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put - Capacities" sheetId="1" r:id="rId4"/>
    <sheet state="visible" name="Model Data - Capacities" sheetId="2" r:id="rId5"/>
    <sheet state="visible" name="Global Transmission Database-v0" sheetId="3" r:id="rId6"/>
    <sheet state="visible" name="Sheet14" sheetId="4" r:id="rId7"/>
    <sheet state="visible" name="TEMP (USA BA LINES)" sheetId="5" r:id="rId8"/>
    <sheet state="visible" name="Input - Config" sheetId="6" r:id="rId9"/>
    <sheet state="visible" name="Input - Center points" sheetId="7" r:id="rId10"/>
    <sheet state="visible" name="Final Data - Costs and Losses" sheetId="8" r:id="rId11"/>
  </sheets>
  <definedNames>
    <definedName hidden="1" localSheetId="0" name="_xlnm._FilterDatabase">'Input - Capacities'!$A$2:$X$806</definedName>
    <definedName hidden="1" localSheetId="3" name="_xlnm._FilterDatabase">Sheet14!$A$1:$C$1000</definedName>
    <definedName hidden="1" localSheetId="7" name="_xlnm._FilterDatabase">'Final Data - Costs and Losses'!$A$1:$H$748</definedName>
    <definedName hidden="1" localSheetId="0" name="Z_35D721B4_F287_4E7B_8D28_06D32670135D_.wvu.FilterData">'Input - Capacities'!$A$1:$X$806</definedName>
    <definedName hidden="1" localSheetId="7" name="Z_35D721B4_F287_4E7B_8D28_06D32670135D_.wvu.FilterData">'Final Data - Costs and Losses'!$A$1:$H$748</definedName>
  </definedNames>
  <calcPr/>
  <customWorkbookViews>
    <customWorkbookView activeSheetId="0" maximized="1" windowHeight="0" windowWidth="0" guid="{35D721B4-F287-4E7B-8D28-06D32670135D}" name="Filter 1"/>
  </customWorkbookViews>
</workbook>
</file>

<file path=xl/comments1.xml><?xml version="1.0" encoding="utf-8"?>
<comments xmlns:r="http://schemas.openxmlformats.org/officeDocument/2006/relationships" xmlns="http://schemas.openxmlformats.org/spreadsheetml/2006/main">
  <authors>
    <author/>
  </authors>
  <commentList>
    <comment authorId="0" ref="A105">
      <text>
        <t xml:space="preserve">There is no source for this, but rather based on working knowledge of the region.
Even if we ignore the current rise in conflict, Israel and Lebanon have long considered each other as enemy states and interconnection would be politically and socially untenable. Also, any line between Israel and Lebanon would cross Hezbollah controlled territory, which again will not happen. 
I will therefore leave the sources blank, but insert a comment into "Assumptions" and "Other Notes"
@Maarten.Brinkerink@dartmouth.edu 
@s.osei-owusu@ucl.ac.uk 
@reemadasmohanty16@gmail.com
	-Aman Majid</t>
      </text>
    </comment>
    <comment authorId="0" ref="A75">
      <text>
        <t xml:space="preserve">Intentionally left blank because I could not find any information on this. This applies to all other cases. How do you suggest addressing this?
@Maarten.Brinkerink@dartmouth.edu 
@s.osei-owusu@ucl.ac.uk 
@reemadasmohanty16@gmail.com
	-Aman Majid
Response from Maarten below:
"If no info can be found I recommend to add 0's to the min/max flow columns. If there's a document that can support the claims would be great, e.g. if there's a transmission development plan or similar document that does not mention any potential developments it's good to add that. In the 'Other Notes' column I've added something like this before if I couldn't find any relevant data; 'No mentioning of existing or planned interconnections between both countries in the Armenia 2022 Energy Policy Review.'"
	-Aman Majid</t>
      </text>
    </comment>
    <comment authorId="0" ref="D123">
      <text>
        <t xml:space="preserve">Need input: Couldn't find capacity attributes of planned line, but source says it will be 2 x 500 kV lines. Can we assume a capacity based on this?
	-Aman Majid
maarten.brinkerink@dartmouth.edu
	-Aman Majid</t>
      </text>
    </comment>
    <comment authorId="0" ref="D182">
      <text>
        <t xml:space="preserve">unsure of where the 2015 capacity values came from
	-Gordon Sherman</t>
      </text>
    </comment>
    <comment authorId="0" ref="S138">
      <text>
        <t xml:space="preserve">provides the distance for Salto Grande
	-Gordon Sherman</t>
      </text>
    </comment>
    <comment authorId="0" ref="O263">
      <text>
        <t xml:space="preserve">500 kv double circuit
	-Maarten Brinkerink</t>
      </text>
    </comment>
    <comment authorId="0" ref="U136">
      <text>
        <t xml:space="preserve">year when Ana Cua is coming online
	-Gordon Sherman</t>
      </text>
    </comment>
    <comment authorId="0" ref="S136">
      <text>
        <t xml:space="preserve">using the distance here as the distance for the 3200 MW connection
	-Gordon Sherman</t>
      </text>
    </comment>
    <comment authorId="0" ref="S134">
      <text>
        <t xml:space="preserve">more recent than the Dec 2022 presentation, it looks like this interconnection is currently operational (and the distance was longer than originally planned)
	-Gordon Sherman</t>
      </text>
    </comment>
    <comment authorId="0" ref="A1">
      <text>
        <t xml:space="preserve">Assumed 400 kV 1 circuit AC line
	-Maarten Brinkerink</t>
      </text>
    </comment>
    <comment authorId="0" ref="Q2">
      <text>
        <t xml:space="preserve">The year that the transmission line is planned to be operational.
	-Maarten Brinkerink</t>
      </text>
    </comment>
    <comment authorId="0" ref="L2">
      <text>
        <t xml:space="preserve">This is an optional column if the data can be easily retrieved.
	-Maarten Brinkerink
----
This is an optional column if the data can be easily retrieved. Voltage (kV) in the direction To-&gt;From. If source doesn't mention a distinction assume that Voltage for + direction is equal to -.
	-Maarten Brinkerink</t>
      </text>
    </comment>
    <comment authorId="0" ref="K2">
      <text>
        <t xml:space="preserve">This is an optional column if the data can be easily retrieved.
	-Maarten Brinkerink</t>
      </text>
    </comment>
    <comment authorId="0" ref="J2">
      <text>
        <t xml:space="preserve">Max Capacity (MW) in the direction To-&gt;From. If source doesn't mention a distinction assume that the positive flow (+) is equal to the reverse flow (-).
	-Maarten Brinkerink</t>
      </text>
    </comment>
    <comment authorId="0" ref="I2">
      <text>
        <t xml:space="preserve">Max Capacity (MW) in the direction From-&gt;To. If source doesn't mention a distinction assume that the positive flow (+) is equal to the reverse flow (-).
	-Maarten Brinkerink</t>
      </text>
    </comment>
    <comment authorId="0" ref="B2">
      <text>
        <t xml:space="preserve">Please assign yourself to any entries you're actively working on. If you found relevant data for other lines that are currently unassigned please assign yourself or communicate it in the Slack channel as such that someone else can easily pick this up.
	-Maarten Brinkerink</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 below is now a dynamic list of the unique entries in the input-capacities sheet. The input-capacities sheet can have duplicate rows for technologies if there are planned capacities for different years which led to double counting.
	-Maarten Brinkerink</t>
      </text>
    </comment>
    <comment authorId="0" ref="H2">
      <text>
        <t xml:space="preserve">I assume this column implies you're only taking into account one-directional flows? For some lines the directional differences are quite large; yet if it is too complicated to model different min/max capacities than I suggest to take the highest value of either column I or J from the capacities sheet.
	-Maarten Brinkerink
I changed the formula accordingly
	-Maarten Brinkerink</t>
      </text>
    </comment>
  </commentList>
</comments>
</file>

<file path=xl/comments3.xml><?xml version="1.0" encoding="utf-8"?>
<comments xmlns:r="http://schemas.openxmlformats.org/officeDocument/2006/relationships" xmlns="http://schemas.openxmlformats.org/spreadsheetml/2006/main">
  <authors>
    <author/>
  </authors>
  <commentList>
    <comment authorId="0" ref="E2">
      <text>
        <t xml:space="preserve">Set to 'No' if to be excluded.
	-Maarten Brinkerink</t>
      </text>
    </comment>
    <comment authorId="0" ref="G1">
      <text>
        <t xml:space="preserve">I'll review these assumptions when back from leave
	-Maarten Brinkerink
Current values are in €2016, we'll need to define a common currency and year for all cost values.
	-Maarten Brinkerink</t>
      </text>
    </comment>
  </commentList>
</comments>
</file>

<file path=xl/comments4.xml><?xml version="1.0" encoding="utf-8"?>
<comments xmlns:r="http://schemas.openxmlformats.org/officeDocument/2006/relationships" xmlns="http://schemas.openxmlformats.org/spreadsheetml/2006/main">
  <authors>
    <author/>
  </authors>
  <commentList>
    <comment authorId="0" ref="A347">
      <text>
        <t xml:space="preserve">Generation-only BA for which location of the asset (group) is taken as center-point.
	-Maarten Brinkerink</t>
      </text>
    </comment>
    <comment authorId="0" ref="A346">
      <text>
        <t xml:space="preserve">Generation-only BA for which location of the asset (group) is taken as center-point.
	-Maarten Brinkerink</t>
      </text>
    </comment>
    <comment authorId="0" ref="A345">
      <text>
        <t xml:space="preserve">Generation-only BA for which location of the asset (group) is taken as center-point.
	-Maarten Brinkerink</t>
      </text>
    </comment>
    <comment authorId="0" ref="A344">
      <text>
        <t xml:space="preserve">Generation-only BA for which location of the asset (group) is taken as center-point.
	-Maarten Brinkerink</t>
      </text>
    </comment>
    <comment authorId="0" ref="A343">
      <text>
        <t xml:space="preserve">Generation-only BA for which location of the asset (group) is taken as center-point.
	-Maarten Brinkerink</t>
      </text>
    </comment>
    <comment authorId="0" ref="A342">
      <text>
        <t xml:space="preserve">Generation-only BA for which location of the asset (group) is taken as center-point.
	-Maarten Brinkerink</t>
      </text>
    </comment>
    <comment authorId="0" ref="A341">
      <text>
        <t xml:space="preserve">BA has no city of +10.000 population hence no match with city database. As an alternative we've taken the absolute center-point of the BA shapefile.
	-Maarten Brinkerink</t>
      </text>
    </comment>
    <comment authorId="0" ref="A339">
      <text>
        <t xml:space="preserve">BA has no city of +10.000 population hence no match with city database. As an alternative we've taken the absolute center-point of the BA shapefile.
	-Maarten Brinkerink</t>
      </text>
    </comment>
    <comment authorId="0" ref="A50">
      <text>
        <t xml:space="preserve">I think we can get rid of this duplicate row but I just want to check to make sure
	-Gordon Sherman</t>
      </text>
    </comment>
    <comment authorId="0" ref="C254">
      <text>
        <t xml:space="preserve">switched from Port of Spain to Chaguanas
	-Gordon Sherman</t>
      </text>
    </comment>
    <comment authorId="0" ref="C220">
      <text>
        <t xml:space="preserve">switched from Ar Rayyan to Doha
	-Gordon Sherman</t>
      </text>
    </comment>
    <comment authorId="0" ref="C192">
      <text>
        <t xml:space="preserve">switched from Matola to Maputo
	-Gordon Sherman</t>
      </text>
    </comment>
    <comment authorId="0" ref="C129">
      <text>
        <t xml:space="preserve">largest city is Nuuk, population 18326
	-Gordon Sherman</t>
      </text>
    </comment>
    <comment authorId="0" ref="C125">
      <text>
        <t xml:space="preserve">switched from Serekunda to Banjul
	-Gordon Sherman</t>
      </text>
    </comment>
    <comment authorId="0" ref="C123">
      <text>
        <t xml:space="preserve">switched from Kumasi to Accra
	-Gordon Sherman</t>
      </text>
    </comment>
    <comment authorId="0" ref="C117">
      <text>
        <t xml:space="preserve">switched from Mekele to Addis Ababa
	-Gordon Sherman</t>
      </text>
    </comment>
    <comment authorId="0" ref="C98">
      <text>
        <t xml:space="preserve">According to current data Douala is larger than the capital Yaounde
	-Gordon Sherman</t>
      </text>
    </comment>
    <comment authorId="0" ref="C20">
      <text>
        <t xml:space="preserve">largest city has changed according to world cities database
	-Gordon Sherman</t>
      </text>
    </comment>
    <comment authorId="0" ref="A1">
      <text>
        <t xml:space="preserve">Gordon will work on updating the center points.
	-Maarten Brinkerink</t>
      </text>
    </comment>
  </commentList>
</comments>
</file>

<file path=xl/sharedStrings.xml><?xml version="1.0" encoding="utf-8"?>
<sst xmlns="http://schemas.openxmlformats.org/spreadsheetml/2006/main" count="15441" uniqueCount="2566">
  <si>
    <t>Assignee</t>
  </si>
  <si>
    <t>Reviewer</t>
  </si>
  <si>
    <t>Lines</t>
  </si>
  <si>
    <t>Existing (2023)</t>
  </si>
  <si>
    <t>Planned</t>
  </si>
  <si>
    <t>Sources and Assumptions</t>
  </si>
  <si>
    <t>Comments</t>
  </si>
  <si>
    <t>Name</t>
  </si>
  <si>
    <t>Completed?</t>
  </si>
  <si>
    <t>Reviewed?</t>
  </si>
  <si>
    <t>Technology</t>
  </si>
  <si>
    <t>From</t>
  </si>
  <si>
    <t>To</t>
  </si>
  <si>
    <t>CAP (MW) +</t>
  </si>
  <si>
    <t>Cap (MW) -</t>
  </si>
  <si>
    <t>Voltage (kV)</t>
  </si>
  <si>
    <t>Distance (KM)</t>
  </si>
  <si>
    <t>Cap (MW) +</t>
  </si>
  <si>
    <t>Voltage (kV) +</t>
  </si>
  <si>
    <t>Year Planned</t>
  </si>
  <si>
    <t>Source Existing (2023)</t>
  </si>
  <si>
    <t>Source2 Existing (2023)</t>
  </si>
  <si>
    <t>Source Planned</t>
  </si>
  <si>
    <t>Source2 Planned</t>
  </si>
  <si>
    <t>Assumptions/Applied methods</t>
  </si>
  <si>
    <t>Other Notes</t>
  </si>
  <si>
    <t>Abhi/Maarten</t>
  </si>
  <si>
    <t>Maarten</t>
  </si>
  <si>
    <t>Yes</t>
  </si>
  <si>
    <t>TRNAFGXXCHNXI</t>
  </si>
  <si>
    <t>AFG</t>
  </si>
  <si>
    <t>CHNXI</t>
  </si>
  <si>
    <t>https://iea.blob.core.windows.net/assets/b066e0be-9a3f-49ca-b932-38a1e81bda2a/Cross-BorderTradingforTajikistan_ARoadmap.pdf</t>
  </si>
  <si>
    <t>https://www.chathamhouse.org/sites/default/files/CHHJ7132-Afghanistan-Regional-Engagement-RP-WEB.pdf</t>
  </si>
  <si>
    <t>https://www.reuters.com/world/asia-pacific/taliban-join-chinas-belt-road-forum-elevating-ties-2023-10-14/</t>
  </si>
  <si>
    <t xml:space="preserve">Afghanistan had joined China's Belt and Road initiative which is supposed to elevate ties between both countries including Chine invements in mining and oil extraction. As of yet no mentioning of plans for an electricity interconnector. </t>
  </si>
  <si>
    <t>TRNAFGXXIRNXX</t>
  </si>
  <si>
    <t>IRN</t>
  </si>
  <si>
    <t>https://www.tehrantimes.com/news/468852/Iran-exporting-110MW-of-electricity-to-Afghanistan</t>
  </si>
  <si>
    <t>It's reported that as of 2022 trade potential between both countries is set at 175 MW with plans existing to boost electricity exchange to a capacity of 500-600 MW. The planned capacities (no year mentioned) are therefore set at 500 MW (lower end estimate) minus the existing 175 MW  = 325 MW.</t>
  </si>
  <si>
    <t>TRNAFGXXPAKXX</t>
  </si>
  <si>
    <t>PAK</t>
  </si>
  <si>
    <t>https://www.linkedin.com/pulse/electricity-trade-prospects-between-pakistan-farrukh-mahmood-mian/</t>
  </si>
  <si>
    <t>Following the specifics of the CASA-1000 project in the IEA report, the HVDC link from TJK to PAK will only transit through AFG (with transit charges) but not for power supply between TJK and AFG. New line is far in development, but finalization is stalled due to political unrest in Afghanistan. There's still interest in alternative projects between AFG and PAK (see Linkedin blog post) but no concrete plans found as of yet.</t>
  </si>
  <si>
    <t>TRNAFGXXTKMXX</t>
  </si>
  <si>
    <t>TKM</t>
  </si>
  <si>
    <t>https://pajhwok.com/2023/01/29/power-supply-project-from-turkmenistan-be-completed-soon/</t>
  </si>
  <si>
    <t xml:space="preserve">Currently a trade agreement of 400 MW for unilateral flow from Turkmenistan to Afghanistan is in place although the respective lines fulfilling this agreement are not always operational. Construction is underway for a 1000 MW 500 kV line between both countries. </t>
  </si>
  <si>
    <t>Trevor</t>
  </si>
  <si>
    <t>TRNAREXXINDWE</t>
  </si>
  <si>
    <t>ARE</t>
  </si>
  <si>
    <t>INDWE</t>
  </si>
  <si>
    <t>https://openinframap.org/#4.16/20.3/63.43</t>
  </si>
  <si>
    <t>https://www.siasat.com/india-planning-power-grid-with-saudi-arabia-uae-via-undersea-cable-2576846/</t>
  </si>
  <si>
    <t>No capacity as of yet, but a subsea transmission line is being considered between both countries as part of the One Sun, One World, One Grid initiative.</t>
  </si>
  <si>
    <t>TRNAREXXIRNXX</t>
  </si>
  <si>
    <t>https://www.irena.org/-/media/Files/IRENA/Agency/Events/2013/Nov/9_1/Africa-CEC-session-5_Regulation-and-Supervision-Bureau_Brownson_230613.pdf?la=en&amp;hash=23FDA42825C3C85A750B6973EB4E1FA74CCFFD5B</t>
  </si>
  <si>
    <t>https://openinframap.org/#5.79/25.426/55.263</t>
  </si>
  <si>
    <t>https://www.emirates247.com/iran-to-link-up-with-uae-power-grid-2010-09-06-1.288184</t>
  </si>
  <si>
    <t>In the past it has been mentioned that there was interest for a subsea interconnection linking Iran with the Emirates but no concrete developments on this can be found.</t>
  </si>
  <si>
    <t>TRNAREXXOMNXX</t>
  </si>
  <si>
    <t>OMN</t>
  </si>
  <si>
    <t>https://www.zawya.com/en/projects/utilities/omans-power-imports-to-hit-1600-mw-with-second-interconnect-dkrmxp8m</t>
  </si>
  <si>
    <t>A new link between Oman and Saudi Arabia is being planned but no mentioning as of now for new links to the Emirates.</t>
  </si>
  <si>
    <t>TRNAREXXSAUXX</t>
  </si>
  <si>
    <t>SAU</t>
  </si>
  <si>
    <t>https://reglobal.org/saudi-arabia-strengthens-transmission-ties-with-neighbours/</t>
  </si>
  <si>
    <t>TRNARMXXAZEXX</t>
  </si>
  <si>
    <t>ARM</t>
  </si>
  <si>
    <t>AZE</t>
  </si>
  <si>
    <t>https://iea.blob.core.windows.net/assets/8328cc7c-e65e-4df1-a96f-514fdd0ac31e/Armenia2022EnergyPolicyReview.pdf</t>
  </si>
  <si>
    <t>No mentioning of existing or planned interconnections between both countries in the Armenia 2022 Energy Policy Review.</t>
  </si>
  <si>
    <t>TRNARMXXGEOXX</t>
  </si>
  <si>
    <t>GEO</t>
  </si>
  <si>
    <t>110;110;200</t>
  </si>
  <si>
    <t>https://www.eeas.europa.eu/node/11301_en</t>
  </si>
  <si>
    <t>Assumed power factor of 1 by converting MVA into MW.</t>
  </si>
  <si>
    <t>There's mentioning of another 1000 MVA of planned capacity 'in later stages' but there doesn't seem to be concrete plans for this as of yet.</t>
  </si>
  <si>
    <t>TRNARMXXIRNXX</t>
  </si>
  <si>
    <t>220;220</t>
  </si>
  <si>
    <t xml:space="preserve">Assumed power factor of 1 by converting MVA into MW. The Armenia 2022 Energy Policy Review report by the IEA mentions that MVA is expected to increase from 350 to 1200 by 2025 hence assumed planned capacity is 1200-350 = 850 MVA/MW. </t>
  </si>
  <si>
    <t>TRNARMXXTURXX</t>
  </si>
  <si>
    <t>TUR</t>
  </si>
  <si>
    <t>No mentioning of existing or planned interconnections between both countires in the Armenia 2022 Energy Policy Review.</t>
  </si>
  <si>
    <t>TRNBGDXXINDEA</t>
  </si>
  <si>
    <t>BGD</t>
  </si>
  <si>
    <t>INDEA</t>
  </si>
  <si>
    <t>765; 765</t>
  </si>
  <si>
    <t>https://powermin.gov.in/en/content/interconnection-neighbouring-countries</t>
  </si>
  <si>
    <t>A 765 kV Double Circuit transmission project is being reviewed by the respective authorities in Bangladesh and India (Katihar-Parbatipur-Baranagar 765 KV high power interconnection transmission line project) yet as of now this is in early stages. No mentioning of expected transmission capacity in MW terms nor any expected completion year.</t>
  </si>
  <si>
    <t>TRNBGDXXINDNE</t>
  </si>
  <si>
    <t>INDNE</t>
  </si>
  <si>
    <t>TRNBRNXXMYSSK</t>
  </si>
  <si>
    <t>BRN</t>
  </si>
  <si>
    <t>MYSSK</t>
  </si>
  <si>
    <t>https://openinframap.org/#7.67/4.021/115.104</t>
  </si>
  <si>
    <t>https://bimp-eaga.asia/article/energy-ministers-push-expansion-asean-power-grid-and-trans-asean-gas-pipeline</t>
  </si>
  <si>
    <t>https://asean.org/joint-statement-of-brunei-darussalam-indonesia-malaysia-and-the-philippines-power-integration-project-bimp-pip/</t>
  </si>
  <si>
    <t>In September 2023 the BIMP countries (Brunei Darussalam, Indonesia, Malaysia and the Philippines) agreed on launching a pilot project to study cross-border power trade amongst themselves as part of the ASEAN power grid developments. However, as of yet no concrete plans exist for specific transmission projects between BRN and MYS.</t>
  </si>
  <si>
    <t>TRNBTNXXCHNTI</t>
  </si>
  <si>
    <t>BTN</t>
  </si>
  <si>
    <t>CHNTI</t>
  </si>
  <si>
    <t>https://openinframap.org/#6.97/28.151/92.93</t>
  </si>
  <si>
    <t>https://cea.nic.in/wp-content/uploads/page/2020/12/ntgmp_volII.pdf</t>
  </si>
  <si>
    <t xml:space="preserve">No mentioning of planned electricity trade initiatives between both countries in 2020 and 2030 transmission development plan. </t>
  </si>
  <si>
    <t>TRNBTNXXINDEA</t>
  </si>
  <si>
    <t>The Ministry of Power of the government of India mentions that the power transfer between Bhutan and India by 2024-2025 is expected to increase to 4200 MW. The transfer capacity is used to export electricity from Bhutan's hydro facilities. The assumed unidirectional planned capacity therefore is 4200 MW - 1980 MW = 2220 MW.</t>
  </si>
  <si>
    <t>Abhi</t>
  </si>
  <si>
    <t>No</t>
  </si>
  <si>
    <t>TRNIDNJWIDNKA</t>
  </si>
  <si>
    <t>IDNJW</t>
  </si>
  <si>
    <t>IDNKA</t>
  </si>
  <si>
    <t>https://iesr.or.id/wp-content/uploads/2019/04/COMS-PUB-0021_A-Roadmap-for-Indonesia_s-Power-Sector.pdf</t>
  </si>
  <si>
    <t>TRNIDNJWIDNNU</t>
  </si>
  <si>
    <t>IDNNU</t>
  </si>
  <si>
    <t>TRNIDNJWIDNSM</t>
  </si>
  <si>
    <t>IDNSM</t>
  </si>
  <si>
    <t>TRNIDNKAIDNSL</t>
  </si>
  <si>
    <t>IDNSL</t>
  </si>
  <si>
    <t>TRNIDNKAMYSSH</t>
  </si>
  <si>
    <t>MYSSH</t>
  </si>
  <si>
    <t>https://iopscience.iop.org/article/10.1088/1755-1315/997/1/012011/pdf</t>
  </si>
  <si>
    <t>TRNIDNKAMYSSK</t>
  </si>
  <si>
    <t>https://onlinelibrary.wiley.com/doi/epdf/10.1111/apv.12343</t>
  </si>
  <si>
    <t>TRNIDNMLIDNPP</t>
  </si>
  <si>
    <t>IDNML</t>
  </si>
  <si>
    <t>IDNPP</t>
  </si>
  <si>
    <t>TRNIDNMLIDNSL</t>
  </si>
  <si>
    <t>TRNIDNNUIDNSL</t>
  </si>
  <si>
    <t>TRNIDNSMMYSPE</t>
  </si>
  <si>
    <t>MYSPE</t>
  </si>
  <si>
    <t>https://journals.sagepub.com/doi/pdf/10.1177/2631684618821568</t>
  </si>
  <si>
    <t>TRNIDNSMSGPXX</t>
  </si>
  <si>
    <t>SGP</t>
  </si>
  <si>
    <t>TRNINDEAINDNE</t>
  </si>
  <si>
    <t>400;220</t>
  </si>
  <si>
    <t>https://www.powergrid.in/</t>
  </si>
  <si>
    <t>https://cea.nic.in/wp-content/uploads/notification/2023/06/NEP_2022_32_FINAL_GAZETTE_English.pdf</t>
  </si>
  <si>
    <t>https://www.ctuil.in/uploads/annual_rolling_plan/168302068523ISTS%20Rolling%20plan%202027-28%20-%20Printable%20version.pdf</t>
  </si>
  <si>
    <t>670 MW planned transmission capacity is for the 'Birpara/Alipurduar - Salakati 220kV D/c' and 'Siliguri - Bongaigaon 400kV D/c' projects which involves upgrades/modifications of existing lines with assumed later completion year of 2023 (2022-2023 estimate in ISTS Rolling Plan).</t>
  </si>
  <si>
    <t>TRNINDEAINDNO</t>
  </si>
  <si>
    <t>INDNO</t>
  </si>
  <si>
    <t>TRNINDEAINDSO</t>
  </si>
  <si>
    <t>INDSO</t>
  </si>
  <si>
    <t>TRNINDEAINDWE</t>
  </si>
  <si>
    <t>1600 MW planned transmission capacity is for the 'Jeypore - Jagdalpur 400 kV D/c' project with assumed later completion year of 2025 (2024-2025 estimate in ISTS Rolling Plan).</t>
  </si>
  <si>
    <t>TRNINDNEMMRXX</t>
  </si>
  <si>
    <t>MMR</t>
  </si>
  <si>
    <t>https://irade.org/Final%20report%20of%20study_NSB%20India.pdf</t>
  </si>
  <si>
    <t>https://www.reuters.com/business/energy/india-aims-trade-electricity-with-southeast-asia-sources-2023-07-21/</t>
  </si>
  <si>
    <t>https://thedocs.worldbank.org/en/doc/6bd0c527c8469333b119d88cc0b8b410-0070062023/original/In-The-Dark-Power-Sector-Challenges-in-Myanmar-August2023.pdf</t>
  </si>
  <si>
    <t>Additional transmission capacity between IND and MMR is considered, with extensions to THA, to among others facilitate trade between India and South-East Asia. No concrete plans as of yet to be found.</t>
  </si>
  <si>
    <t>Couldnt find source for 800kV</t>
  </si>
  <si>
    <t>TRNINDNEINDNO</t>
  </si>
  <si>
    <t>TRNINDNOINDWE</t>
  </si>
  <si>
    <t>1600 MW planned transmission capacity is for the 'Neemuch-Chittorgarh 400 kV D/c' project with assumed later completion year of 2024 (2023-2024 estimate in ISTS Rolling Plan).</t>
  </si>
  <si>
    <t>765;765</t>
  </si>
  <si>
    <t>660;500</t>
  </si>
  <si>
    <t>8400 MW planned transmission capacity is for the 'Neemuch7 (Mandsaur PS) -Jalore 765 kV D/c' and 'Neemuch7 (Mandsaur PS) -Beawar 765 kV D/c' projects with assumed later completion year of 2026 (2025-2026 estimate in ISTS Rolling Plan).</t>
  </si>
  <si>
    <t>4200 MW planned transmission capacity is for the 'Chittorgarh-Indore 765 kV D/c' project. No expected completion year can be found for this project. However, considering that its capacity is included in the total 'Capacity by 2027-28' between North and West India in the ISTS Rolling Plan we assume the latest possible completion year following the Plan horizon (2028).</t>
  </si>
  <si>
    <t>TRNINDSOINDWE</t>
  </si>
  <si>
    <t>4200 MW planned transmission capacity is for the 'Warora Pool - Warangal (New) 765kV D/c' project with assumed later completion year of 2024 (2023-2024 estimate in ISTS Rolling Plan).</t>
  </si>
  <si>
    <t>4200 MW planned transmission capacity is for the 'Narendra-Pune 765 kV D/c' project with assumed later completion year of 2025 (2024-2025 estimate in ISTS Rolling Plan).</t>
  </si>
  <si>
    <t>1600 MW planned transmission capacity is for the 'LILO of Narendra - Narendra (New) 400kV (Quad) line at
Xeldam (Goa) ' project with assumed later completion year of 2026 (2025-2026 estimate in ISTS Rolling Plan).</t>
  </si>
  <si>
    <t>TRNINDWEOMNXX</t>
  </si>
  <si>
    <t>A new link between Oman and Saudi Arabia is being planned but no mentioning as of now for a potential link to India which is a conceptual project that has been researched within the scientific community.</t>
  </si>
  <si>
    <t xml:space="preserve">Not sure if I am reading the first exising source wrong, but it has a planned value for MMR THA in table 1? But no date or anything so not sure if thats why its left off. May be good to note that tho? </t>
  </si>
  <si>
    <t>TRNMMRXXTHASO</t>
  </si>
  <si>
    <t>THASO</t>
  </si>
  <si>
    <t>https://openinframap.org/#4.49/14.69/106.17</t>
  </si>
  <si>
    <t>TRNMMRXXTHACE</t>
  </si>
  <si>
    <t>THACE</t>
  </si>
  <si>
    <t>TRNMMRXXTHANO</t>
  </si>
  <si>
    <t>THANO</t>
  </si>
  <si>
    <t>Using a JORS article as a ref here seems odd? We may want to ref the technical reports that it references? (ie. [29, 41, 42])</t>
  </si>
  <si>
    <t>TRNKHMXXTHANO</t>
  </si>
  <si>
    <t>KHM</t>
  </si>
  <si>
    <t>https://openresearchsoftware.metajnl.com/articles/10.5334/jors.302</t>
  </si>
  <si>
    <t>TRNKHMXXTHACE</t>
  </si>
  <si>
    <t>https://www.phnompenhpost.com/business/studies-500kv-transmission-line-drag</t>
  </si>
  <si>
    <t>A new 500 kV line between the Cambodian-Thai border to the Battambang substation (Cambodia) is being studied, but delays in its development means that as of yet there is no defined expected completion year nor detailed information on potential transmission capacity.</t>
  </si>
  <si>
    <t>TRNKHMXXVNMSO</t>
  </si>
  <si>
    <t>VNMSO</t>
  </si>
  <si>
    <t>https://openinframap.org/#6.14/12.294/109.124</t>
  </si>
  <si>
    <t>https://xaydungchinhsach.chinhphu.vn/toan-van-quy-hoach-phat-trien-dien-luc-quoc-gia-11923051616315244.htm</t>
  </si>
  <si>
    <t>No mentioning of new potential lines between Cambodia and Vietnam in Vietnam's Power Development Plan VIII.</t>
  </si>
  <si>
    <t>TRNKHMXXVNMCE</t>
  </si>
  <si>
    <t>VNMCE</t>
  </si>
  <si>
    <t>Planned values/sources missing. (The first ref says Laos "has signed agreements to supply 9000 MW of powerto  Thailand,  6000 MW  to  Cambodia  and 5000 MW to Vietnam by 2030". Not sure if we can use that?)</t>
  </si>
  <si>
    <t>Existing Only</t>
  </si>
  <si>
    <t>TRNLAOXXTHANO</t>
  </si>
  <si>
    <t>LAO</t>
  </si>
  <si>
    <t>Planned values/sources missing. (The first ref says Laos "has signed agreements to supply 9000 MW of powerto  Thailand,  6000 MW  to  Cambodia  and 5000 MW to Vietnam by 2030". Not sure if we can use that?). This source used for CHN-VNM also gives a breakdown of LAO-VNM planned (https://southeastasiainfra.com/vietnams-power-development-plan-unlocking-res-potential-to-achieve-energy-transition-goals/#:~:text=These%20lines%20are%20expected%20to,through%20110%20kV%20power%20lines.)</t>
  </si>
  <si>
    <t>TRNLAOXXVNMNO</t>
  </si>
  <si>
    <t>VNMNO</t>
  </si>
  <si>
    <t>https://en.evn.com.vn/d6/news/Laos-boosts-electricity-exports-to-Vietnam-Cambodia-66-163-2945.aspx</t>
  </si>
  <si>
    <t>Currently Laos exports electricity from three hydro power plants to Vietnam (VNMCE, Sekaman 1, Sekamansanse and Sekaman 3).</t>
  </si>
  <si>
    <t>(The first ref says Laos "has signed agreements to supply 9000 MW of powerto  Thailand,  6000 MW  to  Cambodia  and 5000 MW to Vietnam by 2030". Not sure if we can use that?) This source used for CHN-VNM also gives a breakdown of LAO-VNM planned 
(https://southeastasiainfra.com/vietnams-power-development-plan-unlocking-res-potential-to-achieve-energy-transition-goals/#:~:text=These%20lines%20are%20expected%20to,through%20110%20kV%20power%20lines.)</t>
  </si>
  <si>
    <t>TRNLAOXXVNMCE</t>
  </si>
  <si>
    <t>Planned values/sources missing (project is pending)</t>
  </si>
  <si>
    <t>Existing only</t>
  </si>
  <si>
    <t>TRNMYSPEMYSSK</t>
  </si>
  <si>
    <t>TRNMYSSHMYSSK</t>
  </si>
  <si>
    <t>TRNMYSSHPHLLU</t>
  </si>
  <si>
    <t>PHLLU</t>
  </si>
  <si>
    <t>Existing sources missing;Planned sources missing</t>
  </si>
  <si>
    <t>TRNPHLLUPHLVI</t>
  </si>
  <si>
    <t>PHLVI</t>
  </si>
  <si>
    <t>TRNPHLMIPHLVI</t>
  </si>
  <si>
    <t>PHLMI</t>
  </si>
  <si>
    <t>Values missing</t>
  </si>
  <si>
    <t>TRNTHACETHANO</t>
  </si>
  <si>
    <t>TRNTHACETHASO</t>
  </si>
  <si>
    <t>TRNAFGXXTJKXX</t>
  </si>
  <si>
    <t>TJK</t>
  </si>
  <si>
    <t>Following the specific of the CASA-1000 project in the IEA report, the planned HVDC link from TJK to PAK will only transit through AFG (with transit charges) but not for power supply between TJK and AFG.</t>
  </si>
  <si>
    <t>TRNAFGXXUZBXX</t>
  </si>
  <si>
    <t>UZB</t>
  </si>
  <si>
    <t>https://iea.blob.core.windows.net/assets/0d00581c-dc3c-466f-b0c8-97d25112a6e0/Uzbekistan2022.pdf</t>
  </si>
  <si>
    <t>New transmission line is far in development, but finalization is stalled due to political unrest in Afghanistan.</t>
  </si>
  <si>
    <t>TRNINDSOLKAXX</t>
  </si>
  <si>
    <t>LKA</t>
  </si>
  <si>
    <t>https://economictimes.indiatimes.com/news/india/india-sri-lanka-renew-bid-to-link-power-grids/articleshow/102546949.cms?from=mdr</t>
  </si>
  <si>
    <t>TRNINDWEPAKXX</t>
  </si>
  <si>
    <t>https://economictimes.indiatimes.com/industry/energy/power/pakistan-to-import-electricity-from-india-report/articleshow/32360374.cms</t>
  </si>
  <si>
    <t>There is the potential for power exchange between IND and PAK (and this has been tested historically) yet currently no active power exchange.</t>
  </si>
  <si>
    <t>TRNINDWESAUXX</t>
  </si>
  <si>
    <t>No existing or planned capacity as of yet, but a subsea transmission line is being considered between both countries as part of the One Sun, One World, One Grid initiative.</t>
  </si>
  <si>
    <t>TRNJPNCEJPNKY</t>
  </si>
  <si>
    <t>JPNCE</t>
  </si>
  <si>
    <t>JPNKY</t>
  </si>
  <si>
    <t>https://www.researchgate.net/publication/350792071_Analysis_of_PV_Subsidy_Schemes_Installed_Capacity_and_Their_Electricity_Generation_in_Japan</t>
  </si>
  <si>
    <t>https://www.renewable-ei.org/pdfdownload/activities/TsutomuOyama_220906_REI-DK_Seminar</t>
  </si>
  <si>
    <t>TRNJPNCEJPNSH</t>
  </si>
  <si>
    <t>JPNSH</t>
  </si>
  <si>
    <t>https://ieeexplore.ieee.org/document/19139</t>
  </si>
  <si>
    <t>TRNJPNCEJPNTO</t>
  </si>
  <si>
    <t>JPNTO</t>
  </si>
  <si>
    <t>TRNJPNCEKORXX</t>
  </si>
  <si>
    <t>KOR</t>
  </si>
  <si>
    <t>TRNJPNHOJPNTO</t>
  </si>
  <si>
    <t>JPNHO</t>
  </si>
  <si>
    <t>TRNJPNHORUSFE</t>
  </si>
  <si>
    <t>RUSFE</t>
  </si>
  <si>
    <t>https://www.garant.ru/products/ipo/prime/doc/404487690/</t>
  </si>
  <si>
    <t>TRNJPNKYKORXX</t>
  </si>
  <si>
    <t>TRNVNMCEVNMNO</t>
  </si>
  <si>
    <t>https://en.evn.com.vn/d6/news/Development-of-500-kV-transmission-network-in-the-future-a-questionable-issue-66-163-2065.aspx</t>
  </si>
  <si>
    <t>TRNVNMCEVNMSO</t>
  </si>
  <si>
    <t>Aman</t>
  </si>
  <si>
    <t>Simone/Reema</t>
  </si>
  <si>
    <t>TRNAZEXXIRNXX</t>
  </si>
  <si>
    <t>https://www.cigre.org/userfiles/files/Community/NC/2018_National-power-system_Iran.pdf</t>
  </si>
  <si>
    <t>No information on new planned capacity found</t>
  </si>
  <si>
    <t>TRNBGDXXMMRXX</t>
  </si>
  <si>
    <t>https://openinframap.org/#5.28/22.343/95.998</t>
  </si>
  <si>
    <t>Aman/Maarten</t>
  </si>
  <si>
    <t>TRNBHRXXSAUXX</t>
  </si>
  <si>
    <t>BHR</t>
  </si>
  <si>
    <t>https://www.arabfund.org/default.aspx?pageId=454</t>
  </si>
  <si>
    <t>TRNCHNFUTWNXX</t>
  </si>
  <si>
    <t>CHNFU</t>
  </si>
  <si>
    <t>TWN</t>
  </si>
  <si>
    <t>https://openinframap.org/#5.13/23.77/122.57</t>
  </si>
  <si>
    <t>Taiwan is an energy island with no interconnection to other regions/countries. No information on new planned capacity found.</t>
  </si>
  <si>
    <t>TRNCYPXXEGYXX</t>
  </si>
  <si>
    <t>CYP</t>
  </si>
  <si>
    <t>EGY</t>
  </si>
  <si>
    <t>https://www.euroafrica-interconnector.com/</t>
  </si>
  <si>
    <t>TRNCYPXXGRCXX</t>
  </si>
  <si>
    <t>GRC</t>
  </si>
  <si>
    <t>https://euroasia-interconnector.com/at-glance/</t>
  </si>
  <si>
    <t>TRNCYPXXISRXX</t>
  </si>
  <si>
    <t>ISR</t>
  </si>
  <si>
    <t>TRNCYPXXLBNXX</t>
  </si>
  <si>
    <t>LBN</t>
  </si>
  <si>
    <t>TRNCYPXXSYRXX</t>
  </si>
  <si>
    <t>SYR</t>
  </si>
  <si>
    <t>TRNCYPXXTURXX</t>
  </si>
  <si>
    <t>https://cyprus-mail.com/2023/07/02/norths-electricity-deal-with-turkey-as-elusive-as-ever/</t>
  </si>
  <si>
    <t>It seems there's some discussion about a potential interconnector from Northern Cyprus to Turkey, but nothing concrete planned yet.</t>
  </si>
  <si>
    <t>TRNDZAXXESPXX</t>
  </si>
  <si>
    <t>DZA</t>
  </si>
  <si>
    <t>ESP</t>
  </si>
  <si>
    <t>https://www.sciencedirect.com/science/article/pii/S2096511718300033</t>
  </si>
  <si>
    <t>TRNDZAXXMARXX</t>
  </si>
  <si>
    <t>MAR</t>
  </si>
  <si>
    <t>TRNEGYXXISRXX</t>
  </si>
  <si>
    <t>https://www.sciencedirect.com/science/article/abs/pii/S0301421516304797</t>
  </si>
  <si>
    <t>TRNEGYXXJORXX</t>
  </si>
  <si>
    <t>JOR</t>
  </si>
  <si>
    <t>TRNEGYXXLBYXX</t>
  </si>
  <si>
    <t>LBY</t>
  </si>
  <si>
    <t>https://www.eia.gov/international/analysis/country/LBY</t>
  </si>
  <si>
    <t>TRNESPXXMARXX</t>
  </si>
  <si>
    <t>TRNETHXXKENXX</t>
  </si>
  <si>
    <t>ETH</t>
  </si>
  <si>
    <t>KEN</t>
  </si>
  <si>
    <t>https://www.ketraco.co.ke/transmission/projects/completed/eastern-electricity-highway-project-eehp-kenya-ethiopia</t>
  </si>
  <si>
    <t>TRNETHXXSDNXX</t>
  </si>
  <si>
    <t>SDN</t>
  </si>
  <si>
    <t>https://www.au-pida.org/view-project/312/</t>
  </si>
  <si>
    <t>TRNGRCXXLBYXX</t>
  </si>
  <si>
    <t>https://docstore.entsoe.eu/Documents/TYNDP%20documents/TYNDP%202016/projects/P0284.pdf</t>
  </si>
  <si>
    <t>TRNGRLXXISLXX</t>
  </si>
  <si>
    <t>GRL</t>
  </si>
  <si>
    <t>ISL</t>
  </si>
  <si>
    <t>https://openinframap.org/#3.64/62.81/-27.7</t>
  </si>
  <si>
    <t>TRNIRNXXIRQXX</t>
  </si>
  <si>
    <t>IRQ</t>
  </si>
  <si>
    <t>TRNIRNXXOMNXX</t>
  </si>
  <si>
    <t>A new link between Oman and Saudi Arabia is being planned but no mentioning as of now for a potential link to Iran which is a conceptual project that has been researched within the scientific community only.</t>
  </si>
  <si>
    <t>TRNIRNXXPAKXX</t>
  </si>
  <si>
    <t>TRNIRNXXTKMXX</t>
  </si>
  <si>
    <t>TRNIRNXXTURXX</t>
  </si>
  <si>
    <t>TRNIRQXXJORXX</t>
  </si>
  <si>
    <t>https://www.enerdata.net/jordan-projects-electricity-transmission.html</t>
  </si>
  <si>
    <t>TRNIRQXXKWTXX</t>
  </si>
  <si>
    <t>KWT</t>
  </si>
  <si>
    <t>TRNIRQXXSYRXX</t>
  </si>
  <si>
    <t>TRNIRQXXTURXX</t>
  </si>
  <si>
    <t>TRNISRXXJORXX</t>
  </si>
  <si>
    <t>https://www.gov.il/en/departments/news/press_081122</t>
  </si>
  <si>
    <t>TRNISRXXLBNXX</t>
  </si>
  <si>
    <t>We assume interconnection between Israel and Lebanon is infeasible due to long-standing geopolitical tensions between the two states.</t>
  </si>
  <si>
    <t>TRNISRXXSYRXX</t>
  </si>
  <si>
    <t>TRNJORXXSYRXX</t>
  </si>
  <si>
    <t>TRNKORXXPRKXX</t>
  </si>
  <si>
    <t>PRK</t>
  </si>
  <si>
    <t>https://www.eia.gov/international/analysis/country/PRK</t>
  </si>
  <si>
    <t>TRNKWTXXSAUXX</t>
  </si>
  <si>
    <t>TRNLAOXXMMRXX</t>
  </si>
  <si>
    <t>https://www.greatermekong.org/projects/projects/230-kv-lao-pdr-myanmar-power-interconnection-5131</t>
  </si>
  <si>
    <t>MoU signed in 2023 for transmission capacity of 600 MW to be reached by 2026.</t>
  </si>
  <si>
    <t>TRNLBNXXSYRXX</t>
  </si>
  <si>
    <t>TRNLBRXXSLEXX</t>
  </si>
  <si>
    <t>LBR</t>
  </si>
  <si>
    <t>SLE</t>
  </si>
  <si>
    <t>https://cdn.gihub.org/umbraco/media/2519/gih-showcase-projects-2019-cslg-interconnector-project-art-web.pdf</t>
  </si>
  <si>
    <t>TRNLBYXXMLTXX</t>
  </si>
  <si>
    <t>MLT</t>
  </si>
  <si>
    <t>https://timesofmalta.com/articles/view/malta-signs-preliminary-agreement-libya-electricity-interconnector.1039428</t>
  </si>
  <si>
    <t>LBY and MLT have signed an MoU on an interconnector, but no formalised plans have been developed as of yet.</t>
  </si>
  <si>
    <t>TRNLBYXXNERXX</t>
  </si>
  <si>
    <t>NER</t>
  </si>
  <si>
    <t>https://openinframap.org/#3.92/23.11/22.6</t>
  </si>
  <si>
    <t>TRNLBYXXSDNXX</t>
  </si>
  <si>
    <t>TRNLBYXXTCDXX</t>
  </si>
  <si>
    <t>TCD</t>
  </si>
  <si>
    <t>TRNLBYXXTUNXX</t>
  </si>
  <si>
    <t>TUN</t>
  </si>
  <si>
    <t>TRNLSOXXZAFXX</t>
  </si>
  <si>
    <t>LSO</t>
  </si>
  <si>
    <t>ZAF</t>
  </si>
  <si>
    <t>https://doi.org/10.17159/2413-3051/2018/v29i4a5581</t>
  </si>
  <si>
    <t>TRNMARXXPRTXX</t>
  </si>
  <si>
    <t>PRT</t>
  </si>
  <si>
    <t>https://med-tso.org/wp-content/uploads/2022/02/MA-PT_project_sheet.pdf</t>
  </si>
  <si>
    <t>TRNMLTXXTUNXX</t>
  </si>
  <si>
    <t>https://www.tunur.tn/500mw-solar-export-from-tunisia-to-europe/transmission/</t>
  </si>
  <si>
    <t>TRNOMNXXPAKXX</t>
  </si>
  <si>
    <t>https://openinframap.org/#5.6/25.698/53.822</t>
  </si>
  <si>
    <t>A new link between Oman and Saudi Arabia is being planned but no mentioning as of now for a potential link to Pakistan which is a conceptual project that has been researched within the scientific community.</t>
  </si>
  <si>
    <t>TRNOMNXXYEMXX</t>
  </si>
  <si>
    <t>YEM</t>
  </si>
  <si>
    <t>https://openinframap.org/#5.34/18.893/51.435</t>
  </si>
  <si>
    <t>A new link between Oman and Saudi Arabia is being planned but no mentioning as of now for a potential link to Yemen.</t>
  </si>
  <si>
    <t>TRNPRKXXRUSFE</t>
  </si>
  <si>
    <t>TRNQATXXSAUXX</t>
  </si>
  <si>
    <t>QAT</t>
  </si>
  <si>
    <t>TRNSAUXXSDNXX</t>
  </si>
  <si>
    <t>https://openinframap.org/#4.42/22.37/39.06</t>
  </si>
  <si>
    <t>A potential link between Saudi Arabia and Sudan is a conceptual project that has been researched within the scientific community in the past. No existing or planned projects as of yet.</t>
  </si>
  <si>
    <t>TRNSAUXXYEMXX</t>
  </si>
  <si>
    <t>TRNSDNXXTCDXX</t>
  </si>
  <si>
    <t>https://openinframap.org/#4.42/16.78/24.92</t>
  </si>
  <si>
    <t>TRNSOMXXYEMXX</t>
  </si>
  <si>
    <t>SOM</t>
  </si>
  <si>
    <t>https://openinframap.org/#4.42/11.63/44.23</t>
  </si>
  <si>
    <t>TRNSYRXXTURXX</t>
  </si>
  <si>
    <t>TRNIRQXXSAUXX</t>
  </si>
  <si>
    <t>https://renewablewatch.in/2023/08/30/transmission-ties-saudi-arabias-regional-connections/</t>
  </si>
  <si>
    <t>TRNOMNXXSAUXX</t>
  </si>
  <si>
    <t>https://www.enerdata.net/publications/daily-energy-news/oman-and-saudi-arabia-mull-develop-12-gw-power-interconnector.html</t>
  </si>
  <si>
    <t>TRNTJKXXUZBXX</t>
  </si>
  <si>
    <t>TRNTKMXXUZBXX</t>
  </si>
  <si>
    <t>Gordon</t>
  </si>
  <si>
    <t>TRNARGXXBOLXX</t>
  </si>
  <si>
    <t>ARG</t>
  </si>
  <si>
    <t>BOL</t>
  </si>
  <si>
    <t>https://www.cier.org/es-uy/Lists/EstadisticasLD/MapaInterconexiones.pdf</t>
  </si>
  <si>
    <t>https://inspenet.com/en/noticias/bolivia-and-argentina-inaugurate-electrical-interconnection-to-export-energy-and-strengthen-regional-integration/</t>
  </si>
  <si>
    <t>Assumed that the reported distance from Inspenet.com is the correct distance for the operational line.</t>
  </si>
  <si>
    <t>TRNARGXXCHLXX</t>
  </si>
  <si>
    <t>CHL</t>
  </si>
  <si>
    <t>400;500/220;220;220</t>
  </si>
  <si>
    <t>250;350;175;200</t>
  </si>
  <si>
    <t>https://www.sciencedirect.com/science/article/pii/S2211467X22001614</t>
  </si>
  <si>
    <t>No planned conmpletion years could be found for any of the planned interconnections.</t>
  </si>
  <si>
    <t>TRNARGXXPRYXX</t>
  </si>
  <si>
    <t>PRY</t>
  </si>
  <si>
    <t>220;500;220/132</t>
  </si>
  <si>
    <t>;;35</t>
  </si>
  <si>
    <t>https://www.webuildgroup.com/en/projects/dams-hydroelectric-plants/yacyreta-hydroelectric-project/</t>
  </si>
  <si>
    <t>https://link.springer.com/article/10.1007/s12667-020-00420-w</t>
  </si>
  <si>
    <t>Assumed that all planned connections had the higher planned power and voltage.</t>
  </si>
  <si>
    <t>Another planned line between Argentina and Paraguay, but unlike the Ana Cua project this one does not have a confirmed completion year</t>
  </si>
  <si>
    <t>TRNARGXXURYXX</t>
  </si>
  <si>
    <t>URY</t>
  </si>
  <si>
    <t>500;500</t>
  </si>
  <si>
    <t>24;4</t>
  </si>
  <si>
    <t>https://www.cepal.org/sites/default/files/events/files/foreplen_sesion5_cier_0.pdf</t>
  </si>
  <si>
    <t>TRNAUSNTAUSQL</t>
  </si>
  <si>
    <t>AUSNT</t>
  </si>
  <si>
    <t>AUSQL</t>
  </si>
  <si>
    <t>https://territoryrenewableenergy.nt.gov.au/__data/assets/pdf_file/0011/1056782/darwin-katherine-electricity-system-plan-web.pdf?v=0.1.1</t>
  </si>
  <si>
    <t>The Darwin-Katherine energy system plan explicitly states that it is not interconnected with other regional networks in Australia. It does leave open the possibility of interconnections in the future but there are none currently planned.</t>
  </si>
  <si>
    <t>TRNAUSNTAUSSA</t>
  </si>
  <si>
    <t>AUSSA</t>
  </si>
  <si>
    <t>TRNAUSNTAUSWA</t>
  </si>
  <si>
    <t>AUSWA</t>
  </si>
  <si>
    <t>TRNAUSQLAUSSA</t>
  </si>
  <si>
    <t>https://www.tdworld.com/grid-innovations/transmission/article/20971581/transaustralian-hvdc-interconnector</t>
  </si>
  <si>
    <t>https://www.aemo.com.au/-/media/Files/Electricity/NEM/Security_and_Reliability/Congestion-Information/2017/Interconnector-Capabilities.pdf</t>
  </si>
  <si>
    <t>https://aemo.com.au/-/media/files/major-publications/isp/2023/2023-transmission-expansion-options-report.pdf?la=en</t>
  </si>
  <si>
    <t>No 'Anticipated/Committed' or 'Actionable' planned projects in AEMO 2023 Transmission Expansion Options Report.</t>
  </si>
  <si>
    <t>TRNAUSQLAUSSW</t>
  </si>
  <si>
    <t>AUSSW</t>
  </si>
  <si>
    <t>110;110;330;330</t>
  </si>
  <si>
    <t>59;59;300;300</t>
  </si>
  <si>
    <t>https://www.darleypowerfight.com.au/case-studies/directlink-terranora-interconnector/</t>
  </si>
  <si>
    <t>https://utilitymagazine.com.au/236m-qld-nsw-interconnector-upgrades-complete/</t>
  </si>
  <si>
    <t>For existing capacity we assumed that interconnector capacity was the higher value provided in a range. Existing capacity includes upgrades to the GLD-NSW 330 kV interconnector increasing the power rating of the interconnector. For planned capacity it is assumed that 'Option 1' of the identified AEMO transmission expansion options will be realised. A 'Medium' lead time equals 6-7 years post final publication year (2024) hence assumed 2030 as commissioning year.</t>
  </si>
  <si>
    <t>TRNAUSQLPNGXX</t>
  </si>
  <si>
    <t>PNG</t>
  </si>
  <si>
    <t>https://hir.harvard.edu/electrification-in-papua-new-guinea/</t>
  </si>
  <si>
    <t>TRNAUSSAAUSSW</t>
  </si>
  <si>
    <t>https://www.projectenergyconnect.com.au/moreInformation.php</t>
  </si>
  <si>
    <t>https://www.projectenergyconnect.com.au/</t>
  </si>
  <si>
    <t>TRNAUSSAAUSVI</t>
  </si>
  <si>
    <t>AUSVI</t>
  </si>
  <si>
    <t>500;275;220</t>
  </si>
  <si>
    <t>275;275</t>
  </si>
  <si>
    <t>https://www.aer.gov.au/networks-pipelines/service-providers-assets/murraylink-electricity-transmission-interconnector</t>
  </si>
  <si>
    <t>For planned capacity it is assumed that 'Option 1' of the identified AEMO transmission expansion options will be realised. A 'Long' lead time equals 7 years post final publication year (2024) hence assumed 2031 as commissioning year.</t>
  </si>
  <si>
    <t>TRNAUSSAAUSWA</t>
  </si>
  <si>
    <t>TRNAUSSWAUSVI</t>
  </si>
  <si>
    <t>330;330;330;220;132</t>
  </si>
  <si>
    <t>https://www.tdworld.com/overhead-transmission/article/21270506/renewables-flow-via-australia-interconnector</t>
  </si>
  <si>
    <t>https://aemo.com.au/-/media/files/electricity/nem/planning_and_forecasting/victorian_transmission/vni-west-rit-t/reports-and-updates/vni-west-pacr-volume-1.pdf?la=en</t>
  </si>
  <si>
    <t>TRNAUSWAIDNNU</t>
  </si>
  <si>
    <t>https://www.internationalaffairs.org.au/australianoutlook/the-cable-connection-australia-and-indonesias-shared-journey-to-net-zero-emissions/</t>
  </si>
  <si>
    <t>https://openinframap.org/#2/26/12</t>
  </si>
  <si>
    <t>TRNAUSWATLSXX</t>
  </si>
  <si>
    <t>TLS</t>
  </si>
  <si>
    <t>https://thebpp.com.au/call-for-partnerships/bpp-call-for-off-grid-renewable-energy-partnerships-in-the-pacific-and-timor-leste/</t>
  </si>
  <si>
    <t>TRNBOLXXCHLXX</t>
  </si>
  <si>
    <t>TRNBOLXXPERXX</t>
  </si>
  <si>
    <t>PER</t>
  </si>
  <si>
    <t>It is assumed that the planned interconnector would have the higher voltage (230 kV) compared to the possible lower value (220 kV).</t>
  </si>
  <si>
    <t>TRNBOLXXPRYXX</t>
  </si>
  <si>
    <t>TRNCANABCANBC</t>
  </si>
  <si>
    <t>CANAB</t>
  </si>
  <si>
    <t>CANBC</t>
  </si>
  <si>
    <t>500;138;138</t>
  </si>
  <si>
    <t>https://www.lawsonlundell.com/media/news/241_BC-AlbertaIntertie.pdf</t>
  </si>
  <si>
    <t>https://www.bchydro.com/content/dam/BCHydro/customer-portal/documents/corporate/suppliers/transmission-system/maps/transplt-Default-001.pdf</t>
  </si>
  <si>
    <t>No new planned lines visible on BC hydro transmission map.</t>
  </si>
  <si>
    <t>TRNCANABCANNO</t>
  </si>
  <si>
    <t>CANNO</t>
  </si>
  <si>
    <t>https://natural-resources.canada.ca/energy/electricity-infrastructure/electricity-canada/canada-electric-reliability-framework/albertas-electric-reliability-framework/18826</t>
  </si>
  <si>
    <t>No mentioning of existing/new lines between Alberta and the Northern provinces in AESO Long-term Transmission Plan 2022.</t>
  </si>
  <si>
    <t>TRNCANABCANSK</t>
  </si>
  <si>
    <t>CANSK</t>
  </si>
  <si>
    <t>https://www.atco.com/en-ca/projects/mcneill-hvdc-link.html</t>
  </si>
  <si>
    <t>https://en-academic.com/dic.nsf/enwiki/11718000</t>
  </si>
  <si>
    <t>https://www.aeso.ca/assets/Uploads/grid/ltp/AESO-2022-Long-term-Transmission-Plan.pdf</t>
  </si>
  <si>
    <t>No mentioning of new lines between Alberta and Saskatchewan in AESO Long-term Transmission Plan 2022.</t>
  </si>
  <si>
    <t>TRNCANARCANNL</t>
  </si>
  <si>
    <t>CANAR</t>
  </si>
  <si>
    <t>CANNL</t>
  </si>
  <si>
    <t>https://www.hitachienergy.com/us/en/about-us/customer-success-stories/maritime-link#:~:text=The%20Maritime%20Link%20Project%20is,American%20grid%20in%20Nova%20Scotia.</t>
  </si>
  <si>
    <t>https://iaac-aeic.gc.ca/050/evaluations/proj/65713</t>
  </si>
  <si>
    <t xml:space="preserve">No further plans as of now for expansion beyond the currently operational Maritime link. </t>
  </si>
  <si>
    <t>TRNCANBCCANNO</t>
  </si>
  <si>
    <t>https://natural-resources.canada.ca/energy/electricity-infrastructure/electricity-canada/canada-electric-reliability-framework/northwest-territories-electric-reliability-framework/18838</t>
  </si>
  <si>
    <t>No existing/new planned lines visible on BC hydro transmission map.</t>
  </si>
  <si>
    <t>TRNCANMBCANNO</t>
  </si>
  <si>
    <t>CANMB</t>
  </si>
  <si>
    <t>https://natural-resources.canada.ca/energy/electricity-infrastructure/electricity-canada/canada-electric-reliability-framework/manitobas-electric-reliability-framework/18830</t>
  </si>
  <si>
    <t>https://www.hydro.mb.ca/docs/projects/facilities_map.pdf</t>
  </si>
  <si>
    <t>No existing/new planned lines visible on Manitoba hydro transmission map.</t>
  </si>
  <si>
    <t>TRNCANMBCANSK</t>
  </si>
  <si>
    <t>https://www.saskpower.com/about-us/media-information/news-releases/2022/SaskPower-seeking-to-expand-transmission-capacity-with-the-Southwest-Power-Pool#:~:text=SaskPower's%20grid%20is%20also%20interconnected,290%20MW%20in%20June%202022.</t>
  </si>
  <si>
    <t>https://www.gov.mb.ca/sd/eal/registries/5950birtle/Proposal/executivesummary.pdf</t>
  </si>
  <si>
    <t>TRNCANNLCANQC</t>
  </si>
  <si>
    <t>CANQC</t>
  </si>
  <si>
    <t>http://www.oasis.oati.com/hqt/index.html</t>
  </si>
  <si>
    <t>https://globalnews.ca/news/9508822/quebec-newfoundland-labrador-hydroelectricity-talks/</t>
  </si>
  <si>
    <t>Existing lines are solely for import of electricity from the Churchill Falls hydro facilities. As of yet no new lines/projects planned with the agreement on the current import of electricity running untill 2041.</t>
  </si>
  <si>
    <t>TRNCANNLGRLXX</t>
  </si>
  <si>
    <t>https://natural-resources.canada.ca/energy/electricity-infrastructure/electricity-canada/canada-electric-reliability-framework/newfoundland-and-labradors-electric-reliability-framework/18834</t>
  </si>
  <si>
    <t>https://claverton-energy.com/prospects-for-trans-atlantic-undersea-power-transmission.html#:~:text=There%20are%202%2Dpossibilities%20by,Greenland%20to%20Canada's%20Labrador%20province.</t>
  </si>
  <si>
    <t>TRNCANNOCANSK</t>
  </si>
  <si>
    <t>https://natural-resources.canada.ca/energy/electricity-infrastructure/electricity-canada/canada-electric-reliability-framework/saskatchewans-electric-reliability-framework/18849</t>
  </si>
  <si>
    <t>https://www.inf.gov.nt.ca/sites/inf/files/a_vision_for_the_nwt_power_system_plan_-_december_2013.pdf</t>
  </si>
  <si>
    <t>https://www.saskpower.com/Our-Power-Future/Infrastructure-Projects/Construction-Projects/~/link.aspx?_id=F68E3C5E04EA48E995C7B74531E4D5A7&amp;_z=z</t>
  </si>
  <si>
    <t>In 2013 there were discussions about an intertie but no recent developments for a potential project.</t>
  </si>
  <si>
    <t>TRNCANONCANQC</t>
  </si>
  <si>
    <t>CANON</t>
  </si>
  <si>
    <t>115;115;115;115;230;230;230;230;230;230;230</t>
  </si>
  <si>
    <t>https://docs2.cer-rec.gc.ca/ll-eng/llisapi.dll/fetch/2000/90466/94151/402424/3006476/3006474/A78621%2D5_B%2D2%2D1_Description_Ont_Transmission_System_%2D_A5E0C9.pdf?nodeid=3011599&amp;vernum=-2</t>
  </si>
  <si>
    <t>https://www.ieso.ca/-/media/Files/IESO/Document-Library/planning-forecasts/apo/Dec2021/Ontario-Transmission-Interfaces-and-Interties-Overview.ashx</t>
  </si>
  <si>
    <t>Assumed that the overall capacities are the higher winter limits given IESO system documentation.</t>
  </si>
  <si>
    <t xml:space="preserve">No evidence for new planned projects with the exception of a 600 MW firm capacity trading agreement starting in 2026. This does not involve the construction of new tielines. </t>
  </si>
  <si>
    <t>TRNCHLXXPERXX</t>
  </si>
  <si>
    <t>https://www.bnamericas.com/en/news/peru-developer-envisions-chile-power-link-online-in-2024</t>
  </si>
  <si>
    <t>Corrected my assumption that both the Tacna-Arica projects would be completed in 2024. I could only find a source that confirms that the Tacna/Los Heroes-Arica/Parinacota project will be completed by 2024</t>
  </si>
  <si>
    <t>TRNCOLXXECUXX</t>
  </si>
  <si>
    <t>COL</t>
  </si>
  <si>
    <t>ECU</t>
  </si>
  <si>
    <t>230;230;138</t>
  </si>
  <si>
    <t>213;213;17</t>
  </si>
  <si>
    <t>Assumed that the Ipiales - Tulcan interconnection is 113 MW (higher given value) instead of 35 MW.</t>
  </si>
  <si>
    <t>No completion year to be found for the planned Jamondino - El Inga interconnection.</t>
  </si>
  <si>
    <t>TRNCOLXXPERXX</t>
  </si>
  <si>
    <t>No listed interconnector projects operating or planned in the CIER document.</t>
  </si>
  <si>
    <t>TRNCOLXXVENXX</t>
  </si>
  <si>
    <t>VEN</t>
  </si>
  <si>
    <t>230;115;230</t>
  </si>
  <si>
    <t>130;49</t>
  </si>
  <si>
    <t>https://foreignpolicy.com/2023/01/13/venezuela-colombia-gas-deal-energy-economy-latin-america-maduro-petro/</t>
  </si>
  <si>
    <t>Assumed that all three interconnectors that are currently not operational will become operational again due to renewed relationships between both countries.</t>
  </si>
  <si>
    <t>According to CIER currently no newly planned interconnectors.</t>
  </si>
  <si>
    <t>TRNECUXXPERXX</t>
  </si>
  <si>
    <t>https://www.sciencedirect.com/science/article/pii/S0378779623000809</t>
  </si>
  <si>
    <t>https://www.investinperu.pe/RepositorioAPS0/0/2/jer/LT_500KV_PIURA/3_-_Equivalente_externo_el_Sistema_-_Inf_SPL-007_Interconexion_Ecuador_Peru.pdf</t>
  </si>
  <si>
    <t xml:space="preserve">Assumed capacities for the newly planned 500 kV line equals the reported maximum directional flow in 2024 (600 MW ECU - PER, 650 MW PER - ECU) - the existing capacities (100 MW). </t>
  </si>
  <si>
    <t>TRNGUFXXSURXX</t>
  </si>
  <si>
    <t>GUF</t>
  </si>
  <si>
    <t>SUR</t>
  </si>
  <si>
    <t>TRNGUYXXSURXX</t>
  </si>
  <si>
    <t>GUY</t>
  </si>
  <si>
    <t>230;230</t>
  </si>
  <si>
    <t>https://www.offshore-technology.com/news/brazil-guyana-and-suriname-to-forge-energy-alliance/?cf-view</t>
  </si>
  <si>
    <t>TRNGUYXXVENXX</t>
  </si>
  <si>
    <t>Gordon/Maarten</t>
  </si>
  <si>
    <t>TRNAUSTAAUSVI</t>
  </si>
  <si>
    <t>AUSTA</t>
  </si>
  <si>
    <t>https://www.apa.com.au/our-services/other-energy-services/electricity-interconnectors/basslink/</t>
  </si>
  <si>
    <t>For planned capacity it is assumed that 'Option 1' of the identified AEMO transmission expansion options will be realised. The net additional network capacity is assumed to be the identified transmission limits if this project gets initiated (1212 MW TAS to VIC, 962 MW VIC to TAS) - the existing capacities.</t>
  </si>
  <si>
    <t>TRNCANABUSAGW</t>
  </si>
  <si>
    <t>USAGW</t>
  </si>
  <si>
    <t>https://www.eia.gov/electricity/gridmonitor/dashboard/electric_overview/US48/US48</t>
  </si>
  <si>
    <t>No mentioning of new lines with USA in AESO Long-term Transmission Plan 2022.</t>
  </si>
  <si>
    <t>TRNCANABUSANW</t>
  </si>
  <si>
    <t>USANW</t>
  </si>
  <si>
    <t>https://www.bhe-canada.ca/portfolio/matl/</t>
  </si>
  <si>
    <t>TRNCANABUSAWA</t>
  </si>
  <si>
    <t>USAWA</t>
  </si>
  <si>
    <t>TRNCANABUSAWW</t>
  </si>
  <si>
    <t>USAWW</t>
  </si>
  <si>
    <t>TRNCANARUSAIS</t>
  </si>
  <si>
    <t>USAIS</t>
  </si>
  <si>
    <t>345;345;138;69;69</t>
  </si>
  <si>
    <t>https://www.cmpco.com/w/system-information</t>
  </si>
  <si>
    <t>https://www.iso-ne.com/static-assets/documents/2020/04/new-england-geographic-diagram-transmission-planning.pdf</t>
  </si>
  <si>
    <t>No planned lines shown on ISO-NE transmission map.</t>
  </si>
  <si>
    <t>TRNCANBCUSAAA</t>
  </si>
  <si>
    <t>USAAA</t>
  </si>
  <si>
    <t>No mentioning of planned lines between BC and the Washington, Idaho, Montana area. Also not visible on BC hydro transmission map.</t>
  </si>
  <si>
    <t>TRNCANBCUSAAK</t>
  </si>
  <si>
    <t>USAAK</t>
  </si>
  <si>
    <t>https://natural-resources.canada.ca/energy/electricity-infrastructure/electricity-canada/canada-electric-reliability-framework/british-columbias-electric-reliability-framework/18828</t>
  </si>
  <si>
    <t>No existing/planned lines shown on BC Hydro transmission map.</t>
  </si>
  <si>
    <t>TRNCANBCUSABP</t>
  </si>
  <si>
    <t>USABP</t>
  </si>
  <si>
    <t>500;500;230;230</t>
  </si>
  <si>
    <t>https://www.bchydro.com/content/dam/BCHydro/customer-portal/documents/corporate/suppliers/transmission-system/engineering_studies_data/technical_data/line_ratings/nwuscan.pdf</t>
  </si>
  <si>
    <t>https://www.bpa.gov/-/media/Aep/transmission/attachment-k/2022-bpa-transmission-plan.pdf</t>
  </si>
  <si>
    <t>TRNCANBCUSADO</t>
  </si>
  <si>
    <t>USADO</t>
  </si>
  <si>
    <t>TRNCANBCUSAPI</t>
  </si>
  <si>
    <t>USAPI</t>
  </si>
  <si>
    <t>TRNCANMBUSAMI</t>
  </si>
  <si>
    <t>USAMI</t>
  </si>
  <si>
    <t>http://www.oasis.oati.com/woa/docs/MHEB/MHEBdocs/2015_Transmission_Interface_Capability_Report.pdf</t>
  </si>
  <si>
    <t>https://www.powereng.com/library/great-northern-500-kv-transmission-line-program-services</t>
  </si>
  <si>
    <t>https://www.theglobeandmail.com/business/article-manitoba-hydro-expects-electricity-demand-to-double-over-next-two/</t>
  </si>
  <si>
    <t>Includes firm transfer capabilities as of 2015 + additional 883 MW line capacity as of 2021 with new 500 kV Great Northern Transmission Line. No mentioning of planned lines between Manitoba and United States except for the existing ones with MISO (USAMI). Manitoba expects to reduce exports of electricity over the coming years due to growing domestic demand.</t>
  </si>
  <si>
    <t>TRNCANMBUSASW</t>
  </si>
  <si>
    <t>USASW</t>
  </si>
  <si>
    <t>No mentioning of planned lines between Manitoba and United States except for the existing ones with MISO (USAMI). Manitoba expects to reduce exports of electricity over the coming years due to growing domestic demand.</t>
  </si>
  <si>
    <t>TRNCANNOUSAAK</t>
  </si>
  <si>
    <t>https://natural-resources.canada.ca/energy/electricity-infrastructure/electricity-canada/canada-electric-reliability-framework/yukons-electric-reliability-framework/18800</t>
  </si>
  <si>
    <t>Alaska, Yukon, Nunavut and the Northwest Territories have isolated and scattered systems due to its large size.</t>
  </si>
  <si>
    <t>TRNCANONUSAMI</t>
  </si>
  <si>
    <t>https://www.ieso.ca/-/media/Files/IESO/Document-Library/planning-forecasts/apo/Dec2022/2022-Annual-Planning-Outlook.ashx</t>
  </si>
  <si>
    <t>No mentioning of new lines with USA in IESO Annual Planning Outlook 2022.</t>
  </si>
  <si>
    <t>TRNCANONUSANY</t>
  </si>
  <si>
    <t>USANY</t>
  </si>
  <si>
    <t>TRNCANQCUSAIS</t>
  </si>
  <si>
    <t>450;120;115</t>
  </si>
  <si>
    <t>1448;;</t>
  </si>
  <si>
    <t>https://www.nyiso.com/documents/20142/3691300/Summer2023-OperatingStudy-OC.pdf/7d9898e2-21b0-9d45-fef4-68977d271e68</t>
  </si>
  <si>
    <t>https://commonwealthmagazine.org/energy/despite-delays-hydro-quebec-still-ready-to-honor-its-mass-contract/</t>
  </si>
  <si>
    <t>https://www.necleanenergyconnect.org/faq</t>
  </si>
  <si>
    <t>https://www.nhbr.com/new-power-line-proposed-to-run-from-quebec-through-new-hampshire/</t>
  </si>
  <si>
    <t>https://www.seacoastonline.com/story/news/2023/05/05/twin-states-clean-energy-link-hydropower-canada-nh-vermont/70183165007/</t>
  </si>
  <si>
    <t>TRNCANQCUSANY</t>
  </si>
  <si>
    <t>115;765</t>
  </si>
  <si>
    <t>75;</t>
  </si>
  <si>
    <t>https://www.hydroquebec.com/projects/hertel-new-york-interconnection/</t>
  </si>
  <si>
    <t>TRNCANSKUSAMI</t>
  </si>
  <si>
    <t>No mentioning of planned lines between Saskatchewan and United States except for the ones with Southwest Power Pool (USASW).</t>
  </si>
  <si>
    <t>TRNCANSKUSASW</t>
  </si>
  <si>
    <t>97;81</t>
  </si>
  <si>
    <t>https://www.saskatchewan.ca/-/media/news-release-backgrounders/2021/jul/saskpower-2020-21-annual-report.pdf</t>
  </si>
  <si>
    <t>https://www.spp.org/news-list/southwest-power-pool-welcomes-first-international-member/</t>
  </si>
  <si>
    <t>https://www.ndic.nd.gov/sites/www/files/documents/Transmission-Authority/Publications/DS-%20North%20Dakota%20Grid%20Resiliency%20Plan%20Sept2023.pdf</t>
  </si>
  <si>
    <t>TRNCANSKUSAWA</t>
  </si>
  <si>
    <t>TRNALBXXGRCXX</t>
  </si>
  <si>
    <t>ALB</t>
  </si>
  <si>
    <t>https://ember-climate.org/data/data-tools/electricity-interconnection-europe/</t>
  </si>
  <si>
    <t>https://docs.google.com/spreadsheets/d/1NfuG5KZw0k_W-zo-2orJOZkrr6nv1OeOQZzY61KNS4M/edit?usp=sharing</t>
  </si>
  <si>
    <t>TRNALBXXKOSXX</t>
  </si>
  <si>
    <t>KOS</t>
  </si>
  <si>
    <t>https://transparency.entsoe.eu/transmission-domain/physicalFlow/show</t>
  </si>
  <si>
    <t>https://www.ero-ks.org/zrre/sites/default/files/Lajmet/njoftimet/221118_KOSTT_Transmission%20Development%20Plan%202023-2032_ver.0.1.pdf</t>
  </si>
  <si>
    <t>Assumption that max historical hourly flow between 2021-2023 is representative for directional transmission capacity.</t>
  </si>
  <si>
    <t>This approach is used more often to derive capacities for lines outside the direct ENTSOE zones. See e.g. http://www.diva-portal.org/smash/get/diva2:1476768/FULLTEXT01.pdf</t>
  </si>
  <si>
    <t>TRNALBXXMKDXX</t>
  </si>
  <si>
    <t>MKD</t>
  </si>
  <si>
    <t>TRNALBXXMNEXX</t>
  </si>
  <si>
    <t>MNE</t>
  </si>
  <si>
    <t>Not seeing how the single direction flow is found. Based on Ember it should be bidirectional at 500? Else we should supply a comment</t>
  </si>
  <si>
    <t>TRNALBXXSRBXX</t>
  </si>
  <si>
    <t>SRB</t>
  </si>
  <si>
    <t>TRNARGXXBRASO</t>
  </si>
  <si>
    <t>BRASO</t>
  </si>
  <si>
    <t>130/230;500</t>
  </si>
  <si>
    <t>40;135</t>
  </si>
  <si>
    <t>https://www.nature.com/articles/s41597-023-01992-9</t>
  </si>
  <si>
    <t>Need 2045 EMBER Note</t>
  </si>
  <si>
    <t>TRNAUTXXCHEXX</t>
  </si>
  <si>
    <t>AUT</t>
  </si>
  <si>
    <t>CHE</t>
  </si>
  <si>
    <t>TRNAUTXXCZEXX</t>
  </si>
  <si>
    <t>CZE</t>
  </si>
  <si>
    <t>TRNAUTXXDEUXX</t>
  </si>
  <si>
    <t>DEU</t>
  </si>
  <si>
    <t>The EMBER dataset includes a column with expected 2040 capacities + projects in permitting, planning and under consideration. We assume that these capacities are commissioned by 2045.</t>
  </si>
  <si>
    <t>TRNAUTXXHUNXX</t>
  </si>
  <si>
    <t>HUN</t>
  </si>
  <si>
    <t>TRNAUTXXITAXX</t>
  </si>
  <si>
    <t>ITA</t>
  </si>
  <si>
    <t>TRNAUTXXSVKXX</t>
  </si>
  <si>
    <t>SVK</t>
  </si>
  <si>
    <t>TRNAUTXXSVNXX</t>
  </si>
  <si>
    <t>SVN</t>
  </si>
  <si>
    <t xml:space="preserve">I think we can include voltages in this one as 500;330 according to Table 1.3? </t>
  </si>
  <si>
    <t>TRNAZEXXGEOXX</t>
  </si>
  <si>
    <t>https://www.gse.com.ge/sw/static/file/TYNDP_GE-2023-2033_ENG_corr.PDF</t>
  </si>
  <si>
    <t xml:space="preserve">hahaha this is in russian. Im gonna assume its fine. </t>
  </si>
  <si>
    <t>TRNAZEXXRUSSO</t>
  </si>
  <si>
    <t>RUSSO</t>
  </si>
  <si>
    <t>TRNBELXXDEUXX</t>
  </si>
  <si>
    <t>BEL</t>
  </si>
  <si>
    <t>TRNBELXXFRAXX</t>
  </si>
  <si>
    <t>FRA</t>
  </si>
  <si>
    <t>TRNBELXXGBRXX</t>
  </si>
  <si>
    <t>GBR</t>
  </si>
  <si>
    <t>TRNBELXXLUXXX</t>
  </si>
  <si>
    <t>LUX</t>
  </si>
  <si>
    <t>TRNBELXXNLDXX</t>
  </si>
  <si>
    <t>NLD</t>
  </si>
  <si>
    <t>TRNBGRXXGRCXX</t>
  </si>
  <si>
    <t>BGR</t>
  </si>
  <si>
    <t>TRNBGRXXMKDXX</t>
  </si>
  <si>
    <t>TRNBGRXXROUXX</t>
  </si>
  <si>
    <t>ROU</t>
  </si>
  <si>
    <t>TRNBGRXXSRBXX</t>
  </si>
  <si>
    <t>TRNBGRXXTURXX</t>
  </si>
  <si>
    <t>TRNBIHXXHRVXX</t>
  </si>
  <si>
    <t>BIH</t>
  </si>
  <si>
    <t>HRV</t>
  </si>
  <si>
    <t>TRNBIHXXMNEXX</t>
  </si>
  <si>
    <t>TRNBIHXXSRBXX</t>
  </si>
  <si>
    <t>TRNBLRXXLTUXX</t>
  </si>
  <si>
    <t>BLR</t>
  </si>
  <si>
    <t>LTU</t>
  </si>
  <si>
    <t>https://www.entsoe.eu/data/map/</t>
  </si>
  <si>
    <t>TRNBLRXXLVAXX</t>
  </si>
  <si>
    <t>LVA</t>
  </si>
  <si>
    <t>Not sure if I am missreading, but this source on pg 139 says there is exisitng capacity of 330 MW? (https://eepublicdownloads.entsoe.eu/clean-documents/pre2015/publications/ce/otherreports/SYSTINT_Report_2002.pdf)</t>
  </si>
  <si>
    <t>TRNBLRXXPOLXX</t>
  </si>
  <si>
    <t>POL</t>
  </si>
  <si>
    <t>From the first source, I am looking at pg139 and dont see a 1300MW line as shown in the note column? Maybe we need additional detail in the notes? Also, first source should also be planned capacity reference? (Fig 4)</t>
  </si>
  <si>
    <t>TRNBLRXXRUSCE</t>
  </si>
  <si>
    <t>RUSCE</t>
  </si>
  <si>
    <t>https://eepublicdownloads.entsoe.eu/clean-documents/pre2015/publications/ce/otherreports/SYSTINT_Report_2002.pdf</t>
  </si>
  <si>
    <t>Average value taken for existing transmission capacity (1300-1000 MW range).</t>
  </si>
  <si>
    <t xml:space="preserve">ENTSOE map shows no new (known) concrete transmission projects as of now between Belarus and Russia. </t>
  </si>
  <si>
    <t>TRNBLRXXRUSNW</t>
  </si>
  <si>
    <t>RUSNW</t>
  </si>
  <si>
    <t>This source from above shows there should be 940MW? If its different, we should probably put a note on why. (https://eepublicdownloads.entsoe.eu/clean-documents/pre2015/publications/ce/otherreports/SYSTINT_Report_2002.pdf)</t>
  </si>
  <si>
    <t>TRNBLRXXUKRXX</t>
  </si>
  <si>
    <t>UKR</t>
  </si>
  <si>
    <t>https://www.scientificamerican.com/article/how-ukraine-unplugged-from-russia-and-joined-europes-power-grid-with-unprecedented-speed/</t>
  </si>
  <si>
    <t xml:space="preserve">UKR historically was connected with BLR and RUS but disconnected early 2022. </t>
  </si>
  <si>
    <t>TRNBLZXXGTMXX</t>
  </si>
  <si>
    <t>BLZ</t>
  </si>
  <si>
    <t>GTM</t>
  </si>
  <si>
    <t>https://www.energy.gov.bz/wp-content/uploads/2020/09/Belize-Energy-Report-2018.pdf</t>
  </si>
  <si>
    <t>No concrete plans found for new transmission infrastructure so planned capacities assumed to be 0.</t>
  </si>
  <si>
    <t xml:space="preserve">This source does not explicitly say unidirectional; unless we are assuming the "firm capacity" refers to unidirectional. In any case, this seems like an assumption (which im not against), but should be stated in notes. </t>
  </si>
  <si>
    <t>TRNBLZXXMEXXX</t>
  </si>
  <si>
    <t>MEX</t>
  </si>
  <si>
    <t>https://www.tdworld.com/overhead-transmission/article/20969227/transamerica-interconnections</t>
  </si>
  <si>
    <t>There is a voltage and length, but no capacity for planned capacity?</t>
  </si>
  <si>
    <t>TRNBOLXXBRACW</t>
  </si>
  <si>
    <t>BRACW</t>
  </si>
  <si>
    <t>TRNBOLXXBRAWE</t>
  </si>
  <si>
    <t>BRAWE</t>
  </si>
  <si>
    <t>TRNBRACNBRACW</t>
  </si>
  <si>
    <t>BRACN</t>
  </si>
  <si>
    <t>Existing and planned capacities between Brazilian provinces are extracted from Deng et al., 2022, filtered and aggregated to inter-regional level following the OSeMOSYS Global representation.</t>
  </si>
  <si>
    <t>TRNBRACNBRANE</t>
  </si>
  <si>
    <t>BRANE</t>
  </si>
  <si>
    <t>TRNBRACNBRANW</t>
  </si>
  <si>
    <t>BRANW</t>
  </si>
  <si>
    <t>TRNBRACNBRASE</t>
  </si>
  <si>
    <t>BRASE</t>
  </si>
  <si>
    <t>TRNBRACNGUYXX</t>
  </si>
  <si>
    <t>TRNBRACNSURXX</t>
  </si>
  <si>
    <t>TRNBRACWBRANE</t>
  </si>
  <si>
    <t>TRNBRACWBRANW</t>
  </si>
  <si>
    <t>TRNBRACWBRASE</t>
  </si>
  <si>
    <t>TRNBRACWBRASO</t>
  </si>
  <si>
    <t>TRNBRACWBRAWE</t>
  </si>
  <si>
    <t>TRNBRACWPRYXX</t>
  </si>
  <si>
    <t>TRNBRANEBRASE</t>
  </si>
  <si>
    <t>TRNBRANWBRAWE</t>
  </si>
  <si>
    <t>TRNBRANWCOLXX</t>
  </si>
  <si>
    <t>TRNBRANWGUFXX</t>
  </si>
  <si>
    <t>TRNBRANWGUYXX</t>
  </si>
  <si>
    <t>400;400</t>
  </si>
  <si>
    <t>TRNBRANWPERXX</t>
  </si>
  <si>
    <t>TRNBRANWSURXX</t>
  </si>
  <si>
    <t>TRNBRANWVENXX</t>
  </si>
  <si>
    <t>230/400</t>
  </si>
  <si>
    <t>TRNBRASEBRASO</t>
  </si>
  <si>
    <t>TRNBRASEBRAWE</t>
  </si>
  <si>
    <t>TRNBRASOPRYXX</t>
  </si>
  <si>
    <t>TRNBRASOURYXX</t>
  </si>
  <si>
    <t>150/230;500</t>
  </si>
  <si>
    <t>11;400</t>
  </si>
  <si>
    <t>TRNBRAWEPERXX</t>
  </si>
  <si>
    <t>I think we should update the Planned Souce to the following, as this one is more definite that the Atlantic Loop project is off. The original source, I think was still uncertain at that point  (https://www.cbc.ca/news/canada/nova-scotia/clean-power-plan-abandons-atlantic-loop-1.6992765)</t>
  </si>
  <si>
    <t>TRNCANARCANQC</t>
  </si>
  <si>
    <t>https://atlantic.ctvnews.ca/nb-power-says-bringing-electricity-via-atlantic-loop-could-be-cost-prohibitive-1.6506988</t>
  </si>
  <si>
    <t>Additional transmission links between New Brunswick and Quebec are considered but recent comments from NB-power have indicated that the costs are considered as too high as of now so no concrete plans for the forseeable future.</t>
  </si>
  <si>
    <t xml:space="preserve">The source for exisitng is broken </t>
  </si>
  <si>
    <t>TRNCANMBCANON</t>
  </si>
  <si>
    <t>https://www.dbrsmorningstar.com/document/354005.pdf?Expires=1697577716&amp;Policy=eyJTdGF0ZW1lbnQiOlt7IlJlc291cmNlIjoiaHR0cHM6Ly93d3cuZGJyc21vcm5pbmdzdGFyLmNvbS9kb2N1bWVudC8zNTQwMDUucGRmIiwiQ29uZGl0aW9uIjp7IkRhdGVMZXNzVGhhbiI6eyJBV1M6RXBvY2hUaW1lIjoxNjk3NTc3NzE2fX19XX0_&amp;Signature=uy9IusDEjG6AXZdZNq-FOYelR7nl7YHz8q61aAIlXzDO-Cg9RJvjbKVRrqD7vRtLPS~MsX-4~IsNWcg5FrThBuJd5yMTsaFmRBJYpUDH9N4uxJXX8UBlv0QIJ62Ce80UWnbvGDwfwgSsw9PRsBVaTy1L6BJchoGzcnIBiuQcT3QcHbBLEPrcteh94Xuyec3XARM-gxFYeAIkoH9pPYuu1sDJDBteqivRyE1A5Vy4~xs1FoEcEwd4c~3Qd06CefYSigo8gLwO2jpuLbOPjCg0N954H5qs~u42g4Rq7V~Z-6Q8oXzhlrwDwSr0lQQBl4DrX29OivU24VB-7CcjYXJEHA__&amp;Key-Pair-Id=KNWV36WLG7L4J</t>
  </si>
  <si>
    <t xml:space="preserve">https://www.ieso.ca/en/Get-Involved/Regional-Planning/Northwest-Ontario/bulk-planning </t>
  </si>
  <si>
    <t>Additional link between Ontario and Manitoba is considered as part of Phase 3 of the 'Northwest Bulk Transmission Line' developments but 'The IESO does not anticipate a need for Phase 3 at this time.' so no expected new planned capacities in the short term.</t>
  </si>
  <si>
    <t>TRNCHEXXDEUXX</t>
  </si>
  <si>
    <t xml:space="preserve">Does ember give 2045 planned in the spreadsheet? </t>
  </si>
  <si>
    <t>TRNCHEXXFRAXX</t>
  </si>
  <si>
    <t>TRNCHEXXITAXX</t>
  </si>
  <si>
    <t>TRNCHNANCHNHB</t>
  </si>
  <si>
    <t>CHNAN</t>
  </si>
  <si>
    <t>CHNHB</t>
  </si>
  <si>
    <t>https://github.com/switch-model/switch-china-open-model</t>
  </si>
  <si>
    <t>No data available on lower voltage inter-regional transmission development within China so planned capacities set to 0.</t>
  </si>
  <si>
    <t>Use of data from SWITCH-China requires citation of number of data sources (see Github page)</t>
  </si>
  <si>
    <t>TRNCHNANCHNHE</t>
  </si>
  <si>
    <t>CHNHE</t>
  </si>
  <si>
    <t>TRNCHNANCHNHU</t>
  </si>
  <si>
    <t>CHNHU</t>
  </si>
  <si>
    <t>TRNCHNANCHNJS</t>
  </si>
  <si>
    <t>CHNJS</t>
  </si>
  <si>
    <t>TRNCHNANCHNJX</t>
  </si>
  <si>
    <t>CHNJX</t>
  </si>
  <si>
    <t>TRNCHNANCHNSD</t>
  </si>
  <si>
    <t>CHNSD</t>
  </si>
  <si>
    <t>TRNCHNANCHNZH</t>
  </si>
  <si>
    <t>CHNZH</t>
  </si>
  <si>
    <t>TRNCHNBECHNHB</t>
  </si>
  <si>
    <t>CHNBE</t>
  </si>
  <si>
    <t>TRNCHNBECHNNM</t>
  </si>
  <si>
    <t>CHNNM</t>
  </si>
  <si>
    <t>TRNCHNBECHNTJ</t>
  </si>
  <si>
    <t>CHNTJ</t>
  </si>
  <si>
    <t>TRNCHNCHCHNGU</t>
  </si>
  <si>
    <t>CHNCH</t>
  </si>
  <si>
    <t>CHNGU</t>
  </si>
  <si>
    <t>TRNCHNCHCHNHB</t>
  </si>
  <si>
    <t>TRNCHNCHCHNHN</t>
  </si>
  <si>
    <t>CHNHN</t>
  </si>
  <si>
    <t>TRNCHNCHCHNHU</t>
  </si>
  <si>
    <t>TRNCHNCHCHNSC</t>
  </si>
  <si>
    <t>CHNSC</t>
  </si>
  <si>
    <t>1000;1000</t>
  </si>
  <si>
    <t>658;658</t>
  </si>
  <si>
    <t>https://news.bjx.com.cn/html/20220929/1258242.shtml</t>
  </si>
  <si>
    <t>Total capacity of 25 GW on Sichuan-Chongqing lines planned for 2025 assuming a power factor of 1. Values are given in kVa.</t>
  </si>
  <si>
    <t>TRNCHNCHCHNSI</t>
  </si>
  <si>
    <t>CHNSI</t>
  </si>
  <si>
    <t>TRNCHNCHCHNSX</t>
  </si>
  <si>
    <t>CHNSX</t>
  </si>
  <si>
    <t>TRNCHNFUCHNGD</t>
  </si>
  <si>
    <t>CHNGD</t>
  </si>
  <si>
    <t>TRNCHNFUCHNJX</t>
  </si>
  <si>
    <t>TRNCHNFUCHNZH</t>
  </si>
  <si>
    <t>TRNCHNGACHNJS</t>
  </si>
  <si>
    <t>CHNGA</t>
  </si>
  <si>
    <t>TRNCHNGACHNNI</t>
  </si>
  <si>
    <t>CHNNI</t>
  </si>
  <si>
    <t>TRNCHNGACHNNM</t>
  </si>
  <si>
    <t>TRNCHNGACHNQI</t>
  </si>
  <si>
    <t>CHNQI</t>
  </si>
  <si>
    <t>TRNCHNGACHNSC</t>
  </si>
  <si>
    <t>TRNCHNGACHNSD</t>
  </si>
  <si>
    <t>https://cleanenergygrid.org/wp-content/uploads/2020/11/Macro-Grids-in-the-Mainstream-1.pdf</t>
  </si>
  <si>
    <t>https://www.enerdata.net/publications/daily-energy-news/china-starts-building-800-kv-8-gw-gansu-shandong-transmission-line.html</t>
  </si>
  <si>
    <t>TRNCHNGACHNSI</t>
  </si>
  <si>
    <t>TRNCHNGACHNXI</t>
  </si>
  <si>
    <t>Missing Planned</t>
  </si>
  <si>
    <t>TRNCHNGAMNGXX</t>
  </si>
  <si>
    <t>MNG</t>
  </si>
  <si>
    <t>https://openinframap.org/#4.99/47.32/92.59</t>
  </si>
  <si>
    <t>TRNCHNGDCHNGX</t>
  </si>
  <si>
    <t>CHNGX</t>
  </si>
  <si>
    <t xml:space="preserve">Is openinframap supposed to be used as a planned ref? Does it show that info? Also, I think we can include 500kV as voltage for this source? </t>
  </si>
  <si>
    <t>TRNCHNGDCHNHA</t>
  </si>
  <si>
    <t>CHNHA</t>
  </si>
  <si>
    <t>https://energycentral.com/news/hainan-underwater-grid-ready-power-ftz-development</t>
  </si>
  <si>
    <t>https://www.xinhuanet.com/english/2019-02/12/c_137816315.htm</t>
  </si>
  <si>
    <t>https://openinframap.org/#8.31/19.994/110.209</t>
  </si>
  <si>
    <t>Phase ii of the Hainan - China mainland interconnection development was finalized in 2019/2020 increasing transmission capacity from 600 MW to 1200 MW. No further indications for newly planned projects can be found.</t>
  </si>
  <si>
    <t xml:space="preserve">Missing Planned. The end of the first source does mention "By 2025, Guangdong and Hong Kong will complete the 500 kV power transmission and transformation project, and complete the transformation and upgrading of 4 high-voltage lines and Shenzhen substation.". May be helpful for a starting point at least. </t>
  </si>
  <si>
    <t>TRNCHNGDCHNHK</t>
  </si>
  <si>
    <t>CHNHK</t>
  </si>
  <si>
    <t>https://www.seetao.com/details/166829.html</t>
  </si>
  <si>
    <t>TRNCHNGDCHNHN</t>
  </si>
  <si>
    <t>TRNCHNGDCHNJX</t>
  </si>
  <si>
    <t xml:space="preserve">I dont think the planned capacity source here says anything about planning new or not planning new lines? </t>
  </si>
  <si>
    <t>TRNCHNGDCHNMA</t>
  </si>
  <si>
    <t>CHNMA</t>
  </si>
  <si>
    <t>https://news.cgtn.com/news/2022-11-25/3rd-power-transmission-line-from-Guangdong-to-Macao-put-into-operation-1ffF7CrsDkY/index.html</t>
  </si>
  <si>
    <t>A thirds interconnector between Macao and Guangdong has been operationalized in 2022 as part of Macao's Five-Year Plan period (2021-2025). No further indications for newly planned projects can be found.</t>
  </si>
  <si>
    <t>TRNCHNGDCHNSC</t>
  </si>
  <si>
    <t>TRNCHNGDCHNYU</t>
  </si>
  <si>
    <t>CHNYU</t>
  </si>
  <si>
    <t>Includes existing 5 GW Wudongde-Guangxi-Guangdong line (capacity not yet included in SWITCH data with 2020 baseline year). Long-distance UHV line to connect renewable resources in to demand centers.</t>
  </si>
  <si>
    <t>TRNCHNGUCHNGX</t>
  </si>
  <si>
    <t>TRNCHNGUCHNHN</t>
  </si>
  <si>
    <t>TRNCHNGUCHNJS</t>
  </si>
  <si>
    <t>TRNCHNGUCHNSC</t>
  </si>
  <si>
    <t>TRNCHNGUCHNYU</t>
  </si>
  <si>
    <t>TRNCHNGXCHNHN</t>
  </si>
  <si>
    <t>TRNCHNGXCHNXI</t>
  </si>
  <si>
    <t>TRNCHNGXCHNYU</t>
  </si>
  <si>
    <t>Includes existing 3 GW Wudongde-Guangxi-Guangdong line (capacity not yet included in SWITCH data with 2020 baseline year). Long-distance UHV line to connect renewable resources in to demand centers.</t>
  </si>
  <si>
    <t xml:space="preserve">For exisitng capacity, the first source reads like there is more tranmission capacity then what we are capturing (ie. "2 billion kWh" per year). Yet we only capture the 70MW in the second source. Maybe we should put a note in, or only use the second source. </t>
  </si>
  <si>
    <t>TRNCHNGXVNMNO</t>
  </si>
  <si>
    <t>https://en.imsilkroad.com/p/334247.html</t>
  </si>
  <si>
    <t>https://tuoitrenews.vn/news/society/20230523/vietnam-buys-electricity-from-china-to-ease-shortage/73292.html</t>
  </si>
  <si>
    <t>https://southeastasiainfra.com/vietnams-power-development-plan-unlocking-res-potential-to-achieve-energy-transition-goals/#:~:text=These%20lines%20are%20expected%20to,through%20110%20kV%20power%20lines.</t>
  </si>
  <si>
    <t>https://www.digitimes.com/news/a20230707VL209/digitimes-research-vietnam-ict-manufacturing-meet-the-analyst.html</t>
  </si>
  <si>
    <t>110 kV line between Guangxi and Vietnam has been reopened in 2023 with an agreed max trade of 70 MW.</t>
  </si>
  <si>
    <t>TRNCHNHBCHNHE</t>
  </si>
  <si>
    <t>https://iopscience.iop.org/article/10.1088/1742-6596/2276/1/012005/pdf</t>
  </si>
  <si>
    <t>Includes existing 10.2743 GW Zhangbei-Xiong'an line (capacity not yet included in SWITCH data with 2020 baseline year)</t>
  </si>
  <si>
    <t>TRNCHNHBCHNLI</t>
  </si>
  <si>
    <t>CHNLI</t>
  </si>
  <si>
    <t>TRNCHNHBCHNNM</t>
  </si>
  <si>
    <t>TRNCHNHBCHNSD</t>
  </si>
  <si>
    <t>https://www.cell.com/cms/10.1016/j.joule.2021.10.006/attachment/53103cd8-9db9-479b-8b49-f9957e2b418c/mmc1</t>
  </si>
  <si>
    <t>Includes existing 6 GW Weifang-Shijazhuang line (capacity not yet included in SWITCH data with 2020 baseline year)</t>
  </si>
  <si>
    <t>TRNCHNHBCHNSX</t>
  </si>
  <si>
    <t>TRNCHNHBCHNTJ</t>
  </si>
  <si>
    <t>TRNCHNHECHNHU</t>
  </si>
  <si>
    <t>456.4;456.4</t>
  </si>
  <si>
    <t>https://www.composite-insulators.com/news/nanyang-jingmen-changsha-1000-kv-uhv-ac-pr-61790907.html</t>
  </si>
  <si>
    <t>http://www.jx.chinanews.com.cn/news/2023/0705/81473.html</t>
  </si>
  <si>
    <t>Includes existing 6 GW Nanyang-Jingmen-Changsha line (capacity not yet included in SWITCH data with 2020 baseline year). Also 5 GW Wuhan-Nanchang line planned for 2024.</t>
  </si>
  <si>
    <t>TRNCHNHECHNJS</t>
  </si>
  <si>
    <t xml:space="preserve">May want to explicitly call out looking at table S4. Also, if we track this in any capacity, calling out this is a DC line? </t>
  </si>
  <si>
    <t>TRNCHNHECHNQI</t>
  </si>
  <si>
    <t>Includes existing 8 GW Qinghai-Henan line (capacity not yet included in SWITCH data with 2020 baseline year). Long-distance UHV line to connect renewable resources in to demand centers.</t>
  </si>
  <si>
    <t>TRNCHNHECHNSD</t>
  </si>
  <si>
    <t>TRNCHNHECHNSI</t>
  </si>
  <si>
    <t>TRNCHNHECHNSX</t>
  </si>
  <si>
    <t>TRNCHNHECHNXI</t>
  </si>
  <si>
    <t>TRNCHNHJCHNJI</t>
  </si>
  <si>
    <t>CHNHJ</t>
  </si>
  <si>
    <t>CHNJI</t>
  </si>
  <si>
    <t>TRNCHNHJCHNNM</t>
  </si>
  <si>
    <t>In Russian, assuming fine :). Mayb want to drop in the notes that this ref we use for mongolia says there in 1000MW, not 950MW. Or maybe that is just within error range. In any case, this also gives voltages on pg 31 (https://www.unescap.org/sites/default/files/D1-S1b.%20Inner%20Mongolia%20Power%20Group_Mr.%20Yan%20Jun.pdf)</t>
  </si>
  <si>
    <t>TRNCHNHJRUSFE</t>
  </si>
  <si>
    <t>In Russian, assuming fine :)</t>
  </si>
  <si>
    <t>TRNCHNHJRUSSI</t>
  </si>
  <si>
    <t>RUSSI</t>
  </si>
  <si>
    <t>TRNCHNHNCHNHU</t>
  </si>
  <si>
    <t>287;287</t>
  </si>
  <si>
    <t>https://www.chinadaily.com.cn/a/202206/10/WS62a2ae9ea310fd2b29e61e6f.html</t>
  </si>
  <si>
    <t>Includes existing 6 GW Nanyang-Jingmen-Changsha line (capacity not yet included in SWITCH data with 2020 baseline year). Also 6 GW Zhumadian-Wuhan line planned for 2023.</t>
  </si>
  <si>
    <t>TRNCHNHNCHNJX</t>
  </si>
  <si>
    <t>TRNCHNHNCHNNI</t>
  </si>
  <si>
    <t>http://www.ecns.cn/cns-wire/2023-06-12/detail-ihcqhipa9366506.shtml</t>
  </si>
  <si>
    <t xml:space="preserve">Planned 8 GW HVDC line transporting desert solar power from Ningxia to Hunan. </t>
  </si>
  <si>
    <t>TRNCHNHNCHNSC</t>
  </si>
  <si>
    <t>TRNCHNHNCHNSX</t>
  </si>
  <si>
    <t>TRNCHNHUCHNJX</t>
  </si>
  <si>
    <t>Includes existing 5 GW Nanchang-Changsha line (capacity not yet included in SWITCH data with 2020 baseline year).</t>
  </si>
  <si>
    <t>TRNCHNHUCHNSC</t>
  </si>
  <si>
    <t>https://www.gov.cn/xinwen/2023-02/16/content_5741824.htm</t>
  </si>
  <si>
    <t>https://www.seetao.com/details/203205.html</t>
  </si>
  <si>
    <t>Planned multi-terminal HVDC line that transports hydropowered electricity from Tibet &amp; Sichuan to Hubei. Runs from Tibet into Sichuan on to Hubei (no terminal in Chongqing). Assumption that full flow capacity of 8 GW exists along the entire route.</t>
  </si>
  <si>
    <t>TRNCHNHUCHNSI</t>
  </si>
  <si>
    <t>TRNCHNJICHNLI</t>
  </si>
  <si>
    <t>TRNCHNJICHNNM</t>
  </si>
  <si>
    <t>I think the planned capacity source should also be in the existing capacity source column. In like 363 we use the assumptions in this article to get the planned capacity between CHNLI and not CHNJI</t>
  </si>
  <si>
    <t>TRNCHNJIPRKXX</t>
  </si>
  <si>
    <t>https://openinframap.org/#7.22/40.657/126.096</t>
  </si>
  <si>
    <t>https://www.scmp.com/economy/china-economy/article/3153342/china-ramps-electricity-imports-north-korea-russia-myanmar</t>
  </si>
  <si>
    <t>No concrete plans found for new transmission lines between PRK and China despite growing electricity exports from PRK.</t>
  </si>
  <si>
    <t>TRNCHNJSCHNSC</t>
  </si>
  <si>
    <t>https://www.enerdata.net/publications/daily-energy-news/chinas-8-gw-baihetan-zhejiang-power-transmission-line-fully-operational.html</t>
  </si>
  <si>
    <t>Includes existing 8 GW Baihetan - Jiangsu line (capacity not yet included in SWITCH data with 2020 baseline year). Long-distance UHV line to connect renewable resources to demand centers.</t>
  </si>
  <si>
    <t>TRNCHNJSCHNSD</t>
  </si>
  <si>
    <t>TRNCHNJSCHNSH</t>
  </si>
  <si>
    <t>CHNSH</t>
  </si>
  <si>
    <t>TRNCHNJSCHNSI</t>
  </si>
  <si>
    <t>TRNCHNJSCHNSX</t>
  </si>
  <si>
    <t>TRNCHNJSCHNZH</t>
  </si>
  <si>
    <t>TRNCHNJXCHNNM</t>
  </si>
  <si>
    <t>TRNCHNJXCHNSC</t>
  </si>
  <si>
    <t>Includes existing 8 GW Yazhong-Jiangxi line (capacity not yet included in SWITCH data with 2020 baseline year). Long-distance UHV line to connect renewable resources to demand centers.</t>
  </si>
  <si>
    <t>TRNCHNJXCHNZH</t>
  </si>
  <si>
    <t>TRNCHNLICHNNM</t>
  </si>
  <si>
    <t>TRNCHNLIPRKXX</t>
  </si>
  <si>
    <t>No data can be found on exact existing transmission capacities, but it is reported that China imported 35,974 MWh in September 2021. Assuming this is close to the maximum available capacity considering supply constraints and large electricity needs in China (see sources) this equals roughly 50 MW (35,974/30 days/24 hours). No concrete plans found for new transmission lines between PRK and China despite growing electricity exports from PRK.</t>
  </si>
  <si>
    <t>TRNCHNNICHNNM</t>
  </si>
  <si>
    <t>TRNCHNNICHNSD</t>
  </si>
  <si>
    <t>TRNCHNNICHNSI</t>
  </si>
  <si>
    <t>TRNCHNNICHNZH</t>
  </si>
  <si>
    <t>TRNCHNNMCHNSD</t>
  </si>
  <si>
    <t>TRNCHNNMCHNSI</t>
  </si>
  <si>
    <t>TRNCHNNMCHNSX</t>
  </si>
  <si>
    <t>TRNCHNNMCHNTJ</t>
  </si>
  <si>
    <t>TRNCHNNMMNGXX</t>
  </si>
  <si>
    <t>https://www.unescap.org/sites/default/files/D1-S1b.%20Inner%20Mongolia%20Power%20Group_Mr.%20Yan%20Jun.pdf</t>
  </si>
  <si>
    <t xml:space="preserve">Power trade agreement running up till 2023 between Mongolia and Inner Mongolia is set at max 260 MW. </t>
  </si>
  <si>
    <t xml:space="preserve">In Russian. Assuming fine :) </t>
  </si>
  <si>
    <t>TRNCHNNMRUSSI</t>
  </si>
  <si>
    <t>TRNCHNQICHNSC</t>
  </si>
  <si>
    <t>TRNCHNQICHNTI</t>
  </si>
  <si>
    <t>TRNCHNQICHNXI</t>
  </si>
  <si>
    <t>TRNCHNSCCHNSI</t>
  </si>
  <si>
    <t>TRNCHNSCCHNTI</t>
  </si>
  <si>
    <t>TRNCHNSCCHNYU</t>
  </si>
  <si>
    <t>TRNCHNSCCHNZH</t>
  </si>
  <si>
    <t>Includes existing 8 GW Baihetan - Zhejiang line (capacity not yet included in SWITCH data with 2020 baseline year). Long-distance UHV line to connect renewable resources to demand centers.</t>
  </si>
  <si>
    <t>TRNCHNSDCHNSX</t>
  </si>
  <si>
    <t>TRNCHNSDCHNTJ</t>
  </si>
  <si>
    <t xml:space="preserve">No planned source, although there is a note about this </t>
  </si>
  <si>
    <t>TRNCHNSDKORXX</t>
  </si>
  <si>
    <t>A transmission link between South-Korea and China has been conceptualized as part of a Asian Supergrid concept yet no actual projects have materialized as of yet.</t>
  </si>
  <si>
    <t>Should planned sources here be the same as line 352 and 363</t>
  </si>
  <si>
    <t>TRNCHNSDPRKXX</t>
  </si>
  <si>
    <t>No concrete plans found for new transmission lines between PRK and China despite growing electricity exports from PRK (see sources).</t>
  </si>
  <si>
    <t>TRNCHNSHCHNZH</t>
  </si>
  <si>
    <t>TRNCHNSICHNSX</t>
  </si>
  <si>
    <t>TRNCHNTICHNXI</t>
  </si>
  <si>
    <t>TRNCHNTICHNYU</t>
  </si>
  <si>
    <t>No planned capacity source. But probably fine based on the note</t>
  </si>
  <si>
    <t>TRNCHNTIINDNE</t>
  </si>
  <si>
    <t>https://openinframap.org/#5.7/29.925/87.699</t>
  </si>
  <si>
    <t xml:space="preserve">No existing lines/electricity trade between CHN and IND. Also no plans for interconnections to-date. </t>
  </si>
  <si>
    <t>TRNCHNTIINDNO</t>
  </si>
  <si>
    <t>TRNCHNTIMMRXX</t>
  </si>
  <si>
    <t>https://openinframap.org/#5.23/26.014/95.885</t>
  </si>
  <si>
    <t>No existing plans found for ties between Tibet and Myanmar. Plans exist for further interconnection between Yunnan and Myanmar.</t>
  </si>
  <si>
    <t>I would suggest changing the news article planned capacity source to the official joint statement (https://mofa.gov.np/joint-statement-between-the-peoples-republic-of-china-and-nepal/)</t>
  </si>
  <si>
    <t>TRNCHNTINPLXX</t>
  </si>
  <si>
    <t>NPL</t>
  </si>
  <si>
    <t>https://openinframap.org/#5.83/29.219/88.142</t>
  </si>
  <si>
    <t>https://nea.org.np/admin/assets/uploads/annual_publications/Transmission_2021-22.pdf</t>
  </si>
  <si>
    <t>http://www.nepalenergyforum.com/nepal-to-propose-two-cross-border-transmission-line-projects-with-china/</t>
  </si>
  <si>
    <t>Initial plans were constructed to develop a 400 kV-5000 MW intertie yet recent discussions between both system operators have lowered project plans to a 220 kV line with lower power rating. Prospects still exist for the 5000 MW intertie but no concrete plans as of yet. No details on the exact power rating for the 220 kV line can be found nor an indicated completion year.</t>
  </si>
  <si>
    <t>TRNCHNTIPAKXX</t>
  </si>
  <si>
    <t>https://openinframap.org/#6.47/34.914/74.38</t>
  </si>
  <si>
    <t>No current lines exist between China and Pakistan, and although there is strong collaboration and multual influences in the energy space no concrete plans as of yet exist for transmission lines.</t>
  </si>
  <si>
    <t>TRNCHNXIINDNO</t>
  </si>
  <si>
    <t>Map as a planned source seems odd?</t>
  </si>
  <si>
    <t>TRNCHNXIKAZXX</t>
  </si>
  <si>
    <t>KAZ</t>
  </si>
  <si>
    <t>https://www.kegoc.kz/%D0%9A%D0%B0%D1%80%D1%82%D0%B0%20%D1%81%D1%85%D0%B5%D0%BC%D0%B0%20%D0%95%D0%AD%D0%A1%20%D0%9A%D0%B0%D0%B7%D0%B0%D1%85%D1%81%D1%82%D0%B0%D0%BD%D0%B0-2023%20%D0%B4%D0%B5%D0%B9%D1%81%D1%82%D0%B2%20%20eng.pdf</t>
  </si>
  <si>
    <t>No existing/planned lines on KAZ grid map.</t>
  </si>
  <si>
    <t>TRNCHNXIKGZXX</t>
  </si>
  <si>
    <t>KGZ</t>
  </si>
  <si>
    <t xml:space="preserve">No planned capacity </t>
  </si>
  <si>
    <t>TRNCHNXIMNGXX</t>
  </si>
  <si>
    <t>TRNCHNXIPAKXX</t>
  </si>
  <si>
    <t xml:space="preserve">In Russian, so assuming fine :) </t>
  </si>
  <si>
    <t>TRNCHNXIRUSSI</t>
  </si>
  <si>
    <t>TRNCHNXITJKXX</t>
  </si>
  <si>
    <t>https://www.iea.org/reports/cross-border-electricity-trading-for-tajikistan-a-roadmap/opportunities-for-electricity-trade</t>
  </si>
  <si>
    <t>TRNCHNYUCHNZH</t>
  </si>
  <si>
    <t>TRNCHNYULAOXX</t>
  </si>
  <si>
    <t>https://openinframap.org/#5.85/20.713/105.03</t>
  </si>
  <si>
    <t>https://www.globaltimes.cn/page/202206/1268596.shtml#:~:text=The%20implementation%20of%20the%20115,opportunity%20for%20win%2Dwin%20cooperation.</t>
  </si>
  <si>
    <t>In 2022 the existing 110 kV tieline between Laos and Yunnan has been opened for two-way trade whereas historically it was solely operated for Chinese export. No data can be found on the exact power ratings in the new setup, yet we assume that the historical one-way limit (60 MW) can be operational in both directions.</t>
  </si>
  <si>
    <t>There are also plans for a new 500 kV tieline yet no concrete information regarding power ratings/planned commissioning year.</t>
  </si>
  <si>
    <t xml:space="preserve">I couldnt find where the 228MW current capacity came from. I may just be missing it in the source tho. </t>
  </si>
  <si>
    <t>TRNCHNYUMMRXX</t>
  </si>
  <si>
    <t>https://www.irrawaddy.com/news/burma/myanmar-regime-signs-energy-agreement-with-china.html</t>
  </si>
  <si>
    <t>No data can be found on exact existing transmission capacities, but it is reported that Myanmar imported at max 170 GWh of electricity per month in 2023. Assuming this is close to the maximum available capacity considering supply constraints and large electricity needs in Myanmar (see sources) this equals roughly 228 MW (170 GWh/31 days/24 hours).</t>
  </si>
  <si>
    <t>Intentions exist to realise a 1 GW intertie between Myanmar and Yunnan (was part of a 2018 development plant in Myanmar) but as to-date has not yet materialized. Initial plans for completion were 2025 but this has been delayed.</t>
  </si>
  <si>
    <t xml:space="preserve">From the first source, I think there is only 2x220kV lines, not three? The second exisiting capacity sounce makes the capacity look lower on pg. 10. Its a little confusing imo, but may just be me :) </t>
  </si>
  <si>
    <t>TRNCHNYUVNMNO</t>
  </si>
  <si>
    <t>220;220;220</t>
  </si>
  <si>
    <t>https://hal.science/hal-02396354/document</t>
  </si>
  <si>
    <t>https://www.greatermekong.org/sites/default/files/Attachment%2011.4_PRC.pdf</t>
  </si>
  <si>
    <t>No additional concrete plans found for new lines.</t>
  </si>
  <si>
    <t>TRNCOLXXPANXX</t>
  </si>
  <si>
    <t>PAN</t>
  </si>
  <si>
    <t>No expected commissioning year as of now.</t>
  </si>
  <si>
    <t>TRNCRIXXNICXX</t>
  </si>
  <si>
    <t>CRI</t>
  </si>
  <si>
    <t>NIC</t>
  </si>
  <si>
    <t>Addition of second circuit on existing SIEPAC pathways is planned but no expected commissioning year as of now.</t>
  </si>
  <si>
    <t>TRNCRIXXPANXX</t>
  </si>
  <si>
    <t>TRNCZEXXDEUXX</t>
  </si>
  <si>
    <t>TRNCZEXXPOLXX</t>
  </si>
  <si>
    <t>TRNCZEXXSVKXX</t>
  </si>
  <si>
    <t>TRNDEUXXDNKXX</t>
  </si>
  <si>
    <t>DNK</t>
  </si>
  <si>
    <t>TRNDEUXXFRAXX</t>
  </si>
  <si>
    <t>TRNDEUXXGBRXX</t>
  </si>
  <si>
    <t>TRNDEUXXLUXXX</t>
  </si>
  <si>
    <t>TRNDEUXXNLDXX</t>
  </si>
  <si>
    <t>TRNDEUXXNORXX</t>
  </si>
  <si>
    <t>NOR</t>
  </si>
  <si>
    <t>TRNDEUXXPOLXX</t>
  </si>
  <si>
    <t>TRNDEUXXSWEXX</t>
  </si>
  <si>
    <t>SWE</t>
  </si>
  <si>
    <t>TRNDNKXXGBRXX</t>
  </si>
  <si>
    <t>TRNDNKXXNLDXX</t>
  </si>
  <si>
    <t>TRNDNKXXNORXX</t>
  </si>
  <si>
    <t>TRNDNKXXSWEXX</t>
  </si>
  <si>
    <t>TRNDOMXXHTIXX</t>
  </si>
  <si>
    <t>DOM</t>
  </si>
  <si>
    <t>HTI</t>
  </si>
  <si>
    <t>https://deetkenimpact.com/blog/its-time-for-a-renewable-energy-transition-in-haiti/</t>
  </si>
  <si>
    <t>Haiti consists of multiple isolated micogrids with not centralized system nor integration with the Dominican Republic.</t>
  </si>
  <si>
    <t>Need note EMBER 2045 data</t>
  </si>
  <si>
    <t>TRNEGYXXGRCXX</t>
  </si>
  <si>
    <t xml:space="preserve">The source for planned here may need to be revisited. We assume that since a project isnt listed, it is not planned. But the article calls out that this is only "some" of the interconnectors. </t>
  </si>
  <si>
    <t>TRNERIXXSAUXX</t>
  </si>
  <si>
    <t>ERI</t>
  </si>
  <si>
    <t>https://openinframap.org/#5.46/15.568/44.323</t>
  </si>
  <si>
    <t>In the past proposed as a conceptual subsea HVDC link but no concrete plans as of now.</t>
  </si>
  <si>
    <t>TRNESPXXFRAXX</t>
  </si>
  <si>
    <t>TRNESPXXPRTXX</t>
  </si>
  <si>
    <t>TRNESTXXFINXX</t>
  </si>
  <si>
    <t>EST</t>
  </si>
  <si>
    <t>FIN</t>
  </si>
  <si>
    <t>TRNESTXXLVAXX</t>
  </si>
  <si>
    <t>TRNESTXXRUSNW</t>
  </si>
  <si>
    <t>https://www.reuters.com/business/energy/estonia-lithuania-says-baltic-states-decouple-russian-power-grid-early-2025-2023-07-17/</t>
  </si>
  <si>
    <t>Transmission lines do exist between the baltic states and RUSNW but the baltic states are working on decoupling from the RUSNW grid in either 2024/2025 so we made the assumption to set existing capacities to 0. This also means that no new projects are on the horizon.</t>
  </si>
  <si>
    <t>TRNFINXXNORXX</t>
  </si>
  <si>
    <t>May want to ref the Finland development plan directly for the Russia interconnection cut -- pg 25 (https://www.fingrid.fi/en/grid/development/development-plan/)</t>
  </si>
  <si>
    <t>TRNFINXXRUSNW</t>
  </si>
  <si>
    <t>https://www.fingrid.fi/en/electricity-market/power-system/</t>
  </si>
  <si>
    <t>https://www.reuters.com/markets/europe/russia-cuts-power-exports-finland-over-failed-payments-2022-05-16/</t>
  </si>
  <si>
    <t>Transmission lines do exist between FIN and RUSNW (+320 MW, -1300 MW) but exchange has been halted. As of now this also means that no new projects are on the horizon.</t>
  </si>
  <si>
    <t>TRNFINXXSWEXX</t>
  </si>
  <si>
    <t>TRNFRAXXGBRXX</t>
  </si>
  <si>
    <t>TRNFRAXXIRLXX</t>
  </si>
  <si>
    <t>IRL</t>
  </si>
  <si>
    <t>TRNFRAXXITAXX</t>
  </si>
  <si>
    <t>TRNFRAXXLUXXX</t>
  </si>
  <si>
    <t>TRNGBRXXIRLXX</t>
  </si>
  <si>
    <t xml:space="preserve">Source in Icelandic, so assuming good :) </t>
  </si>
  <si>
    <t>TRNGBRXXISLXX</t>
  </si>
  <si>
    <t>https://www.ruv.is/frettir/innlent/saestrengur-ekki-lengur-samkeppnishaefur</t>
  </si>
  <si>
    <t xml:space="preserve">Plans for the ICELINK interconnector linking Iceland and Scotland are currently on-hold. </t>
  </si>
  <si>
    <t>TRNGBRXXNLDXX</t>
  </si>
  <si>
    <t>TRNGBRXXNORXX</t>
  </si>
  <si>
    <t>Was able to find the 1000MW number but not the 950? Maybe just deserves a double check to make sure we are getting the correct region into russia (ie. "Stepantsminda")</t>
  </si>
  <si>
    <t>TRNGEOXXRUSSO</t>
  </si>
  <si>
    <t xml:space="preserve">Two notes. 1) Cant find the exisiting 1050 MW value. 2) For planned, looking at Table 1.3, shouldnt we be considering all capacity between Georgia and Turkey, as they are both single node? Right now it looks like we only consider the export to "Meskheti"? (But may just be misreading the table!) </t>
  </si>
  <si>
    <t>TRNGEOXXTURXX</t>
  </si>
  <si>
    <t>Planned values/sources missing (WACC backbone project)</t>
  </si>
  <si>
    <t>TRNGHAXXTGOXX</t>
  </si>
  <si>
    <t>GHA</t>
  </si>
  <si>
    <t>TGO</t>
  </si>
  <si>
    <t>https://www.irena.org/-/media/Files/IRENA/Agency/Publication/2018/Nov/IRENA_Planning_West_Africa_2018.pdf</t>
  </si>
  <si>
    <t>TRNGRCXXITAXX</t>
  </si>
  <si>
    <t>TRNGRCXXMKDXX</t>
  </si>
  <si>
    <t>TRNGRCXXTURXX</t>
  </si>
  <si>
    <t>TRNGTMXXHNDXX</t>
  </si>
  <si>
    <t>HND</t>
  </si>
  <si>
    <t>TRNGTMXXMEXXX</t>
  </si>
  <si>
    <t>In the CIER document it is mentioned that additional capacity is being studied but no mentioning of capacities nor years. Probably too preliminary to include.</t>
  </si>
  <si>
    <t>TRNGTMXXSLVXX</t>
  </si>
  <si>
    <t>SLV</t>
  </si>
  <si>
    <t>TRNHNDXXNICXX</t>
  </si>
  <si>
    <t>TRNHNDXXSLVXX</t>
  </si>
  <si>
    <t>TRNHRVXXHUNXX</t>
  </si>
  <si>
    <t>TRNHRVXXMNEXX</t>
  </si>
  <si>
    <t>TRNHRVXXSRBXX</t>
  </si>
  <si>
    <t>TRNHRVXXSVNXX</t>
  </si>
  <si>
    <t>TRNHUNXXROUXX</t>
  </si>
  <si>
    <t>TRNHUNXXSRBXX</t>
  </si>
  <si>
    <t>TRNHUNXXSVKXX</t>
  </si>
  <si>
    <t>TRNHUNXXSVNXX</t>
  </si>
  <si>
    <t>TRNHUNXXUKRXX</t>
  </si>
  <si>
    <t xml:space="preserve">Not a source issue, but sould "TLSXX" just be "TLS"? </t>
  </si>
  <si>
    <t>TRNIDNNUTLSXX</t>
  </si>
  <si>
    <t>TLSXX</t>
  </si>
  <si>
    <t>https://openinframap.org/#5.9/-8.829/124.842</t>
  </si>
  <si>
    <t>https://www.dfdl.com/wp-content/uploads/2016/03/DFDL_Article_The_future_of_hydropower_development_in_Timor_Leste_Walter_Heiser.pdf</t>
  </si>
  <si>
    <t>https://www.mdpi.com/1996-1073/12/8/1441</t>
  </si>
  <si>
    <t>Report mentions the interest of facilitating a tie line between West-Timor (Indonesia) and TLS to facilitate the export of hydro-electricity but no concrete plans as of yet that can be found.</t>
  </si>
  <si>
    <t xml:space="preserve">Not a source issue, but sould "PNGXX" just be "PNG"? </t>
  </si>
  <si>
    <t>TRNIDNPPPNGXX</t>
  </si>
  <si>
    <t>PNGXX</t>
  </si>
  <si>
    <t>https://openinframap.org/#4.84/-6.52/146.34</t>
  </si>
  <si>
    <t>Papua New Guinea is just undergoing national electrification now, and as a result there are no current or planned interconnections with Indonesia or other countries.</t>
  </si>
  <si>
    <t xml:space="preserve">The first existing source says 700MW, not 800MW? The first planned source says 800MW. We may wnat to leave an assumption note about not using the first exisitng source value? </t>
  </si>
  <si>
    <t>TRNINDEANPLXX</t>
  </si>
  <si>
    <t>https://kathmandupost.com/national/2023/09/21/nepal-india-reach-deal-on-boosting-cross-border-power-transmission</t>
  </si>
  <si>
    <t>Internal 400 kV within Nepal is being build which will allow the NTC for the existing 400 kV line into India (Dhalkebar-Muzaffarpur) to be increased to 1 GW (agreements are in place). This 200 MW of additional NTC is added as new planned capacity for 2024. There are a number of low voltage lines existing between IND and NPL yet are not connected to the main grids and hence not included (capacities are also unknown).</t>
  </si>
  <si>
    <t>https://myrepublica.nagariknetwork.com/news/india-agrees-to-expedite-construction-of-a-number-of-cross-border-transmission-lines-to-facilitate-bilateral-energy-trade-with-nepal/</t>
  </si>
  <si>
    <t>https://kathmandupost.com/national/2023/08/11/construction-of-new-cross-border-power-line-may-start-in-two-months#:~:text=Butwal%2DGorakhpur%20Cross%20Border%20Power%20Transmission%20Limited%20is%20an%20equal,power%20line%20by%20March%202025.</t>
  </si>
  <si>
    <t xml:space="preserve">Planned 400 kV line (Duhabi-Purnia) planned for 27/28 (later year assumed) at max 2 GW. </t>
  </si>
  <si>
    <t xml:space="preserve">Missing planned capacity values, although the note does elaborate on this. </t>
  </si>
  <si>
    <t>TRNINDNONPLXX</t>
  </si>
  <si>
    <t>132;132</t>
  </si>
  <si>
    <t>https://kathmandupost.com/national/2023/09/06/nepal-now-can-export-180-mw-more-electricity-to-india</t>
  </si>
  <si>
    <t>Existing includes 70 MW 132 kv line (Mahendranagar-Tankapur). Also new 132 kv line being finalized in October 2023 (Nautanwa-Mainaiya) but MW capacity is unkown. Also new 132 kv line planned for 2024 (Kohalpur-Nanpara) but MW capacity is unkown. There are a number of low voltage lines existing between IND and NPL yet are not connected to the main grids and hence not included (capacities are also unknown).</t>
  </si>
  <si>
    <t>https://economictimes.indiatimes.com/news/india/india-nepal-agree-to-add-200-mw-to-dhalkebar-muzaffarpur-transmission-line/articleshow/98069969.cms</t>
  </si>
  <si>
    <t>New 400 kV line (Butwal-Gorakhpur) planned for 2025 at max 3.5 GW.</t>
  </si>
  <si>
    <t xml:space="preserve">Planned 400 kV line (Dodhara-Bareli) planned for 28/29 (later year asusmed) at max 2 GW. </t>
  </si>
  <si>
    <t>TRNINDNOPAKXX</t>
  </si>
  <si>
    <t>Need EMBER 2045 note</t>
  </si>
  <si>
    <t>TRNITAXXMLTXX</t>
  </si>
  <si>
    <t>TRNITAXXMNEXX</t>
  </si>
  <si>
    <t>TRNITAXXSVNXX</t>
  </si>
  <si>
    <t>TRNITAXXTUNXX</t>
  </si>
  <si>
    <t>TRNJORXXSAUXX</t>
  </si>
  <si>
    <t>https://npolicy.org/Articles/March%202018%20Drafts/Mills_Saudi_Arabia_Feb18.pdf</t>
  </si>
  <si>
    <t xml:space="preserve">I think existing values come from Table 1.2 if first source, but might be nice to call that out. </t>
  </si>
  <si>
    <t>TRNKAZXXKGZXX</t>
  </si>
  <si>
    <t>500;500;220;220;220;220</t>
  </si>
  <si>
    <t>299;216;199;178;80;174</t>
  </si>
  <si>
    <t>http://www.inogate.org/documents/ACR_89_107_108KZ_117UZ.pdf</t>
  </si>
  <si>
    <t>No planned lines on KAZ grid map.</t>
  </si>
  <si>
    <t>In Russian, so assuming fine :)</t>
  </si>
  <si>
    <t>TRNKAZXXRUSCE</t>
  </si>
  <si>
    <t>No mentioning of new lines in Russian policy document/no new planned lines on KAZ grid map.</t>
  </si>
  <si>
    <t>TRNKAZXXRUSMV</t>
  </si>
  <si>
    <t>RUSMV</t>
  </si>
  <si>
    <t>TRNKAZXXRUSSI</t>
  </si>
  <si>
    <t>TRNKAZXXRUSSO</t>
  </si>
  <si>
    <t>TRNKAZXXRUSUR</t>
  </si>
  <si>
    <t>RUSUR</t>
  </si>
  <si>
    <t>TRNKAZXXTKMXX</t>
  </si>
  <si>
    <t>No existing lines on KAZ grid map. No planned lines on KAZ grid map.</t>
  </si>
  <si>
    <t>TRNKAZXXUZBXX</t>
  </si>
  <si>
    <t>TRNKGZXXTJKXX</t>
  </si>
  <si>
    <t>https://www.asiaplustj.info/en/news/tajikistan/economic/20210402/kyrgyz-energy-official-considers-that-casa-1000-project-can-be-concluded-only-by-2025</t>
  </si>
  <si>
    <t>TRNKGZXXUZBXX</t>
  </si>
  <si>
    <t xml:space="preserve">2400MW of the existing should be moved to planned with a start date of 2024 according to the second existing source? Based on the second exisitng source, the 2023 start date in the "Notes" column in wrong. We need to clarify </t>
  </si>
  <si>
    <t>TRNKHMXXLAOXX</t>
  </si>
  <si>
    <t>https://www.bangkokpost.com/business/1831359/laos-links-195mw-power-to-cambodia</t>
  </si>
  <si>
    <t>https://laotiantimes.com/2023/01/06/laos-cambodia-to-cooperate-in-power-transmission-line-project/</t>
  </si>
  <si>
    <t>New 500 kV line (2.4 GW) operational since 2023 on top of existing 200 MW line operatoinal since 2020. There is ambition for total transmission capacity between both countries to reach 6 GW by 2030 but no specific addititional projects can be found as of yet hence these estimated capacities are not included.</t>
  </si>
  <si>
    <t>TRNKOSXXMKDXX</t>
  </si>
  <si>
    <t>Assumption that max historical hourly flow between 2021-2023 is representative for directional transmission capacity. No mentioning of new capacity in Kosovo's TSO's network development plan.</t>
  </si>
  <si>
    <t>TRNKOSXXMNEXX</t>
  </si>
  <si>
    <t>TRNKOSXXSRBXX</t>
  </si>
  <si>
    <t>TRNLTUXXLVAXX</t>
  </si>
  <si>
    <t>TRNLTUXXPOLXX</t>
  </si>
  <si>
    <t>TRNLTUXXRUSNW</t>
  </si>
  <si>
    <t>TRNLTUXXSWEXX</t>
  </si>
  <si>
    <t>TRNLVAXXRUSNW</t>
  </si>
  <si>
    <t>TRNLVAXXSWEXX</t>
  </si>
  <si>
    <t>TRNMDAXXROUXX</t>
  </si>
  <si>
    <t>MDA</t>
  </si>
  <si>
    <t>https://www.economica.net/linia-electrica-suceava-balti-prin-care-reteaua-republicii-moldova-se-leaga-la-cea-romaneaca-pe-lista-cu-proiecte-propuse-de-romania-pentru-finantare-din-repowereu_655289.html</t>
  </si>
  <si>
    <t>TRNMDAXXUKRXX</t>
  </si>
  <si>
    <t>https://www.atlanticcouncil.org/blogs/ukrainealert/disarming-russias-energy-weapon-ukraine-begins-electricity-exports-to-moldova/</t>
  </si>
  <si>
    <t>Assumption that max historical hourly flow between 2021-2023 is representative for directional transmission capacity. UKR and MDA synchronized in 2022 and started exchange. This is likely to be expanded but to-date no concrete plans for new lines.</t>
  </si>
  <si>
    <t xml:space="preserve">Revisit. Does not follow current BA assignment? </t>
  </si>
  <si>
    <t>TRNMEXXXUSAAZ</t>
  </si>
  <si>
    <t>USAAZ</t>
  </si>
  <si>
    <t>https://fordschool.umich.edu/sites/default/files/2022-04/NACP_Lopez-Vallejo.pdf</t>
  </si>
  <si>
    <t>https://www.transcanyon.com/projects/Sonora-Crossing/default.aspx</t>
  </si>
  <si>
    <t>TRNMEXXXUSACI</t>
  </si>
  <si>
    <t>USACI</t>
  </si>
  <si>
    <t>https://www.wilsoncenter.org/sites/default/files/media/uploads/documents/US%20Mexico%20Grid%20Integration%20McNeece_Irastorza_Martin.pdf</t>
  </si>
  <si>
    <t>As of now no new concrete plans for transmission links between Mexico and California. Baja Californica is not integrated with SIN which limits potential for new projects except for connections with individual plants.</t>
  </si>
  <si>
    <t>TRNMEXXXUSAEP</t>
  </si>
  <si>
    <t>USAEP</t>
  </si>
  <si>
    <t>Two 115 kv lines exist between the service area of El Paso Electric and Mexico but is for emergency use only and not for regular trade purposes so not included.</t>
  </si>
  <si>
    <t>TRNMEXXXUSAER</t>
  </si>
  <si>
    <t>USAER</t>
  </si>
  <si>
    <t>138;230</t>
  </si>
  <si>
    <t>In addition to the reported capacities, a number of additional smaller lines exist between the service area of ERCOT and Mexico but is for emergency use only and not for regular trade purposes so not included.</t>
  </si>
  <si>
    <t>No new lines planned as of now since existing lines fall outside FERC plenary jurisdiction but that is different with potential new lines.</t>
  </si>
  <si>
    <t>TRNMEXXXUSAII</t>
  </si>
  <si>
    <t>USAII</t>
  </si>
  <si>
    <t>TRNMEXXXUSAPN</t>
  </si>
  <si>
    <t>USAPN</t>
  </si>
  <si>
    <t>TRNMKDXXSRBXX</t>
  </si>
  <si>
    <t>TRNMNEXXSRBXX</t>
  </si>
  <si>
    <t>Need 2045 EMBER note</t>
  </si>
  <si>
    <t>TRNMNGXXRUSSI</t>
  </si>
  <si>
    <t>May be good to call out Appendix A to find data. No planned</t>
  </si>
  <si>
    <t>TRNMRTXXSENXX</t>
  </si>
  <si>
    <t>MRT</t>
  </si>
  <si>
    <t>SEN</t>
  </si>
  <si>
    <t>https://www.usaid.gov/sites/default/files/2022-05/PA_Transmission_Roadmap_508.pdf</t>
  </si>
  <si>
    <t xml:space="preserve">I dont think the first existing capacity source gives us any information we use? </t>
  </si>
  <si>
    <t>TRNMYSPESGPXX</t>
  </si>
  <si>
    <t>https://southeastasiainfra.com/malaysias-tmb-developing-the-grid-of-the-future/#:~:text=In%20October%202022%2C%20the%20interconnector,MW%20of%20bidirectional%20electricity%20flow.</t>
  </si>
  <si>
    <t xml:space="preserve">Can we put voltages here? 300MW DC and 80MW 132kV? </t>
  </si>
  <si>
    <t>TRNMYSPETHASO</t>
  </si>
  <si>
    <t>TRNNLDXXNORXX</t>
  </si>
  <si>
    <t>TRNNORXXRUSNW</t>
  </si>
  <si>
    <t>https://thebarentsobserver.com/en/industry-and-energy/2022/04/nordic-grid-cuts-russian-power#:~:text=The%20line%20between%20the%20Norwegian,transmitted%20over%20the%20past%20years.</t>
  </si>
  <si>
    <t xml:space="preserve">NOR has disconnected the small existing line (50 MW) with RUS as of 2022. </t>
  </si>
  <si>
    <t>TRNNORXXSWEXX</t>
  </si>
  <si>
    <t>TRNPAKXXTJKXX</t>
  </si>
  <si>
    <t>https://reglobal.org/afghanistans-power-sector-update-outlook-remains-uncertain/</t>
  </si>
  <si>
    <t xml:space="preserve">Following the specifics of the CASA-1000 project in the IEA report, the HVDC link from TJK to PAK will only transit through AFG (with transit charges) but not for power supply between TJK and AFG. New line is far in development, but finalization is stalled due to political unrest in Afghanistan. </t>
  </si>
  <si>
    <t>TRNPOLXXSVKXX</t>
  </si>
  <si>
    <t>TRNPOLXXSWEXX</t>
  </si>
  <si>
    <t xml:space="preserve">May want to mention that the 1215 is an approximate, since the ref is a little vauge. Im not agaist the value, since other sources say similar. But it sounds like an approximate. </t>
  </si>
  <si>
    <t>TRNPOLXXUKRXX</t>
  </si>
  <si>
    <t>https://ubn.news/ukraine-and-poland-are-upgrading-the-interstate-transmission-line/</t>
  </si>
  <si>
    <t>New 400 kV line entered service in 2023. UKR synchronized with POL (ENTSOE) so further expansion can be expected but no concrete plans can be found as of yet.</t>
  </si>
  <si>
    <t>TRNROUXXSRBXX</t>
  </si>
  <si>
    <t>TRNROUXXUKRXX</t>
  </si>
  <si>
    <t>Using 2015 PW data for the current model run.</t>
  </si>
  <si>
    <t>TRNRUSCERUSMV</t>
  </si>
  <si>
    <t>TRNRUSCERUSNW</t>
  </si>
  <si>
    <t>TRNRUSCERUSSO</t>
  </si>
  <si>
    <t>TRNRUSCEUKRXX</t>
  </si>
  <si>
    <t>TRNRUSFERUSSI</t>
  </si>
  <si>
    <t>TRNRUSMVRUSUR</t>
  </si>
  <si>
    <t>TRNRUSNWRUSUR</t>
  </si>
  <si>
    <t>TRNRUSSIRUSUR</t>
  </si>
  <si>
    <t>TRNRUSSOUKRXX</t>
  </si>
  <si>
    <t>TRNSVKXXUKRXX</t>
  </si>
  <si>
    <t>No mention of the 250 MW capacity in the sources</t>
  </si>
  <si>
    <t>Reema</t>
  </si>
  <si>
    <t>TRNCIVXXLBRXX</t>
  </si>
  <si>
    <t>CIV</t>
  </si>
  <si>
    <t>https://documents1.worldbank.org/curated/en/275701519410850720/pdf/EXT-AUD-REPORT-CLSG-PROJECT-2016-ENG.pdf</t>
  </si>
  <si>
    <t>https://www.ecowapp.org/en/tenders/feasibility-study-225kv-wapp-c%C3%B4te-d%E2%80%99ivoire-liberia-transmission-interconnection</t>
  </si>
  <si>
    <t>The planned capacity might be wrong. The 690 MW mentioned in the EIB source is referring to the hydropower capacity, not the line capacity, I think. Can you please check?</t>
  </si>
  <si>
    <t>TRNCIVXXMLIXX</t>
  </si>
  <si>
    <t>MLI</t>
  </si>
  <si>
    <t>https://www.ecowapp.org/sites/default/files/adopting_the_2012-2015_wapp_business_plan.pdf</t>
  </si>
  <si>
    <t>https://www.ecowapp.org/sites/default/files/2015-2019_business_plan.pdf</t>
  </si>
  <si>
    <t>https://www.eib.org/en/press/all/2021-138-330-millions-d-eur-de-l-equipe-europe-a-la-construction-de-la-nouvelle-ligne-electrique-de-225-kv-guinee-mali-qui-approvisionnera-en-energie-propre-et-abordable-des-millions-de-personnes-en-afrique-de-l-ouest</t>
  </si>
  <si>
    <t>TRNCMRXXCOGXX</t>
  </si>
  <si>
    <t>CMR</t>
  </si>
  <si>
    <t>COG</t>
  </si>
  <si>
    <t>https://www.afdb.org/en/documents/document/angola-burundi-cameroon-car-chad-congo-drc-gabon-equatorial-guinea-rwanda-study-on-interconnection-of-power-grids-of-eccas-member-countries-project-completion-report-pcr-26372</t>
  </si>
  <si>
    <t>https://www.sciencedirect.com/science/article/pii/S2211467X22001985</t>
  </si>
  <si>
    <t>There is no interconnector between Cameroon and Congo as they share a hydro power project</t>
  </si>
  <si>
    <t>TRNCMRXXGABXX</t>
  </si>
  <si>
    <t>GAB</t>
  </si>
  <si>
    <t>There is a 22 km fibre optic interconnection between Cameroon and Gabon, but no power project data exists.</t>
  </si>
  <si>
    <t>No mention of the 220 MW capacity in the sources</t>
  </si>
  <si>
    <t>TRNCMRXXGNQXX</t>
  </si>
  <si>
    <t>GNQ</t>
  </si>
  <si>
    <t>https://www.nepad.org/countries/equatorial-guinea</t>
  </si>
  <si>
    <t>https://en.wikipedia.org/wiki/Segesa</t>
  </si>
  <si>
    <t>A proposition of 3800 km interconnector is planned from  DRC to South Africa through Angola, Gabon, and Namibia and to the north to Cameroon, Chad and Equatorial Guinea;but there is no information on a direct interconnector from Cameroon to Equatorial Guinea.</t>
  </si>
  <si>
    <t>Existing capacity given as zero, but the voltage and distance has been reported? Also, the AfDB source contains no mention of Nigeria, but is instead discussing Cameoon and Chad. Please review.</t>
  </si>
  <si>
    <t>TRNCMRXXNGAXX</t>
  </si>
  <si>
    <t>NGA</t>
  </si>
  <si>
    <r>
      <rPr>
        <color rgb="FF1155CC"/>
        <u/>
      </rPr>
      <t>https://legideon.org/index.php?page=view/article/1195</t>
    </r>
    <r>
      <rPr>
        <color rgb="FF000000"/>
      </rPr>
      <t xml:space="preserve">  </t>
    </r>
    <r>
      <rPr>
        <color rgb="FF1155CC"/>
        <u/>
      </rPr>
      <t>https://africa-energy-portal.org/news/afdb-will-lend-us242m-cameroon-chad-power-interconnection</t>
    </r>
  </si>
  <si>
    <t>TRNCMRXXTCDXX</t>
  </si>
  <si>
    <t>https://www.nsenergybusiness.com/projects/cameroon-chad-interconnection-project/</t>
  </si>
  <si>
    <t>https://documents1.worldbank.org/curated/en/482631592619043723/pdf/Cameroon-and-Chad-Power-Interconnection-Project.pdf</t>
  </si>
  <si>
    <t>TRNDJIXXSOMXX</t>
  </si>
  <si>
    <t>DJI</t>
  </si>
  <si>
    <t>https://eappool.org/eoi-feasibility-study-for-ethiopia-somalia-interconnectors/</t>
  </si>
  <si>
    <t>https://openinframap.org/#4.86/11.91/46.9</t>
  </si>
  <si>
    <t>As part of the Ethiopia Djibouti Second Power Interconnection Project it has been mentioned that this will open up further possibilities for interconnection with Somalia but it seems like there are no concrete plans as of now.</t>
  </si>
  <si>
    <t>TRNDJIXXYEMXX</t>
  </si>
  <si>
    <t>https://www.constructafrica.com/news/djibouti-us55m-approved-power-interconnection-project</t>
  </si>
  <si>
    <t>https://www.sciencedirect.com/science/article/pii/S097308262030243X?ref=pdf_download&amp;fr=RR-2&amp;rr=81ba8ea84e943021</t>
  </si>
  <si>
    <t xml:space="preserve">A subsea transmission link between DJI and YEM (400 kV) has been proposed in the past but it seems that there are no concrete plans as of now. </t>
  </si>
  <si>
    <t>Does the SAPP reference show existing or planned lines? If the latter, then the source should be moved into the appropriate column here. RESOLVED</t>
  </si>
  <si>
    <t>Simone</t>
  </si>
  <si>
    <t>TRNAGOXXCODXX</t>
  </si>
  <si>
    <t>AGO</t>
  </si>
  <si>
    <t>COD</t>
  </si>
  <si>
    <t>https://www.sapp.co.zw/interconnectors</t>
  </si>
  <si>
    <t>Planned sources missing</t>
  </si>
  <si>
    <t>TRNAGOXXCOGXX</t>
  </si>
  <si>
    <t>https://openinframap.org/#3.68/-2.67/25.42</t>
  </si>
  <si>
    <t>Does the SAPP reference show existing or planned lines? If the latter, then the source should be moved into the appropriate column here. (RESOLVED - is referencing EXISTING)</t>
  </si>
  <si>
    <t>TRNAGOXXNAMXX</t>
  </si>
  <si>
    <t>NAM</t>
  </si>
  <si>
    <t>https://globaltransmission.info/namibia-inaugurates-400-kv-kunene-omatando-line-project/</t>
  </si>
  <si>
    <t>https://www.afdb.org/sites/default/files/documents/projects-and-operations/multinational_-_baynes_hydro-power_angola_and_namibia_400_kv_transmission_lines_project_-_project_information_memorandum.pdf</t>
  </si>
  <si>
    <t>This is in references to the 'ANNA' interconnector for planned capacity, for the evacuation of power from
the proposed 600 MW Baynes Hydro Power Project on the Cunene (Kunene) River. (pg 8 - planned capacity source). For existing capacity, this is in reference to Obib– Oranjemond 400kV / 220kV, which was inaugurated in Oct 2023, however at present MW cannot be publicly sourced.</t>
  </si>
  <si>
    <t>TRNAGOXXZMBXX</t>
  </si>
  <si>
    <t>ZMB</t>
  </si>
  <si>
    <t>https://www.google.co.uk/url?sa=t&amp;rct=j&amp;q=&amp;esrc=s&amp;source=web&amp;cd=&amp;ved=2ahUKEwjovePmzvqCAxXSVkEAHYVuDwYQFnoECA4QAQ&amp;url=https%3A%2F%2Fwww.mozambiqueenergysummit.com%2Fmedia%2Flxccup1e%2F3-chrispin-kahogo.pptx&amp;usg=AOvVaw3TZTk8MMKTPadesDWbgYog&amp;opi=89978449</t>
  </si>
  <si>
    <t>https://www.lusakatimes.com/2020/02/28/zesco-and-angolan-firm-sign/#</t>
  </si>
  <si>
    <t>For planned capacity, Power Utility firm Zesco and RNT of Angola have signed an MOU for the development of the Zambia-Angola grid interconnecting transmission lines. But no details regarding MW, Voltage so assume 0.</t>
  </si>
  <si>
    <t>TRNBDIXXCODXX</t>
  </si>
  <si>
    <t>BDI</t>
  </si>
  <si>
    <t>https://www.sciencedirect.com/science/article/pii/S097308262030243X#f0005</t>
  </si>
  <si>
    <t>Planned Interconnection - relates to the Ruzizi IV Hydropower Plant, which will feed into the grids of Burundi-DRC-Rwanda by means of 220 kV lines. However, this does not direclty integrate the systems of the involved countries.</t>
  </si>
  <si>
    <t>TRNBDIXXRWAXX</t>
  </si>
  <si>
    <t>RWA</t>
  </si>
  <si>
    <t>https://projectsportal.afdb.org/dataportal/VProject/show/P-Z1-F00-077</t>
  </si>
  <si>
    <t>TRNBDIXXTZAXX</t>
  </si>
  <si>
    <t>TZA</t>
  </si>
  <si>
    <t>https://reglobal.org/tanzanian-power-sector-ambitious-targets-set-for-the-coming-decade/#:~:text=Burundi–Tanzania%20Interconnector,estimated%20to%20cost%20USD80%20million.</t>
  </si>
  <si>
    <t>TRNBENXXBFAXX</t>
  </si>
  <si>
    <t>BEN</t>
  </si>
  <si>
    <t>BFA</t>
  </si>
  <si>
    <t>https://www.ecowapp.org/sites/default/files/wapp_2020-2023_business_plan_0.pdf</t>
  </si>
  <si>
    <t>https://projectsportal.afdb.org/dataportal/VProject/show/P-Z1-FA0-146#:~:text=Project%20General%20Description,842%20km%20with%20transformer%20substations.</t>
  </si>
  <si>
    <t>Where does the 650 MW figure for planned capacity come from? Can't see it in the source.</t>
  </si>
  <si>
    <t>TRNBENXXGHAXX</t>
  </si>
  <si>
    <t>https://www.sciencedirect.com/science/article/pii/S0973082618300590?casa_token=SrOwfLg65s4AAAAA:WqgQ4EnyuHDmuM1rUZCNXgdEcHgbKSU-Cp1Jk7yupC7JuT0PaW53KmWr4FLhGnnZqOGiyARnMg</t>
  </si>
  <si>
    <t>https://www.au-pida.org/view-project/2006/</t>
  </si>
  <si>
    <t>Dorsale 330 kV (Ghana, Togo/Benin, Côte d’Ivoire)</t>
  </si>
  <si>
    <t>Source says planned capacity is 450 MW. Please check.</t>
  </si>
  <si>
    <t>TRNBENXXNERXX</t>
  </si>
  <si>
    <t>https://projectsportal.afdb.org/dataportal/VProject/show/P-Z1-FA0-146#:~:text=The%20Nigeria%2DBenin%2DNiger%2D,842%20km%20with%20transformer%20substations.</t>
  </si>
  <si>
    <t>TRNBENXXNGAXX</t>
  </si>
  <si>
    <t>https://www.usaid.gov/sites/default/files/2022-05/wapt.pdf</t>
  </si>
  <si>
    <t>TRNBENXXTGOXX</t>
  </si>
  <si>
    <t>This appears to be upgrade of existing line</t>
  </si>
  <si>
    <t>TRNBFAXXCIVXX</t>
  </si>
  <si>
    <t>TRNBFAXXGHAXX</t>
  </si>
  <si>
    <t>https://www.eu-africa-infrastructure-tf.net/activities/grants/interconnection-bolgatanga-ouagadougou-ta-afd.htm#:~:text=The%20interconnection%20line%20is%20commissioned,from%20Ghana%20to%20Burkina%20Faso.</t>
  </si>
  <si>
    <t>https://www.eu-africa-infrastructure-tf.net/activities/grants/interconnection-bolgatanga-ouagadougou-ta-afd.htm</t>
  </si>
  <si>
    <t>Bolgatanga-Ouagadougou (225 kV) line appears to be completed - confirmed with Open Infra Map</t>
  </si>
  <si>
    <t>TRNBFAXXMLIXX</t>
  </si>
  <si>
    <t>https://www.sciencedirect.com/science/article/pii/S0973082618300590?casa_token=Ie4H8WmstREAAAAA:dyxlYJvdUDEE0tYaWvFUe4v8DqFP0pXWuLRWM77clRKW2ZXwC7zkAAx3tB0nYR_Xy9n-di6a7Q#f0010</t>
  </si>
  <si>
    <t>Planned capacity missing</t>
  </si>
  <si>
    <t>TRNBFAXXNERXX</t>
  </si>
  <si>
    <t>https://www.sciencedirect.com/science/article/pii/S0306261922014714?casa_token=04z584bc_20AAAAA:scODgr3J18JXsZ2IfGStXFHel2TtK6IsIL-qX1QrJ1QAZiD2Z_DGLxHqSX9lyIulI0hehyJlgA#f0010</t>
  </si>
  <si>
    <t>https://www.ecowapp.org/en/news/launch-north-core-330-kv-nigeria-niger-benintogo-burkina-faso-power-interconnection-project</t>
  </si>
  <si>
    <t>WAPP North Core Project</t>
  </si>
  <si>
    <t>TRNBFAXXTGOXX</t>
  </si>
  <si>
    <t>TRNBWAXXNAMXX</t>
  </si>
  <si>
    <t>BWA</t>
  </si>
  <si>
    <t>https://www.mdpi.com/1996-1073/16/3/1028</t>
  </si>
  <si>
    <t>TRNBWAXXZAFXX</t>
  </si>
  <si>
    <t>https://www.sciencedirect.com/science/article/pii/S0973082621000442?casa_token=kprlKh7Cjp8AAAAA:xOZHGolZ0dqApDILLrrDPDKCIypnTPGOUK81f9gnQ1Pu0RqQF9AM7L-iK73wGe8p5KWnRQzBlQ#f0010</t>
  </si>
  <si>
    <t>No planned interconnector on SAPP interconnector website</t>
  </si>
  <si>
    <t>Planned attributes missing</t>
  </si>
  <si>
    <t>TRNBWAXXZMBXX</t>
  </si>
  <si>
    <t>TRNBWAXXZWEXX</t>
  </si>
  <si>
    <t>ZWE</t>
  </si>
  <si>
    <t>TRNCAFXXCMRXX</t>
  </si>
  <si>
    <t>CAF</t>
  </si>
  <si>
    <t>https://www.sciencedirect.com/science/article/pii/S136403212100873X?casa_token=wyrtwHk-dIQAAAAA:YJkFMuhj01crydRxT4IvixRdKzJxFyzOJLML1JqPcLJg69t4TqpQ4VkUo0MkknvuM5Up3N-ISg#fig5</t>
  </si>
  <si>
    <t>https://www.worldbank.org/en/news/press-release/2020/06/16/promoting-regional-power-interconnection-in-central-africa</t>
  </si>
  <si>
    <t>https://www.afdb.org/fr/documents/eoi-multinational-development-central-africa-power-pool-capp-regional-pool-masterplan-cmp</t>
  </si>
  <si>
    <t>Existing planned connections were vertified open infra map</t>
  </si>
  <si>
    <t>Central Africa Power Pool Master Plan is curently being developed</t>
  </si>
  <si>
    <t>TRNCAFXXCODXX</t>
  </si>
  <si>
    <t>TRNCAFXXCOGXX</t>
  </si>
  <si>
    <t>TRNCAFXXSDNXX</t>
  </si>
  <si>
    <t>Planned values missing</t>
  </si>
  <si>
    <t>TRNCAFXXTCDXX</t>
  </si>
  <si>
    <t>https://projectsportal.afdb.org/dataportal/VProject/show/P-Z1-FA0-072#:~:text=In%20total%2C%20about%201%20024,Central%20Africa%27s%20priority%20integration%20projects.</t>
  </si>
  <si>
    <t xml:space="preserve">Existing planned connections were vertified open infra map, planned interconnector MW not publicly avalaible </t>
  </si>
  <si>
    <t>TRNCIVXXGHAXX</t>
  </si>
  <si>
    <t>https://www.au-pida.org/view-project/2005/</t>
  </si>
  <si>
    <t>Currently ongoing a reinforcement project</t>
  </si>
  <si>
    <t>TRNCIVXXGINXX</t>
  </si>
  <si>
    <t>GIN</t>
  </si>
  <si>
    <t>https://www.ecowapp.org/sites/default/files/volume_0.pdf</t>
  </si>
  <si>
    <t>Assumed to be zero - (priority transmisson project between *Interconnection CLSG
(Interconnection Côte d'ivoire-Liberia- Sierra Leone-Guinea) https://www.ecowapp.org/sites/default/files/volume_0.pdf</t>
  </si>
  <si>
    <t>TRNCODXXCOGXX</t>
  </si>
  <si>
    <t>https://www.sciencedirect.com/science/article/pii/S0973082615300065</t>
  </si>
  <si>
    <t>https://www.iea.org/articles/democratic-republic-of-the-congo-energy-outlook</t>
  </si>
  <si>
    <t xml:space="preserve">No information found on new capacity coming online post 2015 study. No new lines visible following 2019 IEA study. </t>
  </si>
  <si>
    <t>TRNCODXXRWAXX</t>
  </si>
  <si>
    <t>https://www.sciencedirect.com/science/article/pii/S097308262030243X</t>
  </si>
  <si>
    <t>TRNCODXXTZAXX</t>
  </si>
  <si>
    <t>https://www.sciencedirect.com/science/article/pii/S097308262030243X#f0015</t>
  </si>
  <si>
    <t>TRNCODXXUGAXX</t>
  </si>
  <si>
    <t>UGA</t>
  </si>
  <si>
    <t>TRNCODXXZMBXX</t>
  </si>
  <si>
    <t>TRNCOGXXGABXX</t>
  </si>
  <si>
    <t>https://openinframap.org/#3.96/-1.55/18.73</t>
  </si>
  <si>
    <t>TRNDJIXXERIXX</t>
  </si>
  <si>
    <t>Source for planned capacity does not mention the 320 MW. Please check.</t>
  </si>
  <si>
    <t>TRNDJIXXETHXX</t>
  </si>
  <si>
    <t>https://projectsportal.afdb.org/dataportal/VProject/show/P-Z1-FA0-179</t>
  </si>
  <si>
    <t xml:space="preserve">Double circuit line with each circuit having a rated capacity of 160 MW. </t>
  </si>
  <si>
    <t>TRNDZAXXESHXX</t>
  </si>
  <si>
    <t>ESH</t>
  </si>
  <si>
    <t>https://mc-cd8320d4-36a1-40ac-83cc-3389-cdn-endpoint.azureedge.net/-/media/Files/IRENA/Agency/Publication/2023/Jan/IRENA_Planning_Prospects_NAfrica_2023.pdf?rev=3c742bf754a540d8929a5856aaa4575f</t>
  </si>
  <si>
    <t>TRNDZAXXFRAXX</t>
  </si>
  <si>
    <t>We can't use the 1000 MW planned capacity figure here. That figure is from a paper conducting a feasibility study, which is very different to a governmental plan or policy. I'd suggest looking elsewhere or changing to zero.</t>
  </si>
  <si>
    <t>TRNDZAXXITAXX</t>
  </si>
  <si>
    <t>https://www.sciencedirect.com/science/article/pii/S2352484718302981#fig3</t>
  </si>
  <si>
    <t>https://www.sciencedirect.com/science/article/pii/S2352484723015664</t>
  </si>
  <si>
    <t>TRNDZAXXLBYXX</t>
  </si>
  <si>
    <t>TRNDZAXXMLIXX</t>
  </si>
  <si>
    <t>TRNDZAXXMRTXX</t>
  </si>
  <si>
    <t>TRNDZAXXNERXX</t>
  </si>
  <si>
    <t>TRNDZAXXTUNXX</t>
  </si>
  <si>
    <t>90;90;150;225;400</t>
  </si>
  <si>
    <t>https://reglobal.org/tunisia-focuses-on-grid-expansion-for-integrating-renewable-energy/#:~:text=Currently%2C%20the%20Tunisian%20network%20is,but%20are%20currently%20not%20functional.</t>
  </si>
  <si>
    <t>TRNEGYXXSAUXX</t>
  </si>
  <si>
    <t>https://reglobal.org/egypts-re-transition-focus-on-becoming-a-regional-energy-hub/#:~:text=In%20addition%2C%20Egypt%27s%20grid%20is,be%20transmitted%20under%20the%20project.</t>
  </si>
  <si>
    <t>https://www.iea.org/policies/14291-egypt-saudi-electricity-interconnection-project#</t>
  </si>
  <si>
    <t>https://www.hitachienergy.com/uk-ie/en/about-us/customer-success-stories/saudi-arabia-egypt</t>
  </si>
  <si>
    <t>TRNEGYXXSDNXX</t>
  </si>
  <si>
    <t>https://www.au-pida.org/view-project/309/</t>
  </si>
  <si>
    <t>TRNERIXXETHXX</t>
  </si>
  <si>
    <t>TRNERIXXSDNXX</t>
  </si>
  <si>
    <t>TRNERIXXYEMXX</t>
  </si>
  <si>
    <t>https://openinframap.org/#4.45/15.69/47.3</t>
  </si>
  <si>
    <t>TRNESHXXMARXX</t>
  </si>
  <si>
    <t>https://www.sciencedirect.com/science/article/pii/S0962629823000495#bib85</t>
  </si>
  <si>
    <t>TRNESHXXMRTXX</t>
  </si>
  <si>
    <t>https://www.res4med.org/wp-content/uploads/2018/06/Country-profile-Marocco-2.pdf</t>
  </si>
  <si>
    <t>TRNGABXXGNQXX</t>
  </si>
  <si>
    <t>https://www.seetao.com/details/214749.html</t>
  </si>
  <si>
    <t>Contract signed as of 20/05/2023 for the power grid interconnection project between Equatorial Guinea and Gabon by ministry officals. However no specifics regarding MW, voltage found.</t>
  </si>
  <si>
    <t>TRNGINXXGNBXX</t>
  </si>
  <si>
    <t>GNB</t>
  </si>
  <si>
    <t>TRNGINXXLBRXX</t>
  </si>
  <si>
    <t>TRNGINXXMLIXX</t>
  </si>
  <si>
    <t>TRNGINXXSENXX</t>
  </si>
  <si>
    <t>TRNGINXXSLEXX</t>
  </si>
  <si>
    <t>TRNGMBXXSENXX</t>
  </si>
  <si>
    <t>GMB</t>
  </si>
  <si>
    <t>TRNGNBXXSENXX</t>
  </si>
  <si>
    <t>TRNKENXXSOMXX</t>
  </si>
  <si>
    <t>https://www.ketraco.co.ke/transmission/eastern-africa-power-pools</t>
  </si>
  <si>
    <t>Kenya Power has not listed a regional interconnector.</t>
  </si>
  <si>
    <t>Source on planned capacity does not mention 1600 MW. Please check.</t>
  </si>
  <si>
    <t>TRNKENXXTZAXX</t>
  </si>
  <si>
    <t>https://projectsportal.afdb.org/dataportal/VProject/show/P-Z1-FA0-052</t>
  </si>
  <si>
    <t>TRNKENXXUGAXX</t>
  </si>
  <si>
    <t>https://www.afdb.org/fileadmin/uploads/afdb/Documents/Procurement/Project-related-Procurement/AOIKenyaKETRACO%206-12.pdf</t>
  </si>
  <si>
    <t>TRNMLIXXMRTXX</t>
  </si>
  <si>
    <t>https://www.afdb.org/en/news-and-events/press-releases/development-partners-express-support-900-million-mauritania-mali-power-line-63179</t>
  </si>
  <si>
    <t>TRNMLIXXNERXX</t>
  </si>
  <si>
    <t>TRNMLIXXSENXX</t>
  </si>
  <si>
    <t>TRNMOZXXMWIXX</t>
  </si>
  <si>
    <t>MOZ</t>
  </si>
  <si>
    <t>MWI</t>
  </si>
  <si>
    <t>TRNMOZXXSWZXX</t>
  </si>
  <si>
    <t>SWZ</t>
  </si>
  <si>
    <t>TRNMOZXXTZAXX</t>
  </si>
  <si>
    <t>TRNMOZXXZAFXX</t>
  </si>
  <si>
    <t>TRNMOZXXZMBXX</t>
  </si>
  <si>
    <t>TRNMOZXXZWEXX</t>
  </si>
  <si>
    <t>TRNMWIXXTZAXX</t>
  </si>
  <si>
    <t>TRNMWIXXZMBXX</t>
  </si>
  <si>
    <t>TRNNAMXXZAFXX</t>
  </si>
  <si>
    <t>TRNNAMXXZMBXX</t>
  </si>
  <si>
    <t>TRNNERXXNGAXX</t>
  </si>
  <si>
    <t>TRNNERXXTCDXX</t>
  </si>
  <si>
    <t>TRNNGAXXTCDXX</t>
  </si>
  <si>
    <t>https://africa-energy-portal.org/news/nigeria-considers-supplying-electricity-chad</t>
  </si>
  <si>
    <t>https://infrastructuremag.com.ng/2021/12/06/regional-integration-nigeria-to-extend-electricity-to-chad/</t>
  </si>
  <si>
    <t>Planned line has been announced. But no details on voltage, capacity as of yet.</t>
  </si>
  <si>
    <t>TRNNGAXXTGOXX</t>
  </si>
  <si>
    <t>TRNRWAXXTZAXX</t>
  </si>
  <si>
    <t>Source on planned capacity does not mention 225 MW anywhere.</t>
  </si>
  <si>
    <t>TRNRWAXXUGAXX</t>
  </si>
  <si>
    <t>https://www.reg.rw/what-we-do/projects/project-details/view/220-kv-mirama-shango/category/transmission/</t>
  </si>
  <si>
    <t>TRNSWZXXZAFXX</t>
  </si>
  <si>
    <t>https://www.sciencedirect.com/science/article/pii/S254243512200304X?via%3Dihub#da0010</t>
  </si>
  <si>
    <t>TRNTZAXXUGAXX</t>
  </si>
  <si>
    <t>TRNTZAXXZMBXX</t>
  </si>
  <si>
    <t>Planned source missing</t>
  </si>
  <si>
    <t>TRNZAFXXZWEXX</t>
  </si>
  <si>
    <t>https://map.au-pida.org/projects/show/10310001</t>
  </si>
  <si>
    <t>TRNZMBXXZWEXX</t>
  </si>
  <si>
    <t>Trevor/Maarten</t>
  </si>
  <si>
    <t>TRNUSAAAUSABP</t>
  </si>
  <si>
    <t>https://www.eia.gov/electricity/gridmonitor/about</t>
  </si>
  <si>
    <t>Assumption that the max hourly interchange value reached between 2020-Oct 2023 is representative for available transmission capacity between BA's.</t>
  </si>
  <si>
    <t>TRNUSAAAUSACH</t>
  </si>
  <si>
    <t>USACH</t>
  </si>
  <si>
    <t>TRNUSAAAUSADO</t>
  </si>
  <si>
    <t>TRNUSAAAUSAGC</t>
  </si>
  <si>
    <t>USAGC</t>
  </si>
  <si>
    <t>TRNUSAAAUSAIP</t>
  </si>
  <si>
    <t>USAIP</t>
  </si>
  <si>
    <t>TRNUSAAAUSANW</t>
  </si>
  <si>
    <t>TRNUSAAAUSAPW</t>
  </si>
  <si>
    <t>USAPW</t>
  </si>
  <si>
    <t>TRNUSAAIUSAMI</t>
  </si>
  <si>
    <t>USAAI</t>
  </si>
  <si>
    <t>TRNUSAAIUSASP</t>
  </si>
  <si>
    <t>USASP</t>
  </si>
  <si>
    <t>TRNUSAAIUSASW</t>
  </si>
  <si>
    <t>TRNUSAAIUSATV</t>
  </si>
  <si>
    <t>USATV</t>
  </si>
  <si>
    <t>TRNUSAANUSABP</t>
  </si>
  <si>
    <t>USAAN</t>
  </si>
  <si>
    <t>TRNUSAANUSAPW</t>
  </si>
  <si>
    <t>TRNUSAAZUSACI</t>
  </si>
  <si>
    <t>TRNUSAAZUSADE</t>
  </si>
  <si>
    <t>USADE</t>
  </si>
  <si>
    <t>TRNUSAAZUSAHG</t>
  </si>
  <si>
    <t>USAHG</t>
  </si>
  <si>
    <t>TRNUSAAZUSAII</t>
  </si>
  <si>
    <t>TRNUSAAZUSALD</t>
  </si>
  <si>
    <t>USALD</t>
  </si>
  <si>
    <t>TRNUSAAZUSAPE</t>
  </si>
  <si>
    <t>USAPE</t>
  </si>
  <si>
    <t>TRNUSAAZUSAPN</t>
  </si>
  <si>
    <t>TRNUSAAZUSASR</t>
  </si>
  <si>
    <t>USASR</t>
  </si>
  <si>
    <t>TRNUSAAZUSATP</t>
  </si>
  <si>
    <t>USATP</t>
  </si>
  <si>
    <t>TRNUSAAZUSAWC</t>
  </si>
  <si>
    <t>USAWC</t>
  </si>
  <si>
    <t>TRNUSAAZUSAWM</t>
  </si>
  <si>
    <t>USAWM</t>
  </si>
  <si>
    <t>TRNUSABAUSABP</t>
  </si>
  <si>
    <t>USABA</t>
  </si>
  <si>
    <t>TRNUSABAUSACI</t>
  </si>
  <si>
    <t>TRNUSABAUSANE</t>
  </si>
  <si>
    <t>USANE</t>
  </si>
  <si>
    <t>TRNUSABAUSATI</t>
  </si>
  <si>
    <t>USATI</t>
  </si>
  <si>
    <t>TRNUSABPUSACH</t>
  </si>
  <si>
    <t>TRNUSABPUSACI</t>
  </si>
  <si>
    <t>TRNUSABPUSADO</t>
  </si>
  <si>
    <t>TRNUSABPUSAGC</t>
  </si>
  <si>
    <t>TRNUSABPUSAGD</t>
  </si>
  <si>
    <t>USAGD</t>
  </si>
  <si>
    <t>TRNUSABPUSAIP</t>
  </si>
  <si>
    <t>TRNUSABPUSALD</t>
  </si>
  <si>
    <t>TRNUSABPUSANE</t>
  </si>
  <si>
    <t>TRNUSABPUSANW</t>
  </si>
  <si>
    <t>TRNUSABPUSAPG</t>
  </si>
  <si>
    <t>USAPG</t>
  </si>
  <si>
    <t>TRNUSABPUSAPI</t>
  </si>
  <si>
    <t>TRNUSABPUSAPW</t>
  </si>
  <si>
    <t>TRNUSABPUSASL</t>
  </si>
  <si>
    <t>USASL</t>
  </si>
  <si>
    <t>TRNUSABPUSATR</t>
  </si>
  <si>
    <t>USATR</t>
  </si>
  <si>
    <t>TRNUSACEUSADU</t>
  </si>
  <si>
    <t>USACE</t>
  </si>
  <si>
    <t>USADU</t>
  </si>
  <si>
    <t>TRNUSACEUSAPJ</t>
  </si>
  <si>
    <t>USAPJ</t>
  </si>
  <si>
    <t>TRNUSACEUSASC</t>
  </si>
  <si>
    <t>USASC</t>
  </si>
  <si>
    <t>TRNUSACEUSASG</t>
  </si>
  <si>
    <t>USASG</t>
  </si>
  <si>
    <t>TRNUSACEUSAYA</t>
  </si>
  <si>
    <t>USAYA</t>
  </si>
  <si>
    <t>TRNUSACHUSADO</t>
  </si>
  <si>
    <t>TRNUSACHUSAGC</t>
  </si>
  <si>
    <t>TRNUSACHUSAPI</t>
  </si>
  <si>
    <t>TRNUSACIUSAII</t>
  </si>
  <si>
    <t>TRNUSACIUSALD</t>
  </si>
  <si>
    <t>TRNUSACIUSANE</t>
  </si>
  <si>
    <t>TRNUSACIUSAPW</t>
  </si>
  <si>
    <t>TRNUSACIUSASR</t>
  </si>
  <si>
    <t>TRNUSACIUSATI</t>
  </si>
  <si>
    <t>TRNUSACIUSAWC</t>
  </si>
  <si>
    <t>TRNUSACWUSADU</t>
  </si>
  <si>
    <t>USACW</t>
  </si>
  <si>
    <t>TRNUSACWUSAPJ</t>
  </si>
  <si>
    <t>TRNUSACWUSATV</t>
  </si>
  <si>
    <t>TRNUSADEUSASR</t>
  </si>
  <si>
    <t>TRNUSADOUSAGC</t>
  </si>
  <si>
    <t>TRNUSADOUSAPI</t>
  </si>
  <si>
    <t>TRNUSADUUSAPJ</t>
  </si>
  <si>
    <t>TRNUSADUUSASA</t>
  </si>
  <si>
    <t>USASA</t>
  </si>
  <si>
    <t>TRNUSADUUSASC</t>
  </si>
  <si>
    <t>TRNUSADUUSASG</t>
  </si>
  <si>
    <t>TRNUSADUUSASO</t>
  </si>
  <si>
    <t>USASO</t>
  </si>
  <si>
    <t>TRNUSADUUSATV</t>
  </si>
  <si>
    <t>TRNUSADUUSAYA</t>
  </si>
  <si>
    <t>TRNUSAEPUSAPN</t>
  </si>
  <si>
    <t>TRNUSAEPUSASW</t>
  </si>
  <si>
    <t>TRNUSAEPUSATP</t>
  </si>
  <si>
    <t>TRNUSAERUSAMI</t>
  </si>
  <si>
    <t>TRNUSAERUSAPN</t>
  </si>
  <si>
    <t>TRNUSAERUSASW</t>
  </si>
  <si>
    <t>TRNUSAFCUSAFL</t>
  </si>
  <si>
    <t>USAFC</t>
  </si>
  <si>
    <t>USAFL</t>
  </si>
  <si>
    <t>TRNUSAFCUSAFM</t>
  </si>
  <si>
    <t>USAFM</t>
  </si>
  <si>
    <t>TRNUSAFCUSAGV</t>
  </si>
  <si>
    <t>USAGV</t>
  </si>
  <si>
    <t>TRNUSAFCUSASM</t>
  </si>
  <si>
    <t>USASM</t>
  </si>
  <si>
    <t>TRNUSAFCUSASO</t>
  </si>
  <si>
    <t>TRNUSAFCUSATA</t>
  </si>
  <si>
    <t>USATA</t>
  </si>
  <si>
    <t>TRNUSAFCUSATC</t>
  </si>
  <si>
    <t>USATC</t>
  </si>
  <si>
    <t>TRNUSAFLUSAFM</t>
  </si>
  <si>
    <t>TRNUSAFLUSAGV</t>
  </si>
  <si>
    <t>TRNUSAFLUSAHS</t>
  </si>
  <si>
    <t>USAHS</t>
  </si>
  <si>
    <t>TRNUSAFLUSAJE</t>
  </si>
  <si>
    <t>USAJE</t>
  </si>
  <si>
    <t>TRNUSAFLUSASM</t>
  </si>
  <si>
    <t>TRNUSAFLUSASO</t>
  </si>
  <si>
    <t>TRNUSAFLUSATC</t>
  </si>
  <si>
    <t>TRNUSAFMUSAJE</t>
  </si>
  <si>
    <t>TRNUSAFMUSATC</t>
  </si>
  <si>
    <t>TRNUSAGCUSAPI</t>
  </si>
  <si>
    <t>TRNUSAGCUSAPW</t>
  </si>
  <si>
    <t>TRNUSAGDUSAPN</t>
  </si>
  <si>
    <t>TRNUSAGDUSASR</t>
  </si>
  <si>
    <t>TRNUSAGFUSAWC</t>
  </si>
  <si>
    <t>USAGF</t>
  </si>
  <si>
    <t>TRNUSAGLUSALG</t>
  </si>
  <si>
    <t>USAGL</t>
  </si>
  <si>
    <t>USALG</t>
  </si>
  <si>
    <t>TRNUSAGLUSAMI</t>
  </si>
  <si>
    <t>TRNUSAGWUSANW</t>
  </si>
  <si>
    <t>TRNUSAHGUSASR</t>
  </si>
  <si>
    <t>TRNUSAHGUSAWC</t>
  </si>
  <si>
    <t>TRNUSAIIUSAWC</t>
  </si>
  <si>
    <t>TRNUSAIPUSANE</t>
  </si>
  <si>
    <t>TRNUSAIPUSANW</t>
  </si>
  <si>
    <t>TRNUSAIPUSAPE</t>
  </si>
  <si>
    <t>TRNUSAIPUSAPW</t>
  </si>
  <si>
    <t>TRNUSAISUSANY</t>
  </si>
  <si>
    <t>TRNUSAJEUSASM</t>
  </si>
  <si>
    <t>TRNUSALDUSANE</t>
  </si>
  <si>
    <t>TRNUSALDUSAPE</t>
  </si>
  <si>
    <t>TRNUSALDUSAWC</t>
  </si>
  <si>
    <t>TRNUSALGUSAMI</t>
  </si>
  <si>
    <t>TRNUSALGUSAPJ</t>
  </si>
  <si>
    <t>TRNUSALGUSATV</t>
  </si>
  <si>
    <t>TRNUSAMIUSAPJ</t>
  </si>
  <si>
    <t>TRNUSAMIUSASO</t>
  </si>
  <si>
    <t>TRNUSAMIUSASP</t>
  </si>
  <si>
    <t>TRNUSAMIUSASW</t>
  </si>
  <si>
    <t>TRNUSAMIUSATV</t>
  </si>
  <si>
    <t>TRNUSAMIUSAWA</t>
  </si>
  <si>
    <t>TRNUSANEUSAPE</t>
  </si>
  <si>
    <t>TRNUSANEUSAWC</t>
  </si>
  <si>
    <t>TRNUSANWUSAPE</t>
  </si>
  <si>
    <t>TRNUSANWUSAWA</t>
  </si>
  <si>
    <t>TRNUSANWUSAWM</t>
  </si>
  <si>
    <t>TRNUSANWUSAWW</t>
  </si>
  <si>
    <t>TRNUSANYUSAPJ</t>
  </si>
  <si>
    <t>TRNUSAPEUSAPW</t>
  </si>
  <si>
    <t>TRNUSAPEUSAWC</t>
  </si>
  <si>
    <t>TRNUSAPEUSAWM</t>
  </si>
  <si>
    <t>TRNUSAPGUSAPW</t>
  </si>
  <si>
    <t>TRNUSAPIUSASL</t>
  </si>
  <si>
    <t>TRNUSAPIUSATR</t>
  </si>
  <si>
    <t>TRNUSAPJUSATV</t>
  </si>
  <si>
    <t>TRNUSAPNUSAPO</t>
  </si>
  <si>
    <t>USAPO</t>
  </si>
  <si>
    <t>TRNUSAPNUSASW</t>
  </si>
  <si>
    <t>TRNUSAPNUSATP</t>
  </si>
  <si>
    <t>TRNUSAPNUSAWC</t>
  </si>
  <si>
    <t>TRNUSAPNUSAWM</t>
  </si>
  <si>
    <t>TRNUSAPOUSASW</t>
  </si>
  <si>
    <t>TRNUSAPOUSAWM</t>
  </si>
  <si>
    <t>TRNUSASAUSASC</t>
  </si>
  <si>
    <t>TRNUSASAUSASG</t>
  </si>
  <si>
    <t>TRNUSASAUSASO</t>
  </si>
  <si>
    <t>TRNUSASCUSASG</t>
  </si>
  <si>
    <t>TRNUSASCUSASO</t>
  </si>
  <si>
    <t>TRNUSASGUSASO</t>
  </si>
  <si>
    <t>TRNUSASLUSATR</t>
  </si>
  <si>
    <t>TRNUSASMUSATC</t>
  </si>
  <si>
    <t>TRNUSASOUSATA</t>
  </si>
  <si>
    <t>TRNUSASOUSATV</t>
  </si>
  <si>
    <t>TRNUSASPUSASW</t>
  </si>
  <si>
    <t>TRNUSASRUSATP</t>
  </si>
  <si>
    <t>TRNUSASRUSAWC</t>
  </si>
  <si>
    <t>TRNUSASWUSAWA</t>
  </si>
  <si>
    <t>TRNUSASWUSAWM</t>
  </si>
  <si>
    <t>TRNUSATPUSAWC</t>
  </si>
  <si>
    <t>TRNUSAWAUSAWM</t>
  </si>
  <si>
    <t>TRNUSAWCUSAWM</t>
  </si>
  <si>
    <t>From (Default)</t>
  </si>
  <si>
    <t>From (Custom)</t>
  </si>
  <si>
    <t>To (Default)</t>
  </si>
  <si>
    <t>To (Custom)</t>
  </si>
  <si>
    <t>In custom?</t>
  </si>
  <si>
    <t>Default</t>
  </si>
  <si>
    <t>Custom</t>
  </si>
  <si>
    <t>Lines not included</t>
  </si>
  <si>
    <t>line_id</t>
  </si>
  <si>
    <t>from</t>
  </si>
  <si>
    <t>to</t>
  </si>
  <si>
    <t>subsea</t>
  </si>
  <si>
    <t>exclude</t>
  </si>
  <si>
    <t>exclude_reason</t>
  </si>
  <si>
    <t>Capacity_GW</t>
  </si>
  <si>
    <t>model_start_year</t>
  </si>
  <si>
    <t>model_first_expansion_year</t>
  </si>
  <si>
    <t>build_rate</t>
  </si>
  <si>
    <t>cost</t>
  </si>
  <si>
    <t>CHNEA</t>
  </si>
  <si>
    <t>CHNNO</t>
  </si>
  <si>
    <t>CHNSW</t>
  </si>
  <si>
    <t>CHNNW</t>
  </si>
  <si>
    <t>CHNSO</t>
  </si>
  <si>
    <t>CHNCE</t>
  </si>
  <si>
    <t>CHNNE</t>
  </si>
  <si>
    <t>Abhi to review</t>
  </si>
  <si>
    <t>CANWE</t>
  </si>
  <si>
    <t>CANEA</t>
  </si>
  <si>
    <t>CANCE</t>
  </si>
  <si>
    <t>AFGXX</t>
  </si>
  <si>
    <t>AGOXX</t>
  </si>
  <si>
    <t>ALBXX</t>
  </si>
  <si>
    <t>AREXX</t>
  </si>
  <si>
    <t>ARGXX</t>
  </si>
  <si>
    <t>ARMXX</t>
  </si>
  <si>
    <t>AUSXX</t>
  </si>
  <si>
    <t>AUTXX</t>
  </si>
  <si>
    <t>AZEXX</t>
  </si>
  <si>
    <t>BELXX</t>
  </si>
  <si>
    <t>BENXX</t>
  </si>
  <si>
    <t>BFAXX</t>
  </si>
  <si>
    <t>BGDXX</t>
  </si>
  <si>
    <t>BGRXX</t>
  </si>
  <si>
    <t>BHRXX</t>
  </si>
  <si>
    <t>BIHXX</t>
  </si>
  <si>
    <t>BLRXX</t>
  </si>
  <si>
    <t>BOLXX</t>
  </si>
  <si>
    <t>BRAXX</t>
  </si>
  <si>
    <t>BRNXX</t>
  </si>
  <si>
    <t>BTNXX</t>
  </si>
  <si>
    <t>BWAXX</t>
  </si>
  <si>
    <t>CAFXX</t>
  </si>
  <si>
    <t>CHEXX</t>
  </si>
  <si>
    <t>CHLXX</t>
  </si>
  <si>
    <t>CIVXX</t>
  </si>
  <si>
    <t>CMRXX</t>
  </si>
  <si>
    <t>CODXX</t>
  </si>
  <si>
    <t>COGXX</t>
  </si>
  <si>
    <t>COLXX</t>
  </si>
  <si>
    <t>CPVXX</t>
  </si>
  <si>
    <t>CRIXX</t>
  </si>
  <si>
    <t>CUBXX</t>
  </si>
  <si>
    <t>CYPXX</t>
  </si>
  <si>
    <t>CZEXX</t>
  </si>
  <si>
    <t>DEUXX</t>
  </si>
  <si>
    <t>DJIXX</t>
  </si>
  <si>
    <t>DNKXX</t>
  </si>
  <si>
    <t>DOMXX</t>
  </si>
  <si>
    <t>DZAXX</t>
  </si>
  <si>
    <t>ECUXX</t>
  </si>
  <si>
    <t>EGYXX</t>
  </si>
  <si>
    <t>ESHXX</t>
  </si>
  <si>
    <t>TRNCOGXXRWAXX</t>
  </si>
  <si>
    <t>ESPXX</t>
  </si>
  <si>
    <t>TRNCOGXXTZAXX</t>
  </si>
  <si>
    <t>ESTXX</t>
  </si>
  <si>
    <t>ETHXX</t>
  </si>
  <si>
    <t>FINXX</t>
  </si>
  <si>
    <t>FJIXX</t>
  </si>
  <si>
    <t>FRAXX</t>
  </si>
  <si>
    <t>GABXX</t>
  </si>
  <si>
    <t>GBRXX</t>
  </si>
  <si>
    <t>GEOXX</t>
  </si>
  <si>
    <t>GHAXX</t>
  </si>
  <si>
    <t>GINXX</t>
  </si>
  <si>
    <t>GNBXX</t>
  </si>
  <si>
    <t>GNQXX</t>
  </si>
  <si>
    <t>GRCXX</t>
  </si>
  <si>
    <t>GTMXX</t>
  </si>
  <si>
    <t>GUFXX</t>
  </si>
  <si>
    <t>HNDXX</t>
  </si>
  <si>
    <t>HRVXX</t>
  </si>
  <si>
    <t>HUNXX</t>
  </si>
  <si>
    <t>IRLXX</t>
  </si>
  <si>
    <t>IRNXX</t>
  </si>
  <si>
    <t>IRQXX</t>
  </si>
  <si>
    <t>ISLXX</t>
  </si>
  <si>
    <t>ISRXX</t>
  </si>
  <si>
    <t>ITAXX</t>
  </si>
  <si>
    <t>JAMXX</t>
  </si>
  <si>
    <t>JORXX</t>
  </si>
  <si>
    <t>JPNXX</t>
  </si>
  <si>
    <t>KAZXX</t>
  </si>
  <si>
    <t>KENXX</t>
  </si>
  <si>
    <t>KGZXX</t>
  </si>
  <si>
    <t>KHMXX</t>
  </si>
  <si>
    <t>KORXX</t>
  </si>
  <si>
    <t>KWTXX</t>
  </si>
  <si>
    <t>LAOXX</t>
  </si>
  <si>
    <t>LBNXX</t>
  </si>
  <si>
    <t>LBRXX</t>
  </si>
  <si>
    <t>LBYXX</t>
  </si>
  <si>
    <t>LKAXX</t>
  </si>
  <si>
    <t>LSOXX</t>
  </si>
  <si>
    <t>LTUXX</t>
  </si>
  <si>
    <t>LUXXX</t>
  </si>
  <si>
    <t>LVAXX</t>
  </si>
  <si>
    <t>MARXX</t>
  </si>
  <si>
    <t>MDAXX</t>
  </si>
  <si>
    <t>MDGXX</t>
  </si>
  <si>
    <t>MEXXX</t>
  </si>
  <si>
    <t>MKDXX</t>
  </si>
  <si>
    <t>MLIXX</t>
  </si>
  <si>
    <t>MLTXX</t>
  </si>
  <si>
    <t>MMRXX</t>
  </si>
  <si>
    <t>MNEXX</t>
  </si>
  <si>
    <t>MNGXX</t>
  </si>
  <si>
    <t>MOZXX</t>
  </si>
  <si>
    <t>MRTXX</t>
  </si>
  <si>
    <t>MUSXX</t>
  </si>
  <si>
    <t>MWIXX</t>
  </si>
  <si>
    <t>NAMXX</t>
  </si>
  <si>
    <t>NERXX</t>
  </si>
  <si>
    <t>NGAXX</t>
  </si>
  <si>
    <t>NICXX</t>
  </si>
  <si>
    <t>NLDXX</t>
  </si>
  <si>
    <t>NORXX</t>
  </si>
  <si>
    <t>NPLXX</t>
  </si>
  <si>
    <t>NZLXX</t>
  </si>
  <si>
    <t>OMNXX</t>
  </si>
  <si>
    <t>PAKXX</t>
  </si>
  <si>
    <t>PANXX</t>
  </si>
  <si>
    <t>PERXX</t>
  </si>
  <si>
    <t>POLXX</t>
  </si>
  <si>
    <t>PRKXX</t>
  </si>
  <si>
    <t>PRTXX</t>
  </si>
  <si>
    <t>PRYXX</t>
  </si>
  <si>
    <t>QATXX</t>
  </si>
  <si>
    <t>ROUXX</t>
  </si>
  <si>
    <t>RWAXX</t>
  </si>
  <si>
    <t>SAUXX</t>
  </si>
  <si>
    <t>SDNXX</t>
  </si>
  <si>
    <t>SENXX</t>
  </si>
  <si>
    <t>SGPXX</t>
  </si>
  <si>
    <t>SLEXX</t>
  </si>
  <si>
    <t>SLVXX</t>
  </si>
  <si>
    <t>SOMXX</t>
  </si>
  <si>
    <t>SRBXX</t>
  </si>
  <si>
    <t>SURXX</t>
  </si>
  <si>
    <t>SVKXX</t>
  </si>
  <si>
    <t>SVNXX</t>
  </si>
  <si>
    <t>SWEXX</t>
  </si>
  <si>
    <t>SWZXX</t>
  </si>
  <si>
    <t>SYRXX</t>
  </si>
  <si>
    <t>TCDXX</t>
  </si>
  <si>
    <t>TGOXX</t>
  </si>
  <si>
    <t>TJKXX</t>
  </si>
  <si>
    <t>TKMXX</t>
  </si>
  <si>
    <t>TTOXX</t>
  </si>
  <si>
    <t>TUNXX</t>
  </si>
  <si>
    <t>TURXX</t>
  </si>
  <si>
    <t>TWNXX</t>
  </si>
  <si>
    <t>TZAXX</t>
  </si>
  <si>
    <t>UGAXX</t>
  </si>
  <si>
    <t>UKRXX</t>
  </si>
  <si>
    <t>URYXX</t>
  </si>
  <si>
    <t>UZBXX</t>
  </si>
  <si>
    <t>VENXX</t>
  </si>
  <si>
    <t>YEMXX</t>
  </si>
  <si>
    <t>ZAFXX</t>
  </si>
  <si>
    <t>ZMBXX</t>
  </si>
  <si>
    <t>ZWEXX</t>
  </si>
  <si>
    <t>USAWE</t>
  </si>
  <si>
    <t>USASE</t>
  </si>
  <si>
    <t>USAMR</t>
  </si>
  <si>
    <t>USANS</t>
  </si>
  <si>
    <t>USARF</t>
  </si>
  <si>
    <t>USAEE</t>
  </si>
  <si>
    <t>USANP</t>
  </si>
  <si>
    <t>TRNAFGXXCHNNW</t>
  </si>
  <si>
    <t>TRNARGXXBRAXX</t>
  </si>
  <si>
    <t>TRNAUSXXIDNNU</t>
  </si>
  <si>
    <t>TRNAUSXXPNGXX</t>
  </si>
  <si>
    <t>TRNAUSXXTLSXX</t>
  </si>
  <si>
    <t>USAAC</t>
  </si>
  <si>
    <t>TRNBOLXXBRAXX</t>
  </si>
  <si>
    <t>TRNBRAXXCOLXX</t>
  </si>
  <si>
    <t>TRNBRAXXGUFXX</t>
  </si>
  <si>
    <t>TRNBRAXXPERXX</t>
  </si>
  <si>
    <t>TRNBRAXXPRYXX</t>
  </si>
  <si>
    <t>TRNBRAXXSURXX</t>
  </si>
  <si>
    <t>TRNBRAXXURYXX</t>
  </si>
  <si>
    <t>TRNBRAXXVENXX</t>
  </si>
  <si>
    <t>TRNBTNXXCHNSW</t>
  </si>
  <si>
    <t>TRNCANCECANEA</t>
  </si>
  <si>
    <t>TRNCANCECANNO</t>
  </si>
  <si>
    <t>TRNCANCEUSAMR</t>
  </si>
  <si>
    <t>USATE</t>
  </si>
  <si>
    <t>TRNCANCEUSAWE</t>
  </si>
  <si>
    <t>ERIXX</t>
  </si>
  <si>
    <t>TRNCANEAUSAMR</t>
  </si>
  <si>
    <t>TRNCANEAUSANP</t>
  </si>
  <si>
    <t>GRLXX</t>
  </si>
  <si>
    <t>TRNCANEAUSARF</t>
  </si>
  <si>
    <t>KOSXX</t>
  </si>
  <si>
    <t>TRNCANEACANNO</t>
  </si>
  <si>
    <t>GUYXX</t>
  </si>
  <si>
    <t>TRNCANNOCANWE</t>
  </si>
  <si>
    <t>BDIXX</t>
  </si>
  <si>
    <t>TRNCANWEUSAWE</t>
  </si>
  <si>
    <t>BLZXX</t>
  </si>
  <si>
    <t>TRNCHNCECHNEA</t>
  </si>
  <si>
    <t>HTIXX</t>
  </si>
  <si>
    <t>TRNCHNCECHNNO</t>
  </si>
  <si>
    <t>GMBXX</t>
  </si>
  <si>
    <t>TRNCHNCECHNNW</t>
  </si>
  <si>
    <t>USAXX</t>
  </si>
  <si>
    <t>TRNCHNCECHNSW</t>
  </si>
  <si>
    <t>TRNCHNEACHNNO</t>
  </si>
  <si>
    <t>TRNCHNEACHNNW</t>
  </si>
  <si>
    <t>TRNCHNEACHNSO</t>
  </si>
  <si>
    <t>TRNCHNEACHNSW</t>
  </si>
  <si>
    <t>TRNCHNEATWNXX</t>
  </si>
  <si>
    <t>TRNCHNNECHNNO</t>
  </si>
  <si>
    <t>TRNCHNNEPRKXX</t>
  </si>
  <si>
    <t>TRNCHNNERUSFE</t>
  </si>
  <si>
    <t>TRNCHNNERUSSI</t>
  </si>
  <si>
    <t>TRNCHNNOCHNNW</t>
  </si>
  <si>
    <t>TRNCHNNOKORXX</t>
  </si>
  <si>
    <t>TRNCHNNOMNGXX</t>
  </si>
  <si>
    <t>TRNCHNNOPRKXX</t>
  </si>
  <si>
    <t>TRNCHNNORUSSI</t>
  </si>
  <si>
    <t>TRNCHNNWCHNSW</t>
  </si>
  <si>
    <t>TRNCHNNWINDNO</t>
  </si>
  <si>
    <t>TRNCHNNWKAZXX</t>
  </si>
  <si>
    <t>TRNCHNNWKGZXX</t>
  </si>
  <si>
    <t>TRNCHNNWMNGXX</t>
  </si>
  <si>
    <t>TRNCHNNWPAKXX</t>
  </si>
  <si>
    <t>TRNCHNNWRUSSI</t>
  </si>
  <si>
    <t>TRNCHNNWTJKXX</t>
  </si>
  <si>
    <t>TRNCHNCECHNSO</t>
  </si>
  <si>
    <t>TRNCHNNWCHNSO</t>
  </si>
  <si>
    <t>TRNCHNSOCHNSW</t>
  </si>
  <si>
    <t>TRNCHNSOVNMNO</t>
  </si>
  <si>
    <t>TRNCHNNOCHNSW</t>
  </si>
  <si>
    <t>TRNCHNSWINDNE</t>
  </si>
  <si>
    <t>TRNCHNSWINDNO</t>
  </si>
  <si>
    <t>TRNCHNSWLAOXX</t>
  </si>
  <si>
    <t>TRNCHNSWMMRXX</t>
  </si>
  <si>
    <t>TRNCHNSWNPLXX</t>
  </si>
  <si>
    <t>TRNCHNSWPAKXX</t>
  </si>
  <si>
    <t>TRNCHNSWVNMNO</t>
  </si>
  <si>
    <t>TRNJPNXXKORXX</t>
  </si>
  <si>
    <t>TRNJPNXXRUSFE</t>
  </si>
  <si>
    <t>TRNMEXXXUSATE</t>
  </si>
  <si>
    <t>TRNMEXXXUSAWE</t>
  </si>
  <si>
    <t>TRNUSAMRUSARF</t>
  </si>
  <si>
    <t>TRNUSAMRUSASE</t>
  </si>
  <si>
    <t>TRNUSAMRUSAWE</t>
  </si>
  <si>
    <t>TRNUSANPUSARF</t>
  </si>
  <si>
    <t>TRNUSARFUSASE</t>
  </si>
  <si>
    <t>TRNUSAMRUSATE</t>
  </si>
  <si>
    <t>TRNUSASEUSATE</t>
  </si>
  <si>
    <t>TRNUSATEUSAWE</t>
  </si>
  <si>
    <t>With IC</t>
  </si>
  <si>
    <t>TRNAZEXXTURXX</t>
  </si>
  <si>
    <t>TRNBRAXXGUYXX</t>
  </si>
  <si>
    <t>TRNERIXXSOMXX</t>
  </si>
  <si>
    <t>pathway</t>
  </si>
  <si>
    <t>from_region</t>
  </si>
  <si>
    <t>to_region</t>
  </si>
  <si>
    <t>from_country</t>
  </si>
  <si>
    <t>to_country</t>
  </si>
  <si>
    <t>max_flow</t>
  </si>
  <si>
    <t>min_flow</t>
  </si>
  <si>
    <t>voltage</t>
  </si>
  <si>
    <t>distance</t>
  </si>
  <si>
    <t>source_1</t>
  </si>
  <si>
    <t>source_2</t>
  </si>
  <si>
    <t>assumptions</t>
  </si>
  <si>
    <t>other_notes</t>
  </si>
  <si>
    <t>CHN</t>
  </si>
  <si>
    <t>BRA</t>
  </si>
  <si>
    <t>AUS</t>
  </si>
  <si>
    <t>IDN</t>
  </si>
  <si>
    <t>RUS</t>
  </si>
  <si>
    <t>IND</t>
  </si>
  <si>
    <t>MYS</t>
  </si>
  <si>
    <t>CAN</t>
  </si>
  <si>
    <t>USA</t>
  </si>
  <si>
    <t>VNM</t>
  </si>
  <si>
    <t>JPN</t>
  </si>
  <si>
    <t>THA</t>
  </si>
  <si>
    <t>PHL</t>
  </si>
  <si>
    <t/>
  </si>
  <si>
    <t>To_1</t>
  </si>
  <si>
    <t>To_2</t>
  </si>
  <si>
    <t>To_3</t>
  </si>
  <si>
    <t>To_4</t>
  </si>
  <si>
    <t>To_5</t>
  </si>
  <si>
    <t>To_6</t>
  </si>
  <si>
    <t>To_7</t>
  </si>
  <si>
    <t>To_8</t>
  </si>
  <si>
    <t>To_9</t>
  </si>
  <si>
    <t>To_10</t>
  </si>
  <si>
    <t>To_11</t>
  </si>
  <si>
    <t>To_12</t>
  </si>
  <si>
    <t>To_13</t>
  </si>
  <si>
    <t>TRNCANABUSAMT</t>
  </si>
  <si>
    <t>TRNCANARUSAME</t>
  </si>
  <si>
    <t>TRNCANBCUSAID</t>
  </si>
  <si>
    <t>TRNCANBCUSAMT</t>
  </si>
  <si>
    <t>TRNCANBCUSAWA</t>
  </si>
  <si>
    <t>TRNCANMBUSAMN</t>
  </si>
  <si>
    <t>TRNCANMBUSAND</t>
  </si>
  <si>
    <t>TRNCANONUSAMN</t>
  </si>
  <si>
    <t>TRNCANONUSAMA</t>
  </si>
  <si>
    <t>TRNCANQCUSAME</t>
  </si>
  <si>
    <t>TRNCANQCUSANH</t>
  </si>
  <si>
    <t>TRNCANQCUSAVT</t>
  </si>
  <si>
    <t>TRNCANSKUSAMT</t>
  </si>
  <si>
    <t>TRNCANSKUSAND</t>
  </si>
  <si>
    <t>TRNMEXXXUSACA</t>
  </si>
  <si>
    <t>TRNMEXXXUSANM</t>
  </si>
  <si>
    <t>BA map sources</t>
  </si>
  <si>
    <t>WECC</t>
  </si>
  <si>
    <t>https://ansergy.com/hub-map/</t>
  </si>
  <si>
    <t>SPP</t>
  </si>
  <si>
    <t>https://pricecontourmap.spp.org/pricecontourmap/</t>
  </si>
  <si>
    <t>MISO,AECI, SPA</t>
  </si>
  <si>
    <t>https://landairwater.me/2016/10/14/the-inner-workings-of-the-electric-grid/</t>
  </si>
  <si>
    <t>Country</t>
  </si>
  <si>
    <t>https://www.nerc.com/AboutNERC/keyplayers/PublishingImages/BA%20Bubble%20Map%2020191106.tif</t>
  </si>
  <si>
    <t>Florida</t>
  </si>
  <si>
    <t>https://www.congress.gov/115/meeting/house/106573/documents/HHRG-115-IF03-20171102-SD003.pdf</t>
  </si>
  <si>
    <t>Transmission Lines - Inclusion</t>
  </si>
  <si>
    <t>Transmission Lines - Costs Assumptions</t>
  </si>
  <si>
    <t>Transmission Lines - Break Even Calculation</t>
  </si>
  <si>
    <t>Subsea</t>
  </si>
  <si>
    <t>HVAC</t>
  </si>
  <si>
    <t>HVDC</t>
  </si>
  <si>
    <t>HVAC&gt;HVDC</t>
  </si>
  <si>
    <t>KM</t>
  </si>
  <si>
    <t>Lines ($2020/MW/KM)</t>
  </si>
  <si>
    <t>Converter ($2020/MW)</t>
  </si>
  <si>
    <t>Line Losses %/100 km</t>
  </si>
  <si>
    <t>AC/DC Coverter pair losses %</t>
  </si>
  <si>
    <t>FOM (% of total CAPEX)</t>
  </si>
  <si>
    <t>Technical Life</t>
  </si>
  <si>
    <t>Break-Even Distance AC/DC</t>
  </si>
  <si>
    <t>Node</t>
  </si>
  <si>
    <t>Largest City</t>
  </si>
  <si>
    <t>Population</t>
  </si>
  <si>
    <t>Lat</t>
  </si>
  <si>
    <t>Long</t>
  </si>
  <si>
    <t>Updated (Y or N)</t>
  </si>
  <si>
    <t>Updated coordinates and populations from the World Cities Database</t>
  </si>
  <si>
    <t>https://simplemaps.com/data/world-cities</t>
  </si>
  <si>
    <t>Afghanistan</t>
  </si>
  <si>
    <t>Kabul</t>
  </si>
  <si>
    <t>Y</t>
  </si>
  <si>
    <t>Angola</t>
  </si>
  <si>
    <t>Luanda</t>
  </si>
  <si>
    <t>Albania</t>
  </si>
  <si>
    <t>Tirana</t>
  </si>
  <si>
    <t>United Arab Emirates</t>
  </si>
  <si>
    <t>Dubai</t>
  </si>
  <si>
    <t>Argentina</t>
  </si>
  <si>
    <t>Buenos Aires</t>
  </si>
  <si>
    <t>Armenia</t>
  </si>
  <si>
    <t>Yerevan</t>
  </si>
  <si>
    <t>Australia</t>
  </si>
  <si>
    <t>Sydney</t>
  </si>
  <si>
    <t>Darwin</t>
  </si>
  <si>
    <t>Brisbane</t>
  </si>
  <si>
    <t>Adelaide</t>
  </si>
  <si>
    <t>Hobart</t>
  </si>
  <si>
    <t>Melbourne</t>
  </si>
  <si>
    <t>Perth</t>
  </si>
  <si>
    <t>Austria</t>
  </si>
  <si>
    <t>Vienna</t>
  </si>
  <si>
    <t>Azerbaijan</t>
  </si>
  <si>
    <t>Baku</t>
  </si>
  <si>
    <t>Burundi</t>
  </si>
  <si>
    <t>Bujumbura</t>
  </si>
  <si>
    <t>Belgium</t>
  </si>
  <si>
    <t>Brussels</t>
  </si>
  <si>
    <t>Benin</t>
  </si>
  <si>
    <t>Cotonou</t>
  </si>
  <si>
    <t>Burkina Faso</t>
  </si>
  <si>
    <t>Ouagadougou</t>
  </si>
  <si>
    <t>Bangladesh</t>
  </si>
  <si>
    <t>Dhaka</t>
  </si>
  <si>
    <t>Bulgaria</t>
  </si>
  <si>
    <t>Sofia</t>
  </si>
  <si>
    <t>Bahrain</t>
  </si>
  <si>
    <t>Manama</t>
  </si>
  <si>
    <t>Bosnia and Herzegovina</t>
  </si>
  <si>
    <t>Sarajevo</t>
  </si>
  <si>
    <t>Belarus</t>
  </si>
  <si>
    <t>Minsk</t>
  </si>
  <si>
    <t>Belize</t>
  </si>
  <si>
    <t>Belize City</t>
  </si>
  <si>
    <t>Bolivia</t>
  </si>
  <si>
    <t>Santa Cruz</t>
  </si>
  <si>
    <t>Brazil</t>
  </si>
  <si>
    <t>Sao Paolo</t>
  </si>
  <si>
    <t>Belem</t>
  </si>
  <si>
    <t>Brasilia</t>
  </si>
  <si>
    <t>Salvador</t>
  </si>
  <si>
    <t>Manaus</t>
  </si>
  <si>
    <t>Curitiba</t>
  </si>
  <si>
    <t>Porto Velho</t>
  </si>
  <si>
    <t>Brunei</t>
  </si>
  <si>
    <t>Bandar Seri Begawan</t>
  </si>
  <si>
    <t>Bhutan</t>
  </si>
  <si>
    <t>Thimphu</t>
  </si>
  <si>
    <t>Botswana</t>
  </si>
  <si>
    <t>Gaborone</t>
  </si>
  <si>
    <t>Central African Republic</t>
  </si>
  <si>
    <t>Bangui</t>
  </si>
  <si>
    <t>Canada</t>
  </si>
  <si>
    <t>Toronto</t>
  </si>
  <si>
    <t>Calgary</t>
  </si>
  <si>
    <t>Halifax</t>
  </si>
  <si>
    <t>Vancouver</t>
  </si>
  <si>
    <t>Winnipeg</t>
  </si>
  <si>
    <t>Saint John's</t>
  </si>
  <si>
    <t>Yellowknife</t>
  </si>
  <si>
    <t>Montreal</t>
  </si>
  <si>
    <t>Saskatoon</t>
  </si>
  <si>
    <t>Switzerland</t>
  </si>
  <si>
    <t>Zurich</t>
  </si>
  <si>
    <t>Chile</t>
  </si>
  <si>
    <t>Santiago</t>
  </si>
  <si>
    <t>China</t>
  </si>
  <si>
    <t>Guangzhou</t>
  </si>
  <si>
    <t>Hefei</t>
  </si>
  <si>
    <t>Beijing</t>
  </si>
  <si>
    <t>Wuhan</t>
  </si>
  <si>
    <t>Chongqing</t>
  </si>
  <si>
    <t>Shanghai</t>
  </si>
  <si>
    <t>Xiamen</t>
  </si>
  <si>
    <t>Lanzhou</t>
  </si>
  <si>
    <t>Guiyang</t>
  </si>
  <si>
    <t>Nanning</t>
  </si>
  <si>
    <t>Haikou</t>
  </si>
  <si>
    <t>Shijiazhuang</t>
  </si>
  <si>
    <t>Zhengzhou</t>
  </si>
  <si>
    <t>Harbin</t>
  </si>
  <si>
    <t>Hong Kong</t>
  </si>
  <si>
    <t>Changsha</t>
  </si>
  <si>
    <t>Changchun</t>
  </si>
  <si>
    <t>Nanjing</t>
  </si>
  <si>
    <t>Nanchang</t>
  </si>
  <si>
    <t>Shenyang</t>
  </si>
  <si>
    <t>Macau</t>
  </si>
  <si>
    <t>Yinchuan</t>
  </si>
  <si>
    <t>Chifeng</t>
  </si>
  <si>
    <t>Xi'an</t>
  </si>
  <si>
    <t>Xining</t>
  </si>
  <si>
    <t>Chengdu</t>
  </si>
  <si>
    <t>Qingdao</t>
  </si>
  <si>
    <t>Taiyuan</t>
  </si>
  <si>
    <t>Lhasa</t>
  </si>
  <si>
    <t>Tianjin</t>
  </si>
  <si>
    <t>Urumqi</t>
  </si>
  <si>
    <t>Kunming</t>
  </si>
  <si>
    <t>Hangzhou</t>
  </si>
  <si>
    <t>Cote DIvoire</t>
  </si>
  <si>
    <t>Abidjan</t>
  </si>
  <si>
    <t>Cameroon</t>
  </si>
  <si>
    <t>Douala</t>
  </si>
  <si>
    <t>Congo (Kinshasa)</t>
  </si>
  <si>
    <t>Kinshasa</t>
  </si>
  <si>
    <t>Congo (Brazzaville)</t>
  </si>
  <si>
    <t>Brazzaville</t>
  </si>
  <si>
    <t>Colombia</t>
  </si>
  <si>
    <t>Bogota</t>
  </si>
  <si>
    <t>Costa Rica</t>
  </si>
  <si>
    <t>San Jose</t>
  </si>
  <si>
    <t>CUB</t>
  </si>
  <si>
    <t>Cuba</t>
  </si>
  <si>
    <t>Havana</t>
  </si>
  <si>
    <t>Cyprus</t>
  </si>
  <si>
    <t>Nicosia</t>
  </si>
  <si>
    <t>Czechia</t>
  </si>
  <si>
    <t>Prague</t>
  </si>
  <si>
    <t>Germany</t>
  </si>
  <si>
    <t>Berlin</t>
  </si>
  <si>
    <t>Djibouti</t>
  </si>
  <si>
    <t>Denmark</t>
  </si>
  <si>
    <t>Copenhagen</t>
  </si>
  <si>
    <t>Dominican Republic</t>
  </si>
  <si>
    <t>Santo Domingo</t>
  </si>
  <si>
    <t>Algeria</t>
  </si>
  <si>
    <t>Algiers</t>
  </si>
  <si>
    <t>Ecuador</t>
  </si>
  <si>
    <t>Guayaquil</t>
  </si>
  <si>
    <t>Egypt</t>
  </si>
  <si>
    <t>Cairo</t>
  </si>
  <si>
    <t>Eritrea</t>
  </si>
  <si>
    <t>Asmara</t>
  </si>
  <si>
    <t>Western Sahara</t>
  </si>
  <si>
    <t>Laayoune</t>
  </si>
  <si>
    <t>Spain</t>
  </si>
  <si>
    <t>Madrid</t>
  </si>
  <si>
    <t>Estonia</t>
  </si>
  <si>
    <t>Talinn</t>
  </si>
  <si>
    <t>Ethiopia</t>
  </si>
  <si>
    <t>Addis Ababa</t>
  </si>
  <si>
    <t>Finland</t>
  </si>
  <si>
    <t>Helsinki</t>
  </si>
  <si>
    <t>France</t>
  </si>
  <si>
    <t>Paris</t>
  </si>
  <si>
    <t>Gabon</t>
  </si>
  <si>
    <t>Libreville</t>
  </si>
  <si>
    <t>United Kingdom</t>
  </si>
  <si>
    <t>London</t>
  </si>
  <si>
    <t>Georgia</t>
  </si>
  <si>
    <t>Tbilisi</t>
  </si>
  <si>
    <t>Ghana</t>
  </si>
  <si>
    <t>Accra</t>
  </si>
  <si>
    <t>Guinea</t>
  </si>
  <si>
    <t>Conakry</t>
  </si>
  <si>
    <t>Gambia</t>
  </si>
  <si>
    <t>Banjul</t>
  </si>
  <si>
    <t>Guinea-Bissau</t>
  </si>
  <si>
    <t>Bissau</t>
  </si>
  <si>
    <t>Equatorial Guinea</t>
  </si>
  <si>
    <t>Bata</t>
  </si>
  <si>
    <t>Greece</t>
  </si>
  <si>
    <t>Athens</t>
  </si>
  <si>
    <t>Greenland</t>
  </si>
  <si>
    <t>Nuuk</t>
  </si>
  <si>
    <t>Guatemala</t>
  </si>
  <si>
    <t>Guatemala City</t>
  </si>
  <si>
    <t>French Guiana</t>
  </si>
  <si>
    <t>Cayenne</t>
  </si>
  <si>
    <t>Guyana</t>
  </si>
  <si>
    <t>Georgetown</t>
  </si>
  <si>
    <t>Honduras</t>
  </si>
  <si>
    <t>Tegucigalpa</t>
  </si>
  <si>
    <t>Croatia</t>
  </si>
  <si>
    <t>Zagreb</t>
  </si>
  <si>
    <t>Haiti</t>
  </si>
  <si>
    <t>Port Au Prince</t>
  </si>
  <si>
    <t>Hungary</t>
  </si>
  <si>
    <t>Budapest</t>
  </si>
  <si>
    <t>Indonesia</t>
  </si>
  <si>
    <t>Jakarta</t>
  </si>
  <si>
    <t>Samarinda</t>
  </si>
  <si>
    <t>Ambon</t>
  </si>
  <si>
    <t>Denpasar</t>
  </si>
  <si>
    <t>Jayapura</t>
  </si>
  <si>
    <t>Makassar</t>
  </si>
  <si>
    <t>Medan</t>
  </si>
  <si>
    <t>India</t>
  </si>
  <si>
    <t>Delhi</t>
  </si>
  <si>
    <t>Kolkata</t>
  </si>
  <si>
    <t>Guwahati</t>
  </si>
  <si>
    <t>Bangalore</t>
  </si>
  <si>
    <t>Mumbai</t>
  </si>
  <si>
    <t>Ireland</t>
  </si>
  <si>
    <t>Dublin</t>
  </si>
  <si>
    <t>Iran</t>
  </si>
  <si>
    <t>Tehran</t>
  </si>
  <si>
    <t>Iraq</t>
  </si>
  <si>
    <t>Baghdad</t>
  </si>
  <si>
    <t>Iceland</t>
  </si>
  <si>
    <t>Reykjavik</t>
  </si>
  <si>
    <t>Israel &amp; Palestina</t>
  </si>
  <si>
    <t>Tel Aviv-Yafo</t>
  </si>
  <si>
    <t>Italy</t>
  </si>
  <si>
    <t>Rome</t>
  </si>
  <si>
    <t>JAM</t>
  </si>
  <si>
    <t>Jamaica</t>
  </si>
  <si>
    <t>Kingston</t>
  </si>
  <si>
    <t>Jordan</t>
  </si>
  <si>
    <t>Amman</t>
  </si>
  <si>
    <t>Japan</t>
  </si>
  <si>
    <t>Tokyo</t>
  </si>
  <si>
    <t>Osaka</t>
  </si>
  <si>
    <t>Sapporo</t>
  </si>
  <si>
    <t>Fukuoka</t>
  </si>
  <si>
    <t>JPNOK</t>
  </si>
  <si>
    <t>Naha</t>
  </si>
  <si>
    <t>Matsuyama</t>
  </si>
  <si>
    <t>Kazakhstan</t>
  </si>
  <si>
    <t>Almaty</t>
  </si>
  <si>
    <t>Kenya</t>
  </si>
  <si>
    <t>Nairobi</t>
  </si>
  <si>
    <t>Kyrgyzstan</t>
  </si>
  <si>
    <t>Bishkek</t>
  </si>
  <si>
    <t>Cambodia</t>
  </si>
  <si>
    <t>Phnom Penh</t>
  </si>
  <si>
    <t>South Korea</t>
  </si>
  <si>
    <t>Seoul</t>
  </si>
  <si>
    <t>Kosovo</t>
  </si>
  <si>
    <t>Pristina</t>
  </si>
  <si>
    <t>Kuwait</t>
  </si>
  <si>
    <t>Kuwait City</t>
  </si>
  <si>
    <t>Laos</t>
  </si>
  <si>
    <t>Vientiane</t>
  </si>
  <si>
    <t>Lebanon</t>
  </si>
  <si>
    <t>Beirut</t>
  </si>
  <si>
    <t>Liberia</t>
  </si>
  <si>
    <t>Monrovia</t>
  </si>
  <si>
    <t>Libya</t>
  </si>
  <si>
    <t>Tripoli</t>
  </si>
  <si>
    <t>Sri Lanka</t>
  </si>
  <si>
    <t>Colombo</t>
  </si>
  <si>
    <t>Lesotho</t>
  </si>
  <si>
    <t>Maseru</t>
  </si>
  <si>
    <t>Lithuania</t>
  </si>
  <si>
    <t>Vilnius</t>
  </si>
  <si>
    <t>Luxembourg</t>
  </si>
  <si>
    <t>Luxembourg City</t>
  </si>
  <si>
    <t>Latvia</t>
  </si>
  <si>
    <t>Riga</t>
  </si>
  <si>
    <t>Morocco</t>
  </si>
  <si>
    <t>Casablanca</t>
  </si>
  <si>
    <t>Moldova</t>
  </si>
  <si>
    <t>Chisinau</t>
  </si>
  <si>
    <t>MDG</t>
  </si>
  <si>
    <t>Madagascar</t>
  </si>
  <si>
    <t>Antananarivo</t>
  </si>
  <si>
    <t>Mexico</t>
  </si>
  <si>
    <t>Mexico City</t>
  </si>
  <si>
    <t>Macedonia</t>
  </si>
  <si>
    <t>Skopje</t>
  </si>
  <si>
    <t>Mali</t>
  </si>
  <si>
    <t>Bamako</t>
  </si>
  <si>
    <t>Malta</t>
  </si>
  <si>
    <t>Valletta</t>
  </si>
  <si>
    <t>Myanmar</t>
  </si>
  <si>
    <t>Yangon</t>
  </si>
  <si>
    <t>Montenegro</t>
  </si>
  <si>
    <t>Podgroica</t>
  </si>
  <si>
    <t>Mongolia</t>
  </si>
  <si>
    <t>Ulaanbaatar</t>
  </si>
  <si>
    <t>Mozambique</t>
  </si>
  <si>
    <t>Maputo</t>
  </si>
  <si>
    <t>Mauritania</t>
  </si>
  <si>
    <t>Nouakchott</t>
  </si>
  <si>
    <t>Malawi</t>
  </si>
  <si>
    <t>Lilongwe</t>
  </si>
  <si>
    <t>Malaysia</t>
  </si>
  <si>
    <t>Kuala Lumpur</t>
  </si>
  <si>
    <t>Kota Kinabalu</t>
  </si>
  <si>
    <t>Kuching</t>
  </si>
  <si>
    <t>Namibia</t>
  </si>
  <si>
    <t>Windhoek</t>
  </si>
  <si>
    <t>Niger</t>
  </si>
  <si>
    <t>Niamey</t>
  </si>
  <si>
    <t>Nigeria</t>
  </si>
  <si>
    <t>Lagos</t>
  </si>
  <si>
    <t>Nicaragua</t>
  </si>
  <si>
    <t>Managua</t>
  </si>
  <si>
    <t>Netherlands</t>
  </si>
  <si>
    <t>Amsterdam</t>
  </si>
  <si>
    <t>Norway</t>
  </si>
  <si>
    <t>Oslo</t>
  </si>
  <si>
    <t>Nepal</t>
  </si>
  <si>
    <t>Kathmandu</t>
  </si>
  <si>
    <t>NZL</t>
  </si>
  <si>
    <t>New Zealand</t>
  </si>
  <si>
    <t>Auckland</t>
  </si>
  <si>
    <t>Oman</t>
  </si>
  <si>
    <t>Muscat</t>
  </si>
  <si>
    <t>Pakistan</t>
  </si>
  <si>
    <t>Karachi</t>
  </si>
  <si>
    <t>Panama</t>
  </si>
  <si>
    <t>Panama City</t>
  </si>
  <si>
    <t>Peru</t>
  </si>
  <si>
    <t>Lima</t>
  </si>
  <si>
    <t>Philippines</t>
  </si>
  <si>
    <t>Manila</t>
  </si>
  <si>
    <t>Davao</t>
  </si>
  <si>
    <t>Cebu City</t>
  </si>
  <si>
    <t>Papua New Guinea</t>
  </si>
  <si>
    <t>Port Moresby</t>
  </si>
  <si>
    <t>Poland</t>
  </si>
  <si>
    <t>Warsaw</t>
  </si>
  <si>
    <t>North Korea</t>
  </si>
  <si>
    <t>Pyongyang</t>
  </si>
  <si>
    <t>Portugal</t>
  </si>
  <si>
    <t>Lisbon</t>
  </si>
  <si>
    <t>Paraguay</t>
  </si>
  <si>
    <t>Asuncion</t>
  </si>
  <si>
    <t>Qatar</t>
  </si>
  <si>
    <t>Doha</t>
  </si>
  <si>
    <t>Romania</t>
  </si>
  <si>
    <t>Bucharest</t>
  </si>
  <si>
    <t>Russia</t>
  </si>
  <si>
    <t>Moscow</t>
  </si>
  <si>
    <t>Vladivostok</t>
  </si>
  <si>
    <t>Kazan</t>
  </si>
  <si>
    <t>Saint Petersburg</t>
  </si>
  <si>
    <t>Novosibirsk</t>
  </si>
  <si>
    <t>Rostov-on-Don</t>
  </si>
  <si>
    <t>Yekaterinburg</t>
  </si>
  <si>
    <t>Rwanda</t>
  </si>
  <si>
    <t>Kigali</t>
  </si>
  <si>
    <t>Saudi Arabia</t>
  </si>
  <si>
    <t>Riyadh</t>
  </si>
  <si>
    <t>Sudan</t>
  </si>
  <si>
    <t>Khartoum</t>
  </si>
  <si>
    <t>Senegal</t>
  </si>
  <si>
    <t>Dakar</t>
  </si>
  <si>
    <t>Singapore</t>
  </si>
  <si>
    <t>Sierra Leone</t>
  </si>
  <si>
    <t>Freetown</t>
  </si>
  <si>
    <t>El Salvador</t>
  </si>
  <si>
    <t>San Salvador</t>
  </si>
  <si>
    <t>Somalia</t>
  </si>
  <si>
    <t>Mogadishu</t>
  </si>
  <si>
    <t>Serbia</t>
  </si>
  <si>
    <t>Belgrade</t>
  </si>
  <si>
    <t>Suriname</t>
  </si>
  <si>
    <t>Paramaribo</t>
  </si>
  <si>
    <t>Slovakia</t>
  </si>
  <si>
    <t>Bratislava</t>
  </si>
  <si>
    <t>Slovenia</t>
  </si>
  <si>
    <t>Ljubljana</t>
  </si>
  <si>
    <t>Sweden</t>
  </si>
  <si>
    <t>Stockholm</t>
  </si>
  <si>
    <t>Swaziland</t>
  </si>
  <si>
    <t>Manzini</t>
  </si>
  <si>
    <t>Syria</t>
  </si>
  <si>
    <t>Damascus</t>
  </si>
  <si>
    <t>Chad</t>
  </si>
  <si>
    <t>N'Djamena</t>
  </si>
  <si>
    <t>Togo</t>
  </si>
  <si>
    <t>Lome</t>
  </si>
  <si>
    <t>Thailand</t>
  </si>
  <si>
    <t>Bangkok</t>
  </si>
  <si>
    <t>Chiang Mai</t>
  </si>
  <si>
    <t>Hat Yai</t>
  </si>
  <si>
    <t>Tajikistan</t>
  </si>
  <si>
    <t>Dushanbe</t>
  </si>
  <si>
    <t>Turkmenistan</t>
  </si>
  <si>
    <t>Ashgabat</t>
  </si>
  <si>
    <t>Timor-Leste (East Timor)</t>
  </si>
  <si>
    <t>Dili</t>
  </si>
  <si>
    <t>TTO</t>
  </si>
  <si>
    <t>Trinidad and Tobago</t>
  </si>
  <si>
    <t>Chaguanas</t>
  </si>
  <si>
    <t>Tunisia</t>
  </si>
  <si>
    <t>Tunis</t>
  </si>
  <si>
    <t>Turkey</t>
  </si>
  <si>
    <t>Istanbul</t>
  </si>
  <si>
    <t>Taiwan</t>
  </si>
  <si>
    <t>Taipei</t>
  </si>
  <si>
    <t>Tanzania</t>
  </si>
  <si>
    <t>Dar Es Salaam</t>
  </si>
  <si>
    <t>Uganda</t>
  </si>
  <si>
    <t>Kampala</t>
  </si>
  <si>
    <t>Ukraine</t>
  </si>
  <si>
    <t>Kyiv</t>
  </si>
  <si>
    <t>Uruguay</t>
  </si>
  <si>
    <t>Montevideo</t>
  </si>
  <si>
    <t>United States</t>
  </si>
  <si>
    <t>New York</t>
  </si>
  <si>
    <t>Anchorage</t>
  </si>
  <si>
    <t>USAGU</t>
  </si>
  <si>
    <t>Dededo</t>
  </si>
  <si>
    <t>USAHA</t>
  </si>
  <si>
    <t>Honolulu</t>
  </si>
  <si>
    <t>USAHI</t>
  </si>
  <si>
    <t>Minneapolis</t>
  </si>
  <si>
    <t>USAPR</t>
  </si>
  <si>
    <t>San Juan</t>
  </si>
  <si>
    <t>Chicago</t>
  </si>
  <si>
    <t>Miami</t>
  </si>
  <si>
    <t>Dallas</t>
  </si>
  <si>
    <t>Los Angeles</t>
  </si>
  <si>
    <t>Uzbekistan</t>
  </si>
  <si>
    <t>Tashkent</t>
  </si>
  <si>
    <t>Venezuela</t>
  </si>
  <si>
    <t>Caracas</t>
  </si>
  <si>
    <t>Vietnam</t>
  </si>
  <si>
    <t>Ho Chi Minh City</t>
  </si>
  <si>
    <t>Viet Nam</t>
  </si>
  <si>
    <t>Quảng Hà</t>
  </si>
  <si>
    <t>Hanoi</t>
  </si>
  <si>
    <t>Yemen</t>
  </si>
  <si>
    <t>Sanaa</t>
  </si>
  <si>
    <t>South Africa</t>
  </si>
  <si>
    <t>Johannesburg</t>
  </si>
  <si>
    <t>Zambia</t>
  </si>
  <si>
    <t>Lusaka</t>
  </si>
  <si>
    <t>Zimbabwe</t>
  </si>
  <si>
    <t>Harare</t>
  </si>
  <si>
    <t>Atlanta</t>
  </si>
  <si>
    <t>Boston</t>
  </si>
  <si>
    <t>Phoenix</t>
  </si>
  <si>
    <t>Detroit</t>
  </si>
  <si>
    <t>Seattle</t>
  </si>
  <si>
    <t>San Francisco</t>
  </si>
  <si>
    <t>Tampa</t>
  </si>
  <si>
    <t>Denver</t>
  </si>
  <si>
    <t>Las Vegas</t>
  </si>
  <si>
    <t>Portland</t>
  </si>
  <si>
    <t>Orlando</t>
  </si>
  <si>
    <t>Sacramento</t>
  </si>
  <si>
    <t>Kansas City</t>
  </si>
  <si>
    <t>Charlotte</t>
  </si>
  <si>
    <t>Jacksonville</t>
  </si>
  <si>
    <t>Salt Lake City</t>
  </si>
  <si>
    <t>Nashville</t>
  </si>
  <si>
    <t>Louisville</t>
  </si>
  <si>
    <t>Tucson</t>
  </si>
  <si>
    <t>El Paso</t>
  </si>
  <si>
    <t>Albuquerque</t>
  </si>
  <si>
    <t>Tulsa</t>
  </si>
  <si>
    <t>Charleston</t>
  </si>
  <si>
    <t>Colorado Springs</t>
  </si>
  <si>
    <t>Reno</t>
  </si>
  <si>
    <t>Spokane</t>
  </si>
  <si>
    <t>Boise</t>
  </si>
  <si>
    <t>Modesto</t>
  </si>
  <si>
    <t>Indio</t>
  </si>
  <si>
    <t>Fayetteville</t>
  </si>
  <si>
    <t>Asheville</t>
  </si>
  <si>
    <t>Myrtle Beach</t>
  </si>
  <si>
    <t>St. Petersburg</t>
  </si>
  <si>
    <t>Tallahassee</t>
  </si>
  <si>
    <t>Hialeah</t>
  </si>
  <si>
    <t>Bremerton</t>
  </si>
  <si>
    <t>Tacoma</t>
  </si>
  <si>
    <t>Gainesville</t>
  </si>
  <si>
    <t>Spring Hill</t>
  </si>
  <si>
    <t>Yuma</t>
  </si>
  <si>
    <t>Billings</t>
  </si>
  <si>
    <t>Missoula</t>
  </si>
  <si>
    <t>Wenatchee</t>
  </si>
  <si>
    <t>Sierra Vista</t>
  </si>
  <si>
    <t>Paragould</t>
  </si>
  <si>
    <t>Moses Lake</t>
  </si>
  <si>
    <t>Hermiston</t>
  </si>
  <si>
    <t>Bainbridge</t>
  </si>
  <si>
    <t>KM distance</t>
  </si>
  <si>
    <t>Type</t>
  </si>
  <si>
    <t>Build Cost</t>
  </si>
  <si>
    <t>Build Cost + FOM</t>
  </si>
  <si>
    <t>Losses</t>
  </si>
</sst>
</file>

<file path=xl/styles.xml><?xml version="1.0" encoding="utf-8"?>
<styleSheet xmlns="http://schemas.openxmlformats.org/spreadsheetml/2006/main" xmlns:x14ac="http://schemas.microsoft.com/office/spreadsheetml/2009/9/ac" xmlns:mc="http://schemas.openxmlformats.org/markup-compatibility/2006">
  <fonts count="26">
    <font>
      <sz val="10.0"/>
      <color rgb="FF000000"/>
      <name val="Arial"/>
      <scheme val="minor"/>
    </font>
    <font>
      <b/>
      <color theme="1"/>
      <name val="Arial"/>
      <scheme val="minor"/>
    </font>
    <font>
      <color theme="1"/>
      <name val="Arial"/>
      <scheme val="minor"/>
    </font>
    <font>
      <sz val="10.0"/>
      <color theme="1"/>
      <name val="Arial"/>
      <scheme val="minor"/>
    </font>
    <font>
      <u/>
      <color rgb="FF0000FF"/>
    </font>
    <font>
      <u/>
      <color rgb="FF0000FF"/>
    </font>
    <font>
      <u/>
      <color rgb="FF0000FF"/>
    </font>
    <font>
      <u/>
      <color rgb="FF1155CC"/>
    </font>
    <font>
      <u/>
      <color rgb="FF0000FF"/>
    </font>
    <font>
      <color rgb="FF000000"/>
      <name val="Arial"/>
    </font>
    <font>
      <u/>
      <color rgb="FF0000FF"/>
    </font>
    <font>
      <color rgb="FF000000"/>
      <name val="Arial"/>
      <scheme val="minor"/>
    </font>
    <font>
      <u/>
      <color rgb="FF0000FF"/>
    </font>
    <font>
      <color rgb="FF3C78D8"/>
      <name val="Arial"/>
      <scheme val="minor"/>
    </font>
    <font>
      <u/>
      <color rgb="FF0000FF"/>
    </font>
    <font>
      <u/>
      <color rgb="FF0000FF"/>
    </font>
    <font>
      <sz val="11.0"/>
      <color rgb="FFD4D4D4"/>
      <name val="Menlo"/>
    </font>
    <font>
      <sz val="12.0"/>
      <color rgb="FF000000"/>
      <name val="Calibri"/>
    </font>
    <font>
      <sz val="11.0"/>
      <color rgb="FF000000"/>
      <name val="Menlo"/>
    </font>
    <font>
      <u/>
      <color rgb="FF0000FF"/>
    </font>
    <font>
      <sz val="11.0"/>
      <color rgb="FF000000"/>
      <name val="Calibri"/>
    </font>
    <font>
      <u/>
      <color rgb="FF0000FF"/>
    </font>
    <font>
      <u/>
      <color rgb="FF0000FF"/>
    </font>
    <font>
      <color theme="1"/>
      <name val="Arial"/>
    </font>
    <font>
      <sz val="11.0"/>
      <color theme="1"/>
      <name val="Calibri"/>
    </font>
    <font>
      <u/>
      <sz val="11.0"/>
      <color rgb="FF000000"/>
      <name val="Calibri"/>
    </font>
  </fonts>
  <fills count="12">
    <fill>
      <patternFill patternType="none"/>
    </fill>
    <fill>
      <patternFill patternType="lightGray"/>
    </fill>
    <fill>
      <patternFill patternType="solid">
        <fgColor rgb="FFC9DAF8"/>
        <bgColor rgb="FFC9DAF8"/>
      </patternFill>
    </fill>
    <fill>
      <patternFill patternType="solid">
        <fgColor rgb="FFD9EAD3"/>
        <bgColor rgb="FFD9EAD3"/>
      </patternFill>
    </fill>
    <fill>
      <patternFill patternType="solid">
        <fgColor rgb="FFFCE5CD"/>
        <bgColor rgb="FFFCE5CD"/>
      </patternFill>
    </fill>
    <fill>
      <patternFill patternType="solid">
        <fgColor rgb="FFE6B8AF"/>
        <bgColor rgb="FFE6B8AF"/>
      </patternFill>
    </fill>
    <fill>
      <patternFill patternType="solid">
        <fgColor rgb="FFEAD1DC"/>
        <bgColor rgb="FFEAD1DC"/>
      </patternFill>
    </fill>
    <fill>
      <patternFill patternType="solid">
        <fgColor rgb="FFFF0000"/>
        <bgColor rgb="FFFF0000"/>
      </patternFill>
    </fill>
    <fill>
      <patternFill patternType="solid">
        <fgColor rgb="FFF4CCCC"/>
        <bgColor rgb="FFF4CCCC"/>
      </patternFill>
    </fill>
    <fill>
      <patternFill patternType="solid">
        <fgColor theme="0"/>
        <bgColor theme="0"/>
      </patternFill>
    </fill>
    <fill>
      <patternFill patternType="solid">
        <fgColor rgb="FF00FF00"/>
        <bgColor rgb="FF00FF00"/>
      </patternFill>
    </fill>
    <fill>
      <patternFill patternType="solid">
        <fgColor rgb="FFFFFFFF"/>
        <bgColor rgb="FFFFFFFF"/>
      </patternFill>
    </fill>
  </fills>
  <borders count="1">
    <border/>
  </borders>
  <cellStyleXfs count="1">
    <xf borderId="0" fillId="0" fontId="0" numFmtId="0" applyAlignment="1" applyFont="1"/>
  </cellStyleXfs>
  <cellXfs count="82">
    <xf borderId="0" fillId="0" fontId="0" numFmtId="0" xfId="0" applyAlignment="1" applyFont="1">
      <alignment readingOrder="0" shrinkToFit="0" vertical="bottom" wrapText="0"/>
    </xf>
    <xf borderId="0" fillId="2" fontId="1" numFmtId="0" xfId="0" applyAlignment="1" applyFill="1" applyFont="1">
      <alignment readingOrder="0"/>
    </xf>
    <xf borderId="0" fillId="3" fontId="1" numFmtId="0" xfId="0" applyAlignment="1" applyFill="1" applyFont="1">
      <alignment readingOrder="0"/>
    </xf>
    <xf borderId="0" fillId="3" fontId="2" numFmtId="0" xfId="0" applyAlignment="1" applyFont="1">
      <alignment readingOrder="0"/>
    </xf>
    <xf borderId="0" fillId="4" fontId="1" numFmtId="0" xfId="0" applyAlignment="1" applyFill="1" applyFont="1">
      <alignment readingOrder="0"/>
    </xf>
    <xf borderId="0" fillId="4" fontId="2" numFmtId="0" xfId="0" applyAlignment="1" applyFont="1">
      <alignment readingOrder="0"/>
    </xf>
    <xf borderId="0" fillId="5" fontId="1" numFmtId="0" xfId="0" applyAlignment="1" applyFill="1" applyFont="1">
      <alignment readingOrder="0"/>
    </xf>
    <xf borderId="0" fillId="5" fontId="2" numFmtId="0" xfId="0" applyAlignment="1" applyFont="1">
      <alignment readingOrder="0"/>
    </xf>
    <xf borderId="0" fillId="6" fontId="1" numFmtId="0" xfId="0" applyAlignment="1" applyFill="1" applyFont="1">
      <alignment readingOrder="0" shrinkToFit="0" wrapText="1"/>
    </xf>
    <xf borderId="0" fillId="6" fontId="2" numFmtId="0" xfId="0" applyAlignment="1" applyFont="1">
      <alignment readingOrder="0" shrinkToFit="0" wrapText="1"/>
    </xf>
    <xf borderId="0" fillId="2" fontId="2" numFmtId="0" xfId="0" applyAlignment="1" applyFont="1">
      <alignment readingOrder="0"/>
    </xf>
    <xf borderId="0" fillId="4" fontId="3" numFmtId="0" xfId="0" applyAlignment="1" applyFont="1">
      <alignment readingOrder="0"/>
    </xf>
    <xf borderId="0" fillId="3" fontId="2" numFmtId="0" xfId="0" applyFont="1"/>
    <xf borderId="0" fillId="4" fontId="2" numFmtId="0" xfId="0" applyFont="1"/>
    <xf borderId="0" fillId="5" fontId="2" numFmtId="0" xfId="0" applyFont="1"/>
    <xf borderId="0" fillId="6" fontId="4" numFmtId="0" xfId="0" applyAlignment="1" applyFont="1">
      <alignment readingOrder="0"/>
    </xf>
    <xf borderId="0" fillId="6" fontId="5" numFmtId="0" xfId="0" applyAlignment="1" applyFont="1">
      <alignment readingOrder="0"/>
    </xf>
    <xf borderId="0" fillId="6" fontId="2" numFmtId="0" xfId="0" applyAlignment="1" applyFont="1">
      <alignment shrinkToFit="0" wrapText="0"/>
    </xf>
    <xf borderId="0" fillId="6" fontId="2" numFmtId="0" xfId="0" applyAlignment="1" applyFont="1">
      <alignment readingOrder="0" shrinkToFit="0" wrapText="0"/>
    </xf>
    <xf borderId="0" fillId="0" fontId="2" numFmtId="0" xfId="0" applyFont="1"/>
    <xf borderId="0" fillId="6" fontId="6" numFmtId="0" xfId="0" applyAlignment="1" applyFont="1">
      <alignment readingOrder="0" shrinkToFit="0" wrapText="0"/>
    </xf>
    <xf borderId="0" fillId="6" fontId="2" numFmtId="0" xfId="0" applyAlignment="1" applyFont="1">
      <alignment readingOrder="0"/>
    </xf>
    <xf borderId="0" fillId="6" fontId="2" numFmtId="0" xfId="0" applyFont="1"/>
    <xf borderId="0" fillId="6" fontId="2" numFmtId="0" xfId="0" applyAlignment="1" applyFont="1">
      <alignment readingOrder="0"/>
    </xf>
    <xf borderId="0" fillId="6" fontId="2" numFmtId="0" xfId="0" applyAlignment="1" applyFont="1">
      <alignment readingOrder="0" shrinkToFit="0" wrapText="0"/>
    </xf>
    <xf borderId="0" fillId="3" fontId="2" numFmtId="0" xfId="0" applyFont="1"/>
    <xf borderId="0" fillId="6" fontId="7" numFmtId="0" xfId="0" applyAlignment="1" applyFont="1">
      <alignment readingOrder="0"/>
    </xf>
    <xf borderId="0" fillId="6" fontId="8" numFmtId="0" xfId="0" applyAlignment="1" applyFont="1">
      <alignment readingOrder="0" shrinkToFit="0" wrapText="0"/>
    </xf>
    <xf borderId="0" fillId="2" fontId="9" numFmtId="0" xfId="0" applyAlignment="1" applyFont="1">
      <alignment horizontal="left" readingOrder="0"/>
    </xf>
    <xf borderId="0" fillId="7" fontId="10" numFmtId="0" xfId="0" applyAlignment="1" applyFill="1" applyFont="1">
      <alignment readingOrder="0"/>
    </xf>
    <xf borderId="0" fillId="6" fontId="11" numFmtId="0" xfId="0" applyAlignment="1" applyFont="1">
      <alignment readingOrder="0" shrinkToFit="0" wrapText="0"/>
    </xf>
    <xf borderId="0" fillId="8" fontId="2" numFmtId="0" xfId="0" applyFill="1" applyFont="1"/>
    <xf borderId="0" fillId="6" fontId="12" numFmtId="0" xfId="0" applyAlignment="1" applyFont="1">
      <alignment shrinkToFit="0" wrapText="0"/>
    </xf>
    <xf borderId="0" fillId="6" fontId="13" numFmtId="0" xfId="0" applyAlignment="1" applyFont="1">
      <alignment readingOrder="0"/>
    </xf>
    <xf borderId="0" fillId="7" fontId="2" numFmtId="0" xfId="0" applyAlignment="1" applyFont="1">
      <alignment readingOrder="0"/>
    </xf>
    <xf borderId="0" fillId="6" fontId="14" numFmtId="0" xfId="0" applyAlignment="1" applyFont="1">
      <alignment readingOrder="0" shrinkToFit="0" wrapText="1"/>
    </xf>
    <xf borderId="0" fillId="6" fontId="2" numFmtId="0" xfId="0" applyAlignment="1" applyFont="1">
      <alignment shrinkToFit="0" wrapText="1"/>
    </xf>
    <xf borderId="0" fillId="6" fontId="15" numFmtId="0" xfId="0" applyAlignment="1" applyFont="1">
      <alignment readingOrder="0" shrinkToFit="0" wrapText="1"/>
    </xf>
    <xf borderId="0" fillId="5" fontId="2" numFmtId="3" xfId="0" applyAlignment="1" applyFont="1" applyNumberFormat="1">
      <alignment readingOrder="0"/>
    </xf>
    <xf borderId="0" fillId="6" fontId="2" numFmtId="0" xfId="0" applyAlignment="1" applyFont="1">
      <alignment readingOrder="0" shrinkToFit="0" wrapText="1"/>
    </xf>
    <xf borderId="0" fillId="2" fontId="2" numFmtId="0" xfId="0" applyFont="1"/>
    <xf borderId="0" fillId="7" fontId="2" numFmtId="0" xfId="0" applyAlignment="1" applyFont="1">
      <alignment readingOrder="0" shrinkToFit="0" wrapText="1"/>
    </xf>
    <xf borderId="0" fillId="0" fontId="2" numFmtId="0" xfId="0" applyAlignment="1" applyFont="1">
      <alignment readingOrder="0"/>
    </xf>
    <xf borderId="0" fillId="0" fontId="1" numFmtId="0" xfId="0" applyAlignment="1" applyFont="1">
      <alignment readingOrder="0"/>
    </xf>
    <xf borderId="0" fillId="0" fontId="16" numFmtId="0" xfId="0" applyAlignment="1" applyFont="1">
      <alignment readingOrder="0"/>
    </xf>
    <xf borderId="0" fillId="0" fontId="1" numFmtId="0" xfId="0" applyFont="1"/>
    <xf borderId="0" fillId="7" fontId="2" numFmtId="0" xfId="0" applyFont="1"/>
    <xf borderId="0" fillId="0" fontId="17" numFmtId="0" xfId="0" applyAlignment="1" applyFont="1">
      <alignment shrinkToFit="0" vertical="bottom" wrapText="0"/>
    </xf>
    <xf borderId="0" fillId="0" fontId="17" numFmtId="0" xfId="0" applyAlignment="1" applyFont="1">
      <alignment readingOrder="0" shrinkToFit="0" vertical="bottom" wrapText="0"/>
    </xf>
    <xf borderId="0" fillId="0" fontId="2" numFmtId="1" xfId="0" applyFont="1" applyNumberFormat="1"/>
    <xf borderId="0" fillId="9" fontId="18" numFmtId="0" xfId="0" applyAlignment="1" applyFill="1" applyFont="1">
      <alignment readingOrder="0"/>
    </xf>
    <xf borderId="0" fillId="0" fontId="2" numFmtId="0" xfId="0" applyAlignment="1" applyFont="1">
      <alignment readingOrder="0" shrinkToFit="0" wrapText="1"/>
    </xf>
    <xf borderId="0" fillId="0" fontId="2" numFmtId="0" xfId="0" applyAlignment="1" applyFont="1">
      <alignment readingOrder="0" shrinkToFit="0" wrapText="0"/>
    </xf>
    <xf borderId="0" fillId="0" fontId="2" numFmtId="0" xfId="0" applyAlignment="1" applyFont="1">
      <alignment shrinkToFit="0" wrapText="1"/>
    </xf>
    <xf borderId="0" fillId="0" fontId="19" numFmtId="0" xfId="0" applyAlignment="1" applyFont="1">
      <alignment shrinkToFit="0" wrapText="0"/>
    </xf>
    <xf borderId="0" fillId="0" fontId="2" numFmtId="0" xfId="0" applyAlignment="1" applyFont="1">
      <alignment shrinkToFit="0" wrapText="0"/>
    </xf>
    <xf borderId="0" fillId="0" fontId="1" numFmtId="0" xfId="0" applyAlignment="1" applyFont="1">
      <alignment readingOrder="0" shrinkToFit="0" wrapText="1"/>
    </xf>
    <xf borderId="0" fillId="10" fontId="2" numFmtId="0" xfId="0" applyFill="1" applyFont="1"/>
    <xf borderId="0" fillId="0" fontId="20" numFmtId="0" xfId="0" applyAlignment="1" applyFont="1">
      <alignment readingOrder="0" shrinkToFit="0" vertical="bottom" wrapText="0"/>
    </xf>
    <xf borderId="0" fillId="0" fontId="21" numFmtId="0" xfId="0" applyAlignment="1" applyFont="1">
      <alignment readingOrder="0"/>
    </xf>
    <xf borderId="0" fillId="0" fontId="22" numFmtId="0" xfId="0" applyAlignment="1" applyFont="1">
      <alignment readingOrder="0"/>
    </xf>
    <xf borderId="0" fillId="0" fontId="1" numFmtId="0" xfId="0" applyAlignment="1" applyFont="1">
      <alignment readingOrder="0" shrinkToFit="0" wrapText="0"/>
    </xf>
    <xf borderId="0" fillId="0" fontId="20" numFmtId="0" xfId="0" applyAlignment="1" applyFont="1">
      <alignment readingOrder="0" shrinkToFit="0" vertical="bottom" wrapText="1"/>
    </xf>
    <xf borderId="0" fillId="0" fontId="9" numFmtId="0" xfId="0" applyAlignment="1" applyFont="1">
      <alignment readingOrder="0" shrinkToFit="0" vertical="bottom" wrapText="0"/>
    </xf>
    <xf borderId="0" fillId="0" fontId="9" numFmtId="0" xfId="0" applyAlignment="1" applyFont="1">
      <alignment horizontal="right" readingOrder="0" shrinkToFit="0" vertical="bottom" wrapText="0"/>
    </xf>
    <xf borderId="0" fillId="0" fontId="20" numFmtId="0" xfId="0" applyAlignment="1" applyFont="1">
      <alignment readingOrder="0" shrinkToFit="0" wrapText="1"/>
    </xf>
    <xf borderId="0" fillId="0" fontId="23" numFmtId="0" xfId="0" applyAlignment="1" applyFont="1">
      <alignment shrinkToFit="0" vertical="bottom" wrapText="1"/>
    </xf>
    <xf borderId="0" fillId="0" fontId="24" numFmtId="0" xfId="0" applyAlignment="1" applyFont="1">
      <alignment shrinkToFit="0" vertical="bottom" wrapText="1"/>
    </xf>
    <xf borderId="0" fillId="0" fontId="23" numFmtId="0" xfId="0" applyAlignment="1" applyFont="1">
      <alignment shrinkToFit="0" vertical="bottom" wrapText="1"/>
    </xf>
    <xf borderId="0" fillId="0" fontId="23" numFmtId="0" xfId="0" applyAlignment="1" applyFont="1">
      <alignment vertical="bottom"/>
    </xf>
    <xf borderId="0" fillId="0" fontId="23" numFmtId="0" xfId="0" applyAlignment="1" applyFont="1">
      <alignment vertical="bottom"/>
    </xf>
    <xf borderId="0" fillId="0" fontId="23" numFmtId="0" xfId="0" applyAlignment="1" applyFont="1">
      <alignment horizontal="center" shrinkToFit="0" vertical="bottom" wrapText="1"/>
    </xf>
    <xf borderId="0" fillId="0" fontId="20" numFmtId="0" xfId="0" applyAlignment="1" applyFont="1">
      <alignment shrinkToFit="0" vertical="bottom" wrapText="1"/>
    </xf>
    <xf borderId="0" fillId="11" fontId="0" numFmtId="0" xfId="0" applyAlignment="1" applyFill="1" applyFont="1">
      <alignment readingOrder="0"/>
    </xf>
    <xf borderId="0" fillId="0" fontId="20" numFmtId="0" xfId="0" applyAlignment="1" applyFont="1">
      <alignment horizontal="right" readingOrder="0" shrinkToFit="0" vertical="bottom" wrapText="0"/>
    </xf>
    <xf borderId="0" fillId="0" fontId="25" numFmtId="0" xfId="0" applyAlignment="1" applyFont="1">
      <alignment horizontal="right" readingOrder="0" shrinkToFit="0" vertical="bottom" wrapText="0"/>
    </xf>
    <xf borderId="0" fillId="0" fontId="20" numFmtId="11" xfId="0" applyAlignment="1" applyFont="1" applyNumberFormat="1">
      <alignment readingOrder="0" shrinkToFit="0" vertical="bottom" wrapText="0"/>
    </xf>
    <xf borderId="0" fillId="0" fontId="20" numFmtId="11" xfId="0" applyAlignment="1" applyFont="1" applyNumberFormat="1">
      <alignment horizontal="right" readingOrder="0" shrinkToFit="0" vertical="bottom" wrapText="0"/>
    </xf>
    <xf borderId="0" fillId="0" fontId="20" numFmtId="0" xfId="0" applyAlignment="1" applyFont="1">
      <alignment shrinkToFit="0" vertical="bottom" wrapText="0"/>
    </xf>
    <xf borderId="0" fillId="0" fontId="2" numFmtId="0" xfId="0" applyAlignment="1" applyFont="1">
      <alignment horizontal="right" readingOrder="0"/>
    </xf>
    <xf borderId="0" fillId="0" fontId="20" numFmtId="0" xfId="0" applyAlignment="1" applyFont="1">
      <alignment horizontal="right" shrinkToFit="0" vertical="bottom" wrapText="0"/>
    </xf>
    <xf borderId="0" fillId="0" fontId="20" numFmtId="0" xfId="0" applyAlignment="1" applyFont="1">
      <alignment shrinkToFit="0" vertical="bottom" wrapText="0"/>
    </xf>
  </cellXfs>
  <cellStyles count="1">
    <cellStyle xfId="0" name="Normal" builtinId="0"/>
  </cellStyles>
  <dxfs count="2">
    <dxf>
      <font/>
      <fill>
        <patternFill patternType="solid">
          <fgColor rgb="FFF4CCCC"/>
          <bgColor rgb="FFF4CCCC"/>
        </patternFill>
      </fill>
      <border/>
    </dxf>
    <dxf>
      <font/>
      <fill>
        <patternFill patternType="solid">
          <fgColor rgb="FFF4C7C3"/>
          <bgColor rgb="FFF4C7C3"/>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1" Type="http://schemas.openxmlformats.org/officeDocument/2006/relationships/worksheet" Target="worksheets/sheet8.xml"/><Relationship Id="rId10" Type="http://schemas.openxmlformats.org/officeDocument/2006/relationships/worksheet" Target="worksheets/sheet7.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392" Type="http://schemas.openxmlformats.org/officeDocument/2006/relationships/hyperlink" Target="https://www.bchydro.com/content/dam/BCHydro/customer-portal/documents/corporate/suppliers/transmission-system/maps/transplt-Default-001.pdf" TargetMode="External"/><Relationship Id="rId391" Type="http://schemas.openxmlformats.org/officeDocument/2006/relationships/hyperlink" Target="https://www.eia.gov/electricity/gridmonitor/dashboard/electric_overview/US48/US48" TargetMode="External"/><Relationship Id="rId390" Type="http://schemas.openxmlformats.org/officeDocument/2006/relationships/hyperlink" Target="https://www.bchydro.com/content/dam/BCHydro/customer-portal/documents/corporate/suppliers/transmission-system/maps/transplt-Default-001.pdf" TargetMode="External"/><Relationship Id="rId1" Type="http://schemas.openxmlformats.org/officeDocument/2006/relationships/comments" Target="../comments1.xml"/><Relationship Id="rId2" Type="http://schemas.openxmlformats.org/officeDocument/2006/relationships/hyperlink" Target="https://iea.blob.core.windows.net/assets/b066e0be-9a3f-49ca-b932-38a1e81bda2a/Cross-BorderTradingforTajikistan_ARoadmap.pdf" TargetMode="External"/><Relationship Id="rId3" Type="http://schemas.openxmlformats.org/officeDocument/2006/relationships/hyperlink" Target="https://www.chathamhouse.org/sites/default/files/CHHJ7132-Afghanistan-Regional-Engagement-RP-WEB.pdf" TargetMode="External"/><Relationship Id="rId4" Type="http://schemas.openxmlformats.org/officeDocument/2006/relationships/hyperlink" Target="https://www.reuters.com/world/asia-pacific/taliban-join-chinas-belt-road-forum-elevating-ties-2023-10-14/" TargetMode="External"/><Relationship Id="rId9" Type="http://schemas.openxmlformats.org/officeDocument/2006/relationships/hyperlink" Target="https://www.chathamhouse.org/sites/default/files/CHHJ7132-Afghanistan-Regional-Engagement-RP-WEB.pdf" TargetMode="External"/><Relationship Id="rId385" Type="http://schemas.openxmlformats.org/officeDocument/2006/relationships/hyperlink" Target="https://www.bchydro.com/content/dam/BCHydro/customer-portal/documents/corporate/suppliers/transmission-system/maps/transplt-Default-001.pdf" TargetMode="External"/><Relationship Id="rId384" Type="http://schemas.openxmlformats.org/officeDocument/2006/relationships/hyperlink" Target="https://natural-resources.canada.ca/energy/electricity-infrastructure/electricity-canada/canada-electric-reliability-framework/british-columbias-electric-reliability-framework/18828" TargetMode="External"/><Relationship Id="rId383" Type="http://schemas.openxmlformats.org/officeDocument/2006/relationships/hyperlink" Target="https://www.bchydro.com/content/dam/BCHydro/customer-portal/documents/corporate/suppliers/transmission-system/maps/transplt-Default-001.pdf" TargetMode="External"/><Relationship Id="rId382" Type="http://schemas.openxmlformats.org/officeDocument/2006/relationships/hyperlink" Target="https://www.bchydro.com/content/dam/BCHydro/customer-portal/documents/corporate/suppliers/transmission-system/maps/transplt-Default-001.pdf" TargetMode="External"/><Relationship Id="rId5" Type="http://schemas.openxmlformats.org/officeDocument/2006/relationships/hyperlink" Target="https://www.tehrantimes.com/news/468852/Iran-exporting-110MW-of-electricity-to-Afghanistan" TargetMode="External"/><Relationship Id="rId389" Type="http://schemas.openxmlformats.org/officeDocument/2006/relationships/hyperlink" Target="https://www.bpa.gov/-/media/Aep/transmission/attachment-k/2022-bpa-transmission-plan.pdf" TargetMode="External"/><Relationship Id="rId6" Type="http://schemas.openxmlformats.org/officeDocument/2006/relationships/hyperlink" Target="https://www.chathamhouse.org/sites/default/files/CHHJ7132-Afghanistan-Regional-Engagement-RP-WEB.pdf" TargetMode="External"/><Relationship Id="rId388" Type="http://schemas.openxmlformats.org/officeDocument/2006/relationships/hyperlink" Target="https://www.eia.gov/electricity/gridmonitor/dashboard/electric_overview/US48/US48" TargetMode="External"/><Relationship Id="rId7" Type="http://schemas.openxmlformats.org/officeDocument/2006/relationships/hyperlink" Target="https://www.tehrantimes.com/news/468852/Iran-exporting-110MW-of-electricity-to-Afghanistan" TargetMode="External"/><Relationship Id="rId387" Type="http://schemas.openxmlformats.org/officeDocument/2006/relationships/hyperlink" Target="https://www.bchydro.com/content/dam/BCHydro/customer-portal/documents/corporate/suppliers/transmission-system/engineering_studies_data/technical_data/line_ratings/nwuscan.pdf" TargetMode="External"/><Relationship Id="rId8" Type="http://schemas.openxmlformats.org/officeDocument/2006/relationships/hyperlink" Target="https://iea.blob.core.windows.net/assets/b066e0be-9a3f-49ca-b932-38a1e81bda2a/Cross-BorderTradingforTajikistan_ARoadmap.pdf" TargetMode="External"/><Relationship Id="rId386" Type="http://schemas.openxmlformats.org/officeDocument/2006/relationships/hyperlink" Target="https://www.bchydro.com/content/dam/BCHydro/customer-portal/documents/corporate/suppliers/transmission-system/maps/transplt-Default-001.pdf" TargetMode="External"/><Relationship Id="rId381" Type="http://schemas.openxmlformats.org/officeDocument/2006/relationships/hyperlink" Target="https://www.eia.gov/electricity/gridmonitor/dashboard/electric_overview/US48/US48" TargetMode="External"/><Relationship Id="rId380" Type="http://schemas.openxmlformats.org/officeDocument/2006/relationships/hyperlink" Target="https://www.iso-ne.com/static-assets/documents/2020/04/new-england-geographic-diagram-transmission-planning.pdf" TargetMode="External"/><Relationship Id="rId379" Type="http://schemas.openxmlformats.org/officeDocument/2006/relationships/hyperlink" Target="https://www.iso-ne.com/static-assets/documents/2020/04/new-england-geographic-diagram-transmission-planning.pdf" TargetMode="External"/><Relationship Id="rId374" Type="http://schemas.openxmlformats.org/officeDocument/2006/relationships/hyperlink" Target="https://www.eia.gov/electricity/gridmonitor/dashboard/electric_overview/US48/US48" TargetMode="External"/><Relationship Id="rId373" Type="http://schemas.openxmlformats.org/officeDocument/2006/relationships/hyperlink" Target="https://www.aeso.ca/assets/Uploads/grid/ltp/AESO-2022-Long-term-Transmission-Plan.pdf" TargetMode="External"/><Relationship Id="rId372" Type="http://schemas.openxmlformats.org/officeDocument/2006/relationships/hyperlink" Target="https://www.eia.gov/electricity/gridmonitor/dashboard/electric_overview/US48/US48" TargetMode="External"/><Relationship Id="rId371" Type="http://schemas.openxmlformats.org/officeDocument/2006/relationships/hyperlink" Target="https://www.bhe-canada.ca/portfolio/matl/" TargetMode="External"/><Relationship Id="rId378" Type="http://schemas.openxmlformats.org/officeDocument/2006/relationships/hyperlink" Target="https://www.cmpco.com/w/system-information" TargetMode="External"/><Relationship Id="rId377" Type="http://schemas.openxmlformats.org/officeDocument/2006/relationships/hyperlink" Target="https://www.aeso.ca/assets/Uploads/grid/ltp/AESO-2022-Long-term-Transmission-Plan.pdf" TargetMode="External"/><Relationship Id="rId376" Type="http://schemas.openxmlformats.org/officeDocument/2006/relationships/hyperlink" Target="https://www.eia.gov/electricity/gridmonitor/dashboard/electric_overview/US48/US48" TargetMode="External"/><Relationship Id="rId375" Type="http://schemas.openxmlformats.org/officeDocument/2006/relationships/hyperlink" Target="https://www.aeso.ca/assets/Uploads/grid/ltp/AESO-2022-Long-term-Transmission-Plan.pdf" TargetMode="External"/><Relationship Id="rId396" Type="http://schemas.openxmlformats.org/officeDocument/2006/relationships/hyperlink" Target="https://www.bchydro.com/content/dam/BCHydro/customer-portal/documents/corporate/suppliers/transmission-system/maps/transplt-Default-001.pdf" TargetMode="External"/><Relationship Id="rId395" Type="http://schemas.openxmlformats.org/officeDocument/2006/relationships/hyperlink" Target="https://www.bchydro.com/content/dam/BCHydro/customer-portal/documents/corporate/suppliers/transmission-system/maps/transplt-Default-001.pdf" TargetMode="External"/><Relationship Id="rId394" Type="http://schemas.openxmlformats.org/officeDocument/2006/relationships/hyperlink" Target="https://www.eia.gov/electricity/gridmonitor/dashboard/electric_overview/US48/US48" TargetMode="External"/><Relationship Id="rId393" Type="http://schemas.openxmlformats.org/officeDocument/2006/relationships/hyperlink" Target="https://www.bchydro.com/content/dam/BCHydro/customer-portal/documents/corporate/suppliers/transmission-system/maps/transplt-Default-001.pdf" TargetMode="External"/><Relationship Id="rId399" Type="http://schemas.openxmlformats.org/officeDocument/2006/relationships/hyperlink" Target="https://www.powereng.com/library/great-northern-500-kv-transmission-line-program-services" TargetMode="External"/><Relationship Id="rId398" Type="http://schemas.openxmlformats.org/officeDocument/2006/relationships/hyperlink" Target="http://www.oasis.oati.com/woa/docs/MHEB/MHEBdocs/2015_Transmission_Interface_Capability_Report.pdf" TargetMode="External"/><Relationship Id="rId397" Type="http://schemas.openxmlformats.org/officeDocument/2006/relationships/hyperlink" Target="https://www.eia.gov/electricity/gridmonitor/dashboard/electric_overview/US48/US48" TargetMode="External"/><Relationship Id="rId808" Type="http://schemas.openxmlformats.org/officeDocument/2006/relationships/hyperlink" Target="https://github.com/switch-model/switch-china-open-model" TargetMode="External"/><Relationship Id="rId807" Type="http://schemas.openxmlformats.org/officeDocument/2006/relationships/hyperlink" Target="https://github.com/switch-model/switch-china-open-model" TargetMode="External"/><Relationship Id="rId806" Type="http://schemas.openxmlformats.org/officeDocument/2006/relationships/hyperlink" Target="http://www.ecns.cn/cns-wire/2023-06-12/detail-ihcqhipa9366506.shtml" TargetMode="External"/><Relationship Id="rId805" Type="http://schemas.openxmlformats.org/officeDocument/2006/relationships/hyperlink" Target="https://github.com/switch-model/switch-china-open-model" TargetMode="External"/><Relationship Id="rId809" Type="http://schemas.openxmlformats.org/officeDocument/2006/relationships/hyperlink" Target="https://github.com/switch-model/switch-china-open-model" TargetMode="External"/><Relationship Id="rId800" Type="http://schemas.openxmlformats.org/officeDocument/2006/relationships/hyperlink" Target="https://github.com/switch-model/switch-china-open-model" TargetMode="External"/><Relationship Id="rId804" Type="http://schemas.openxmlformats.org/officeDocument/2006/relationships/hyperlink" Target="https://github.com/switch-model/switch-china-open-model" TargetMode="External"/><Relationship Id="rId803" Type="http://schemas.openxmlformats.org/officeDocument/2006/relationships/hyperlink" Target="https://www.chinadaily.com.cn/a/202206/10/WS62a2ae9ea310fd2b29e61e6f.html" TargetMode="External"/><Relationship Id="rId802" Type="http://schemas.openxmlformats.org/officeDocument/2006/relationships/hyperlink" Target="https://www.cell.com/cms/10.1016/j.joule.2021.10.006/attachment/53103cd8-9db9-479b-8b49-f9957e2b418c/mmc1" TargetMode="External"/><Relationship Id="rId801" Type="http://schemas.openxmlformats.org/officeDocument/2006/relationships/hyperlink" Target="https://www.composite-insulators.com/news/nanyang-jingmen-changsha-1000-kv-uhv-ac-pr-61790907.html" TargetMode="External"/><Relationship Id="rId40" Type="http://schemas.openxmlformats.org/officeDocument/2006/relationships/hyperlink" Target="https://openinframap.org/" TargetMode="External"/><Relationship Id="rId1334" Type="http://schemas.openxmlformats.org/officeDocument/2006/relationships/hyperlink" Target="https://ember-climate.org/data/data-tools/electricity-interconnection-europe/" TargetMode="External"/><Relationship Id="rId1335" Type="http://schemas.openxmlformats.org/officeDocument/2006/relationships/hyperlink" Target="https://docs.google.com/spreadsheets/d/1NfuG5KZw0k_W-zo-2orJOZkrr6nv1OeOQZzY61KNS4M/edit?usp=sharing" TargetMode="External"/><Relationship Id="rId42" Type="http://schemas.openxmlformats.org/officeDocument/2006/relationships/hyperlink" Target="https://powermin.gov.in/en/content/interconnection-neighbouring-countries" TargetMode="External"/><Relationship Id="rId1336" Type="http://schemas.openxmlformats.org/officeDocument/2006/relationships/hyperlink" Target="https://ember-climate.org/data/data-tools/electricity-interconnection-europe/" TargetMode="External"/><Relationship Id="rId41" Type="http://schemas.openxmlformats.org/officeDocument/2006/relationships/hyperlink" Target="https://cea.nic.in/wp-content/uploads/page/2020/12/ntgmp_volII.pdf" TargetMode="External"/><Relationship Id="rId1337" Type="http://schemas.openxmlformats.org/officeDocument/2006/relationships/hyperlink" Target="https://docs.google.com/spreadsheets/d/1NfuG5KZw0k_W-zo-2orJOZkrr6nv1OeOQZzY61KNS4M/edit?usp=sharing" TargetMode="External"/><Relationship Id="rId44" Type="http://schemas.openxmlformats.org/officeDocument/2006/relationships/hyperlink" Target="https://iesr.or.id/wp-content/uploads/2019/04/COMS-PUB-0021_A-Roadmap-for-Indonesia_s-Power-Sector.pdf" TargetMode="External"/><Relationship Id="rId1338" Type="http://schemas.openxmlformats.org/officeDocument/2006/relationships/hyperlink" Target="https://ember-climate.org/data/data-tools/electricity-interconnection-europe/" TargetMode="External"/><Relationship Id="rId43" Type="http://schemas.openxmlformats.org/officeDocument/2006/relationships/hyperlink" Target="https://powermin.gov.in/en/content/interconnection-neighbouring-countries" TargetMode="External"/><Relationship Id="rId1339" Type="http://schemas.openxmlformats.org/officeDocument/2006/relationships/hyperlink" Target="https://docs.google.com/spreadsheets/d/1NfuG5KZw0k_W-zo-2orJOZkrr6nv1OeOQZzY61KNS4M/edit?usp=sharing" TargetMode="External"/><Relationship Id="rId46" Type="http://schemas.openxmlformats.org/officeDocument/2006/relationships/hyperlink" Target="https://iesr.or.id/wp-content/uploads/2019/04/COMS-PUB-0021_A-Roadmap-for-Indonesia_s-Power-Sector.pdf" TargetMode="External"/><Relationship Id="rId45" Type="http://schemas.openxmlformats.org/officeDocument/2006/relationships/hyperlink" Target="https://iesr.or.id/wp-content/uploads/2019/04/COMS-PUB-0021_A-Roadmap-for-Indonesia_s-Power-Sector.pdf" TargetMode="External"/><Relationship Id="rId745" Type="http://schemas.openxmlformats.org/officeDocument/2006/relationships/hyperlink" Target="https://cleanenergygrid.org/wp-content/uploads/2020/11/Macro-Grids-in-the-Mainstream-1.pdf" TargetMode="External"/><Relationship Id="rId744" Type="http://schemas.openxmlformats.org/officeDocument/2006/relationships/hyperlink" Target="https://github.com/switch-model/switch-china-open-model" TargetMode="External"/><Relationship Id="rId743" Type="http://schemas.openxmlformats.org/officeDocument/2006/relationships/hyperlink" Target="https://github.com/switch-model/switch-china-open-model" TargetMode="External"/><Relationship Id="rId742" Type="http://schemas.openxmlformats.org/officeDocument/2006/relationships/hyperlink" Target="https://github.com/switch-model/switch-china-open-model" TargetMode="External"/><Relationship Id="rId749" Type="http://schemas.openxmlformats.org/officeDocument/2006/relationships/hyperlink" Target="https://openinframap.org/" TargetMode="External"/><Relationship Id="rId748" Type="http://schemas.openxmlformats.org/officeDocument/2006/relationships/hyperlink" Target="https://github.com/switch-model/switch-china-open-model" TargetMode="External"/><Relationship Id="rId747" Type="http://schemas.openxmlformats.org/officeDocument/2006/relationships/hyperlink" Target="https://github.com/switch-model/switch-china-open-model" TargetMode="External"/><Relationship Id="rId746" Type="http://schemas.openxmlformats.org/officeDocument/2006/relationships/hyperlink" Target="https://www.enerdata.net/publications/daily-energy-news/china-starts-building-800-kv-8-gw-gansu-shandong-transmission-line.html" TargetMode="External"/><Relationship Id="rId48" Type="http://schemas.openxmlformats.org/officeDocument/2006/relationships/hyperlink" Target="https://iesr.or.id/wp-content/uploads/2019/04/COMS-PUB-0021_A-Roadmap-for-Indonesia_s-Power-Sector.pdf" TargetMode="External"/><Relationship Id="rId47" Type="http://schemas.openxmlformats.org/officeDocument/2006/relationships/hyperlink" Target="https://iesr.or.id/wp-content/uploads/2019/04/COMS-PUB-0021_A-Roadmap-for-Indonesia_s-Power-Sector.pdf" TargetMode="External"/><Relationship Id="rId49" Type="http://schemas.openxmlformats.org/officeDocument/2006/relationships/hyperlink" Target="https://iesr.or.id/wp-content/uploads/2019/04/COMS-PUB-0021_A-Roadmap-for-Indonesia_s-Power-Sector.pdf" TargetMode="External"/><Relationship Id="rId741" Type="http://schemas.openxmlformats.org/officeDocument/2006/relationships/hyperlink" Target="https://github.com/switch-model/switch-china-open-model" TargetMode="External"/><Relationship Id="rId1330" Type="http://schemas.openxmlformats.org/officeDocument/2006/relationships/hyperlink" Target="https://ember-climate.org/data/data-tools/electricity-interconnection-europe/" TargetMode="External"/><Relationship Id="rId740" Type="http://schemas.openxmlformats.org/officeDocument/2006/relationships/hyperlink" Target="https://github.com/switch-model/switch-china-open-model" TargetMode="External"/><Relationship Id="rId1331" Type="http://schemas.openxmlformats.org/officeDocument/2006/relationships/hyperlink" Target="https://docs.google.com/spreadsheets/d/1NfuG5KZw0k_W-zo-2orJOZkrr6nv1OeOQZzY61KNS4M/edit?usp=sharing" TargetMode="External"/><Relationship Id="rId1332" Type="http://schemas.openxmlformats.org/officeDocument/2006/relationships/hyperlink" Target="https://ember-climate.org/data/data-tools/electricity-interconnection-europe/" TargetMode="External"/><Relationship Id="rId1333" Type="http://schemas.openxmlformats.org/officeDocument/2006/relationships/hyperlink" Target="https://docs.google.com/spreadsheets/d/1NfuG5KZw0k_W-zo-2orJOZkrr6nv1OeOQZzY61KNS4M/edit?usp=sharing" TargetMode="External"/><Relationship Id="rId1323" Type="http://schemas.openxmlformats.org/officeDocument/2006/relationships/hyperlink" Target="https://ember-climate.org/data/data-tools/electricity-interconnection-europe/" TargetMode="External"/><Relationship Id="rId1324" Type="http://schemas.openxmlformats.org/officeDocument/2006/relationships/hyperlink" Target="https://docs.google.com/spreadsheets/d/1NfuG5KZw0k_W-zo-2orJOZkrr6nv1OeOQZzY61KNS4M/edit?usp=sharing" TargetMode="External"/><Relationship Id="rId31" Type="http://schemas.openxmlformats.org/officeDocument/2006/relationships/hyperlink" Target="https://iea.blob.core.windows.net/assets/8328cc7c-e65e-4df1-a96f-514fdd0ac31e/Armenia2022EnergyPolicyReview.pdf" TargetMode="External"/><Relationship Id="rId1325" Type="http://schemas.openxmlformats.org/officeDocument/2006/relationships/hyperlink" Target="https://ubn.news/ukraine-and-poland-are-upgrading-the-interstate-transmission-line/" TargetMode="External"/><Relationship Id="rId30" Type="http://schemas.openxmlformats.org/officeDocument/2006/relationships/hyperlink" Target="https://iea.blob.core.windows.net/assets/8328cc7c-e65e-4df1-a96f-514fdd0ac31e/Armenia2022EnergyPolicyReview.pdf" TargetMode="External"/><Relationship Id="rId1326" Type="http://schemas.openxmlformats.org/officeDocument/2006/relationships/hyperlink" Target="https://ember-climate.org/data/data-tools/electricity-interconnection-europe/" TargetMode="External"/><Relationship Id="rId33" Type="http://schemas.openxmlformats.org/officeDocument/2006/relationships/hyperlink" Target="https://powermin.gov.in/en/content/interconnection-neighbouring-countries" TargetMode="External"/><Relationship Id="rId1327" Type="http://schemas.openxmlformats.org/officeDocument/2006/relationships/hyperlink" Target="https://docs.google.com/spreadsheets/d/1NfuG5KZw0k_W-zo-2orJOZkrr6nv1OeOQZzY61KNS4M/edit?usp=sharing" TargetMode="External"/><Relationship Id="rId32" Type="http://schemas.openxmlformats.org/officeDocument/2006/relationships/hyperlink" Target="https://iea.blob.core.windows.net/assets/8328cc7c-e65e-4df1-a96f-514fdd0ac31e/Armenia2022EnergyPolicyReview.pdf" TargetMode="External"/><Relationship Id="rId1328" Type="http://schemas.openxmlformats.org/officeDocument/2006/relationships/hyperlink" Target="https://ember-climate.org/data/data-tools/electricity-interconnection-europe/" TargetMode="External"/><Relationship Id="rId35" Type="http://schemas.openxmlformats.org/officeDocument/2006/relationships/hyperlink" Target="https://powermin.gov.in/en/content/interconnection-neighbouring-countries" TargetMode="External"/><Relationship Id="rId1329" Type="http://schemas.openxmlformats.org/officeDocument/2006/relationships/hyperlink" Target="https://docs.google.com/spreadsheets/d/1NfuG5KZw0k_W-zo-2orJOZkrr6nv1OeOQZzY61KNS4M/edit?usp=sharing" TargetMode="External"/><Relationship Id="rId34" Type="http://schemas.openxmlformats.org/officeDocument/2006/relationships/hyperlink" Target="https://powermin.gov.in/en/content/interconnection-neighbouring-countries" TargetMode="External"/><Relationship Id="rId739" Type="http://schemas.openxmlformats.org/officeDocument/2006/relationships/hyperlink" Target="https://github.com/switch-model/switch-china-open-model" TargetMode="External"/><Relationship Id="rId734" Type="http://schemas.openxmlformats.org/officeDocument/2006/relationships/hyperlink" Target="https://github.com/switch-model/switch-china-open-model" TargetMode="External"/><Relationship Id="rId733" Type="http://schemas.openxmlformats.org/officeDocument/2006/relationships/hyperlink" Target="https://news.bjx.com.cn/html/20220929/1258242.shtml" TargetMode="External"/><Relationship Id="rId732" Type="http://schemas.openxmlformats.org/officeDocument/2006/relationships/hyperlink" Target="https://github.com/switch-model/switch-china-open-model" TargetMode="External"/><Relationship Id="rId731" Type="http://schemas.openxmlformats.org/officeDocument/2006/relationships/hyperlink" Target="https://github.com/switch-model/switch-china-open-model" TargetMode="External"/><Relationship Id="rId738" Type="http://schemas.openxmlformats.org/officeDocument/2006/relationships/hyperlink" Target="https://github.com/switch-model/switch-china-open-model" TargetMode="External"/><Relationship Id="rId737" Type="http://schemas.openxmlformats.org/officeDocument/2006/relationships/hyperlink" Target="https://github.com/switch-model/switch-china-open-model" TargetMode="External"/><Relationship Id="rId736" Type="http://schemas.openxmlformats.org/officeDocument/2006/relationships/hyperlink" Target="https://github.com/switch-model/switch-china-open-model" TargetMode="External"/><Relationship Id="rId735" Type="http://schemas.openxmlformats.org/officeDocument/2006/relationships/hyperlink" Target="https://github.com/switch-model/switch-china-open-model" TargetMode="External"/><Relationship Id="rId37" Type="http://schemas.openxmlformats.org/officeDocument/2006/relationships/hyperlink" Target="https://openinframap.org/" TargetMode="External"/><Relationship Id="rId36" Type="http://schemas.openxmlformats.org/officeDocument/2006/relationships/hyperlink" Target="https://powermin.gov.in/en/content/interconnection-neighbouring-countries" TargetMode="External"/><Relationship Id="rId39" Type="http://schemas.openxmlformats.org/officeDocument/2006/relationships/hyperlink" Target="https://asean.org/joint-statement-of-brunei-darussalam-indonesia-malaysia-and-the-philippines-power-integration-project-bimp-pip/" TargetMode="External"/><Relationship Id="rId38" Type="http://schemas.openxmlformats.org/officeDocument/2006/relationships/hyperlink" Target="https://bimp-eaga.asia/article/energy-ministers-push-expansion-asean-power-grid-and-trans-asean-gas-pipeline" TargetMode="External"/><Relationship Id="rId730" Type="http://schemas.openxmlformats.org/officeDocument/2006/relationships/hyperlink" Target="https://github.com/switch-model/switch-china-open-model" TargetMode="External"/><Relationship Id="rId1320" Type="http://schemas.openxmlformats.org/officeDocument/2006/relationships/hyperlink" Target="https://docs.google.com/spreadsheets/d/1NfuG5KZw0k_W-zo-2orJOZkrr6nv1OeOQZzY61KNS4M/edit?usp=sharing" TargetMode="External"/><Relationship Id="rId1321" Type="http://schemas.openxmlformats.org/officeDocument/2006/relationships/hyperlink" Target="https://ember-climate.org/data/data-tools/electricity-interconnection-europe/" TargetMode="External"/><Relationship Id="rId1322" Type="http://schemas.openxmlformats.org/officeDocument/2006/relationships/hyperlink" Target="https://docs.google.com/spreadsheets/d/1NfuG5KZw0k_W-zo-2orJOZkrr6nv1OeOQZzY61KNS4M/edit?usp=sharing" TargetMode="External"/><Relationship Id="rId1356" Type="http://schemas.openxmlformats.org/officeDocument/2006/relationships/hyperlink" Target="https://www.eib.org/en/press/all/2021-138-330-millions-d-eur-de-l-equipe-europe-a-la-construction-de-la-nouvelle-ligne-electrique-de-225-kv-guinee-mali-qui-approvisionnera-en-energie-propre-et-abordable-des-millions-de-personnes-en-afrique-de-l-ouest" TargetMode="External"/><Relationship Id="rId1357" Type="http://schemas.openxmlformats.org/officeDocument/2006/relationships/hyperlink" Target="https://www.afdb.org/en/documents/document/angola-burundi-cameroon-car-chad-congo-drc-gabon-equatorial-guinea-rwanda-study-on-interconnection-of-power-grids-of-eccas-member-countries-project-completion-report-pcr-26372" TargetMode="External"/><Relationship Id="rId20" Type="http://schemas.openxmlformats.org/officeDocument/2006/relationships/hyperlink" Target="https://www.irena.org/-/media/Files/IRENA/Agency/Events/2013/Nov/9_1/Africa-CEC-session-5_Regulation-and-Supervision-Bureau_Brownson_230613.pdf?la=en&amp;hash=23FDA42825C3C85A750B6973EB4E1FA74CCFFD5B" TargetMode="External"/><Relationship Id="rId1358" Type="http://schemas.openxmlformats.org/officeDocument/2006/relationships/hyperlink" Target="https://www.sciencedirect.com/science/article/pii/S2211467X22001985" TargetMode="External"/><Relationship Id="rId1359" Type="http://schemas.openxmlformats.org/officeDocument/2006/relationships/hyperlink" Target="https://www.afdb.org/en/documents/document/angola-burundi-cameroon-car-chad-congo-drc-gabon-equatorial-guinea-rwanda-study-on-interconnection-of-power-grids-of-eccas-member-countries-project-completion-report-pcr-26372" TargetMode="External"/><Relationship Id="rId22" Type="http://schemas.openxmlformats.org/officeDocument/2006/relationships/hyperlink" Target="https://www.irena.org/-/media/Files/IRENA/Agency/Events/2013/Nov/9_1/Africa-CEC-session-5_Regulation-and-Supervision-Bureau_Brownson_230613.pdf?la=en&amp;hash=23FDA42825C3C85A750B6973EB4E1FA74CCFFD5B" TargetMode="External"/><Relationship Id="rId21" Type="http://schemas.openxmlformats.org/officeDocument/2006/relationships/hyperlink" Target="https://www.zawya.com/en/projects/utilities/omans-power-imports-to-hit-1600-mw-with-second-interconnect-dkrmxp8m" TargetMode="External"/><Relationship Id="rId24" Type="http://schemas.openxmlformats.org/officeDocument/2006/relationships/hyperlink" Target="https://iea.blob.core.windows.net/assets/8328cc7c-e65e-4df1-a96f-514fdd0ac31e/Armenia2022EnergyPolicyReview.pdf" TargetMode="External"/><Relationship Id="rId23" Type="http://schemas.openxmlformats.org/officeDocument/2006/relationships/hyperlink" Target="https://reglobal.org/saudi-arabia-strengthens-transmission-ties-with-neighbours/" TargetMode="External"/><Relationship Id="rId767" Type="http://schemas.openxmlformats.org/officeDocument/2006/relationships/hyperlink" Target="https://github.com/switch-model/switch-china-open-model" TargetMode="External"/><Relationship Id="rId766" Type="http://schemas.openxmlformats.org/officeDocument/2006/relationships/hyperlink" Target="https://github.com/switch-model/switch-china-open-model" TargetMode="External"/><Relationship Id="rId765" Type="http://schemas.openxmlformats.org/officeDocument/2006/relationships/hyperlink" Target="https://github.com/switch-model/switch-china-open-model" TargetMode="External"/><Relationship Id="rId764" Type="http://schemas.openxmlformats.org/officeDocument/2006/relationships/hyperlink" Target="https://github.com/switch-model/switch-china-open-model" TargetMode="External"/><Relationship Id="rId769" Type="http://schemas.openxmlformats.org/officeDocument/2006/relationships/hyperlink" Target="https://github.com/switch-model/switch-china-open-model" TargetMode="External"/><Relationship Id="rId768" Type="http://schemas.openxmlformats.org/officeDocument/2006/relationships/hyperlink" Target="https://github.com/switch-model/switch-china-open-model" TargetMode="External"/><Relationship Id="rId26" Type="http://schemas.openxmlformats.org/officeDocument/2006/relationships/hyperlink" Target="https://iea.blob.core.windows.net/assets/8328cc7c-e65e-4df1-a96f-514fdd0ac31e/Armenia2022EnergyPolicyReview.pdf" TargetMode="External"/><Relationship Id="rId25" Type="http://schemas.openxmlformats.org/officeDocument/2006/relationships/hyperlink" Target="https://iea.blob.core.windows.net/assets/8328cc7c-e65e-4df1-a96f-514fdd0ac31e/Armenia2022EnergyPolicyReview.pdf" TargetMode="External"/><Relationship Id="rId28" Type="http://schemas.openxmlformats.org/officeDocument/2006/relationships/hyperlink" Target="https://www.eeas.europa.eu/node/11301_en" TargetMode="External"/><Relationship Id="rId1350" Type="http://schemas.openxmlformats.org/officeDocument/2006/relationships/hyperlink" Target="https://ember-climate.org/data/data-tools/electricity-interconnection-europe/" TargetMode="External"/><Relationship Id="rId27" Type="http://schemas.openxmlformats.org/officeDocument/2006/relationships/hyperlink" Target="https://iea.blob.core.windows.net/assets/8328cc7c-e65e-4df1-a96f-514fdd0ac31e/Armenia2022EnergyPolicyReview.pdf" TargetMode="External"/><Relationship Id="rId1351" Type="http://schemas.openxmlformats.org/officeDocument/2006/relationships/hyperlink" Target="https://docs.google.com/spreadsheets/d/1NfuG5KZw0k_W-zo-2orJOZkrr6nv1OeOQZzY61KNS4M/edit?usp=sharing" TargetMode="External"/><Relationship Id="rId763" Type="http://schemas.openxmlformats.org/officeDocument/2006/relationships/hyperlink" Target="https://github.com/switch-model/switch-china-open-model" TargetMode="External"/><Relationship Id="rId1352" Type="http://schemas.openxmlformats.org/officeDocument/2006/relationships/hyperlink" Target="https://documents1.worldbank.org/curated/en/275701519410850720/pdf/EXT-AUD-REPORT-CLSG-PROJECT-2016-ENG.pdf" TargetMode="External"/><Relationship Id="rId29" Type="http://schemas.openxmlformats.org/officeDocument/2006/relationships/hyperlink" Target="https://iea.blob.core.windows.net/assets/8328cc7c-e65e-4df1-a96f-514fdd0ac31e/Armenia2022EnergyPolicyReview.pdf" TargetMode="External"/><Relationship Id="rId762" Type="http://schemas.openxmlformats.org/officeDocument/2006/relationships/hyperlink" Target="https://cleanenergygrid.org/wp-content/uploads/2020/11/Macro-Grids-in-the-Mainstream-1.pdf" TargetMode="External"/><Relationship Id="rId1353" Type="http://schemas.openxmlformats.org/officeDocument/2006/relationships/hyperlink" Target="https://www.ecowapp.org/en/tenders/feasibility-study-225kv-wapp-c%C3%B4te-d%E2%80%99ivoire-liberia-transmission-interconnection" TargetMode="External"/><Relationship Id="rId761" Type="http://schemas.openxmlformats.org/officeDocument/2006/relationships/hyperlink" Target="https://github.com/switch-model/switch-china-open-model" TargetMode="External"/><Relationship Id="rId1354" Type="http://schemas.openxmlformats.org/officeDocument/2006/relationships/hyperlink" Target="https://www.ecowapp.org/sites/default/files/adopting_the_2012-2015_wapp_business_plan.pdf" TargetMode="External"/><Relationship Id="rId760" Type="http://schemas.openxmlformats.org/officeDocument/2006/relationships/hyperlink" Target="https://github.com/switch-model/switch-china-open-model" TargetMode="External"/><Relationship Id="rId1355" Type="http://schemas.openxmlformats.org/officeDocument/2006/relationships/hyperlink" Target="https://www.ecowapp.org/sites/default/files/2015-2019_business_plan.pdf" TargetMode="External"/><Relationship Id="rId1345" Type="http://schemas.openxmlformats.org/officeDocument/2006/relationships/hyperlink" Target="https://www.garant.ru/products/ipo/prime/doc/404487690/" TargetMode="External"/><Relationship Id="rId1346" Type="http://schemas.openxmlformats.org/officeDocument/2006/relationships/hyperlink" Target="https://www.scientificamerican.com/article/how-ukraine-unplugged-from-russia-and-joined-europes-power-grid-with-unprecedented-speed/" TargetMode="External"/><Relationship Id="rId1347" Type="http://schemas.openxmlformats.org/officeDocument/2006/relationships/hyperlink" Target="https://www.scientificamerican.com/article/how-ukraine-unplugged-from-russia-and-joined-europes-power-grid-with-unprecedented-speed/" TargetMode="External"/><Relationship Id="rId1348" Type="http://schemas.openxmlformats.org/officeDocument/2006/relationships/hyperlink" Target="https://ember-climate.org/data/data-tools/electricity-interconnection-europe/" TargetMode="External"/><Relationship Id="rId11" Type="http://schemas.openxmlformats.org/officeDocument/2006/relationships/hyperlink" Target="https://www.linkedin.com/pulse/electricity-trade-prospects-between-pakistan-farrukh-mahmood-mian/" TargetMode="External"/><Relationship Id="rId1349" Type="http://schemas.openxmlformats.org/officeDocument/2006/relationships/hyperlink" Target="https://docs.google.com/spreadsheets/d/1NfuG5KZw0k_W-zo-2orJOZkrr6nv1OeOQZzY61KNS4M/edit?usp=sharing" TargetMode="External"/><Relationship Id="rId10" Type="http://schemas.openxmlformats.org/officeDocument/2006/relationships/hyperlink" Target="https://iea.blob.core.windows.net/assets/b066e0be-9a3f-49ca-b932-38a1e81bda2a/Cross-BorderTradingforTajikistan_ARoadmap.pdf" TargetMode="External"/><Relationship Id="rId13" Type="http://schemas.openxmlformats.org/officeDocument/2006/relationships/hyperlink" Target="https://www.chathamhouse.org/sites/default/files/CHHJ7132-Afghanistan-Regional-Engagement-RP-WEB.pdf" TargetMode="External"/><Relationship Id="rId12" Type="http://schemas.openxmlformats.org/officeDocument/2006/relationships/hyperlink" Target="https://iea.blob.core.windows.net/assets/b066e0be-9a3f-49ca-b932-38a1e81bda2a/Cross-BorderTradingforTajikistan_ARoadmap.pdf" TargetMode="External"/><Relationship Id="rId756" Type="http://schemas.openxmlformats.org/officeDocument/2006/relationships/hyperlink" Target="https://github.com/switch-model/switch-china-open-model" TargetMode="External"/><Relationship Id="rId755" Type="http://schemas.openxmlformats.org/officeDocument/2006/relationships/hyperlink" Target="https://www.seetao.com/details/166829.html" TargetMode="External"/><Relationship Id="rId754" Type="http://schemas.openxmlformats.org/officeDocument/2006/relationships/hyperlink" Target="https://www.seetao.com/details/166829.html" TargetMode="External"/><Relationship Id="rId753" Type="http://schemas.openxmlformats.org/officeDocument/2006/relationships/hyperlink" Target="https://openinframap.org/" TargetMode="External"/><Relationship Id="rId759" Type="http://schemas.openxmlformats.org/officeDocument/2006/relationships/hyperlink" Target="https://news.cgtn.com/news/2022-11-25/3rd-power-transmission-line-from-Guangdong-to-Macao-put-into-operation-1ffF7CrsDkY/index.html" TargetMode="External"/><Relationship Id="rId758" Type="http://schemas.openxmlformats.org/officeDocument/2006/relationships/hyperlink" Target="https://news.cgtn.com/news/2022-11-25/3rd-power-transmission-line-from-Guangdong-to-Macao-put-into-operation-1ffF7CrsDkY/index.html" TargetMode="External"/><Relationship Id="rId757" Type="http://schemas.openxmlformats.org/officeDocument/2006/relationships/hyperlink" Target="https://github.com/switch-model/switch-china-open-model" TargetMode="External"/><Relationship Id="rId15" Type="http://schemas.openxmlformats.org/officeDocument/2006/relationships/hyperlink" Target="https://openinframap.org/" TargetMode="External"/><Relationship Id="rId14" Type="http://schemas.openxmlformats.org/officeDocument/2006/relationships/hyperlink" Target="https://pajhwok.com/2023/01/29/power-supply-project-from-turkmenistan-be-completed-soon/" TargetMode="External"/><Relationship Id="rId17" Type="http://schemas.openxmlformats.org/officeDocument/2006/relationships/hyperlink" Target="https://www.irena.org/-/media/Files/IRENA/Agency/Events/2013/Nov/9_1/Africa-CEC-session-5_Regulation-and-Supervision-Bureau_Brownson_230613.pdf?la=en&amp;hash=23FDA42825C3C85A750B6973EB4E1FA74CCFFD5B" TargetMode="External"/><Relationship Id="rId16" Type="http://schemas.openxmlformats.org/officeDocument/2006/relationships/hyperlink" Target="https://www.siasat.com/india-planning-power-grid-with-saudi-arabia-uae-via-undersea-cable-2576846/" TargetMode="External"/><Relationship Id="rId1340" Type="http://schemas.openxmlformats.org/officeDocument/2006/relationships/hyperlink" Target="https://ember-climate.org/data/data-tools/electricity-interconnection-europe/" TargetMode="External"/><Relationship Id="rId19" Type="http://schemas.openxmlformats.org/officeDocument/2006/relationships/hyperlink" Target="https://www.emirates247.com/iran-to-link-up-with-uae-power-grid-2010-09-06-1.288184" TargetMode="External"/><Relationship Id="rId752" Type="http://schemas.openxmlformats.org/officeDocument/2006/relationships/hyperlink" Target="https://www.xinhuanet.com/english/2019-02/12/c_137816315.htm" TargetMode="External"/><Relationship Id="rId1341" Type="http://schemas.openxmlformats.org/officeDocument/2006/relationships/hyperlink" Target="https://docs.google.com/spreadsheets/d/1NfuG5KZw0k_W-zo-2orJOZkrr6nv1OeOQZzY61KNS4M/edit?usp=sharing" TargetMode="External"/><Relationship Id="rId18" Type="http://schemas.openxmlformats.org/officeDocument/2006/relationships/hyperlink" Target="https://openinframap.org/" TargetMode="External"/><Relationship Id="rId751" Type="http://schemas.openxmlformats.org/officeDocument/2006/relationships/hyperlink" Target="https://energycentral.com/news/hainan-underwater-grid-ready-power-ftz-development" TargetMode="External"/><Relationship Id="rId1342" Type="http://schemas.openxmlformats.org/officeDocument/2006/relationships/hyperlink" Target="https://www.scientificamerican.com/article/how-ukraine-unplugged-from-russia-and-joined-europes-power-grid-with-unprecedented-speed/" TargetMode="External"/><Relationship Id="rId750" Type="http://schemas.openxmlformats.org/officeDocument/2006/relationships/hyperlink" Target="https://github.com/switch-model/switch-china-open-model" TargetMode="External"/><Relationship Id="rId1343" Type="http://schemas.openxmlformats.org/officeDocument/2006/relationships/hyperlink" Target="https://www.scientificamerican.com/article/how-ukraine-unplugged-from-russia-and-joined-europes-power-grid-with-unprecedented-speed/" TargetMode="External"/><Relationship Id="rId1344" Type="http://schemas.openxmlformats.org/officeDocument/2006/relationships/hyperlink" Target="https://www.garant.ru/products/ipo/prime/doc/404487690/" TargetMode="External"/><Relationship Id="rId84" Type="http://schemas.openxmlformats.org/officeDocument/2006/relationships/hyperlink" Target="https://www.powergrid.in/" TargetMode="External"/><Relationship Id="rId83" Type="http://schemas.openxmlformats.org/officeDocument/2006/relationships/hyperlink" Target="https://thedocs.worldbank.org/en/doc/6bd0c527c8469333b119d88cc0b8b410-0070062023/original/In-The-Dark-Power-Sector-Challenges-in-Myanmar-August2023.pdf" TargetMode="External"/><Relationship Id="rId86" Type="http://schemas.openxmlformats.org/officeDocument/2006/relationships/hyperlink" Target="https://www.ctuil.in/uploads/annual_rolling_plan/168302068523ISTS%20Rolling%20plan%202027-28%20-%20Printable%20version.pdf" TargetMode="External"/><Relationship Id="rId85" Type="http://schemas.openxmlformats.org/officeDocument/2006/relationships/hyperlink" Target="https://cea.nic.in/wp-content/uploads/notification/2023/06/NEP_2022_32_FINAL_GAZETTE_English.pdf" TargetMode="External"/><Relationship Id="rId88" Type="http://schemas.openxmlformats.org/officeDocument/2006/relationships/hyperlink" Target="https://cea.nic.in/wp-content/uploads/notification/2023/06/NEP_2022_32_FINAL_GAZETTE_English.pdf" TargetMode="External"/><Relationship Id="rId87" Type="http://schemas.openxmlformats.org/officeDocument/2006/relationships/hyperlink" Target="https://www.powergrid.in/" TargetMode="External"/><Relationship Id="rId89" Type="http://schemas.openxmlformats.org/officeDocument/2006/relationships/hyperlink" Target="https://www.ctuil.in/uploads/annual_rolling_plan/168302068523ISTS%20Rolling%20plan%202027-28%20-%20Printable%20version.pdf" TargetMode="External"/><Relationship Id="rId709" Type="http://schemas.openxmlformats.org/officeDocument/2006/relationships/hyperlink" Target="https://docs.google.com/spreadsheets/d/1NfuG5KZw0k_W-zo-2orJOZkrr6nv1OeOQZzY61KNS4M/edit?usp=sharing" TargetMode="External"/><Relationship Id="rId708" Type="http://schemas.openxmlformats.org/officeDocument/2006/relationships/hyperlink" Target="https://ember-climate.org/data/data-tools/electricity-interconnection-europe/" TargetMode="External"/><Relationship Id="rId707" Type="http://schemas.openxmlformats.org/officeDocument/2006/relationships/hyperlink" Target="https://docs.google.com/spreadsheets/d/1NfuG5KZw0k_W-zo-2orJOZkrr6nv1OeOQZzY61KNS4M/edit?usp=sharing" TargetMode="External"/><Relationship Id="rId706" Type="http://schemas.openxmlformats.org/officeDocument/2006/relationships/hyperlink" Target="https://ember-climate.org/data/data-tools/electricity-interconnection-europe/" TargetMode="External"/><Relationship Id="rId80" Type="http://schemas.openxmlformats.org/officeDocument/2006/relationships/hyperlink" Target="https://powermin.gov.in/en/content/interconnection-neighbouring-countries" TargetMode="External"/><Relationship Id="rId82" Type="http://schemas.openxmlformats.org/officeDocument/2006/relationships/hyperlink" Target="https://www.reuters.com/business/energy/india-aims-trade-electricity-with-southeast-asia-sources-2023-07-21/" TargetMode="External"/><Relationship Id="rId81" Type="http://schemas.openxmlformats.org/officeDocument/2006/relationships/hyperlink" Target="https://irade.org/Final%20report%20of%20study_NSB%20India.pdf" TargetMode="External"/><Relationship Id="rId701" Type="http://schemas.openxmlformats.org/officeDocument/2006/relationships/hyperlink" Target="https://docs.google.com/spreadsheets/d/1NfuG5KZw0k_W-zo-2orJOZkrr6nv1OeOQZzY61KNS4M/edit?usp=sharing" TargetMode="External"/><Relationship Id="rId700" Type="http://schemas.openxmlformats.org/officeDocument/2006/relationships/hyperlink" Target="https://ember-climate.org/data/data-tools/electricity-interconnection-europe/" TargetMode="External"/><Relationship Id="rId705" Type="http://schemas.openxmlformats.org/officeDocument/2006/relationships/hyperlink" Target="https://docs.google.com/spreadsheets/d/1NfuG5KZw0k_W-zo-2orJOZkrr6nv1OeOQZzY61KNS4M/edit?usp=sharing" TargetMode="External"/><Relationship Id="rId704" Type="http://schemas.openxmlformats.org/officeDocument/2006/relationships/hyperlink" Target="https://ember-climate.org/data/data-tools/electricity-interconnection-europe/" TargetMode="External"/><Relationship Id="rId703" Type="http://schemas.openxmlformats.org/officeDocument/2006/relationships/hyperlink" Target="https://docs.google.com/spreadsheets/d/1NfuG5KZw0k_W-zo-2orJOZkrr6nv1OeOQZzY61KNS4M/edit?usp=sharing" TargetMode="External"/><Relationship Id="rId702" Type="http://schemas.openxmlformats.org/officeDocument/2006/relationships/hyperlink" Target="https://ember-climate.org/data/data-tools/electricity-interconnection-europe/" TargetMode="External"/><Relationship Id="rId73" Type="http://schemas.openxmlformats.org/officeDocument/2006/relationships/hyperlink" Target="https://www.ctuil.in/uploads/annual_rolling_plan/168302068523ISTS%20Rolling%20plan%202027-28%20-%20Printable%20version.pdf" TargetMode="External"/><Relationship Id="rId72" Type="http://schemas.openxmlformats.org/officeDocument/2006/relationships/hyperlink" Target="https://cea.nic.in/wp-content/uploads/notification/2023/06/NEP_2022_32_FINAL_GAZETTE_English.pdf" TargetMode="External"/><Relationship Id="rId75" Type="http://schemas.openxmlformats.org/officeDocument/2006/relationships/hyperlink" Target="https://cea.nic.in/wp-content/uploads/notification/2023/06/NEP_2022_32_FINAL_GAZETTE_English.pdf" TargetMode="External"/><Relationship Id="rId74" Type="http://schemas.openxmlformats.org/officeDocument/2006/relationships/hyperlink" Target="https://www.powergrid.in/" TargetMode="External"/><Relationship Id="rId77" Type="http://schemas.openxmlformats.org/officeDocument/2006/relationships/hyperlink" Target="https://www.powergrid.in/" TargetMode="External"/><Relationship Id="rId76" Type="http://schemas.openxmlformats.org/officeDocument/2006/relationships/hyperlink" Target="https://www.ctuil.in/uploads/annual_rolling_plan/168302068523ISTS%20Rolling%20plan%202027-28%20-%20Printable%20version.pdf" TargetMode="External"/><Relationship Id="rId79" Type="http://schemas.openxmlformats.org/officeDocument/2006/relationships/hyperlink" Target="https://www.ctuil.in/uploads/annual_rolling_plan/168302068523ISTS%20Rolling%20plan%202027-28%20-%20Printable%20version.pdf" TargetMode="External"/><Relationship Id="rId78" Type="http://schemas.openxmlformats.org/officeDocument/2006/relationships/hyperlink" Target="https://cea.nic.in/wp-content/uploads/notification/2023/06/NEP_2022_32_FINAL_GAZETTE_English.pdf" TargetMode="External"/><Relationship Id="rId71" Type="http://schemas.openxmlformats.org/officeDocument/2006/relationships/hyperlink" Target="https://www.powergrid.in/" TargetMode="External"/><Relationship Id="rId70" Type="http://schemas.openxmlformats.org/officeDocument/2006/relationships/hyperlink" Target="https://www.ctuil.in/uploads/annual_rolling_plan/168302068523ISTS%20Rolling%20plan%202027-28%20-%20Printable%20version.pdf" TargetMode="External"/><Relationship Id="rId62" Type="http://schemas.openxmlformats.org/officeDocument/2006/relationships/hyperlink" Target="https://iesr.or.id/wp-content/uploads/2019/04/COMS-PUB-0021_A-Roadmap-for-Indonesia_s-Power-Sector.pdf" TargetMode="External"/><Relationship Id="rId1312" Type="http://schemas.openxmlformats.org/officeDocument/2006/relationships/hyperlink" Target="https://ember-climate.org/data/data-tools/electricity-interconnection-europe/" TargetMode="External"/><Relationship Id="rId61" Type="http://schemas.openxmlformats.org/officeDocument/2006/relationships/hyperlink" Target="https://iesr.or.id/wp-content/uploads/2019/04/COMS-PUB-0021_A-Roadmap-for-Indonesia_s-Power-Sector.pdf" TargetMode="External"/><Relationship Id="rId1313" Type="http://schemas.openxmlformats.org/officeDocument/2006/relationships/hyperlink" Target="https://docs.google.com/spreadsheets/d/1NfuG5KZw0k_W-zo-2orJOZkrr6nv1OeOQZzY61KNS4M/edit?usp=sharing" TargetMode="External"/><Relationship Id="rId64" Type="http://schemas.openxmlformats.org/officeDocument/2006/relationships/hyperlink" Target="https://iopscience.iop.org/article/10.1088/1755-1315/997/1/012011/pdf" TargetMode="External"/><Relationship Id="rId1314" Type="http://schemas.openxmlformats.org/officeDocument/2006/relationships/hyperlink" Target="https://iea.blob.core.windows.net/assets/b066e0be-9a3f-49ca-b932-38a1e81bda2a/Cross-BorderTradingforTajikistan_ARoadmap.pdf" TargetMode="External"/><Relationship Id="rId63" Type="http://schemas.openxmlformats.org/officeDocument/2006/relationships/hyperlink" Target="https://iopscience.iop.org/article/10.1088/1755-1315/997/1/012011/pdf" TargetMode="External"/><Relationship Id="rId1315" Type="http://schemas.openxmlformats.org/officeDocument/2006/relationships/hyperlink" Target="https://iea.blob.core.windows.net/assets/b066e0be-9a3f-49ca-b932-38a1e81bda2a/Cross-BorderTradingforTajikistan_ARoadmap.pdf" TargetMode="External"/><Relationship Id="rId66" Type="http://schemas.openxmlformats.org/officeDocument/2006/relationships/hyperlink" Target="https://iopscience.iop.org/article/10.1088/1755-1315/997/1/012011/pdf" TargetMode="External"/><Relationship Id="rId1316" Type="http://schemas.openxmlformats.org/officeDocument/2006/relationships/hyperlink" Target="https://reglobal.org/afghanistans-power-sector-update-outlook-remains-uncertain/" TargetMode="External"/><Relationship Id="rId65" Type="http://schemas.openxmlformats.org/officeDocument/2006/relationships/hyperlink" Target="https://journals.sagepub.com/doi/pdf/10.1177/2631684618821568" TargetMode="External"/><Relationship Id="rId1317" Type="http://schemas.openxmlformats.org/officeDocument/2006/relationships/hyperlink" Target="https://ember-climate.org/data/data-tools/electricity-interconnection-europe/" TargetMode="External"/><Relationship Id="rId68" Type="http://schemas.openxmlformats.org/officeDocument/2006/relationships/hyperlink" Target="https://www.powergrid.in/" TargetMode="External"/><Relationship Id="rId1318" Type="http://schemas.openxmlformats.org/officeDocument/2006/relationships/hyperlink" Target="https://docs.google.com/spreadsheets/d/1NfuG5KZw0k_W-zo-2orJOZkrr6nv1OeOQZzY61KNS4M/edit?usp=sharing" TargetMode="External"/><Relationship Id="rId67" Type="http://schemas.openxmlformats.org/officeDocument/2006/relationships/hyperlink" Target="https://iopscience.iop.org/article/10.1088/1755-1315/997/1/012011/pdf" TargetMode="External"/><Relationship Id="rId1319" Type="http://schemas.openxmlformats.org/officeDocument/2006/relationships/hyperlink" Target="https://ember-climate.org/data/data-tools/electricity-interconnection-europe/" TargetMode="External"/><Relationship Id="rId729" Type="http://schemas.openxmlformats.org/officeDocument/2006/relationships/hyperlink" Target="https://github.com/switch-model/switch-china-open-model" TargetMode="External"/><Relationship Id="rId728" Type="http://schemas.openxmlformats.org/officeDocument/2006/relationships/hyperlink" Target="https://github.com/switch-model/switch-china-open-model" TargetMode="External"/><Relationship Id="rId60" Type="http://schemas.openxmlformats.org/officeDocument/2006/relationships/hyperlink" Target="https://iesr.or.id/wp-content/uploads/2019/04/COMS-PUB-0021_A-Roadmap-for-Indonesia_s-Power-Sector.pdf" TargetMode="External"/><Relationship Id="rId723" Type="http://schemas.openxmlformats.org/officeDocument/2006/relationships/hyperlink" Target="https://github.com/switch-model/switch-china-open-model" TargetMode="External"/><Relationship Id="rId722" Type="http://schemas.openxmlformats.org/officeDocument/2006/relationships/hyperlink" Target="https://github.com/switch-model/switch-china-open-model" TargetMode="External"/><Relationship Id="rId721" Type="http://schemas.openxmlformats.org/officeDocument/2006/relationships/hyperlink" Target="https://github.com/switch-model/switch-china-open-model" TargetMode="External"/><Relationship Id="rId720" Type="http://schemas.openxmlformats.org/officeDocument/2006/relationships/hyperlink" Target="https://github.com/switch-model/switch-china-open-model" TargetMode="External"/><Relationship Id="rId727" Type="http://schemas.openxmlformats.org/officeDocument/2006/relationships/hyperlink" Target="https://github.com/switch-model/switch-china-open-model" TargetMode="External"/><Relationship Id="rId726" Type="http://schemas.openxmlformats.org/officeDocument/2006/relationships/hyperlink" Target="https://github.com/switch-model/switch-china-open-model" TargetMode="External"/><Relationship Id="rId725" Type="http://schemas.openxmlformats.org/officeDocument/2006/relationships/hyperlink" Target="https://github.com/switch-model/switch-china-open-model" TargetMode="External"/><Relationship Id="rId724" Type="http://schemas.openxmlformats.org/officeDocument/2006/relationships/hyperlink" Target="https://github.com/switch-model/switch-china-open-model" TargetMode="External"/><Relationship Id="rId69" Type="http://schemas.openxmlformats.org/officeDocument/2006/relationships/hyperlink" Target="https://cea.nic.in/wp-content/uploads/notification/2023/06/NEP_2022_32_FINAL_GAZETTE_English.pdf" TargetMode="External"/><Relationship Id="rId1310" Type="http://schemas.openxmlformats.org/officeDocument/2006/relationships/hyperlink" Target="https://ember-climate.org/data/data-tools/electricity-interconnection-europe/" TargetMode="External"/><Relationship Id="rId1311" Type="http://schemas.openxmlformats.org/officeDocument/2006/relationships/hyperlink" Target="https://docs.google.com/spreadsheets/d/1NfuG5KZw0k_W-zo-2orJOZkrr6nv1OeOQZzY61KNS4M/edit?usp=sharing" TargetMode="External"/><Relationship Id="rId51" Type="http://schemas.openxmlformats.org/officeDocument/2006/relationships/hyperlink" Target="https://iesr.or.id/wp-content/uploads/2019/04/COMS-PUB-0021_A-Roadmap-for-Indonesia_s-Power-Sector.pdf" TargetMode="External"/><Relationship Id="rId1301" Type="http://schemas.openxmlformats.org/officeDocument/2006/relationships/hyperlink" Target="https://southeastasiainfra.com/malaysias-tmb-developing-the-grid-of-the-future/" TargetMode="External"/><Relationship Id="rId50" Type="http://schemas.openxmlformats.org/officeDocument/2006/relationships/hyperlink" Target="https://iesr.or.id/wp-content/uploads/2019/04/COMS-PUB-0021_A-Roadmap-for-Indonesia_s-Power-Sector.pdf" TargetMode="External"/><Relationship Id="rId1302" Type="http://schemas.openxmlformats.org/officeDocument/2006/relationships/hyperlink" Target="https://onlinelibrary.wiley.com/doi/epdf/10.1111/apv.12343" TargetMode="External"/><Relationship Id="rId53" Type="http://schemas.openxmlformats.org/officeDocument/2006/relationships/hyperlink" Target="https://iopscience.iop.org/article/10.1088/1755-1315/997/1/012011/pdf" TargetMode="External"/><Relationship Id="rId1303" Type="http://schemas.openxmlformats.org/officeDocument/2006/relationships/hyperlink" Target="https://southeastasiainfra.com/malaysias-tmb-developing-the-grid-of-the-future/" TargetMode="External"/><Relationship Id="rId52" Type="http://schemas.openxmlformats.org/officeDocument/2006/relationships/hyperlink" Target="https://iopscience.iop.org/article/10.1088/1755-1315/997/1/012011/pdf" TargetMode="External"/><Relationship Id="rId1304" Type="http://schemas.openxmlformats.org/officeDocument/2006/relationships/hyperlink" Target="https://southeastasiainfra.com/malaysias-tmb-developing-the-grid-of-the-future/" TargetMode="External"/><Relationship Id="rId55" Type="http://schemas.openxmlformats.org/officeDocument/2006/relationships/hyperlink" Target="https://iopscience.iop.org/article/10.1088/1755-1315/997/1/012011/pdf" TargetMode="External"/><Relationship Id="rId1305" Type="http://schemas.openxmlformats.org/officeDocument/2006/relationships/hyperlink" Target="https://ember-climate.org/data/data-tools/electricity-interconnection-europe/" TargetMode="External"/><Relationship Id="rId54" Type="http://schemas.openxmlformats.org/officeDocument/2006/relationships/hyperlink" Target="https://onlinelibrary.wiley.com/doi/epdf/10.1111/apv.12343" TargetMode="External"/><Relationship Id="rId1306" Type="http://schemas.openxmlformats.org/officeDocument/2006/relationships/hyperlink" Target="https://docs.google.com/spreadsheets/d/1NfuG5KZw0k_W-zo-2orJOZkrr6nv1OeOQZzY61KNS4M/edit?usp=sharing" TargetMode="External"/><Relationship Id="rId57" Type="http://schemas.openxmlformats.org/officeDocument/2006/relationships/hyperlink" Target="https://iesr.or.id/wp-content/uploads/2019/04/COMS-PUB-0021_A-Roadmap-for-Indonesia_s-Power-Sector.pdf" TargetMode="External"/><Relationship Id="rId1307" Type="http://schemas.openxmlformats.org/officeDocument/2006/relationships/hyperlink" Target="https://ember-climate.org/data/data-tools/electricity-interconnection-europe/" TargetMode="External"/><Relationship Id="rId56" Type="http://schemas.openxmlformats.org/officeDocument/2006/relationships/hyperlink" Target="https://iopscience.iop.org/article/10.1088/1755-1315/997/1/012011/pdf" TargetMode="External"/><Relationship Id="rId1308" Type="http://schemas.openxmlformats.org/officeDocument/2006/relationships/hyperlink" Target="https://docs.google.com/spreadsheets/d/1NfuG5KZw0k_W-zo-2orJOZkrr6nv1OeOQZzY61KNS4M/edit?usp=sharing" TargetMode="External"/><Relationship Id="rId1309" Type="http://schemas.openxmlformats.org/officeDocument/2006/relationships/hyperlink" Target="https://thebarentsobserver.com/en/industry-and-energy/2022/04/nordic-grid-cuts-russian-power" TargetMode="External"/><Relationship Id="rId719" Type="http://schemas.openxmlformats.org/officeDocument/2006/relationships/hyperlink" Target="https://github.com/switch-model/switch-china-open-model" TargetMode="External"/><Relationship Id="rId718" Type="http://schemas.openxmlformats.org/officeDocument/2006/relationships/hyperlink" Target="https://github.com/switch-model/switch-china-open-model" TargetMode="External"/><Relationship Id="rId717" Type="http://schemas.openxmlformats.org/officeDocument/2006/relationships/hyperlink" Target="https://docs.google.com/spreadsheets/d/1NfuG5KZw0k_W-zo-2orJOZkrr6nv1OeOQZzY61KNS4M/edit?usp=sharing" TargetMode="External"/><Relationship Id="rId712" Type="http://schemas.openxmlformats.org/officeDocument/2006/relationships/hyperlink" Target="https://ember-climate.org/data/data-tools/electricity-interconnection-europe/" TargetMode="External"/><Relationship Id="rId711" Type="http://schemas.openxmlformats.org/officeDocument/2006/relationships/hyperlink" Target="https://docs.google.com/spreadsheets/d/1NfuG5KZw0k_W-zo-2orJOZkrr6nv1OeOQZzY61KNS4M/edit?usp=sharing" TargetMode="External"/><Relationship Id="rId710" Type="http://schemas.openxmlformats.org/officeDocument/2006/relationships/hyperlink" Target="https://ember-climate.org/data/data-tools/electricity-interconnection-europe/" TargetMode="External"/><Relationship Id="rId716" Type="http://schemas.openxmlformats.org/officeDocument/2006/relationships/hyperlink" Target="https://ember-climate.org/data/data-tools/electricity-interconnection-europe/" TargetMode="External"/><Relationship Id="rId715" Type="http://schemas.openxmlformats.org/officeDocument/2006/relationships/hyperlink" Target="https://docs.google.com/spreadsheets/d/1NfuG5KZw0k_W-zo-2orJOZkrr6nv1OeOQZzY61KNS4M/edit?usp=sharing" TargetMode="External"/><Relationship Id="rId714" Type="http://schemas.openxmlformats.org/officeDocument/2006/relationships/hyperlink" Target="https://ember-climate.org/data/data-tools/electricity-interconnection-europe/" TargetMode="External"/><Relationship Id="rId713" Type="http://schemas.openxmlformats.org/officeDocument/2006/relationships/hyperlink" Target="https://docs.google.com/spreadsheets/d/1NfuG5KZw0k_W-zo-2orJOZkrr6nv1OeOQZzY61KNS4M/edit?usp=sharing" TargetMode="External"/><Relationship Id="rId59" Type="http://schemas.openxmlformats.org/officeDocument/2006/relationships/hyperlink" Target="https://iesr.or.id/wp-content/uploads/2019/04/COMS-PUB-0021_A-Roadmap-for-Indonesia_s-Power-Sector.pdf" TargetMode="External"/><Relationship Id="rId58" Type="http://schemas.openxmlformats.org/officeDocument/2006/relationships/hyperlink" Target="https://iesr.or.id/wp-content/uploads/2019/04/COMS-PUB-0021_A-Roadmap-for-Indonesia_s-Power-Sector.pdf" TargetMode="External"/><Relationship Id="rId1300" Type="http://schemas.openxmlformats.org/officeDocument/2006/relationships/hyperlink" Target="https://southeastasiainfra.com/malaysias-tmb-developing-the-grid-of-the-future/" TargetMode="External"/><Relationship Id="rId349" Type="http://schemas.openxmlformats.org/officeDocument/2006/relationships/hyperlink" Target="https://www.cier.org/es-uy/Lists/EstadisticasLD/MapaInterconexiones.pdf" TargetMode="External"/><Relationship Id="rId348" Type="http://schemas.openxmlformats.org/officeDocument/2006/relationships/hyperlink" Target="https://www.cier.org/es-uy/Lists/EstadisticasLD/MapaInterconexiones.pdf" TargetMode="External"/><Relationship Id="rId347" Type="http://schemas.openxmlformats.org/officeDocument/2006/relationships/hyperlink" Target="https://www.cier.org/es-uy/Lists/EstadisticasLD/MapaInterconexiones.pdf" TargetMode="External"/><Relationship Id="rId346" Type="http://schemas.openxmlformats.org/officeDocument/2006/relationships/hyperlink" Target="https://www.cier.org/es-uy/Lists/EstadisticasLD/MapaInterconexiones.pdf" TargetMode="External"/><Relationship Id="rId341" Type="http://schemas.openxmlformats.org/officeDocument/2006/relationships/hyperlink" Target="https://www.ieso.ca/-/media/Files/IESO/Document-Library/planning-forecasts/apo/Dec2021/Ontario-Transmission-Interfaces-and-Interties-Overview.ashx" TargetMode="External"/><Relationship Id="rId340" Type="http://schemas.openxmlformats.org/officeDocument/2006/relationships/hyperlink" Target="https://docs2.cer-rec.gc.ca/ll-eng/llisapi.dll/fetch/2000/90466/94151/402424/3006476/3006474/A78621%2D5_B%2D2%2D1_Description_Ont_Transmission_System_%2D_A5E0C9.pdf?nodeid=3011599&amp;vernum=-2" TargetMode="External"/><Relationship Id="rId345" Type="http://schemas.openxmlformats.org/officeDocument/2006/relationships/hyperlink" Target="https://www.cier.org/es-uy/Lists/EstadisticasLD/MapaInterconexiones.pdf" TargetMode="External"/><Relationship Id="rId344" Type="http://schemas.openxmlformats.org/officeDocument/2006/relationships/hyperlink" Target="https://www.bnamericas.com/en/news/peru-developer-envisions-chile-power-link-online-in-2024" TargetMode="External"/><Relationship Id="rId343" Type="http://schemas.openxmlformats.org/officeDocument/2006/relationships/hyperlink" Target="https://www.cier.org/es-uy/Lists/EstadisticasLD/MapaInterconexiones.pdf" TargetMode="External"/><Relationship Id="rId342" Type="http://schemas.openxmlformats.org/officeDocument/2006/relationships/hyperlink" Target="https://www.cier.org/es-uy/Lists/EstadisticasLD/MapaInterconexiones.pdf" TargetMode="External"/><Relationship Id="rId338" Type="http://schemas.openxmlformats.org/officeDocument/2006/relationships/hyperlink" Target="https://www.inf.gov.nt.ca/sites/inf/files/a_vision_for_the_nwt_power_system_plan_-_december_2013.pdf" TargetMode="External"/><Relationship Id="rId337" Type="http://schemas.openxmlformats.org/officeDocument/2006/relationships/hyperlink" Target="https://natural-resources.canada.ca/energy/electricity-infrastructure/electricity-canada/canada-electric-reliability-framework/saskatchewans-electric-reliability-framework/18849" TargetMode="External"/><Relationship Id="rId336" Type="http://schemas.openxmlformats.org/officeDocument/2006/relationships/hyperlink" Target="https://claverton-energy.com/prospects-for-trans-atlantic-undersea-power-transmission.html" TargetMode="External"/><Relationship Id="rId335" Type="http://schemas.openxmlformats.org/officeDocument/2006/relationships/hyperlink" Target="https://natural-resources.canada.ca/energy/electricity-infrastructure/electricity-canada/canada-electric-reliability-framework/newfoundland-and-labradors-electric-reliability-framework/18834" TargetMode="External"/><Relationship Id="rId339" Type="http://schemas.openxmlformats.org/officeDocument/2006/relationships/hyperlink" Target="https://www.saskpower.com/Our-Power-Future/Infrastructure-Projects/Construction-Projects/~/link.aspx?_id=F68E3C5E04EA48E995C7B74531E4D5A7&amp;_z=z" TargetMode="External"/><Relationship Id="rId330" Type="http://schemas.openxmlformats.org/officeDocument/2006/relationships/hyperlink" Target="https://www.saskpower.com/about-us/media-information/news-releases/2022/SaskPower-seeking-to-expand-transmission-capacity-with-the-Southwest-Power-Pool" TargetMode="External"/><Relationship Id="rId334" Type="http://schemas.openxmlformats.org/officeDocument/2006/relationships/hyperlink" Target="https://globalnews.ca/news/9508822/quebec-newfoundland-labrador-hydroelectricity-talks/" TargetMode="External"/><Relationship Id="rId333" Type="http://schemas.openxmlformats.org/officeDocument/2006/relationships/hyperlink" Target="http://www.oasis.oati.com/hqt/index.html" TargetMode="External"/><Relationship Id="rId332" Type="http://schemas.openxmlformats.org/officeDocument/2006/relationships/hyperlink" Target="https://www.gov.mb.ca/sd/eal/registries/5950birtle/Proposal/executivesummary.pdf" TargetMode="External"/><Relationship Id="rId331" Type="http://schemas.openxmlformats.org/officeDocument/2006/relationships/hyperlink" Target="https://www.gov.mb.ca/sd/eal/registries/5950birtle/Proposal/executivesummary.pdf" TargetMode="External"/><Relationship Id="rId370" Type="http://schemas.openxmlformats.org/officeDocument/2006/relationships/hyperlink" Target="https://www.aeso.ca/assets/Uploads/grid/ltp/AESO-2022-Long-term-Transmission-Plan.pdf" TargetMode="External"/><Relationship Id="rId369" Type="http://schemas.openxmlformats.org/officeDocument/2006/relationships/hyperlink" Target="https://www.eia.gov/electricity/gridmonitor/dashboard/electric_overview/US48/US48" TargetMode="External"/><Relationship Id="rId368" Type="http://schemas.openxmlformats.org/officeDocument/2006/relationships/hyperlink" Target="https://aemo.com.au/-/media/files/major-publications/isp/2023/2023-transmission-expansion-options-report.pdf?la=en" TargetMode="External"/><Relationship Id="rId363" Type="http://schemas.openxmlformats.org/officeDocument/2006/relationships/hyperlink" Target="https://www.cier.org/es-uy/Lists/EstadisticasLD/MapaInterconexiones.pdf" TargetMode="External"/><Relationship Id="rId362" Type="http://schemas.openxmlformats.org/officeDocument/2006/relationships/hyperlink" Target="https://www.cier.org/es-uy/Lists/EstadisticasLD/MapaInterconexiones.pdf" TargetMode="External"/><Relationship Id="rId361" Type="http://schemas.openxmlformats.org/officeDocument/2006/relationships/hyperlink" Target="https://www.offshore-technology.com/news/brazil-guyana-and-suriname-to-forge-energy-alliance/?cf-view" TargetMode="External"/><Relationship Id="rId360" Type="http://schemas.openxmlformats.org/officeDocument/2006/relationships/hyperlink" Target="https://www.cier.org/es-uy/Lists/EstadisticasLD/MapaInterconexiones.pdf" TargetMode="External"/><Relationship Id="rId367" Type="http://schemas.openxmlformats.org/officeDocument/2006/relationships/hyperlink" Target="https://www.apa.com.au/our-services/other-energy-services/electricity-interconnectors/basslink/" TargetMode="External"/><Relationship Id="rId366" Type="http://schemas.openxmlformats.org/officeDocument/2006/relationships/hyperlink" Target="https://www.aemo.com.au/-/media/Files/Electricity/NEM/Security_and_Reliability/Congestion-Information/2017/Interconnector-Capabilities.pdf" TargetMode="External"/><Relationship Id="rId365" Type="http://schemas.openxmlformats.org/officeDocument/2006/relationships/hyperlink" Target="https://aemo.com.au/-/media/files/major-publications/isp/2023/2023-transmission-expansion-options-report.pdf?la=en" TargetMode="External"/><Relationship Id="rId364" Type="http://schemas.openxmlformats.org/officeDocument/2006/relationships/hyperlink" Target="https://aemo.com.au/-/media/files/electricity/nem/planning_and_forecasting/victorian_transmission/vni-west-rit-t/reports-and-updates/vni-west-pacr-volume-1.pdf?la=en" TargetMode="External"/><Relationship Id="rId95" Type="http://schemas.openxmlformats.org/officeDocument/2006/relationships/hyperlink" Target="https://www.ctuil.in/uploads/annual_rolling_plan/168302068523ISTS%20Rolling%20plan%202027-28%20-%20Printable%20version.pdf" TargetMode="External"/><Relationship Id="rId94" Type="http://schemas.openxmlformats.org/officeDocument/2006/relationships/hyperlink" Target="https://cea.nic.in/wp-content/uploads/notification/2023/06/NEP_2022_32_FINAL_GAZETTE_English.pdf" TargetMode="External"/><Relationship Id="rId97" Type="http://schemas.openxmlformats.org/officeDocument/2006/relationships/hyperlink" Target="https://cea.nic.in/wp-content/uploads/notification/2023/06/NEP_2022_32_FINAL_GAZETTE_English.pdf" TargetMode="External"/><Relationship Id="rId96" Type="http://schemas.openxmlformats.org/officeDocument/2006/relationships/hyperlink" Target="https://www.powergrid.in/" TargetMode="External"/><Relationship Id="rId99" Type="http://schemas.openxmlformats.org/officeDocument/2006/relationships/hyperlink" Target="https://www.powergrid.in/" TargetMode="External"/><Relationship Id="rId98" Type="http://schemas.openxmlformats.org/officeDocument/2006/relationships/hyperlink" Target="https://www.ctuil.in/uploads/annual_rolling_plan/168302068523ISTS%20Rolling%20plan%202027-28%20-%20Printable%20version.pdf" TargetMode="External"/><Relationship Id="rId91" Type="http://schemas.openxmlformats.org/officeDocument/2006/relationships/hyperlink" Target="https://cea.nic.in/wp-content/uploads/notification/2023/06/NEP_2022_32_FINAL_GAZETTE_English.pdf" TargetMode="External"/><Relationship Id="rId90" Type="http://schemas.openxmlformats.org/officeDocument/2006/relationships/hyperlink" Target="https://www.powergrid.in/" TargetMode="External"/><Relationship Id="rId93" Type="http://schemas.openxmlformats.org/officeDocument/2006/relationships/hyperlink" Target="https://www.powergrid.in/" TargetMode="External"/><Relationship Id="rId92" Type="http://schemas.openxmlformats.org/officeDocument/2006/relationships/hyperlink" Target="https://www.ctuil.in/uploads/annual_rolling_plan/168302068523ISTS%20Rolling%20plan%202027-28%20-%20Printable%20version.pdf" TargetMode="External"/><Relationship Id="rId359" Type="http://schemas.openxmlformats.org/officeDocument/2006/relationships/hyperlink" Target="https://www.cier.org/es-uy/Lists/EstadisticasLD/MapaInterconexiones.pdf" TargetMode="External"/><Relationship Id="rId358" Type="http://schemas.openxmlformats.org/officeDocument/2006/relationships/hyperlink" Target="https://www.cier.org/es-uy/Lists/EstadisticasLD/MapaInterconexiones.pdf" TargetMode="External"/><Relationship Id="rId357" Type="http://schemas.openxmlformats.org/officeDocument/2006/relationships/hyperlink" Target="https://www.cier.org/es-uy/Lists/EstadisticasLD/MapaInterconexiones.pdf" TargetMode="External"/><Relationship Id="rId352" Type="http://schemas.openxmlformats.org/officeDocument/2006/relationships/hyperlink" Target="https://www.cier.org/es-uy/Lists/EstadisticasLD/MapaInterconexiones.pdf" TargetMode="External"/><Relationship Id="rId351" Type="http://schemas.openxmlformats.org/officeDocument/2006/relationships/hyperlink" Target="https://www.cier.org/es-uy/Lists/EstadisticasLD/MapaInterconexiones.pdf" TargetMode="External"/><Relationship Id="rId350" Type="http://schemas.openxmlformats.org/officeDocument/2006/relationships/hyperlink" Target="https://www.cier.org/es-uy/Lists/EstadisticasLD/MapaInterconexiones.pdf" TargetMode="External"/><Relationship Id="rId356" Type="http://schemas.openxmlformats.org/officeDocument/2006/relationships/hyperlink" Target="https://www.investinperu.pe/RepositorioAPS0/0/2/jer/LT_500KV_PIURA/3_-_Equivalente_externo_el_Sistema_-_Inf_SPL-007_Interconexion_Ecuador_Peru.pdf" TargetMode="External"/><Relationship Id="rId355" Type="http://schemas.openxmlformats.org/officeDocument/2006/relationships/hyperlink" Target="https://www.sciencedirect.com/science/article/pii/S0378779623000809" TargetMode="External"/><Relationship Id="rId354" Type="http://schemas.openxmlformats.org/officeDocument/2006/relationships/hyperlink" Target="https://www.cier.org/es-uy/Lists/EstadisticasLD/MapaInterconexiones.pdf" TargetMode="External"/><Relationship Id="rId353" Type="http://schemas.openxmlformats.org/officeDocument/2006/relationships/hyperlink" Target="https://foreignpolicy.com/2023/01/13/venezuela-colombia-gas-deal-energy-economy-latin-america-maduro-petro/" TargetMode="External"/><Relationship Id="rId1378" Type="http://schemas.openxmlformats.org/officeDocument/2006/relationships/hyperlink" Target="https://www.google.co.uk/url?sa=t&amp;rct=j&amp;q=&amp;esrc=s&amp;source=web&amp;cd=&amp;ved=2ahUKEwjovePmzvqCAxXSVkEAHYVuDwYQFnoECA4QAQ&amp;url=https%3A%2F%2Fwww.mozambiqueenergysummit.com%2Fmedia%2Flxccup1e%2F3-chrispin-kahogo.pptx&amp;usg=AOvVaw3TZTk8MMKTPadesDWbgYog&amp;opi=89978449" TargetMode="External"/><Relationship Id="rId1379" Type="http://schemas.openxmlformats.org/officeDocument/2006/relationships/hyperlink" Target="https://www.lusakatimes.com/2020/02/28/zesco-and-angolan-firm-sign/" TargetMode="External"/><Relationship Id="rId305" Type="http://schemas.openxmlformats.org/officeDocument/2006/relationships/hyperlink" Target="https://aemo.com.au/-/media/files/major-publications/isp/2023/2023-transmission-expansion-options-report.pdf?la=en" TargetMode="External"/><Relationship Id="rId789" Type="http://schemas.openxmlformats.org/officeDocument/2006/relationships/hyperlink" Target="https://www.cell.com/cms/10.1016/j.joule.2021.10.006/attachment/53103cd8-9db9-479b-8b49-f9957e2b418c/mmc1" TargetMode="External"/><Relationship Id="rId304" Type="http://schemas.openxmlformats.org/officeDocument/2006/relationships/hyperlink" Target="https://www.internationalaffairs.org.au/australianoutlook/the-cable-connection-australia-and-indonesias-shared-journey-to-net-zero-emissions/" TargetMode="External"/><Relationship Id="rId788" Type="http://schemas.openxmlformats.org/officeDocument/2006/relationships/hyperlink" Target="https://github.com/switch-model/switch-china-open-model" TargetMode="External"/><Relationship Id="rId303" Type="http://schemas.openxmlformats.org/officeDocument/2006/relationships/hyperlink" Target="https://openinframap.org/" TargetMode="External"/><Relationship Id="rId787" Type="http://schemas.openxmlformats.org/officeDocument/2006/relationships/hyperlink" Target="http://www.jx.chinanews.com.cn/news/2023/0705/81473.html" TargetMode="External"/><Relationship Id="rId302" Type="http://schemas.openxmlformats.org/officeDocument/2006/relationships/hyperlink" Target="https://www.internationalaffairs.org.au/australianoutlook/the-cable-connection-australia-and-indonesias-shared-journey-to-net-zero-emissions/" TargetMode="External"/><Relationship Id="rId786" Type="http://schemas.openxmlformats.org/officeDocument/2006/relationships/hyperlink" Target="https://www.cell.com/cms/10.1016/j.joule.2021.10.006/attachment/53103cd8-9db9-479b-8b49-f9957e2b418c/mmc1" TargetMode="External"/><Relationship Id="rId309" Type="http://schemas.openxmlformats.org/officeDocument/2006/relationships/hyperlink" Target="https://aemo.com.au/-/media/files/major-publications/isp/2023/2023-transmission-expansion-options-report.pdf?la=en" TargetMode="External"/><Relationship Id="rId308" Type="http://schemas.openxmlformats.org/officeDocument/2006/relationships/hyperlink" Target="https://thebpp.com.au/call-for-partnerships/bpp-call-for-off-grid-renewable-energy-partnerships-in-the-pacific-and-timor-leste/" TargetMode="External"/><Relationship Id="rId307" Type="http://schemas.openxmlformats.org/officeDocument/2006/relationships/hyperlink" Target="https://openinframap.org/" TargetMode="External"/><Relationship Id="rId306" Type="http://schemas.openxmlformats.org/officeDocument/2006/relationships/hyperlink" Target="https://thebpp.com.au/call-for-partnerships/bpp-call-for-off-grid-renewable-energy-partnerships-in-the-pacific-and-timor-leste/" TargetMode="External"/><Relationship Id="rId781" Type="http://schemas.openxmlformats.org/officeDocument/2006/relationships/hyperlink" Target="https://www.cell.com/cms/10.1016/j.joule.2021.10.006/attachment/53103cd8-9db9-479b-8b49-f9957e2b418c/mmc1" TargetMode="External"/><Relationship Id="rId1370" Type="http://schemas.openxmlformats.org/officeDocument/2006/relationships/hyperlink" Target="https://www.sciencedirect.com/science/article/pii/S097308262030243X?ref=pdf_download&amp;fr=RR-2&amp;rr=81ba8ea84e943021" TargetMode="External"/><Relationship Id="rId780" Type="http://schemas.openxmlformats.org/officeDocument/2006/relationships/hyperlink" Target="https://github.com/switch-model/switch-china-open-model" TargetMode="External"/><Relationship Id="rId1371" Type="http://schemas.openxmlformats.org/officeDocument/2006/relationships/hyperlink" Target="https://www.sapp.co.zw/interconnectors" TargetMode="External"/><Relationship Id="rId1372" Type="http://schemas.openxmlformats.org/officeDocument/2006/relationships/hyperlink" Target="https://www.sapp.co.zw/interconnectors" TargetMode="External"/><Relationship Id="rId1373" Type="http://schemas.openxmlformats.org/officeDocument/2006/relationships/hyperlink" Target="https://openinframap.org/" TargetMode="External"/><Relationship Id="rId301" Type="http://schemas.openxmlformats.org/officeDocument/2006/relationships/hyperlink" Target="https://aemo.com.au/-/media/files/electricity/nem/planning_and_forecasting/victorian_transmission/vni-west-rit-t/reports-and-updates/vni-west-pacr-volume-1.pdf?la=en" TargetMode="External"/><Relationship Id="rId785" Type="http://schemas.openxmlformats.org/officeDocument/2006/relationships/hyperlink" Target="https://www.composite-insulators.com/news/nanyang-jingmen-changsha-1000-kv-uhv-ac-pr-61790907.html" TargetMode="External"/><Relationship Id="rId1374" Type="http://schemas.openxmlformats.org/officeDocument/2006/relationships/hyperlink" Target="https://www.sapp.co.zw/interconnectors" TargetMode="External"/><Relationship Id="rId300" Type="http://schemas.openxmlformats.org/officeDocument/2006/relationships/hyperlink" Target="https://www.tdworld.com/overhead-transmission/article/21270506/renewables-flow-via-australia-interconnector" TargetMode="External"/><Relationship Id="rId784" Type="http://schemas.openxmlformats.org/officeDocument/2006/relationships/hyperlink" Target="https://github.com/switch-model/switch-china-open-model" TargetMode="External"/><Relationship Id="rId1375" Type="http://schemas.openxmlformats.org/officeDocument/2006/relationships/hyperlink" Target="https://globaltransmission.info/namibia-inaugurates-400-kv-kunene-omatando-line-project/" TargetMode="External"/><Relationship Id="rId783" Type="http://schemas.openxmlformats.org/officeDocument/2006/relationships/hyperlink" Target="https://github.com/switch-model/switch-china-open-model" TargetMode="External"/><Relationship Id="rId1376" Type="http://schemas.openxmlformats.org/officeDocument/2006/relationships/hyperlink" Target="https://www.afdb.org/sites/default/files/documents/projects-and-operations/multinational_-_baynes_hydro-power_angola_and_namibia_400_kv_transmission_lines_project_-_project_information_memorandum.pdf" TargetMode="External"/><Relationship Id="rId782" Type="http://schemas.openxmlformats.org/officeDocument/2006/relationships/hyperlink" Target="https://github.com/switch-model/switch-china-open-model" TargetMode="External"/><Relationship Id="rId1377" Type="http://schemas.openxmlformats.org/officeDocument/2006/relationships/hyperlink" Target="https://www.sapp.co.zw/interconnectors" TargetMode="External"/><Relationship Id="rId1367" Type="http://schemas.openxmlformats.org/officeDocument/2006/relationships/hyperlink" Target="https://eappool.org/eoi-feasibility-study-for-ethiopia-somalia-interconnectors/" TargetMode="External"/><Relationship Id="rId1368" Type="http://schemas.openxmlformats.org/officeDocument/2006/relationships/hyperlink" Target="https://openinframap.org/" TargetMode="External"/><Relationship Id="rId1369" Type="http://schemas.openxmlformats.org/officeDocument/2006/relationships/hyperlink" Target="https://www.constructafrica.com/news/djibouti-us55m-approved-power-interconnection-project" TargetMode="External"/><Relationship Id="rId778" Type="http://schemas.openxmlformats.org/officeDocument/2006/relationships/hyperlink" Target="https://github.com/switch-model/switch-china-open-model" TargetMode="External"/><Relationship Id="rId777" Type="http://schemas.openxmlformats.org/officeDocument/2006/relationships/hyperlink" Target="https://iopscience.iop.org/article/10.1088/1742-6596/2276/1/012005/pdf" TargetMode="External"/><Relationship Id="rId776" Type="http://schemas.openxmlformats.org/officeDocument/2006/relationships/hyperlink" Target="https://github.com/switch-model/switch-china-open-model" TargetMode="External"/><Relationship Id="rId775" Type="http://schemas.openxmlformats.org/officeDocument/2006/relationships/hyperlink" Target="https://www.digitimes.com/news/a20230707VL209/digitimes-research-vietnam-ict-manufacturing-meet-the-analyst.html" TargetMode="External"/><Relationship Id="rId779" Type="http://schemas.openxmlformats.org/officeDocument/2006/relationships/hyperlink" Target="https://github.com/switch-model/switch-china-open-model" TargetMode="External"/><Relationship Id="rId770" Type="http://schemas.openxmlformats.org/officeDocument/2006/relationships/hyperlink" Target="https://github.com/switch-model/switch-china-open-model" TargetMode="External"/><Relationship Id="rId1360" Type="http://schemas.openxmlformats.org/officeDocument/2006/relationships/hyperlink" Target="https://www.nepad.org/countries/equatorial-guinea" TargetMode="External"/><Relationship Id="rId1361" Type="http://schemas.openxmlformats.org/officeDocument/2006/relationships/hyperlink" Target="https://en.wikipedia.org/wiki/Segesa" TargetMode="External"/><Relationship Id="rId1362" Type="http://schemas.openxmlformats.org/officeDocument/2006/relationships/hyperlink" Target="https://www.nepad.org/countries/equatorial-guinea" TargetMode="External"/><Relationship Id="rId774" Type="http://schemas.openxmlformats.org/officeDocument/2006/relationships/hyperlink" Target="https://southeastasiainfra.com/vietnams-power-development-plan-unlocking-res-potential-to-achieve-energy-transition-goals/" TargetMode="External"/><Relationship Id="rId1363" Type="http://schemas.openxmlformats.org/officeDocument/2006/relationships/hyperlink" Target="https://legideon.org/index.php?page=view/article/1195" TargetMode="External"/><Relationship Id="rId773" Type="http://schemas.openxmlformats.org/officeDocument/2006/relationships/hyperlink" Target="https://tuoitrenews.vn/news/society/20230523/vietnam-buys-electricity-from-china-to-ease-shortage/73292.html" TargetMode="External"/><Relationship Id="rId1364" Type="http://schemas.openxmlformats.org/officeDocument/2006/relationships/hyperlink" Target="https://www.nsenergybusiness.com/projects/cameroon-chad-interconnection-project/" TargetMode="External"/><Relationship Id="rId772" Type="http://schemas.openxmlformats.org/officeDocument/2006/relationships/hyperlink" Target="https://en.imsilkroad.com/p/334247.html" TargetMode="External"/><Relationship Id="rId1365" Type="http://schemas.openxmlformats.org/officeDocument/2006/relationships/hyperlink" Target="https://documents1.worldbank.org/curated/en/482631592619043723/pdf/Cameroon-and-Chad-Power-Interconnection-Project.pdf" TargetMode="External"/><Relationship Id="rId771" Type="http://schemas.openxmlformats.org/officeDocument/2006/relationships/hyperlink" Target="https://cleanenergygrid.org/wp-content/uploads/2020/11/Macro-Grids-in-the-Mainstream-1.pdf" TargetMode="External"/><Relationship Id="rId1366" Type="http://schemas.openxmlformats.org/officeDocument/2006/relationships/hyperlink" Target="https://www.nsenergybusiness.com/projects/cameroon-chad-interconnection-project/" TargetMode="External"/><Relationship Id="rId327" Type="http://schemas.openxmlformats.org/officeDocument/2006/relationships/hyperlink" Target="https://www.bchydro.com/content/dam/BCHydro/customer-portal/documents/corporate/suppliers/transmission-system/maps/transplt-Default-001.pdf" TargetMode="External"/><Relationship Id="rId326" Type="http://schemas.openxmlformats.org/officeDocument/2006/relationships/hyperlink" Target="https://www.bchydro.com/content/dam/BCHydro/customer-portal/documents/corporate/suppliers/transmission-system/maps/transplt-Default-001.pdf" TargetMode="External"/><Relationship Id="rId325" Type="http://schemas.openxmlformats.org/officeDocument/2006/relationships/hyperlink" Target="https://natural-resources.canada.ca/energy/electricity-infrastructure/electricity-canada/canada-electric-reliability-framework/northwest-territories-electric-reliability-framework/18838" TargetMode="External"/><Relationship Id="rId324" Type="http://schemas.openxmlformats.org/officeDocument/2006/relationships/hyperlink" Target="https://iaac-aeic.gc.ca/050/evaluations/proj/65713" TargetMode="External"/><Relationship Id="rId329" Type="http://schemas.openxmlformats.org/officeDocument/2006/relationships/hyperlink" Target="https://www.hydro.mb.ca/docs/projects/facilities_map.pdf" TargetMode="External"/><Relationship Id="rId1390" Type="http://schemas.openxmlformats.org/officeDocument/2006/relationships/hyperlink" Target="https://www.au-pida.org/view-project/2006/" TargetMode="External"/><Relationship Id="rId328" Type="http://schemas.openxmlformats.org/officeDocument/2006/relationships/hyperlink" Target="https://natural-resources.canada.ca/energy/electricity-infrastructure/electricity-canada/canada-electric-reliability-framework/manitobas-electric-reliability-framework/18830" TargetMode="External"/><Relationship Id="rId1391" Type="http://schemas.openxmlformats.org/officeDocument/2006/relationships/hyperlink" Target="https://www.sciencedirect.com/science/article/pii/S0973082618300590?casa_token=SrOwfLg65s4AAAAA:WqgQ4EnyuHDmuM1rUZCNXgdEcHgbKSU-Cp1Jk7yupC7JuT0PaW53KmWr4FLhGnnZqOGiyARnMg" TargetMode="External"/><Relationship Id="rId1392" Type="http://schemas.openxmlformats.org/officeDocument/2006/relationships/hyperlink" Target="https://www.irena.org/-/media/Files/IRENA/Agency/Publication/2018/Nov/IRENA_Planning_West_Africa_2018.pdf" TargetMode="External"/><Relationship Id="rId1393" Type="http://schemas.openxmlformats.org/officeDocument/2006/relationships/hyperlink" Target="https://projectsportal.afdb.org/dataportal/VProject/show/P-Z1-FA0-146" TargetMode="External"/><Relationship Id="rId1394" Type="http://schemas.openxmlformats.org/officeDocument/2006/relationships/hyperlink" Target="https://www.ecowapp.org/sites/default/files/wapp_2020-2023_business_plan_0.pdf" TargetMode="External"/><Relationship Id="rId1395" Type="http://schemas.openxmlformats.org/officeDocument/2006/relationships/hyperlink" Target="https://www.usaid.gov/sites/default/files/2022-05/wapt.pdf" TargetMode="External"/><Relationship Id="rId323" Type="http://schemas.openxmlformats.org/officeDocument/2006/relationships/hyperlink" Target="https://www.hitachienergy.com/us/en/about-us/customer-success-stories/maritime-link" TargetMode="External"/><Relationship Id="rId1396" Type="http://schemas.openxmlformats.org/officeDocument/2006/relationships/hyperlink" Target="https://www.irena.org/-/media/Files/IRENA/Agency/Publication/2018/Nov/IRENA_Planning_West_Africa_2018.pdf" TargetMode="External"/><Relationship Id="rId322" Type="http://schemas.openxmlformats.org/officeDocument/2006/relationships/hyperlink" Target="https://www.aeso.ca/assets/Uploads/grid/ltp/AESO-2022-Long-term-Transmission-Plan.pdf" TargetMode="External"/><Relationship Id="rId1397" Type="http://schemas.openxmlformats.org/officeDocument/2006/relationships/hyperlink" Target="https://www.irena.org/-/media/Files/IRENA/Agency/Publication/2018/Nov/IRENA_Planning_West_Africa_2018.pdf" TargetMode="External"/><Relationship Id="rId321" Type="http://schemas.openxmlformats.org/officeDocument/2006/relationships/hyperlink" Target="https://en-academic.com/dic.nsf/enwiki/11718000" TargetMode="External"/><Relationship Id="rId1398" Type="http://schemas.openxmlformats.org/officeDocument/2006/relationships/hyperlink" Target="https://www.au-pida.org/view-project/2006/" TargetMode="External"/><Relationship Id="rId320" Type="http://schemas.openxmlformats.org/officeDocument/2006/relationships/hyperlink" Target="https://www.atco.com/en-ca/projects/mcneill-hvdc-link.html" TargetMode="External"/><Relationship Id="rId1399" Type="http://schemas.openxmlformats.org/officeDocument/2006/relationships/hyperlink" Target="https://www.usaid.gov/sites/default/files/2022-05/wapt.pdf" TargetMode="External"/><Relationship Id="rId1389" Type="http://schemas.openxmlformats.org/officeDocument/2006/relationships/hyperlink" Target="https://www.sciencedirect.com/science/article/pii/S0973082618300590?casa_token=SrOwfLg65s4AAAAA:WqgQ4EnyuHDmuM1rUZCNXgdEcHgbKSU-Cp1Jk7yupC7JuT0PaW53KmWr4FLhGnnZqOGiyARnMg" TargetMode="External"/><Relationship Id="rId316" Type="http://schemas.openxmlformats.org/officeDocument/2006/relationships/hyperlink" Target="https://www.lawsonlundell.com/media/news/241_BC-AlbertaIntertie.pdf" TargetMode="External"/><Relationship Id="rId315" Type="http://schemas.openxmlformats.org/officeDocument/2006/relationships/hyperlink" Target="https://www.cier.org/es-uy/Lists/EstadisticasLD/MapaInterconexiones.pdf" TargetMode="External"/><Relationship Id="rId799" Type="http://schemas.openxmlformats.org/officeDocument/2006/relationships/hyperlink" Target="https://www.garant.ru/products/ipo/prime/doc/404487690/" TargetMode="External"/><Relationship Id="rId314" Type="http://schemas.openxmlformats.org/officeDocument/2006/relationships/hyperlink" Target="https://www.cier.org/es-uy/Lists/EstadisticasLD/MapaInterconexiones.pdf" TargetMode="External"/><Relationship Id="rId798" Type="http://schemas.openxmlformats.org/officeDocument/2006/relationships/hyperlink" Target="https://www.garant.ru/products/ipo/prime/doc/404487690/" TargetMode="External"/><Relationship Id="rId313" Type="http://schemas.openxmlformats.org/officeDocument/2006/relationships/hyperlink" Target="https://www.cier.org/es-uy/Lists/EstadisticasLD/MapaInterconexiones.pdf" TargetMode="External"/><Relationship Id="rId797" Type="http://schemas.openxmlformats.org/officeDocument/2006/relationships/hyperlink" Target="https://www.garant.ru/products/ipo/prime/doc/404487690/" TargetMode="External"/><Relationship Id="rId319" Type="http://schemas.openxmlformats.org/officeDocument/2006/relationships/hyperlink" Target="https://www.bchydro.com/content/dam/BCHydro/customer-portal/documents/corporate/suppliers/transmission-system/maps/transplt-Default-001.pdf" TargetMode="External"/><Relationship Id="rId318" Type="http://schemas.openxmlformats.org/officeDocument/2006/relationships/hyperlink" Target="https://natural-resources.canada.ca/energy/electricity-infrastructure/electricity-canada/canada-electric-reliability-framework/albertas-electric-reliability-framework/18826" TargetMode="External"/><Relationship Id="rId317" Type="http://schemas.openxmlformats.org/officeDocument/2006/relationships/hyperlink" Target="https://www.bchydro.com/content/dam/BCHydro/customer-portal/documents/corporate/suppliers/transmission-system/maps/transplt-Default-001.pdf" TargetMode="External"/><Relationship Id="rId1380" Type="http://schemas.openxmlformats.org/officeDocument/2006/relationships/hyperlink" Target="https://www.sciencedirect.com/science/article/pii/S097308262030243X" TargetMode="External"/><Relationship Id="rId792" Type="http://schemas.openxmlformats.org/officeDocument/2006/relationships/hyperlink" Target="https://github.com/switch-model/switch-china-open-model" TargetMode="External"/><Relationship Id="rId1381" Type="http://schemas.openxmlformats.org/officeDocument/2006/relationships/hyperlink" Target="https://www.usaid.gov/sites/default/files/2022-05/PA_Transmission_Roadmap_508.pdf" TargetMode="External"/><Relationship Id="rId791" Type="http://schemas.openxmlformats.org/officeDocument/2006/relationships/hyperlink" Target="https://github.com/switch-model/switch-china-open-model" TargetMode="External"/><Relationship Id="rId1382" Type="http://schemas.openxmlformats.org/officeDocument/2006/relationships/hyperlink" Target="https://www.sciencedirect.com/science/article/pii/S097308262030243X" TargetMode="External"/><Relationship Id="rId790" Type="http://schemas.openxmlformats.org/officeDocument/2006/relationships/hyperlink" Target="https://github.com/switch-model/switch-china-open-model" TargetMode="External"/><Relationship Id="rId1383" Type="http://schemas.openxmlformats.org/officeDocument/2006/relationships/hyperlink" Target="https://www.sciencedirect.com/science/article/pii/S097308262030243X" TargetMode="External"/><Relationship Id="rId1384" Type="http://schemas.openxmlformats.org/officeDocument/2006/relationships/hyperlink" Target="https://projectsportal.afdb.org/dataportal/VProject/show/P-Z1-F00-077" TargetMode="External"/><Relationship Id="rId312" Type="http://schemas.openxmlformats.org/officeDocument/2006/relationships/hyperlink" Target="https://www.cier.org/es-uy/Lists/EstadisticasLD/MapaInterconexiones.pdf" TargetMode="External"/><Relationship Id="rId796" Type="http://schemas.openxmlformats.org/officeDocument/2006/relationships/hyperlink" Target="https://www.garant.ru/products/ipo/prime/doc/404487690/" TargetMode="External"/><Relationship Id="rId1385" Type="http://schemas.openxmlformats.org/officeDocument/2006/relationships/hyperlink" Target="https://www.sciencedirect.com/science/article/pii/S097308262030243X" TargetMode="External"/><Relationship Id="rId311" Type="http://schemas.openxmlformats.org/officeDocument/2006/relationships/hyperlink" Target="https://www.cier.org/es-uy/Lists/EstadisticasLD/MapaInterconexiones.pdf" TargetMode="External"/><Relationship Id="rId795" Type="http://schemas.openxmlformats.org/officeDocument/2006/relationships/hyperlink" Target="https://github.com/switch-model/switch-china-open-model" TargetMode="External"/><Relationship Id="rId1386" Type="http://schemas.openxmlformats.org/officeDocument/2006/relationships/hyperlink" Target="https://reglobal.org/tanzanian-power-sector-ambitious-targets-set-for-the-coming-decade/" TargetMode="External"/><Relationship Id="rId310" Type="http://schemas.openxmlformats.org/officeDocument/2006/relationships/hyperlink" Target="https://www.cier.org/es-uy/Lists/EstadisticasLD/MapaInterconexiones.pdf" TargetMode="External"/><Relationship Id="rId794" Type="http://schemas.openxmlformats.org/officeDocument/2006/relationships/hyperlink" Target="https://github.com/switch-model/switch-china-open-model" TargetMode="External"/><Relationship Id="rId1387" Type="http://schemas.openxmlformats.org/officeDocument/2006/relationships/hyperlink" Target="https://www.ecowapp.org/sites/default/files/wapp_2020-2023_business_plan_0.pdf" TargetMode="External"/><Relationship Id="rId793" Type="http://schemas.openxmlformats.org/officeDocument/2006/relationships/hyperlink" Target="https://github.com/switch-model/switch-china-open-model" TargetMode="External"/><Relationship Id="rId1388" Type="http://schemas.openxmlformats.org/officeDocument/2006/relationships/hyperlink" Target="https://projectsportal.afdb.org/dataportal/VProject/show/P-Z1-FA0-146" TargetMode="External"/><Relationship Id="rId297" Type="http://schemas.openxmlformats.org/officeDocument/2006/relationships/hyperlink" Target="https://www.aemo.com.au/-/media/Files/Electricity/NEM/Security_and_Reliability/Congestion-Information/2017/Interconnector-Capabilities.pdf" TargetMode="External"/><Relationship Id="rId296" Type="http://schemas.openxmlformats.org/officeDocument/2006/relationships/hyperlink" Target="https://aemo.com.au/-/media/files/major-publications/isp/2023/2023-transmission-expansion-options-report.pdf?la=en" TargetMode="External"/><Relationship Id="rId295" Type="http://schemas.openxmlformats.org/officeDocument/2006/relationships/hyperlink" Target="https://www.aer.gov.au/networks-pipelines/service-providers-assets/murraylink-electricity-transmission-interconnector" TargetMode="External"/><Relationship Id="rId294" Type="http://schemas.openxmlformats.org/officeDocument/2006/relationships/hyperlink" Target="https://www.aemo.com.au/-/media/Files/Electricity/NEM/Security_and_Reliability/Congestion-Information/2017/Interconnector-Capabilities.pdf" TargetMode="External"/><Relationship Id="rId299" Type="http://schemas.openxmlformats.org/officeDocument/2006/relationships/hyperlink" Target="https://aemo.com.au/-/media/files/major-publications/isp/2023/2023-transmission-expansion-options-report.pdf?la=en" TargetMode="External"/><Relationship Id="rId298" Type="http://schemas.openxmlformats.org/officeDocument/2006/relationships/hyperlink" Target="https://aemo.com.au/-/media/files/major-publications/isp/2023/2023-transmission-expansion-options-report.pdf?la=en" TargetMode="External"/><Relationship Id="rId271" Type="http://schemas.openxmlformats.org/officeDocument/2006/relationships/hyperlink" Target="https://www.cepal.org/sites/default/files/events/files/foreplen_sesion5_cier_0.pdf" TargetMode="External"/><Relationship Id="rId270" Type="http://schemas.openxmlformats.org/officeDocument/2006/relationships/hyperlink" Target="https://www.cier.org/es-uy/Lists/EstadisticasLD/MapaInterconexiones.pdf" TargetMode="External"/><Relationship Id="rId269" Type="http://schemas.openxmlformats.org/officeDocument/2006/relationships/hyperlink" Target="https://www.cier.org/es-uy/Lists/EstadisticasLD/MapaInterconexiones.pdf" TargetMode="External"/><Relationship Id="rId264" Type="http://schemas.openxmlformats.org/officeDocument/2006/relationships/hyperlink" Target="https://www.cier.org/es-uy/Lists/EstadisticasLD/MapaInterconexiones.pdf" TargetMode="External"/><Relationship Id="rId263" Type="http://schemas.openxmlformats.org/officeDocument/2006/relationships/hyperlink" Target="https://www.sciencedirect.com/science/article/pii/S2211467X22001614" TargetMode="External"/><Relationship Id="rId262" Type="http://schemas.openxmlformats.org/officeDocument/2006/relationships/hyperlink" Target="https://www.cier.org/es-uy/Lists/EstadisticasLD/MapaInterconexiones.pdf" TargetMode="External"/><Relationship Id="rId261" Type="http://schemas.openxmlformats.org/officeDocument/2006/relationships/hyperlink" Target="https://www.cier.org/es-uy/Lists/EstadisticasLD/MapaInterconexiones.pdf" TargetMode="External"/><Relationship Id="rId268" Type="http://schemas.openxmlformats.org/officeDocument/2006/relationships/hyperlink" Target="https://www.cier.org/es-uy/Lists/EstadisticasLD/MapaInterconexiones.pdf" TargetMode="External"/><Relationship Id="rId267" Type="http://schemas.openxmlformats.org/officeDocument/2006/relationships/hyperlink" Target="https://link.springer.com/article/10.1007/s12667-020-00420-w" TargetMode="External"/><Relationship Id="rId266" Type="http://schemas.openxmlformats.org/officeDocument/2006/relationships/hyperlink" Target="https://www.cier.org/es-uy/Lists/EstadisticasLD/MapaInterconexiones.pdf" TargetMode="External"/><Relationship Id="rId265" Type="http://schemas.openxmlformats.org/officeDocument/2006/relationships/hyperlink" Target="https://www.webuildgroup.com/en/projects/dams-hydroelectric-plants/yacyreta-hydroelectric-project/" TargetMode="External"/><Relationship Id="rId260" Type="http://schemas.openxmlformats.org/officeDocument/2006/relationships/hyperlink" Target="https://www.cier.org/es-uy/Lists/EstadisticasLD/MapaInterconexiones.pdf" TargetMode="External"/><Relationship Id="rId259" Type="http://schemas.openxmlformats.org/officeDocument/2006/relationships/hyperlink" Target="https://inspenet.com/en/noticias/bolivia-and-argentina-inaugurate-electrical-interconnection-to-export-energy-and-strengthen-regional-integration/" TargetMode="External"/><Relationship Id="rId258" Type="http://schemas.openxmlformats.org/officeDocument/2006/relationships/hyperlink" Target="https://www.cier.org/es-uy/Lists/EstadisticasLD/MapaInterconexiones.pdf" TargetMode="External"/><Relationship Id="rId253" Type="http://schemas.openxmlformats.org/officeDocument/2006/relationships/hyperlink" Target="https://renewablewatch.in/2023/08/30/transmission-ties-saudi-arabias-regional-connections/" TargetMode="External"/><Relationship Id="rId252" Type="http://schemas.openxmlformats.org/officeDocument/2006/relationships/hyperlink" Target="https://www.arabfund.org/default.aspx?pageId=454" TargetMode="External"/><Relationship Id="rId251" Type="http://schemas.openxmlformats.org/officeDocument/2006/relationships/hyperlink" Target="https://www.arabfund.org/default.aspx?pageId=454" TargetMode="External"/><Relationship Id="rId250" Type="http://schemas.openxmlformats.org/officeDocument/2006/relationships/hyperlink" Target="https://openinframap.org/" TargetMode="External"/><Relationship Id="rId257" Type="http://schemas.openxmlformats.org/officeDocument/2006/relationships/hyperlink" Target="https://iea.blob.core.windows.net/assets/0d00581c-dc3c-466f-b0c8-97d25112a6e0/Uzbekistan2022.pdf" TargetMode="External"/><Relationship Id="rId256" Type="http://schemas.openxmlformats.org/officeDocument/2006/relationships/hyperlink" Target="https://iea.blob.core.windows.net/assets/0d00581c-dc3c-466f-b0c8-97d25112a6e0/Uzbekistan2022.pdf" TargetMode="External"/><Relationship Id="rId255" Type="http://schemas.openxmlformats.org/officeDocument/2006/relationships/hyperlink" Target="https://renewablewatch.in/2023/08/30/transmission-ties-saudi-arabias-regional-connections/" TargetMode="External"/><Relationship Id="rId254" Type="http://schemas.openxmlformats.org/officeDocument/2006/relationships/hyperlink" Target="https://www.enerdata.net/publications/daily-energy-news/oman-and-saudi-arabia-mull-develop-12-gw-power-interconnector.html" TargetMode="External"/><Relationship Id="rId293" Type="http://schemas.openxmlformats.org/officeDocument/2006/relationships/hyperlink" Target="https://aemo.com.au/-/media/files/major-publications/isp/2023/2023-transmission-expansion-options-report.pdf?la=en" TargetMode="External"/><Relationship Id="rId292" Type="http://schemas.openxmlformats.org/officeDocument/2006/relationships/hyperlink" Target="https://www.projectenergyconnect.com.au/" TargetMode="External"/><Relationship Id="rId291" Type="http://schemas.openxmlformats.org/officeDocument/2006/relationships/hyperlink" Target="https://www.projectenergyconnect.com.au/moreInformation.php" TargetMode="External"/><Relationship Id="rId290" Type="http://schemas.openxmlformats.org/officeDocument/2006/relationships/hyperlink" Target="https://www.aemo.com.au/-/media/Files/Electricity/NEM/Security_and_Reliability/Congestion-Information/2017/Interconnector-Capabilities.pdf" TargetMode="External"/><Relationship Id="rId286" Type="http://schemas.openxmlformats.org/officeDocument/2006/relationships/hyperlink" Target="https://aemo.com.au/-/media/files/major-publications/isp/2023/2023-transmission-expansion-options-report.pdf?la=en" TargetMode="External"/><Relationship Id="rId285" Type="http://schemas.openxmlformats.org/officeDocument/2006/relationships/hyperlink" Target="https://utilitymagazine.com.au/236m-qld-nsw-interconnector-upgrades-complete/" TargetMode="External"/><Relationship Id="rId284" Type="http://schemas.openxmlformats.org/officeDocument/2006/relationships/hyperlink" Target="https://www.darleypowerfight.com.au/case-studies/directlink-terranora-interconnector/" TargetMode="External"/><Relationship Id="rId283" Type="http://schemas.openxmlformats.org/officeDocument/2006/relationships/hyperlink" Target="https://www.aemo.com.au/-/media/Files/Electricity/NEM/Security_and_Reliability/Congestion-Information/2017/Interconnector-Capabilities.pdf" TargetMode="External"/><Relationship Id="rId289" Type="http://schemas.openxmlformats.org/officeDocument/2006/relationships/hyperlink" Target="https://aemo.com.au/-/media/files/major-publications/isp/2023/2023-transmission-expansion-options-report.pdf?la=en" TargetMode="External"/><Relationship Id="rId288" Type="http://schemas.openxmlformats.org/officeDocument/2006/relationships/hyperlink" Target="https://hir.harvard.edu/electrification-in-papua-new-guinea/" TargetMode="External"/><Relationship Id="rId287" Type="http://schemas.openxmlformats.org/officeDocument/2006/relationships/hyperlink" Target="https://hir.harvard.edu/electrification-in-papua-new-guinea/" TargetMode="External"/><Relationship Id="rId282" Type="http://schemas.openxmlformats.org/officeDocument/2006/relationships/hyperlink" Target="https://aemo.com.au/-/media/files/major-publications/isp/2023/2023-transmission-expansion-options-report.pdf?la=en" TargetMode="External"/><Relationship Id="rId281" Type="http://schemas.openxmlformats.org/officeDocument/2006/relationships/hyperlink" Target="https://www.tdworld.com/grid-innovations/transmission/article/20971581/transaustralian-hvdc-interconnector" TargetMode="External"/><Relationship Id="rId280" Type="http://schemas.openxmlformats.org/officeDocument/2006/relationships/hyperlink" Target="https://www.aemo.com.au/-/media/Files/Electricity/NEM/Security_and_Reliability/Congestion-Information/2017/Interconnector-Capabilities.pdf" TargetMode="External"/><Relationship Id="rId275" Type="http://schemas.openxmlformats.org/officeDocument/2006/relationships/hyperlink" Target="https://territoryrenewableenergy.nt.gov.au/__data/assets/pdf_file/0011/1056782/darwin-katherine-electricity-system-plan-web.pdf?v=0.1.1" TargetMode="External"/><Relationship Id="rId274" Type="http://schemas.openxmlformats.org/officeDocument/2006/relationships/hyperlink" Target="https://territoryrenewableenergy.nt.gov.au/__data/assets/pdf_file/0011/1056782/darwin-katherine-electricity-system-plan-web.pdf?v=0.1.1" TargetMode="External"/><Relationship Id="rId273" Type="http://schemas.openxmlformats.org/officeDocument/2006/relationships/hyperlink" Target="https://territoryrenewableenergy.nt.gov.au/__data/assets/pdf_file/0011/1056782/darwin-katherine-electricity-system-plan-web.pdf?v=0.1.1" TargetMode="External"/><Relationship Id="rId272" Type="http://schemas.openxmlformats.org/officeDocument/2006/relationships/hyperlink" Target="https://www.cier.org/es-uy/Lists/EstadisticasLD/MapaInterconexiones.pdf" TargetMode="External"/><Relationship Id="rId279" Type="http://schemas.openxmlformats.org/officeDocument/2006/relationships/hyperlink" Target="https://www.tdworld.com/grid-innovations/transmission/article/20971581/transaustralian-hvdc-interconnector" TargetMode="External"/><Relationship Id="rId278" Type="http://schemas.openxmlformats.org/officeDocument/2006/relationships/hyperlink" Target="https://territoryrenewableenergy.nt.gov.au/__data/assets/pdf_file/0011/1056782/darwin-katherine-electricity-system-plan-web.pdf?v=0.1.1" TargetMode="External"/><Relationship Id="rId277" Type="http://schemas.openxmlformats.org/officeDocument/2006/relationships/hyperlink" Target="https://territoryrenewableenergy.nt.gov.au/__data/assets/pdf_file/0011/1056782/darwin-katherine-electricity-system-plan-web.pdf?v=0.1.1" TargetMode="External"/><Relationship Id="rId276" Type="http://schemas.openxmlformats.org/officeDocument/2006/relationships/hyperlink" Target="https://territoryrenewableenergy.nt.gov.au/__data/assets/pdf_file/0011/1056782/darwin-katherine-electricity-system-plan-web.pdf?v=0.1.1" TargetMode="External"/><Relationship Id="rId1455" Type="http://schemas.openxmlformats.org/officeDocument/2006/relationships/hyperlink" Target="https://mc-cd8320d4-36a1-40ac-83cc-3389-cdn-endpoint.azureedge.net/-/media/Files/IRENA/Agency/Publication/2023/Jan/IRENA_Planning_Prospects_NAfrica_2023.pdf?rev=3c742bf754a540d8929a5856aaa4575f" TargetMode="External"/><Relationship Id="rId1456" Type="http://schemas.openxmlformats.org/officeDocument/2006/relationships/hyperlink" Target="https://mc-cd8320d4-36a1-40ac-83cc-3389-cdn-endpoint.azureedge.net/-/media/Files/IRENA/Agency/Publication/2023/Jan/IRENA_Planning_Prospects_NAfrica_2023.pdf?rev=3c742bf754a540d8929a5856aaa4575f" TargetMode="External"/><Relationship Id="rId1457" Type="http://schemas.openxmlformats.org/officeDocument/2006/relationships/hyperlink" Target="https://mc-cd8320d4-36a1-40ac-83cc-3389-cdn-endpoint.azureedge.net/-/media/Files/IRENA/Agency/Publication/2023/Jan/IRENA_Planning_Prospects_NAfrica_2023.pdf?rev=3c742bf754a540d8929a5856aaa4575f" TargetMode="External"/><Relationship Id="rId1458" Type="http://schemas.openxmlformats.org/officeDocument/2006/relationships/hyperlink" Target="https://mc-cd8320d4-36a1-40ac-83cc-3389-cdn-endpoint.azureedge.net/-/media/Files/IRENA/Agency/Publication/2023/Jan/IRENA_Planning_Prospects_NAfrica_2023.pdf?rev=3c742bf754a540d8929a5856aaa4575f" TargetMode="External"/><Relationship Id="rId1459" Type="http://schemas.openxmlformats.org/officeDocument/2006/relationships/hyperlink" Target="https://mc-cd8320d4-36a1-40ac-83cc-3389-cdn-endpoint.azureedge.net/-/media/Files/IRENA/Agency/Publication/2023/Jan/IRENA_Planning_Prospects_NAfrica_2023.pdf?rev=3c742bf754a540d8929a5856aaa4575f" TargetMode="External"/><Relationship Id="rId629" Type="http://schemas.openxmlformats.org/officeDocument/2006/relationships/hyperlink" Target="https://www.cier.org/es-uy/Lists/EstadisticasLD/MapaInterconexiones.pdf" TargetMode="External"/><Relationship Id="rId624" Type="http://schemas.openxmlformats.org/officeDocument/2006/relationships/hyperlink" Target="https://www.nature.com/articles/s41597-023-01992-9" TargetMode="External"/><Relationship Id="rId623" Type="http://schemas.openxmlformats.org/officeDocument/2006/relationships/hyperlink" Target="https://www.cier.org/es-uy/Lists/EstadisticasLD/MapaInterconexiones.pdf" TargetMode="External"/><Relationship Id="rId622" Type="http://schemas.openxmlformats.org/officeDocument/2006/relationships/hyperlink" Target="https://www.nature.com/articles/s41597-023-01992-9" TargetMode="External"/><Relationship Id="rId621" Type="http://schemas.openxmlformats.org/officeDocument/2006/relationships/hyperlink" Target="https://www.cier.org/es-uy/Lists/EstadisticasLD/MapaInterconexiones.pdf" TargetMode="External"/><Relationship Id="rId628" Type="http://schemas.openxmlformats.org/officeDocument/2006/relationships/hyperlink" Target="https://www.nature.com/articles/s41597-023-01992-9" TargetMode="External"/><Relationship Id="rId627" Type="http://schemas.openxmlformats.org/officeDocument/2006/relationships/hyperlink" Target="https://www.cier.org/es-uy/Lists/EstadisticasLD/MapaInterconexiones.pdf" TargetMode="External"/><Relationship Id="rId626" Type="http://schemas.openxmlformats.org/officeDocument/2006/relationships/hyperlink" Target="https://www.nature.com/articles/s41597-023-01992-9" TargetMode="External"/><Relationship Id="rId625" Type="http://schemas.openxmlformats.org/officeDocument/2006/relationships/hyperlink" Target="https://www.cier.org/es-uy/Lists/EstadisticasLD/MapaInterconexiones.pdf" TargetMode="External"/><Relationship Id="rId1450" Type="http://schemas.openxmlformats.org/officeDocument/2006/relationships/hyperlink" Target="https://mc-cd8320d4-36a1-40ac-83cc-3389-cdn-endpoint.azureedge.net/-/media/Files/IRENA/Agency/Publication/2023/Jan/IRENA_Planning_Prospects_NAfrica_2023.pdf?rev=3c742bf754a540d8929a5856aaa4575f" TargetMode="External"/><Relationship Id="rId620" Type="http://schemas.openxmlformats.org/officeDocument/2006/relationships/hyperlink" Target="https://www.nature.com/articles/s41597-023-01992-9" TargetMode="External"/><Relationship Id="rId1451" Type="http://schemas.openxmlformats.org/officeDocument/2006/relationships/hyperlink" Target="https://mc-cd8320d4-36a1-40ac-83cc-3389-cdn-endpoint.azureedge.net/-/media/Files/IRENA/Agency/Publication/2023/Jan/IRENA_Planning_Prospects_NAfrica_2023.pdf?rev=3c742bf754a540d8929a5856aaa4575f" TargetMode="External"/><Relationship Id="rId1452" Type="http://schemas.openxmlformats.org/officeDocument/2006/relationships/hyperlink" Target="https://mc-cd8320d4-36a1-40ac-83cc-3389-cdn-endpoint.azureedge.net/-/media/Files/IRENA/Agency/Publication/2023/Jan/IRENA_Planning_Prospects_NAfrica_2023.pdf?rev=3c742bf754a540d8929a5856aaa4575f" TargetMode="External"/><Relationship Id="rId1453" Type="http://schemas.openxmlformats.org/officeDocument/2006/relationships/hyperlink" Target="https://www.sciencedirect.com/science/article/pii/S2352484718302981" TargetMode="External"/><Relationship Id="rId1454" Type="http://schemas.openxmlformats.org/officeDocument/2006/relationships/hyperlink" Target="https://www.sciencedirect.com/science/article/pii/S2352484723015664" TargetMode="External"/><Relationship Id="rId1444" Type="http://schemas.openxmlformats.org/officeDocument/2006/relationships/hyperlink" Target="https://openinframap.org/" TargetMode="External"/><Relationship Id="rId1445" Type="http://schemas.openxmlformats.org/officeDocument/2006/relationships/hyperlink" Target="https://www.sciencedirect.com/science/article/pii/S097308262030243X" TargetMode="External"/><Relationship Id="rId1446" Type="http://schemas.openxmlformats.org/officeDocument/2006/relationships/hyperlink" Target="https://www.sciencedirect.com/science/article/pii/S097308262030243X" TargetMode="External"/><Relationship Id="rId1447" Type="http://schemas.openxmlformats.org/officeDocument/2006/relationships/hyperlink" Target="https://www.sciencedirect.com/science/article/pii/S097308262030243X" TargetMode="External"/><Relationship Id="rId1448" Type="http://schemas.openxmlformats.org/officeDocument/2006/relationships/hyperlink" Target="https://projectsportal.afdb.org/dataportal/VProject/show/P-Z1-FA0-179" TargetMode="External"/><Relationship Id="rId1449" Type="http://schemas.openxmlformats.org/officeDocument/2006/relationships/hyperlink" Target="https://mc-cd8320d4-36a1-40ac-83cc-3389-cdn-endpoint.azureedge.net/-/media/Files/IRENA/Agency/Publication/2023/Jan/IRENA_Planning_Prospects_NAfrica_2023.pdf?rev=3c742bf754a540d8929a5856aaa4575f" TargetMode="External"/><Relationship Id="rId619" Type="http://schemas.openxmlformats.org/officeDocument/2006/relationships/hyperlink" Target="https://www.cier.org/es-uy/Lists/EstadisticasLD/MapaInterconexiones.pdf" TargetMode="External"/><Relationship Id="rId618" Type="http://schemas.openxmlformats.org/officeDocument/2006/relationships/hyperlink" Target="https://www.nature.com/articles/s41597-023-01992-9" TargetMode="External"/><Relationship Id="rId613" Type="http://schemas.openxmlformats.org/officeDocument/2006/relationships/hyperlink" Target="https://www.cier.org/es-uy/Lists/EstadisticasLD/MapaInterconexiones.pdf" TargetMode="External"/><Relationship Id="rId612" Type="http://schemas.openxmlformats.org/officeDocument/2006/relationships/hyperlink" Target="https://www.nature.com/articles/s41597-023-01992-9" TargetMode="External"/><Relationship Id="rId611" Type="http://schemas.openxmlformats.org/officeDocument/2006/relationships/hyperlink" Target="https://www.cier.org/es-uy/Lists/EstadisticasLD/MapaInterconexiones.pdf" TargetMode="External"/><Relationship Id="rId610" Type="http://schemas.openxmlformats.org/officeDocument/2006/relationships/hyperlink" Target="https://www.nature.com/articles/s41597-023-01992-9" TargetMode="External"/><Relationship Id="rId617" Type="http://schemas.openxmlformats.org/officeDocument/2006/relationships/hyperlink" Target="https://www.cier.org/es-uy/Lists/EstadisticasLD/MapaInterconexiones.pdf" TargetMode="External"/><Relationship Id="rId616" Type="http://schemas.openxmlformats.org/officeDocument/2006/relationships/hyperlink" Target="https://www.nature.com/articles/s41597-023-01992-9" TargetMode="External"/><Relationship Id="rId615" Type="http://schemas.openxmlformats.org/officeDocument/2006/relationships/hyperlink" Target="https://www.cier.org/es-uy/Lists/EstadisticasLD/MapaInterconexiones.pdf" TargetMode="External"/><Relationship Id="rId614" Type="http://schemas.openxmlformats.org/officeDocument/2006/relationships/hyperlink" Target="https://www.nature.com/articles/s41597-023-01992-9" TargetMode="External"/><Relationship Id="rId1440" Type="http://schemas.openxmlformats.org/officeDocument/2006/relationships/hyperlink" Target="https://www.sciencedirect.com/science/article/pii/S097308262030243X" TargetMode="External"/><Relationship Id="rId1441" Type="http://schemas.openxmlformats.org/officeDocument/2006/relationships/hyperlink" Target="https://www.sciencedirect.com/science/article/pii/S097308262030243X" TargetMode="External"/><Relationship Id="rId1442" Type="http://schemas.openxmlformats.org/officeDocument/2006/relationships/hyperlink" Target="https://www.sciencedirect.com/science/article/pii/S097308262030243X" TargetMode="External"/><Relationship Id="rId1443" Type="http://schemas.openxmlformats.org/officeDocument/2006/relationships/hyperlink" Target="https://www.sciencedirect.com/science/article/pii/S0973082621000442?casa_token=kprlKh7Cjp8AAAAA:xOZHGolZ0dqApDILLrrDPDKCIypnTPGOUK81f9gnQ1Pu0RqQF9AM7L-iK73wGe8p5KWnRQzBlQ" TargetMode="External"/><Relationship Id="rId1477" Type="http://schemas.openxmlformats.org/officeDocument/2006/relationships/hyperlink" Target="https://www.res4med.org/wp-content/uploads/2018/06/Country-profile-Marocco-2.pdf" TargetMode="External"/><Relationship Id="rId1478" Type="http://schemas.openxmlformats.org/officeDocument/2006/relationships/hyperlink" Target="https://www.seetao.com/details/214749.html" TargetMode="External"/><Relationship Id="rId1479" Type="http://schemas.openxmlformats.org/officeDocument/2006/relationships/hyperlink" Target="https://www.seetao.com/details/214749.html" TargetMode="External"/><Relationship Id="rId646" Type="http://schemas.openxmlformats.org/officeDocument/2006/relationships/hyperlink" Target="https://www.nature.com/articles/s41597-023-01992-9" TargetMode="External"/><Relationship Id="rId645" Type="http://schemas.openxmlformats.org/officeDocument/2006/relationships/hyperlink" Target="https://www.cier.org/es-uy/Lists/EstadisticasLD/MapaInterconexiones.pdf" TargetMode="External"/><Relationship Id="rId644" Type="http://schemas.openxmlformats.org/officeDocument/2006/relationships/hyperlink" Target="https://www.nature.com/articles/s41597-023-01992-9" TargetMode="External"/><Relationship Id="rId643" Type="http://schemas.openxmlformats.org/officeDocument/2006/relationships/hyperlink" Target="https://www.cier.org/es-uy/Lists/EstadisticasLD/MapaInterconexiones.pdf" TargetMode="External"/><Relationship Id="rId649" Type="http://schemas.openxmlformats.org/officeDocument/2006/relationships/hyperlink" Target="https://www.cier.org/es-uy/Lists/EstadisticasLD/MapaInterconexiones.pdf" TargetMode="External"/><Relationship Id="rId648" Type="http://schemas.openxmlformats.org/officeDocument/2006/relationships/hyperlink" Target="https://www.nature.com/articles/s41597-023-01992-9" TargetMode="External"/><Relationship Id="rId647" Type="http://schemas.openxmlformats.org/officeDocument/2006/relationships/hyperlink" Target="https://www.cier.org/es-uy/Lists/EstadisticasLD/MapaInterconexiones.pdf" TargetMode="External"/><Relationship Id="rId1470" Type="http://schemas.openxmlformats.org/officeDocument/2006/relationships/hyperlink" Target="https://www.sciencedirect.com/science/article/pii/S097308262030243X" TargetMode="External"/><Relationship Id="rId1471" Type="http://schemas.openxmlformats.org/officeDocument/2006/relationships/hyperlink" Target="https://www.sciencedirect.com/science/article/pii/S097308262030243X" TargetMode="External"/><Relationship Id="rId1472" Type="http://schemas.openxmlformats.org/officeDocument/2006/relationships/hyperlink" Target="https://www.sciencedirect.com/science/article/pii/S097308262030243X" TargetMode="External"/><Relationship Id="rId642" Type="http://schemas.openxmlformats.org/officeDocument/2006/relationships/hyperlink" Target="https://www.nature.com/articles/s41597-023-01992-9" TargetMode="External"/><Relationship Id="rId1473" Type="http://schemas.openxmlformats.org/officeDocument/2006/relationships/hyperlink" Target="https://openinframap.org/" TargetMode="External"/><Relationship Id="rId641" Type="http://schemas.openxmlformats.org/officeDocument/2006/relationships/hyperlink" Target="https://www.cier.org/es-uy/Lists/EstadisticasLD/MapaInterconexiones.pdf" TargetMode="External"/><Relationship Id="rId1474" Type="http://schemas.openxmlformats.org/officeDocument/2006/relationships/hyperlink" Target="https://www.sciencedirect.com/science/article/pii/S0962629823000495" TargetMode="External"/><Relationship Id="rId640" Type="http://schemas.openxmlformats.org/officeDocument/2006/relationships/hyperlink" Target="https://www.nature.com/articles/s41597-023-01992-9" TargetMode="External"/><Relationship Id="rId1475" Type="http://schemas.openxmlformats.org/officeDocument/2006/relationships/hyperlink" Target="https://www.sciencedirect.com/science/article/pii/S0962629823000495" TargetMode="External"/><Relationship Id="rId1476" Type="http://schemas.openxmlformats.org/officeDocument/2006/relationships/hyperlink" Target="https://www.sciencedirect.com/science/article/pii/S2352484718302981" TargetMode="External"/><Relationship Id="rId1466" Type="http://schemas.openxmlformats.org/officeDocument/2006/relationships/hyperlink" Target="https://www.hitachienergy.com/uk-ie/en/about-us/customer-success-stories/saudi-arabia-egypt" TargetMode="External"/><Relationship Id="rId1467" Type="http://schemas.openxmlformats.org/officeDocument/2006/relationships/hyperlink" Target="https://www.sciencedirect.com/science/article/pii/S097308262030243X" TargetMode="External"/><Relationship Id="rId1468" Type="http://schemas.openxmlformats.org/officeDocument/2006/relationships/hyperlink" Target="https://www.au-pida.org/view-project/309/" TargetMode="External"/><Relationship Id="rId1469" Type="http://schemas.openxmlformats.org/officeDocument/2006/relationships/hyperlink" Target="https://www.sciencedirect.com/science/article/pii/S097308262030243X" TargetMode="External"/><Relationship Id="rId635" Type="http://schemas.openxmlformats.org/officeDocument/2006/relationships/hyperlink" Target="https://www.cier.org/es-uy/Lists/EstadisticasLD/MapaInterconexiones.pdf" TargetMode="External"/><Relationship Id="rId634" Type="http://schemas.openxmlformats.org/officeDocument/2006/relationships/hyperlink" Target="https://www.nature.com/articles/s41597-023-01992-9" TargetMode="External"/><Relationship Id="rId633" Type="http://schemas.openxmlformats.org/officeDocument/2006/relationships/hyperlink" Target="https://www.cier.org/es-uy/Lists/EstadisticasLD/MapaInterconexiones.pdf" TargetMode="External"/><Relationship Id="rId632" Type="http://schemas.openxmlformats.org/officeDocument/2006/relationships/hyperlink" Target="https://www.nature.com/articles/s41597-023-01992-9" TargetMode="External"/><Relationship Id="rId639" Type="http://schemas.openxmlformats.org/officeDocument/2006/relationships/hyperlink" Target="https://www.cier.org/es-uy/Lists/EstadisticasLD/MapaInterconexiones.pdf" TargetMode="External"/><Relationship Id="rId638" Type="http://schemas.openxmlformats.org/officeDocument/2006/relationships/hyperlink" Target="https://www.nature.com/articles/s41597-023-01992-9" TargetMode="External"/><Relationship Id="rId637" Type="http://schemas.openxmlformats.org/officeDocument/2006/relationships/hyperlink" Target="https://www.cier.org/es-uy/Lists/EstadisticasLD/MapaInterconexiones.pdf" TargetMode="External"/><Relationship Id="rId636" Type="http://schemas.openxmlformats.org/officeDocument/2006/relationships/hyperlink" Target="https://www.nature.com/articles/s41597-023-01992-9" TargetMode="External"/><Relationship Id="rId1460" Type="http://schemas.openxmlformats.org/officeDocument/2006/relationships/hyperlink" Target="https://mc-cd8320d4-36a1-40ac-83cc-3389-cdn-endpoint.azureedge.net/-/media/Files/IRENA/Agency/Publication/2023/Jan/IRENA_Planning_Prospects_NAfrica_2023.pdf?rev=3c742bf754a540d8929a5856aaa4575f" TargetMode="External"/><Relationship Id="rId1461" Type="http://schemas.openxmlformats.org/officeDocument/2006/relationships/hyperlink" Target="https://mc-cd8320d4-36a1-40ac-83cc-3389-cdn-endpoint.azureedge.net/-/media/Files/IRENA/Agency/Publication/2023/Jan/IRENA_Planning_Prospects_NAfrica_2023.pdf?rev=3c742bf754a540d8929a5856aaa4575f" TargetMode="External"/><Relationship Id="rId631" Type="http://schemas.openxmlformats.org/officeDocument/2006/relationships/hyperlink" Target="https://www.cier.org/es-uy/Lists/EstadisticasLD/MapaInterconexiones.pdf" TargetMode="External"/><Relationship Id="rId1462" Type="http://schemas.openxmlformats.org/officeDocument/2006/relationships/hyperlink" Target="https://reglobal.org/tunisia-focuses-on-grid-expansion-for-integrating-renewable-energy/" TargetMode="External"/><Relationship Id="rId630" Type="http://schemas.openxmlformats.org/officeDocument/2006/relationships/hyperlink" Target="https://www.nature.com/articles/s41597-023-01992-9" TargetMode="External"/><Relationship Id="rId1463" Type="http://schemas.openxmlformats.org/officeDocument/2006/relationships/hyperlink" Target="https://reglobal.org/egypts-re-transition-focus-on-becoming-a-regional-energy-hub/" TargetMode="External"/><Relationship Id="rId1464" Type="http://schemas.openxmlformats.org/officeDocument/2006/relationships/hyperlink" Target="https://renewablewatch.in/2023/08/30/transmission-ties-saudi-arabias-regional-connections/" TargetMode="External"/><Relationship Id="rId1465" Type="http://schemas.openxmlformats.org/officeDocument/2006/relationships/hyperlink" Target="https://www.iea.org/policies/14291-egypt-saudi-electricity-interconnection-project" TargetMode="External"/><Relationship Id="rId1411" Type="http://schemas.openxmlformats.org/officeDocument/2006/relationships/hyperlink" Target="https://www.mdpi.com/1996-1073/16/3/1028" TargetMode="External"/><Relationship Id="rId1412" Type="http://schemas.openxmlformats.org/officeDocument/2006/relationships/hyperlink" Target="https://www.sciencedirect.com/science/article/pii/S0973082621000442?casa_token=kprlKh7Cjp8AAAAA:xOZHGolZ0dqApDILLrrDPDKCIypnTPGOUK81f9gnQ1Pu0RqQF9AM7L-iK73wGe8p5KWnRQzBlQ" TargetMode="External"/><Relationship Id="rId1413" Type="http://schemas.openxmlformats.org/officeDocument/2006/relationships/hyperlink" Target="https://www.sapp.co.zw/interconnectors" TargetMode="External"/><Relationship Id="rId1414" Type="http://schemas.openxmlformats.org/officeDocument/2006/relationships/hyperlink" Target="https://www.sapp.co.zw/interconnectors" TargetMode="External"/><Relationship Id="rId1415" Type="http://schemas.openxmlformats.org/officeDocument/2006/relationships/hyperlink" Target="https://www.sapp.co.zw/interconnectors" TargetMode="External"/><Relationship Id="rId1416" Type="http://schemas.openxmlformats.org/officeDocument/2006/relationships/hyperlink" Target="https://www.sciencedirect.com/science/article/pii/S0973082621000442?casa_token=kprlKh7Cjp8AAAAA:xOZHGolZ0dqApDILLrrDPDKCIypnTPGOUK81f9gnQ1Pu0RqQF9AM7L-iK73wGe8p5KWnRQzBlQ" TargetMode="External"/><Relationship Id="rId1417" Type="http://schemas.openxmlformats.org/officeDocument/2006/relationships/hyperlink" Target="https://www.sapp.co.zw/interconnectors" TargetMode="External"/><Relationship Id="rId1418" Type="http://schemas.openxmlformats.org/officeDocument/2006/relationships/hyperlink" Target="https://www.sciencedirect.com/science/article/pii/S136403212100873X?casa_token=wyrtwHk-dIQAAAAA:YJkFMuhj01crydRxT4IvixRdKzJxFyzOJLML1JqPcLJg69t4TqpQ4VkUo0MkknvuM5Up3N-ISg" TargetMode="External"/><Relationship Id="rId1419" Type="http://schemas.openxmlformats.org/officeDocument/2006/relationships/hyperlink" Target="https://www.worldbank.org/en/news/press-release/2020/06/16/promoting-regional-power-interconnection-in-central-africa" TargetMode="External"/><Relationship Id="rId1410" Type="http://schemas.openxmlformats.org/officeDocument/2006/relationships/hyperlink" Target="https://www.sapp.co.zw/interconnectors" TargetMode="External"/><Relationship Id="rId1400" Type="http://schemas.openxmlformats.org/officeDocument/2006/relationships/hyperlink" Target="https://www.ecowapp.org/sites/default/files/wapp_2020-2023_business_plan_0.pdf" TargetMode="External"/><Relationship Id="rId1401" Type="http://schemas.openxmlformats.org/officeDocument/2006/relationships/hyperlink" Target="https://www.usaid.gov/sites/default/files/2022-05/wapt.pdf" TargetMode="External"/><Relationship Id="rId1402" Type="http://schemas.openxmlformats.org/officeDocument/2006/relationships/hyperlink" Target="https://www.eu-africa-infrastructure-tf.net/activities/grants/interconnection-bolgatanga-ouagadougou-ta-afd.htm" TargetMode="External"/><Relationship Id="rId1403" Type="http://schemas.openxmlformats.org/officeDocument/2006/relationships/hyperlink" Target="https://www.eu-africa-infrastructure-tf.net/activities/grants/interconnection-bolgatanga-ouagadougou-ta-afd.htm" TargetMode="External"/><Relationship Id="rId1404" Type="http://schemas.openxmlformats.org/officeDocument/2006/relationships/hyperlink" Target="https://www.sciencedirect.com/science/article/pii/S0973082618300590?casa_token=Ie4H8WmstREAAAAA:dyxlYJvdUDEE0tYaWvFUe4v8DqFP0pXWuLRWM77clRKW2ZXwC7zkAAx3tB0nYR_Xy9n-di6a7Q" TargetMode="External"/><Relationship Id="rId1405" Type="http://schemas.openxmlformats.org/officeDocument/2006/relationships/hyperlink" Target="https://www.ecowapp.org/sites/default/files/wapp_2020-2023_business_plan_0.pdf" TargetMode="External"/><Relationship Id="rId1406" Type="http://schemas.openxmlformats.org/officeDocument/2006/relationships/hyperlink" Target="https://www.sciencedirect.com/science/article/pii/S0306261922014714?casa_token=04z584bc_20AAAAA:scODgr3J18JXsZ2IfGStXFHel2TtK6IsIL-qX1QrJ1QAZiD2Z_DGLxHqSX9lyIulI0hehyJlgA" TargetMode="External"/><Relationship Id="rId1407" Type="http://schemas.openxmlformats.org/officeDocument/2006/relationships/hyperlink" Target="https://www.ecowapp.org/sites/default/files/wapp_2020-2023_business_plan_0.pdf" TargetMode="External"/><Relationship Id="rId1408" Type="http://schemas.openxmlformats.org/officeDocument/2006/relationships/hyperlink" Target="https://www.ecowapp.org/en/news/launch-north-core-330-kv-nigeria-niger-benintogo-burkina-faso-power-interconnection-project" TargetMode="External"/><Relationship Id="rId1409" Type="http://schemas.openxmlformats.org/officeDocument/2006/relationships/hyperlink" Target="https://www.usaid.gov/sites/default/files/2022-05/wapt.pdf" TargetMode="External"/><Relationship Id="rId1433" Type="http://schemas.openxmlformats.org/officeDocument/2006/relationships/hyperlink" Target="https://www.au-pida.org/view-project/2005/" TargetMode="External"/><Relationship Id="rId1434" Type="http://schemas.openxmlformats.org/officeDocument/2006/relationships/hyperlink" Target="https://www.ecowapp.org/sites/default/files/volume_0.pdf" TargetMode="External"/><Relationship Id="rId1435" Type="http://schemas.openxmlformats.org/officeDocument/2006/relationships/hyperlink" Target="https://www.ecowapp.org/sites/default/files/volume_0.pdf" TargetMode="External"/><Relationship Id="rId1436" Type="http://schemas.openxmlformats.org/officeDocument/2006/relationships/hyperlink" Target="https://www.sciencedirect.com/science/article/pii/S0973082615300065" TargetMode="External"/><Relationship Id="rId1437" Type="http://schemas.openxmlformats.org/officeDocument/2006/relationships/hyperlink" Target="https://www.iea.org/articles/democratic-republic-of-the-congo-energy-outlook" TargetMode="External"/><Relationship Id="rId1438" Type="http://schemas.openxmlformats.org/officeDocument/2006/relationships/hyperlink" Target="https://www.sciencedirect.com/science/article/pii/S097308262030243X" TargetMode="External"/><Relationship Id="rId1439" Type="http://schemas.openxmlformats.org/officeDocument/2006/relationships/hyperlink" Target="https://www.sciencedirect.com/science/article/pii/S097308262030243X" TargetMode="External"/><Relationship Id="rId609" Type="http://schemas.openxmlformats.org/officeDocument/2006/relationships/hyperlink" Target="https://www.cier.org/es-uy/Lists/EstadisticasLD/MapaInterconexiones.pdf" TargetMode="External"/><Relationship Id="rId608" Type="http://schemas.openxmlformats.org/officeDocument/2006/relationships/hyperlink" Target="https://www.nature.com/articles/s41597-023-01992-9" TargetMode="External"/><Relationship Id="rId607" Type="http://schemas.openxmlformats.org/officeDocument/2006/relationships/hyperlink" Target="https://www.cier.org/es-uy/Lists/EstadisticasLD/MapaInterconexiones.pdf" TargetMode="External"/><Relationship Id="rId602" Type="http://schemas.openxmlformats.org/officeDocument/2006/relationships/hyperlink" Target="https://www.nature.com/articles/s41597-023-01992-9" TargetMode="External"/><Relationship Id="rId601" Type="http://schemas.openxmlformats.org/officeDocument/2006/relationships/hyperlink" Target="https://www.cier.org/es-uy/Lists/EstadisticasLD/MapaInterconexiones.pdf" TargetMode="External"/><Relationship Id="rId600" Type="http://schemas.openxmlformats.org/officeDocument/2006/relationships/hyperlink" Target="https://www.nature.com/articles/s41597-023-01992-9" TargetMode="External"/><Relationship Id="rId606" Type="http://schemas.openxmlformats.org/officeDocument/2006/relationships/hyperlink" Target="https://www.nature.com/articles/s41597-023-01992-9" TargetMode="External"/><Relationship Id="rId605" Type="http://schemas.openxmlformats.org/officeDocument/2006/relationships/hyperlink" Target="https://www.cier.org/es-uy/Lists/EstadisticasLD/MapaInterconexiones.pdf" TargetMode="External"/><Relationship Id="rId604" Type="http://schemas.openxmlformats.org/officeDocument/2006/relationships/hyperlink" Target="https://www.nature.com/articles/s41597-023-01992-9" TargetMode="External"/><Relationship Id="rId603" Type="http://schemas.openxmlformats.org/officeDocument/2006/relationships/hyperlink" Target="https://www.cier.org/es-uy/Lists/EstadisticasLD/MapaInterconexiones.pdf" TargetMode="External"/><Relationship Id="rId1430" Type="http://schemas.openxmlformats.org/officeDocument/2006/relationships/hyperlink" Target="https://www.sciencedirect.com/science/article/pii/S136403212100873X?casa_token=wyrtwHk-dIQAAAAA:YJkFMuhj01crydRxT4IvixRdKzJxFyzOJLML1JqPcLJg69t4TqpQ4VkUo0MkknvuM5Up3N-ISg" TargetMode="External"/><Relationship Id="rId1431" Type="http://schemas.openxmlformats.org/officeDocument/2006/relationships/hyperlink" Target="https://projectsportal.afdb.org/dataportal/VProject/show/P-Z1-FA0-072" TargetMode="External"/><Relationship Id="rId1432" Type="http://schemas.openxmlformats.org/officeDocument/2006/relationships/hyperlink" Target="https://www.usaid.gov/sites/default/files/2022-05/wapt.pdf" TargetMode="External"/><Relationship Id="rId1422" Type="http://schemas.openxmlformats.org/officeDocument/2006/relationships/hyperlink" Target="https://www.worldbank.org/en/news/press-release/2020/06/16/promoting-regional-power-interconnection-in-central-africa" TargetMode="External"/><Relationship Id="rId1423" Type="http://schemas.openxmlformats.org/officeDocument/2006/relationships/hyperlink" Target="https://www.afdb.org/fr/documents/eoi-multinational-development-central-africa-power-pool-capp-regional-pool-masterplan-cmp" TargetMode="External"/><Relationship Id="rId1424" Type="http://schemas.openxmlformats.org/officeDocument/2006/relationships/hyperlink" Target="https://www.sciencedirect.com/science/article/pii/S136403212100873X?casa_token=wyrtwHk-dIQAAAAA:YJkFMuhj01crydRxT4IvixRdKzJxFyzOJLML1JqPcLJg69t4TqpQ4VkUo0MkknvuM5Up3N-ISg" TargetMode="External"/><Relationship Id="rId1425" Type="http://schemas.openxmlformats.org/officeDocument/2006/relationships/hyperlink" Target="https://www.worldbank.org/en/news/press-release/2020/06/16/promoting-regional-power-interconnection-in-central-africa" TargetMode="External"/><Relationship Id="rId1426" Type="http://schemas.openxmlformats.org/officeDocument/2006/relationships/hyperlink" Target="https://www.afdb.org/fr/documents/eoi-multinational-development-central-africa-power-pool-capp-regional-pool-masterplan-cmp" TargetMode="External"/><Relationship Id="rId1427" Type="http://schemas.openxmlformats.org/officeDocument/2006/relationships/hyperlink" Target="https://www.sciencedirect.com/science/article/pii/S136403212100873X?casa_token=wyrtwHk-dIQAAAAA:YJkFMuhj01crydRxT4IvixRdKzJxFyzOJLML1JqPcLJg69t4TqpQ4VkUo0MkknvuM5Up3N-ISg" TargetMode="External"/><Relationship Id="rId1428" Type="http://schemas.openxmlformats.org/officeDocument/2006/relationships/hyperlink" Target="https://www.worldbank.org/en/news/press-release/2020/06/16/promoting-regional-power-interconnection-in-central-africa" TargetMode="External"/><Relationship Id="rId1429" Type="http://schemas.openxmlformats.org/officeDocument/2006/relationships/hyperlink" Target="https://www.afdb.org/fr/documents/eoi-multinational-development-central-africa-power-pool-capp-regional-pool-masterplan-cmp" TargetMode="External"/><Relationship Id="rId1420" Type="http://schemas.openxmlformats.org/officeDocument/2006/relationships/hyperlink" Target="https://www.afdb.org/fr/documents/eoi-multinational-development-central-africa-power-pool-capp-regional-pool-masterplan-cmp" TargetMode="External"/><Relationship Id="rId1421" Type="http://schemas.openxmlformats.org/officeDocument/2006/relationships/hyperlink" Target="https://www.sciencedirect.com/science/article/pii/S136403212100873X?casa_token=wyrtwHk-dIQAAAAA:YJkFMuhj01crydRxT4IvixRdKzJxFyzOJLML1JqPcLJg69t4TqpQ4VkUo0MkknvuM5Up3N-ISg" TargetMode="External"/><Relationship Id="rId1059" Type="http://schemas.openxmlformats.org/officeDocument/2006/relationships/hyperlink" Target="https://docs.google.com/spreadsheets/d/1NfuG5KZw0k_W-zo-2orJOZkrr6nv1OeOQZzY61KNS4M/edit?usp=sharing" TargetMode="External"/><Relationship Id="rId228" Type="http://schemas.openxmlformats.org/officeDocument/2006/relationships/hyperlink" Target="https://openinframap.org/" TargetMode="External"/><Relationship Id="rId227" Type="http://schemas.openxmlformats.org/officeDocument/2006/relationships/hyperlink" Target="https://openinframap.org/" TargetMode="External"/><Relationship Id="rId226" Type="http://schemas.openxmlformats.org/officeDocument/2006/relationships/hyperlink" Target="https://openinframap.org/" TargetMode="External"/><Relationship Id="rId225" Type="http://schemas.openxmlformats.org/officeDocument/2006/relationships/hyperlink" Target="https://timesofmalta.com/articles/view/malta-signs-preliminary-agreement-libya-electricity-interconnector.1039428" TargetMode="External"/><Relationship Id="rId229" Type="http://schemas.openxmlformats.org/officeDocument/2006/relationships/hyperlink" Target="https://www.arabfund.org/default.aspx?pageId=454" TargetMode="External"/><Relationship Id="rId1050" Type="http://schemas.openxmlformats.org/officeDocument/2006/relationships/hyperlink" Target="https://ember-climate.org/data/data-tools/electricity-interconnection-europe/" TargetMode="External"/><Relationship Id="rId220" Type="http://schemas.openxmlformats.org/officeDocument/2006/relationships/hyperlink" Target="https://reglobal.org/saudi-arabia-strengthens-transmission-ties-with-neighbours/" TargetMode="External"/><Relationship Id="rId1051" Type="http://schemas.openxmlformats.org/officeDocument/2006/relationships/hyperlink" Target="https://docs.google.com/spreadsheets/d/1NfuG5KZw0k_W-zo-2orJOZkrr6nv1OeOQZzY61KNS4M/edit?usp=sharing" TargetMode="External"/><Relationship Id="rId1052" Type="http://schemas.openxmlformats.org/officeDocument/2006/relationships/hyperlink" Target="https://ember-climate.org/data/data-tools/electricity-interconnection-europe/" TargetMode="External"/><Relationship Id="rId1053" Type="http://schemas.openxmlformats.org/officeDocument/2006/relationships/hyperlink" Target="https://docs.google.com/spreadsheets/d/1NfuG5KZw0k_W-zo-2orJOZkrr6nv1OeOQZzY61KNS4M/edit?usp=sharing" TargetMode="External"/><Relationship Id="rId1054" Type="http://schemas.openxmlformats.org/officeDocument/2006/relationships/hyperlink" Target="https://ember-climate.org/data/data-tools/electricity-interconnection-europe/" TargetMode="External"/><Relationship Id="rId224" Type="http://schemas.openxmlformats.org/officeDocument/2006/relationships/hyperlink" Target="https://cdn.gihub.org/umbraco/media/2519/gih-showcase-projects-2019-cslg-interconnector-project-art-web.pdf" TargetMode="External"/><Relationship Id="rId1055" Type="http://schemas.openxmlformats.org/officeDocument/2006/relationships/hyperlink" Target="https://docs.google.com/spreadsheets/d/1NfuG5KZw0k_W-zo-2orJOZkrr6nv1OeOQZzY61KNS4M/edit?usp=sharing" TargetMode="External"/><Relationship Id="rId223" Type="http://schemas.openxmlformats.org/officeDocument/2006/relationships/hyperlink" Target="https://www.arabfund.org/default.aspx?pageId=454" TargetMode="External"/><Relationship Id="rId1056" Type="http://schemas.openxmlformats.org/officeDocument/2006/relationships/hyperlink" Target="https://ember-climate.org/data/data-tools/electricity-interconnection-europe/" TargetMode="External"/><Relationship Id="rId222" Type="http://schemas.openxmlformats.org/officeDocument/2006/relationships/hyperlink" Target="https://thedocs.worldbank.org/en/doc/6bd0c527c8469333b119d88cc0b8b410-0070062023/original/In-The-Dark-Power-Sector-Challenges-in-Myanmar-August2023.pdf" TargetMode="External"/><Relationship Id="rId1057" Type="http://schemas.openxmlformats.org/officeDocument/2006/relationships/hyperlink" Target="https://docs.google.com/spreadsheets/d/1NfuG5KZw0k_W-zo-2orJOZkrr6nv1OeOQZzY61KNS4M/edit?usp=sharing" TargetMode="External"/><Relationship Id="rId221" Type="http://schemas.openxmlformats.org/officeDocument/2006/relationships/hyperlink" Target="https://www.greatermekong.org/projects/projects/230-kv-lao-pdr-myanmar-power-interconnection-5131" TargetMode="External"/><Relationship Id="rId1058" Type="http://schemas.openxmlformats.org/officeDocument/2006/relationships/hyperlink" Target="https://ember-climate.org/data/data-tools/electricity-interconnection-europe/" TargetMode="External"/><Relationship Id="rId1048" Type="http://schemas.openxmlformats.org/officeDocument/2006/relationships/hyperlink" Target="https://ember-climate.org/data/data-tools/electricity-interconnection-europe/" TargetMode="External"/><Relationship Id="rId1049" Type="http://schemas.openxmlformats.org/officeDocument/2006/relationships/hyperlink" Target="https://docs.google.com/spreadsheets/d/1NfuG5KZw0k_W-zo-2orJOZkrr6nv1OeOQZzY61KNS4M/edit?usp=sharing" TargetMode="External"/><Relationship Id="rId217" Type="http://schemas.openxmlformats.org/officeDocument/2006/relationships/hyperlink" Target="https://www.arabfund.org/default.aspx?pageId=454" TargetMode="External"/><Relationship Id="rId216" Type="http://schemas.openxmlformats.org/officeDocument/2006/relationships/hyperlink" Target="https://www.sciencedirect.com/science/article/abs/pii/S0301421516304797" TargetMode="External"/><Relationship Id="rId215" Type="http://schemas.openxmlformats.org/officeDocument/2006/relationships/hyperlink" Target="https://www.sciencedirect.com/science/article/abs/pii/S0301421516304797" TargetMode="External"/><Relationship Id="rId699" Type="http://schemas.openxmlformats.org/officeDocument/2006/relationships/hyperlink" Target="https://docs.google.com/spreadsheets/d/1NfuG5KZw0k_W-zo-2orJOZkrr6nv1OeOQZzY61KNS4M/edit?usp=sharing" TargetMode="External"/><Relationship Id="rId214" Type="http://schemas.openxmlformats.org/officeDocument/2006/relationships/hyperlink" Target="https://www.gov.il/en/departments/news/press_081122" TargetMode="External"/><Relationship Id="rId698" Type="http://schemas.openxmlformats.org/officeDocument/2006/relationships/hyperlink" Target="https://ember-climate.org/data/data-tools/electricity-interconnection-europe/" TargetMode="External"/><Relationship Id="rId219" Type="http://schemas.openxmlformats.org/officeDocument/2006/relationships/hyperlink" Target="https://www.arabfund.org/default.aspx?pageId=454" TargetMode="External"/><Relationship Id="rId218" Type="http://schemas.openxmlformats.org/officeDocument/2006/relationships/hyperlink" Target="https://www.eia.gov/international/analysis/country/PRK" TargetMode="External"/><Relationship Id="rId693" Type="http://schemas.openxmlformats.org/officeDocument/2006/relationships/hyperlink" Target="https://www.cier.org/es-uy/Lists/EstadisticasLD/MapaInterconexiones.pdf" TargetMode="External"/><Relationship Id="rId1040" Type="http://schemas.openxmlformats.org/officeDocument/2006/relationships/hyperlink" Target="https://ember-climate.org/data/data-tools/electricity-interconnection-europe/" TargetMode="External"/><Relationship Id="rId692" Type="http://schemas.openxmlformats.org/officeDocument/2006/relationships/hyperlink" Target="https://www.nature.com/articles/s41597-023-01992-9" TargetMode="External"/><Relationship Id="rId1041" Type="http://schemas.openxmlformats.org/officeDocument/2006/relationships/hyperlink" Target="https://docs.google.com/spreadsheets/d/1NfuG5KZw0k_W-zo-2orJOZkrr6nv1OeOQZzY61KNS4M/edit?usp=sharing" TargetMode="External"/><Relationship Id="rId691" Type="http://schemas.openxmlformats.org/officeDocument/2006/relationships/hyperlink" Target="https://www.cier.org/es-uy/Lists/EstadisticasLD/MapaInterconexiones.pdf" TargetMode="External"/><Relationship Id="rId1042" Type="http://schemas.openxmlformats.org/officeDocument/2006/relationships/hyperlink" Target="https://ember-climate.org/data/data-tools/electricity-interconnection-europe/" TargetMode="External"/><Relationship Id="rId690" Type="http://schemas.openxmlformats.org/officeDocument/2006/relationships/hyperlink" Target="https://www.nature.com/articles/s41597-023-01992-9" TargetMode="External"/><Relationship Id="rId1043" Type="http://schemas.openxmlformats.org/officeDocument/2006/relationships/hyperlink" Target="https://docs.google.com/spreadsheets/d/1NfuG5KZw0k_W-zo-2orJOZkrr6nv1OeOQZzY61KNS4M/edit?usp=sharing" TargetMode="External"/><Relationship Id="rId213" Type="http://schemas.openxmlformats.org/officeDocument/2006/relationships/hyperlink" Target="https://www.gov.il/en/departments/news/press_081122" TargetMode="External"/><Relationship Id="rId697" Type="http://schemas.openxmlformats.org/officeDocument/2006/relationships/hyperlink" Target="https://www.ieso.ca/en/Get-Involved/Regional-Planning/Northwest-Ontario/bulk-planning" TargetMode="External"/><Relationship Id="rId1044" Type="http://schemas.openxmlformats.org/officeDocument/2006/relationships/hyperlink" Target="https://ember-climate.org/data/data-tools/electricity-interconnection-europe/" TargetMode="External"/><Relationship Id="rId212" Type="http://schemas.openxmlformats.org/officeDocument/2006/relationships/hyperlink" Target="https://www.arabfund.org/default.aspx?pageId=454" TargetMode="External"/><Relationship Id="rId696" Type="http://schemas.openxmlformats.org/officeDocument/2006/relationships/hyperlink" Target="https://www.dbrsmorningstar.com/document/354005.pdf?Expires=1697577716&amp;Policy=eyJTdGF0ZW1lbnQiOlt7IlJlc291cmNlIjoiaHR0cHM6Ly93d3cuZGJyc21vcm5pbmdzdGFyLmNvbS9kb2N1bWVudC8zNTQwMDUucGRmIiwiQ29uZGl0aW9uIjp7IkRhdGVMZXNzVGhhbiI6eyJBV1M6RXBvY2hUaW1lIjoxNjk3NTc3NzE2fX19XX0_&amp;Signature=uy9IusDEjG6AXZdZNq-FOYelR7nl7YHz8q61aAIlXzDO-Cg9RJvjbKVRrqD7vRtLPS~MsX-4~IsNWcg5FrThBuJd5yMTsaFmRBJYpUDH9N4uxJXX8UBlv0QIJ62Ce80UWnbvGDwfwgSsw9PRsBVaTy1L6BJchoGzcnIBiuQcT3QcHbBLEPrcteh94Xuyec3XARM-gxFYeAIkoH9pPYuu1sDJDBteqivRyE1A5Vy4~xs1FoEcEwd4c~3Qd06CefYSigo8gLwO2jpuLbOPjCg0N954H5qs~u42g4Rq7V~Z-6Q8oXzhlrwDwSr0lQQBl4DrX29OivU24VB-7CcjYXJEHA__&amp;Key-Pair-Id=KNWV36WLG7L4J" TargetMode="External"/><Relationship Id="rId1045" Type="http://schemas.openxmlformats.org/officeDocument/2006/relationships/hyperlink" Target="https://docs.google.com/spreadsheets/d/1NfuG5KZw0k_W-zo-2orJOZkrr6nv1OeOQZzY61KNS4M/edit?usp=sharing" TargetMode="External"/><Relationship Id="rId211" Type="http://schemas.openxmlformats.org/officeDocument/2006/relationships/hyperlink" Target="https://www.arabfund.org/default.aspx?pageId=454" TargetMode="External"/><Relationship Id="rId695" Type="http://schemas.openxmlformats.org/officeDocument/2006/relationships/hyperlink" Target="https://atlantic.ctvnews.ca/nb-power-says-bringing-electricity-via-atlantic-loop-could-be-cost-prohibitive-1.6506988" TargetMode="External"/><Relationship Id="rId1046" Type="http://schemas.openxmlformats.org/officeDocument/2006/relationships/hyperlink" Target="https://ember-climate.org/data/data-tools/electricity-interconnection-europe/" TargetMode="External"/><Relationship Id="rId210" Type="http://schemas.openxmlformats.org/officeDocument/2006/relationships/hyperlink" Target="https://www.arabfund.org/default.aspx?pageId=454" TargetMode="External"/><Relationship Id="rId694" Type="http://schemas.openxmlformats.org/officeDocument/2006/relationships/hyperlink" Target="http://www.oasis.oati.com/hqt/index.html" TargetMode="External"/><Relationship Id="rId1047" Type="http://schemas.openxmlformats.org/officeDocument/2006/relationships/hyperlink" Target="https://docs.google.com/spreadsheets/d/1NfuG5KZw0k_W-zo-2orJOZkrr6nv1OeOQZzY61KNS4M/edit?usp=sharing" TargetMode="External"/><Relationship Id="rId249" Type="http://schemas.openxmlformats.org/officeDocument/2006/relationships/hyperlink" Target="https://openinframap.org/" TargetMode="External"/><Relationship Id="rId248" Type="http://schemas.openxmlformats.org/officeDocument/2006/relationships/hyperlink" Target="https://reglobal.org/saudi-arabia-strengthens-transmission-ties-with-neighbours/" TargetMode="External"/><Relationship Id="rId247" Type="http://schemas.openxmlformats.org/officeDocument/2006/relationships/hyperlink" Target="https://www.arabfund.org/default.aspx?pageId=454" TargetMode="External"/><Relationship Id="rId1070" Type="http://schemas.openxmlformats.org/officeDocument/2006/relationships/hyperlink" Target="https://ember-climate.org/data/data-tools/electricity-interconnection-europe/" TargetMode="External"/><Relationship Id="rId1071" Type="http://schemas.openxmlformats.org/officeDocument/2006/relationships/hyperlink" Target="https://docs.google.com/spreadsheets/d/1NfuG5KZw0k_W-zo-2orJOZkrr6nv1OeOQZzY61KNS4M/edit?usp=sharing" TargetMode="External"/><Relationship Id="rId1072" Type="http://schemas.openxmlformats.org/officeDocument/2006/relationships/hyperlink" Target="https://ember-climate.org/data/data-tools/electricity-interconnection-europe/" TargetMode="External"/><Relationship Id="rId242" Type="http://schemas.openxmlformats.org/officeDocument/2006/relationships/hyperlink" Target="https://www.garant.ru/products/ipo/prime/doc/404487690/" TargetMode="External"/><Relationship Id="rId1073" Type="http://schemas.openxmlformats.org/officeDocument/2006/relationships/hyperlink" Target="https://docs.google.com/spreadsheets/d/1NfuG5KZw0k_W-zo-2orJOZkrr6nv1OeOQZzY61KNS4M/edit?usp=sharing" TargetMode="External"/><Relationship Id="rId241" Type="http://schemas.openxmlformats.org/officeDocument/2006/relationships/hyperlink" Target="https://www.garant.ru/products/ipo/prime/doc/404487690/" TargetMode="External"/><Relationship Id="rId1074" Type="http://schemas.openxmlformats.org/officeDocument/2006/relationships/hyperlink" Target="https://ember-climate.org/data/data-tools/electricity-interconnection-europe/" TargetMode="External"/><Relationship Id="rId240" Type="http://schemas.openxmlformats.org/officeDocument/2006/relationships/hyperlink" Target="https://www.eia.gov/international/analysis/country/PRK" TargetMode="External"/><Relationship Id="rId1075" Type="http://schemas.openxmlformats.org/officeDocument/2006/relationships/hyperlink" Target="https://docs.google.com/spreadsheets/d/1NfuG5KZw0k_W-zo-2orJOZkrr6nv1OeOQZzY61KNS4M/edit?usp=sharing" TargetMode="External"/><Relationship Id="rId1076" Type="http://schemas.openxmlformats.org/officeDocument/2006/relationships/hyperlink" Target="https://www.ruv.is/frettir/innlent/saestrengur-ekki-lengur-samkeppnishaefur" TargetMode="External"/><Relationship Id="rId246" Type="http://schemas.openxmlformats.org/officeDocument/2006/relationships/hyperlink" Target="https://reglobal.org/saudi-arabia-strengthens-transmission-ties-with-neighbours/" TargetMode="External"/><Relationship Id="rId1077" Type="http://schemas.openxmlformats.org/officeDocument/2006/relationships/hyperlink" Target="https://www.ruv.is/frettir/innlent/saestrengur-ekki-lengur-samkeppnishaefur" TargetMode="External"/><Relationship Id="rId245" Type="http://schemas.openxmlformats.org/officeDocument/2006/relationships/hyperlink" Target="https://openinframap.org/" TargetMode="External"/><Relationship Id="rId1078" Type="http://schemas.openxmlformats.org/officeDocument/2006/relationships/hyperlink" Target="https://ember-climate.org/data/data-tools/electricity-interconnection-europe/" TargetMode="External"/><Relationship Id="rId244" Type="http://schemas.openxmlformats.org/officeDocument/2006/relationships/hyperlink" Target="https://reglobal.org/saudi-arabia-strengthens-transmission-ties-with-neighbours/" TargetMode="External"/><Relationship Id="rId1079" Type="http://schemas.openxmlformats.org/officeDocument/2006/relationships/hyperlink" Target="https://docs.google.com/spreadsheets/d/1NfuG5KZw0k_W-zo-2orJOZkrr6nv1OeOQZzY61KNS4M/edit?usp=sharing" TargetMode="External"/><Relationship Id="rId243" Type="http://schemas.openxmlformats.org/officeDocument/2006/relationships/hyperlink" Target="https://www.irena.org/-/media/Files/IRENA/Agency/Events/2013/Nov/9_1/Africa-CEC-session-5_Regulation-and-Supervision-Bureau_Brownson_230613.pdf?la=en&amp;hash=23FDA42825C3C85A750B6973EB4E1FA74CCFFD5B" TargetMode="External"/><Relationship Id="rId239" Type="http://schemas.openxmlformats.org/officeDocument/2006/relationships/hyperlink" Target="https://www.zawya.com/en/projects/utilities/omans-power-imports-to-hit-1600-mw-with-second-interconnect-dkrmxp8m" TargetMode="External"/><Relationship Id="rId238" Type="http://schemas.openxmlformats.org/officeDocument/2006/relationships/hyperlink" Target="https://openinframap.org/" TargetMode="External"/><Relationship Id="rId237" Type="http://schemas.openxmlformats.org/officeDocument/2006/relationships/hyperlink" Target="https://www.arabfund.org/default.aspx?pageId=454" TargetMode="External"/><Relationship Id="rId236" Type="http://schemas.openxmlformats.org/officeDocument/2006/relationships/hyperlink" Target="https://www.zawya.com/en/projects/utilities/omans-power-imports-to-hit-1600-mw-with-second-interconnect-dkrmxp8m" TargetMode="External"/><Relationship Id="rId1060" Type="http://schemas.openxmlformats.org/officeDocument/2006/relationships/hyperlink" Target="https://ember-climate.org/data/data-tools/electricity-interconnection-europe/" TargetMode="External"/><Relationship Id="rId1061" Type="http://schemas.openxmlformats.org/officeDocument/2006/relationships/hyperlink" Target="https://docs.google.com/spreadsheets/d/1NfuG5KZw0k_W-zo-2orJOZkrr6nv1OeOQZzY61KNS4M/edit?usp=sharing" TargetMode="External"/><Relationship Id="rId231" Type="http://schemas.openxmlformats.org/officeDocument/2006/relationships/hyperlink" Target="https://med-tso.org/wp-content/uploads/2022/02/MA-PT_project_sheet.pdf" TargetMode="External"/><Relationship Id="rId1062" Type="http://schemas.openxmlformats.org/officeDocument/2006/relationships/hyperlink" Target="https://ember-climate.org/data/data-tools/electricity-interconnection-europe/" TargetMode="External"/><Relationship Id="rId230" Type="http://schemas.openxmlformats.org/officeDocument/2006/relationships/hyperlink" Target="https://doi.org/10.17159/2413-3051/2018/v29i4a5581" TargetMode="External"/><Relationship Id="rId1063" Type="http://schemas.openxmlformats.org/officeDocument/2006/relationships/hyperlink" Target="https://docs.google.com/spreadsheets/d/1NfuG5KZw0k_W-zo-2orJOZkrr6nv1OeOQZzY61KNS4M/edit?usp=sharing" TargetMode="External"/><Relationship Id="rId1064" Type="http://schemas.openxmlformats.org/officeDocument/2006/relationships/hyperlink" Target="https://ember-climate.org/data/data-tools/electricity-interconnection-europe/" TargetMode="External"/><Relationship Id="rId1065" Type="http://schemas.openxmlformats.org/officeDocument/2006/relationships/hyperlink" Target="https://docs.google.com/spreadsheets/d/1NfuG5KZw0k_W-zo-2orJOZkrr6nv1OeOQZzY61KNS4M/edit?usp=sharing" TargetMode="External"/><Relationship Id="rId235" Type="http://schemas.openxmlformats.org/officeDocument/2006/relationships/hyperlink" Target="https://openinframap.org/" TargetMode="External"/><Relationship Id="rId1066" Type="http://schemas.openxmlformats.org/officeDocument/2006/relationships/hyperlink" Target="https://ember-climate.org/data/data-tools/electricity-interconnection-europe/" TargetMode="External"/><Relationship Id="rId234" Type="http://schemas.openxmlformats.org/officeDocument/2006/relationships/hyperlink" Target="https://www.tunur.tn/500mw-solar-export-from-tunisia-to-europe/transmission/" TargetMode="External"/><Relationship Id="rId1067" Type="http://schemas.openxmlformats.org/officeDocument/2006/relationships/hyperlink" Target="https://docs.google.com/spreadsheets/d/1NfuG5KZw0k_W-zo-2orJOZkrr6nv1OeOQZzY61KNS4M/edit?usp=sharing" TargetMode="External"/><Relationship Id="rId233" Type="http://schemas.openxmlformats.org/officeDocument/2006/relationships/hyperlink" Target="https://www.tunur.tn/500mw-solar-export-from-tunisia-to-europe/transmission/" TargetMode="External"/><Relationship Id="rId1068" Type="http://schemas.openxmlformats.org/officeDocument/2006/relationships/hyperlink" Target="https://ember-climate.org/data/data-tools/electricity-interconnection-europe/" TargetMode="External"/><Relationship Id="rId232" Type="http://schemas.openxmlformats.org/officeDocument/2006/relationships/hyperlink" Target="https://med-tso.org/wp-content/uploads/2022/02/MA-PT_project_sheet.pdf" TargetMode="External"/><Relationship Id="rId1069" Type="http://schemas.openxmlformats.org/officeDocument/2006/relationships/hyperlink" Target="https://docs.google.com/spreadsheets/d/1NfuG5KZw0k_W-zo-2orJOZkrr6nv1OeOQZzY61KNS4M/edit?usp=sharing" TargetMode="External"/><Relationship Id="rId1015" Type="http://schemas.openxmlformats.org/officeDocument/2006/relationships/hyperlink" Target="https://ember-climate.org/data/data-tools/electricity-interconnection-europe/" TargetMode="External"/><Relationship Id="rId1499" Type="http://schemas.openxmlformats.org/officeDocument/2006/relationships/hyperlink" Target="https://www.ecowapp.org/sites/default/files/wapp_2020-2023_business_plan_0.pdf" TargetMode="External"/><Relationship Id="rId1016" Type="http://schemas.openxmlformats.org/officeDocument/2006/relationships/hyperlink" Target="https://docs.google.com/spreadsheets/d/1NfuG5KZw0k_W-zo-2orJOZkrr6nv1OeOQZzY61KNS4M/edit?usp=sharing" TargetMode="External"/><Relationship Id="rId1017" Type="http://schemas.openxmlformats.org/officeDocument/2006/relationships/hyperlink" Target="https://ember-climate.org/data/data-tools/electricity-interconnection-europe/" TargetMode="External"/><Relationship Id="rId1018" Type="http://schemas.openxmlformats.org/officeDocument/2006/relationships/hyperlink" Target="https://docs.google.com/spreadsheets/d/1NfuG5KZw0k_W-zo-2orJOZkrr6nv1OeOQZzY61KNS4M/edit?usp=sharing" TargetMode="External"/><Relationship Id="rId1019" Type="http://schemas.openxmlformats.org/officeDocument/2006/relationships/hyperlink" Target="https://ember-climate.org/data/data-tools/electricity-interconnection-europe/" TargetMode="External"/><Relationship Id="rId668" Type="http://schemas.openxmlformats.org/officeDocument/2006/relationships/hyperlink" Target="https://www.nature.com/articles/s41597-023-01992-9" TargetMode="External"/><Relationship Id="rId667" Type="http://schemas.openxmlformats.org/officeDocument/2006/relationships/hyperlink" Target="https://www.cier.org/es-uy/Lists/EstadisticasLD/MapaInterconexiones.pdf" TargetMode="External"/><Relationship Id="rId666" Type="http://schemas.openxmlformats.org/officeDocument/2006/relationships/hyperlink" Target="https://www.nature.com/articles/s41597-023-01992-9" TargetMode="External"/><Relationship Id="rId665" Type="http://schemas.openxmlformats.org/officeDocument/2006/relationships/hyperlink" Target="https://www.cier.org/es-uy/Lists/EstadisticasLD/MapaInterconexiones.pdf" TargetMode="External"/><Relationship Id="rId669" Type="http://schemas.openxmlformats.org/officeDocument/2006/relationships/hyperlink" Target="https://www.cier.org/es-uy/Lists/EstadisticasLD/MapaInterconexiones.pdf" TargetMode="External"/><Relationship Id="rId1490" Type="http://schemas.openxmlformats.org/officeDocument/2006/relationships/hyperlink" Target="https://www.ketraco.co.ke/transmission/eastern-africa-power-pools" TargetMode="External"/><Relationship Id="rId660" Type="http://schemas.openxmlformats.org/officeDocument/2006/relationships/hyperlink" Target="https://www.nature.com/articles/s41597-023-01992-9" TargetMode="External"/><Relationship Id="rId1491" Type="http://schemas.openxmlformats.org/officeDocument/2006/relationships/hyperlink" Target="https://www.sciencedirect.com/science/article/pii/S097308262030243X" TargetMode="External"/><Relationship Id="rId1492" Type="http://schemas.openxmlformats.org/officeDocument/2006/relationships/hyperlink" Target="https://projectsportal.afdb.org/dataportal/VProject/show/P-Z1-FA0-052" TargetMode="External"/><Relationship Id="rId1493" Type="http://schemas.openxmlformats.org/officeDocument/2006/relationships/hyperlink" Target="https://www.sciencedirect.com/science/article/pii/S097308262030243X" TargetMode="External"/><Relationship Id="rId1010" Type="http://schemas.openxmlformats.org/officeDocument/2006/relationships/hyperlink" Target="https://docs.google.com/spreadsheets/d/1NfuG5KZw0k_W-zo-2orJOZkrr6nv1OeOQZzY61KNS4M/edit?usp=sharing" TargetMode="External"/><Relationship Id="rId1494" Type="http://schemas.openxmlformats.org/officeDocument/2006/relationships/hyperlink" Target="https://www.afdb.org/fileadmin/uploads/afdb/Documents/Procurement/Project-related-Procurement/AOIKenyaKETRACO%206-12.pdf" TargetMode="External"/><Relationship Id="rId664" Type="http://schemas.openxmlformats.org/officeDocument/2006/relationships/hyperlink" Target="https://www.nature.com/articles/s41597-023-01992-9" TargetMode="External"/><Relationship Id="rId1011" Type="http://schemas.openxmlformats.org/officeDocument/2006/relationships/hyperlink" Target="https://ember-climate.org/data/data-tools/electricity-interconnection-europe/" TargetMode="External"/><Relationship Id="rId1495" Type="http://schemas.openxmlformats.org/officeDocument/2006/relationships/hyperlink" Target="https://www.sciencedirect.com/science/article/pii/S097308262030243X" TargetMode="External"/><Relationship Id="rId663" Type="http://schemas.openxmlformats.org/officeDocument/2006/relationships/hyperlink" Target="https://www.cier.org/es-uy/Lists/EstadisticasLD/MapaInterconexiones.pdf" TargetMode="External"/><Relationship Id="rId1012" Type="http://schemas.openxmlformats.org/officeDocument/2006/relationships/hyperlink" Target="https://docs.google.com/spreadsheets/d/1NfuG5KZw0k_W-zo-2orJOZkrr6nv1OeOQZzY61KNS4M/edit?usp=sharing" TargetMode="External"/><Relationship Id="rId1496" Type="http://schemas.openxmlformats.org/officeDocument/2006/relationships/hyperlink" Target="https://www.afdb.org/en/news-and-events/press-releases/development-partners-express-support-900-million-mauritania-mali-power-line-63179" TargetMode="External"/><Relationship Id="rId662" Type="http://schemas.openxmlformats.org/officeDocument/2006/relationships/hyperlink" Target="https://www.nature.com/articles/s41597-023-01992-9" TargetMode="External"/><Relationship Id="rId1013" Type="http://schemas.openxmlformats.org/officeDocument/2006/relationships/hyperlink" Target="https://ember-climate.org/data/data-tools/electricity-interconnection-europe/" TargetMode="External"/><Relationship Id="rId1497" Type="http://schemas.openxmlformats.org/officeDocument/2006/relationships/hyperlink" Target="https://www.afdb.org/en/news-and-events/press-releases/development-partners-express-support-900-million-mauritania-mali-power-line-63179" TargetMode="External"/><Relationship Id="rId661" Type="http://schemas.openxmlformats.org/officeDocument/2006/relationships/hyperlink" Target="https://www.cier.org/es-uy/Lists/EstadisticasLD/MapaInterconexiones.pdf" TargetMode="External"/><Relationship Id="rId1014" Type="http://schemas.openxmlformats.org/officeDocument/2006/relationships/hyperlink" Target="https://docs.google.com/spreadsheets/d/1NfuG5KZw0k_W-zo-2orJOZkrr6nv1OeOQZzY61KNS4M/edit?usp=sharing" TargetMode="External"/><Relationship Id="rId1498" Type="http://schemas.openxmlformats.org/officeDocument/2006/relationships/hyperlink" Target="https://www.ecowapp.org/sites/default/files/wapp_2020-2023_business_plan_0.pdf" TargetMode="External"/><Relationship Id="rId1004" Type="http://schemas.openxmlformats.org/officeDocument/2006/relationships/hyperlink" Target="https://docs.google.com/spreadsheets/d/1NfuG5KZw0k_W-zo-2orJOZkrr6nv1OeOQZzY61KNS4M/edit?usp=sharing" TargetMode="External"/><Relationship Id="rId1488" Type="http://schemas.openxmlformats.org/officeDocument/2006/relationships/hyperlink" Target="https://www.ketraco.co.ke/transmission/eastern-africa-power-pools" TargetMode="External"/><Relationship Id="rId1005" Type="http://schemas.openxmlformats.org/officeDocument/2006/relationships/hyperlink" Target="https://ember-climate.org/data/data-tools/electricity-interconnection-europe/" TargetMode="External"/><Relationship Id="rId1489" Type="http://schemas.openxmlformats.org/officeDocument/2006/relationships/hyperlink" Target="https://www.ketraco.co.ke/transmission/eastern-africa-power-pools" TargetMode="External"/><Relationship Id="rId1006" Type="http://schemas.openxmlformats.org/officeDocument/2006/relationships/hyperlink" Target="https://docs.google.com/spreadsheets/d/1NfuG5KZw0k_W-zo-2orJOZkrr6nv1OeOQZzY61KNS4M/edit?usp=sharing" TargetMode="External"/><Relationship Id="rId1007" Type="http://schemas.openxmlformats.org/officeDocument/2006/relationships/hyperlink" Target="https://ember-climate.org/data/data-tools/electricity-interconnection-europe/" TargetMode="External"/><Relationship Id="rId1008" Type="http://schemas.openxmlformats.org/officeDocument/2006/relationships/hyperlink" Target="https://docs.google.com/spreadsheets/d/1NfuG5KZw0k_W-zo-2orJOZkrr6nv1OeOQZzY61KNS4M/edit?usp=sharing" TargetMode="External"/><Relationship Id="rId1009" Type="http://schemas.openxmlformats.org/officeDocument/2006/relationships/hyperlink" Target="https://ember-climate.org/data/data-tools/electricity-interconnection-europe/" TargetMode="External"/><Relationship Id="rId657" Type="http://schemas.openxmlformats.org/officeDocument/2006/relationships/hyperlink" Target="https://www.cier.org/es-uy/Lists/EstadisticasLD/MapaInterconexiones.pdf" TargetMode="External"/><Relationship Id="rId656" Type="http://schemas.openxmlformats.org/officeDocument/2006/relationships/hyperlink" Target="https://www.nature.com/articles/s41597-023-01992-9" TargetMode="External"/><Relationship Id="rId655" Type="http://schemas.openxmlformats.org/officeDocument/2006/relationships/hyperlink" Target="https://www.cier.org/es-uy/Lists/EstadisticasLD/MapaInterconexiones.pdf" TargetMode="External"/><Relationship Id="rId654" Type="http://schemas.openxmlformats.org/officeDocument/2006/relationships/hyperlink" Target="https://www.nature.com/articles/s41597-023-01992-9" TargetMode="External"/><Relationship Id="rId659" Type="http://schemas.openxmlformats.org/officeDocument/2006/relationships/hyperlink" Target="https://www.cier.org/es-uy/Lists/EstadisticasLD/MapaInterconexiones.pdf" TargetMode="External"/><Relationship Id="rId658" Type="http://schemas.openxmlformats.org/officeDocument/2006/relationships/hyperlink" Target="https://www.nature.com/articles/s41597-023-01992-9" TargetMode="External"/><Relationship Id="rId1480" Type="http://schemas.openxmlformats.org/officeDocument/2006/relationships/hyperlink" Target="https://www.ecowapp.org/sites/default/files/wapp_2020-2023_business_plan_0.pdf" TargetMode="External"/><Relationship Id="rId1481" Type="http://schemas.openxmlformats.org/officeDocument/2006/relationships/hyperlink" Target="https://www.ecowapp.org/sites/default/files/volume_0.pdf" TargetMode="External"/><Relationship Id="rId1482" Type="http://schemas.openxmlformats.org/officeDocument/2006/relationships/hyperlink" Target="https://www.ecowapp.org/sites/default/files/volume_0.pdf" TargetMode="External"/><Relationship Id="rId1483" Type="http://schemas.openxmlformats.org/officeDocument/2006/relationships/hyperlink" Target="https://www.ecowapp.org/sites/default/files/volume_0.pdf" TargetMode="External"/><Relationship Id="rId653" Type="http://schemas.openxmlformats.org/officeDocument/2006/relationships/hyperlink" Target="https://www.cier.org/es-uy/Lists/EstadisticasLD/MapaInterconexiones.pdf" TargetMode="External"/><Relationship Id="rId1000" Type="http://schemas.openxmlformats.org/officeDocument/2006/relationships/hyperlink" Target="https://docs.google.com/spreadsheets/d/1NfuG5KZw0k_W-zo-2orJOZkrr6nv1OeOQZzY61KNS4M/edit?usp=sharing" TargetMode="External"/><Relationship Id="rId1484" Type="http://schemas.openxmlformats.org/officeDocument/2006/relationships/hyperlink" Target="https://www.ecowapp.org/sites/default/files/volume_0.pdf" TargetMode="External"/><Relationship Id="rId652" Type="http://schemas.openxmlformats.org/officeDocument/2006/relationships/hyperlink" Target="https://www.nature.com/articles/s41597-023-01992-9" TargetMode="External"/><Relationship Id="rId1001" Type="http://schemas.openxmlformats.org/officeDocument/2006/relationships/hyperlink" Target="https://openinframap.org/" TargetMode="External"/><Relationship Id="rId1485" Type="http://schemas.openxmlformats.org/officeDocument/2006/relationships/hyperlink" Target="https://www.ecowapp.org/sites/default/files/volume_0.pdf" TargetMode="External"/><Relationship Id="rId651" Type="http://schemas.openxmlformats.org/officeDocument/2006/relationships/hyperlink" Target="https://www.cier.org/es-uy/Lists/EstadisticasLD/MapaInterconexiones.pdf" TargetMode="External"/><Relationship Id="rId1002" Type="http://schemas.openxmlformats.org/officeDocument/2006/relationships/hyperlink" Target="https://reglobal.org/saudi-arabia-strengthens-transmission-ties-with-neighbours/" TargetMode="External"/><Relationship Id="rId1486" Type="http://schemas.openxmlformats.org/officeDocument/2006/relationships/hyperlink" Target="https://www.ecowapp.org/sites/default/files/wapp_2020-2023_business_plan_0.pdf" TargetMode="External"/><Relationship Id="rId650" Type="http://schemas.openxmlformats.org/officeDocument/2006/relationships/hyperlink" Target="https://www.nature.com/articles/s41597-023-01992-9" TargetMode="External"/><Relationship Id="rId1003" Type="http://schemas.openxmlformats.org/officeDocument/2006/relationships/hyperlink" Target="https://ember-climate.org/data/data-tools/electricity-interconnection-europe/" TargetMode="External"/><Relationship Id="rId1487" Type="http://schemas.openxmlformats.org/officeDocument/2006/relationships/hyperlink" Target="https://www.ketraco.co.ke/transmission/eastern-africa-power-pools" TargetMode="External"/><Relationship Id="rId1037" Type="http://schemas.openxmlformats.org/officeDocument/2006/relationships/hyperlink" Target="https://www.fingrid.fi/en/electricity-market/power-system/" TargetMode="External"/><Relationship Id="rId1038" Type="http://schemas.openxmlformats.org/officeDocument/2006/relationships/hyperlink" Target="https://www.reuters.com/markets/europe/russia-cuts-power-exports-finland-over-failed-payments-2022-05-16/" TargetMode="External"/><Relationship Id="rId1039" Type="http://schemas.openxmlformats.org/officeDocument/2006/relationships/hyperlink" Target="https://www.reuters.com/markets/europe/russia-cuts-power-exports-finland-over-failed-payments-2022-05-16/" TargetMode="External"/><Relationship Id="rId206" Type="http://schemas.openxmlformats.org/officeDocument/2006/relationships/hyperlink" Target="https://www.cigre.org/userfiles/files/Community/NC/2018_National-power-system_Iran.pdf" TargetMode="External"/><Relationship Id="rId205" Type="http://schemas.openxmlformats.org/officeDocument/2006/relationships/hyperlink" Target="https://www.cigre.org/userfiles/files/Community/NC/2018_National-power-system_Iran.pdf" TargetMode="External"/><Relationship Id="rId689" Type="http://schemas.openxmlformats.org/officeDocument/2006/relationships/hyperlink" Target="https://www.cier.org/es-uy/Lists/EstadisticasLD/MapaInterconexiones.pdf" TargetMode="External"/><Relationship Id="rId204" Type="http://schemas.openxmlformats.org/officeDocument/2006/relationships/hyperlink" Target="https://www.zawya.com/en/projects/utilities/omans-power-imports-to-hit-1600-mw-with-second-interconnect-dkrmxp8m" TargetMode="External"/><Relationship Id="rId688" Type="http://schemas.openxmlformats.org/officeDocument/2006/relationships/hyperlink" Target="https://www.nature.com/articles/s41597-023-01992-9" TargetMode="External"/><Relationship Id="rId203" Type="http://schemas.openxmlformats.org/officeDocument/2006/relationships/hyperlink" Target="https://www.cigre.org/userfiles/files/Community/NC/2018_National-power-system_Iran.pdf" TargetMode="External"/><Relationship Id="rId687" Type="http://schemas.openxmlformats.org/officeDocument/2006/relationships/hyperlink" Target="https://www.cier.org/es-uy/Lists/EstadisticasLD/MapaInterconexiones.pdf" TargetMode="External"/><Relationship Id="rId209" Type="http://schemas.openxmlformats.org/officeDocument/2006/relationships/hyperlink" Target="https://www.enerdata.net/jordan-projects-electricity-transmission.html" TargetMode="External"/><Relationship Id="rId208" Type="http://schemas.openxmlformats.org/officeDocument/2006/relationships/hyperlink" Target="https://www.arabfund.org/default.aspx?pageId=454" TargetMode="External"/><Relationship Id="rId207" Type="http://schemas.openxmlformats.org/officeDocument/2006/relationships/hyperlink" Target="https://www.cigre.org/userfiles/files/Community/NC/2018_National-power-system_Iran.pdf" TargetMode="External"/><Relationship Id="rId682" Type="http://schemas.openxmlformats.org/officeDocument/2006/relationships/hyperlink" Target="https://www.nature.com/articles/s41597-023-01992-9" TargetMode="External"/><Relationship Id="rId681" Type="http://schemas.openxmlformats.org/officeDocument/2006/relationships/hyperlink" Target="https://www.cier.org/es-uy/Lists/EstadisticasLD/MapaInterconexiones.pdf" TargetMode="External"/><Relationship Id="rId1030" Type="http://schemas.openxmlformats.org/officeDocument/2006/relationships/hyperlink" Target="https://docs.google.com/spreadsheets/d/1NfuG5KZw0k_W-zo-2orJOZkrr6nv1OeOQZzY61KNS4M/edit?usp=sharing" TargetMode="External"/><Relationship Id="rId680" Type="http://schemas.openxmlformats.org/officeDocument/2006/relationships/hyperlink" Target="https://www.nature.com/articles/s41597-023-01992-9" TargetMode="External"/><Relationship Id="rId1031" Type="http://schemas.openxmlformats.org/officeDocument/2006/relationships/hyperlink" Target="https://www.reuters.com/business/energy/estonia-lithuania-says-baltic-states-decouple-russian-power-grid-early-2025-2023-07-17/" TargetMode="External"/><Relationship Id="rId1032" Type="http://schemas.openxmlformats.org/officeDocument/2006/relationships/hyperlink" Target="https://www.reuters.com/business/energy/estonia-lithuania-says-baltic-states-decouple-russian-power-grid-early-2025-2023-07-17/" TargetMode="External"/><Relationship Id="rId202" Type="http://schemas.openxmlformats.org/officeDocument/2006/relationships/hyperlink" Target="https://www.cigre.org/userfiles/files/Community/NC/2018_National-power-system_Iran.pdf" TargetMode="External"/><Relationship Id="rId686" Type="http://schemas.openxmlformats.org/officeDocument/2006/relationships/hyperlink" Target="https://www.nature.com/articles/s41597-023-01992-9" TargetMode="External"/><Relationship Id="rId1033" Type="http://schemas.openxmlformats.org/officeDocument/2006/relationships/hyperlink" Target="https://ember-climate.org/data/data-tools/electricity-interconnection-europe/" TargetMode="External"/><Relationship Id="rId201" Type="http://schemas.openxmlformats.org/officeDocument/2006/relationships/hyperlink" Target="https://openinframap.org/" TargetMode="External"/><Relationship Id="rId685" Type="http://schemas.openxmlformats.org/officeDocument/2006/relationships/hyperlink" Target="https://www.cier.org/es-uy/Lists/EstadisticasLD/MapaInterconexiones.pdf" TargetMode="External"/><Relationship Id="rId1034" Type="http://schemas.openxmlformats.org/officeDocument/2006/relationships/hyperlink" Target="https://docs.google.com/spreadsheets/d/1NfuG5KZw0k_W-zo-2orJOZkrr6nv1OeOQZzY61KNS4M/edit?usp=sharing" TargetMode="External"/><Relationship Id="rId200" Type="http://schemas.openxmlformats.org/officeDocument/2006/relationships/hyperlink" Target="https://docstore.entsoe.eu/Documents/TYNDP%20documents/TYNDP%202016/projects/P0284.pdf" TargetMode="External"/><Relationship Id="rId684" Type="http://schemas.openxmlformats.org/officeDocument/2006/relationships/hyperlink" Target="https://www.nature.com/articles/s41597-023-01992-9" TargetMode="External"/><Relationship Id="rId1035" Type="http://schemas.openxmlformats.org/officeDocument/2006/relationships/hyperlink" Target="https://ember-climate.org/data/data-tools/electricity-interconnection-europe/" TargetMode="External"/><Relationship Id="rId683" Type="http://schemas.openxmlformats.org/officeDocument/2006/relationships/hyperlink" Target="https://www.cier.org/es-uy/Lists/EstadisticasLD/MapaInterconexiones.pdf" TargetMode="External"/><Relationship Id="rId1036" Type="http://schemas.openxmlformats.org/officeDocument/2006/relationships/hyperlink" Target="https://docs.google.com/spreadsheets/d/1NfuG5KZw0k_W-zo-2orJOZkrr6nv1OeOQZzY61KNS4M/edit?usp=sharing" TargetMode="External"/><Relationship Id="rId1026" Type="http://schemas.openxmlformats.org/officeDocument/2006/relationships/hyperlink" Target="https://docs.google.com/spreadsheets/d/1NfuG5KZw0k_W-zo-2orJOZkrr6nv1OeOQZzY61KNS4M/edit?usp=sharing" TargetMode="External"/><Relationship Id="rId1027" Type="http://schemas.openxmlformats.org/officeDocument/2006/relationships/hyperlink" Target="https://ember-climate.org/data/data-tools/electricity-interconnection-europe/" TargetMode="External"/><Relationship Id="rId1028" Type="http://schemas.openxmlformats.org/officeDocument/2006/relationships/hyperlink" Target="https://docs.google.com/spreadsheets/d/1NfuG5KZw0k_W-zo-2orJOZkrr6nv1OeOQZzY61KNS4M/edit?usp=sharing" TargetMode="External"/><Relationship Id="rId1029" Type="http://schemas.openxmlformats.org/officeDocument/2006/relationships/hyperlink" Target="https://ember-climate.org/data/data-tools/electricity-interconnection-europe/" TargetMode="External"/><Relationship Id="rId679" Type="http://schemas.openxmlformats.org/officeDocument/2006/relationships/hyperlink" Target="https://www.cier.org/es-uy/Lists/EstadisticasLD/MapaInterconexiones.pdf" TargetMode="External"/><Relationship Id="rId678" Type="http://schemas.openxmlformats.org/officeDocument/2006/relationships/hyperlink" Target="https://www.nature.com/articles/s41597-023-01992-9" TargetMode="External"/><Relationship Id="rId677" Type="http://schemas.openxmlformats.org/officeDocument/2006/relationships/hyperlink" Target="https://www.cier.org/es-uy/Lists/EstadisticasLD/MapaInterconexiones.pdf" TargetMode="External"/><Relationship Id="rId676" Type="http://schemas.openxmlformats.org/officeDocument/2006/relationships/hyperlink" Target="https://www.nature.com/articles/s41597-023-01992-9" TargetMode="External"/><Relationship Id="rId671" Type="http://schemas.openxmlformats.org/officeDocument/2006/relationships/hyperlink" Target="https://www.cier.org/es-uy/Lists/EstadisticasLD/MapaInterconexiones.pdf" TargetMode="External"/><Relationship Id="rId670" Type="http://schemas.openxmlformats.org/officeDocument/2006/relationships/hyperlink" Target="https://www.nature.com/articles/s41597-023-01992-9" TargetMode="External"/><Relationship Id="rId1020" Type="http://schemas.openxmlformats.org/officeDocument/2006/relationships/hyperlink" Target="https://docs.google.com/spreadsheets/d/1NfuG5KZw0k_W-zo-2orJOZkrr6nv1OeOQZzY61KNS4M/edit?usp=sharing" TargetMode="External"/><Relationship Id="rId1021" Type="http://schemas.openxmlformats.org/officeDocument/2006/relationships/hyperlink" Target="https://ember-climate.org/data/data-tools/electricity-interconnection-europe/" TargetMode="External"/><Relationship Id="rId675" Type="http://schemas.openxmlformats.org/officeDocument/2006/relationships/hyperlink" Target="https://www.cier.org/es-uy/Lists/EstadisticasLD/MapaInterconexiones.pdf" TargetMode="External"/><Relationship Id="rId1022" Type="http://schemas.openxmlformats.org/officeDocument/2006/relationships/hyperlink" Target="https://docs.google.com/spreadsheets/d/1NfuG5KZw0k_W-zo-2orJOZkrr6nv1OeOQZzY61KNS4M/edit?usp=sharing" TargetMode="External"/><Relationship Id="rId674" Type="http://schemas.openxmlformats.org/officeDocument/2006/relationships/hyperlink" Target="https://www.nature.com/articles/s41597-023-01992-9" TargetMode="External"/><Relationship Id="rId1023" Type="http://schemas.openxmlformats.org/officeDocument/2006/relationships/hyperlink" Target="https://ember-climate.org/data/data-tools/electricity-interconnection-europe/" TargetMode="External"/><Relationship Id="rId673" Type="http://schemas.openxmlformats.org/officeDocument/2006/relationships/hyperlink" Target="https://www.cier.org/es-uy/Lists/EstadisticasLD/MapaInterconexiones.pdf" TargetMode="External"/><Relationship Id="rId1024" Type="http://schemas.openxmlformats.org/officeDocument/2006/relationships/hyperlink" Target="https://docs.google.com/spreadsheets/d/1NfuG5KZw0k_W-zo-2orJOZkrr6nv1OeOQZzY61KNS4M/edit?usp=sharing" TargetMode="External"/><Relationship Id="rId672" Type="http://schemas.openxmlformats.org/officeDocument/2006/relationships/hyperlink" Target="https://www.nature.com/articles/s41597-023-01992-9" TargetMode="External"/><Relationship Id="rId1025" Type="http://schemas.openxmlformats.org/officeDocument/2006/relationships/hyperlink" Target="https://ember-climate.org/data/data-tools/electricity-interconnection-europe/" TargetMode="External"/><Relationship Id="rId190" Type="http://schemas.openxmlformats.org/officeDocument/2006/relationships/hyperlink" Target="https://www.sciencedirect.com/science/article/pii/S2096511718300033" TargetMode="External"/><Relationship Id="rId194" Type="http://schemas.openxmlformats.org/officeDocument/2006/relationships/hyperlink" Target="https://www.eia.gov/international/analysis/country/LBY" TargetMode="External"/><Relationship Id="rId193" Type="http://schemas.openxmlformats.org/officeDocument/2006/relationships/hyperlink" Target="https://www.arabfund.org/default.aspx?pageId=454" TargetMode="External"/><Relationship Id="rId192" Type="http://schemas.openxmlformats.org/officeDocument/2006/relationships/hyperlink" Target="https://www.sciencedirect.com/science/article/abs/pii/S0301421516304797" TargetMode="External"/><Relationship Id="rId191" Type="http://schemas.openxmlformats.org/officeDocument/2006/relationships/hyperlink" Target="https://www.sciencedirect.com/science/article/pii/S2096511718300033" TargetMode="External"/><Relationship Id="rId187" Type="http://schemas.openxmlformats.org/officeDocument/2006/relationships/hyperlink" Target="https://euroasia-interconnector.com/at-glance/" TargetMode="External"/><Relationship Id="rId186" Type="http://schemas.openxmlformats.org/officeDocument/2006/relationships/hyperlink" Target="https://euroasia-interconnector.com/at-glance/" TargetMode="External"/><Relationship Id="rId185" Type="http://schemas.openxmlformats.org/officeDocument/2006/relationships/hyperlink" Target="https://euroasia-interconnector.com/at-glance/" TargetMode="External"/><Relationship Id="rId184" Type="http://schemas.openxmlformats.org/officeDocument/2006/relationships/hyperlink" Target="https://euroasia-interconnector.com/at-glance/" TargetMode="External"/><Relationship Id="rId189" Type="http://schemas.openxmlformats.org/officeDocument/2006/relationships/hyperlink" Target="https://cyprus-mail.com/2023/07/02/norths-electricity-deal-with-turkey-as-elusive-as-ever/" TargetMode="External"/><Relationship Id="rId188" Type="http://schemas.openxmlformats.org/officeDocument/2006/relationships/hyperlink" Target="https://cyprus-mail.com/2023/07/02/norths-electricity-deal-with-turkey-as-elusive-as-ever/" TargetMode="External"/><Relationship Id="rId183" Type="http://schemas.openxmlformats.org/officeDocument/2006/relationships/hyperlink" Target="https://euroasia-interconnector.com/at-glance/" TargetMode="External"/><Relationship Id="rId182" Type="http://schemas.openxmlformats.org/officeDocument/2006/relationships/hyperlink" Target="https://euroasia-interconnector.com/at-glance/" TargetMode="External"/><Relationship Id="rId181" Type="http://schemas.openxmlformats.org/officeDocument/2006/relationships/hyperlink" Target="https://euroasia-interconnector.com/at-glance/" TargetMode="External"/><Relationship Id="rId180" Type="http://schemas.openxmlformats.org/officeDocument/2006/relationships/hyperlink" Target="https://euroasia-interconnector.com/at-glance/" TargetMode="External"/><Relationship Id="rId176" Type="http://schemas.openxmlformats.org/officeDocument/2006/relationships/hyperlink" Target="https://reglobal.org/saudi-arabia-strengthens-transmission-ties-with-neighbours/" TargetMode="External"/><Relationship Id="rId175" Type="http://schemas.openxmlformats.org/officeDocument/2006/relationships/hyperlink" Target="https://www.arabfund.org/default.aspx?pageId=454" TargetMode="External"/><Relationship Id="rId174" Type="http://schemas.openxmlformats.org/officeDocument/2006/relationships/hyperlink" Target="https://thedocs.worldbank.org/en/doc/6bd0c527c8469333b119d88cc0b8b410-0070062023/original/In-The-Dark-Power-Sector-Challenges-in-Myanmar-August2023.pdf" TargetMode="External"/><Relationship Id="rId173" Type="http://schemas.openxmlformats.org/officeDocument/2006/relationships/hyperlink" Target="https://openinframap.org/" TargetMode="External"/><Relationship Id="rId179" Type="http://schemas.openxmlformats.org/officeDocument/2006/relationships/hyperlink" Target="https://www.euroafrica-interconnector.com/" TargetMode="External"/><Relationship Id="rId178" Type="http://schemas.openxmlformats.org/officeDocument/2006/relationships/hyperlink" Target="https://www.euroafrica-interconnector.com/" TargetMode="External"/><Relationship Id="rId177" Type="http://schemas.openxmlformats.org/officeDocument/2006/relationships/hyperlink" Target="https://openinframap.org/" TargetMode="External"/><Relationship Id="rId198" Type="http://schemas.openxmlformats.org/officeDocument/2006/relationships/hyperlink" Target="https://www.au-pida.org/view-project/312/" TargetMode="External"/><Relationship Id="rId197" Type="http://schemas.openxmlformats.org/officeDocument/2006/relationships/hyperlink" Target="https://www.ketraco.co.ke/transmission/projects/completed/eastern-electricity-highway-project-eehp-kenya-ethiopia" TargetMode="External"/><Relationship Id="rId196" Type="http://schemas.openxmlformats.org/officeDocument/2006/relationships/hyperlink" Target="https://www.sciencedirect.com/science/article/pii/S2096511718300033" TargetMode="External"/><Relationship Id="rId195" Type="http://schemas.openxmlformats.org/officeDocument/2006/relationships/hyperlink" Target="https://www.eia.gov/international/analysis/country/LBY" TargetMode="External"/><Relationship Id="rId199" Type="http://schemas.openxmlformats.org/officeDocument/2006/relationships/hyperlink" Target="https://docstore.entsoe.eu/Documents/TYNDP%20documents/TYNDP%202016/projects/P0284.pdf" TargetMode="External"/><Relationship Id="rId150" Type="http://schemas.openxmlformats.org/officeDocument/2006/relationships/hyperlink" Target="https://openinframap.org/" TargetMode="External"/><Relationship Id="rId149" Type="http://schemas.openxmlformats.org/officeDocument/2006/relationships/hyperlink" Target="https://powermin.gov.in/en/content/interconnection-neighbouring-countries" TargetMode="External"/><Relationship Id="rId148" Type="http://schemas.openxmlformats.org/officeDocument/2006/relationships/hyperlink" Target="https://economictimes.indiatimes.com/industry/energy/power/pakistan-to-import-electricity-from-india-report/articleshow/32360374.cms" TargetMode="External"/><Relationship Id="rId1090" Type="http://schemas.openxmlformats.org/officeDocument/2006/relationships/hyperlink" Target="https://www.irena.org/-/media/Files/IRENA/Agency/Publication/2018/Nov/IRENA_Planning_West_Africa_2018.pdf" TargetMode="External"/><Relationship Id="rId1091" Type="http://schemas.openxmlformats.org/officeDocument/2006/relationships/hyperlink" Target="https://ember-climate.org/data/data-tools/electricity-interconnection-europe/" TargetMode="External"/><Relationship Id="rId1092" Type="http://schemas.openxmlformats.org/officeDocument/2006/relationships/hyperlink" Target="https://docs.google.com/spreadsheets/d/1NfuG5KZw0k_W-zo-2orJOZkrr6nv1OeOQZzY61KNS4M/edit?usp=sharing" TargetMode="External"/><Relationship Id="rId1093" Type="http://schemas.openxmlformats.org/officeDocument/2006/relationships/hyperlink" Target="https://ember-climate.org/data/data-tools/electricity-interconnection-europe/" TargetMode="External"/><Relationship Id="rId1094" Type="http://schemas.openxmlformats.org/officeDocument/2006/relationships/hyperlink" Target="https://docs.google.com/spreadsheets/d/1NfuG5KZw0k_W-zo-2orJOZkrr6nv1OeOQZzY61KNS4M/edit?usp=sharing" TargetMode="External"/><Relationship Id="rId143" Type="http://schemas.openxmlformats.org/officeDocument/2006/relationships/hyperlink" Target="https://iea.blob.core.windows.net/assets/0d00581c-dc3c-466f-b0c8-97d25112a6e0/Uzbekistan2022.pdf" TargetMode="External"/><Relationship Id="rId1095" Type="http://schemas.openxmlformats.org/officeDocument/2006/relationships/hyperlink" Target="https://ember-climate.org/data/data-tools/electricity-interconnection-europe/" TargetMode="External"/><Relationship Id="rId142" Type="http://schemas.openxmlformats.org/officeDocument/2006/relationships/hyperlink" Target="https://iea.blob.core.windows.net/assets/b066e0be-9a3f-49ca-b932-38a1e81bda2a/Cross-BorderTradingforTajikistan_ARoadmap.pdf" TargetMode="External"/><Relationship Id="rId1096" Type="http://schemas.openxmlformats.org/officeDocument/2006/relationships/hyperlink" Target="https://docs.google.com/spreadsheets/d/1NfuG5KZw0k_W-zo-2orJOZkrr6nv1OeOQZzY61KNS4M/edit?usp=sharing" TargetMode="External"/><Relationship Id="rId141" Type="http://schemas.openxmlformats.org/officeDocument/2006/relationships/hyperlink" Target="https://www.chathamhouse.org/sites/default/files/CHHJ7132-Afghanistan-Regional-Engagement-RP-WEB.pdf" TargetMode="External"/><Relationship Id="rId1097" Type="http://schemas.openxmlformats.org/officeDocument/2006/relationships/hyperlink" Target="https://ember-climate.org/data/data-tools/electricity-interconnection-europe/" TargetMode="External"/><Relationship Id="rId140" Type="http://schemas.openxmlformats.org/officeDocument/2006/relationships/hyperlink" Target="https://iopscience.iop.org/article/10.1088/1755-1315/997/1/012011/pdf" TargetMode="External"/><Relationship Id="rId1098" Type="http://schemas.openxmlformats.org/officeDocument/2006/relationships/hyperlink" Target="https://docs.google.com/spreadsheets/d/1NfuG5KZw0k_W-zo-2orJOZkrr6nv1OeOQZzY61KNS4M/edit?usp=sharing" TargetMode="External"/><Relationship Id="rId147" Type="http://schemas.openxmlformats.org/officeDocument/2006/relationships/hyperlink" Target="https://powermin.gov.in/en/content/interconnection-neighbouring-countries" TargetMode="External"/><Relationship Id="rId1099" Type="http://schemas.openxmlformats.org/officeDocument/2006/relationships/hyperlink" Target="https://ember-climate.org/data/data-tools/electricity-interconnection-europe/" TargetMode="External"/><Relationship Id="rId146" Type="http://schemas.openxmlformats.org/officeDocument/2006/relationships/hyperlink" Target="https://economictimes.indiatimes.com/news/india/india-sri-lanka-renew-bid-to-link-power-grids/articleshow/102546949.cms?from=mdr" TargetMode="External"/><Relationship Id="rId145" Type="http://schemas.openxmlformats.org/officeDocument/2006/relationships/hyperlink" Target="https://powermin.gov.in/en/content/interconnection-neighbouring-countries" TargetMode="External"/><Relationship Id="rId144" Type="http://schemas.openxmlformats.org/officeDocument/2006/relationships/hyperlink" Target="https://iea.blob.core.windows.net/assets/b066e0be-9a3f-49ca-b932-38a1e81bda2a/Cross-BorderTradingforTajikistan_ARoadmap.pdf" TargetMode="External"/><Relationship Id="rId139" Type="http://schemas.openxmlformats.org/officeDocument/2006/relationships/hyperlink" Target="https://iopscience.iop.org/article/10.1088/1755-1315/997/1/012011/pdf" TargetMode="External"/><Relationship Id="rId138" Type="http://schemas.openxmlformats.org/officeDocument/2006/relationships/hyperlink" Target="https://onlinelibrary.wiley.com/doi/epdf/10.1111/apv.12343" TargetMode="External"/><Relationship Id="rId137" Type="http://schemas.openxmlformats.org/officeDocument/2006/relationships/hyperlink" Target="https://onlinelibrary.wiley.com/doi/epdf/10.1111/apv.12343" TargetMode="External"/><Relationship Id="rId1080" Type="http://schemas.openxmlformats.org/officeDocument/2006/relationships/hyperlink" Target="https://ember-climate.org/data/data-tools/electricity-interconnection-europe/" TargetMode="External"/><Relationship Id="rId1081" Type="http://schemas.openxmlformats.org/officeDocument/2006/relationships/hyperlink" Target="https://docs.google.com/spreadsheets/d/1NfuG5KZw0k_W-zo-2orJOZkrr6nv1OeOQZzY61KNS4M/edit?usp=sharing" TargetMode="External"/><Relationship Id="rId1082" Type="http://schemas.openxmlformats.org/officeDocument/2006/relationships/hyperlink" Target="https://ember-climate.org/data/data-tools/electricity-interconnection-europe/" TargetMode="External"/><Relationship Id="rId1083" Type="http://schemas.openxmlformats.org/officeDocument/2006/relationships/hyperlink" Target="https://docs.google.com/spreadsheets/d/1NfuG5KZw0k_W-zo-2orJOZkrr6nv1OeOQZzY61KNS4M/edit?usp=sharing" TargetMode="External"/><Relationship Id="rId132" Type="http://schemas.openxmlformats.org/officeDocument/2006/relationships/hyperlink" Target="https://onlinelibrary.wiley.com/doi/epdf/10.1111/apv.12343" TargetMode="External"/><Relationship Id="rId1084" Type="http://schemas.openxmlformats.org/officeDocument/2006/relationships/hyperlink" Target="https://ember-climate.org/data/data-tools/electricity-interconnection-europe/" TargetMode="External"/><Relationship Id="rId131" Type="http://schemas.openxmlformats.org/officeDocument/2006/relationships/hyperlink" Target="https://onlinelibrary.wiley.com/doi/epdf/10.1111/apv.12343" TargetMode="External"/><Relationship Id="rId1085" Type="http://schemas.openxmlformats.org/officeDocument/2006/relationships/hyperlink" Target="https://docs.google.com/spreadsheets/d/1NfuG5KZw0k_W-zo-2orJOZkrr6nv1OeOQZzY61KNS4M/edit?usp=sharing" TargetMode="External"/><Relationship Id="rId130" Type="http://schemas.openxmlformats.org/officeDocument/2006/relationships/hyperlink" Target="https://openresearchsoftware.metajnl.com/articles/10.5334/jors.302" TargetMode="External"/><Relationship Id="rId1086" Type="http://schemas.openxmlformats.org/officeDocument/2006/relationships/hyperlink" Target="https://www.gse.com.ge/sw/static/file/TYNDP_GE-2023-2033_ENG_corr.PDF" TargetMode="External"/><Relationship Id="rId1087" Type="http://schemas.openxmlformats.org/officeDocument/2006/relationships/hyperlink" Target="https://www.gse.com.ge/sw/static/file/TYNDP_GE-2023-2033_ENG_corr.PDF" TargetMode="External"/><Relationship Id="rId136" Type="http://schemas.openxmlformats.org/officeDocument/2006/relationships/hyperlink" Target="https://iopscience.iop.org/article/10.1088/1755-1315/997/1/012011/pdf" TargetMode="External"/><Relationship Id="rId1088" Type="http://schemas.openxmlformats.org/officeDocument/2006/relationships/hyperlink" Target="https://www.gse.com.ge/sw/static/file/TYNDP_GE-2023-2033_ENG_corr.PDF" TargetMode="External"/><Relationship Id="rId135" Type="http://schemas.openxmlformats.org/officeDocument/2006/relationships/hyperlink" Target="https://en.evn.com.vn/d6/news/Laos-boosts-electricity-exports-to-Vietnam-Cambodia-66-163-2945.aspx" TargetMode="External"/><Relationship Id="rId1089" Type="http://schemas.openxmlformats.org/officeDocument/2006/relationships/hyperlink" Target="https://www.gse.com.ge/sw/static/file/TYNDP_GE-2023-2033_ENG_corr.PDF" TargetMode="External"/><Relationship Id="rId134" Type="http://schemas.openxmlformats.org/officeDocument/2006/relationships/hyperlink" Target="https://onlinelibrary.wiley.com/doi/epdf/10.1111/apv.12343" TargetMode="External"/><Relationship Id="rId133" Type="http://schemas.openxmlformats.org/officeDocument/2006/relationships/hyperlink" Target="https://en.evn.com.vn/d6/news/Laos-boosts-electricity-exports-to-Vietnam-Cambodia-66-163-2945.aspx" TargetMode="External"/><Relationship Id="rId172" Type="http://schemas.openxmlformats.org/officeDocument/2006/relationships/hyperlink" Target="https://www.cigre.org/userfiles/files/Community/NC/2018_National-power-system_Iran.pdf" TargetMode="External"/><Relationship Id="rId171" Type="http://schemas.openxmlformats.org/officeDocument/2006/relationships/hyperlink" Target="https://en.evn.com.vn/d6/news/Development-of-500-kV-transmission-network-in-the-future-a-questionable-issue-66-163-2065.aspx" TargetMode="External"/><Relationship Id="rId170" Type="http://schemas.openxmlformats.org/officeDocument/2006/relationships/hyperlink" Target="https://en.evn.com.vn/d6/news/Development-of-500-kV-transmission-network-in-the-future-a-questionable-issue-66-163-2065.aspx" TargetMode="External"/><Relationship Id="rId165" Type="http://schemas.openxmlformats.org/officeDocument/2006/relationships/hyperlink" Target="https://www.garant.ru/products/ipo/prime/doc/404487690/" TargetMode="External"/><Relationship Id="rId164" Type="http://schemas.openxmlformats.org/officeDocument/2006/relationships/hyperlink" Target="https://www.researchgate.net/publication/350792071_Analysis_of_PV_Subsidy_Schemes_Installed_Capacity_and_Their_Electricity_Generation_in_Japan" TargetMode="External"/><Relationship Id="rId163" Type="http://schemas.openxmlformats.org/officeDocument/2006/relationships/hyperlink" Target="https://www.renewable-ei.org/pdfdownload/activities/TsutomuOyama_220906_REI-DK_Seminar" TargetMode="External"/><Relationship Id="rId162" Type="http://schemas.openxmlformats.org/officeDocument/2006/relationships/hyperlink" Target="https://www.researchgate.net/publication/350792071_Analysis_of_PV_Subsidy_Schemes_Installed_Capacity_and_Their_Electricity_Generation_in_Japan" TargetMode="External"/><Relationship Id="rId169" Type="http://schemas.openxmlformats.org/officeDocument/2006/relationships/hyperlink" Target="https://en.evn.com.vn/d6/news/Development-of-500-kV-transmission-network-in-the-future-a-questionable-issue-66-163-2065.aspx" TargetMode="External"/><Relationship Id="rId168" Type="http://schemas.openxmlformats.org/officeDocument/2006/relationships/hyperlink" Target="https://en.evn.com.vn/d6/news/Development-of-500-kV-transmission-network-in-the-future-a-questionable-issue-66-163-2065.aspx" TargetMode="External"/><Relationship Id="rId167" Type="http://schemas.openxmlformats.org/officeDocument/2006/relationships/hyperlink" Target="https://www.renewable-ei.org/pdfdownload/activities/TsutomuOyama_220906_REI-DK_Seminar" TargetMode="External"/><Relationship Id="rId166" Type="http://schemas.openxmlformats.org/officeDocument/2006/relationships/hyperlink" Target="https://www.researchgate.net/publication/350792071_Analysis_of_PV_Subsidy_Schemes_Installed_Capacity_and_Their_Electricity_Generation_in_Japan" TargetMode="External"/><Relationship Id="rId161" Type="http://schemas.openxmlformats.org/officeDocument/2006/relationships/hyperlink" Target="https://www.renewable-ei.org/pdfdownload/activities/TsutomuOyama_220906_REI-DK_Seminar" TargetMode="External"/><Relationship Id="rId160" Type="http://schemas.openxmlformats.org/officeDocument/2006/relationships/hyperlink" Target="https://www.researchgate.net/publication/350792071_Analysis_of_PV_Subsidy_Schemes_Installed_Capacity_and_Their_Electricity_Generation_in_Japan" TargetMode="External"/><Relationship Id="rId159" Type="http://schemas.openxmlformats.org/officeDocument/2006/relationships/hyperlink" Target="https://www.renewable-ei.org/pdfdownload/activities/TsutomuOyama_220906_REI-DK_Seminar" TargetMode="External"/><Relationship Id="rId154" Type="http://schemas.openxmlformats.org/officeDocument/2006/relationships/hyperlink" Target="https://www.renewable-ei.org/pdfdownload/activities/TsutomuOyama_220906_REI-DK_Seminar" TargetMode="External"/><Relationship Id="rId153" Type="http://schemas.openxmlformats.org/officeDocument/2006/relationships/hyperlink" Target="https://www.researchgate.net/publication/350792071_Analysis_of_PV_Subsidy_Schemes_Installed_Capacity_and_Their_Electricity_Generation_in_Japan" TargetMode="External"/><Relationship Id="rId152" Type="http://schemas.openxmlformats.org/officeDocument/2006/relationships/hyperlink" Target="https://reglobal.org/saudi-arabia-strengthens-transmission-ties-with-neighbours/" TargetMode="External"/><Relationship Id="rId151" Type="http://schemas.openxmlformats.org/officeDocument/2006/relationships/hyperlink" Target="https://www.siasat.com/india-planning-power-grid-with-saudi-arabia-uae-via-undersea-cable-2576846/" TargetMode="External"/><Relationship Id="rId158" Type="http://schemas.openxmlformats.org/officeDocument/2006/relationships/hyperlink" Target="https://www.researchgate.net/publication/350792071_Analysis_of_PV_Subsidy_Schemes_Installed_Capacity_and_Their_Electricity_Generation_in_Japan" TargetMode="External"/><Relationship Id="rId157" Type="http://schemas.openxmlformats.org/officeDocument/2006/relationships/hyperlink" Target="https://www.renewable-ei.org/pdfdownload/activities/TsutomuOyama_220906_REI-DK_Seminar" TargetMode="External"/><Relationship Id="rId156" Type="http://schemas.openxmlformats.org/officeDocument/2006/relationships/hyperlink" Target="https://ieeexplore.ieee.org/document/19139" TargetMode="External"/><Relationship Id="rId155" Type="http://schemas.openxmlformats.org/officeDocument/2006/relationships/hyperlink" Target="https://www.researchgate.net/publication/350792071_Analysis_of_PV_Subsidy_Schemes_Installed_Capacity_and_Their_Electricity_Generation_in_Japan" TargetMode="External"/><Relationship Id="rId1510" Type="http://schemas.openxmlformats.org/officeDocument/2006/relationships/hyperlink" Target="https://www.sapp.co.zw/interconnectors" TargetMode="External"/><Relationship Id="rId1511" Type="http://schemas.openxmlformats.org/officeDocument/2006/relationships/hyperlink" Target="https://www.sapp.co.zw/interconnectors" TargetMode="External"/><Relationship Id="rId1512" Type="http://schemas.openxmlformats.org/officeDocument/2006/relationships/hyperlink" Target="https://www.usaid.gov/sites/default/files/2022-05/wapt.pdf" TargetMode="External"/><Relationship Id="rId1513" Type="http://schemas.openxmlformats.org/officeDocument/2006/relationships/hyperlink" Target="https://www.ecowapp.org/sites/default/files/wapp_2020-2023_business_plan_0.pdf" TargetMode="External"/><Relationship Id="rId1514" Type="http://schemas.openxmlformats.org/officeDocument/2006/relationships/hyperlink" Target="https://www.ecowapp.org/sites/default/files/wapp_2020-2023_business_plan_0.pdf" TargetMode="External"/><Relationship Id="rId1515" Type="http://schemas.openxmlformats.org/officeDocument/2006/relationships/hyperlink" Target="https://africa-energy-portal.org/news/nigeria-considers-supplying-electricity-chad" TargetMode="External"/><Relationship Id="rId1516" Type="http://schemas.openxmlformats.org/officeDocument/2006/relationships/hyperlink" Target="https://infrastructuremag.com.ng/2021/12/06/regional-integration-nigeria-to-extend-electricity-to-chad/" TargetMode="External"/><Relationship Id="rId1517" Type="http://schemas.openxmlformats.org/officeDocument/2006/relationships/hyperlink" Target="https://www.usaid.gov/sites/default/files/2022-05/wapt.pdf" TargetMode="External"/><Relationship Id="rId1518" Type="http://schemas.openxmlformats.org/officeDocument/2006/relationships/hyperlink" Target="https://www.sciencedirect.com/science/article/pii/S097308262030243X" TargetMode="External"/><Relationship Id="rId1519" Type="http://schemas.openxmlformats.org/officeDocument/2006/relationships/hyperlink" Target="https://www.sciencedirect.com/science/article/pii/S097308262030243X" TargetMode="External"/><Relationship Id="rId1500" Type="http://schemas.openxmlformats.org/officeDocument/2006/relationships/hyperlink" Target="https://www.usaid.gov/sites/default/files/2022-05/wapt.pdf" TargetMode="External"/><Relationship Id="rId1501" Type="http://schemas.openxmlformats.org/officeDocument/2006/relationships/hyperlink" Target="https://www.ecowapp.org/sites/default/files/wapp_2020-2023_business_plan_0.pdf" TargetMode="External"/><Relationship Id="rId1502" Type="http://schemas.openxmlformats.org/officeDocument/2006/relationships/hyperlink" Target="https://www.sapp.co.zw/interconnectors" TargetMode="External"/><Relationship Id="rId1503" Type="http://schemas.openxmlformats.org/officeDocument/2006/relationships/hyperlink" Target="https://www.sapp.co.zw/interconnectors" TargetMode="External"/><Relationship Id="rId1504" Type="http://schemas.openxmlformats.org/officeDocument/2006/relationships/hyperlink" Target="https://www.sapp.co.zw/interconnectors" TargetMode="External"/><Relationship Id="rId1505" Type="http://schemas.openxmlformats.org/officeDocument/2006/relationships/hyperlink" Target="https://www.sapp.co.zw/interconnectors" TargetMode="External"/><Relationship Id="rId1506" Type="http://schemas.openxmlformats.org/officeDocument/2006/relationships/hyperlink" Target="https://www.sapp.co.zw/interconnectors" TargetMode="External"/><Relationship Id="rId1507" Type="http://schemas.openxmlformats.org/officeDocument/2006/relationships/hyperlink" Target="https://www.sapp.co.zw/interconnectors" TargetMode="External"/><Relationship Id="rId1508" Type="http://schemas.openxmlformats.org/officeDocument/2006/relationships/hyperlink" Target="https://www.sapp.co.zw/interconnectors" TargetMode="External"/><Relationship Id="rId1509" Type="http://schemas.openxmlformats.org/officeDocument/2006/relationships/hyperlink" Target="https://www.sapp.co.zw/interconnectors" TargetMode="External"/><Relationship Id="rId1576" Type="http://schemas.openxmlformats.org/officeDocument/2006/relationships/hyperlink" Target="https://www.eia.gov/electricity/gridmonitor/about" TargetMode="External"/><Relationship Id="rId1577" Type="http://schemas.openxmlformats.org/officeDocument/2006/relationships/hyperlink" Target="https://www.eia.gov/electricity/gridmonitor/about" TargetMode="External"/><Relationship Id="rId1578" Type="http://schemas.openxmlformats.org/officeDocument/2006/relationships/hyperlink" Target="https://www.eia.gov/electricity/gridmonitor/about" TargetMode="External"/><Relationship Id="rId1579" Type="http://schemas.openxmlformats.org/officeDocument/2006/relationships/hyperlink" Target="https://www.eia.gov/electricity/gridmonitor/about" TargetMode="External"/><Relationship Id="rId509" Type="http://schemas.openxmlformats.org/officeDocument/2006/relationships/hyperlink" Target="https://docs.google.com/spreadsheets/d/1NfuG5KZw0k_W-zo-2orJOZkrr6nv1OeOQZzY61KNS4M/edit?usp=sharing" TargetMode="External"/><Relationship Id="rId508" Type="http://schemas.openxmlformats.org/officeDocument/2006/relationships/hyperlink" Target="https://ember-climate.org/data/data-tools/electricity-interconnection-europe/" TargetMode="External"/><Relationship Id="rId503" Type="http://schemas.openxmlformats.org/officeDocument/2006/relationships/hyperlink" Target="https://docs.google.com/spreadsheets/d/1NfuG5KZw0k_W-zo-2orJOZkrr6nv1OeOQZzY61KNS4M/edit?usp=sharing" TargetMode="External"/><Relationship Id="rId987" Type="http://schemas.openxmlformats.org/officeDocument/2006/relationships/hyperlink" Target="https://ember-climate.org/data/data-tools/electricity-interconnection-europe/" TargetMode="External"/><Relationship Id="rId502" Type="http://schemas.openxmlformats.org/officeDocument/2006/relationships/hyperlink" Target="https://ember-climate.org/data/data-tools/electricity-interconnection-europe/" TargetMode="External"/><Relationship Id="rId986" Type="http://schemas.openxmlformats.org/officeDocument/2006/relationships/hyperlink" Target="https://docs.google.com/spreadsheets/d/1NfuG5KZw0k_W-zo-2orJOZkrr6nv1OeOQZzY61KNS4M/edit?usp=sharing" TargetMode="External"/><Relationship Id="rId501" Type="http://schemas.openxmlformats.org/officeDocument/2006/relationships/hyperlink" Target="https://docs.google.com/spreadsheets/d/1NfuG5KZw0k_W-zo-2orJOZkrr6nv1OeOQZzY61KNS4M/edit?usp=sharing" TargetMode="External"/><Relationship Id="rId985" Type="http://schemas.openxmlformats.org/officeDocument/2006/relationships/hyperlink" Target="https://ember-climate.org/data/data-tools/electricity-interconnection-europe/" TargetMode="External"/><Relationship Id="rId500" Type="http://schemas.openxmlformats.org/officeDocument/2006/relationships/hyperlink" Target="https://ember-climate.org/data/data-tools/electricity-interconnection-europe/" TargetMode="External"/><Relationship Id="rId984" Type="http://schemas.openxmlformats.org/officeDocument/2006/relationships/hyperlink" Target="https://docs.google.com/spreadsheets/d/1NfuG5KZw0k_W-zo-2orJOZkrr6nv1OeOQZzY61KNS4M/edit?usp=sharing" TargetMode="External"/><Relationship Id="rId507" Type="http://schemas.openxmlformats.org/officeDocument/2006/relationships/hyperlink" Target="https://docs.google.com/spreadsheets/d/1NfuG5KZw0k_W-zo-2orJOZkrr6nv1OeOQZzY61KNS4M/edit?usp=sharing" TargetMode="External"/><Relationship Id="rId506" Type="http://schemas.openxmlformats.org/officeDocument/2006/relationships/hyperlink" Target="https://ember-climate.org/data/data-tools/electricity-interconnection-europe/" TargetMode="External"/><Relationship Id="rId505" Type="http://schemas.openxmlformats.org/officeDocument/2006/relationships/hyperlink" Target="https://docs.google.com/spreadsheets/d/1NfuG5KZw0k_W-zo-2orJOZkrr6nv1OeOQZzY61KNS4M/edit?usp=sharing" TargetMode="External"/><Relationship Id="rId989" Type="http://schemas.openxmlformats.org/officeDocument/2006/relationships/hyperlink" Target="https://ember-climate.org/data/data-tools/electricity-interconnection-europe/" TargetMode="External"/><Relationship Id="rId504" Type="http://schemas.openxmlformats.org/officeDocument/2006/relationships/hyperlink" Target="https://ember-climate.org/data/data-tools/electricity-interconnection-europe/" TargetMode="External"/><Relationship Id="rId988" Type="http://schemas.openxmlformats.org/officeDocument/2006/relationships/hyperlink" Target="https://docs.google.com/spreadsheets/d/1NfuG5KZw0k_W-zo-2orJOZkrr6nv1OeOQZzY61KNS4M/edit?usp=sharing" TargetMode="External"/><Relationship Id="rId1570" Type="http://schemas.openxmlformats.org/officeDocument/2006/relationships/hyperlink" Target="https://www.eia.gov/electricity/gridmonitor/about" TargetMode="External"/><Relationship Id="rId1571" Type="http://schemas.openxmlformats.org/officeDocument/2006/relationships/hyperlink" Target="https://www.eia.gov/electricity/gridmonitor/about" TargetMode="External"/><Relationship Id="rId983" Type="http://schemas.openxmlformats.org/officeDocument/2006/relationships/hyperlink" Target="https://ember-climate.org/data/data-tools/electricity-interconnection-europe/" TargetMode="External"/><Relationship Id="rId1572" Type="http://schemas.openxmlformats.org/officeDocument/2006/relationships/hyperlink" Target="https://www.eia.gov/electricity/gridmonitor/about" TargetMode="External"/><Relationship Id="rId982" Type="http://schemas.openxmlformats.org/officeDocument/2006/relationships/hyperlink" Target="https://docs.google.com/spreadsheets/d/1NfuG5KZw0k_W-zo-2orJOZkrr6nv1OeOQZzY61KNS4M/edit?usp=sharing" TargetMode="External"/><Relationship Id="rId1573" Type="http://schemas.openxmlformats.org/officeDocument/2006/relationships/hyperlink" Target="https://www.eia.gov/electricity/gridmonitor/about" TargetMode="External"/><Relationship Id="rId981" Type="http://schemas.openxmlformats.org/officeDocument/2006/relationships/hyperlink" Target="https://ember-climate.org/data/data-tools/electricity-interconnection-europe/" TargetMode="External"/><Relationship Id="rId1574" Type="http://schemas.openxmlformats.org/officeDocument/2006/relationships/hyperlink" Target="https://www.eia.gov/electricity/gridmonitor/about" TargetMode="External"/><Relationship Id="rId980" Type="http://schemas.openxmlformats.org/officeDocument/2006/relationships/hyperlink" Target="https://docs.google.com/spreadsheets/d/1NfuG5KZw0k_W-zo-2orJOZkrr6nv1OeOQZzY61KNS4M/edit?usp=sharing" TargetMode="External"/><Relationship Id="rId1575" Type="http://schemas.openxmlformats.org/officeDocument/2006/relationships/hyperlink" Target="https://www.eia.gov/electricity/gridmonitor/about" TargetMode="External"/><Relationship Id="rId1565" Type="http://schemas.openxmlformats.org/officeDocument/2006/relationships/hyperlink" Target="https://www.eia.gov/electricity/gridmonitor/about" TargetMode="External"/><Relationship Id="rId1566" Type="http://schemas.openxmlformats.org/officeDocument/2006/relationships/hyperlink" Target="https://www.eia.gov/electricity/gridmonitor/about" TargetMode="External"/><Relationship Id="rId1567" Type="http://schemas.openxmlformats.org/officeDocument/2006/relationships/hyperlink" Target="https://www.eia.gov/electricity/gridmonitor/about" TargetMode="External"/><Relationship Id="rId1568" Type="http://schemas.openxmlformats.org/officeDocument/2006/relationships/hyperlink" Target="https://www.eia.gov/electricity/gridmonitor/about" TargetMode="External"/><Relationship Id="rId1569" Type="http://schemas.openxmlformats.org/officeDocument/2006/relationships/hyperlink" Target="https://www.eia.gov/electricity/gridmonitor/about" TargetMode="External"/><Relationship Id="rId976" Type="http://schemas.openxmlformats.org/officeDocument/2006/relationships/hyperlink" Target="https://docs.google.com/spreadsheets/d/1NfuG5KZw0k_W-zo-2orJOZkrr6nv1OeOQZzY61KNS4M/edit?usp=sharing" TargetMode="External"/><Relationship Id="rId975" Type="http://schemas.openxmlformats.org/officeDocument/2006/relationships/hyperlink" Target="https://ember-climate.org/data/data-tools/electricity-interconnection-europe/" TargetMode="External"/><Relationship Id="rId974" Type="http://schemas.openxmlformats.org/officeDocument/2006/relationships/hyperlink" Target="https://docs.google.com/spreadsheets/d/1NfuG5KZw0k_W-zo-2orJOZkrr6nv1OeOQZzY61KNS4M/edit?usp=sharing" TargetMode="External"/><Relationship Id="rId973" Type="http://schemas.openxmlformats.org/officeDocument/2006/relationships/hyperlink" Target="https://ember-climate.org/data/data-tools/electricity-interconnection-europe/" TargetMode="External"/><Relationship Id="rId979" Type="http://schemas.openxmlformats.org/officeDocument/2006/relationships/hyperlink" Target="https://ember-climate.org/data/data-tools/electricity-interconnection-europe/" TargetMode="External"/><Relationship Id="rId978" Type="http://schemas.openxmlformats.org/officeDocument/2006/relationships/hyperlink" Target="https://docs.google.com/spreadsheets/d/1NfuG5KZw0k_W-zo-2orJOZkrr6nv1OeOQZzY61KNS4M/edit?usp=sharing" TargetMode="External"/><Relationship Id="rId977" Type="http://schemas.openxmlformats.org/officeDocument/2006/relationships/hyperlink" Target="https://ember-climate.org/data/data-tools/electricity-interconnection-europe/" TargetMode="External"/><Relationship Id="rId1560" Type="http://schemas.openxmlformats.org/officeDocument/2006/relationships/hyperlink" Target="https://www.eia.gov/electricity/gridmonitor/about" TargetMode="External"/><Relationship Id="rId972" Type="http://schemas.openxmlformats.org/officeDocument/2006/relationships/hyperlink" Target="https://docs.google.com/spreadsheets/d/1NfuG5KZw0k_W-zo-2orJOZkrr6nv1OeOQZzY61KNS4M/edit?usp=sharing" TargetMode="External"/><Relationship Id="rId1561" Type="http://schemas.openxmlformats.org/officeDocument/2006/relationships/hyperlink" Target="https://www.eia.gov/electricity/gridmonitor/about" TargetMode="External"/><Relationship Id="rId971" Type="http://schemas.openxmlformats.org/officeDocument/2006/relationships/hyperlink" Target="https://ember-climate.org/data/data-tools/electricity-interconnection-europe/" TargetMode="External"/><Relationship Id="rId1562" Type="http://schemas.openxmlformats.org/officeDocument/2006/relationships/hyperlink" Target="https://www.eia.gov/electricity/gridmonitor/about" TargetMode="External"/><Relationship Id="rId970" Type="http://schemas.openxmlformats.org/officeDocument/2006/relationships/hyperlink" Target="https://docs.google.com/spreadsheets/d/1NfuG5KZw0k_W-zo-2orJOZkrr6nv1OeOQZzY61KNS4M/edit?usp=sharing" TargetMode="External"/><Relationship Id="rId1563" Type="http://schemas.openxmlformats.org/officeDocument/2006/relationships/hyperlink" Target="https://www.eia.gov/electricity/gridmonitor/about" TargetMode="External"/><Relationship Id="rId1564" Type="http://schemas.openxmlformats.org/officeDocument/2006/relationships/hyperlink" Target="https://www.eia.gov/electricity/gridmonitor/about" TargetMode="External"/><Relationship Id="rId1114" Type="http://schemas.openxmlformats.org/officeDocument/2006/relationships/hyperlink" Target="https://docs.google.com/spreadsheets/d/1NfuG5KZw0k_W-zo-2orJOZkrr6nv1OeOQZzY61KNS4M/edit?usp=sharing" TargetMode="External"/><Relationship Id="rId1598" Type="http://schemas.openxmlformats.org/officeDocument/2006/relationships/hyperlink" Target="https://www.eia.gov/electricity/gridmonitor/about" TargetMode="External"/><Relationship Id="rId1115" Type="http://schemas.openxmlformats.org/officeDocument/2006/relationships/hyperlink" Target="https://ember-climate.org/data/data-tools/electricity-interconnection-europe/" TargetMode="External"/><Relationship Id="rId1599" Type="http://schemas.openxmlformats.org/officeDocument/2006/relationships/hyperlink" Target="https://www.eia.gov/electricity/gridmonitor/about" TargetMode="External"/><Relationship Id="rId1116" Type="http://schemas.openxmlformats.org/officeDocument/2006/relationships/hyperlink" Target="https://docs.google.com/spreadsheets/d/1NfuG5KZw0k_W-zo-2orJOZkrr6nv1OeOQZzY61KNS4M/edit?usp=sharing" TargetMode="External"/><Relationship Id="rId1117" Type="http://schemas.openxmlformats.org/officeDocument/2006/relationships/hyperlink" Target="https://www.entsoe.eu/data/map/" TargetMode="External"/><Relationship Id="rId1118" Type="http://schemas.openxmlformats.org/officeDocument/2006/relationships/hyperlink" Target="https://ember-climate.org/data/data-tools/electricity-interconnection-europe/" TargetMode="External"/><Relationship Id="rId1119" Type="http://schemas.openxmlformats.org/officeDocument/2006/relationships/hyperlink" Target="https://docs.google.com/spreadsheets/d/1NfuG5KZw0k_W-zo-2orJOZkrr6nv1OeOQZzY61KNS4M/edit?usp=sharing" TargetMode="External"/><Relationship Id="rId525" Type="http://schemas.openxmlformats.org/officeDocument/2006/relationships/hyperlink" Target="https://docs.google.com/spreadsheets/d/1NfuG5KZw0k_W-zo-2orJOZkrr6nv1OeOQZzY61KNS4M/edit?usp=sharing" TargetMode="External"/><Relationship Id="rId524" Type="http://schemas.openxmlformats.org/officeDocument/2006/relationships/hyperlink" Target="https://ember-climate.org/data/data-tools/electricity-interconnection-europe/" TargetMode="External"/><Relationship Id="rId523" Type="http://schemas.openxmlformats.org/officeDocument/2006/relationships/hyperlink" Target="https://docs.google.com/spreadsheets/d/1NfuG5KZw0k_W-zo-2orJOZkrr6nv1OeOQZzY61KNS4M/edit?usp=sharing" TargetMode="External"/><Relationship Id="rId522" Type="http://schemas.openxmlformats.org/officeDocument/2006/relationships/hyperlink" Target="https://ember-climate.org/data/data-tools/electricity-interconnection-europe/" TargetMode="External"/><Relationship Id="rId529" Type="http://schemas.openxmlformats.org/officeDocument/2006/relationships/hyperlink" Target="https://docs.google.com/spreadsheets/d/1NfuG5KZw0k_W-zo-2orJOZkrr6nv1OeOQZzY61KNS4M/edit?usp=sharing" TargetMode="External"/><Relationship Id="rId528" Type="http://schemas.openxmlformats.org/officeDocument/2006/relationships/hyperlink" Target="https://ember-climate.org/data/data-tools/electricity-interconnection-europe/" TargetMode="External"/><Relationship Id="rId527" Type="http://schemas.openxmlformats.org/officeDocument/2006/relationships/hyperlink" Target="https://docs.google.com/spreadsheets/d/1NfuG5KZw0k_W-zo-2orJOZkrr6nv1OeOQZzY61KNS4M/edit?usp=sharing" TargetMode="External"/><Relationship Id="rId526" Type="http://schemas.openxmlformats.org/officeDocument/2006/relationships/hyperlink" Target="https://ember-climate.org/data/data-tools/electricity-interconnection-europe/" TargetMode="External"/><Relationship Id="rId1590" Type="http://schemas.openxmlformats.org/officeDocument/2006/relationships/hyperlink" Target="https://www.eia.gov/electricity/gridmonitor/about" TargetMode="External"/><Relationship Id="rId1591" Type="http://schemas.openxmlformats.org/officeDocument/2006/relationships/hyperlink" Target="https://www.eia.gov/electricity/gridmonitor/about" TargetMode="External"/><Relationship Id="rId1592" Type="http://schemas.openxmlformats.org/officeDocument/2006/relationships/hyperlink" Target="https://www.eia.gov/electricity/gridmonitor/about" TargetMode="External"/><Relationship Id="rId1593" Type="http://schemas.openxmlformats.org/officeDocument/2006/relationships/hyperlink" Target="https://www.eia.gov/electricity/gridmonitor/about" TargetMode="External"/><Relationship Id="rId521" Type="http://schemas.openxmlformats.org/officeDocument/2006/relationships/hyperlink" Target="https://docs.google.com/spreadsheets/d/1NfuG5KZw0k_W-zo-2orJOZkrr6nv1OeOQZzY61KNS4M/edit?usp=sharing" TargetMode="External"/><Relationship Id="rId1110" Type="http://schemas.openxmlformats.org/officeDocument/2006/relationships/hyperlink" Target="https://www.cepal.org/sites/default/files/events/files/foreplen_sesion5_cier_0.pdf" TargetMode="External"/><Relationship Id="rId1594" Type="http://schemas.openxmlformats.org/officeDocument/2006/relationships/hyperlink" Target="https://www.eia.gov/electricity/gridmonitor/about" TargetMode="External"/><Relationship Id="rId520" Type="http://schemas.openxmlformats.org/officeDocument/2006/relationships/hyperlink" Target="https://ember-climate.org/data/data-tools/electricity-interconnection-europe/" TargetMode="External"/><Relationship Id="rId1111" Type="http://schemas.openxmlformats.org/officeDocument/2006/relationships/hyperlink" Target="https://www.cepal.org/sites/default/files/events/files/foreplen_sesion5_cier_0.pdf" TargetMode="External"/><Relationship Id="rId1595" Type="http://schemas.openxmlformats.org/officeDocument/2006/relationships/hyperlink" Target="https://www.eia.gov/electricity/gridmonitor/about" TargetMode="External"/><Relationship Id="rId1112" Type="http://schemas.openxmlformats.org/officeDocument/2006/relationships/hyperlink" Target="https://www.cepal.org/sites/default/files/events/files/foreplen_sesion5_cier_0.pdf" TargetMode="External"/><Relationship Id="rId1596" Type="http://schemas.openxmlformats.org/officeDocument/2006/relationships/hyperlink" Target="https://www.eia.gov/electricity/gridmonitor/about" TargetMode="External"/><Relationship Id="rId1113" Type="http://schemas.openxmlformats.org/officeDocument/2006/relationships/hyperlink" Target="https://ember-climate.org/data/data-tools/electricity-interconnection-europe/" TargetMode="External"/><Relationship Id="rId1597" Type="http://schemas.openxmlformats.org/officeDocument/2006/relationships/hyperlink" Target="https://www.eia.gov/electricity/gridmonitor/about" TargetMode="External"/><Relationship Id="rId1103" Type="http://schemas.openxmlformats.org/officeDocument/2006/relationships/hyperlink" Target="https://www.cepal.org/sites/default/files/events/files/foreplen_sesion5_cier_0.pdf" TargetMode="External"/><Relationship Id="rId1587" Type="http://schemas.openxmlformats.org/officeDocument/2006/relationships/hyperlink" Target="https://www.eia.gov/electricity/gridmonitor/about" TargetMode="External"/><Relationship Id="rId1104" Type="http://schemas.openxmlformats.org/officeDocument/2006/relationships/hyperlink" Target="https://www.cepal.org/sites/default/files/events/files/foreplen_sesion5_cier_0.pdf" TargetMode="External"/><Relationship Id="rId1588" Type="http://schemas.openxmlformats.org/officeDocument/2006/relationships/hyperlink" Target="https://www.eia.gov/electricity/gridmonitor/about" TargetMode="External"/><Relationship Id="rId1105" Type="http://schemas.openxmlformats.org/officeDocument/2006/relationships/hyperlink" Target="https://www.cepal.org/sites/default/files/events/files/foreplen_sesion5_cier_0.pdf" TargetMode="External"/><Relationship Id="rId1589" Type="http://schemas.openxmlformats.org/officeDocument/2006/relationships/hyperlink" Target="https://www.eia.gov/electricity/gridmonitor/about" TargetMode="External"/><Relationship Id="rId1106" Type="http://schemas.openxmlformats.org/officeDocument/2006/relationships/hyperlink" Target="https://www.cepal.org/sites/default/files/events/files/foreplen_sesion5_cier_0.pdf" TargetMode="External"/><Relationship Id="rId1107" Type="http://schemas.openxmlformats.org/officeDocument/2006/relationships/hyperlink" Target="https://www.cepal.org/sites/default/files/events/files/foreplen_sesion5_cier_0.pdf" TargetMode="External"/><Relationship Id="rId1108" Type="http://schemas.openxmlformats.org/officeDocument/2006/relationships/hyperlink" Target="https://www.cepal.org/sites/default/files/events/files/foreplen_sesion5_cier_0.pdf" TargetMode="External"/><Relationship Id="rId1109" Type="http://schemas.openxmlformats.org/officeDocument/2006/relationships/hyperlink" Target="https://www.cepal.org/sites/default/files/events/files/foreplen_sesion5_cier_0.pdf" TargetMode="External"/><Relationship Id="rId519" Type="http://schemas.openxmlformats.org/officeDocument/2006/relationships/hyperlink" Target="https://docs.google.com/spreadsheets/d/1NfuG5KZw0k_W-zo-2orJOZkrr6nv1OeOQZzY61KNS4M/edit?usp=sharing" TargetMode="External"/><Relationship Id="rId514" Type="http://schemas.openxmlformats.org/officeDocument/2006/relationships/hyperlink" Target="https://ember-climate.org/data/data-tools/electricity-interconnection-europe/" TargetMode="External"/><Relationship Id="rId998" Type="http://schemas.openxmlformats.org/officeDocument/2006/relationships/hyperlink" Target="https://docs.google.com/spreadsheets/d/1NfuG5KZw0k_W-zo-2orJOZkrr6nv1OeOQZzY61KNS4M/edit?usp=sharing" TargetMode="External"/><Relationship Id="rId513" Type="http://schemas.openxmlformats.org/officeDocument/2006/relationships/hyperlink" Target="https://docs.google.com/spreadsheets/d/1NfuG5KZw0k_W-zo-2orJOZkrr6nv1OeOQZzY61KNS4M/edit?usp=sharing" TargetMode="External"/><Relationship Id="rId997" Type="http://schemas.openxmlformats.org/officeDocument/2006/relationships/hyperlink" Target="https://ember-climate.org/data/data-tools/electricity-interconnection-europe/" TargetMode="External"/><Relationship Id="rId512" Type="http://schemas.openxmlformats.org/officeDocument/2006/relationships/hyperlink" Target="https://ember-climate.org/data/data-tools/electricity-interconnection-europe/" TargetMode="External"/><Relationship Id="rId996" Type="http://schemas.openxmlformats.org/officeDocument/2006/relationships/hyperlink" Target="https://deetkenimpact.com/blog/its-time-for-a-renewable-energy-transition-in-haiti/" TargetMode="External"/><Relationship Id="rId511" Type="http://schemas.openxmlformats.org/officeDocument/2006/relationships/hyperlink" Target="https://docs.google.com/spreadsheets/d/1NfuG5KZw0k_W-zo-2orJOZkrr6nv1OeOQZzY61KNS4M/edit?usp=sharing" TargetMode="External"/><Relationship Id="rId995" Type="http://schemas.openxmlformats.org/officeDocument/2006/relationships/hyperlink" Target="https://deetkenimpact.com/blog/its-time-for-a-renewable-energy-transition-in-haiti/" TargetMode="External"/><Relationship Id="rId518" Type="http://schemas.openxmlformats.org/officeDocument/2006/relationships/hyperlink" Target="https://ember-climate.org/data/data-tools/electricity-interconnection-europe/" TargetMode="External"/><Relationship Id="rId517" Type="http://schemas.openxmlformats.org/officeDocument/2006/relationships/hyperlink" Target="https://docs.google.com/spreadsheets/d/1NfuG5KZw0k_W-zo-2orJOZkrr6nv1OeOQZzY61KNS4M/edit?usp=sharing" TargetMode="External"/><Relationship Id="rId516" Type="http://schemas.openxmlformats.org/officeDocument/2006/relationships/hyperlink" Target="https://ember-climate.org/data/data-tools/electricity-interconnection-europe/" TargetMode="External"/><Relationship Id="rId515" Type="http://schemas.openxmlformats.org/officeDocument/2006/relationships/hyperlink" Target="https://docs.google.com/spreadsheets/d/1NfuG5KZw0k_W-zo-2orJOZkrr6nv1OeOQZzY61KNS4M/edit?usp=sharing" TargetMode="External"/><Relationship Id="rId999" Type="http://schemas.openxmlformats.org/officeDocument/2006/relationships/hyperlink" Target="https://ember-climate.org/data/data-tools/electricity-interconnection-europe/" TargetMode="External"/><Relationship Id="rId990" Type="http://schemas.openxmlformats.org/officeDocument/2006/relationships/hyperlink" Target="https://docs.google.com/spreadsheets/d/1NfuG5KZw0k_W-zo-2orJOZkrr6nv1OeOQZzY61KNS4M/edit?usp=sharing" TargetMode="External"/><Relationship Id="rId1580" Type="http://schemas.openxmlformats.org/officeDocument/2006/relationships/hyperlink" Target="https://www.eia.gov/electricity/gridmonitor/about" TargetMode="External"/><Relationship Id="rId1581" Type="http://schemas.openxmlformats.org/officeDocument/2006/relationships/hyperlink" Target="https://www.eia.gov/electricity/gridmonitor/about" TargetMode="External"/><Relationship Id="rId1582" Type="http://schemas.openxmlformats.org/officeDocument/2006/relationships/hyperlink" Target="https://www.eia.gov/electricity/gridmonitor/about" TargetMode="External"/><Relationship Id="rId510" Type="http://schemas.openxmlformats.org/officeDocument/2006/relationships/hyperlink" Target="https://ember-climate.org/data/data-tools/electricity-interconnection-europe/" TargetMode="External"/><Relationship Id="rId994" Type="http://schemas.openxmlformats.org/officeDocument/2006/relationships/hyperlink" Target="https://docs.google.com/spreadsheets/d/1NfuG5KZw0k_W-zo-2orJOZkrr6nv1OeOQZzY61KNS4M/edit?usp=sharing" TargetMode="External"/><Relationship Id="rId1583" Type="http://schemas.openxmlformats.org/officeDocument/2006/relationships/hyperlink" Target="https://www.eia.gov/electricity/gridmonitor/about" TargetMode="External"/><Relationship Id="rId993" Type="http://schemas.openxmlformats.org/officeDocument/2006/relationships/hyperlink" Target="https://ember-climate.org/data/data-tools/electricity-interconnection-europe/" TargetMode="External"/><Relationship Id="rId1100" Type="http://schemas.openxmlformats.org/officeDocument/2006/relationships/hyperlink" Target="https://docs.google.com/spreadsheets/d/1NfuG5KZw0k_W-zo-2orJOZkrr6nv1OeOQZzY61KNS4M/edit?usp=sharing" TargetMode="External"/><Relationship Id="rId1584" Type="http://schemas.openxmlformats.org/officeDocument/2006/relationships/hyperlink" Target="https://www.eia.gov/electricity/gridmonitor/about" TargetMode="External"/><Relationship Id="rId992" Type="http://schemas.openxmlformats.org/officeDocument/2006/relationships/hyperlink" Target="https://docs.google.com/spreadsheets/d/1NfuG5KZw0k_W-zo-2orJOZkrr6nv1OeOQZzY61KNS4M/edit?usp=sharing" TargetMode="External"/><Relationship Id="rId1101" Type="http://schemas.openxmlformats.org/officeDocument/2006/relationships/hyperlink" Target="https://ember-climate.org/data/data-tools/electricity-interconnection-europe/" TargetMode="External"/><Relationship Id="rId1585" Type="http://schemas.openxmlformats.org/officeDocument/2006/relationships/hyperlink" Target="https://www.eia.gov/electricity/gridmonitor/about" TargetMode="External"/><Relationship Id="rId991" Type="http://schemas.openxmlformats.org/officeDocument/2006/relationships/hyperlink" Target="https://ember-climate.org/data/data-tools/electricity-interconnection-europe/" TargetMode="External"/><Relationship Id="rId1102" Type="http://schemas.openxmlformats.org/officeDocument/2006/relationships/hyperlink" Target="https://docs.google.com/spreadsheets/d/1NfuG5KZw0k_W-zo-2orJOZkrr6nv1OeOQZzY61KNS4M/edit?usp=sharing" TargetMode="External"/><Relationship Id="rId1586" Type="http://schemas.openxmlformats.org/officeDocument/2006/relationships/hyperlink" Target="https://www.eia.gov/electricity/gridmonitor/about" TargetMode="External"/><Relationship Id="rId1532" Type="http://schemas.openxmlformats.org/officeDocument/2006/relationships/hyperlink" Target="https://www.eia.gov/electricity/gridmonitor/about" TargetMode="External"/><Relationship Id="rId1533" Type="http://schemas.openxmlformats.org/officeDocument/2006/relationships/hyperlink" Target="https://www.eia.gov/electricity/gridmonitor/about" TargetMode="External"/><Relationship Id="rId1534" Type="http://schemas.openxmlformats.org/officeDocument/2006/relationships/hyperlink" Target="https://www.eia.gov/electricity/gridmonitor/about" TargetMode="External"/><Relationship Id="rId1535" Type="http://schemas.openxmlformats.org/officeDocument/2006/relationships/hyperlink" Target="https://www.eia.gov/electricity/gridmonitor/about" TargetMode="External"/><Relationship Id="rId1536" Type="http://schemas.openxmlformats.org/officeDocument/2006/relationships/hyperlink" Target="https://www.eia.gov/electricity/gridmonitor/about" TargetMode="External"/><Relationship Id="rId1537" Type="http://schemas.openxmlformats.org/officeDocument/2006/relationships/hyperlink" Target="https://www.eia.gov/electricity/gridmonitor/about" TargetMode="External"/><Relationship Id="rId1538" Type="http://schemas.openxmlformats.org/officeDocument/2006/relationships/hyperlink" Target="https://www.eia.gov/electricity/gridmonitor/about" TargetMode="External"/><Relationship Id="rId1539" Type="http://schemas.openxmlformats.org/officeDocument/2006/relationships/hyperlink" Target="https://www.eia.gov/electricity/gridmonitor/about" TargetMode="External"/><Relationship Id="rId949" Type="http://schemas.openxmlformats.org/officeDocument/2006/relationships/hyperlink" Target="https://ember-climate.org/data/data-tools/electricity-interconnection-europe/" TargetMode="External"/><Relationship Id="rId948" Type="http://schemas.openxmlformats.org/officeDocument/2006/relationships/hyperlink" Target="https://docs.google.com/spreadsheets/d/1NfuG5KZw0k_W-zo-2orJOZkrr6nv1OeOQZzY61KNS4M/edit?usp=sharing" TargetMode="External"/><Relationship Id="rId943" Type="http://schemas.openxmlformats.org/officeDocument/2006/relationships/hyperlink" Target="https://ember-climate.org/data/data-tools/electricity-interconnection-europe/" TargetMode="External"/><Relationship Id="rId942" Type="http://schemas.openxmlformats.org/officeDocument/2006/relationships/hyperlink" Target="https://docs.google.com/spreadsheets/d/1NfuG5KZw0k_W-zo-2orJOZkrr6nv1OeOQZzY61KNS4M/edit?usp=sharing" TargetMode="External"/><Relationship Id="rId941" Type="http://schemas.openxmlformats.org/officeDocument/2006/relationships/hyperlink" Target="https://ember-climate.org/data/data-tools/electricity-interconnection-europe/" TargetMode="External"/><Relationship Id="rId940" Type="http://schemas.openxmlformats.org/officeDocument/2006/relationships/hyperlink" Target="https://docs.google.com/spreadsheets/d/1NfuG5KZw0k_W-zo-2orJOZkrr6nv1OeOQZzY61KNS4M/edit?usp=sharing" TargetMode="External"/><Relationship Id="rId947" Type="http://schemas.openxmlformats.org/officeDocument/2006/relationships/hyperlink" Target="https://ember-climate.org/data/data-tools/electricity-interconnection-europe/" TargetMode="External"/><Relationship Id="rId946" Type="http://schemas.openxmlformats.org/officeDocument/2006/relationships/hyperlink" Target="https://docs.google.com/spreadsheets/d/1NfuG5KZw0k_W-zo-2orJOZkrr6nv1OeOQZzY61KNS4M/edit?usp=sharing" TargetMode="External"/><Relationship Id="rId945" Type="http://schemas.openxmlformats.org/officeDocument/2006/relationships/hyperlink" Target="https://ember-climate.org/data/data-tools/electricity-interconnection-europe/" TargetMode="External"/><Relationship Id="rId944" Type="http://schemas.openxmlformats.org/officeDocument/2006/relationships/hyperlink" Target="https://docs.google.com/spreadsheets/d/1NfuG5KZw0k_W-zo-2orJOZkrr6nv1OeOQZzY61KNS4M/edit?usp=sharing" TargetMode="External"/><Relationship Id="rId1530" Type="http://schemas.openxmlformats.org/officeDocument/2006/relationships/hyperlink" Target="https://www.eia.gov/electricity/gridmonitor/about" TargetMode="External"/><Relationship Id="rId1531" Type="http://schemas.openxmlformats.org/officeDocument/2006/relationships/hyperlink" Target="https://www.eia.gov/electricity/gridmonitor/about" TargetMode="External"/><Relationship Id="rId1521" Type="http://schemas.openxmlformats.org/officeDocument/2006/relationships/hyperlink" Target="https://www.sciencedirect.com/science/article/pii/S254243512200304X?via%3Dihub" TargetMode="External"/><Relationship Id="rId1522" Type="http://schemas.openxmlformats.org/officeDocument/2006/relationships/hyperlink" Target="https://www.sciencedirect.com/science/article/pii/S097308262030243X" TargetMode="External"/><Relationship Id="rId1523" Type="http://schemas.openxmlformats.org/officeDocument/2006/relationships/hyperlink" Target="https://www.sciencedirect.com/science/article/pii/S097308262030243X" TargetMode="External"/><Relationship Id="rId1524" Type="http://schemas.openxmlformats.org/officeDocument/2006/relationships/hyperlink" Target="https://www.sapp.co.zw/interconnectors" TargetMode="External"/><Relationship Id="rId1525" Type="http://schemas.openxmlformats.org/officeDocument/2006/relationships/hyperlink" Target="https://www.sciencedirect.com/science/article/pii/S254243512200304X?via%3Dihub" TargetMode="External"/><Relationship Id="rId1526" Type="http://schemas.openxmlformats.org/officeDocument/2006/relationships/hyperlink" Target="https://map.au-pida.org/projects/show/10310001" TargetMode="External"/><Relationship Id="rId1527" Type="http://schemas.openxmlformats.org/officeDocument/2006/relationships/hyperlink" Target="https://www.sapp.co.zw/interconnectors" TargetMode="External"/><Relationship Id="rId1528" Type="http://schemas.openxmlformats.org/officeDocument/2006/relationships/hyperlink" Target="https://www.eia.gov/electricity/gridmonitor/about" TargetMode="External"/><Relationship Id="rId1529" Type="http://schemas.openxmlformats.org/officeDocument/2006/relationships/hyperlink" Target="https://www.eia.gov/electricity/gridmonitor/about" TargetMode="External"/><Relationship Id="rId939" Type="http://schemas.openxmlformats.org/officeDocument/2006/relationships/hyperlink" Target="https://ember-climate.org/data/data-tools/electricity-interconnection-europe/" TargetMode="External"/><Relationship Id="rId938" Type="http://schemas.openxmlformats.org/officeDocument/2006/relationships/hyperlink" Target="https://docs.google.com/spreadsheets/d/1NfuG5KZw0k_W-zo-2orJOZkrr6nv1OeOQZzY61KNS4M/edit?usp=sharing" TargetMode="External"/><Relationship Id="rId937" Type="http://schemas.openxmlformats.org/officeDocument/2006/relationships/hyperlink" Target="https://ember-climate.org/data/data-tools/electricity-interconnection-europe/" TargetMode="External"/><Relationship Id="rId932" Type="http://schemas.openxmlformats.org/officeDocument/2006/relationships/hyperlink" Target="https://docs.google.com/spreadsheets/d/1NfuG5KZw0k_W-zo-2orJOZkrr6nv1OeOQZzY61KNS4M/edit?usp=sharing" TargetMode="External"/><Relationship Id="rId931" Type="http://schemas.openxmlformats.org/officeDocument/2006/relationships/hyperlink" Target="https://ember-climate.org/data/data-tools/electricity-interconnection-europe/" TargetMode="External"/><Relationship Id="rId930" Type="http://schemas.openxmlformats.org/officeDocument/2006/relationships/hyperlink" Target="https://docs.google.com/spreadsheets/d/1NfuG5KZw0k_W-zo-2orJOZkrr6nv1OeOQZzY61KNS4M/edit?usp=sharing" TargetMode="External"/><Relationship Id="rId936" Type="http://schemas.openxmlformats.org/officeDocument/2006/relationships/hyperlink" Target="https://docs.google.com/spreadsheets/d/1NfuG5KZw0k_W-zo-2orJOZkrr6nv1OeOQZzY61KNS4M/edit?usp=sharing" TargetMode="External"/><Relationship Id="rId935" Type="http://schemas.openxmlformats.org/officeDocument/2006/relationships/hyperlink" Target="https://ember-climate.org/data/data-tools/electricity-interconnection-europe/" TargetMode="External"/><Relationship Id="rId934" Type="http://schemas.openxmlformats.org/officeDocument/2006/relationships/hyperlink" Target="https://docs.google.com/spreadsheets/d/1NfuG5KZw0k_W-zo-2orJOZkrr6nv1OeOQZzY61KNS4M/edit?usp=sharing" TargetMode="External"/><Relationship Id="rId933" Type="http://schemas.openxmlformats.org/officeDocument/2006/relationships/hyperlink" Target="https://ember-climate.org/data/data-tools/electricity-interconnection-europe/" TargetMode="External"/><Relationship Id="rId1520" Type="http://schemas.openxmlformats.org/officeDocument/2006/relationships/hyperlink" Target="https://www.reg.rw/what-we-do/projects/project-details/view/220-kv-mirama-shango/category/transmission/" TargetMode="External"/><Relationship Id="rId1554" Type="http://schemas.openxmlformats.org/officeDocument/2006/relationships/hyperlink" Target="https://www.eia.gov/electricity/gridmonitor/about" TargetMode="External"/><Relationship Id="rId1555" Type="http://schemas.openxmlformats.org/officeDocument/2006/relationships/hyperlink" Target="https://www.eia.gov/electricity/gridmonitor/about" TargetMode="External"/><Relationship Id="rId1556" Type="http://schemas.openxmlformats.org/officeDocument/2006/relationships/hyperlink" Target="https://www.eia.gov/electricity/gridmonitor/about" TargetMode="External"/><Relationship Id="rId1557" Type="http://schemas.openxmlformats.org/officeDocument/2006/relationships/hyperlink" Target="https://www.eia.gov/electricity/gridmonitor/about" TargetMode="External"/><Relationship Id="rId1558" Type="http://schemas.openxmlformats.org/officeDocument/2006/relationships/hyperlink" Target="https://www.eia.gov/electricity/gridmonitor/about" TargetMode="External"/><Relationship Id="rId1559" Type="http://schemas.openxmlformats.org/officeDocument/2006/relationships/hyperlink" Target="https://www.eia.gov/electricity/gridmonitor/about" TargetMode="External"/><Relationship Id="rId965" Type="http://schemas.openxmlformats.org/officeDocument/2006/relationships/hyperlink" Target="https://ember-climate.org/data/data-tools/electricity-interconnection-europe/" TargetMode="External"/><Relationship Id="rId964" Type="http://schemas.openxmlformats.org/officeDocument/2006/relationships/hyperlink" Target="https://docs.google.com/spreadsheets/d/1NfuG5KZw0k_W-zo-2orJOZkrr6nv1OeOQZzY61KNS4M/edit?usp=sharing" TargetMode="External"/><Relationship Id="rId963" Type="http://schemas.openxmlformats.org/officeDocument/2006/relationships/hyperlink" Target="https://ember-climate.org/data/data-tools/electricity-interconnection-europe/" TargetMode="External"/><Relationship Id="rId962" Type="http://schemas.openxmlformats.org/officeDocument/2006/relationships/hyperlink" Target="https://docs.google.com/spreadsheets/d/1NfuG5KZw0k_W-zo-2orJOZkrr6nv1OeOQZzY61KNS4M/edit?usp=sharing" TargetMode="External"/><Relationship Id="rId969" Type="http://schemas.openxmlformats.org/officeDocument/2006/relationships/hyperlink" Target="https://ember-climate.org/data/data-tools/electricity-interconnection-europe/" TargetMode="External"/><Relationship Id="rId968" Type="http://schemas.openxmlformats.org/officeDocument/2006/relationships/hyperlink" Target="https://docs.google.com/spreadsheets/d/1NfuG5KZw0k_W-zo-2orJOZkrr6nv1OeOQZzY61KNS4M/edit?usp=sharing" TargetMode="External"/><Relationship Id="rId967" Type="http://schemas.openxmlformats.org/officeDocument/2006/relationships/hyperlink" Target="https://ember-climate.org/data/data-tools/electricity-interconnection-europe/" TargetMode="External"/><Relationship Id="rId966" Type="http://schemas.openxmlformats.org/officeDocument/2006/relationships/hyperlink" Target="https://docs.google.com/spreadsheets/d/1NfuG5KZw0k_W-zo-2orJOZkrr6nv1OeOQZzY61KNS4M/edit?usp=sharing" TargetMode="External"/><Relationship Id="rId961" Type="http://schemas.openxmlformats.org/officeDocument/2006/relationships/hyperlink" Target="https://ember-climate.org/data/data-tools/electricity-interconnection-europe/" TargetMode="External"/><Relationship Id="rId1550" Type="http://schemas.openxmlformats.org/officeDocument/2006/relationships/hyperlink" Target="https://www.eia.gov/electricity/gridmonitor/about" TargetMode="External"/><Relationship Id="rId960" Type="http://schemas.openxmlformats.org/officeDocument/2006/relationships/hyperlink" Target="https://docs.google.com/spreadsheets/d/1NfuG5KZw0k_W-zo-2orJOZkrr6nv1OeOQZzY61KNS4M/edit?usp=sharing" TargetMode="External"/><Relationship Id="rId1551" Type="http://schemas.openxmlformats.org/officeDocument/2006/relationships/hyperlink" Target="https://www.eia.gov/electricity/gridmonitor/about" TargetMode="External"/><Relationship Id="rId1552" Type="http://schemas.openxmlformats.org/officeDocument/2006/relationships/hyperlink" Target="https://www.eia.gov/electricity/gridmonitor/about" TargetMode="External"/><Relationship Id="rId1553" Type="http://schemas.openxmlformats.org/officeDocument/2006/relationships/hyperlink" Target="https://www.eia.gov/electricity/gridmonitor/about" TargetMode="External"/><Relationship Id="rId1543" Type="http://schemas.openxmlformats.org/officeDocument/2006/relationships/hyperlink" Target="https://www.eia.gov/electricity/gridmonitor/about" TargetMode="External"/><Relationship Id="rId1544" Type="http://schemas.openxmlformats.org/officeDocument/2006/relationships/hyperlink" Target="https://www.eia.gov/electricity/gridmonitor/about" TargetMode="External"/><Relationship Id="rId1545" Type="http://schemas.openxmlformats.org/officeDocument/2006/relationships/hyperlink" Target="https://www.eia.gov/electricity/gridmonitor/about" TargetMode="External"/><Relationship Id="rId1546" Type="http://schemas.openxmlformats.org/officeDocument/2006/relationships/hyperlink" Target="https://www.eia.gov/electricity/gridmonitor/about" TargetMode="External"/><Relationship Id="rId1547" Type="http://schemas.openxmlformats.org/officeDocument/2006/relationships/hyperlink" Target="https://www.eia.gov/electricity/gridmonitor/about" TargetMode="External"/><Relationship Id="rId1548" Type="http://schemas.openxmlformats.org/officeDocument/2006/relationships/hyperlink" Target="https://www.eia.gov/electricity/gridmonitor/about" TargetMode="External"/><Relationship Id="rId1549" Type="http://schemas.openxmlformats.org/officeDocument/2006/relationships/hyperlink" Target="https://www.eia.gov/electricity/gridmonitor/about" TargetMode="External"/><Relationship Id="rId959" Type="http://schemas.openxmlformats.org/officeDocument/2006/relationships/hyperlink" Target="https://ember-climate.org/data/data-tools/electricity-interconnection-europe/" TargetMode="External"/><Relationship Id="rId954" Type="http://schemas.openxmlformats.org/officeDocument/2006/relationships/hyperlink" Target="https://docs.google.com/spreadsheets/d/1NfuG5KZw0k_W-zo-2orJOZkrr6nv1OeOQZzY61KNS4M/edit?usp=sharing" TargetMode="External"/><Relationship Id="rId953" Type="http://schemas.openxmlformats.org/officeDocument/2006/relationships/hyperlink" Target="https://ember-climate.org/data/data-tools/electricity-interconnection-europe/" TargetMode="External"/><Relationship Id="rId952" Type="http://schemas.openxmlformats.org/officeDocument/2006/relationships/hyperlink" Target="https://docs.google.com/spreadsheets/d/1NfuG5KZw0k_W-zo-2orJOZkrr6nv1OeOQZzY61KNS4M/edit?usp=sharing" TargetMode="External"/><Relationship Id="rId951" Type="http://schemas.openxmlformats.org/officeDocument/2006/relationships/hyperlink" Target="https://ember-climate.org/data/data-tools/electricity-interconnection-europe/" TargetMode="External"/><Relationship Id="rId958" Type="http://schemas.openxmlformats.org/officeDocument/2006/relationships/hyperlink" Target="https://docs.google.com/spreadsheets/d/1NfuG5KZw0k_W-zo-2orJOZkrr6nv1OeOQZzY61KNS4M/edit?usp=sharing" TargetMode="External"/><Relationship Id="rId957" Type="http://schemas.openxmlformats.org/officeDocument/2006/relationships/hyperlink" Target="https://ember-climate.org/data/data-tools/electricity-interconnection-europe/" TargetMode="External"/><Relationship Id="rId956" Type="http://schemas.openxmlformats.org/officeDocument/2006/relationships/hyperlink" Target="https://docs.google.com/spreadsheets/d/1NfuG5KZw0k_W-zo-2orJOZkrr6nv1OeOQZzY61KNS4M/edit?usp=sharing" TargetMode="External"/><Relationship Id="rId955" Type="http://schemas.openxmlformats.org/officeDocument/2006/relationships/hyperlink" Target="https://ember-climate.org/data/data-tools/electricity-interconnection-europe/" TargetMode="External"/><Relationship Id="rId950" Type="http://schemas.openxmlformats.org/officeDocument/2006/relationships/hyperlink" Target="https://docs.google.com/spreadsheets/d/1NfuG5KZw0k_W-zo-2orJOZkrr6nv1OeOQZzY61KNS4M/edit?usp=sharing" TargetMode="External"/><Relationship Id="rId1540" Type="http://schemas.openxmlformats.org/officeDocument/2006/relationships/hyperlink" Target="https://www.eia.gov/electricity/gridmonitor/about" TargetMode="External"/><Relationship Id="rId1541" Type="http://schemas.openxmlformats.org/officeDocument/2006/relationships/hyperlink" Target="https://www.eia.gov/electricity/gridmonitor/about" TargetMode="External"/><Relationship Id="rId1542" Type="http://schemas.openxmlformats.org/officeDocument/2006/relationships/hyperlink" Target="https://www.eia.gov/electricity/gridmonitor/about" TargetMode="External"/><Relationship Id="rId590" Type="http://schemas.openxmlformats.org/officeDocument/2006/relationships/hyperlink" Target="https://www.nature.com/articles/s41597-023-01992-9" TargetMode="External"/><Relationship Id="rId107" Type="http://schemas.openxmlformats.org/officeDocument/2006/relationships/hyperlink" Target="https://iopscience.iop.org/article/10.1088/1755-1315/997/1/012011/pdf" TargetMode="External"/><Relationship Id="rId106" Type="http://schemas.openxmlformats.org/officeDocument/2006/relationships/hyperlink" Target="https://www.zawya.com/en/projects/utilities/omans-power-imports-to-hit-1600-mw-with-second-interconnect-dkrmxp8m" TargetMode="External"/><Relationship Id="rId105" Type="http://schemas.openxmlformats.org/officeDocument/2006/relationships/hyperlink" Target="https://powermin.gov.in/en/content/interconnection-neighbouring-countries" TargetMode="External"/><Relationship Id="rId589" Type="http://schemas.openxmlformats.org/officeDocument/2006/relationships/hyperlink" Target="https://www.tdworld.com/overhead-transmission/article/20969227/transamerica-interconnections" TargetMode="External"/><Relationship Id="rId104" Type="http://schemas.openxmlformats.org/officeDocument/2006/relationships/hyperlink" Target="https://www.ctuil.in/uploads/annual_rolling_plan/168302068523ISTS%20Rolling%20plan%202027-28%20-%20Printable%20version.pdf" TargetMode="External"/><Relationship Id="rId588" Type="http://schemas.openxmlformats.org/officeDocument/2006/relationships/hyperlink" Target="https://www.energy.gov.bz/wp-content/uploads/2020/09/Belize-Energy-Report-2018.pdf" TargetMode="External"/><Relationship Id="rId109" Type="http://schemas.openxmlformats.org/officeDocument/2006/relationships/hyperlink" Target="https://thedocs.worldbank.org/en/doc/6bd0c527c8469333b119d88cc0b8b410-0070062023/original/In-The-Dark-Power-Sector-Challenges-in-Myanmar-August2023.pdf" TargetMode="External"/><Relationship Id="rId1170" Type="http://schemas.openxmlformats.org/officeDocument/2006/relationships/hyperlink" Target="https://powermin.gov.in/en/content/interconnection-neighbouring-countries" TargetMode="External"/><Relationship Id="rId108" Type="http://schemas.openxmlformats.org/officeDocument/2006/relationships/hyperlink" Target="https://openinframap.org/" TargetMode="External"/><Relationship Id="rId1171" Type="http://schemas.openxmlformats.org/officeDocument/2006/relationships/hyperlink" Target="https://ember-climate.org/data/data-tools/electricity-interconnection-europe/" TargetMode="External"/><Relationship Id="rId583" Type="http://schemas.openxmlformats.org/officeDocument/2006/relationships/hyperlink" Target="https://www.entsoe.eu/data/map/" TargetMode="External"/><Relationship Id="rId1172" Type="http://schemas.openxmlformats.org/officeDocument/2006/relationships/hyperlink" Target="https://docs.google.com/spreadsheets/d/1NfuG5KZw0k_W-zo-2orJOZkrr6nv1OeOQZzY61KNS4M/edit?usp=sharing" TargetMode="External"/><Relationship Id="rId582" Type="http://schemas.openxmlformats.org/officeDocument/2006/relationships/hyperlink" Target="https://eepublicdownloads.entsoe.eu/clean-documents/pre2015/publications/ce/otherreports/SYSTINT_Report_2002.pdf" TargetMode="External"/><Relationship Id="rId1173" Type="http://schemas.openxmlformats.org/officeDocument/2006/relationships/hyperlink" Target="https://ember-climate.org/data/data-tools/electricity-interconnection-europe/" TargetMode="External"/><Relationship Id="rId581" Type="http://schemas.openxmlformats.org/officeDocument/2006/relationships/hyperlink" Target="https://www.entsoe.eu/data/map/" TargetMode="External"/><Relationship Id="rId1174" Type="http://schemas.openxmlformats.org/officeDocument/2006/relationships/hyperlink" Target="https://docs.google.com/spreadsheets/d/1NfuG5KZw0k_W-zo-2orJOZkrr6nv1OeOQZzY61KNS4M/edit?usp=sharing" TargetMode="External"/><Relationship Id="rId580" Type="http://schemas.openxmlformats.org/officeDocument/2006/relationships/hyperlink" Target="https://www.entsoe.eu/data/map/" TargetMode="External"/><Relationship Id="rId1175" Type="http://schemas.openxmlformats.org/officeDocument/2006/relationships/hyperlink" Target="https://ember-climate.org/data/data-tools/electricity-interconnection-europe/" TargetMode="External"/><Relationship Id="rId103" Type="http://schemas.openxmlformats.org/officeDocument/2006/relationships/hyperlink" Target="https://cea.nic.in/wp-content/uploads/notification/2023/06/NEP_2022_32_FINAL_GAZETTE_English.pdf" TargetMode="External"/><Relationship Id="rId587" Type="http://schemas.openxmlformats.org/officeDocument/2006/relationships/hyperlink" Target="https://www.scientificamerican.com/article/how-ukraine-unplugged-from-russia-and-joined-europes-power-grid-with-unprecedented-speed/" TargetMode="External"/><Relationship Id="rId1176" Type="http://schemas.openxmlformats.org/officeDocument/2006/relationships/hyperlink" Target="https://docs.google.com/spreadsheets/d/1NfuG5KZw0k_W-zo-2orJOZkrr6nv1OeOQZzY61KNS4M/edit?usp=sharing" TargetMode="External"/><Relationship Id="rId102" Type="http://schemas.openxmlformats.org/officeDocument/2006/relationships/hyperlink" Target="https://www.powergrid.in/" TargetMode="External"/><Relationship Id="rId586" Type="http://schemas.openxmlformats.org/officeDocument/2006/relationships/hyperlink" Target="https://www.scientificamerican.com/article/how-ukraine-unplugged-from-russia-and-joined-europes-power-grid-with-unprecedented-speed/" TargetMode="External"/><Relationship Id="rId1177" Type="http://schemas.openxmlformats.org/officeDocument/2006/relationships/hyperlink" Target="https://ember-climate.org/data/data-tools/electricity-interconnection-europe/" TargetMode="External"/><Relationship Id="rId101" Type="http://schemas.openxmlformats.org/officeDocument/2006/relationships/hyperlink" Target="https://www.ctuil.in/uploads/annual_rolling_plan/168302068523ISTS%20Rolling%20plan%202027-28%20-%20Printable%20version.pdf" TargetMode="External"/><Relationship Id="rId585" Type="http://schemas.openxmlformats.org/officeDocument/2006/relationships/hyperlink" Target="https://www.entsoe.eu/data/map/" TargetMode="External"/><Relationship Id="rId1178" Type="http://schemas.openxmlformats.org/officeDocument/2006/relationships/hyperlink" Target="https://docs.google.com/spreadsheets/d/1NfuG5KZw0k_W-zo-2orJOZkrr6nv1OeOQZzY61KNS4M/edit?usp=sharing" TargetMode="External"/><Relationship Id="rId100" Type="http://schemas.openxmlformats.org/officeDocument/2006/relationships/hyperlink" Target="https://cea.nic.in/wp-content/uploads/notification/2023/06/NEP_2022_32_FINAL_GAZETTE_English.pdf" TargetMode="External"/><Relationship Id="rId584" Type="http://schemas.openxmlformats.org/officeDocument/2006/relationships/hyperlink" Target="https://eepublicdownloads.entsoe.eu/clean-documents/pre2015/publications/ce/otherreports/SYSTINT_Report_2002.pdf" TargetMode="External"/><Relationship Id="rId1179" Type="http://schemas.openxmlformats.org/officeDocument/2006/relationships/hyperlink" Target="https://ember-climate.org/data/data-tools/electricity-interconnection-europe/" TargetMode="External"/><Relationship Id="rId1169" Type="http://schemas.openxmlformats.org/officeDocument/2006/relationships/hyperlink" Target="https://economictimes.indiatimes.com/industry/energy/power/pakistan-to-import-electricity-from-india-report/articleshow/32360374.cms" TargetMode="External"/><Relationship Id="rId579" Type="http://schemas.openxmlformats.org/officeDocument/2006/relationships/hyperlink" Target="https://www.entsoe.eu/data/map/" TargetMode="External"/><Relationship Id="rId578" Type="http://schemas.openxmlformats.org/officeDocument/2006/relationships/hyperlink" Target="https://www.entsoe.eu/data/map/" TargetMode="External"/><Relationship Id="rId577" Type="http://schemas.openxmlformats.org/officeDocument/2006/relationships/hyperlink" Target="https://www.entsoe.eu/data/map/" TargetMode="External"/><Relationship Id="rId1160" Type="http://schemas.openxmlformats.org/officeDocument/2006/relationships/hyperlink" Target="https://kathmandupost.com/national/2023/09/21/nepal-india-reach-deal-on-boosting-cross-border-power-transmission" TargetMode="External"/><Relationship Id="rId572" Type="http://schemas.openxmlformats.org/officeDocument/2006/relationships/hyperlink" Target="https://ember-climate.org/data/data-tools/electricity-interconnection-europe/" TargetMode="External"/><Relationship Id="rId1161" Type="http://schemas.openxmlformats.org/officeDocument/2006/relationships/hyperlink" Target="https://myrepublica.nagariknetwork.com/news/india-agrees-to-expedite-construction-of-a-number-of-cross-border-transmission-lines-to-facilitate-bilateral-energy-trade-with-nepal/" TargetMode="External"/><Relationship Id="rId571" Type="http://schemas.openxmlformats.org/officeDocument/2006/relationships/hyperlink" Target="https://docs.google.com/spreadsheets/d/1NfuG5KZw0k_W-zo-2orJOZkrr6nv1OeOQZzY61KNS4M/edit?usp=sharing" TargetMode="External"/><Relationship Id="rId1162" Type="http://schemas.openxmlformats.org/officeDocument/2006/relationships/hyperlink" Target="https://kathmandupost.com/national/2023/08/11/construction-of-new-cross-border-power-line-may-start-in-two-months" TargetMode="External"/><Relationship Id="rId570" Type="http://schemas.openxmlformats.org/officeDocument/2006/relationships/hyperlink" Target="https://ember-climate.org/data/data-tools/electricity-interconnection-europe/" TargetMode="External"/><Relationship Id="rId1163" Type="http://schemas.openxmlformats.org/officeDocument/2006/relationships/hyperlink" Target="https://kathmandupost.com/national/2023/09/06/nepal-now-can-export-180-mw-more-electricity-to-india" TargetMode="External"/><Relationship Id="rId1164" Type="http://schemas.openxmlformats.org/officeDocument/2006/relationships/hyperlink" Target="https://economictimes.indiatimes.com/news/india/india-nepal-agree-to-add-200-mw-to-dhalkebar-muzaffarpur-transmission-line/articleshow/98069969.cms" TargetMode="External"/><Relationship Id="rId576" Type="http://schemas.openxmlformats.org/officeDocument/2006/relationships/hyperlink" Target="https://transparency.entsoe.eu/transmission-domain/physicalFlow/show" TargetMode="External"/><Relationship Id="rId1165" Type="http://schemas.openxmlformats.org/officeDocument/2006/relationships/hyperlink" Target="https://kathmandupost.com/national/2023/08/11/construction-of-new-cross-border-power-line-may-start-in-two-months" TargetMode="External"/><Relationship Id="rId575" Type="http://schemas.openxmlformats.org/officeDocument/2006/relationships/hyperlink" Target="https://docs.google.com/spreadsheets/d/1NfuG5KZw0k_W-zo-2orJOZkrr6nv1OeOQZzY61KNS4M/edit?usp=sharing" TargetMode="External"/><Relationship Id="rId1166" Type="http://schemas.openxmlformats.org/officeDocument/2006/relationships/hyperlink" Target="https://myrepublica.nagariknetwork.com/news/india-agrees-to-expedite-construction-of-a-number-of-cross-border-transmission-lines-to-facilitate-bilateral-energy-trade-with-nepal/" TargetMode="External"/><Relationship Id="rId574" Type="http://schemas.openxmlformats.org/officeDocument/2006/relationships/hyperlink" Target="https://ember-climate.org/data/data-tools/electricity-interconnection-europe/" TargetMode="External"/><Relationship Id="rId1167" Type="http://schemas.openxmlformats.org/officeDocument/2006/relationships/hyperlink" Target="https://kathmandupost.com/national/2023/08/11/construction-of-new-cross-border-power-line-may-start-in-two-months" TargetMode="External"/><Relationship Id="rId573" Type="http://schemas.openxmlformats.org/officeDocument/2006/relationships/hyperlink" Target="https://docs.google.com/spreadsheets/d/1NfuG5KZw0k_W-zo-2orJOZkrr6nv1OeOQZzY61KNS4M/edit?usp=sharing" TargetMode="External"/><Relationship Id="rId1168" Type="http://schemas.openxmlformats.org/officeDocument/2006/relationships/hyperlink" Target="https://powermin.gov.in/en/content/interconnection-neighbouring-countries" TargetMode="External"/><Relationship Id="rId129" Type="http://schemas.openxmlformats.org/officeDocument/2006/relationships/hyperlink" Target="https://xaydungchinhsach.chinhphu.vn/toan-van-quy-hoach-phat-trien-dien-luc-quoc-gia-11923051616315244.htm" TargetMode="External"/><Relationship Id="rId128" Type="http://schemas.openxmlformats.org/officeDocument/2006/relationships/hyperlink" Target="https://openinframap.org/" TargetMode="External"/><Relationship Id="rId127" Type="http://schemas.openxmlformats.org/officeDocument/2006/relationships/hyperlink" Target="https://onlinelibrary.wiley.com/doi/epdf/10.1111/apv.12343" TargetMode="External"/><Relationship Id="rId126" Type="http://schemas.openxmlformats.org/officeDocument/2006/relationships/hyperlink" Target="https://openresearchsoftware.metajnl.com/articles/10.5334/jors.302" TargetMode="External"/><Relationship Id="rId1190" Type="http://schemas.openxmlformats.org/officeDocument/2006/relationships/hyperlink" Target="https://docs.google.com/spreadsheets/d/1NfuG5KZw0k_W-zo-2orJOZkrr6nv1OeOQZzY61KNS4M/edit?usp=sharing" TargetMode="External"/><Relationship Id="rId1191" Type="http://schemas.openxmlformats.org/officeDocument/2006/relationships/hyperlink" Target="https://ember-climate.org/data/data-tools/electricity-interconnection-europe/" TargetMode="External"/><Relationship Id="rId1192" Type="http://schemas.openxmlformats.org/officeDocument/2006/relationships/hyperlink" Target="https://docs.google.com/spreadsheets/d/1NfuG5KZw0k_W-zo-2orJOZkrr6nv1OeOQZzY61KNS4M/edit?usp=sharing" TargetMode="External"/><Relationship Id="rId1193" Type="http://schemas.openxmlformats.org/officeDocument/2006/relationships/hyperlink" Target="https://ember-climate.org/data/data-tools/electricity-interconnection-europe/" TargetMode="External"/><Relationship Id="rId121" Type="http://schemas.openxmlformats.org/officeDocument/2006/relationships/hyperlink" Target="https://www.phnompenhpost.com/business/studies-500kv-transmission-line-drag" TargetMode="External"/><Relationship Id="rId1194" Type="http://schemas.openxmlformats.org/officeDocument/2006/relationships/hyperlink" Target="https://docs.google.com/spreadsheets/d/1NfuG5KZw0k_W-zo-2orJOZkrr6nv1OeOQZzY61KNS4M/edit?usp=sharing" TargetMode="External"/><Relationship Id="rId120" Type="http://schemas.openxmlformats.org/officeDocument/2006/relationships/hyperlink" Target="https://openresearchsoftware.metajnl.com/articles/10.5334/jors.302" TargetMode="External"/><Relationship Id="rId1195" Type="http://schemas.openxmlformats.org/officeDocument/2006/relationships/hyperlink" Target="https://npolicy.org/Articles/March%202018%20Drafts/Mills_Saudi_Arabia_Feb18.pdf" TargetMode="External"/><Relationship Id="rId1196" Type="http://schemas.openxmlformats.org/officeDocument/2006/relationships/hyperlink" Target="https://www.enerdata.net/jordan-projects-electricity-transmission.html" TargetMode="External"/><Relationship Id="rId1197" Type="http://schemas.openxmlformats.org/officeDocument/2006/relationships/hyperlink" Target="https://renewablewatch.in/2023/08/30/transmission-ties-saudi-arabias-regional-connections/" TargetMode="External"/><Relationship Id="rId125" Type="http://schemas.openxmlformats.org/officeDocument/2006/relationships/hyperlink" Target="https://xaydungchinhsach.chinhphu.vn/toan-van-quy-hoach-phat-trien-dien-luc-quoc-gia-11923051616315244.htm" TargetMode="External"/><Relationship Id="rId1198" Type="http://schemas.openxmlformats.org/officeDocument/2006/relationships/hyperlink" Target="http://www.inogate.org/documents/ACR_89_107_108KZ_117UZ.pdf" TargetMode="External"/><Relationship Id="rId124" Type="http://schemas.openxmlformats.org/officeDocument/2006/relationships/hyperlink" Target="https://openinframap.org/" TargetMode="External"/><Relationship Id="rId1199" Type="http://schemas.openxmlformats.org/officeDocument/2006/relationships/hyperlink" Target="https://www.kegoc.kz/%D0%9A%D0%B0%D1%80%D1%82%D0%B0%20%D1%81%D1%85%D0%B5%D0%BC%D0%B0%20%D0%95%D0%AD%D0%A1%20%D0%9A%D0%B0%D0%B7%D0%B0%D1%85%D1%81%D1%82%D0%B0%D0%BD%D0%B0-2023%20%D0%B4%D0%B5%D0%B9%D1%81%D1%82%D0%B2%20%20eng.pdf" TargetMode="External"/><Relationship Id="rId123" Type="http://schemas.openxmlformats.org/officeDocument/2006/relationships/hyperlink" Target="https://onlinelibrary.wiley.com/doi/epdf/10.1111/apv.12343" TargetMode="External"/><Relationship Id="rId122" Type="http://schemas.openxmlformats.org/officeDocument/2006/relationships/hyperlink" Target="https://openresearchsoftware.metajnl.com/articles/10.5334/jors.302" TargetMode="External"/><Relationship Id="rId118" Type="http://schemas.openxmlformats.org/officeDocument/2006/relationships/hyperlink" Target="https://openresearchsoftware.metajnl.com/articles/10.5334/jors.302" TargetMode="External"/><Relationship Id="rId117" Type="http://schemas.openxmlformats.org/officeDocument/2006/relationships/hyperlink" Target="https://openresearchsoftware.metajnl.com/articles/10.5334/jors.302" TargetMode="External"/><Relationship Id="rId116" Type="http://schemas.openxmlformats.org/officeDocument/2006/relationships/hyperlink" Target="https://onlinelibrary.wiley.com/doi/epdf/10.1111/apv.12343" TargetMode="External"/><Relationship Id="rId115" Type="http://schemas.openxmlformats.org/officeDocument/2006/relationships/hyperlink" Target="https://thedocs.worldbank.org/en/doc/6bd0c527c8469333b119d88cc0b8b410-0070062023/original/In-The-Dark-Power-Sector-Challenges-in-Myanmar-August2023.pdf" TargetMode="External"/><Relationship Id="rId599" Type="http://schemas.openxmlformats.org/officeDocument/2006/relationships/hyperlink" Target="https://www.cier.org/es-uy/Lists/EstadisticasLD/MapaInterconexiones.pdf" TargetMode="External"/><Relationship Id="rId1180" Type="http://schemas.openxmlformats.org/officeDocument/2006/relationships/hyperlink" Target="https://docs.google.com/spreadsheets/d/1NfuG5KZw0k_W-zo-2orJOZkrr6nv1OeOQZzY61KNS4M/edit?usp=sharing" TargetMode="External"/><Relationship Id="rId1181" Type="http://schemas.openxmlformats.org/officeDocument/2006/relationships/hyperlink" Target="https://ember-climate.org/data/data-tools/electricity-interconnection-europe/" TargetMode="External"/><Relationship Id="rId119" Type="http://schemas.openxmlformats.org/officeDocument/2006/relationships/hyperlink" Target="https://onlinelibrary.wiley.com/doi/epdf/10.1111/apv.12343" TargetMode="External"/><Relationship Id="rId1182" Type="http://schemas.openxmlformats.org/officeDocument/2006/relationships/hyperlink" Target="https://docs.google.com/spreadsheets/d/1NfuG5KZw0k_W-zo-2orJOZkrr6nv1OeOQZzY61KNS4M/edit?usp=sharing" TargetMode="External"/><Relationship Id="rId110" Type="http://schemas.openxmlformats.org/officeDocument/2006/relationships/hyperlink" Target="https://iopscience.iop.org/article/10.1088/1755-1315/997/1/012011/pdf" TargetMode="External"/><Relationship Id="rId594" Type="http://schemas.openxmlformats.org/officeDocument/2006/relationships/hyperlink" Target="https://www.nature.com/articles/s41597-023-01992-9" TargetMode="External"/><Relationship Id="rId1183" Type="http://schemas.openxmlformats.org/officeDocument/2006/relationships/hyperlink" Target="https://ember-climate.org/data/data-tools/electricity-interconnection-europe/" TargetMode="External"/><Relationship Id="rId593" Type="http://schemas.openxmlformats.org/officeDocument/2006/relationships/hyperlink" Target="https://www.cier.org/es-uy/Lists/EstadisticasLD/MapaInterconexiones.pdf" TargetMode="External"/><Relationship Id="rId1184" Type="http://schemas.openxmlformats.org/officeDocument/2006/relationships/hyperlink" Target="https://docs.google.com/spreadsheets/d/1NfuG5KZw0k_W-zo-2orJOZkrr6nv1OeOQZzY61KNS4M/edit?usp=sharing" TargetMode="External"/><Relationship Id="rId592" Type="http://schemas.openxmlformats.org/officeDocument/2006/relationships/hyperlink" Target="https://www.nature.com/articles/s41597-023-01992-9" TargetMode="External"/><Relationship Id="rId1185" Type="http://schemas.openxmlformats.org/officeDocument/2006/relationships/hyperlink" Target="https://ember-climate.org/data/data-tools/electricity-interconnection-europe/" TargetMode="External"/><Relationship Id="rId591" Type="http://schemas.openxmlformats.org/officeDocument/2006/relationships/hyperlink" Target="https://www.cier.org/es-uy/Lists/EstadisticasLD/MapaInterconexiones.pdf" TargetMode="External"/><Relationship Id="rId1186" Type="http://schemas.openxmlformats.org/officeDocument/2006/relationships/hyperlink" Target="https://docs.google.com/spreadsheets/d/1NfuG5KZw0k_W-zo-2orJOZkrr6nv1OeOQZzY61KNS4M/edit?usp=sharing" TargetMode="External"/><Relationship Id="rId114" Type="http://schemas.openxmlformats.org/officeDocument/2006/relationships/hyperlink" Target="https://openinframap.org/" TargetMode="External"/><Relationship Id="rId598" Type="http://schemas.openxmlformats.org/officeDocument/2006/relationships/hyperlink" Target="https://www.nature.com/articles/s41597-023-01992-9" TargetMode="External"/><Relationship Id="rId1187" Type="http://schemas.openxmlformats.org/officeDocument/2006/relationships/hyperlink" Target="https://ember-climate.org/data/data-tools/electricity-interconnection-europe/" TargetMode="External"/><Relationship Id="rId113" Type="http://schemas.openxmlformats.org/officeDocument/2006/relationships/hyperlink" Target="https://iopscience.iop.org/article/10.1088/1755-1315/997/1/012011/pdf" TargetMode="External"/><Relationship Id="rId597" Type="http://schemas.openxmlformats.org/officeDocument/2006/relationships/hyperlink" Target="https://www.cier.org/es-uy/Lists/EstadisticasLD/MapaInterconexiones.pdf" TargetMode="External"/><Relationship Id="rId1188" Type="http://schemas.openxmlformats.org/officeDocument/2006/relationships/hyperlink" Target="https://docs.google.com/spreadsheets/d/1NfuG5KZw0k_W-zo-2orJOZkrr6nv1OeOQZzY61KNS4M/edit?usp=sharing" TargetMode="External"/><Relationship Id="rId112" Type="http://schemas.openxmlformats.org/officeDocument/2006/relationships/hyperlink" Target="https://thedocs.worldbank.org/en/doc/6bd0c527c8469333b119d88cc0b8b410-0070062023/original/In-The-Dark-Power-Sector-Challenges-in-Myanmar-August2023.pdf" TargetMode="External"/><Relationship Id="rId596" Type="http://schemas.openxmlformats.org/officeDocument/2006/relationships/hyperlink" Target="https://www.nature.com/articles/s41597-023-01992-9" TargetMode="External"/><Relationship Id="rId1189" Type="http://schemas.openxmlformats.org/officeDocument/2006/relationships/hyperlink" Target="https://ember-climate.org/data/data-tools/electricity-interconnection-europe/" TargetMode="External"/><Relationship Id="rId111" Type="http://schemas.openxmlformats.org/officeDocument/2006/relationships/hyperlink" Target="https://openinframap.org/" TargetMode="External"/><Relationship Id="rId595" Type="http://schemas.openxmlformats.org/officeDocument/2006/relationships/hyperlink" Target="https://www.cier.org/es-uy/Lists/EstadisticasLD/MapaInterconexiones.pdf" TargetMode="External"/><Relationship Id="rId1136" Type="http://schemas.openxmlformats.org/officeDocument/2006/relationships/hyperlink" Target="https://ember-climate.org/data/data-tools/electricity-interconnection-europe/" TargetMode="External"/><Relationship Id="rId1137" Type="http://schemas.openxmlformats.org/officeDocument/2006/relationships/hyperlink" Target="https://docs.google.com/spreadsheets/d/1NfuG5KZw0k_W-zo-2orJOZkrr6nv1OeOQZzY61KNS4M/edit?usp=sharing" TargetMode="External"/><Relationship Id="rId1138" Type="http://schemas.openxmlformats.org/officeDocument/2006/relationships/hyperlink" Target="https://ember-climate.org/data/data-tools/electricity-interconnection-europe/" TargetMode="External"/><Relationship Id="rId1139" Type="http://schemas.openxmlformats.org/officeDocument/2006/relationships/hyperlink" Target="https://docs.google.com/spreadsheets/d/1NfuG5KZw0k_W-zo-2orJOZkrr6nv1OeOQZzY61KNS4M/edit?usp=sharing" TargetMode="External"/><Relationship Id="rId547" Type="http://schemas.openxmlformats.org/officeDocument/2006/relationships/hyperlink" Target="https://docs.google.com/spreadsheets/d/1NfuG5KZw0k_W-zo-2orJOZkrr6nv1OeOQZzY61KNS4M/edit?usp=sharing" TargetMode="External"/><Relationship Id="rId546" Type="http://schemas.openxmlformats.org/officeDocument/2006/relationships/hyperlink" Target="https://ember-climate.org/data/data-tools/electricity-interconnection-europe/" TargetMode="External"/><Relationship Id="rId545" Type="http://schemas.openxmlformats.org/officeDocument/2006/relationships/hyperlink" Target="https://docs.google.com/spreadsheets/d/1NfuG5KZw0k_W-zo-2orJOZkrr6nv1OeOQZzY61KNS4M/edit?usp=sharing" TargetMode="External"/><Relationship Id="rId544" Type="http://schemas.openxmlformats.org/officeDocument/2006/relationships/hyperlink" Target="https://ember-climate.org/data/data-tools/electricity-interconnection-europe/" TargetMode="External"/><Relationship Id="rId549" Type="http://schemas.openxmlformats.org/officeDocument/2006/relationships/hyperlink" Target="https://docs.google.com/spreadsheets/d/1NfuG5KZw0k_W-zo-2orJOZkrr6nv1OeOQZzY61KNS4M/edit?usp=sharing" TargetMode="External"/><Relationship Id="rId548" Type="http://schemas.openxmlformats.org/officeDocument/2006/relationships/hyperlink" Target="https://ember-climate.org/data/data-tools/electricity-interconnection-europe/" TargetMode="External"/><Relationship Id="rId1130" Type="http://schemas.openxmlformats.org/officeDocument/2006/relationships/hyperlink" Target="https://ember-climate.org/data/data-tools/electricity-interconnection-europe/" TargetMode="External"/><Relationship Id="rId1131" Type="http://schemas.openxmlformats.org/officeDocument/2006/relationships/hyperlink" Target="https://docs.google.com/spreadsheets/d/1NfuG5KZw0k_W-zo-2orJOZkrr6nv1OeOQZzY61KNS4M/edit?usp=sharing" TargetMode="External"/><Relationship Id="rId543" Type="http://schemas.openxmlformats.org/officeDocument/2006/relationships/hyperlink" Target="https://docs.google.com/spreadsheets/d/1NfuG5KZw0k_W-zo-2orJOZkrr6nv1OeOQZzY61KNS4M/edit?usp=sharing" TargetMode="External"/><Relationship Id="rId1132" Type="http://schemas.openxmlformats.org/officeDocument/2006/relationships/hyperlink" Target="https://ember-climate.org/data/data-tools/electricity-interconnection-europe/" TargetMode="External"/><Relationship Id="rId542" Type="http://schemas.openxmlformats.org/officeDocument/2006/relationships/hyperlink" Target="https://ember-climate.org/data/data-tools/electricity-interconnection-europe/" TargetMode="External"/><Relationship Id="rId1133" Type="http://schemas.openxmlformats.org/officeDocument/2006/relationships/hyperlink" Target="https://docs.google.com/spreadsheets/d/1NfuG5KZw0k_W-zo-2orJOZkrr6nv1OeOQZzY61KNS4M/edit?usp=sharing" TargetMode="External"/><Relationship Id="rId541" Type="http://schemas.openxmlformats.org/officeDocument/2006/relationships/hyperlink" Target="https://docs.google.com/spreadsheets/d/1NfuG5KZw0k_W-zo-2orJOZkrr6nv1OeOQZzY61KNS4M/edit?usp=sharing" TargetMode="External"/><Relationship Id="rId1134" Type="http://schemas.openxmlformats.org/officeDocument/2006/relationships/hyperlink" Target="https://ember-climate.org/data/data-tools/electricity-interconnection-europe/" TargetMode="External"/><Relationship Id="rId540" Type="http://schemas.openxmlformats.org/officeDocument/2006/relationships/hyperlink" Target="https://ember-climate.org/data/data-tools/electricity-interconnection-europe/" TargetMode="External"/><Relationship Id="rId1135" Type="http://schemas.openxmlformats.org/officeDocument/2006/relationships/hyperlink" Target="https://docs.google.com/spreadsheets/d/1NfuG5KZw0k_W-zo-2orJOZkrr6nv1OeOQZzY61KNS4M/edit?usp=sharing" TargetMode="External"/><Relationship Id="rId1125" Type="http://schemas.openxmlformats.org/officeDocument/2006/relationships/hyperlink" Target="https://docs.google.com/spreadsheets/d/1NfuG5KZw0k_W-zo-2orJOZkrr6nv1OeOQZzY61KNS4M/edit?usp=sharing" TargetMode="External"/><Relationship Id="rId1126" Type="http://schemas.openxmlformats.org/officeDocument/2006/relationships/hyperlink" Target="https://ember-climate.org/data/data-tools/electricity-interconnection-europe/" TargetMode="External"/><Relationship Id="rId1127" Type="http://schemas.openxmlformats.org/officeDocument/2006/relationships/hyperlink" Target="https://docs.google.com/spreadsheets/d/1NfuG5KZw0k_W-zo-2orJOZkrr6nv1OeOQZzY61KNS4M/edit?usp=sharing" TargetMode="External"/><Relationship Id="rId1128" Type="http://schemas.openxmlformats.org/officeDocument/2006/relationships/hyperlink" Target="https://ember-climate.org/data/data-tools/electricity-interconnection-europe/" TargetMode="External"/><Relationship Id="rId1129" Type="http://schemas.openxmlformats.org/officeDocument/2006/relationships/hyperlink" Target="https://docs.google.com/spreadsheets/d/1NfuG5KZw0k_W-zo-2orJOZkrr6nv1OeOQZzY61KNS4M/edit?usp=sharing" TargetMode="External"/><Relationship Id="rId536" Type="http://schemas.openxmlformats.org/officeDocument/2006/relationships/hyperlink" Target="https://ember-climate.org/data/data-tools/electricity-interconnection-europe/" TargetMode="External"/><Relationship Id="rId535" Type="http://schemas.openxmlformats.org/officeDocument/2006/relationships/hyperlink" Target="https://docs.google.com/spreadsheets/d/1NfuG5KZw0k_W-zo-2orJOZkrr6nv1OeOQZzY61KNS4M/edit?usp=sharing" TargetMode="External"/><Relationship Id="rId534" Type="http://schemas.openxmlformats.org/officeDocument/2006/relationships/hyperlink" Target="https://ember-climate.org/data/data-tools/electricity-interconnection-europe/" TargetMode="External"/><Relationship Id="rId533" Type="http://schemas.openxmlformats.org/officeDocument/2006/relationships/hyperlink" Target="https://docs.google.com/spreadsheets/d/1NfuG5KZw0k_W-zo-2orJOZkrr6nv1OeOQZzY61KNS4M/edit?usp=sharing" TargetMode="External"/><Relationship Id="rId539" Type="http://schemas.openxmlformats.org/officeDocument/2006/relationships/hyperlink" Target="https://docs.google.com/spreadsheets/d/1NfuG5KZw0k_W-zo-2orJOZkrr6nv1OeOQZzY61KNS4M/edit?usp=sharing" TargetMode="External"/><Relationship Id="rId538" Type="http://schemas.openxmlformats.org/officeDocument/2006/relationships/hyperlink" Target="https://ember-climate.org/data/data-tools/electricity-interconnection-europe/" TargetMode="External"/><Relationship Id="rId537" Type="http://schemas.openxmlformats.org/officeDocument/2006/relationships/hyperlink" Target="https://docs.google.com/spreadsheets/d/1NfuG5KZw0k_W-zo-2orJOZkrr6nv1OeOQZzY61KNS4M/edit?usp=sharing" TargetMode="External"/><Relationship Id="rId1120" Type="http://schemas.openxmlformats.org/officeDocument/2006/relationships/hyperlink" Target="https://ember-climate.org/data/data-tools/electricity-interconnection-europe/" TargetMode="External"/><Relationship Id="rId532" Type="http://schemas.openxmlformats.org/officeDocument/2006/relationships/hyperlink" Target="https://ember-climate.org/data/data-tools/electricity-interconnection-europe/" TargetMode="External"/><Relationship Id="rId1121" Type="http://schemas.openxmlformats.org/officeDocument/2006/relationships/hyperlink" Target="https://docs.google.com/spreadsheets/d/1NfuG5KZw0k_W-zo-2orJOZkrr6nv1OeOQZzY61KNS4M/edit?usp=sharing" TargetMode="External"/><Relationship Id="rId531" Type="http://schemas.openxmlformats.org/officeDocument/2006/relationships/hyperlink" Target="https://docs.google.com/spreadsheets/d/1NfuG5KZw0k_W-zo-2orJOZkrr6nv1OeOQZzY61KNS4M/edit?usp=sharing" TargetMode="External"/><Relationship Id="rId1122" Type="http://schemas.openxmlformats.org/officeDocument/2006/relationships/hyperlink" Target="https://ember-climate.org/data/data-tools/electricity-interconnection-europe/" TargetMode="External"/><Relationship Id="rId530" Type="http://schemas.openxmlformats.org/officeDocument/2006/relationships/hyperlink" Target="https://ember-climate.org/data/data-tools/electricity-interconnection-europe/" TargetMode="External"/><Relationship Id="rId1123" Type="http://schemas.openxmlformats.org/officeDocument/2006/relationships/hyperlink" Target="https://docs.google.com/spreadsheets/d/1NfuG5KZw0k_W-zo-2orJOZkrr6nv1OeOQZzY61KNS4M/edit?usp=sharing" TargetMode="External"/><Relationship Id="rId1124" Type="http://schemas.openxmlformats.org/officeDocument/2006/relationships/hyperlink" Target="https://ember-climate.org/data/data-tools/electricity-interconnection-europe/" TargetMode="External"/><Relationship Id="rId1158" Type="http://schemas.openxmlformats.org/officeDocument/2006/relationships/hyperlink" Target="https://powermin.gov.in/en/content/interconnection-neighbouring-countries" TargetMode="External"/><Relationship Id="rId1159" Type="http://schemas.openxmlformats.org/officeDocument/2006/relationships/hyperlink" Target="https://irade.org/Final%20report%20of%20study_NSB%20India.pdf" TargetMode="External"/><Relationship Id="rId569" Type="http://schemas.openxmlformats.org/officeDocument/2006/relationships/hyperlink" Target="https://docs.google.com/spreadsheets/d/1NfuG5KZw0k_W-zo-2orJOZkrr6nv1OeOQZzY61KNS4M/edit?usp=sharing" TargetMode="External"/><Relationship Id="rId568" Type="http://schemas.openxmlformats.org/officeDocument/2006/relationships/hyperlink" Target="https://ember-climate.org/data/data-tools/electricity-interconnection-europe/" TargetMode="External"/><Relationship Id="rId567" Type="http://schemas.openxmlformats.org/officeDocument/2006/relationships/hyperlink" Target="https://docs.google.com/spreadsheets/d/1NfuG5KZw0k_W-zo-2orJOZkrr6nv1OeOQZzY61KNS4M/edit?usp=sharing" TargetMode="External"/><Relationship Id="rId566" Type="http://schemas.openxmlformats.org/officeDocument/2006/relationships/hyperlink" Target="https://ember-climate.org/data/data-tools/electricity-interconnection-europe/" TargetMode="External"/><Relationship Id="rId561" Type="http://schemas.openxmlformats.org/officeDocument/2006/relationships/hyperlink" Target="https://docs.google.com/spreadsheets/d/1NfuG5KZw0k_W-zo-2orJOZkrr6nv1OeOQZzY61KNS4M/edit?usp=sharing" TargetMode="External"/><Relationship Id="rId1150" Type="http://schemas.openxmlformats.org/officeDocument/2006/relationships/hyperlink" Target="https://ember-climate.org/data/data-tools/electricity-interconnection-europe/" TargetMode="External"/><Relationship Id="rId560" Type="http://schemas.openxmlformats.org/officeDocument/2006/relationships/hyperlink" Target="https://ember-climate.org/data/data-tools/electricity-interconnection-europe/" TargetMode="External"/><Relationship Id="rId1151" Type="http://schemas.openxmlformats.org/officeDocument/2006/relationships/hyperlink" Target="https://docs.google.com/spreadsheets/d/1NfuG5KZw0k_W-zo-2orJOZkrr6nv1OeOQZzY61KNS4M/edit?usp=sharing" TargetMode="External"/><Relationship Id="rId1152" Type="http://schemas.openxmlformats.org/officeDocument/2006/relationships/hyperlink" Target="https://openinframap.org/" TargetMode="External"/><Relationship Id="rId1153" Type="http://schemas.openxmlformats.org/officeDocument/2006/relationships/hyperlink" Target="https://www.dfdl.com/wp-content/uploads/2016/03/DFDL_Article_The_future_of_hydropower_development_in_Timor_Leste_Walter_Heiser.pdf" TargetMode="External"/><Relationship Id="rId565" Type="http://schemas.openxmlformats.org/officeDocument/2006/relationships/hyperlink" Target="https://docs.google.com/spreadsheets/d/1NfuG5KZw0k_W-zo-2orJOZkrr6nv1OeOQZzY61KNS4M/edit?usp=sharing" TargetMode="External"/><Relationship Id="rId1154" Type="http://schemas.openxmlformats.org/officeDocument/2006/relationships/hyperlink" Target="https://www.mdpi.com/1996-1073/12/8/1441" TargetMode="External"/><Relationship Id="rId564" Type="http://schemas.openxmlformats.org/officeDocument/2006/relationships/hyperlink" Target="https://ember-climate.org/data/data-tools/electricity-interconnection-europe/" TargetMode="External"/><Relationship Id="rId1155" Type="http://schemas.openxmlformats.org/officeDocument/2006/relationships/hyperlink" Target="https://openinframap.org/" TargetMode="External"/><Relationship Id="rId563" Type="http://schemas.openxmlformats.org/officeDocument/2006/relationships/hyperlink" Target="https://docs.google.com/spreadsheets/d/1NfuG5KZw0k_W-zo-2orJOZkrr6nv1OeOQZzY61KNS4M/edit?usp=sharing" TargetMode="External"/><Relationship Id="rId1156" Type="http://schemas.openxmlformats.org/officeDocument/2006/relationships/hyperlink" Target="https://hir.harvard.edu/electrification-in-papua-new-guinea/" TargetMode="External"/><Relationship Id="rId562" Type="http://schemas.openxmlformats.org/officeDocument/2006/relationships/hyperlink" Target="https://ember-climate.org/data/data-tools/electricity-interconnection-europe/" TargetMode="External"/><Relationship Id="rId1157" Type="http://schemas.openxmlformats.org/officeDocument/2006/relationships/hyperlink" Target="https://hir.harvard.edu/electrification-in-papua-new-guinea/" TargetMode="External"/><Relationship Id="rId1147" Type="http://schemas.openxmlformats.org/officeDocument/2006/relationships/hyperlink" Target="https://docs.google.com/spreadsheets/d/1NfuG5KZw0k_W-zo-2orJOZkrr6nv1OeOQZzY61KNS4M/edit?usp=sharing" TargetMode="External"/><Relationship Id="rId1148" Type="http://schemas.openxmlformats.org/officeDocument/2006/relationships/hyperlink" Target="https://ember-climate.org/data/data-tools/electricity-interconnection-europe/" TargetMode="External"/><Relationship Id="rId1149" Type="http://schemas.openxmlformats.org/officeDocument/2006/relationships/hyperlink" Target="https://docs.google.com/spreadsheets/d/1NfuG5KZw0k_W-zo-2orJOZkrr6nv1OeOQZzY61KNS4M/edit?usp=sharing" TargetMode="External"/><Relationship Id="rId558" Type="http://schemas.openxmlformats.org/officeDocument/2006/relationships/hyperlink" Target="https://ember-climate.org/data/data-tools/electricity-interconnection-europe/" TargetMode="External"/><Relationship Id="rId557" Type="http://schemas.openxmlformats.org/officeDocument/2006/relationships/hyperlink" Target="https://docs.google.com/spreadsheets/d/1NfuG5KZw0k_W-zo-2orJOZkrr6nv1OeOQZzY61KNS4M/edit?usp=sharing" TargetMode="External"/><Relationship Id="rId556" Type="http://schemas.openxmlformats.org/officeDocument/2006/relationships/hyperlink" Target="https://ember-climate.org/data/data-tools/electricity-interconnection-europe/" TargetMode="External"/><Relationship Id="rId555" Type="http://schemas.openxmlformats.org/officeDocument/2006/relationships/hyperlink" Target="https://docs.google.com/spreadsheets/d/1NfuG5KZw0k_W-zo-2orJOZkrr6nv1OeOQZzY61KNS4M/edit?usp=sharing" TargetMode="External"/><Relationship Id="rId559" Type="http://schemas.openxmlformats.org/officeDocument/2006/relationships/hyperlink" Target="https://docs.google.com/spreadsheets/d/1NfuG5KZw0k_W-zo-2orJOZkrr6nv1OeOQZzY61KNS4M/edit?usp=sharing" TargetMode="External"/><Relationship Id="rId550" Type="http://schemas.openxmlformats.org/officeDocument/2006/relationships/hyperlink" Target="https://ember-climate.org/data/data-tools/electricity-interconnection-europe/" TargetMode="External"/><Relationship Id="rId1140" Type="http://schemas.openxmlformats.org/officeDocument/2006/relationships/hyperlink" Target="https://ember-climate.org/data/data-tools/electricity-interconnection-europe/" TargetMode="External"/><Relationship Id="rId1141" Type="http://schemas.openxmlformats.org/officeDocument/2006/relationships/hyperlink" Target="https://docs.google.com/spreadsheets/d/1NfuG5KZw0k_W-zo-2orJOZkrr6nv1OeOQZzY61KNS4M/edit?usp=sharing" TargetMode="External"/><Relationship Id="rId1142" Type="http://schemas.openxmlformats.org/officeDocument/2006/relationships/hyperlink" Target="https://ember-climate.org/data/data-tools/electricity-interconnection-europe/" TargetMode="External"/><Relationship Id="rId554" Type="http://schemas.openxmlformats.org/officeDocument/2006/relationships/hyperlink" Target="https://ember-climate.org/data/data-tools/electricity-interconnection-europe/" TargetMode="External"/><Relationship Id="rId1143" Type="http://schemas.openxmlformats.org/officeDocument/2006/relationships/hyperlink" Target="https://docs.google.com/spreadsheets/d/1NfuG5KZw0k_W-zo-2orJOZkrr6nv1OeOQZzY61KNS4M/edit?usp=sharing" TargetMode="External"/><Relationship Id="rId553" Type="http://schemas.openxmlformats.org/officeDocument/2006/relationships/hyperlink" Target="https://docs.google.com/spreadsheets/d/1NfuG5KZw0k_W-zo-2orJOZkrr6nv1OeOQZzY61KNS4M/edit?usp=sharing" TargetMode="External"/><Relationship Id="rId1144" Type="http://schemas.openxmlformats.org/officeDocument/2006/relationships/hyperlink" Target="https://ember-climate.org/data/data-tools/electricity-interconnection-europe/" TargetMode="External"/><Relationship Id="rId552" Type="http://schemas.openxmlformats.org/officeDocument/2006/relationships/hyperlink" Target="https://ember-climate.org/data/data-tools/electricity-interconnection-europe/" TargetMode="External"/><Relationship Id="rId1145" Type="http://schemas.openxmlformats.org/officeDocument/2006/relationships/hyperlink" Target="https://docs.google.com/spreadsheets/d/1NfuG5KZw0k_W-zo-2orJOZkrr6nv1OeOQZzY61KNS4M/edit?usp=sharing" TargetMode="External"/><Relationship Id="rId551" Type="http://schemas.openxmlformats.org/officeDocument/2006/relationships/hyperlink" Target="https://docs.google.com/spreadsheets/d/1NfuG5KZw0k_W-zo-2orJOZkrr6nv1OeOQZzY61KNS4M/edit?usp=sharing" TargetMode="External"/><Relationship Id="rId1146" Type="http://schemas.openxmlformats.org/officeDocument/2006/relationships/hyperlink" Target="https://ember-climate.org/data/data-tools/electricity-interconnection-europe/" TargetMode="External"/><Relationship Id="rId495" Type="http://schemas.openxmlformats.org/officeDocument/2006/relationships/hyperlink" Target="https://docs.google.com/spreadsheets/d/1NfuG5KZw0k_W-zo-2orJOZkrr6nv1OeOQZzY61KNS4M/edit?usp=sharing" TargetMode="External"/><Relationship Id="rId494" Type="http://schemas.openxmlformats.org/officeDocument/2006/relationships/hyperlink" Target="https://ember-climate.org/data/data-tools/electricity-interconnection-europe/" TargetMode="External"/><Relationship Id="rId493" Type="http://schemas.openxmlformats.org/officeDocument/2006/relationships/hyperlink" Target="https://docs.google.com/spreadsheets/d/1NfuG5KZw0k_W-zo-2orJOZkrr6nv1OeOQZzY61KNS4M/edit?usp=sharing" TargetMode="External"/><Relationship Id="rId492" Type="http://schemas.openxmlformats.org/officeDocument/2006/relationships/hyperlink" Target="https://ember-climate.org/data/data-tools/electricity-interconnection-europe/" TargetMode="External"/><Relationship Id="rId499" Type="http://schemas.openxmlformats.org/officeDocument/2006/relationships/hyperlink" Target="https://www.garant.ru/products/ipo/prime/doc/404487690/" TargetMode="External"/><Relationship Id="rId498" Type="http://schemas.openxmlformats.org/officeDocument/2006/relationships/hyperlink" Target="https://www.garant.ru/products/ipo/prime/doc/404487690/" TargetMode="External"/><Relationship Id="rId497" Type="http://schemas.openxmlformats.org/officeDocument/2006/relationships/hyperlink" Target="https://www.gse.com.ge/sw/static/file/TYNDP_GE-2023-2033_ENG_corr.PDF" TargetMode="External"/><Relationship Id="rId496" Type="http://schemas.openxmlformats.org/officeDocument/2006/relationships/hyperlink" Target="https://www.gse.com.ge/sw/static/file/TYNDP_GE-2023-2033_ENG_corr.PDF" TargetMode="External"/><Relationship Id="rId1610" Type="http://schemas.openxmlformats.org/officeDocument/2006/relationships/hyperlink" Target="https://www.eia.gov/electricity/gridmonitor/about" TargetMode="External"/><Relationship Id="rId1611" Type="http://schemas.openxmlformats.org/officeDocument/2006/relationships/hyperlink" Target="https://www.eia.gov/electricity/gridmonitor/about" TargetMode="External"/><Relationship Id="rId1612" Type="http://schemas.openxmlformats.org/officeDocument/2006/relationships/hyperlink" Target="https://www.eia.gov/electricity/gridmonitor/about" TargetMode="External"/><Relationship Id="rId1613" Type="http://schemas.openxmlformats.org/officeDocument/2006/relationships/hyperlink" Target="https://www.eia.gov/electricity/gridmonitor/about" TargetMode="External"/><Relationship Id="rId1614" Type="http://schemas.openxmlformats.org/officeDocument/2006/relationships/hyperlink" Target="https://www.eia.gov/electricity/gridmonitor/about" TargetMode="External"/><Relationship Id="rId1615" Type="http://schemas.openxmlformats.org/officeDocument/2006/relationships/hyperlink" Target="https://www.eia.gov/electricity/gridmonitor/about" TargetMode="External"/><Relationship Id="rId1616" Type="http://schemas.openxmlformats.org/officeDocument/2006/relationships/hyperlink" Target="https://www.eia.gov/electricity/gridmonitor/about" TargetMode="External"/><Relationship Id="rId907" Type="http://schemas.openxmlformats.org/officeDocument/2006/relationships/hyperlink" Target="https://ember-climate.org/data/data-tools/electricity-interconnection-europe/" TargetMode="External"/><Relationship Id="rId1617" Type="http://schemas.openxmlformats.org/officeDocument/2006/relationships/hyperlink" Target="https://www.eia.gov/electricity/gridmonitor/about" TargetMode="External"/><Relationship Id="rId906" Type="http://schemas.openxmlformats.org/officeDocument/2006/relationships/hyperlink" Target="https://docs.google.com/spreadsheets/d/1NfuG5KZw0k_W-zo-2orJOZkrr6nv1OeOQZzY61KNS4M/edit?usp=sharing" TargetMode="External"/><Relationship Id="rId1618" Type="http://schemas.openxmlformats.org/officeDocument/2006/relationships/hyperlink" Target="https://www.eia.gov/electricity/gridmonitor/about" TargetMode="External"/><Relationship Id="rId905" Type="http://schemas.openxmlformats.org/officeDocument/2006/relationships/hyperlink" Target="https://ember-climate.org/data/data-tools/electricity-interconnection-europe/" TargetMode="External"/><Relationship Id="rId1619" Type="http://schemas.openxmlformats.org/officeDocument/2006/relationships/hyperlink" Target="https://www.eia.gov/electricity/gridmonitor/about" TargetMode="External"/><Relationship Id="rId904" Type="http://schemas.openxmlformats.org/officeDocument/2006/relationships/hyperlink" Target="https://docs.google.com/spreadsheets/d/1NfuG5KZw0k_W-zo-2orJOZkrr6nv1OeOQZzY61KNS4M/edit?usp=sharing" TargetMode="External"/><Relationship Id="rId909" Type="http://schemas.openxmlformats.org/officeDocument/2006/relationships/hyperlink" Target="https://ember-climate.org/data/data-tools/electricity-interconnection-europe/" TargetMode="External"/><Relationship Id="rId908" Type="http://schemas.openxmlformats.org/officeDocument/2006/relationships/hyperlink" Target="https://docs.google.com/spreadsheets/d/1NfuG5KZw0k_W-zo-2orJOZkrr6nv1OeOQZzY61KNS4M/edit?usp=sharing" TargetMode="External"/><Relationship Id="rId903" Type="http://schemas.openxmlformats.org/officeDocument/2006/relationships/hyperlink" Target="https://ember-climate.org/data/data-tools/electricity-interconnection-europe/" TargetMode="External"/><Relationship Id="rId902" Type="http://schemas.openxmlformats.org/officeDocument/2006/relationships/hyperlink" Target="https://docs.google.com/spreadsheets/d/1NfuG5KZw0k_W-zo-2orJOZkrr6nv1OeOQZzY61KNS4M/edit?usp=sharing" TargetMode="External"/><Relationship Id="rId901" Type="http://schemas.openxmlformats.org/officeDocument/2006/relationships/hyperlink" Target="https://ember-climate.org/data/data-tools/electricity-interconnection-europe/" TargetMode="External"/><Relationship Id="rId900" Type="http://schemas.openxmlformats.org/officeDocument/2006/relationships/hyperlink" Target="https://docs.google.com/spreadsheets/d/1NfuG5KZw0k_W-zo-2orJOZkrr6nv1OeOQZzY61KNS4M/edit?usp=sharing" TargetMode="External"/><Relationship Id="rId1600" Type="http://schemas.openxmlformats.org/officeDocument/2006/relationships/hyperlink" Target="https://www.eia.gov/electricity/gridmonitor/about" TargetMode="External"/><Relationship Id="rId1601" Type="http://schemas.openxmlformats.org/officeDocument/2006/relationships/hyperlink" Target="https://www.eia.gov/electricity/gridmonitor/about" TargetMode="External"/><Relationship Id="rId1602" Type="http://schemas.openxmlformats.org/officeDocument/2006/relationships/hyperlink" Target="https://www.eia.gov/electricity/gridmonitor/about" TargetMode="External"/><Relationship Id="rId1603" Type="http://schemas.openxmlformats.org/officeDocument/2006/relationships/hyperlink" Target="https://www.eia.gov/electricity/gridmonitor/about" TargetMode="External"/><Relationship Id="rId1604" Type="http://schemas.openxmlformats.org/officeDocument/2006/relationships/hyperlink" Target="https://www.eia.gov/electricity/gridmonitor/about" TargetMode="External"/><Relationship Id="rId1605" Type="http://schemas.openxmlformats.org/officeDocument/2006/relationships/hyperlink" Target="https://www.eia.gov/electricity/gridmonitor/about" TargetMode="External"/><Relationship Id="rId1606" Type="http://schemas.openxmlformats.org/officeDocument/2006/relationships/hyperlink" Target="https://www.eia.gov/electricity/gridmonitor/about" TargetMode="External"/><Relationship Id="rId1607" Type="http://schemas.openxmlformats.org/officeDocument/2006/relationships/hyperlink" Target="https://www.eia.gov/electricity/gridmonitor/about" TargetMode="External"/><Relationship Id="rId1608" Type="http://schemas.openxmlformats.org/officeDocument/2006/relationships/hyperlink" Target="https://www.eia.gov/electricity/gridmonitor/about" TargetMode="External"/><Relationship Id="rId1609" Type="http://schemas.openxmlformats.org/officeDocument/2006/relationships/hyperlink" Target="https://www.eia.gov/electricity/gridmonitor/about" TargetMode="External"/><Relationship Id="rId1631" Type="http://schemas.openxmlformats.org/officeDocument/2006/relationships/hyperlink" Target="https://www.eia.gov/electricity/gridmonitor/about" TargetMode="External"/><Relationship Id="rId1632" Type="http://schemas.openxmlformats.org/officeDocument/2006/relationships/hyperlink" Target="https://www.eia.gov/electricity/gridmonitor/about" TargetMode="External"/><Relationship Id="rId1633" Type="http://schemas.openxmlformats.org/officeDocument/2006/relationships/hyperlink" Target="https://www.eia.gov/electricity/gridmonitor/about" TargetMode="External"/><Relationship Id="rId1634" Type="http://schemas.openxmlformats.org/officeDocument/2006/relationships/hyperlink" Target="https://www.eia.gov/electricity/gridmonitor/about" TargetMode="External"/><Relationship Id="rId1635" Type="http://schemas.openxmlformats.org/officeDocument/2006/relationships/hyperlink" Target="https://www.eia.gov/electricity/gridmonitor/about" TargetMode="External"/><Relationship Id="rId1636" Type="http://schemas.openxmlformats.org/officeDocument/2006/relationships/hyperlink" Target="https://www.eia.gov/electricity/gridmonitor/about" TargetMode="External"/><Relationship Id="rId1637" Type="http://schemas.openxmlformats.org/officeDocument/2006/relationships/hyperlink" Target="https://www.eia.gov/electricity/gridmonitor/about" TargetMode="External"/><Relationship Id="rId1638" Type="http://schemas.openxmlformats.org/officeDocument/2006/relationships/hyperlink" Target="https://www.eia.gov/electricity/gridmonitor/about" TargetMode="External"/><Relationship Id="rId929" Type="http://schemas.openxmlformats.org/officeDocument/2006/relationships/hyperlink" Target="https://ember-climate.org/data/data-tools/electricity-interconnection-europe/" TargetMode="External"/><Relationship Id="rId1639" Type="http://schemas.openxmlformats.org/officeDocument/2006/relationships/hyperlink" Target="https://www.eia.gov/electricity/gridmonitor/about" TargetMode="External"/><Relationship Id="rId928" Type="http://schemas.openxmlformats.org/officeDocument/2006/relationships/hyperlink" Target="https://docs.google.com/spreadsheets/d/1NfuG5KZw0k_W-zo-2orJOZkrr6nv1OeOQZzY61KNS4M/edit?usp=sharing" TargetMode="External"/><Relationship Id="rId927" Type="http://schemas.openxmlformats.org/officeDocument/2006/relationships/hyperlink" Target="https://ember-climate.org/data/data-tools/electricity-interconnection-europe/" TargetMode="External"/><Relationship Id="rId926" Type="http://schemas.openxmlformats.org/officeDocument/2006/relationships/hyperlink" Target="https://docs.google.com/spreadsheets/d/1NfuG5KZw0k_W-zo-2orJOZkrr6nv1OeOQZzY61KNS4M/edit?usp=sharing" TargetMode="External"/><Relationship Id="rId921" Type="http://schemas.openxmlformats.org/officeDocument/2006/relationships/hyperlink" Target="https://ember-climate.org/data/data-tools/electricity-interconnection-europe/" TargetMode="External"/><Relationship Id="rId920" Type="http://schemas.openxmlformats.org/officeDocument/2006/relationships/hyperlink" Target="https://docs.google.com/spreadsheets/d/1NfuG5KZw0k_W-zo-2orJOZkrr6nv1OeOQZzY61KNS4M/edit?usp=sharing" TargetMode="External"/><Relationship Id="rId925" Type="http://schemas.openxmlformats.org/officeDocument/2006/relationships/hyperlink" Target="https://ember-climate.org/data/data-tools/electricity-interconnection-europe/" TargetMode="External"/><Relationship Id="rId924" Type="http://schemas.openxmlformats.org/officeDocument/2006/relationships/hyperlink" Target="https://docs.google.com/spreadsheets/d/1NfuG5KZw0k_W-zo-2orJOZkrr6nv1OeOQZzY61KNS4M/edit?usp=sharing" TargetMode="External"/><Relationship Id="rId923" Type="http://schemas.openxmlformats.org/officeDocument/2006/relationships/hyperlink" Target="https://ember-climate.org/data/data-tools/electricity-interconnection-europe/" TargetMode="External"/><Relationship Id="rId922" Type="http://schemas.openxmlformats.org/officeDocument/2006/relationships/hyperlink" Target="https://docs.google.com/spreadsheets/d/1NfuG5KZw0k_W-zo-2orJOZkrr6nv1OeOQZzY61KNS4M/edit?usp=sharing" TargetMode="External"/><Relationship Id="rId1630" Type="http://schemas.openxmlformats.org/officeDocument/2006/relationships/hyperlink" Target="https://www.eia.gov/electricity/gridmonitor/about" TargetMode="External"/><Relationship Id="rId1620" Type="http://schemas.openxmlformats.org/officeDocument/2006/relationships/hyperlink" Target="https://www.eia.gov/electricity/gridmonitor/about" TargetMode="External"/><Relationship Id="rId1621" Type="http://schemas.openxmlformats.org/officeDocument/2006/relationships/hyperlink" Target="https://www.eia.gov/electricity/gridmonitor/about" TargetMode="External"/><Relationship Id="rId1622" Type="http://schemas.openxmlformats.org/officeDocument/2006/relationships/hyperlink" Target="https://www.eia.gov/electricity/gridmonitor/about" TargetMode="External"/><Relationship Id="rId1623" Type="http://schemas.openxmlformats.org/officeDocument/2006/relationships/hyperlink" Target="https://www.eia.gov/electricity/gridmonitor/about" TargetMode="External"/><Relationship Id="rId1624" Type="http://schemas.openxmlformats.org/officeDocument/2006/relationships/hyperlink" Target="https://www.eia.gov/electricity/gridmonitor/about" TargetMode="External"/><Relationship Id="rId1625" Type="http://schemas.openxmlformats.org/officeDocument/2006/relationships/hyperlink" Target="https://www.eia.gov/electricity/gridmonitor/about" TargetMode="External"/><Relationship Id="rId1626" Type="http://schemas.openxmlformats.org/officeDocument/2006/relationships/hyperlink" Target="https://www.eia.gov/electricity/gridmonitor/about" TargetMode="External"/><Relationship Id="rId1627" Type="http://schemas.openxmlformats.org/officeDocument/2006/relationships/hyperlink" Target="https://www.eia.gov/electricity/gridmonitor/about" TargetMode="External"/><Relationship Id="rId918" Type="http://schemas.openxmlformats.org/officeDocument/2006/relationships/hyperlink" Target="https://docs.google.com/spreadsheets/d/1NfuG5KZw0k_W-zo-2orJOZkrr6nv1OeOQZzY61KNS4M/edit?usp=sharing" TargetMode="External"/><Relationship Id="rId1628" Type="http://schemas.openxmlformats.org/officeDocument/2006/relationships/hyperlink" Target="https://www.eia.gov/electricity/gridmonitor/about" TargetMode="External"/><Relationship Id="rId917" Type="http://schemas.openxmlformats.org/officeDocument/2006/relationships/hyperlink" Target="https://ember-climate.org/data/data-tools/electricity-interconnection-europe/" TargetMode="External"/><Relationship Id="rId1629" Type="http://schemas.openxmlformats.org/officeDocument/2006/relationships/hyperlink" Target="https://www.eia.gov/electricity/gridmonitor/about" TargetMode="External"/><Relationship Id="rId916" Type="http://schemas.openxmlformats.org/officeDocument/2006/relationships/hyperlink" Target="https://docs.google.com/spreadsheets/d/1NfuG5KZw0k_W-zo-2orJOZkrr6nv1OeOQZzY61KNS4M/edit?usp=sharing" TargetMode="External"/><Relationship Id="rId915" Type="http://schemas.openxmlformats.org/officeDocument/2006/relationships/hyperlink" Target="https://ember-climate.org/data/data-tools/electricity-interconnection-europe/" TargetMode="External"/><Relationship Id="rId919" Type="http://schemas.openxmlformats.org/officeDocument/2006/relationships/hyperlink" Target="https://ember-climate.org/data/data-tools/electricity-interconnection-europe/" TargetMode="External"/><Relationship Id="rId910" Type="http://schemas.openxmlformats.org/officeDocument/2006/relationships/hyperlink" Target="https://docs.google.com/spreadsheets/d/1NfuG5KZw0k_W-zo-2orJOZkrr6nv1OeOQZzY61KNS4M/edit?usp=sharing" TargetMode="External"/><Relationship Id="rId914" Type="http://schemas.openxmlformats.org/officeDocument/2006/relationships/hyperlink" Target="https://docs.google.com/spreadsheets/d/1NfuG5KZw0k_W-zo-2orJOZkrr6nv1OeOQZzY61KNS4M/edit?usp=sharing" TargetMode="External"/><Relationship Id="rId913" Type="http://schemas.openxmlformats.org/officeDocument/2006/relationships/hyperlink" Target="https://ember-climate.org/data/data-tools/electricity-interconnection-europe/" TargetMode="External"/><Relationship Id="rId912" Type="http://schemas.openxmlformats.org/officeDocument/2006/relationships/hyperlink" Target="https://docs.google.com/spreadsheets/d/1NfuG5KZw0k_W-zo-2orJOZkrr6nv1OeOQZzY61KNS4M/edit?usp=sharing" TargetMode="External"/><Relationship Id="rId911" Type="http://schemas.openxmlformats.org/officeDocument/2006/relationships/hyperlink" Target="https://ember-climate.org/data/data-tools/electricity-interconnection-europe/" TargetMode="External"/><Relationship Id="rId1213" Type="http://schemas.openxmlformats.org/officeDocument/2006/relationships/hyperlink" Target="https://www.garant.ru/products/ipo/prime/doc/404487690/" TargetMode="External"/><Relationship Id="rId1214" Type="http://schemas.openxmlformats.org/officeDocument/2006/relationships/hyperlink" Target="https://www.kegoc.kz/%D0%9A%D0%B0%D1%80%D1%82%D0%B0%20%D1%81%D1%85%D0%B5%D0%BC%D0%B0%20%D0%95%D0%AD%D0%A1%20%D0%9A%D0%B0%D0%B7%D0%B0%D1%85%D1%81%D1%82%D0%B0%D0%BD%D0%B0-2023%20%D0%B4%D0%B5%D0%B9%D1%81%D1%82%D0%B2%20%20eng.pdf" TargetMode="External"/><Relationship Id="rId1215" Type="http://schemas.openxmlformats.org/officeDocument/2006/relationships/hyperlink" Target="https://www.kegoc.kz/%D0%9A%D0%B0%D1%80%D1%82%D0%B0%20%D1%81%D1%85%D0%B5%D0%BC%D0%B0%20%D0%95%D0%AD%D0%A1%20%D0%9A%D0%B0%D0%B7%D0%B0%D1%85%D1%81%D1%82%D0%B0%D0%BD%D0%B0-2023%20%D0%B4%D0%B5%D0%B9%D1%81%D1%82%D0%B2%20%20eng.pdf" TargetMode="External"/><Relationship Id="rId1216" Type="http://schemas.openxmlformats.org/officeDocument/2006/relationships/hyperlink" Target="https://www.kegoc.kz/%D0%9A%D0%B0%D1%80%D1%82%D0%B0%20%D1%81%D1%85%D0%B5%D0%BC%D0%B0%20%D0%95%D0%AD%D0%A1%20%D0%9A%D0%B0%D0%B7%D0%B0%D1%85%D1%81%D1%82%D0%B0%D0%BD%D0%B0-2023%20%D0%B4%D0%B5%D0%B9%D1%81%D1%82%D0%B2%20%20eng.pdf" TargetMode="External"/><Relationship Id="rId1217" Type="http://schemas.openxmlformats.org/officeDocument/2006/relationships/hyperlink" Target="https://iea.blob.core.windows.net/assets/0d00581c-dc3c-466f-b0c8-97d25112a6e0/Uzbekistan2022.pdf" TargetMode="External"/><Relationship Id="rId1218" Type="http://schemas.openxmlformats.org/officeDocument/2006/relationships/hyperlink" Target="https://www.kegoc.kz/%D0%9A%D0%B0%D1%80%D1%82%D0%B0%20%D1%81%D1%85%D0%B5%D0%BC%D0%B0%20%D0%95%D0%AD%D0%A1%20%D0%9A%D0%B0%D0%B7%D0%B0%D1%85%D1%81%D1%82%D0%B0%D0%BD%D0%B0-2023%20%D0%B4%D0%B5%D0%B9%D1%81%D1%82%D0%B2%20%20eng.pdf" TargetMode="External"/><Relationship Id="rId1219" Type="http://schemas.openxmlformats.org/officeDocument/2006/relationships/hyperlink" Target="https://iea.blob.core.windows.net/assets/b066e0be-9a3f-49ca-b932-38a1e81bda2a/Cross-BorderTradingforTajikistan_ARoadmap.pdf" TargetMode="External"/><Relationship Id="rId866" Type="http://schemas.openxmlformats.org/officeDocument/2006/relationships/hyperlink" Target="http://www.nepalenergyforum.com/nepal-to-propose-two-cross-border-transmission-line-projects-with-china/" TargetMode="External"/><Relationship Id="rId865" Type="http://schemas.openxmlformats.org/officeDocument/2006/relationships/hyperlink" Target="https://nea.org.np/admin/assets/uploads/annual_publications/Transmission_2021-22.pdf" TargetMode="External"/><Relationship Id="rId864" Type="http://schemas.openxmlformats.org/officeDocument/2006/relationships/hyperlink" Target="https://openinframap.org/" TargetMode="External"/><Relationship Id="rId863" Type="http://schemas.openxmlformats.org/officeDocument/2006/relationships/hyperlink" Target="https://openinframap.org/" TargetMode="External"/><Relationship Id="rId869" Type="http://schemas.openxmlformats.org/officeDocument/2006/relationships/hyperlink" Target="https://www.kegoc.kz/%D0%9A%D0%B0%D1%80%D1%82%D0%B0%20%D1%81%D1%85%D0%B5%D0%BC%D0%B0%20%D0%95%D0%AD%D0%A1%20%D0%9A%D0%B0%D0%B7%D0%B0%D1%85%D1%81%D1%82%D0%B0%D0%BD%D0%B0-2023%20%D0%B4%D0%B5%D0%B9%D1%81%D1%82%D0%B2%20%20eng.pdf" TargetMode="External"/><Relationship Id="rId868" Type="http://schemas.openxmlformats.org/officeDocument/2006/relationships/hyperlink" Target="https://openinframap.org/" TargetMode="External"/><Relationship Id="rId867" Type="http://schemas.openxmlformats.org/officeDocument/2006/relationships/hyperlink" Target="https://openinframap.org/" TargetMode="External"/><Relationship Id="rId862" Type="http://schemas.openxmlformats.org/officeDocument/2006/relationships/hyperlink" Target="https://openinframap.org/" TargetMode="External"/><Relationship Id="rId861" Type="http://schemas.openxmlformats.org/officeDocument/2006/relationships/hyperlink" Target="https://openinframap.org/" TargetMode="External"/><Relationship Id="rId1210" Type="http://schemas.openxmlformats.org/officeDocument/2006/relationships/hyperlink" Target="https://www.garant.ru/products/ipo/prime/doc/404487690/" TargetMode="External"/><Relationship Id="rId860" Type="http://schemas.openxmlformats.org/officeDocument/2006/relationships/hyperlink" Target="https://github.com/switch-model/switch-china-open-model" TargetMode="External"/><Relationship Id="rId1211" Type="http://schemas.openxmlformats.org/officeDocument/2006/relationships/hyperlink" Target="https://www.kegoc.kz/%D0%9A%D0%B0%D1%80%D1%82%D0%B0%20%D1%81%D1%85%D0%B5%D0%BC%D0%B0%20%D0%95%D0%AD%D0%A1%20%D0%9A%D0%B0%D0%B7%D0%B0%D1%85%D1%81%D1%82%D0%B0%D0%BD%D0%B0-2023%20%D0%B4%D0%B5%D0%B9%D1%81%D1%82%D0%B2%20%20eng.pdf" TargetMode="External"/><Relationship Id="rId1212" Type="http://schemas.openxmlformats.org/officeDocument/2006/relationships/hyperlink" Target="https://www.garant.ru/products/ipo/prime/doc/404487690/" TargetMode="External"/><Relationship Id="rId1202" Type="http://schemas.openxmlformats.org/officeDocument/2006/relationships/hyperlink" Target="https://www.kegoc.kz/%D0%9A%D0%B0%D1%80%D1%82%D0%B0%20%D1%81%D1%85%D0%B5%D0%BC%D0%B0%20%D0%95%D0%AD%D0%A1%20%D0%9A%D0%B0%D0%B7%D0%B0%D1%85%D1%81%D1%82%D0%B0%D0%BD%D0%B0-2023%20%D0%B4%D0%B5%D0%B9%D1%81%D1%82%D0%B2%20%20eng.pdf" TargetMode="External"/><Relationship Id="rId1686" Type="http://schemas.openxmlformats.org/officeDocument/2006/relationships/hyperlink" Target="https://www.eia.gov/electricity/gridmonitor/about" TargetMode="External"/><Relationship Id="rId1203" Type="http://schemas.openxmlformats.org/officeDocument/2006/relationships/hyperlink" Target="https://www.garant.ru/products/ipo/prime/doc/404487690/" TargetMode="External"/><Relationship Id="rId1687" Type="http://schemas.openxmlformats.org/officeDocument/2006/relationships/hyperlink" Target="https://www.eia.gov/electricity/gridmonitor/about" TargetMode="External"/><Relationship Id="rId1204" Type="http://schemas.openxmlformats.org/officeDocument/2006/relationships/hyperlink" Target="https://www.garant.ru/products/ipo/prime/doc/404487690/" TargetMode="External"/><Relationship Id="rId1688" Type="http://schemas.openxmlformats.org/officeDocument/2006/relationships/drawing" Target="../drawings/drawing1.xml"/><Relationship Id="rId1205" Type="http://schemas.openxmlformats.org/officeDocument/2006/relationships/hyperlink" Target="https://www.kegoc.kz/%D0%9A%D0%B0%D1%80%D1%82%D0%B0%20%D1%81%D1%85%D0%B5%D0%BC%D0%B0%20%D0%95%D0%AD%D0%A1%20%D0%9A%D0%B0%D0%B7%D0%B0%D1%85%D1%81%D1%82%D0%B0%D0%BD%D0%B0-2023%20%D0%B4%D0%B5%D0%B9%D1%81%D1%82%D0%B2%20%20eng.pdf" TargetMode="External"/><Relationship Id="rId1689" Type="http://schemas.openxmlformats.org/officeDocument/2006/relationships/vmlDrawing" Target="../drawings/vmlDrawing1.vml"/><Relationship Id="rId1206" Type="http://schemas.openxmlformats.org/officeDocument/2006/relationships/hyperlink" Target="https://www.garant.ru/products/ipo/prime/doc/404487690/" TargetMode="External"/><Relationship Id="rId1207" Type="http://schemas.openxmlformats.org/officeDocument/2006/relationships/hyperlink" Target="https://www.garant.ru/products/ipo/prime/doc/404487690/" TargetMode="External"/><Relationship Id="rId1208" Type="http://schemas.openxmlformats.org/officeDocument/2006/relationships/hyperlink" Target="https://www.kegoc.kz/%D0%9A%D0%B0%D1%80%D1%82%D0%B0%20%D1%81%D1%85%D0%B5%D0%BC%D0%B0%20%D0%95%D0%AD%D0%A1%20%D0%9A%D0%B0%D0%B7%D0%B0%D1%85%D1%81%D1%82%D0%B0%D0%BD%D0%B0-2023%20%D0%B4%D0%B5%D0%B9%D1%81%D1%82%D0%B2%20%20eng.pdf" TargetMode="External"/><Relationship Id="rId1209" Type="http://schemas.openxmlformats.org/officeDocument/2006/relationships/hyperlink" Target="https://www.garant.ru/products/ipo/prime/doc/404487690/" TargetMode="External"/><Relationship Id="rId855" Type="http://schemas.openxmlformats.org/officeDocument/2006/relationships/hyperlink" Target="https://openinframap.org/" TargetMode="External"/><Relationship Id="rId854" Type="http://schemas.openxmlformats.org/officeDocument/2006/relationships/hyperlink" Target="https://github.com/switch-model/switch-china-open-model" TargetMode="External"/><Relationship Id="rId853" Type="http://schemas.openxmlformats.org/officeDocument/2006/relationships/hyperlink" Target="https://github.com/switch-model/switch-china-open-model" TargetMode="External"/><Relationship Id="rId852" Type="http://schemas.openxmlformats.org/officeDocument/2006/relationships/hyperlink" Target="https://www.enerdata.net/publications/daily-energy-news/chinas-8-gw-baihetan-zhejiang-power-transmission-line-fully-operational.html" TargetMode="External"/><Relationship Id="rId859" Type="http://schemas.openxmlformats.org/officeDocument/2006/relationships/hyperlink" Target="https://github.com/switch-model/switch-china-open-model" TargetMode="External"/><Relationship Id="rId858" Type="http://schemas.openxmlformats.org/officeDocument/2006/relationships/hyperlink" Target="https://github.com/switch-model/switch-china-open-model" TargetMode="External"/><Relationship Id="rId857" Type="http://schemas.openxmlformats.org/officeDocument/2006/relationships/hyperlink" Target="https://github.com/switch-model/switch-china-open-model" TargetMode="External"/><Relationship Id="rId856" Type="http://schemas.openxmlformats.org/officeDocument/2006/relationships/hyperlink" Target="https://openinframap.org/" TargetMode="External"/><Relationship Id="rId1680" Type="http://schemas.openxmlformats.org/officeDocument/2006/relationships/hyperlink" Target="https://www.eia.gov/electricity/gridmonitor/about" TargetMode="External"/><Relationship Id="rId1681" Type="http://schemas.openxmlformats.org/officeDocument/2006/relationships/hyperlink" Target="https://www.eia.gov/electricity/gridmonitor/about" TargetMode="External"/><Relationship Id="rId851" Type="http://schemas.openxmlformats.org/officeDocument/2006/relationships/hyperlink" Target="https://www.cell.com/cms/10.1016/j.joule.2021.10.006/attachment/53103cd8-9db9-479b-8b49-f9957e2b418c/mmc1" TargetMode="External"/><Relationship Id="rId1682" Type="http://schemas.openxmlformats.org/officeDocument/2006/relationships/hyperlink" Target="https://www.eia.gov/electricity/gridmonitor/about" TargetMode="External"/><Relationship Id="rId850" Type="http://schemas.openxmlformats.org/officeDocument/2006/relationships/hyperlink" Target="https://github.com/switch-model/switch-china-open-model" TargetMode="External"/><Relationship Id="rId1683" Type="http://schemas.openxmlformats.org/officeDocument/2006/relationships/hyperlink" Target="https://www.eia.gov/electricity/gridmonitor/about" TargetMode="External"/><Relationship Id="rId1200" Type="http://schemas.openxmlformats.org/officeDocument/2006/relationships/hyperlink" Target="https://www.garant.ru/products/ipo/prime/doc/404487690/" TargetMode="External"/><Relationship Id="rId1684" Type="http://schemas.openxmlformats.org/officeDocument/2006/relationships/hyperlink" Target="https://www.eia.gov/electricity/gridmonitor/about" TargetMode="External"/><Relationship Id="rId1201" Type="http://schemas.openxmlformats.org/officeDocument/2006/relationships/hyperlink" Target="https://www.garant.ru/products/ipo/prime/doc/404487690/" TargetMode="External"/><Relationship Id="rId1685" Type="http://schemas.openxmlformats.org/officeDocument/2006/relationships/hyperlink" Target="https://www.eia.gov/electricity/gridmonitor/about" TargetMode="External"/><Relationship Id="rId1235" Type="http://schemas.openxmlformats.org/officeDocument/2006/relationships/hyperlink" Target="https://docs.google.com/spreadsheets/d/1NfuG5KZw0k_W-zo-2orJOZkrr6nv1OeOQZzY61KNS4M/edit?usp=sharing" TargetMode="External"/><Relationship Id="rId1236" Type="http://schemas.openxmlformats.org/officeDocument/2006/relationships/hyperlink" Target="https://ember-climate.org/data/data-tools/electricity-interconnection-europe/" TargetMode="External"/><Relationship Id="rId1237" Type="http://schemas.openxmlformats.org/officeDocument/2006/relationships/hyperlink" Target="https://docs.google.com/spreadsheets/d/1NfuG5KZw0k_W-zo-2orJOZkrr6nv1OeOQZzY61KNS4M/edit?usp=sharing" TargetMode="External"/><Relationship Id="rId1238" Type="http://schemas.openxmlformats.org/officeDocument/2006/relationships/hyperlink" Target="https://ember-climate.org/data/data-tools/electricity-interconnection-europe/" TargetMode="External"/><Relationship Id="rId1239" Type="http://schemas.openxmlformats.org/officeDocument/2006/relationships/hyperlink" Target="https://docs.google.com/spreadsheets/d/1NfuG5KZw0k_W-zo-2orJOZkrr6nv1OeOQZzY61KNS4M/edit?usp=sharing" TargetMode="External"/><Relationship Id="rId409" Type="http://schemas.openxmlformats.org/officeDocument/2006/relationships/hyperlink" Target="http://www.oasis.oati.com/hqt/index.html" TargetMode="External"/><Relationship Id="rId404" Type="http://schemas.openxmlformats.org/officeDocument/2006/relationships/hyperlink" Target="https://natural-resources.canada.ca/energy/electricity-infrastructure/electricity-canada/canada-electric-reliability-framework/yukons-electric-reliability-framework/18800" TargetMode="External"/><Relationship Id="rId888" Type="http://schemas.openxmlformats.org/officeDocument/2006/relationships/hyperlink" Target="https://www.digitimes.com/news/a20230707VL209/digitimes-research-vietnam-ict-manufacturing-meet-the-analyst.html" TargetMode="External"/><Relationship Id="rId403" Type="http://schemas.openxmlformats.org/officeDocument/2006/relationships/hyperlink" Target="https://natural-resources.canada.ca/energy/electricity-infrastructure/electricity-canada/canada-electric-reliability-framework/northwest-territories-electric-reliability-framework/18838" TargetMode="External"/><Relationship Id="rId887" Type="http://schemas.openxmlformats.org/officeDocument/2006/relationships/hyperlink" Target="https://southeastasiainfra.com/vietnams-power-development-plan-unlocking-res-potential-to-achieve-energy-transition-goals/" TargetMode="External"/><Relationship Id="rId402" Type="http://schemas.openxmlformats.org/officeDocument/2006/relationships/hyperlink" Target="https://www.theglobeandmail.com/business/article-manitoba-hydro-expects-electricity-demand-to-double-over-next-two/" TargetMode="External"/><Relationship Id="rId886" Type="http://schemas.openxmlformats.org/officeDocument/2006/relationships/hyperlink" Target="https://www.greatermekong.org/sites/default/files/Attachment%2011.4_PRC.pdf" TargetMode="External"/><Relationship Id="rId401" Type="http://schemas.openxmlformats.org/officeDocument/2006/relationships/hyperlink" Target="https://www.eia.gov/electricity/gridmonitor/dashboard/electric_overview/US48/US48" TargetMode="External"/><Relationship Id="rId885" Type="http://schemas.openxmlformats.org/officeDocument/2006/relationships/hyperlink" Target="https://hal.science/hal-02396354/document" TargetMode="External"/><Relationship Id="rId408" Type="http://schemas.openxmlformats.org/officeDocument/2006/relationships/hyperlink" Target="https://www.ieso.ca/-/media/Files/IESO/Document-Library/planning-forecasts/apo/Dec2022/2022-Annual-Planning-Outlook.ashx" TargetMode="External"/><Relationship Id="rId407" Type="http://schemas.openxmlformats.org/officeDocument/2006/relationships/hyperlink" Target="https://www.ieso.ca/-/media/Files/IESO/Document-Library/planning-forecasts/apo/Dec2021/Ontario-Transmission-Interfaces-and-Interties-Overview.ashx" TargetMode="External"/><Relationship Id="rId406" Type="http://schemas.openxmlformats.org/officeDocument/2006/relationships/hyperlink" Target="https://www.ieso.ca/-/media/Files/IESO/Document-Library/planning-forecasts/apo/Dec2022/2022-Annual-Planning-Outlook.ashx" TargetMode="External"/><Relationship Id="rId405" Type="http://schemas.openxmlformats.org/officeDocument/2006/relationships/hyperlink" Target="https://www.ieso.ca/-/media/Files/IESO/Document-Library/planning-forecasts/apo/Dec2021/Ontario-Transmission-Interfaces-and-Interties-Overview.ashx" TargetMode="External"/><Relationship Id="rId889" Type="http://schemas.openxmlformats.org/officeDocument/2006/relationships/hyperlink" Target="https://www.cepal.org/sites/default/files/events/files/foreplen_sesion5_cier_0.pdf" TargetMode="External"/><Relationship Id="rId880" Type="http://schemas.openxmlformats.org/officeDocument/2006/relationships/hyperlink" Target="https://www.globaltimes.cn/page/202206/1268596.shtml" TargetMode="External"/><Relationship Id="rId1230" Type="http://schemas.openxmlformats.org/officeDocument/2006/relationships/hyperlink" Target="https://transparency.entsoe.eu/transmission-domain/physicalFlow/show" TargetMode="External"/><Relationship Id="rId400" Type="http://schemas.openxmlformats.org/officeDocument/2006/relationships/hyperlink" Target="https://www.theglobeandmail.com/business/article-manitoba-hydro-expects-electricity-demand-to-double-over-next-two/" TargetMode="External"/><Relationship Id="rId884" Type="http://schemas.openxmlformats.org/officeDocument/2006/relationships/hyperlink" Target="https://www.irrawaddy.com/news/burma/myanmar-regime-signs-energy-agreement-with-china.html" TargetMode="External"/><Relationship Id="rId1231" Type="http://schemas.openxmlformats.org/officeDocument/2006/relationships/hyperlink" Target="https://www.ero-ks.org/zrre/sites/default/files/Lajmet/njoftimet/221118_KOSTT_Transmission%20Development%20Plan%202023-2032_ver.0.1.pdf" TargetMode="External"/><Relationship Id="rId883" Type="http://schemas.openxmlformats.org/officeDocument/2006/relationships/hyperlink" Target="https://thedocs.worldbank.org/en/doc/6bd0c527c8469333b119d88cc0b8b410-0070062023/original/In-The-Dark-Power-Sector-Challenges-in-Myanmar-August2023.pdf" TargetMode="External"/><Relationship Id="rId1232" Type="http://schemas.openxmlformats.org/officeDocument/2006/relationships/hyperlink" Target="https://transparency.entsoe.eu/transmission-domain/physicalFlow/show" TargetMode="External"/><Relationship Id="rId882" Type="http://schemas.openxmlformats.org/officeDocument/2006/relationships/hyperlink" Target="https://www.irrawaddy.com/news/burma/myanmar-regime-signs-energy-agreement-with-china.html" TargetMode="External"/><Relationship Id="rId1233" Type="http://schemas.openxmlformats.org/officeDocument/2006/relationships/hyperlink" Target="https://www.ero-ks.org/zrre/sites/default/files/Lajmet/njoftimet/221118_KOSTT_Transmission%20Development%20Plan%202023-2032_ver.0.1.pdf" TargetMode="External"/><Relationship Id="rId881" Type="http://schemas.openxmlformats.org/officeDocument/2006/relationships/hyperlink" Target="https://thedocs.worldbank.org/en/doc/6bd0c527c8469333b119d88cc0b8b410-0070062023/original/In-The-Dark-Power-Sector-Challenges-in-Myanmar-August2023.pdf" TargetMode="External"/><Relationship Id="rId1234" Type="http://schemas.openxmlformats.org/officeDocument/2006/relationships/hyperlink" Target="https://ember-climate.org/data/data-tools/electricity-interconnection-europe/" TargetMode="External"/><Relationship Id="rId1224" Type="http://schemas.openxmlformats.org/officeDocument/2006/relationships/hyperlink" Target="https://onlinelibrary.wiley.com/doi/epdf/10.1111/apv.12343" TargetMode="External"/><Relationship Id="rId1225" Type="http://schemas.openxmlformats.org/officeDocument/2006/relationships/hyperlink" Target="https://www.bangkokpost.com/business/1831359/laos-links-195mw-power-to-cambodia" TargetMode="External"/><Relationship Id="rId1226" Type="http://schemas.openxmlformats.org/officeDocument/2006/relationships/hyperlink" Target="https://laotiantimes.com/2023/01/06/laos-cambodia-to-cooperate-in-power-transmission-line-project/" TargetMode="External"/><Relationship Id="rId1227" Type="http://schemas.openxmlformats.org/officeDocument/2006/relationships/hyperlink" Target="https://openresearchsoftware.metajnl.com/articles/10.5334/jors.302" TargetMode="External"/><Relationship Id="rId1228" Type="http://schemas.openxmlformats.org/officeDocument/2006/relationships/hyperlink" Target="https://transparency.entsoe.eu/transmission-domain/physicalFlow/show" TargetMode="External"/><Relationship Id="rId1229" Type="http://schemas.openxmlformats.org/officeDocument/2006/relationships/hyperlink" Target="https://www.ero-ks.org/zrre/sites/default/files/Lajmet/njoftimet/221118_KOSTT_Transmission%20Development%20Plan%202023-2032_ver.0.1.pdf" TargetMode="External"/><Relationship Id="rId877" Type="http://schemas.openxmlformats.org/officeDocument/2006/relationships/hyperlink" Target="https://www.iea.org/reports/cross-border-electricity-trading-for-tajikistan-a-roadmap/opportunities-for-electricity-trade" TargetMode="External"/><Relationship Id="rId876" Type="http://schemas.openxmlformats.org/officeDocument/2006/relationships/hyperlink" Target="https://www.iea.org/reports/cross-border-electricity-trading-for-tajikistan-a-roadmap/opportunities-for-electricity-trade" TargetMode="External"/><Relationship Id="rId875" Type="http://schemas.openxmlformats.org/officeDocument/2006/relationships/hyperlink" Target="https://www.garant.ru/products/ipo/prime/doc/404487690/" TargetMode="External"/><Relationship Id="rId874" Type="http://schemas.openxmlformats.org/officeDocument/2006/relationships/hyperlink" Target="https://www.garant.ru/products/ipo/prime/doc/404487690/" TargetMode="External"/><Relationship Id="rId879" Type="http://schemas.openxmlformats.org/officeDocument/2006/relationships/hyperlink" Target="https://openinframap.org/" TargetMode="External"/><Relationship Id="rId878" Type="http://schemas.openxmlformats.org/officeDocument/2006/relationships/hyperlink" Target="https://github.com/switch-model/switch-china-open-model" TargetMode="External"/><Relationship Id="rId873" Type="http://schemas.openxmlformats.org/officeDocument/2006/relationships/hyperlink" Target="https://openinframap.org/" TargetMode="External"/><Relationship Id="rId1220" Type="http://schemas.openxmlformats.org/officeDocument/2006/relationships/hyperlink" Target="https://iea.blob.core.windows.net/assets/b066e0be-9a3f-49ca-b932-38a1e81bda2a/Cross-BorderTradingforTajikistan_ARoadmap.pdf" TargetMode="External"/><Relationship Id="rId872" Type="http://schemas.openxmlformats.org/officeDocument/2006/relationships/hyperlink" Target="https://openinframap.org/" TargetMode="External"/><Relationship Id="rId1221" Type="http://schemas.openxmlformats.org/officeDocument/2006/relationships/hyperlink" Target="https://www.asiaplustj.info/en/news/tajikistan/economic/20210402/kyrgyz-energy-official-considers-that-casa-1000-project-can-be-concluded-only-by-2025" TargetMode="External"/><Relationship Id="rId871" Type="http://schemas.openxmlformats.org/officeDocument/2006/relationships/hyperlink" Target="https://www.kegoc.kz/%D0%9A%D0%B0%D1%80%D1%82%D0%B0%20%D1%81%D1%85%D0%B5%D0%BC%D0%B0%20%D0%95%D0%AD%D0%A1%20%D0%9A%D0%B0%D0%B7%D0%B0%D1%85%D1%81%D1%82%D0%B0%D0%BD%D0%B0-2023%20%D0%B4%D0%B5%D0%B9%D1%81%D1%82%D0%B2%20%20eng.pdf" TargetMode="External"/><Relationship Id="rId1222" Type="http://schemas.openxmlformats.org/officeDocument/2006/relationships/hyperlink" Target="https://iea.blob.core.windows.net/assets/0d00581c-dc3c-466f-b0c8-97d25112a6e0/Uzbekistan2022.pdf" TargetMode="External"/><Relationship Id="rId870" Type="http://schemas.openxmlformats.org/officeDocument/2006/relationships/hyperlink" Target="https://www.kegoc.kz/%D0%9A%D0%B0%D1%80%D1%82%D0%B0%20%D1%81%D1%85%D0%B5%D0%BC%D0%B0%20%D0%95%D0%AD%D0%A1%20%D0%9A%D0%B0%D0%B7%D0%B0%D1%85%D1%81%D1%82%D0%B0%D0%BD%D0%B0-2023%20%D0%B4%D0%B5%D0%B9%D1%81%D1%82%D0%B2%20%20eng.pdf" TargetMode="External"/><Relationship Id="rId1223" Type="http://schemas.openxmlformats.org/officeDocument/2006/relationships/hyperlink" Target="https://www.kegoc.kz/%D0%9A%D0%B0%D1%80%D1%82%D0%B0%20%D1%81%D1%85%D0%B5%D0%BC%D0%B0%20%D0%95%D0%AD%D0%A1%20%D0%9A%D0%B0%D0%B7%D0%B0%D1%85%D1%81%D1%82%D0%B0%D0%BD%D0%B0-2023%20%D0%B4%D0%B5%D0%B9%D1%81%D1%82%D0%B2%20%20eng.pdf" TargetMode="External"/><Relationship Id="rId1653" Type="http://schemas.openxmlformats.org/officeDocument/2006/relationships/hyperlink" Target="https://www.eia.gov/electricity/gridmonitor/about" TargetMode="External"/><Relationship Id="rId1654" Type="http://schemas.openxmlformats.org/officeDocument/2006/relationships/hyperlink" Target="https://www.eia.gov/electricity/gridmonitor/about" TargetMode="External"/><Relationship Id="rId1655" Type="http://schemas.openxmlformats.org/officeDocument/2006/relationships/hyperlink" Target="https://www.eia.gov/electricity/gridmonitor/about" TargetMode="External"/><Relationship Id="rId1656" Type="http://schemas.openxmlformats.org/officeDocument/2006/relationships/hyperlink" Target="https://www.eia.gov/electricity/gridmonitor/about" TargetMode="External"/><Relationship Id="rId1657" Type="http://schemas.openxmlformats.org/officeDocument/2006/relationships/hyperlink" Target="https://www.eia.gov/electricity/gridmonitor/about" TargetMode="External"/><Relationship Id="rId1658" Type="http://schemas.openxmlformats.org/officeDocument/2006/relationships/hyperlink" Target="https://www.eia.gov/electricity/gridmonitor/about" TargetMode="External"/><Relationship Id="rId1659" Type="http://schemas.openxmlformats.org/officeDocument/2006/relationships/hyperlink" Target="https://www.eia.gov/electricity/gridmonitor/about" TargetMode="External"/><Relationship Id="rId829" Type="http://schemas.openxmlformats.org/officeDocument/2006/relationships/hyperlink" Target="https://github.com/switch-model/switch-china-open-model" TargetMode="External"/><Relationship Id="rId828" Type="http://schemas.openxmlformats.org/officeDocument/2006/relationships/hyperlink" Target="https://github.com/switch-model/switch-china-open-model" TargetMode="External"/><Relationship Id="rId827" Type="http://schemas.openxmlformats.org/officeDocument/2006/relationships/hyperlink" Target="https://www.cell.com/cms/10.1016/j.joule.2021.10.006/attachment/53103cd8-9db9-479b-8b49-f9957e2b418c/mmc1" TargetMode="External"/><Relationship Id="rId822" Type="http://schemas.openxmlformats.org/officeDocument/2006/relationships/hyperlink" Target="https://github.com/switch-model/switch-china-open-model" TargetMode="External"/><Relationship Id="rId821" Type="http://schemas.openxmlformats.org/officeDocument/2006/relationships/hyperlink" Target="https://github.com/switch-model/switch-china-open-model" TargetMode="External"/><Relationship Id="rId820" Type="http://schemas.openxmlformats.org/officeDocument/2006/relationships/hyperlink" Target="https://www.enerdata.net/publications/daily-energy-news/chinas-8-gw-baihetan-zhejiang-power-transmission-line-fully-operational.html" TargetMode="External"/><Relationship Id="rId826" Type="http://schemas.openxmlformats.org/officeDocument/2006/relationships/hyperlink" Target="https://github.com/switch-model/switch-china-open-model" TargetMode="External"/><Relationship Id="rId825" Type="http://schemas.openxmlformats.org/officeDocument/2006/relationships/hyperlink" Target="https://github.com/switch-model/switch-china-open-model" TargetMode="External"/><Relationship Id="rId824" Type="http://schemas.openxmlformats.org/officeDocument/2006/relationships/hyperlink" Target="https://github.com/switch-model/switch-china-open-model" TargetMode="External"/><Relationship Id="rId823" Type="http://schemas.openxmlformats.org/officeDocument/2006/relationships/hyperlink" Target="https://github.com/switch-model/switch-china-open-model" TargetMode="External"/><Relationship Id="rId1650" Type="http://schemas.openxmlformats.org/officeDocument/2006/relationships/hyperlink" Target="https://www.eia.gov/electricity/gridmonitor/about" TargetMode="External"/><Relationship Id="rId1651" Type="http://schemas.openxmlformats.org/officeDocument/2006/relationships/hyperlink" Target="https://www.eia.gov/electricity/gridmonitor/about" TargetMode="External"/><Relationship Id="rId1652" Type="http://schemas.openxmlformats.org/officeDocument/2006/relationships/hyperlink" Target="https://www.eia.gov/electricity/gridmonitor/about" TargetMode="External"/><Relationship Id="rId1642" Type="http://schemas.openxmlformats.org/officeDocument/2006/relationships/hyperlink" Target="https://www.eia.gov/electricity/gridmonitor/about" TargetMode="External"/><Relationship Id="rId1643" Type="http://schemas.openxmlformats.org/officeDocument/2006/relationships/hyperlink" Target="https://www.eia.gov/electricity/gridmonitor/about" TargetMode="External"/><Relationship Id="rId1644" Type="http://schemas.openxmlformats.org/officeDocument/2006/relationships/hyperlink" Target="https://www.eia.gov/electricity/gridmonitor/about" TargetMode="External"/><Relationship Id="rId1645" Type="http://schemas.openxmlformats.org/officeDocument/2006/relationships/hyperlink" Target="https://www.eia.gov/electricity/gridmonitor/about" TargetMode="External"/><Relationship Id="rId1646" Type="http://schemas.openxmlformats.org/officeDocument/2006/relationships/hyperlink" Target="https://www.eia.gov/electricity/gridmonitor/about" TargetMode="External"/><Relationship Id="rId1647" Type="http://schemas.openxmlformats.org/officeDocument/2006/relationships/hyperlink" Target="https://www.eia.gov/electricity/gridmonitor/about" TargetMode="External"/><Relationship Id="rId1648" Type="http://schemas.openxmlformats.org/officeDocument/2006/relationships/hyperlink" Target="https://www.eia.gov/electricity/gridmonitor/about" TargetMode="External"/><Relationship Id="rId1649" Type="http://schemas.openxmlformats.org/officeDocument/2006/relationships/hyperlink" Target="https://www.eia.gov/electricity/gridmonitor/about" TargetMode="External"/><Relationship Id="rId819" Type="http://schemas.openxmlformats.org/officeDocument/2006/relationships/hyperlink" Target="https://www.cell.com/cms/10.1016/j.joule.2021.10.006/attachment/53103cd8-9db9-479b-8b49-f9957e2b418c/mmc1" TargetMode="External"/><Relationship Id="rId818" Type="http://schemas.openxmlformats.org/officeDocument/2006/relationships/hyperlink" Target="https://www.scmp.com/economy/china-economy/article/3153342/china-ramps-electricity-imports-north-korea-russia-myanmar" TargetMode="External"/><Relationship Id="rId817" Type="http://schemas.openxmlformats.org/officeDocument/2006/relationships/hyperlink" Target="https://openinframap.org/" TargetMode="External"/><Relationship Id="rId816" Type="http://schemas.openxmlformats.org/officeDocument/2006/relationships/hyperlink" Target="https://github.com/switch-model/switch-china-open-model" TargetMode="External"/><Relationship Id="rId811" Type="http://schemas.openxmlformats.org/officeDocument/2006/relationships/hyperlink" Target="https://github.com/switch-model/switch-china-open-model" TargetMode="External"/><Relationship Id="rId810" Type="http://schemas.openxmlformats.org/officeDocument/2006/relationships/hyperlink" Target="https://www.cell.com/cms/10.1016/j.joule.2021.10.006/attachment/53103cd8-9db9-479b-8b49-f9957e2b418c/mmc1" TargetMode="External"/><Relationship Id="rId815" Type="http://schemas.openxmlformats.org/officeDocument/2006/relationships/hyperlink" Target="https://github.com/switch-model/switch-china-open-model" TargetMode="External"/><Relationship Id="rId814" Type="http://schemas.openxmlformats.org/officeDocument/2006/relationships/hyperlink" Target="https://github.com/switch-model/switch-china-open-model" TargetMode="External"/><Relationship Id="rId813" Type="http://schemas.openxmlformats.org/officeDocument/2006/relationships/hyperlink" Target="https://www.seetao.com/details/203205.html" TargetMode="External"/><Relationship Id="rId812" Type="http://schemas.openxmlformats.org/officeDocument/2006/relationships/hyperlink" Target="https://www.gov.cn/xinwen/2023-02/16/content_5741824.htm" TargetMode="External"/><Relationship Id="rId1640" Type="http://schemas.openxmlformats.org/officeDocument/2006/relationships/hyperlink" Target="https://www.eia.gov/electricity/gridmonitor/about" TargetMode="External"/><Relationship Id="rId1641" Type="http://schemas.openxmlformats.org/officeDocument/2006/relationships/hyperlink" Target="https://www.eia.gov/electricity/gridmonitor/about" TargetMode="External"/><Relationship Id="rId1675" Type="http://schemas.openxmlformats.org/officeDocument/2006/relationships/hyperlink" Target="https://www.eia.gov/electricity/gridmonitor/about" TargetMode="External"/><Relationship Id="rId1676" Type="http://schemas.openxmlformats.org/officeDocument/2006/relationships/hyperlink" Target="https://www.eia.gov/electricity/gridmonitor/about" TargetMode="External"/><Relationship Id="rId1677" Type="http://schemas.openxmlformats.org/officeDocument/2006/relationships/hyperlink" Target="https://www.eia.gov/electricity/gridmonitor/about" TargetMode="External"/><Relationship Id="rId1678" Type="http://schemas.openxmlformats.org/officeDocument/2006/relationships/hyperlink" Target="https://www.eia.gov/electricity/gridmonitor/about" TargetMode="External"/><Relationship Id="rId1679" Type="http://schemas.openxmlformats.org/officeDocument/2006/relationships/hyperlink" Target="https://www.eia.gov/electricity/gridmonitor/about" TargetMode="External"/><Relationship Id="rId849" Type="http://schemas.openxmlformats.org/officeDocument/2006/relationships/hyperlink" Target="https://www.seetao.com/details/203205.html" TargetMode="External"/><Relationship Id="rId844" Type="http://schemas.openxmlformats.org/officeDocument/2006/relationships/hyperlink" Target="https://github.com/switch-model/switch-china-open-model" TargetMode="External"/><Relationship Id="rId843" Type="http://schemas.openxmlformats.org/officeDocument/2006/relationships/hyperlink" Target="https://github.com/switch-model/switch-china-open-model" TargetMode="External"/><Relationship Id="rId842" Type="http://schemas.openxmlformats.org/officeDocument/2006/relationships/hyperlink" Target="https://www.garant.ru/products/ipo/prime/doc/404487690/" TargetMode="External"/><Relationship Id="rId841" Type="http://schemas.openxmlformats.org/officeDocument/2006/relationships/hyperlink" Target="https://www.garant.ru/products/ipo/prime/doc/404487690/" TargetMode="External"/><Relationship Id="rId848" Type="http://schemas.openxmlformats.org/officeDocument/2006/relationships/hyperlink" Target="https://www.gov.cn/xinwen/2023-02/16/content_5741824.htm" TargetMode="External"/><Relationship Id="rId847" Type="http://schemas.openxmlformats.org/officeDocument/2006/relationships/hyperlink" Target="https://github.com/switch-model/switch-china-open-model" TargetMode="External"/><Relationship Id="rId846" Type="http://schemas.openxmlformats.org/officeDocument/2006/relationships/hyperlink" Target="https://github.com/switch-model/switch-china-open-model" TargetMode="External"/><Relationship Id="rId845" Type="http://schemas.openxmlformats.org/officeDocument/2006/relationships/hyperlink" Target="https://github.com/switch-model/switch-china-open-model" TargetMode="External"/><Relationship Id="rId1670" Type="http://schemas.openxmlformats.org/officeDocument/2006/relationships/hyperlink" Target="https://www.eia.gov/electricity/gridmonitor/about" TargetMode="External"/><Relationship Id="rId840" Type="http://schemas.openxmlformats.org/officeDocument/2006/relationships/hyperlink" Target="https://www.unescap.org/sites/default/files/D1-S1b.%20Inner%20Mongolia%20Power%20Group_Mr.%20Yan%20Jun.pdf" TargetMode="External"/><Relationship Id="rId1671" Type="http://schemas.openxmlformats.org/officeDocument/2006/relationships/hyperlink" Target="https://www.eia.gov/electricity/gridmonitor/about" TargetMode="External"/><Relationship Id="rId1672" Type="http://schemas.openxmlformats.org/officeDocument/2006/relationships/hyperlink" Target="https://www.eia.gov/electricity/gridmonitor/about" TargetMode="External"/><Relationship Id="rId1673" Type="http://schemas.openxmlformats.org/officeDocument/2006/relationships/hyperlink" Target="https://www.eia.gov/electricity/gridmonitor/about" TargetMode="External"/><Relationship Id="rId1674" Type="http://schemas.openxmlformats.org/officeDocument/2006/relationships/hyperlink" Target="https://www.eia.gov/electricity/gridmonitor/about" TargetMode="External"/><Relationship Id="rId1664" Type="http://schemas.openxmlformats.org/officeDocument/2006/relationships/hyperlink" Target="https://www.eia.gov/electricity/gridmonitor/about" TargetMode="External"/><Relationship Id="rId1665" Type="http://schemas.openxmlformats.org/officeDocument/2006/relationships/hyperlink" Target="https://www.eia.gov/electricity/gridmonitor/about" TargetMode="External"/><Relationship Id="rId1666" Type="http://schemas.openxmlformats.org/officeDocument/2006/relationships/hyperlink" Target="https://www.eia.gov/electricity/gridmonitor/about" TargetMode="External"/><Relationship Id="rId1667" Type="http://schemas.openxmlformats.org/officeDocument/2006/relationships/hyperlink" Target="https://www.eia.gov/electricity/gridmonitor/about" TargetMode="External"/><Relationship Id="rId1668" Type="http://schemas.openxmlformats.org/officeDocument/2006/relationships/hyperlink" Target="https://www.eia.gov/electricity/gridmonitor/about" TargetMode="External"/><Relationship Id="rId1669" Type="http://schemas.openxmlformats.org/officeDocument/2006/relationships/hyperlink" Target="https://www.eia.gov/electricity/gridmonitor/about" TargetMode="External"/><Relationship Id="rId839" Type="http://schemas.openxmlformats.org/officeDocument/2006/relationships/hyperlink" Target="https://github.com/switch-model/switch-china-open-model" TargetMode="External"/><Relationship Id="rId838" Type="http://schemas.openxmlformats.org/officeDocument/2006/relationships/hyperlink" Target="https://github.com/switch-model/switch-china-open-model" TargetMode="External"/><Relationship Id="rId833" Type="http://schemas.openxmlformats.org/officeDocument/2006/relationships/hyperlink" Target="https://github.com/switch-model/switch-china-open-model" TargetMode="External"/><Relationship Id="rId832" Type="http://schemas.openxmlformats.org/officeDocument/2006/relationships/hyperlink" Target="https://github.com/switch-model/switch-china-open-model" TargetMode="External"/><Relationship Id="rId831" Type="http://schemas.openxmlformats.org/officeDocument/2006/relationships/hyperlink" Target="https://www.scmp.com/economy/china-economy/article/3153342/china-ramps-electricity-imports-north-korea-russia-myanmar" TargetMode="External"/><Relationship Id="rId830" Type="http://schemas.openxmlformats.org/officeDocument/2006/relationships/hyperlink" Target="https://www.scmp.com/economy/china-economy/article/3153342/china-ramps-electricity-imports-north-korea-russia-myanmar" TargetMode="External"/><Relationship Id="rId837" Type="http://schemas.openxmlformats.org/officeDocument/2006/relationships/hyperlink" Target="https://github.com/switch-model/switch-china-open-model" TargetMode="External"/><Relationship Id="rId836" Type="http://schemas.openxmlformats.org/officeDocument/2006/relationships/hyperlink" Target="https://github.com/switch-model/switch-china-open-model" TargetMode="External"/><Relationship Id="rId835" Type="http://schemas.openxmlformats.org/officeDocument/2006/relationships/hyperlink" Target="https://github.com/switch-model/switch-china-open-model" TargetMode="External"/><Relationship Id="rId834" Type="http://schemas.openxmlformats.org/officeDocument/2006/relationships/hyperlink" Target="https://github.com/switch-model/switch-china-open-model" TargetMode="External"/><Relationship Id="rId1660" Type="http://schemas.openxmlformats.org/officeDocument/2006/relationships/hyperlink" Target="https://www.eia.gov/electricity/gridmonitor/about" TargetMode="External"/><Relationship Id="rId1661" Type="http://schemas.openxmlformats.org/officeDocument/2006/relationships/hyperlink" Target="https://www.eia.gov/electricity/gridmonitor/about" TargetMode="External"/><Relationship Id="rId1662" Type="http://schemas.openxmlformats.org/officeDocument/2006/relationships/hyperlink" Target="https://www.eia.gov/electricity/gridmonitor/about" TargetMode="External"/><Relationship Id="rId1663" Type="http://schemas.openxmlformats.org/officeDocument/2006/relationships/hyperlink" Target="https://www.eia.gov/electricity/gridmonitor/about" TargetMode="External"/><Relationship Id="rId469" Type="http://schemas.openxmlformats.org/officeDocument/2006/relationships/hyperlink" Target="https://docs.google.com/spreadsheets/d/1NfuG5KZw0k_W-zo-2orJOZkrr6nv1OeOQZzY61KNS4M/edit?usp=sharing" TargetMode="External"/><Relationship Id="rId468" Type="http://schemas.openxmlformats.org/officeDocument/2006/relationships/hyperlink" Target="https://ember-climate.org/data/data-tools/electricity-interconnection-europe/" TargetMode="External"/><Relationship Id="rId467" Type="http://schemas.openxmlformats.org/officeDocument/2006/relationships/hyperlink" Target="https://docs.google.com/spreadsheets/d/1NfuG5KZw0k_W-zo-2orJOZkrr6nv1OeOQZzY61KNS4M/edit?usp=sharing" TargetMode="External"/><Relationship Id="rId1290" Type="http://schemas.openxmlformats.org/officeDocument/2006/relationships/hyperlink" Target="https://ember-climate.org/data/data-tools/electricity-interconnection-europe/" TargetMode="External"/><Relationship Id="rId1291" Type="http://schemas.openxmlformats.org/officeDocument/2006/relationships/hyperlink" Target="https://docs.google.com/spreadsheets/d/1NfuG5KZw0k_W-zo-2orJOZkrr6nv1OeOQZzY61KNS4M/edit?usp=sharing" TargetMode="External"/><Relationship Id="rId1292" Type="http://schemas.openxmlformats.org/officeDocument/2006/relationships/hyperlink" Target="https://ember-climate.org/data/data-tools/electricity-interconnection-europe/" TargetMode="External"/><Relationship Id="rId462" Type="http://schemas.openxmlformats.org/officeDocument/2006/relationships/hyperlink" Target="https://ember-climate.org/data/data-tools/electricity-interconnection-europe/" TargetMode="External"/><Relationship Id="rId1293" Type="http://schemas.openxmlformats.org/officeDocument/2006/relationships/hyperlink" Target="https://docs.google.com/spreadsheets/d/1NfuG5KZw0k_W-zo-2orJOZkrr6nv1OeOQZzY61KNS4M/edit?usp=sharing" TargetMode="External"/><Relationship Id="rId461" Type="http://schemas.openxmlformats.org/officeDocument/2006/relationships/hyperlink" Target="https://docs.google.com/spreadsheets/d/1NfuG5KZw0k_W-zo-2orJOZkrr6nv1OeOQZzY61KNS4M/edit?usp=sharing" TargetMode="External"/><Relationship Id="rId1294" Type="http://schemas.openxmlformats.org/officeDocument/2006/relationships/hyperlink" Target="https://ember-climate.org/data/data-tools/electricity-interconnection-europe/" TargetMode="External"/><Relationship Id="rId460" Type="http://schemas.openxmlformats.org/officeDocument/2006/relationships/hyperlink" Target="https://ember-climate.org/data/data-tools/electricity-interconnection-europe/" TargetMode="External"/><Relationship Id="rId1295" Type="http://schemas.openxmlformats.org/officeDocument/2006/relationships/hyperlink" Target="https://docs.google.com/spreadsheets/d/1NfuG5KZw0k_W-zo-2orJOZkrr6nv1OeOQZzY61KNS4M/edit?usp=sharing" TargetMode="External"/><Relationship Id="rId1296" Type="http://schemas.openxmlformats.org/officeDocument/2006/relationships/hyperlink" Target="https://www.garant.ru/products/ipo/prime/doc/404487690/" TargetMode="External"/><Relationship Id="rId466" Type="http://schemas.openxmlformats.org/officeDocument/2006/relationships/hyperlink" Target="https://ember-climate.org/data/data-tools/electricity-interconnection-europe/" TargetMode="External"/><Relationship Id="rId1297" Type="http://schemas.openxmlformats.org/officeDocument/2006/relationships/hyperlink" Target="https://www.garant.ru/products/ipo/prime/doc/404487690/" TargetMode="External"/><Relationship Id="rId465" Type="http://schemas.openxmlformats.org/officeDocument/2006/relationships/hyperlink" Target="https://docs.google.com/spreadsheets/d/1NfuG5KZw0k_W-zo-2orJOZkrr6nv1OeOQZzY61KNS4M/edit?usp=sharing" TargetMode="External"/><Relationship Id="rId1298" Type="http://schemas.openxmlformats.org/officeDocument/2006/relationships/hyperlink" Target="https://www.usaid.gov/sites/default/files/2022-05/PA_Transmission_Roadmap_508.pdf" TargetMode="External"/><Relationship Id="rId464" Type="http://schemas.openxmlformats.org/officeDocument/2006/relationships/hyperlink" Target="https://ember-climate.org/data/data-tools/electricity-interconnection-europe/" TargetMode="External"/><Relationship Id="rId1299" Type="http://schemas.openxmlformats.org/officeDocument/2006/relationships/hyperlink" Target="https://onlinelibrary.wiley.com/doi/epdf/10.1111/apv.12343" TargetMode="External"/><Relationship Id="rId463" Type="http://schemas.openxmlformats.org/officeDocument/2006/relationships/hyperlink" Target="https://docs.google.com/spreadsheets/d/1NfuG5KZw0k_W-zo-2orJOZkrr6nv1OeOQZzY61KNS4M/edit?usp=sharing" TargetMode="External"/><Relationship Id="rId459" Type="http://schemas.openxmlformats.org/officeDocument/2006/relationships/hyperlink" Target="https://docs.google.com/spreadsheets/d/1NfuG5KZw0k_W-zo-2orJOZkrr6nv1OeOQZzY61KNS4M/edit?usp=sharing" TargetMode="External"/><Relationship Id="rId458" Type="http://schemas.openxmlformats.org/officeDocument/2006/relationships/hyperlink" Target="https://ember-climate.org/data/data-tools/electricity-interconnection-europe/" TargetMode="External"/><Relationship Id="rId457" Type="http://schemas.openxmlformats.org/officeDocument/2006/relationships/hyperlink" Target="https://docs.google.com/spreadsheets/d/1NfuG5KZw0k_W-zo-2orJOZkrr6nv1OeOQZzY61KNS4M/edit?usp=sharing" TargetMode="External"/><Relationship Id="rId456" Type="http://schemas.openxmlformats.org/officeDocument/2006/relationships/hyperlink" Target="https://ember-climate.org/data/data-tools/electricity-interconnection-europe/" TargetMode="External"/><Relationship Id="rId1280" Type="http://schemas.openxmlformats.org/officeDocument/2006/relationships/hyperlink" Target="https://ember-climate.org/data/data-tools/electricity-interconnection-europe/" TargetMode="External"/><Relationship Id="rId1281" Type="http://schemas.openxmlformats.org/officeDocument/2006/relationships/hyperlink" Target="https://docs.google.com/spreadsheets/d/1NfuG5KZw0k_W-zo-2orJOZkrr6nv1OeOQZzY61KNS4M/edit?usp=sharing" TargetMode="External"/><Relationship Id="rId451" Type="http://schemas.openxmlformats.org/officeDocument/2006/relationships/hyperlink" Target="https://docs.google.com/spreadsheets/d/1NfuG5KZw0k_W-zo-2orJOZkrr6nv1OeOQZzY61KNS4M/edit?usp=sharing" TargetMode="External"/><Relationship Id="rId1282" Type="http://schemas.openxmlformats.org/officeDocument/2006/relationships/hyperlink" Target="https://ember-climate.org/data/data-tools/electricity-interconnection-europe/" TargetMode="External"/><Relationship Id="rId450" Type="http://schemas.openxmlformats.org/officeDocument/2006/relationships/hyperlink" Target="https://ember-climate.org/data/data-tools/electricity-interconnection-europe/" TargetMode="External"/><Relationship Id="rId1283" Type="http://schemas.openxmlformats.org/officeDocument/2006/relationships/hyperlink" Target="https://docs.google.com/spreadsheets/d/1NfuG5KZw0k_W-zo-2orJOZkrr6nv1OeOQZzY61KNS4M/edit?usp=sharing" TargetMode="External"/><Relationship Id="rId1284" Type="http://schemas.openxmlformats.org/officeDocument/2006/relationships/hyperlink" Target="https://ember-climate.org/data/data-tools/electricity-interconnection-europe/" TargetMode="External"/><Relationship Id="rId1285" Type="http://schemas.openxmlformats.org/officeDocument/2006/relationships/hyperlink" Target="https://docs.google.com/spreadsheets/d/1NfuG5KZw0k_W-zo-2orJOZkrr6nv1OeOQZzY61KNS4M/edit?usp=sharing" TargetMode="External"/><Relationship Id="rId455" Type="http://schemas.openxmlformats.org/officeDocument/2006/relationships/hyperlink" Target="https://docs.google.com/spreadsheets/d/1NfuG5KZw0k_W-zo-2orJOZkrr6nv1OeOQZzY61KNS4M/edit?usp=sharing" TargetMode="External"/><Relationship Id="rId1286" Type="http://schemas.openxmlformats.org/officeDocument/2006/relationships/hyperlink" Target="https://ember-climate.org/data/data-tools/electricity-interconnection-europe/" TargetMode="External"/><Relationship Id="rId454" Type="http://schemas.openxmlformats.org/officeDocument/2006/relationships/hyperlink" Target="https://ember-climate.org/data/data-tools/electricity-interconnection-europe/" TargetMode="External"/><Relationship Id="rId1287" Type="http://schemas.openxmlformats.org/officeDocument/2006/relationships/hyperlink" Target="https://docs.google.com/spreadsheets/d/1NfuG5KZw0k_W-zo-2orJOZkrr6nv1OeOQZzY61KNS4M/edit?usp=sharing" TargetMode="External"/><Relationship Id="rId453" Type="http://schemas.openxmlformats.org/officeDocument/2006/relationships/hyperlink" Target="https://docs.google.com/spreadsheets/d/1NfuG5KZw0k_W-zo-2orJOZkrr6nv1OeOQZzY61KNS4M/edit?usp=sharing" TargetMode="External"/><Relationship Id="rId1288" Type="http://schemas.openxmlformats.org/officeDocument/2006/relationships/hyperlink" Target="https://ember-climate.org/data/data-tools/electricity-interconnection-europe/" TargetMode="External"/><Relationship Id="rId452" Type="http://schemas.openxmlformats.org/officeDocument/2006/relationships/hyperlink" Target="https://ember-climate.org/data/data-tools/electricity-interconnection-europe/" TargetMode="External"/><Relationship Id="rId1289" Type="http://schemas.openxmlformats.org/officeDocument/2006/relationships/hyperlink" Target="https://docs.google.com/spreadsheets/d/1NfuG5KZw0k_W-zo-2orJOZkrr6nv1OeOQZzY61KNS4M/edit?usp=sharing" TargetMode="External"/><Relationship Id="rId491" Type="http://schemas.openxmlformats.org/officeDocument/2006/relationships/hyperlink" Target="https://docs.google.com/spreadsheets/d/1NfuG5KZw0k_W-zo-2orJOZkrr6nv1OeOQZzY61KNS4M/edit?usp=sharing" TargetMode="External"/><Relationship Id="rId490" Type="http://schemas.openxmlformats.org/officeDocument/2006/relationships/hyperlink" Target="https://ember-climate.org/data/data-tools/electricity-interconnection-europe/" TargetMode="External"/><Relationship Id="rId489" Type="http://schemas.openxmlformats.org/officeDocument/2006/relationships/hyperlink" Target="https://docs.google.com/spreadsheets/d/1NfuG5KZw0k_W-zo-2orJOZkrr6nv1OeOQZzY61KNS4M/edit?usp=sharing" TargetMode="External"/><Relationship Id="rId484" Type="http://schemas.openxmlformats.org/officeDocument/2006/relationships/hyperlink" Target="https://ember-climate.org/data/data-tools/electricity-interconnection-europe/" TargetMode="External"/><Relationship Id="rId483" Type="http://schemas.openxmlformats.org/officeDocument/2006/relationships/hyperlink" Target="https://docs.google.com/spreadsheets/d/1NfuG5KZw0k_W-zo-2orJOZkrr6nv1OeOQZzY61KNS4M/edit?usp=sharing" TargetMode="External"/><Relationship Id="rId482" Type="http://schemas.openxmlformats.org/officeDocument/2006/relationships/hyperlink" Target="https://ember-climate.org/data/data-tools/electricity-interconnection-europe/" TargetMode="External"/><Relationship Id="rId481" Type="http://schemas.openxmlformats.org/officeDocument/2006/relationships/hyperlink" Target="https://docs.google.com/spreadsheets/d/1NfuG5KZw0k_W-zo-2orJOZkrr6nv1OeOQZzY61KNS4M/edit?usp=sharing" TargetMode="External"/><Relationship Id="rId488" Type="http://schemas.openxmlformats.org/officeDocument/2006/relationships/hyperlink" Target="https://ember-climate.org/data/data-tools/electricity-interconnection-europe/" TargetMode="External"/><Relationship Id="rId487" Type="http://schemas.openxmlformats.org/officeDocument/2006/relationships/hyperlink" Target="https://docs.google.com/spreadsheets/d/1NfuG5KZw0k_W-zo-2orJOZkrr6nv1OeOQZzY61KNS4M/edit?usp=sharing" TargetMode="External"/><Relationship Id="rId486" Type="http://schemas.openxmlformats.org/officeDocument/2006/relationships/hyperlink" Target="https://ember-climate.org/data/data-tools/electricity-interconnection-europe/" TargetMode="External"/><Relationship Id="rId485" Type="http://schemas.openxmlformats.org/officeDocument/2006/relationships/hyperlink" Target="https://docs.google.com/spreadsheets/d/1NfuG5KZw0k_W-zo-2orJOZkrr6nv1OeOQZzY61KNS4M/edit?usp=sharing" TargetMode="External"/><Relationship Id="rId480" Type="http://schemas.openxmlformats.org/officeDocument/2006/relationships/hyperlink" Target="https://ember-climate.org/data/data-tools/electricity-interconnection-europe/" TargetMode="External"/><Relationship Id="rId479" Type="http://schemas.openxmlformats.org/officeDocument/2006/relationships/hyperlink" Target="https://docs.google.com/spreadsheets/d/1NfuG5KZw0k_W-zo-2orJOZkrr6nv1OeOQZzY61KNS4M/edit?usp=sharing" TargetMode="External"/><Relationship Id="rId478" Type="http://schemas.openxmlformats.org/officeDocument/2006/relationships/hyperlink" Target="https://ember-climate.org/data/data-tools/electricity-interconnection-europe/" TargetMode="External"/><Relationship Id="rId473" Type="http://schemas.openxmlformats.org/officeDocument/2006/relationships/hyperlink" Target="https://docs.google.com/spreadsheets/d/1NfuG5KZw0k_W-zo-2orJOZkrr6nv1OeOQZzY61KNS4M/edit?usp=sharing" TargetMode="External"/><Relationship Id="rId472" Type="http://schemas.openxmlformats.org/officeDocument/2006/relationships/hyperlink" Target="https://ember-climate.org/data/data-tools/electricity-interconnection-europe/" TargetMode="External"/><Relationship Id="rId471" Type="http://schemas.openxmlformats.org/officeDocument/2006/relationships/hyperlink" Target="https://docs.google.com/spreadsheets/d/1NfuG5KZw0k_W-zo-2orJOZkrr6nv1OeOQZzY61KNS4M/edit?usp=sharing" TargetMode="External"/><Relationship Id="rId470" Type="http://schemas.openxmlformats.org/officeDocument/2006/relationships/hyperlink" Target="https://ember-climate.org/data/data-tools/electricity-interconnection-europe/" TargetMode="External"/><Relationship Id="rId477" Type="http://schemas.openxmlformats.org/officeDocument/2006/relationships/hyperlink" Target="https://docs.google.com/spreadsheets/d/1NfuG5KZw0k_W-zo-2orJOZkrr6nv1OeOQZzY61KNS4M/edit?usp=sharing" TargetMode="External"/><Relationship Id="rId476" Type="http://schemas.openxmlformats.org/officeDocument/2006/relationships/hyperlink" Target="https://ember-climate.org/data/data-tools/electricity-interconnection-europe/" TargetMode="External"/><Relationship Id="rId475" Type="http://schemas.openxmlformats.org/officeDocument/2006/relationships/hyperlink" Target="https://docs.google.com/spreadsheets/d/1NfuG5KZw0k_W-zo-2orJOZkrr6nv1OeOQZzY61KNS4M/edit?usp=sharing" TargetMode="External"/><Relationship Id="rId474" Type="http://schemas.openxmlformats.org/officeDocument/2006/relationships/hyperlink" Target="https://ember-climate.org/data/data-tools/electricity-interconnection-europe/" TargetMode="External"/><Relationship Id="rId1257" Type="http://schemas.openxmlformats.org/officeDocument/2006/relationships/hyperlink" Target="https://docs.google.com/spreadsheets/d/1NfuG5KZw0k_W-zo-2orJOZkrr6nv1OeOQZzY61KNS4M/edit?usp=sharing" TargetMode="External"/><Relationship Id="rId1258" Type="http://schemas.openxmlformats.org/officeDocument/2006/relationships/hyperlink" Target="https://transparency.entsoe.eu/transmission-domain/physicalFlow/show" TargetMode="External"/><Relationship Id="rId1259" Type="http://schemas.openxmlformats.org/officeDocument/2006/relationships/hyperlink" Target="https://www.economica.net/linia-electrica-suceava-balti-prin-care-reteaua-republicii-moldova-se-leaga-la-cea-romaneaca-pe-lista-cu-proiecte-propuse-de-romania-pentru-finantare-din-repowereu_655289.html" TargetMode="External"/><Relationship Id="rId426" Type="http://schemas.openxmlformats.org/officeDocument/2006/relationships/hyperlink" Target="https://ember-climate.org/data/data-tools/electricity-interconnection-europe/" TargetMode="External"/><Relationship Id="rId425" Type="http://schemas.openxmlformats.org/officeDocument/2006/relationships/hyperlink" Target="https://docs.google.com/spreadsheets/d/1NfuG5KZw0k_W-zo-2orJOZkrr6nv1OeOQZzY61KNS4M/edit?usp=sharing" TargetMode="External"/><Relationship Id="rId424" Type="http://schemas.openxmlformats.org/officeDocument/2006/relationships/hyperlink" Target="https://ember-climate.org/data/data-tools/electricity-interconnection-europe/" TargetMode="External"/><Relationship Id="rId423" Type="http://schemas.openxmlformats.org/officeDocument/2006/relationships/hyperlink" Target="https://www.eia.gov/electricity/gridmonitor/dashboard/electric_overview/US48/US48" TargetMode="External"/><Relationship Id="rId429" Type="http://schemas.openxmlformats.org/officeDocument/2006/relationships/hyperlink" Target="https://www.ero-ks.org/zrre/sites/default/files/Lajmet/njoftimet/221118_KOSTT_Transmission%20Development%20Plan%202023-2032_ver.0.1.pdf" TargetMode="External"/><Relationship Id="rId428" Type="http://schemas.openxmlformats.org/officeDocument/2006/relationships/hyperlink" Target="https://transparency.entsoe.eu/transmission-domain/physicalFlow/show" TargetMode="External"/><Relationship Id="rId427" Type="http://schemas.openxmlformats.org/officeDocument/2006/relationships/hyperlink" Target="https://docs.google.com/spreadsheets/d/1NfuG5KZw0k_W-zo-2orJOZkrr6nv1OeOQZzY61KNS4M/edit?usp=sharing" TargetMode="External"/><Relationship Id="rId1250" Type="http://schemas.openxmlformats.org/officeDocument/2006/relationships/hyperlink" Target="https://ember-climate.org/data/data-tools/electricity-interconnection-europe/" TargetMode="External"/><Relationship Id="rId1251" Type="http://schemas.openxmlformats.org/officeDocument/2006/relationships/hyperlink" Target="https://docs.google.com/spreadsheets/d/1NfuG5KZw0k_W-zo-2orJOZkrr6nv1OeOQZzY61KNS4M/edit?usp=sharing" TargetMode="External"/><Relationship Id="rId1252" Type="http://schemas.openxmlformats.org/officeDocument/2006/relationships/hyperlink" Target="https://www.reuters.com/business/energy/estonia-lithuania-says-baltic-states-decouple-russian-power-grid-early-2025-2023-07-17/" TargetMode="External"/><Relationship Id="rId422" Type="http://schemas.openxmlformats.org/officeDocument/2006/relationships/hyperlink" Target="https://www.ndic.nd.gov/sites/www/files/documents/Transmission-Authority/Publications/DS-%20North%20Dakota%20Grid%20Resiliency%20Plan%20Sept2023.pdf" TargetMode="External"/><Relationship Id="rId1253" Type="http://schemas.openxmlformats.org/officeDocument/2006/relationships/hyperlink" Target="https://www.reuters.com/business/energy/estonia-lithuania-says-baltic-states-decouple-russian-power-grid-early-2025-2023-07-17/" TargetMode="External"/><Relationship Id="rId421" Type="http://schemas.openxmlformats.org/officeDocument/2006/relationships/hyperlink" Target="https://www.spp.org/news-list/southwest-power-pool-welcomes-first-international-member/" TargetMode="External"/><Relationship Id="rId1254" Type="http://schemas.openxmlformats.org/officeDocument/2006/relationships/hyperlink" Target="https://ember-climate.org/data/data-tools/electricity-interconnection-europe/" TargetMode="External"/><Relationship Id="rId420" Type="http://schemas.openxmlformats.org/officeDocument/2006/relationships/hyperlink" Target="https://www.eia.gov/electricity/gridmonitor/dashboard/electric_overview/US48/US48" TargetMode="External"/><Relationship Id="rId1255" Type="http://schemas.openxmlformats.org/officeDocument/2006/relationships/hyperlink" Target="https://docs.google.com/spreadsheets/d/1NfuG5KZw0k_W-zo-2orJOZkrr6nv1OeOQZzY61KNS4M/edit?usp=sharing" TargetMode="External"/><Relationship Id="rId1256" Type="http://schemas.openxmlformats.org/officeDocument/2006/relationships/hyperlink" Target="https://ember-climate.org/data/data-tools/electricity-interconnection-europe/" TargetMode="External"/><Relationship Id="rId1246" Type="http://schemas.openxmlformats.org/officeDocument/2006/relationships/hyperlink" Target="https://www.reuters.com/business/energy/estonia-lithuania-says-baltic-states-decouple-russian-power-grid-early-2025-2023-07-17/" TargetMode="External"/><Relationship Id="rId1247" Type="http://schemas.openxmlformats.org/officeDocument/2006/relationships/hyperlink" Target="https://www.reuters.com/business/energy/estonia-lithuania-says-baltic-states-decouple-russian-power-grid-early-2025-2023-07-17/" TargetMode="External"/><Relationship Id="rId1248" Type="http://schemas.openxmlformats.org/officeDocument/2006/relationships/hyperlink" Target="https://ember-climate.org/data/data-tools/electricity-interconnection-europe/" TargetMode="External"/><Relationship Id="rId1249" Type="http://schemas.openxmlformats.org/officeDocument/2006/relationships/hyperlink" Target="https://docs.google.com/spreadsheets/d/1NfuG5KZw0k_W-zo-2orJOZkrr6nv1OeOQZzY61KNS4M/edit?usp=sharing" TargetMode="External"/><Relationship Id="rId415" Type="http://schemas.openxmlformats.org/officeDocument/2006/relationships/hyperlink" Target="http://www.oasis.oati.com/hqt/index.html" TargetMode="External"/><Relationship Id="rId899" Type="http://schemas.openxmlformats.org/officeDocument/2006/relationships/hyperlink" Target="https://ember-climate.org/data/data-tools/electricity-interconnection-europe/" TargetMode="External"/><Relationship Id="rId414" Type="http://schemas.openxmlformats.org/officeDocument/2006/relationships/hyperlink" Target="https://www.seacoastonline.com/story/news/2023/05/05/twin-states-clean-energy-link-hydropower-canada-nh-vermont/70183165007/" TargetMode="External"/><Relationship Id="rId898" Type="http://schemas.openxmlformats.org/officeDocument/2006/relationships/hyperlink" Target="https://docs.google.com/spreadsheets/d/1NfuG5KZw0k_W-zo-2orJOZkrr6nv1OeOQZzY61KNS4M/edit?usp=sharing" TargetMode="External"/><Relationship Id="rId413" Type="http://schemas.openxmlformats.org/officeDocument/2006/relationships/hyperlink" Target="https://www.nhbr.com/new-power-line-proposed-to-run-from-quebec-through-new-hampshire/" TargetMode="External"/><Relationship Id="rId897" Type="http://schemas.openxmlformats.org/officeDocument/2006/relationships/hyperlink" Target="https://ember-climate.org/data/data-tools/electricity-interconnection-europe/" TargetMode="External"/><Relationship Id="rId412" Type="http://schemas.openxmlformats.org/officeDocument/2006/relationships/hyperlink" Target="https://www.necleanenergyconnect.org/faq" TargetMode="External"/><Relationship Id="rId896" Type="http://schemas.openxmlformats.org/officeDocument/2006/relationships/hyperlink" Target="https://docs.google.com/spreadsheets/d/1NfuG5KZw0k_W-zo-2orJOZkrr6nv1OeOQZzY61KNS4M/edit?usp=sharing" TargetMode="External"/><Relationship Id="rId419" Type="http://schemas.openxmlformats.org/officeDocument/2006/relationships/hyperlink" Target="https://www.saskatchewan.ca/-/media/news-release-backgrounders/2021/jul/saskpower-2020-21-annual-report.pdf" TargetMode="External"/><Relationship Id="rId418" Type="http://schemas.openxmlformats.org/officeDocument/2006/relationships/hyperlink" Target="https://www.eia.gov/electricity/gridmonitor/dashboard/electric_overview/US48/US48" TargetMode="External"/><Relationship Id="rId417" Type="http://schemas.openxmlformats.org/officeDocument/2006/relationships/hyperlink" Target="https://www.hydroquebec.com/projects/hertel-new-york-interconnection/" TargetMode="External"/><Relationship Id="rId416" Type="http://schemas.openxmlformats.org/officeDocument/2006/relationships/hyperlink" Target="https://www.nyiso.com/documents/20142/3691300/Summer2023-OperatingStudy-OC.pdf/7d9898e2-21b0-9d45-fef4-68977d271e68" TargetMode="External"/><Relationship Id="rId891" Type="http://schemas.openxmlformats.org/officeDocument/2006/relationships/hyperlink" Target="https://www.cepal.org/sites/default/files/events/files/foreplen_sesion5_cier_0.pdf" TargetMode="External"/><Relationship Id="rId890" Type="http://schemas.openxmlformats.org/officeDocument/2006/relationships/hyperlink" Target="https://www.cepal.org/sites/default/files/events/files/foreplen_sesion5_cier_0.pdf" TargetMode="External"/><Relationship Id="rId1240" Type="http://schemas.openxmlformats.org/officeDocument/2006/relationships/hyperlink" Target="https://ember-climate.org/data/data-tools/electricity-interconnection-europe/" TargetMode="External"/><Relationship Id="rId1241" Type="http://schemas.openxmlformats.org/officeDocument/2006/relationships/hyperlink" Target="https://docs.google.com/spreadsheets/d/1NfuG5KZw0k_W-zo-2orJOZkrr6nv1OeOQZzY61KNS4M/edit?usp=sharing" TargetMode="External"/><Relationship Id="rId411" Type="http://schemas.openxmlformats.org/officeDocument/2006/relationships/hyperlink" Target="https://commonwealthmagazine.org/energy/despite-delays-hydro-quebec-still-ready-to-honor-its-mass-contract/" TargetMode="External"/><Relationship Id="rId895" Type="http://schemas.openxmlformats.org/officeDocument/2006/relationships/hyperlink" Target="https://ember-climate.org/data/data-tools/electricity-interconnection-europe/" TargetMode="External"/><Relationship Id="rId1242" Type="http://schemas.openxmlformats.org/officeDocument/2006/relationships/hyperlink" Target="https://ember-climate.org/data/data-tools/electricity-interconnection-europe/" TargetMode="External"/><Relationship Id="rId410" Type="http://schemas.openxmlformats.org/officeDocument/2006/relationships/hyperlink" Target="https://www.nyiso.com/documents/20142/3691300/Summer2023-OperatingStudy-OC.pdf/7d9898e2-21b0-9d45-fef4-68977d271e68" TargetMode="External"/><Relationship Id="rId894" Type="http://schemas.openxmlformats.org/officeDocument/2006/relationships/hyperlink" Target="https://www.cepal.org/sites/default/files/events/files/foreplen_sesion5_cier_0.pdf" TargetMode="External"/><Relationship Id="rId1243" Type="http://schemas.openxmlformats.org/officeDocument/2006/relationships/hyperlink" Target="https://docs.google.com/spreadsheets/d/1NfuG5KZw0k_W-zo-2orJOZkrr6nv1OeOQZzY61KNS4M/edit?usp=sharing" TargetMode="External"/><Relationship Id="rId893" Type="http://schemas.openxmlformats.org/officeDocument/2006/relationships/hyperlink" Target="https://www.cepal.org/sites/default/files/events/files/foreplen_sesion5_cier_0.pdf" TargetMode="External"/><Relationship Id="rId1244" Type="http://schemas.openxmlformats.org/officeDocument/2006/relationships/hyperlink" Target="https://ember-climate.org/data/data-tools/electricity-interconnection-europe/" TargetMode="External"/><Relationship Id="rId892" Type="http://schemas.openxmlformats.org/officeDocument/2006/relationships/hyperlink" Target="https://www.cepal.org/sites/default/files/events/files/foreplen_sesion5_cier_0.pdf" TargetMode="External"/><Relationship Id="rId1245" Type="http://schemas.openxmlformats.org/officeDocument/2006/relationships/hyperlink" Target="https://docs.google.com/spreadsheets/d/1NfuG5KZw0k_W-zo-2orJOZkrr6nv1OeOQZzY61KNS4M/edit?usp=sharing" TargetMode="External"/><Relationship Id="rId1279" Type="http://schemas.openxmlformats.org/officeDocument/2006/relationships/hyperlink" Target="https://www.wilsoncenter.org/sites/default/files/media/uploads/documents/US%20Mexico%20Grid%20Integration%20McNeece_Irastorza_Martin.pdf" TargetMode="External"/><Relationship Id="rId448" Type="http://schemas.openxmlformats.org/officeDocument/2006/relationships/hyperlink" Target="https://ember-climate.org/data/data-tools/electricity-interconnection-europe/" TargetMode="External"/><Relationship Id="rId447" Type="http://schemas.openxmlformats.org/officeDocument/2006/relationships/hyperlink" Target="https://www.cier.org/es-uy/Lists/EstadisticasLD/MapaInterconexiones.pdf" TargetMode="External"/><Relationship Id="rId446" Type="http://schemas.openxmlformats.org/officeDocument/2006/relationships/hyperlink" Target="https://www.nature.com/articles/s41597-023-01992-9" TargetMode="External"/><Relationship Id="rId445" Type="http://schemas.openxmlformats.org/officeDocument/2006/relationships/hyperlink" Target="https://www.cier.org/es-uy/Lists/EstadisticasLD/MapaInterconexiones.pdf" TargetMode="External"/><Relationship Id="rId449" Type="http://schemas.openxmlformats.org/officeDocument/2006/relationships/hyperlink" Target="https://docs.google.com/spreadsheets/d/1NfuG5KZw0k_W-zo-2orJOZkrr6nv1OeOQZzY61KNS4M/edit?usp=sharing" TargetMode="External"/><Relationship Id="rId1270" Type="http://schemas.openxmlformats.org/officeDocument/2006/relationships/hyperlink" Target="https://www.wilsoncenter.org/sites/default/files/media/uploads/documents/US%20Mexico%20Grid%20Integration%20McNeece_Irastorza_Martin.pdf" TargetMode="External"/><Relationship Id="rId440" Type="http://schemas.openxmlformats.org/officeDocument/2006/relationships/hyperlink" Target="https://ember-climate.org/data/data-tools/electricity-interconnection-europe/" TargetMode="External"/><Relationship Id="rId1271" Type="http://schemas.openxmlformats.org/officeDocument/2006/relationships/hyperlink" Target="https://www.wilsoncenter.org/sites/default/files/media/uploads/documents/US%20Mexico%20Grid%20Integration%20McNeece_Irastorza_Martin.pdf" TargetMode="External"/><Relationship Id="rId1272" Type="http://schemas.openxmlformats.org/officeDocument/2006/relationships/hyperlink" Target="https://www.eia.gov/electricity/gridmonitor/dashboard/electric_overview/US48/US48" TargetMode="External"/><Relationship Id="rId1273" Type="http://schemas.openxmlformats.org/officeDocument/2006/relationships/hyperlink" Target="https://www.wilsoncenter.org/sites/default/files/media/uploads/documents/US%20Mexico%20Grid%20Integration%20McNeece_Irastorza_Martin.pdf" TargetMode="External"/><Relationship Id="rId1274" Type="http://schemas.openxmlformats.org/officeDocument/2006/relationships/hyperlink" Target="https://www.wilsoncenter.org/sites/default/files/media/uploads/documents/US%20Mexico%20Grid%20Integration%20McNeece_Irastorza_Martin.pdf" TargetMode="External"/><Relationship Id="rId444" Type="http://schemas.openxmlformats.org/officeDocument/2006/relationships/hyperlink" Target="https://www.nature.com/articles/s41597-023-01992-9" TargetMode="External"/><Relationship Id="rId1275" Type="http://schemas.openxmlformats.org/officeDocument/2006/relationships/hyperlink" Target="https://www.eia.gov/electricity/gridmonitor/dashboard/electric_overview/US48/US48" TargetMode="External"/><Relationship Id="rId443" Type="http://schemas.openxmlformats.org/officeDocument/2006/relationships/hyperlink" Target="https://docs.google.com/spreadsheets/d/1NfuG5KZw0k_W-zo-2orJOZkrr6nv1OeOQZzY61KNS4M/edit?usp=sharing" TargetMode="External"/><Relationship Id="rId1276" Type="http://schemas.openxmlformats.org/officeDocument/2006/relationships/hyperlink" Target="https://www.wilsoncenter.org/sites/default/files/media/uploads/documents/US%20Mexico%20Grid%20Integration%20McNeece_Irastorza_Martin.pdf" TargetMode="External"/><Relationship Id="rId442" Type="http://schemas.openxmlformats.org/officeDocument/2006/relationships/hyperlink" Target="https://ember-climate.org/data/data-tools/electricity-interconnection-europe/" TargetMode="External"/><Relationship Id="rId1277" Type="http://schemas.openxmlformats.org/officeDocument/2006/relationships/hyperlink" Target="https://www.wilsoncenter.org/sites/default/files/media/uploads/documents/US%20Mexico%20Grid%20Integration%20McNeece_Irastorza_Martin.pdf" TargetMode="External"/><Relationship Id="rId441" Type="http://schemas.openxmlformats.org/officeDocument/2006/relationships/hyperlink" Target="https://docs.google.com/spreadsheets/d/1NfuG5KZw0k_W-zo-2orJOZkrr6nv1OeOQZzY61KNS4M/edit?usp=sharing" TargetMode="External"/><Relationship Id="rId1278" Type="http://schemas.openxmlformats.org/officeDocument/2006/relationships/hyperlink" Target="https://www.eia.gov/electricity/gridmonitor/dashboard/electric_overview/US48/US48" TargetMode="External"/><Relationship Id="rId1268" Type="http://schemas.openxmlformats.org/officeDocument/2006/relationships/hyperlink" Target="https://www.wilsoncenter.org/sites/default/files/media/uploads/documents/US%20Mexico%20Grid%20Integration%20McNeece_Irastorza_Martin.pdf" TargetMode="External"/><Relationship Id="rId1269" Type="http://schemas.openxmlformats.org/officeDocument/2006/relationships/hyperlink" Target="https://www.eia.gov/electricity/gridmonitor/dashboard/electric_overview/US48/US48" TargetMode="External"/><Relationship Id="rId437" Type="http://schemas.openxmlformats.org/officeDocument/2006/relationships/hyperlink" Target="https://docs.google.com/spreadsheets/d/1NfuG5KZw0k_W-zo-2orJOZkrr6nv1OeOQZzY61KNS4M/edit?usp=sharing" TargetMode="External"/><Relationship Id="rId436" Type="http://schemas.openxmlformats.org/officeDocument/2006/relationships/hyperlink" Target="https://ember-climate.org/data/data-tools/electricity-interconnection-europe/" TargetMode="External"/><Relationship Id="rId435" Type="http://schemas.openxmlformats.org/officeDocument/2006/relationships/hyperlink" Target="https://docs.google.com/spreadsheets/d/1NfuG5KZw0k_W-zo-2orJOZkrr6nv1OeOQZzY61KNS4M/edit?usp=sharing" TargetMode="External"/><Relationship Id="rId434" Type="http://schemas.openxmlformats.org/officeDocument/2006/relationships/hyperlink" Target="https://ember-climate.org/data/data-tools/electricity-interconnection-europe/" TargetMode="External"/><Relationship Id="rId439" Type="http://schemas.openxmlformats.org/officeDocument/2006/relationships/hyperlink" Target="https://docs.google.com/spreadsheets/d/1NfuG5KZw0k_W-zo-2orJOZkrr6nv1OeOQZzY61KNS4M/edit?usp=sharing" TargetMode="External"/><Relationship Id="rId438" Type="http://schemas.openxmlformats.org/officeDocument/2006/relationships/hyperlink" Target="https://ember-climate.org/data/data-tools/electricity-interconnection-europe/" TargetMode="External"/><Relationship Id="rId1260" Type="http://schemas.openxmlformats.org/officeDocument/2006/relationships/hyperlink" Target="https://transparency.entsoe.eu/transmission-domain/physicalFlow/show" TargetMode="External"/><Relationship Id="rId1261" Type="http://schemas.openxmlformats.org/officeDocument/2006/relationships/hyperlink" Target="https://www.atlanticcouncil.org/blogs/ukrainealert/disarming-russias-energy-weapon-ukraine-begins-electricity-exports-to-moldova/" TargetMode="External"/><Relationship Id="rId1262" Type="http://schemas.openxmlformats.org/officeDocument/2006/relationships/hyperlink" Target="https://fordschool.umich.edu/sites/default/files/2022-04/NACP_Lopez-Vallejo.pdf" TargetMode="External"/><Relationship Id="rId1263" Type="http://schemas.openxmlformats.org/officeDocument/2006/relationships/hyperlink" Target="https://www.eia.gov/electricity/gridmonitor/dashboard/electric_overview/US48/US48" TargetMode="External"/><Relationship Id="rId433" Type="http://schemas.openxmlformats.org/officeDocument/2006/relationships/hyperlink" Target="https://docs.google.com/spreadsheets/d/1NfuG5KZw0k_W-zo-2orJOZkrr6nv1OeOQZzY61KNS4M/edit?usp=sharing" TargetMode="External"/><Relationship Id="rId1264" Type="http://schemas.openxmlformats.org/officeDocument/2006/relationships/hyperlink" Target="https://www.transcanyon.com/projects/Sonora-Crossing/default.aspx" TargetMode="External"/><Relationship Id="rId432" Type="http://schemas.openxmlformats.org/officeDocument/2006/relationships/hyperlink" Target="https://ember-climate.org/data/data-tools/electricity-interconnection-europe/" TargetMode="External"/><Relationship Id="rId1265" Type="http://schemas.openxmlformats.org/officeDocument/2006/relationships/hyperlink" Target="https://www.wilsoncenter.org/sites/default/files/media/uploads/documents/US%20Mexico%20Grid%20Integration%20McNeece_Irastorza_Martin.pdf" TargetMode="External"/><Relationship Id="rId431" Type="http://schemas.openxmlformats.org/officeDocument/2006/relationships/hyperlink" Target="https://www.ero-ks.org/zrre/sites/default/files/Lajmet/njoftimet/221118_KOSTT_Transmission%20Development%20Plan%202023-2032_ver.0.1.pdf" TargetMode="External"/><Relationship Id="rId1266" Type="http://schemas.openxmlformats.org/officeDocument/2006/relationships/hyperlink" Target="https://www.eia.gov/electricity/gridmonitor/dashboard/electric_overview/US48/US48" TargetMode="External"/><Relationship Id="rId430" Type="http://schemas.openxmlformats.org/officeDocument/2006/relationships/hyperlink" Target="https://transparency.entsoe.eu/transmission-domain/physicalFlow/show" TargetMode="External"/><Relationship Id="rId1267" Type="http://schemas.openxmlformats.org/officeDocument/2006/relationships/hyperlink" Target="https://www.wilsoncenter.org/sites/default/files/media/uploads/documents/US%20Mexico%20Grid%20Integration%20McNeece_Irastorza_Martin.pdf" TargetMode="External"/></Relationships>
</file>

<file path=xl/worksheets/_rels/sheet2.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2.xml"/><Relationship Id="rId3"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hyperlink" Target="https://www.eia.gov/electricity/gridmonitor/dashboard/electric_overview/US48/US48" TargetMode="External"/><Relationship Id="rId2" Type="http://schemas.openxmlformats.org/officeDocument/2006/relationships/hyperlink" Target="https://ansergy.com/hub-map/" TargetMode="External"/><Relationship Id="rId3" Type="http://schemas.openxmlformats.org/officeDocument/2006/relationships/hyperlink" Target="https://pricecontourmap.spp.org/pricecontourmap/" TargetMode="External"/><Relationship Id="rId4" Type="http://schemas.openxmlformats.org/officeDocument/2006/relationships/hyperlink" Target="https://landairwater.me/2016/10/14/the-inner-workings-of-the-electric-grid/" TargetMode="External"/><Relationship Id="rId5" Type="http://schemas.openxmlformats.org/officeDocument/2006/relationships/hyperlink" Target="https://www.nerc.com/AboutNERC/keyplayers/PublishingImages/BA%20Bubble%20Map%2020191106.tif" TargetMode="External"/><Relationship Id="rId6" Type="http://schemas.openxmlformats.org/officeDocument/2006/relationships/hyperlink" Target="https://www.congress.gov/115/meeting/house/106573/documents/HHRG-115-IF03-20171102-SD003.pdf" TargetMode="External"/><Relationship Id="rId7"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drawing" Target="../drawings/drawing6.xml"/><Relationship Id="rId3"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simplemaps.com/data/world-cities" TargetMode="External"/><Relationship Id="rId3" Type="http://schemas.openxmlformats.org/officeDocument/2006/relationships/drawing" Target="../drawings/drawing7.xml"/><Relationship Id="rId4"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8.0" ySplit="2.0" topLeftCell="I3" activePane="bottomRight" state="frozen"/>
      <selection activeCell="I1" sqref="I1" pane="topRight"/>
      <selection activeCell="A3" sqref="A3" pane="bottomLeft"/>
      <selection activeCell="I3" sqref="I3" pane="bottomRight"/>
    </sheetView>
  </sheetViews>
  <sheetFormatPr customHeight="1" defaultColWidth="12.63" defaultRowHeight="15.75"/>
  <cols>
    <col customWidth="1" min="1" max="1" width="27.25"/>
    <col customWidth="1" min="2" max="2" width="15.0"/>
    <col customWidth="1" min="3" max="5" width="18.25"/>
    <col customWidth="1" hidden="1" min="6" max="6" width="18.38"/>
    <col customWidth="1" min="7" max="7" width="7.75"/>
    <col customWidth="1" min="8" max="8" width="7.38"/>
    <col customWidth="1" min="9" max="9" width="13.0"/>
    <col customWidth="1" min="10" max="10" width="12.75"/>
    <col customWidth="1" min="11" max="11" width="14.0"/>
    <col customWidth="1" min="12" max="12" width="11.5"/>
    <col customWidth="1" min="13" max="13" width="10.0"/>
    <col customWidth="1" min="14" max="14" width="9.63"/>
    <col customWidth="1" min="15" max="16" width="11.5"/>
    <col customWidth="1" min="17" max="17" width="11.0"/>
    <col customWidth="1" min="18" max="18" width="44.13"/>
    <col customWidth="1" min="19" max="19" width="42.38"/>
    <col customWidth="1" min="20" max="20" width="30.5"/>
    <col customWidth="1" min="21" max="21" width="39.0"/>
    <col customWidth="1" min="22" max="22" width="347.5"/>
    <col customWidth="1" min="23" max="23" width="32.13"/>
  </cols>
  <sheetData>
    <row r="1">
      <c r="A1" s="1"/>
      <c r="B1" s="1" t="s">
        <v>0</v>
      </c>
      <c r="C1" s="1" t="s">
        <v>1</v>
      </c>
      <c r="D1" s="1"/>
      <c r="E1" s="1"/>
      <c r="F1" s="2" t="s">
        <v>2</v>
      </c>
      <c r="G1" s="3"/>
      <c r="H1" s="3"/>
      <c r="I1" s="4" t="s">
        <v>3</v>
      </c>
      <c r="J1" s="5"/>
      <c r="K1" s="5"/>
      <c r="L1" s="5"/>
      <c r="M1" s="6" t="s">
        <v>4</v>
      </c>
      <c r="N1" s="7"/>
      <c r="O1" s="7"/>
      <c r="P1" s="7"/>
      <c r="Q1" s="7"/>
      <c r="R1" s="8" t="s">
        <v>5</v>
      </c>
      <c r="S1" s="9"/>
      <c r="T1" s="9"/>
      <c r="U1" s="9"/>
      <c r="V1" s="9"/>
      <c r="W1" s="9"/>
    </row>
    <row r="2" ht="29.25" customHeight="1">
      <c r="A2" s="10" t="s">
        <v>6</v>
      </c>
      <c r="B2" s="10" t="s">
        <v>7</v>
      </c>
      <c r="C2" s="10" t="s">
        <v>7</v>
      </c>
      <c r="D2" s="10" t="s">
        <v>8</v>
      </c>
      <c r="E2" s="10" t="s">
        <v>9</v>
      </c>
      <c r="F2" s="3" t="s">
        <v>10</v>
      </c>
      <c r="G2" s="3" t="s">
        <v>11</v>
      </c>
      <c r="H2" s="3" t="s">
        <v>12</v>
      </c>
      <c r="I2" s="11" t="s">
        <v>13</v>
      </c>
      <c r="J2" s="11" t="s">
        <v>14</v>
      </c>
      <c r="K2" s="5" t="s">
        <v>15</v>
      </c>
      <c r="L2" s="5" t="s">
        <v>16</v>
      </c>
      <c r="M2" s="7" t="s">
        <v>17</v>
      </c>
      <c r="N2" s="7" t="s">
        <v>14</v>
      </c>
      <c r="O2" s="7" t="s">
        <v>18</v>
      </c>
      <c r="P2" s="7" t="s">
        <v>16</v>
      </c>
      <c r="Q2" s="7" t="s">
        <v>19</v>
      </c>
      <c r="R2" s="9" t="s">
        <v>20</v>
      </c>
      <c r="S2" s="9" t="s">
        <v>21</v>
      </c>
      <c r="T2" s="9" t="s">
        <v>22</v>
      </c>
      <c r="U2" s="9" t="s">
        <v>23</v>
      </c>
      <c r="V2" s="9" t="s">
        <v>24</v>
      </c>
      <c r="W2" s="9" t="s">
        <v>25</v>
      </c>
    </row>
    <row r="3" hidden="1">
      <c r="A3" s="10"/>
      <c r="B3" s="10" t="s">
        <v>26</v>
      </c>
      <c r="C3" s="10" t="s">
        <v>27</v>
      </c>
      <c r="D3" s="10" t="s">
        <v>28</v>
      </c>
      <c r="E3" s="10" t="s">
        <v>28</v>
      </c>
      <c r="F3" s="12" t="s">
        <v>29</v>
      </c>
      <c r="G3" s="12" t="s">
        <v>30</v>
      </c>
      <c r="H3" s="12" t="s">
        <v>31</v>
      </c>
      <c r="I3" s="5">
        <v>0.0</v>
      </c>
      <c r="J3" s="5">
        <v>0.0</v>
      </c>
      <c r="K3" s="13"/>
      <c r="L3" s="13"/>
      <c r="M3" s="7">
        <v>0.0</v>
      </c>
      <c r="N3" s="7">
        <v>0.0</v>
      </c>
      <c r="O3" s="14"/>
      <c r="P3" s="14"/>
      <c r="Q3" s="14"/>
      <c r="R3" s="15" t="s">
        <v>32</v>
      </c>
      <c r="S3" s="15" t="s">
        <v>33</v>
      </c>
      <c r="T3" s="16" t="s">
        <v>34</v>
      </c>
      <c r="U3" s="17"/>
      <c r="V3" s="17"/>
      <c r="W3" s="18" t="s">
        <v>35</v>
      </c>
      <c r="X3" s="19">
        <f t="shared" ref="X3:X6" si="1">countif($F$3:$F$806,F3)</f>
        <v>1</v>
      </c>
    </row>
    <row r="4" hidden="1">
      <c r="A4" s="10"/>
      <c r="B4" s="10" t="s">
        <v>26</v>
      </c>
      <c r="C4" s="10" t="s">
        <v>27</v>
      </c>
      <c r="D4" s="10" t="s">
        <v>28</v>
      </c>
      <c r="E4" s="10" t="s">
        <v>28</v>
      </c>
      <c r="F4" s="12" t="s">
        <v>36</v>
      </c>
      <c r="G4" s="12" t="s">
        <v>30</v>
      </c>
      <c r="H4" s="12" t="s">
        <v>37</v>
      </c>
      <c r="I4" s="5">
        <v>175.0</v>
      </c>
      <c r="J4" s="5">
        <v>-175.0</v>
      </c>
      <c r="K4" s="13"/>
      <c r="L4" s="13"/>
      <c r="M4" s="7">
        <v>325.0</v>
      </c>
      <c r="N4" s="7">
        <v>-325.0</v>
      </c>
      <c r="O4" s="14"/>
      <c r="P4" s="14"/>
      <c r="Q4" s="14"/>
      <c r="R4" s="15" t="s">
        <v>38</v>
      </c>
      <c r="S4" s="15" t="s">
        <v>33</v>
      </c>
      <c r="T4" s="16" t="s">
        <v>38</v>
      </c>
      <c r="U4" s="17"/>
      <c r="V4" s="18" t="s">
        <v>39</v>
      </c>
      <c r="W4" s="18"/>
      <c r="X4" s="19">
        <f t="shared" si="1"/>
        <v>1</v>
      </c>
    </row>
    <row r="5" hidden="1">
      <c r="A5" s="10"/>
      <c r="B5" s="10" t="s">
        <v>26</v>
      </c>
      <c r="C5" s="10" t="s">
        <v>27</v>
      </c>
      <c r="D5" s="10" t="s">
        <v>28</v>
      </c>
      <c r="E5" s="10" t="s">
        <v>28</v>
      </c>
      <c r="F5" s="12" t="s">
        <v>40</v>
      </c>
      <c r="G5" s="12" t="s">
        <v>30</v>
      </c>
      <c r="H5" s="12" t="s">
        <v>41</v>
      </c>
      <c r="I5" s="5">
        <v>0.0</v>
      </c>
      <c r="J5" s="5">
        <v>0.0</v>
      </c>
      <c r="K5" s="13"/>
      <c r="L5" s="13"/>
      <c r="M5" s="7">
        <v>0.0</v>
      </c>
      <c r="N5" s="7">
        <v>0.0</v>
      </c>
      <c r="O5" s="14"/>
      <c r="P5" s="14"/>
      <c r="Q5" s="14"/>
      <c r="R5" s="15" t="s">
        <v>32</v>
      </c>
      <c r="S5" s="15" t="s">
        <v>33</v>
      </c>
      <c r="T5" s="15" t="s">
        <v>32</v>
      </c>
      <c r="U5" s="20" t="s">
        <v>42</v>
      </c>
      <c r="V5" s="17"/>
      <c r="W5" s="18" t="s">
        <v>43</v>
      </c>
      <c r="X5" s="19">
        <f t="shared" si="1"/>
        <v>1</v>
      </c>
    </row>
    <row r="6" hidden="1">
      <c r="A6" s="10"/>
      <c r="B6" s="10" t="s">
        <v>26</v>
      </c>
      <c r="C6" s="10" t="s">
        <v>27</v>
      </c>
      <c r="D6" s="10" t="s">
        <v>28</v>
      </c>
      <c r="E6" s="10" t="s">
        <v>28</v>
      </c>
      <c r="F6" s="12" t="s">
        <v>44</v>
      </c>
      <c r="G6" s="12" t="s">
        <v>30</v>
      </c>
      <c r="H6" s="12" t="s">
        <v>45</v>
      </c>
      <c r="I6" s="5">
        <v>0.0</v>
      </c>
      <c r="J6" s="5">
        <v>-400.0</v>
      </c>
      <c r="K6" s="13"/>
      <c r="L6" s="13"/>
      <c r="M6" s="7">
        <v>1000.0</v>
      </c>
      <c r="N6" s="7">
        <v>-1000.0</v>
      </c>
      <c r="O6" s="7">
        <v>500.0</v>
      </c>
      <c r="P6" s="14"/>
      <c r="Q6" s="14"/>
      <c r="R6" s="15" t="s">
        <v>32</v>
      </c>
      <c r="S6" s="15" t="s">
        <v>33</v>
      </c>
      <c r="T6" s="16" t="s">
        <v>46</v>
      </c>
      <c r="U6" s="17"/>
      <c r="V6" s="17"/>
      <c r="W6" s="18" t="s">
        <v>47</v>
      </c>
      <c r="X6" s="19">
        <f t="shared" si="1"/>
        <v>1</v>
      </c>
    </row>
    <row r="7" hidden="1">
      <c r="A7" s="10"/>
      <c r="B7" s="10" t="s">
        <v>27</v>
      </c>
      <c r="C7" s="10" t="s">
        <v>48</v>
      </c>
      <c r="D7" s="10" t="s">
        <v>28</v>
      </c>
      <c r="E7" s="10" t="s">
        <v>28</v>
      </c>
      <c r="F7" s="3" t="s">
        <v>49</v>
      </c>
      <c r="G7" s="3" t="s">
        <v>50</v>
      </c>
      <c r="H7" s="3" t="s">
        <v>51</v>
      </c>
      <c r="I7" s="5">
        <v>0.0</v>
      </c>
      <c r="J7" s="5">
        <v>0.0</v>
      </c>
      <c r="K7" s="13"/>
      <c r="L7" s="13"/>
      <c r="M7" s="7">
        <v>0.0</v>
      </c>
      <c r="N7" s="7">
        <v>0.0</v>
      </c>
      <c r="O7" s="14"/>
      <c r="P7" s="14"/>
      <c r="Q7" s="14"/>
      <c r="R7" s="15" t="s">
        <v>52</v>
      </c>
      <c r="S7" s="21"/>
      <c r="T7" s="15" t="s">
        <v>53</v>
      </c>
      <c r="U7" s="17"/>
      <c r="V7" s="17"/>
      <c r="W7" s="18" t="s">
        <v>54</v>
      </c>
    </row>
    <row r="8" hidden="1">
      <c r="A8" s="10"/>
      <c r="B8" s="10" t="s">
        <v>26</v>
      </c>
      <c r="C8" s="10" t="s">
        <v>27</v>
      </c>
      <c r="D8" s="10" t="s">
        <v>28</v>
      </c>
      <c r="E8" s="10" t="s">
        <v>28</v>
      </c>
      <c r="F8" s="12" t="s">
        <v>55</v>
      </c>
      <c r="G8" s="12" t="s">
        <v>50</v>
      </c>
      <c r="H8" s="12" t="s">
        <v>37</v>
      </c>
      <c r="I8" s="5">
        <v>0.0</v>
      </c>
      <c r="J8" s="5">
        <v>0.0</v>
      </c>
      <c r="K8" s="13"/>
      <c r="L8" s="13"/>
      <c r="M8" s="7">
        <v>0.0</v>
      </c>
      <c r="N8" s="7">
        <v>0.0</v>
      </c>
      <c r="O8" s="14"/>
      <c r="P8" s="14"/>
      <c r="Q8" s="14"/>
      <c r="R8" s="16" t="s">
        <v>56</v>
      </c>
      <c r="S8" s="16" t="s">
        <v>57</v>
      </c>
      <c r="T8" s="16" t="s">
        <v>58</v>
      </c>
      <c r="U8" s="17"/>
      <c r="V8" s="17"/>
      <c r="W8" s="18" t="s">
        <v>59</v>
      </c>
      <c r="X8" s="19">
        <f t="shared" ref="X8:X43" si="2">countif($F$3:$F$806,F8)</f>
        <v>1</v>
      </c>
    </row>
    <row r="9" hidden="1">
      <c r="A9" s="10"/>
      <c r="B9" s="10" t="s">
        <v>26</v>
      </c>
      <c r="C9" s="10" t="s">
        <v>27</v>
      </c>
      <c r="D9" s="10" t="s">
        <v>28</v>
      </c>
      <c r="E9" s="10" t="s">
        <v>28</v>
      </c>
      <c r="F9" s="12" t="s">
        <v>60</v>
      </c>
      <c r="G9" s="12" t="s">
        <v>50</v>
      </c>
      <c r="H9" s="12" t="s">
        <v>61</v>
      </c>
      <c r="I9" s="5">
        <v>400.0</v>
      </c>
      <c r="J9" s="5">
        <v>-400.0</v>
      </c>
      <c r="K9" s="5">
        <v>220.0</v>
      </c>
      <c r="L9" s="13"/>
      <c r="M9" s="7">
        <v>0.0</v>
      </c>
      <c r="N9" s="7">
        <v>0.0</v>
      </c>
      <c r="O9" s="14"/>
      <c r="P9" s="14"/>
      <c r="Q9" s="14"/>
      <c r="R9" s="16" t="s">
        <v>56</v>
      </c>
      <c r="S9" s="22"/>
      <c r="T9" s="16" t="s">
        <v>62</v>
      </c>
      <c r="U9" s="17"/>
      <c r="V9" s="17"/>
      <c r="W9" s="18" t="s">
        <v>63</v>
      </c>
      <c r="X9" s="19">
        <f t="shared" si="2"/>
        <v>1</v>
      </c>
    </row>
    <row r="10" hidden="1">
      <c r="A10" s="10"/>
      <c r="B10" s="10" t="s">
        <v>26</v>
      </c>
      <c r="C10" s="10" t="s">
        <v>27</v>
      </c>
      <c r="D10" s="10" t="s">
        <v>28</v>
      </c>
      <c r="E10" s="10" t="s">
        <v>28</v>
      </c>
      <c r="F10" s="12" t="s">
        <v>64</v>
      </c>
      <c r="G10" s="12" t="s">
        <v>50</v>
      </c>
      <c r="H10" s="12" t="s">
        <v>65</v>
      </c>
      <c r="I10" s="5">
        <v>900.0</v>
      </c>
      <c r="J10" s="5">
        <v>-900.0</v>
      </c>
      <c r="K10" s="5">
        <v>400.0</v>
      </c>
      <c r="L10" s="13"/>
      <c r="M10" s="7">
        <v>0.0</v>
      </c>
      <c r="N10" s="7">
        <v>0.0</v>
      </c>
      <c r="O10" s="14"/>
      <c r="P10" s="14"/>
      <c r="Q10" s="14"/>
      <c r="R10" s="16" t="s">
        <v>56</v>
      </c>
      <c r="S10" s="22"/>
      <c r="T10" s="16" t="s">
        <v>66</v>
      </c>
      <c r="U10" s="17"/>
      <c r="V10" s="17"/>
      <c r="W10" s="17"/>
      <c r="X10" s="19">
        <f t="shared" si="2"/>
        <v>1</v>
      </c>
    </row>
    <row r="11" hidden="1">
      <c r="A11" s="10"/>
      <c r="B11" s="10" t="s">
        <v>26</v>
      </c>
      <c r="C11" s="10" t="s">
        <v>27</v>
      </c>
      <c r="D11" s="10" t="s">
        <v>28</v>
      </c>
      <c r="E11" s="10" t="s">
        <v>28</v>
      </c>
      <c r="F11" s="12" t="s">
        <v>67</v>
      </c>
      <c r="G11" s="12" t="s">
        <v>68</v>
      </c>
      <c r="H11" s="12" t="s">
        <v>69</v>
      </c>
      <c r="I11" s="5">
        <v>0.0</v>
      </c>
      <c r="J11" s="5">
        <v>0.0</v>
      </c>
      <c r="K11" s="13"/>
      <c r="L11" s="13"/>
      <c r="M11" s="7">
        <v>0.0</v>
      </c>
      <c r="N11" s="7">
        <v>0.0</v>
      </c>
      <c r="O11" s="14"/>
      <c r="P11" s="14"/>
      <c r="Q11" s="14"/>
      <c r="R11" s="16" t="s">
        <v>70</v>
      </c>
      <c r="S11" s="22"/>
      <c r="T11" s="16" t="s">
        <v>70</v>
      </c>
      <c r="U11" s="17"/>
      <c r="V11" s="17"/>
      <c r="W11" s="18" t="s">
        <v>71</v>
      </c>
      <c r="X11" s="19">
        <f t="shared" si="2"/>
        <v>1</v>
      </c>
    </row>
    <row r="12" hidden="1">
      <c r="A12" s="10"/>
      <c r="B12" s="10" t="s">
        <v>26</v>
      </c>
      <c r="C12" s="10" t="s">
        <v>27</v>
      </c>
      <c r="D12" s="10" t="s">
        <v>28</v>
      </c>
      <c r="E12" s="10" t="s">
        <v>28</v>
      </c>
      <c r="F12" s="12" t="s">
        <v>72</v>
      </c>
      <c r="G12" s="12" t="s">
        <v>68</v>
      </c>
      <c r="H12" s="12" t="s">
        <v>73</v>
      </c>
      <c r="I12" s="5">
        <v>200.0</v>
      </c>
      <c r="J12" s="5">
        <v>-200.0</v>
      </c>
      <c r="K12" s="5" t="s">
        <v>74</v>
      </c>
      <c r="L12" s="13"/>
      <c r="M12" s="7">
        <v>350.0</v>
      </c>
      <c r="N12" s="7">
        <v>-350.0</v>
      </c>
      <c r="O12" s="7">
        <v>400.0</v>
      </c>
      <c r="P12" s="14"/>
      <c r="Q12" s="7">
        <v>2025.0</v>
      </c>
      <c r="R12" s="16" t="s">
        <v>70</v>
      </c>
      <c r="S12" s="22"/>
      <c r="T12" s="16" t="s">
        <v>70</v>
      </c>
      <c r="U12" s="20" t="s">
        <v>75</v>
      </c>
      <c r="V12" s="18" t="s">
        <v>76</v>
      </c>
      <c r="W12" s="18" t="s">
        <v>77</v>
      </c>
      <c r="X12" s="19">
        <f t="shared" si="2"/>
        <v>1</v>
      </c>
    </row>
    <row r="13" hidden="1">
      <c r="A13" s="10"/>
      <c r="B13" s="10" t="s">
        <v>26</v>
      </c>
      <c r="C13" s="10" t="s">
        <v>27</v>
      </c>
      <c r="D13" s="10" t="s">
        <v>28</v>
      </c>
      <c r="E13" s="10" t="s">
        <v>28</v>
      </c>
      <c r="F13" s="12" t="s">
        <v>78</v>
      </c>
      <c r="G13" s="12" t="s">
        <v>68</v>
      </c>
      <c r="H13" s="12" t="s">
        <v>37</v>
      </c>
      <c r="I13" s="5">
        <v>350.0</v>
      </c>
      <c r="J13" s="5">
        <v>-350.0</v>
      </c>
      <c r="K13" s="5" t="s">
        <v>79</v>
      </c>
      <c r="L13" s="13"/>
      <c r="M13" s="7">
        <v>850.0</v>
      </c>
      <c r="N13" s="7">
        <v>-850.0</v>
      </c>
      <c r="O13" s="7">
        <v>400.0</v>
      </c>
      <c r="P13" s="14"/>
      <c r="Q13" s="7">
        <v>2025.0</v>
      </c>
      <c r="R13" s="16" t="s">
        <v>70</v>
      </c>
      <c r="S13" s="22"/>
      <c r="T13" s="16" t="s">
        <v>70</v>
      </c>
      <c r="U13" s="17"/>
      <c r="V13" s="18" t="s">
        <v>80</v>
      </c>
      <c r="W13" s="17"/>
      <c r="X13" s="19">
        <f t="shared" si="2"/>
        <v>1</v>
      </c>
    </row>
    <row r="14" hidden="1">
      <c r="A14" s="10"/>
      <c r="B14" s="10" t="s">
        <v>26</v>
      </c>
      <c r="C14" s="10" t="s">
        <v>27</v>
      </c>
      <c r="D14" s="10" t="s">
        <v>28</v>
      </c>
      <c r="E14" s="10" t="s">
        <v>28</v>
      </c>
      <c r="F14" s="12" t="s">
        <v>81</v>
      </c>
      <c r="G14" s="12" t="s">
        <v>68</v>
      </c>
      <c r="H14" s="12" t="s">
        <v>82</v>
      </c>
      <c r="I14" s="5">
        <v>0.0</v>
      </c>
      <c r="J14" s="5">
        <v>0.0</v>
      </c>
      <c r="K14" s="13"/>
      <c r="L14" s="13"/>
      <c r="M14" s="7">
        <v>0.0</v>
      </c>
      <c r="N14" s="7">
        <v>0.0</v>
      </c>
      <c r="O14" s="14"/>
      <c r="P14" s="14"/>
      <c r="Q14" s="14"/>
      <c r="R14" s="16" t="s">
        <v>70</v>
      </c>
      <c r="S14" s="22"/>
      <c r="T14" s="16" t="s">
        <v>70</v>
      </c>
      <c r="U14" s="17"/>
      <c r="V14" s="17"/>
      <c r="W14" s="18" t="s">
        <v>83</v>
      </c>
      <c r="X14" s="19">
        <f t="shared" si="2"/>
        <v>1</v>
      </c>
    </row>
    <row r="15" hidden="1">
      <c r="A15" s="10"/>
      <c r="B15" s="10" t="s">
        <v>26</v>
      </c>
      <c r="C15" s="10" t="s">
        <v>27</v>
      </c>
      <c r="D15" s="10" t="s">
        <v>28</v>
      </c>
      <c r="E15" s="10" t="s">
        <v>28</v>
      </c>
      <c r="F15" s="12" t="s">
        <v>84</v>
      </c>
      <c r="G15" s="12" t="s">
        <v>85</v>
      </c>
      <c r="H15" s="12" t="s">
        <v>86</v>
      </c>
      <c r="I15" s="5">
        <v>1000.0</v>
      </c>
      <c r="J15" s="5">
        <v>-1000.0</v>
      </c>
      <c r="K15" s="13"/>
      <c r="L15" s="13"/>
      <c r="M15" s="14"/>
      <c r="N15" s="14"/>
      <c r="O15" s="7" t="s">
        <v>87</v>
      </c>
      <c r="P15" s="14"/>
      <c r="Q15" s="14"/>
      <c r="R15" s="16" t="s">
        <v>88</v>
      </c>
      <c r="S15" s="22"/>
      <c r="T15" s="16" t="s">
        <v>88</v>
      </c>
      <c r="U15" s="17"/>
      <c r="V15" s="18"/>
      <c r="W15" s="18" t="s">
        <v>89</v>
      </c>
      <c r="X15" s="19">
        <f t="shared" si="2"/>
        <v>1</v>
      </c>
    </row>
    <row r="16" hidden="1">
      <c r="A16" s="10"/>
      <c r="B16" s="10" t="s">
        <v>26</v>
      </c>
      <c r="C16" s="10" t="s">
        <v>27</v>
      </c>
      <c r="D16" s="10" t="s">
        <v>28</v>
      </c>
      <c r="E16" s="10" t="s">
        <v>28</v>
      </c>
      <c r="F16" s="12" t="s">
        <v>90</v>
      </c>
      <c r="G16" s="12" t="s">
        <v>85</v>
      </c>
      <c r="H16" s="12" t="s">
        <v>91</v>
      </c>
      <c r="I16" s="5">
        <v>160.0</v>
      </c>
      <c r="J16" s="5">
        <v>-160.0</v>
      </c>
      <c r="K16" s="13"/>
      <c r="L16" s="13"/>
      <c r="M16" s="7">
        <v>0.0</v>
      </c>
      <c r="N16" s="7">
        <v>0.0</v>
      </c>
      <c r="O16" s="14"/>
      <c r="P16" s="14"/>
      <c r="Q16" s="14"/>
      <c r="R16" s="16" t="s">
        <v>88</v>
      </c>
      <c r="S16" s="22"/>
      <c r="T16" s="16" t="s">
        <v>88</v>
      </c>
      <c r="U16" s="17"/>
      <c r="V16" s="17"/>
      <c r="W16" s="17"/>
      <c r="X16" s="19">
        <f t="shared" si="2"/>
        <v>1</v>
      </c>
    </row>
    <row r="17" hidden="1">
      <c r="A17" s="10"/>
      <c r="B17" s="10" t="s">
        <v>26</v>
      </c>
      <c r="C17" s="10" t="s">
        <v>27</v>
      </c>
      <c r="D17" s="10" t="s">
        <v>28</v>
      </c>
      <c r="E17" s="10" t="s">
        <v>28</v>
      </c>
      <c r="F17" s="3" t="s">
        <v>92</v>
      </c>
      <c r="G17" s="3" t="s">
        <v>93</v>
      </c>
      <c r="H17" s="3" t="s">
        <v>94</v>
      </c>
      <c r="I17" s="5">
        <v>0.0</v>
      </c>
      <c r="J17" s="5">
        <v>0.0</v>
      </c>
      <c r="K17" s="13"/>
      <c r="L17" s="13"/>
      <c r="M17" s="7">
        <v>0.0</v>
      </c>
      <c r="N17" s="7">
        <v>0.0</v>
      </c>
      <c r="O17" s="14"/>
      <c r="P17" s="14"/>
      <c r="Q17" s="14"/>
      <c r="R17" s="16" t="s">
        <v>95</v>
      </c>
      <c r="S17" s="23"/>
      <c r="T17" s="16" t="s">
        <v>96</v>
      </c>
      <c r="U17" s="20" t="s">
        <v>97</v>
      </c>
      <c r="V17" s="17"/>
      <c r="W17" s="18" t="s">
        <v>98</v>
      </c>
      <c r="X17" s="19">
        <f t="shared" si="2"/>
        <v>1</v>
      </c>
    </row>
    <row r="18" hidden="1">
      <c r="A18" s="10"/>
      <c r="B18" s="10" t="s">
        <v>27</v>
      </c>
      <c r="C18" s="10" t="s">
        <v>48</v>
      </c>
      <c r="D18" s="10" t="s">
        <v>28</v>
      </c>
      <c r="E18" s="10" t="s">
        <v>28</v>
      </c>
      <c r="F18" s="12" t="s">
        <v>99</v>
      </c>
      <c r="G18" s="12" t="s">
        <v>100</v>
      </c>
      <c r="H18" s="12" t="s">
        <v>101</v>
      </c>
      <c r="I18" s="5">
        <v>0.0</v>
      </c>
      <c r="J18" s="5">
        <v>0.0</v>
      </c>
      <c r="K18" s="13"/>
      <c r="L18" s="13"/>
      <c r="M18" s="7">
        <v>0.0</v>
      </c>
      <c r="N18" s="7">
        <v>0.0</v>
      </c>
      <c r="O18" s="14"/>
      <c r="P18" s="14"/>
      <c r="Q18" s="14"/>
      <c r="R18" s="16" t="s">
        <v>102</v>
      </c>
      <c r="S18" s="21"/>
      <c r="T18" s="15" t="s">
        <v>103</v>
      </c>
      <c r="U18" s="18"/>
      <c r="V18" s="17"/>
      <c r="W18" s="18" t="s">
        <v>104</v>
      </c>
      <c r="X18" s="19">
        <f t="shared" si="2"/>
        <v>1</v>
      </c>
    </row>
    <row r="19" hidden="1">
      <c r="A19" s="10"/>
      <c r="B19" s="10" t="s">
        <v>26</v>
      </c>
      <c r="C19" s="10" t="s">
        <v>27</v>
      </c>
      <c r="D19" s="10" t="s">
        <v>28</v>
      </c>
      <c r="E19" s="10" t="s">
        <v>28</v>
      </c>
      <c r="F19" s="12" t="s">
        <v>105</v>
      </c>
      <c r="G19" s="12" t="s">
        <v>100</v>
      </c>
      <c r="H19" s="12" t="s">
        <v>86</v>
      </c>
      <c r="I19" s="5">
        <v>1980.0</v>
      </c>
      <c r="J19" s="5">
        <v>0.0</v>
      </c>
      <c r="K19" s="13"/>
      <c r="L19" s="13"/>
      <c r="M19" s="7">
        <v>2220.0</v>
      </c>
      <c r="N19" s="7">
        <v>0.0</v>
      </c>
      <c r="O19" s="14"/>
      <c r="P19" s="14"/>
      <c r="Q19" s="7">
        <v>2025.0</v>
      </c>
      <c r="R19" s="16" t="s">
        <v>88</v>
      </c>
      <c r="S19" s="22"/>
      <c r="T19" s="16" t="s">
        <v>88</v>
      </c>
      <c r="U19" s="17"/>
      <c r="V19" s="18" t="s">
        <v>106</v>
      </c>
      <c r="W19" s="17"/>
      <c r="X19" s="19">
        <f t="shared" si="2"/>
        <v>1</v>
      </c>
    </row>
    <row r="20" hidden="1">
      <c r="A20" s="10"/>
      <c r="B20" s="10" t="s">
        <v>107</v>
      </c>
      <c r="C20" s="10" t="s">
        <v>27</v>
      </c>
      <c r="D20" s="10" t="s">
        <v>28</v>
      </c>
      <c r="E20" s="10" t="s">
        <v>108</v>
      </c>
      <c r="F20" s="3" t="s">
        <v>109</v>
      </c>
      <c r="G20" s="3" t="s">
        <v>110</v>
      </c>
      <c r="H20" s="3" t="s">
        <v>111</v>
      </c>
      <c r="I20" s="5">
        <v>0.0</v>
      </c>
      <c r="J20" s="5">
        <v>0.0</v>
      </c>
      <c r="K20" s="13"/>
      <c r="L20" s="13"/>
      <c r="M20" s="7">
        <v>0.0</v>
      </c>
      <c r="N20" s="7">
        <v>0.0</v>
      </c>
      <c r="O20" s="14"/>
      <c r="P20" s="14"/>
      <c r="Q20" s="14"/>
      <c r="R20" s="15" t="s">
        <v>112</v>
      </c>
      <c r="S20" s="22"/>
      <c r="T20" s="20" t="s">
        <v>112</v>
      </c>
      <c r="U20" s="18"/>
      <c r="V20" s="17"/>
      <c r="W20" s="17"/>
      <c r="X20" s="19">
        <f t="shared" si="2"/>
        <v>1</v>
      </c>
    </row>
    <row r="21" hidden="1">
      <c r="A21" s="10"/>
      <c r="B21" s="10" t="s">
        <v>107</v>
      </c>
      <c r="C21" s="10" t="s">
        <v>27</v>
      </c>
      <c r="D21" s="10" t="s">
        <v>28</v>
      </c>
      <c r="E21" s="10" t="s">
        <v>108</v>
      </c>
      <c r="F21" s="3" t="s">
        <v>113</v>
      </c>
      <c r="G21" s="3" t="s">
        <v>110</v>
      </c>
      <c r="H21" s="3" t="s">
        <v>114</v>
      </c>
      <c r="I21" s="13">
        <v>2000.0</v>
      </c>
      <c r="J21" s="5">
        <v>-2000.0</v>
      </c>
      <c r="K21" s="13"/>
      <c r="L21" s="13"/>
      <c r="M21" s="7">
        <v>0.0</v>
      </c>
      <c r="N21" s="7">
        <v>0.0</v>
      </c>
      <c r="O21" s="14"/>
      <c r="P21" s="14"/>
      <c r="Q21" s="14"/>
      <c r="R21" s="15" t="s">
        <v>112</v>
      </c>
      <c r="S21" s="22"/>
      <c r="T21" s="15" t="s">
        <v>112</v>
      </c>
      <c r="U21" s="23"/>
      <c r="V21" s="17"/>
      <c r="W21" s="17"/>
      <c r="X21" s="19">
        <f t="shared" si="2"/>
        <v>1</v>
      </c>
    </row>
    <row r="22" hidden="1">
      <c r="A22" s="10"/>
      <c r="B22" s="10" t="s">
        <v>107</v>
      </c>
      <c r="C22" s="10" t="s">
        <v>27</v>
      </c>
      <c r="D22" s="10" t="s">
        <v>28</v>
      </c>
      <c r="E22" s="10" t="s">
        <v>108</v>
      </c>
      <c r="F22" s="3" t="s">
        <v>115</v>
      </c>
      <c r="G22" s="3" t="s">
        <v>110</v>
      </c>
      <c r="H22" s="3" t="s">
        <v>116</v>
      </c>
      <c r="I22" s="5">
        <v>0.0</v>
      </c>
      <c r="J22" s="5">
        <v>0.0</v>
      </c>
      <c r="K22" s="13"/>
      <c r="L22" s="13"/>
      <c r="M22" s="7">
        <v>3000.0</v>
      </c>
      <c r="N22" s="7">
        <v>-3000.0</v>
      </c>
      <c r="O22" s="14"/>
      <c r="P22" s="14"/>
      <c r="Q22" s="14"/>
      <c r="R22" s="15" t="s">
        <v>112</v>
      </c>
      <c r="S22" s="22"/>
      <c r="T22" s="15" t="s">
        <v>112</v>
      </c>
      <c r="U22" s="23"/>
      <c r="V22" s="17"/>
      <c r="W22" s="17"/>
      <c r="X22" s="19">
        <f t="shared" si="2"/>
        <v>1</v>
      </c>
    </row>
    <row r="23" hidden="1">
      <c r="A23" s="10"/>
      <c r="B23" s="10" t="s">
        <v>107</v>
      </c>
      <c r="C23" s="10" t="s">
        <v>27</v>
      </c>
      <c r="D23" s="10" t="s">
        <v>28</v>
      </c>
      <c r="E23" s="10" t="s">
        <v>108</v>
      </c>
      <c r="F23" s="3" t="s">
        <v>117</v>
      </c>
      <c r="G23" s="3" t="s">
        <v>111</v>
      </c>
      <c r="H23" s="3" t="s">
        <v>118</v>
      </c>
      <c r="I23" s="5">
        <v>0.0</v>
      </c>
      <c r="J23" s="5">
        <v>0.0</v>
      </c>
      <c r="K23" s="13"/>
      <c r="L23" s="13"/>
      <c r="M23" s="7">
        <v>0.0</v>
      </c>
      <c r="N23" s="7">
        <v>0.0</v>
      </c>
      <c r="O23" s="14"/>
      <c r="P23" s="14"/>
      <c r="Q23" s="14"/>
      <c r="R23" s="15" t="s">
        <v>112</v>
      </c>
      <c r="S23" s="22"/>
      <c r="T23" s="15" t="s">
        <v>112</v>
      </c>
      <c r="U23" s="23"/>
      <c r="V23" s="17"/>
      <c r="W23" s="17"/>
      <c r="X23" s="19">
        <f t="shared" si="2"/>
        <v>1</v>
      </c>
    </row>
    <row r="24" hidden="1">
      <c r="A24" s="10"/>
      <c r="B24" s="10" t="s">
        <v>107</v>
      </c>
      <c r="C24" s="10" t="s">
        <v>27</v>
      </c>
      <c r="D24" s="10" t="s">
        <v>28</v>
      </c>
      <c r="E24" s="10" t="s">
        <v>108</v>
      </c>
      <c r="F24" s="3" t="s">
        <v>119</v>
      </c>
      <c r="G24" s="3" t="s">
        <v>111</v>
      </c>
      <c r="H24" s="3" t="s">
        <v>120</v>
      </c>
      <c r="I24" s="5">
        <v>0.0</v>
      </c>
      <c r="J24" s="5">
        <v>0.0</v>
      </c>
      <c r="K24" s="13"/>
      <c r="L24" s="13"/>
      <c r="M24" s="7">
        <v>0.0</v>
      </c>
      <c r="N24" s="7">
        <v>0.0</v>
      </c>
      <c r="O24" s="14"/>
      <c r="P24" s="14"/>
      <c r="Q24" s="14"/>
      <c r="R24" s="16" t="s">
        <v>121</v>
      </c>
      <c r="S24" s="22"/>
      <c r="T24" s="16" t="s">
        <v>121</v>
      </c>
      <c r="U24" s="17"/>
      <c r="V24" s="17"/>
      <c r="W24" s="17"/>
      <c r="X24" s="19">
        <f t="shared" si="2"/>
        <v>1</v>
      </c>
    </row>
    <row r="25" hidden="1">
      <c r="A25" s="10"/>
      <c r="B25" s="10" t="s">
        <v>107</v>
      </c>
      <c r="C25" s="10" t="s">
        <v>27</v>
      </c>
      <c r="D25" s="10" t="s">
        <v>28</v>
      </c>
      <c r="E25" s="10" t="s">
        <v>108</v>
      </c>
      <c r="F25" s="3" t="s">
        <v>122</v>
      </c>
      <c r="G25" s="3" t="s">
        <v>111</v>
      </c>
      <c r="H25" s="3" t="s">
        <v>94</v>
      </c>
      <c r="I25" s="13">
        <v>230.0</v>
      </c>
      <c r="J25" s="13">
        <v>-230.0</v>
      </c>
      <c r="K25" s="13"/>
      <c r="L25" s="13"/>
      <c r="M25" s="7">
        <v>0.0</v>
      </c>
      <c r="N25" s="7">
        <v>0.0</v>
      </c>
      <c r="O25" s="14"/>
      <c r="P25" s="14"/>
      <c r="Q25" s="14"/>
      <c r="R25" s="15" t="s">
        <v>123</v>
      </c>
      <c r="S25" s="16" t="s">
        <v>121</v>
      </c>
      <c r="T25" s="16" t="s">
        <v>121</v>
      </c>
      <c r="U25" s="17"/>
      <c r="V25" s="17"/>
      <c r="W25" s="17"/>
      <c r="X25" s="19">
        <f t="shared" si="2"/>
        <v>1</v>
      </c>
    </row>
    <row r="26" hidden="1">
      <c r="A26" s="10"/>
      <c r="B26" s="10" t="s">
        <v>107</v>
      </c>
      <c r="C26" s="10" t="s">
        <v>27</v>
      </c>
      <c r="D26" s="10" t="s">
        <v>28</v>
      </c>
      <c r="E26" s="10" t="s">
        <v>108</v>
      </c>
      <c r="F26" s="3" t="s">
        <v>124</v>
      </c>
      <c r="G26" s="3" t="s">
        <v>125</v>
      </c>
      <c r="H26" s="3" t="s">
        <v>126</v>
      </c>
      <c r="I26" s="5">
        <v>0.0</v>
      </c>
      <c r="J26" s="5">
        <v>0.0</v>
      </c>
      <c r="K26" s="13"/>
      <c r="L26" s="13"/>
      <c r="M26" s="7">
        <v>0.0</v>
      </c>
      <c r="N26" s="7">
        <v>0.0</v>
      </c>
      <c r="O26" s="14"/>
      <c r="P26" s="14"/>
      <c r="Q26" s="14"/>
      <c r="R26" s="15" t="s">
        <v>112</v>
      </c>
      <c r="S26" s="22"/>
      <c r="T26" s="15" t="s">
        <v>112</v>
      </c>
      <c r="U26" s="23"/>
      <c r="V26" s="17"/>
      <c r="W26" s="17"/>
      <c r="X26" s="19">
        <f t="shared" si="2"/>
        <v>1</v>
      </c>
    </row>
    <row r="27" hidden="1">
      <c r="A27" s="10"/>
      <c r="B27" s="10" t="s">
        <v>107</v>
      </c>
      <c r="C27" s="10" t="s">
        <v>27</v>
      </c>
      <c r="D27" s="10" t="s">
        <v>28</v>
      </c>
      <c r="E27" s="10" t="s">
        <v>108</v>
      </c>
      <c r="F27" s="3" t="s">
        <v>127</v>
      </c>
      <c r="G27" s="3" t="s">
        <v>125</v>
      </c>
      <c r="H27" s="3" t="s">
        <v>118</v>
      </c>
      <c r="I27" s="5">
        <v>0.0</v>
      </c>
      <c r="J27" s="5">
        <v>0.0</v>
      </c>
      <c r="K27" s="13"/>
      <c r="L27" s="13"/>
      <c r="M27" s="7">
        <v>0.0</v>
      </c>
      <c r="N27" s="7">
        <v>0.0</v>
      </c>
      <c r="O27" s="14"/>
      <c r="P27" s="14"/>
      <c r="Q27" s="14"/>
      <c r="R27" s="15" t="s">
        <v>112</v>
      </c>
      <c r="S27" s="22"/>
      <c r="T27" s="15" t="s">
        <v>112</v>
      </c>
      <c r="U27" s="23"/>
      <c r="V27" s="17"/>
      <c r="W27" s="17"/>
      <c r="X27" s="19">
        <f t="shared" si="2"/>
        <v>1</v>
      </c>
    </row>
    <row r="28" hidden="1">
      <c r="A28" s="10"/>
      <c r="B28" s="10" t="s">
        <v>107</v>
      </c>
      <c r="C28" s="10" t="s">
        <v>27</v>
      </c>
      <c r="D28" s="10" t="s">
        <v>28</v>
      </c>
      <c r="E28" s="10" t="s">
        <v>108</v>
      </c>
      <c r="F28" s="3" t="s">
        <v>128</v>
      </c>
      <c r="G28" s="3" t="s">
        <v>114</v>
      </c>
      <c r="H28" s="3" t="s">
        <v>118</v>
      </c>
      <c r="I28" s="5">
        <v>0.0</v>
      </c>
      <c r="J28" s="5">
        <v>0.0</v>
      </c>
      <c r="K28" s="13"/>
      <c r="L28" s="13"/>
      <c r="M28" s="7">
        <v>0.0</v>
      </c>
      <c r="N28" s="7">
        <v>0.0</v>
      </c>
      <c r="O28" s="14"/>
      <c r="P28" s="14"/>
      <c r="Q28" s="14"/>
      <c r="R28" s="15" t="s">
        <v>112</v>
      </c>
      <c r="S28" s="22"/>
      <c r="T28" s="15" t="s">
        <v>112</v>
      </c>
      <c r="U28" s="23"/>
      <c r="V28" s="17"/>
      <c r="W28" s="17"/>
      <c r="X28" s="19">
        <f t="shared" si="2"/>
        <v>1</v>
      </c>
    </row>
    <row r="29" hidden="1">
      <c r="A29" s="10"/>
      <c r="B29" s="10" t="s">
        <v>107</v>
      </c>
      <c r="C29" s="10" t="s">
        <v>27</v>
      </c>
      <c r="D29" s="10" t="s">
        <v>28</v>
      </c>
      <c r="E29" s="10" t="s">
        <v>108</v>
      </c>
      <c r="F29" s="3" t="s">
        <v>129</v>
      </c>
      <c r="G29" s="3" t="s">
        <v>116</v>
      </c>
      <c r="H29" s="3" t="s">
        <v>130</v>
      </c>
      <c r="I29" s="5">
        <v>0.0</v>
      </c>
      <c r="J29" s="5">
        <v>0.0</v>
      </c>
      <c r="K29" s="13"/>
      <c r="L29" s="13"/>
      <c r="M29" s="7">
        <v>600.0</v>
      </c>
      <c r="N29" s="7">
        <v>-600.0</v>
      </c>
      <c r="O29" s="14"/>
      <c r="P29" s="14"/>
      <c r="Q29" s="14"/>
      <c r="R29" s="16" t="s">
        <v>121</v>
      </c>
      <c r="S29" s="22"/>
      <c r="T29" s="16" t="s">
        <v>121</v>
      </c>
      <c r="U29" s="20" t="s">
        <v>131</v>
      </c>
      <c r="V29" s="17"/>
      <c r="W29" s="17"/>
      <c r="X29" s="19">
        <f t="shared" si="2"/>
        <v>1</v>
      </c>
    </row>
    <row r="30" hidden="1">
      <c r="A30" s="10"/>
      <c r="B30" s="10" t="s">
        <v>107</v>
      </c>
      <c r="C30" s="10" t="s">
        <v>27</v>
      </c>
      <c r="D30" s="10" t="s">
        <v>28</v>
      </c>
      <c r="E30" s="10" t="s">
        <v>108</v>
      </c>
      <c r="F30" s="3" t="s">
        <v>132</v>
      </c>
      <c r="G30" s="3" t="s">
        <v>116</v>
      </c>
      <c r="H30" s="3" t="s">
        <v>133</v>
      </c>
      <c r="I30" s="5">
        <v>0.0</v>
      </c>
      <c r="J30" s="5">
        <v>0.0</v>
      </c>
      <c r="K30" s="13"/>
      <c r="L30" s="13"/>
      <c r="M30" s="7">
        <v>600.0</v>
      </c>
      <c r="N30" s="7">
        <v>-600.0</v>
      </c>
      <c r="O30" s="14"/>
      <c r="P30" s="14"/>
      <c r="Q30" s="14"/>
      <c r="R30" s="16" t="s">
        <v>121</v>
      </c>
      <c r="S30" s="22"/>
      <c r="T30" s="16" t="s">
        <v>121</v>
      </c>
      <c r="U30" s="17"/>
      <c r="V30" s="17"/>
      <c r="W30" s="17"/>
      <c r="X30" s="19">
        <f t="shared" si="2"/>
        <v>1</v>
      </c>
    </row>
    <row r="31" hidden="1">
      <c r="A31" s="10"/>
      <c r="B31" s="10" t="s">
        <v>26</v>
      </c>
      <c r="C31" s="10" t="s">
        <v>48</v>
      </c>
      <c r="D31" s="10" t="s">
        <v>28</v>
      </c>
      <c r="E31" s="10" t="s">
        <v>28</v>
      </c>
      <c r="F31" s="12" t="s">
        <v>134</v>
      </c>
      <c r="G31" s="12" t="s">
        <v>86</v>
      </c>
      <c r="H31" s="12" t="s">
        <v>91</v>
      </c>
      <c r="I31" s="5">
        <v>2860.0</v>
      </c>
      <c r="J31" s="5">
        <v>-2860.0</v>
      </c>
      <c r="K31" s="13"/>
      <c r="L31" s="13"/>
      <c r="M31" s="7">
        <v>670.0</v>
      </c>
      <c r="N31" s="7">
        <v>-670.0</v>
      </c>
      <c r="O31" s="7" t="s">
        <v>135</v>
      </c>
      <c r="P31" s="14"/>
      <c r="Q31" s="7">
        <v>2023.0</v>
      </c>
      <c r="R31" s="15" t="s">
        <v>136</v>
      </c>
      <c r="S31" s="16" t="s">
        <v>137</v>
      </c>
      <c r="T31" s="16" t="s">
        <v>138</v>
      </c>
      <c r="U31" s="17"/>
      <c r="V31" s="18" t="s">
        <v>139</v>
      </c>
      <c r="W31" s="24"/>
      <c r="X31" s="19">
        <f t="shared" si="2"/>
        <v>1</v>
      </c>
    </row>
    <row r="32" hidden="1">
      <c r="A32" s="10"/>
      <c r="B32" s="10" t="s">
        <v>26</v>
      </c>
      <c r="C32" s="10" t="s">
        <v>48</v>
      </c>
      <c r="D32" s="10" t="s">
        <v>28</v>
      </c>
      <c r="E32" s="10" t="s">
        <v>28</v>
      </c>
      <c r="F32" s="12" t="s">
        <v>140</v>
      </c>
      <c r="G32" s="12" t="s">
        <v>86</v>
      </c>
      <c r="H32" s="12" t="s">
        <v>141</v>
      </c>
      <c r="I32" s="5">
        <v>22530.0</v>
      </c>
      <c r="J32" s="5">
        <v>-22530.0</v>
      </c>
      <c r="K32" s="13"/>
      <c r="L32" s="13"/>
      <c r="M32" s="7">
        <v>0.0</v>
      </c>
      <c r="N32" s="7">
        <v>0.0</v>
      </c>
      <c r="O32" s="14"/>
      <c r="P32" s="14"/>
      <c r="Q32" s="14"/>
      <c r="R32" s="16" t="s">
        <v>136</v>
      </c>
      <c r="S32" s="16" t="s">
        <v>137</v>
      </c>
      <c r="T32" s="16" t="s">
        <v>138</v>
      </c>
      <c r="U32" s="17"/>
      <c r="V32" s="17"/>
      <c r="W32" s="24"/>
      <c r="X32" s="19">
        <f t="shared" si="2"/>
        <v>1</v>
      </c>
    </row>
    <row r="33" hidden="1">
      <c r="A33" s="10"/>
      <c r="B33" s="10" t="s">
        <v>26</v>
      </c>
      <c r="C33" s="10" t="s">
        <v>48</v>
      </c>
      <c r="D33" s="10" t="s">
        <v>28</v>
      </c>
      <c r="E33" s="10" t="s">
        <v>28</v>
      </c>
      <c r="F33" s="12" t="s">
        <v>142</v>
      </c>
      <c r="G33" s="12" t="s">
        <v>86</v>
      </c>
      <c r="H33" s="12" t="s">
        <v>143</v>
      </c>
      <c r="I33" s="5">
        <v>7830.0</v>
      </c>
      <c r="J33" s="5">
        <v>-7830.0</v>
      </c>
      <c r="K33" s="13"/>
      <c r="L33" s="13"/>
      <c r="M33" s="7">
        <v>0.0</v>
      </c>
      <c r="N33" s="7">
        <v>0.0</v>
      </c>
      <c r="O33" s="14"/>
      <c r="P33" s="14"/>
      <c r="Q33" s="14"/>
      <c r="R33" s="16" t="s">
        <v>136</v>
      </c>
      <c r="S33" s="16" t="s">
        <v>137</v>
      </c>
      <c r="T33" s="16" t="s">
        <v>138</v>
      </c>
      <c r="U33" s="17"/>
      <c r="V33" s="17"/>
      <c r="W33" s="24"/>
      <c r="X33" s="19">
        <f t="shared" si="2"/>
        <v>1</v>
      </c>
    </row>
    <row r="34" hidden="1">
      <c r="A34" s="10"/>
      <c r="B34" s="10" t="s">
        <v>26</v>
      </c>
      <c r="C34" s="10" t="s">
        <v>48</v>
      </c>
      <c r="D34" s="10" t="s">
        <v>28</v>
      </c>
      <c r="E34" s="10" t="s">
        <v>28</v>
      </c>
      <c r="F34" s="12" t="s">
        <v>144</v>
      </c>
      <c r="G34" s="12" t="s">
        <v>86</v>
      </c>
      <c r="H34" s="12" t="s">
        <v>51</v>
      </c>
      <c r="I34" s="5">
        <v>21190.0</v>
      </c>
      <c r="J34" s="5">
        <v>-21190.0</v>
      </c>
      <c r="K34" s="13"/>
      <c r="L34" s="13"/>
      <c r="M34" s="7">
        <v>1600.0</v>
      </c>
      <c r="N34" s="7">
        <v>-1600.0</v>
      </c>
      <c r="O34" s="7">
        <v>400.0</v>
      </c>
      <c r="P34" s="7">
        <v>160.0</v>
      </c>
      <c r="Q34" s="7">
        <v>2025.0</v>
      </c>
      <c r="R34" s="16" t="s">
        <v>136</v>
      </c>
      <c r="S34" s="16" t="s">
        <v>137</v>
      </c>
      <c r="T34" s="16" t="s">
        <v>138</v>
      </c>
      <c r="U34" s="17"/>
      <c r="V34" s="18" t="s">
        <v>145</v>
      </c>
      <c r="W34" s="24"/>
      <c r="X34" s="19">
        <f t="shared" si="2"/>
        <v>1</v>
      </c>
    </row>
    <row r="35" hidden="1">
      <c r="A35" s="10"/>
      <c r="B35" s="10" t="s">
        <v>26</v>
      </c>
      <c r="C35" s="10" t="s">
        <v>27</v>
      </c>
      <c r="D35" s="10" t="s">
        <v>28</v>
      </c>
      <c r="E35" s="10" t="s">
        <v>28</v>
      </c>
      <c r="F35" s="12" t="s">
        <v>146</v>
      </c>
      <c r="G35" s="12" t="s">
        <v>91</v>
      </c>
      <c r="H35" s="12" t="s">
        <v>147</v>
      </c>
      <c r="I35" s="5">
        <v>3.0</v>
      </c>
      <c r="J35" s="5">
        <v>-3.0</v>
      </c>
      <c r="K35" s="13"/>
      <c r="L35" s="13"/>
      <c r="M35" s="7">
        <v>0.0</v>
      </c>
      <c r="N35" s="7">
        <v>0.0</v>
      </c>
      <c r="O35" s="14"/>
      <c r="P35" s="14"/>
      <c r="Q35" s="14"/>
      <c r="R35" s="16" t="s">
        <v>88</v>
      </c>
      <c r="S35" s="16" t="s">
        <v>148</v>
      </c>
      <c r="T35" s="16" t="s">
        <v>149</v>
      </c>
      <c r="U35" s="20" t="s">
        <v>150</v>
      </c>
      <c r="V35" s="17"/>
      <c r="W35" s="18" t="s">
        <v>151</v>
      </c>
      <c r="X35" s="19">
        <f t="shared" si="2"/>
        <v>1</v>
      </c>
    </row>
    <row r="36" hidden="1">
      <c r="A36" s="10" t="s">
        <v>152</v>
      </c>
      <c r="B36" s="10" t="s">
        <v>26</v>
      </c>
      <c r="C36" s="10" t="s">
        <v>48</v>
      </c>
      <c r="D36" s="10" t="s">
        <v>28</v>
      </c>
      <c r="E36" s="10" t="s">
        <v>28</v>
      </c>
      <c r="F36" s="12" t="s">
        <v>153</v>
      </c>
      <c r="G36" s="3" t="s">
        <v>91</v>
      </c>
      <c r="H36" s="3" t="s">
        <v>141</v>
      </c>
      <c r="I36" s="5">
        <v>3000.0</v>
      </c>
      <c r="J36" s="5">
        <v>-3000.0</v>
      </c>
      <c r="K36" s="5">
        <v>800.0</v>
      </c>
      <c r="L36" s="13"/>
      <c r="M36" s="7">
        <v>0.0</v>
      </c>
      <c r="N36" s="7">
        <v>0.0</v>
      </c>
      <c r="O36" s="14"/>
      <c r="P36" s="14"/>
      <c r="Q36" s="14"/>
      <c r="R36" s="16" t="s">
        <v>136</v>
      </c>
      <c r="S36" s="15" t="s">
        <v>137</v>
      </c>
      <c r="T36" s="16" t="s">
        <v>138</v>
      </c>
      <c r="U36" s="17"/>
      <c r="V36" s="17"/>
      <c r="W36" s="24"/>
      <c r="X36" s="19">
        <f t="shared" si="2"/>
        <v>1</v>
      </c>
    </row>
    <row r="37" hidden="1">
      <c r="A37" s="10"/>
      <c r="B37" s="10" t="s">
        <v>26</v>
      </c>
      <c r="C37" s="10" t="s">
        <v>48</v>
      </c>
      <c r="D37" s="10" t="s">
        <v>28</v>
      </c>
      <c r="E37" s="10" t="s">
        <v>28</v>
      </c>
      <c r="F37" s="12" t="s">
        <v>154</v>
      </c>
      <c r="G37" s="12" t="s">
        <v>141</v>
      </c>
      <c r="H37" s="12" t="s">
        <v>51</v>
      </c>
      <c r="I37" s="5">
        <v>36720.0</v>
      </c>
      <c r="J37" s="5">
        <v>-36720.0</v>
      </c>
      <c r="K37" s="13"/>
      <c r="L37" s="13"/>
      <c r="M37" s="7">
        <v>1600.0</v>
      </c>
      <c r="N37" s="7">
        <v>-1600.0</v>
      </c>
      <c r="O37" s="7">
        <v>400.0</v>
      </c>
      <c r="P37" s="7">
        <v>260.0</v>
      </c>
      <c r="Q37" s="7">
        <v>2024.0</v>
      </c>
      <c r="R37" s="16" t="s">
        <v>136</v>
      </c>
      <c r="S37" s="16" t="s">
        <v>137</v>
      </c>
      <c r="T37" s="16" t="s">
        <v>138</v>
      </c>
      <c r="U37" s="17"/>
      <c r="V37" s="18" t="s">
        <v>155</v>
      </c>
      <c r="W37" s="24"/>
      <c r="X37" s="19">
        <f t="shared" si="2"/>
        <v>3</v>
      </c>
    </row>
    <row r="38" hidden="1">
      <c r="A38" s="10"/>
      <c r="B38" s="10" t="s">
        <v>27</v>
      </c>
      <c r="C38" s="10" t="s">
        <v>48</v>
      </c>
      <c r="D38" s="10" t="s">
        <v>28</v>
      </c>
      <c r="E38" s="10" t="s">
        <v>28</v>
      </c>
      <c r="F38" s="12" t="s">
        <v>154</v>
      </c>
      <c r="G38" s="12" t="s">
        <v>141</v>
      </c>
      <c r="H38" s="12" t="s">
        <v>51</v>
      </c>
      <c r="I38" s="5">
        <v>0.0</v>
      </c>
      <c r="J38" s="5">
        <v>0.0</v>
      </c>
      <c r="K38" s="13"/>
      <c r="L38" s="13"/>
      <c r="M38" s="7">
        <v>8400.0</v>
      </c>
      <c r="N38" s="7">
        <v>-8400.0</v>
      </c>
      <c r="O38" s="7" t="s">
        <v>156</v>
      </c>
      <c r="P38" s="7" t="s">
        <v>157</v>
      </c>
      <c r="Q38" s="7">
        <v>2026.0</v>
      </c>
      <c r="R38" s="16" t="s">
        <v>136</v>
      </c>
      <c r="S38" s="16" t="s">
        <v>137</v>
      </c>
      <c r="T38" s="16" t="s">
        <v>138</v>
      </c>
      <c r="U38" s="17"/>
      <c r="V38" s="18" t="s">
        <v>158</v>
      </c>
      <c r="W38" s="24"/>
      <c r="X38" s="19">
        <f t="shared" si="2"/>
        <v>3</v>
      </c>
    </row>
    <row r="39" hidden="1">
      <c r="A39" s="10"/>
      <c r="B39" s="10" t="s">
        <v>27</v>
      </c>
      <c r="C39" s="10" t="s">
        <v>48</v>
      </c>
      <c r="D39" s="10" t="s">
        <v>28</v>
      </c>
      <c r="E39" s="10" t="s">
        <v>28</v>
      </c>
      <c r="F39" s="12" t="s">
        <v>154</v>
      </c>
      <c r="G39" s="12" t="s">
        <v>141</v>
      </c>
      <c r="H39" s="12" t="s">
        <v>51</v>
      </c>
      <c r="I39" s="5">
        <v>0.0</v>
      </c>
      <c r="J39" s="5">
        <v>0.0</v>
      </c>
      <c r="K39" s="13"/>
      <c r="L39" s="13"/>
      <c r="M39" s="7">
        <v>4200.0</v>
      </c>
      <c r="N39" s="7">
        <v>-4200.0</v>
      </c>
      <c r="O39" s="7">
        <v>765.0</v>
      </c>
      <c r="P39" s="14"/>
      <c r="Q39" s="7">
        <v>2028.0</v>
      </c>
      <c r="R39" s="16" t="s">
        <v>136</v>
      </c>
      <c r="S39" s="16" t="s">
        <v>137</v>
      </c>
      <c r="T39" s="16" t="s">
        <v>138</v>
      </c>
      <c r="U39" s="17"/>
      <c r="V39" s="18" t="s">
        <v>159</v>
      </c>
      <c r="W39" s="24"/>
      <c r="X39" s="19">
        <f t="shared" si="2"/>
        <v>3</v>
      </c>
    </row>
    <row r="40" hidden="1">
      <c r="A40" s="10"/>
      <c r="B40" s="10" t="s">
        <v>26</v>
      </c>
      <c r="C40" s="10" t="s">
        <v>48</v>
      </c>
      <c r="D40" s="10" t="s">
        <v>28</v>
      </c>
      <c r="E40" s="10" t="s">
        <v>28</v>
      </c>
      <c r="F40" s="12" t="s">
        <v>160</v>
      </c>
      <c r="G40" s="12" t="s">
        <v>143</v>
      </c>
      <c r="H40" s="12" t="s">
        <v>51</v>
      </c>
      <c r="I40" s="5">
        <v>18120.0</v>
      </c>
      <c r="J40" s="5">
        <v>-18120.0</v>
      </c>
      <c r="K40" s="13"/>
      <c r="L40" s="13"/>
      <c r="M40" s="7">
        <v>4200.0</v>
      </c>
      <c r="N40" s="7">
        <v>-4200.0</v>
      </c>
      <c r="O40" s="7">
        <v>765.0</v>
      </c>
      <c r="P40" s="7">
        <v>664.0</v>
      </c>
      <c r="Q40" s="7">
        <v>2024.0</v>
      </c>
      <c r="R40" s="16" t="s">
        <v>136</v>
      </c>
      <c r="S40" s="16" t="s">
        <v>137</v>
      </c>
      <c r="T40" s="15" t="s">
        <v>138</v>
      </c>
      <c r="U40" s="17"/>
      <c r="V40" s="18" t="s">
        <v>161</v>
      </c>
      <c r="W40" s="24"/>
      <c r="X40" s="19">
        <f t="shared" si="2"/>
        <v>3</v>
      </c>
    </row>
    <row r="41" hidden="1">
      <c r="A41" s="10"/>
      <c r="B41" s="10" t="s">
        <v>27</v>
      </c>
      <c r="C41" s="10" t="s">
        <v>48</v>
      </c>
      <c r="D41" s="10" t="s">
        <v>28</v>
      </c>
      <c r="E41" s="10" t="s">
        <v>28</v>
      </c>
      <c r="F41" s="12" t="s">
        <v>160</v>
      </c>
      <c r="G41" s="12" t="s">
        <v>143</v>
      </c>
      <c r="H41" s="12" t="s">
        <v>51</v>
      </c>
      <c r="I41" s="5">
        <v>0.0</v>
      </c>
      <c r="J41" s="5">
        <v>0.0</v>
      </c>
      <c r="K41" s="13"/>
      <c r="L41" s="13"/>
      <c r="M41" s="7">
        <v>4200.0</v>
      </c>
      <c r="N41" s="7">
        <v>-4200.0</v>
      </c>
      <c r="O41" s="7">
        <v>765.0</v>
      </c>
      <c r="P41" s="7">
        <v>680.0</v>
      </c>
      <c r="Q41" s="7">
        <v>2025.0</v>
      </c>
      <c r="R41" s="16" t="s">
        <v>136</v>
      </c>
      <c r="S41" s="16" t="s">
        <v>137</v>
      </c>
      <c r="T41" s="16" t="s">
        <v>138</v>
      </c>
      <c r="U41" s="17"/>
      <c r="V41" s="18" t="s">
        <v>162</v>
      </c>
      <c r="W41" s="24"/>
      <c r="X41" s="19">
        <f t="shared" si="2"/>
        <v>3</v>
      </c>
    </row>
    <row r="42" hidden="1">
      <c r="A42" s="10"/>
      <c r="B42" s="10" t="s">
        <v>27</v>
      </c>
      <c r="C42" s="10" t="s">
        <v>48</v>
      </c>
      <c r="D42" s="10" t="s">
        <v>28</v>
      </c>
      <c r="E42" s="10" t="s">
        <v>28</v>
      </c>
      <c r="F42" s="12" t="s">
        <v>160</v>
      </c>
      <c r="G42" s="12" t="s">
        <v>143</v>
      </c>
      <c r="H42" s="12" t="s">
        <v>51</v>
      </c>
      <c r="I42" s="5">
        <v>0.0</v>
      </c>
      <c r="J42" s="5">
        <v>0.0</v>
      </c>
      <c r="K42" s="13"/>
      <c r="L42" s="13"/>
      <c r="M42" s="7">
        <v>1600.0</v>
      </c>
      <c r="N42" s="7">
        <v>-1600.0</v>
      </c>
      <c r="O42" s="7">
        <v>400.0</v>
      </c>
      <c r="P42" s="7">
        <v>187.35</v>
      </c>
      <c r="Q42" s="7">
        <v>2026.0</v>
      </c>
      <c r="R42" s="16" t="s">
        <v>136</v>
      </c>
      <c r="S42" s="16" t="s">
        <v>137</v>
      </c>
      <c r="T42" s="16" t="s">
        <v>138</v>
      </c>
      <c r="U42" s="17"/>
      <c r="V42" s="18" t="s">
        <v>163</v>
      </c>
      <c r="W42" s="24"/>
      <c r="X42" s="19">
        <f t="shared" si="2"/>
        <v>3</v>
      </c>
    </row>
    <row r="43" hidden="1">
      <c r="A43" s="10"/>
      <c r="B43" s="10" t="s">
        <v>26</v>
      </c>
      <c r="C43" s="10" t="s">
        <v>27</v>
      </c>
      <c r="D43" s="10" t="s">
        <v>28</v>
      </c>
      <c r="E43" s="10" t="s">
        <v>28</v>
      </c>
      <c r="F43" s="12" t="s">
        <v>164</v>
      </c>
      <c r="G43" s="12" t="s">
        <v>51</v>
      </c>
      <c r="H43" s="12" t="s">
        <v>61</v>
      </c>
      <c r="I43" s="5">
        <v>0.0</v>
      </c>
      <c r="J43" s="5">
        <v>0.0</v>
      </c>
      <c r="K43" s="13"/>
      <c r="L43" s="13"/>
      <c r="M43" s="7">
        <v>0.0</v>
      </c>
      <c r="N43" s="7">
        <v>0.0</v>
      </c>
      <c r="O43" s="14"/>
      <c r="P43" s="14"/>
      <c r="Q43" s="14"/>
      <c r="R43" s="16" t="s">
        <v>88</v>
      </c>
      <c r="S43" s="22"/>
      <c r="T43" s="16" t="s">
        <v>62</v>
      </c>
      <c r="U43" s="17"/>
      <c r="V43" s="17"/>
      <c r="W43" s="18" t="s">
        <v>165</v>
      </c>
      <c r="X43" s="19">
        <f t="shared" si="2"/>
        <v>1</v>
      </c>
    </row>
    <row r="44" hidden="1">
      <c r="A44" s="10" t="s">
        <v>166</v>
      </c>
      <c r="B44" s="10" t="s">
        <v>26</v>
      </c>
      <c r="C44" s="10" t="s">
        <v>48</v>
      </c>
      <c r="D44" s="10" t="s">
        <v>28</v>
      </c>
      <c r="E44" s="10" t="s">
        <v>28</v>
      </c>
      <c r="F44" s="12" t="s">
        <v>167</v>
      </c>
      <c r="G44" s="25" t="s">
        <v>147</v>
      </c>
      <c r="H44" s="12" t="s">
        <v>168</v>
      </c>
      <c r="I44" s="5">
        <v>0.0</v>
      </c>
      <c r="J44" s="5">
        <v>0.0</v>
      </c>
      <c r="K44" s="13"/>
      <c r="L44" s="13"/>
      <c r="M44" s="7">
        <v>0.0</v>
      </c>
      <c r="N44" s="7">
        <v>0.0</v>
      </c>
      <c r="O44" s="7"/>
      <c r="P44" s="14"/>
      <c r="Q44" s="14"/>
      <c r="R44" s="15" t="s">
        <v>121</v>
      </c>
      <c r="S44" s="16" t="s">
        <v>169</v>
      </c>
      <c r="T44" s="15" t="s">
        <v>150</v>
      </c>
      <c r="U44" s="17"/>
      <c r="V44" s="17"/>
      <c r="W44" s="18"/>
    </row>
    <row r="45" hidden="1">
      <c r="A45" s="10" t="s">
        <v>166</v>
      </c>
      <c r="B45" s="10" t="s">
        <v>26</v>
      </c>
      <c r="C45" s="10" t="s">
        <v>48</v>
      </c>
      <c r="D45" s="10" t="s">
        <v>28</v>
      </c>
      <c r="E45" s="10" t="s">
        <v>28</v>
      </c>
      <c r="F45" s="12" t="s">
        <v>170</v>
      </c>
      <c r="G45" s="25" t="s">
        <v>147</v>
      </c>
      <c r="H45" s="12" t="s">
        <v>171</v>
      </c>
      <c r="I45" s="5">
        <v>0.0</v>
      </c>
      <c r="J45" s="5">
        <v>0.0</v>
      </c>
      <c r="K45" s="13"/>
      <c r="L45" s="13"/>
      <c r="M45" s="7">
        <v>0.0</v>
      </c>
      <c r="N45" s="7">
        <v>0.0</v>
      </c>
      <c r="O45" s="7"/>
      <c r="P45" s="14"/>
      <c r="Q45" s="14"/>
      <c r="R45" s="15" t="s">
        <v>121</v>
      </c>
      <c r="S45" s="16" t="s">
        <v>169</v>
      </c>
      <c r="T45" s="16" t="s">
        <v>150</v>
      </c>
      <c r="U45" s="17"/>
      <c r="V45" s="17"/>
      <c r="W45" s="18"/>
    </row>
    <row r="46" hidden="1">
      <c r="A46" s="10" t="s">
        <v>166</v>
      </c>
      <c r="B46" s="10" t="s">
        <v>26</v>
      </c>
      <c r="C46" s="10" t="s">
        <v>48</v>
      </c>
      <c r="D46" s="10" t="s">
        <v>28</v>
      </c>
      <c r="E46" s="10" t="s">
        <v>28</v>
      </c>
      <c r="F46" s="3" t="s">
        <v>172</v>
      </c>
      <c r="G46" s="3" t="s">
        <v>147</v>
      </c>
      <c r="H46" s="3" t="s">
        <v>173</v>
      </c>
      <c r="I46" s="5">
        <v>0.0</v>
      </c>
      <c r="J46" s="5">
        <v>0.0</v>
      </c>
      <c r="K46" s="13"/>
      <c r="L46" s="13"/>
      <c r="M46" s="7">
        <v>0.0</v>
      </c>
      <c r="N46" s="7">
        <v>0.0</v>
      </c>
      <c r="O46" s="14"/>
      <c r="P46" s="14"/>
      <c r="Q46" s="14"/>
      <c r="R46" s="16" t="s">
        <v>121</v>
      </c>
      <c r="S46" s="16" t="s">
        <v>169</v>
      </c>
      <c r="T46" s="16" t="s">
        <v>150</v>
      </c>
      <c r="U46" s="17"/>
      <c r="V46" s="17"/>
      <c r="W46" s="17"/>
      <c r="X46" s="19">
        <f>countif($F$3:$F$806,F46)</f>
        <v>1</v>
      </c>
    </row>
    <row r="47" hidden="1">
      <c r="A47" s="10" t="s">
        <v>174</v>
      </c>
      <c r="B47" s="10" t="s">
        <v>26</v>
      </c>
      <c r="C47" s="10" t="s">
        <v>48</v>
      </c>
      <c r="D47" s="10" t="s">
        <v>28</v>
      </c>
      <c r="E47" s="10" t="s">
        <v>28</v>
      </c>
      <c r="F47" s="12" t="s">
        <v>175</v>
      </c>
      <c r="G47" s="25" t="s">
        <v>176</v>
      </c>
      <c r="H47" s="12" t="s">
        <v>173</v>
      </c>
      <c r="I47" s="5">
        <v>0.0</v>
      </c>
      <c r="J47" s="5">
        <v>0.0</v>
      </c>
      <c r="K47" s="13"/>
      <c r="L47" s="13"/>
      <c r="M47" s="7">
        <v>0.0</v>
      </c>
      <c r="N47" s="7">
        <v>0.0</v>
      </c>
      <c r="O47" s="7"/>
      <c r="P47" s="14"/>
      <c r="Q47" s="14"/>
      <c r="R47" s="15" t="s">
        <v>123</v>
      </c>
      <c r="S47" s="15" t="s">
        <v>177</v>
      </c>
      <c r="T47" s="16" t="s">
        <v>177</v>
      </c>
      <c r="U47" s="17"/>
      <c r="V47" s="17"/>
      <c r="W47" s="18"/>
    </row>
    <row r="48" hidden="1">
      <c r="A48" s="10" t="s">
        <v>174</v>
      </c>
      <c r="B48" s="10" t="s">
        <v>26</v>
      </c>
      <c r="C48" s="10" t="s">
        <v>48</v>
      </c>
      <c r="D48" s="10" t="s">
        <v>28</v>
      </c>
      <c r="E48" s="10" t="s">
        <v>28</v>
      </c>
      <c r="F48" s="3" t="s">
        <v>178</v>
      </c>
      <c r="G48" s="3" t="s">
        <v>176</v>
      </c>
      <c r="H48" s="3" t="s">
        <v>171</v>
      </c>
      <c r="I48" s="13">
        <v>230.0</v>
      </c>
      <c r="J48" s="13">
        <v>-230.0</v>
      </c>
      <c r="K48" s="13"/>
      <c r="L48" s="13"/>
      <c r="M48" s="7"/>
      <c r="N48" s="7"/>
      <c r="O48" s="7">
        <v>500.0</v>
      </c>
      <c r="P48" s="14"/>
      <c r="Q48" s="14"/>
      <c r="R48" s="15" t="s">
        <v>123</v>
      </c>
      <c r="S48" s="16" t="s">
        <v>177</v>
      </c>
      <c r="T48" s="16" t="s">
        <v>179</v>
      </c>
      <c r="U48" s="20" t="s">
        <v>177</v>
      </c>
      <c r="V48" s="17"/>
      <c r="W48" s="18" t="s">
        <v>180</v>
      </c>
      <c r="X48" s="19">
        <f t="shared" ref="X48:X49" si="3">countif($F$3:$F$806,F48)</f>
        <v>1</v>
      </c>
    </row>
    <row r="49" hidden="1">
      <c r="A49" s="10" t="s">
        <v>174</v>
      </c>
      <c r="B49" s="10" t="s">
        <v>26</v>
      </c>
      <c r="C49" s="10" t="s">
        <v>48</v>
      </c>
      <c r="D49" s="10" t="s">
        <v>28</v>
      </c>
      <c r="E49" s="10" t="s">
        <v>28</v>
      </c>
      <c r="F49" s="3" t="s">
        <v>181</v>
      </c>
      <c r="G49" s="3" t="s">
        <v>176</v>
      </c>
      <c r="H49" s="3" t="s">
        <v>182</v>
      </c>
      <c r="I49" s="13">
        <v>200.0</v>
      </c>
      <c r="J49" s="13">
        <v>-200.0</v>
      </c>
      <c r="K49" s="13"/>
      <c r="L49" s="13"/>
      <c r="M49" s="7">
        <v>0.0</v>
      </c>
      <c r="N49" s="7">
        <v>0.0</v>
      </c>
      <c r="O49" s="14"/>
      <c r="P49" s="14"/>
      <c r="Q49" s="14"/>
      <c r="R49" s="15" t="s">
        <v>123</v>
      </c>
      <c r="S49" s="16" t="s">
        <v>183</v>
      </c>
      <c r="T49" s="16" t="s">
        <v>184</v>
      </c>
      <c r="U49" s="20" t="s">
        <v>177</v>
      </c>
      <c r="V49" s="17"/>
      <c r="W49" s="18" t="s">
        <v>185</v>
      </c>
      <c r="X49" s="19">
        <f t="shared" si="3"/>
        <v>1</v>
      </c>
    </row>
    <row r="50" hidden="1">
      <c r="A50" s="10" t="s">
        <v>174</v>
      </c>
      <c r="B50" s="10" t="s">
        <v>26</v>
      </c>
      <c r="C50" s="10" t="s">
        <v>48</v>
      </c>
      <c r="D50" s="10" t="s">
        <v>28</v>
      </c>
      <c r="E50" s="10" t="s">
        <v>28</v>
      </c>
      <c r="F50" s="12" t="s">
        <v>186</v>
      </c>
      <c r="G50" s="25" t="s">
        <v>176</v>
      </c>
      <c r="H50" s="12" t="s">
        <v>187</v>
      </c>
      <c r="I50" s="5">
        <v>0.0</v>
      </c>
      <c r="J50" s="5">
        <v>0.0</v>
      </c>
      <c r="K50" s="13"/>
      <c r="L50" s="13"/>
      <c r="M50" s="7">
        <v>0.0</v>
      </c>
      <c r="N50" s="7">
        <v>0.0</v>
      </c>
      <c r="O50" s="7"/>
      <c r="P50" s="14"/>
      <c r="Q50" s="14"/>
      <c r="R50" s="15" t="s">
        <v>123</v>
      </c>
      <c r="S50" s="16" t="s">
        <v>183</v>
      </c>
      <c r="T50" s="16" t="s">
        <v>184</v>
      </c>
      <c r="U50" s="20" t="s">
        <v>177</v>
      </c>
      <c r="V50" s="17"/>
      <c r="W50" s="18" t="s">
        <v>185</v>
      </c>
    </row>
    <row r="51" hidden="1">
      <c r="A51" s="10" t="s">
        <v>188</v>
      </c>
      <c r="B51" s="10" t="s">
        <v>26</v>
      </c>
      <c r="C51" s="10" t="s">
        <v>48</v>
      </c>
      <c r="D51" s="10" t="s">
        <v>189</v>
      </c>
      <c r="E51" s="10" t="s">
        <v>28</v>
      </c>
      <c r="F51" s="3" t="s">
        <v>190</v>
      </c>
      <c r="G51" s="3" t="s">
        <v>191</v>
      </c>
      <c r="H51" s="3" t="s">
        <v>173</v>
      </c>
      <c r="I51" s="13">
        <v>5427.0</v>
      </c>
      <c r="J51" s="13">
        <v>-5427.0</v>
      </c>
      <c r="K51" s="13"/>
      <c r="L51" s="13"/>
      <c r="M51" s="7"/>
      <c r="N51" s="7"/>
      <c r="O51" s="14"/>
      <c r="P51" s="14"/>
      <c r="Q51" s="14"/>
      <c r="R51" s="15" t="s">
        <v>123</v>
      </c>
      <c r="S51" s="22"/>
      <c r="T51" s="22"/>
      <c r="U51" s="17"/>
      <c r="V51" s="17"/>
      <c r="W51" s="17"/>
      <c r="X51" s="19">
        <f t="shared" ref="X51:X52" si="4">countif($F$3:$F$806,F51)</f>
        <v>1</v>
      </c>
    </row>
    <row r="52" hidden="1">
      <c r="A52" s="10" t="s">
        <v>192</v>
      </c>
      <c r="B52" s="10" t="s">
        <v>26</v>
      </c>
      <c r="C52" s="10" t="s">
        <v>48</v>
      </c>
      <c r="D52" s="10" t="s">
        <v>189</v>
      </c>
      <c r="E52" s="10" t="s">
        <v>28</v>
      </c>
      <c r="F52" s="3" t="s">
        <v>193</v>
      </c>
      <c r="G52" s="3" t="s">
        <v>191</v>
      </c>
      <c r="H52" s="3" t="s">
        <v>194</v>
      </c>
      <c r="I52" s="5">
        <v>0.0</v>
      </c>
      <c r="J52" s="5">
        <v>0.0</v>
      </c>
      <c r="K52" s="13"/>
      <c r="L52" s="13"/>
      <c r="M52" s="7"/>
      <c r="N52" s="7"/>
      <c r="O52" s="14"/>
      <c r="P52" s="14"/>
      <c r="Q52" s="14"/>
      <c r="R52" s="15" t="s">
        <v>123</v>
      </c>
      <c r="S52" s="16" t="s">
        <v>195</v>
      </c>
      <c r="T52" s="22"/>
      <c r="U52" s="17"/>
      <c r="V52" s="17"/>
      <c r="W52" s="18" t="s">
        <v>196</v>
      </c>
      <c r="X52" s="19">
        <f t="shared" si="4"/>
        <v>1</v>
      </c>
    </row>
    <row r="53" hidden="1">
      <c r="A53" s="10" t="s">
        <v>197</v>
      </c>
      <c r="B53" s="10" t="s">
        <v>26</v>
      </c>
      <c r="C53" s="10" t="s">
        <v>48</v>
      </c>
      <c r="D53" s="10" t="s">
        <v>189</v>
      </c>
      <c r="E53" s="10" t="s">
        <v>28</v>
      </c>
      <c r="F53" s="12" t="s">
        <v>198</v>
      </c>
      <c r="G53" s="25" t="s">
        <v>191</v>
      </c>
      <c r="H53" s="12" t="s">
        <v>187</v>
      </c>
      <c r="I53" s="13">
        <v>538.0</v>
      </c>
      <c r="J53" s="5">
        <v>0.0</v>
      </c>
      <c r="K53" s="13"/>
      <c r="L53" s="13"/>
      <c r="M53" s="7"/>
      <c r="N53" s="7"/>
      <c r="O53" s="7"/>
      <c r="P53" s="14"/>
      <c r="Q53" s="14"/>
      <c r="R53" s="15" t="s">
        <v>123</v>
      </c>
      <c r="S53" s="16" t="s">
        <v>195</v>
      </c>
      <c r="T53" s="21"/>
      <c r="U53" s="17"/>
      <c r="V53" s="17"/>
      <c r="W53" s="18" t="s">
        <v>196</v>
      </c>
    </row>
    <row r="54" hidden="1">
      <c r="A54" s="10" t="s">
        <v>199</v>
      </c>
      <c r="B54" s="10" t="s">
        <v>26</v>
      </c>
      <c r="C54" s="10" t="s">
        <v>48</v>
      </c>
      <c r="D54" s="10" t="s">
        <v>200</v>
      </c>
      <c r="E54" s="10" t="s">
        <v>108</v>
      </c>
      <c r="F54" s="3" t="s">
        <v>201</v>
      </c>
      <c r="G54" s="3" t="s">
        <v>130</v>
      </c>
      <c r="H54" s="3" t="s">
        <v>94</v>
      </c>
      <c r="I54" s="5">
        <v>0.0</v>
      </c>
      <c r="J54" s="5">
        <v>0.0</v>
      </c>
      <c r="K54" s="13"/>
      <c r="L54" s="13"/>
      <c r="M54" s="7"/>
      <c r="N54" s="7"/>
      <c r="O54" s="14"/>
      <c r="P54" s="14"/>
      <c r="Q54" s="14"/>
      <c r="R54" s="16" t="s">
        <v>121</v>
      </c>
      <c r="S54" s="15" t="s">
        <v>123</v>
      </c>
      <c r="T54" s="22"/>
      <c r="U54" s="17"/>
      <c r="V54" s="17"/>
      <c r="W54" s="17"/>
      <c r="X54" s="19">
        <f t="shared" ref="X54:X165" si="5">countif($F$3:$F$806,F54)</f>
        <v>1</v>
      </c>
    </row>
    <row r="55" hidden="1">
      <c r="A55" s="10" t="s">
        <v>199</v>
      </c>
      <c r="B55" s="10" t="s">
        <v>26</v>
      </c>
      <c r="C55" s="10" t="s">
        <v>48</v>
      </c>
      <c r="D55" s="10" t="s">
        <v>200</v>
      </c>
      <c r="E55" s="10" t="s">
        <v>108</v>
      </c>
      <c r="F55" s="3" t="s">
        <v>202</v>
      </c>
      <c r="G55" s="3" t="s">
        <v>120</v>
      </c>
      <c r="H55" s="3" t="s">
        <v>94</v>
      </c>
      <c r="I55" s="5">
        <v>0.0</v>
      </c>
      <c r="J55" s="5">
        <v>0.0</v>
      </c>
      <c r="K55" s="13"/>
      <c r="L55" s="13"/>
      <c r="M55" s="7"/>
      <c r="N55" s="7"/>
      <c r="O55" s="14"/>
      <c r="P55" s="14"/>
      <c r="Q55" s="14"/>
      <c r="R55" s="16" t="s">
        <v>123</v>
      </c>
      <c r="S55" s="22"/>
      <c r="T55" s="22"/>
      <c r="U55" s="17"/>
      <c r="V55" s="17"/>
      <c r="W55" s="17"/>
      <c r="X55" s="19">
        <f t="shared" si="5"/>
        <v>1</v>
      </c>
    </row>
    <row r="56" hidden="1">
      <c r="A56" s="10"/>
      <c r="B56" s="10" t="s">
        <v>107</v>
      </c>
      <c r="C56" s="10" t="s">
        <v>27</v>
      </c>
      <c r="D56" s="10" t="s">
        <v>28</v>
      </c>
      <c r="E56" s="10" t="s">
        <v>108</v>
      </c>
      <c r="F56" s="3" t="s">
        <v>203</v>
      </c>
      <c r="G56" s="3" t="s">
        <v>120</v>
      </c>
      <c r="H56" s="3" t="s">
        <v>204</v>
      </c>
      <c r="I56" s="5">
        <v>0.0</v>
      </c>
      <c r="J56" s="5">
        <v>0.0</v>
      </c>
      <c r="K56" s="13"/>
      <c r="L56" s="13"/>
      <c r="M56" s="7">
        <v>500.0</v>
      </c>
      <c r="N56" s="7">
        <v>-500.0</v>
      </c>
      <c r="O56" s="14"/>
      <c r="P56" s="14"/>
      <c r="Q56" s="14"/>
      <c r="R56" s="16" t="s">
        <v>121</v>
      </c>
      <c r="S56" s="22"/>
      <c r="T56" s="16" t="s">
        <v>121</v>
      </c>
      <c r="U56" s="17"/>
      <c r="V56" s="17"/>
      <c r="W56" s="17"/>
      <c r="X56" s="19">
        <f t="shared" si="5"/>
        <v>1</v>
      </c>
    </row>
    <row r="57" hidden="1">
      <c r="A57" s="10" t="s">
        <v>205</v>
      </c>
      <c r="B57" s="10" t="s">
        <v>107</v>
      </c>
      <c r="C57" s="10" t="s">
        <v>27</v>
      </c>
      <c r="D57" s="10" t="s">
        <v>108</v>
      </c>
      <c r="E57" s="10" t="s">
        <v>108</v>
      </c>
      <c r="F57" s="3" t="s">
        <v>206</v>
      </c>
      <c r="G57" s="3" t="s">
        <v>204</v>
      </c>
      <c r="H57" s="3" t="s">
        <v>207</v>
      </c>
      <c r="I57" s="13">
        <v>400.0</v>
      </c>
      <c r="J57" s="5">
        <v>-400.0</v>
      </c>
      <c r="K57" s="13"/>
      <c r="L57" s="13"/>
      <c r="M57" s="7">
        <v>0.0</v>
      </c>
      <c r="N57" s="7">
        <v>0.0</v>
      </c>
      <c r="O57" s="14"/>
      <c r="P57" s="14"/>
      <c r="Q57" s="14"/>
      <c r="R57" s="22"/>
      <c r="S57" s="22"/>
      <c r="T57" s="22"/>
      <c r="U57" s="17"/>
      <c r="V57" s="17"/>
      <c r="W57" s="17"/>
      <c r="X57" s="19">
        <f t="shared" si="5"/>
        <v>1</v>
      </c>
    </row>
    <row r="58" hidden="1">
      <c r="A58" s="10" t="s">
        <v>205</v>
      </c>
      <c r="B58" s="10" t="s">
        <v>107</v>
      </c>
      <c r="C58" s="10" t="s">
        <v>27</v>
      </c>
      <c r="D58" s="10" t="s">
        <v>108</v>
      </c>
      <c r="E58" s="10" t="s">
        <v>108</v>
      </c>
      <c r="F58" s="3" t="s">
        <v>208</v>
      </c>
      <c r="G58" s="3" t="s">
        <v>209</v>
      </c>
      <c r="H58" s="3" t="s">
        <v>207</v>
      </c>
      <c r="I58" s="5">
        <v>0.0</v>
      </c>
      <c r="J58" s="5">
        <v>0.0</v>
      </c>
      <c r="K58" s="13"/>
      <c r="L58" s="13"/>
      <c r="M58" s="7">
        <v>450.0</v>
      </c>
      <c r="N58" s="7">
        <v>-450.0</v>
      </c>
      <c r="O58" s="14"/>
      <c r="P58" s="14"/>
      <c r="Q58" s="7">
        <v>2024.0</v>
      </c>
      <c r="R58" s="22"/>
      <c r="S58" s="22"/>
      <c r="T58" s="22"/>
      <c r="U58" s="17"/>
      <c r="V58" s="17"/>
      <c r="W58" s="17"/>
      <c r="X58" s="19">
        <f t="shared" si="5"/>
        <v>1</v>
      </c>
    </row>
    <row r="59" hidden="1">
      <c r="A59" s="10" t="s">
        <v>210</v>
      </c>
      <c r="B59" s="10" t="s">
        <v>107</v>
      </c>
      <c r="C59" s="10" t="s">
        <v>27</v>
      </c>
      <c r="D59" s="10" t="s">
        <v>108</v>
      </c>
      <c r="E59" s="10" t="s">
        <v>108</v>
      </c>
      <c r="F59" s="3" t="s">
        <v>211</v>
      </c>
      <c r="G59" s="3" t="s">
        <v>171</v>
      </c>
      <c r="H59" s="3" t="s">
        <v>173</v>
      </c>
      <c r="I59" s="13"/>
      <c r="J59" s="13"/>
      <c r="K59" s="13"/>
      <c r="L59" s="13"/>
      <c r="M59" s="7"/>
      <c r="N59" s="7"/>
      <c r="O59" s="14"/>
      <c r="P59" s="14"/>
      <c r="Q59" s="14"/>
      <c r="R59" s="22"/>
      <c r="S59" s="22"/>
      <c r="T59" s="22"/>
      <c r="U59" s="17"/>
      <c r="V59" s="17"/>
      <c r="W59" s="17"/>
      <c r="X59" s="19">
        <f t="shared" si="5"/>
        <v>1</v>
      </c>
    </row>
    <row r="60" hidden="1">
      <c r="A60" s="10" t="s">
        <v>210</v>
      </c>
      <c r="B60" s="10" t="s">
        <v>107</v>
      </c>
      <c r="C60" s="10" t="s">
        <v>27</v>
      </c>
      <c r="D60" s="10" t="s">
        <v>108</v>
      </c>
      <c r="E60" s="10" t="s">
        <v>108</v>
      </c>
      <c r="F60" s="3" t="s">
        <v>212</v>
      </c>
      <c r="G60" s="3" t="s">
        <v>171</v>
      </c>
      <c r="H60" s="3" t="s">
        <v>168</v>
      </c>
      <c r="I60" s="13"/>
      <c r="J60" s="13"/>
      <c r="K60" s="13"/>
      <c r="L60" s="13"/>
      <c r="M60" s="7"/>
      <c r="N60" s="7"/>
      <c r="O60" s="14"/>
      <c r="P60" s="14"/>
      <c r="Q60" s="14"/>
      <c r="R60" s="22"/>
      <c r="S60" s="22"/>
      <c r="T60" s="22"/>
      <c r="U60" s="17"/>
      <c r="V60" s="17"/>
      <c r="W60" s="17"/>
      <c r="X60" s="19">
        <f t="shared" si="5"/>
        <v>1</v>
      </c>
    </row>
    <row r="61" hidden="1">
      <c r="A61" s="10"/>
      <c r="B61" s="10" t="s">
        <v>26</v>
      </c>
      <c r="C61" s="10" t="s">
        <v>27</v>
      </c>
      <c r="D61" s="10" t="s">
        <v>28</v>
      </c>
      <c r="E61" s="10" t="s">
        <v>108</v>
      </c>
      <c r="F61" s="12" t="s">
        <v>213</v>
      </c>
      <c r="G61" s="12" t="s">
        <v>30</v>
      </c>
      <c r="H61" s="12" t="s">
        <v>214</v>
      </c>
      <c r="I61" s="5">
        <v>300.0</v>
      </c>
      <c r="J61" s="5">
        <v>-300.0</v>
      </c>
      <c r="K61" s="13"/>
      <c r="L61" s="13"/>
      <c r="M61" s="7">
        <v>0.0</v>
      </c>
      <c r="N61" s="7">
        <v>0.0</v>
      </c>
      <c r="O61" s="14"/>
      <c r="P61" s="14"/>
      <c r="Q61" s="14"/>
      <c r="R61" s="15" t="s">
        <v>33</v>
      </c>
      <c r="S61" s="23"/>
      <c r="T61" s="16" t="s">
        <v>32</v>
      </c>
      <c r="U61" s="17"/>
      <c r="V61" s="18"/>
      <c r="W61" s="18" t="s">
        <v>215</v>
      </c>
      <c r="X61" s="19">
        <f t="shared" si="5"/>
        <v>1</v>
      </c>
    </row>
    <row r="62" hidden="1">
      <c r="A62" s="10"/>
      <c r="B62" s="10" t="s">
        <v>26</v>
      </c>
      <c r="C62" s="10" t="s">
        <v>27</v>
      </c>
      <c r="D62" s="10" t="s">
        <v>28</v>
      </c>
      <c r="E62" s="10" t="s">
        <v>108</v>
      </c>
      <c r="F62" s="12" t="s">
        <v>216</v>
      </c>
      <c r="G62" s="12" t="s">
        <v>30</v>
      </c>
      <c r="H62" s="12" t="s">
        <v>217</v>
      </c>
      <c r="I62" s="5">
        <v>450.0</v>
      </c>
      <c r="J62" s="5">
        <v>-450.0</v>
      </c>
      <c r="K62" s="13"/>
      <c r="L62" s="13"/>
      <c r="M62" s="7">
        <v>1000.0</v>
      </c>
      <c r="N62" s="7">
        <v>-1000.0</v>
      </c>
      <c r="O62" s="7">
        <v>500.0</v>
      </c>
      <c r="P62" s="7">
        <v>260.0</v>
      </c>
      <c r="Q62" s="14"/>
      <c r="R62" s="15" t="s">
        <v>218</v>
      </c>
      <c r="S62" s="15" t="s">
        <v>32</v>
      </c>
      <c r="T62" s="22"/>
      <c r="U62" s="17"/>
      <c r="V62" s="18"/>
      <c r="W62" s="18" t="s">
        <v>219</v>
      </c>
      <c r="X62" s="19">
        <f t="shared" si="5"/>
        <v>1</v>
      </c>
    </row>
    <row r="63" hidden="1">
      <c r="A63" s="10"/>
      <c r="B63" s="10" t="s">
        <v>26</v>
      </c>
      <c r="C63" s="10" t="s">
        <v>27</v>
      </c>
      <c r="D63" s="10" t="s">
        <v>28</v>
      </c>
      <c r="E63" s="10" t="s">
        <v>108</v>
      </c>
      <c r="F63" s="12" t="s">
        <v>220</v>
      </c>
      <c r="G63" s="12" t="s">
        <v>143</v>
      </c>
      <c r="H63" s="12" t="s">
        <v>221</v>
      </c>
      <c r="I63" s="5">
        <v>0.0</v>
      </c>
      <c r="J63" s="5">
        <v>0.0</v>
      </c>
      <c r="K63" s="13"/>
      <c r="L63" s="13"/>
      <c r="M63" s="7">
        <v>500.0</v>
      </c>
      <c r="N63" s="7">
        <v>-500.0</v>
      </c>
      <c r="O63" s="14"/>
      <c r="P63" s="14"/>
      <c r="Q63" s="14"/>
      <c r="R63" s="16" t="s">
        <v>88</v>
      </c>
      <c r="S63" s="22"/>
      <c r="T63" s="16" t="s">
        <v>222</v>
      </c>
      <c r="U63" s="17"/>
      <c r="V63" s="17"/>
      <c r="W63" s="17"/>
      <c r="X63" s="19">
        <f t="shared" si="5"/>
        <v>1</v>
      </c>
    </row>
    <row r="64" hidden="1">
      <c r="A64" s="10"/>
      <c r="B64" s="10" t="s">
        <v>26</v>
      </c>
      <c r="C64" s="10" t="s">
        <v>27</v>
      </c>
      <c r="D64" s="10" t="s">
        <v>28</v>
      </c>
      <c r="E64" s="10" t="s">
        <v>108</v>
      </c>
      <c r="F64" s="12" t="s">
        <v>223</v>
      </c>
      <c r="G64" s="12" t="s">
        <v>51</v>
      </c>
      <c r="H64" s="12" t="s">
        <v>41</v>
      </c>
      <c r="I64" s="5">
        <v>0.0</v>
      </c>
      <c r="J64" s="5">
        <v>0.0</v>
      </c>
      <c r="K64" s="13"/>
      <c r="L64" s="13"/>
      <c r="M64" s="7">
        <v>0.0</v>
      </c>
      <c r="N64" s="7">
        <v>0.0</v>
      </c>
      <c r="O64" s="14"/>
      <c r="P64" s="14"/>
      <c r="Q64" s="14"/>
      <c r="R64" s="16" t="s">
        <v>88</v>
      </c>
      <c r="S64" s="16" t="s">
        <v>224</v>
      </c>
      <c r="T64" s="16" t="s">
        <v>88</v>
      </c>
      <c r="U64" s="17"/>
      <c r="V64" s="18"/>
      <c r="W64" s="18" t="s">
        <v>225</v>
      </c>
      <c r="X64" s="19">
        <f t="shared" si="5"/>
        <v>1</v>
      </c>
    </row>
    <row r="65" hidden="1">
      <c r="A65" s="10"/>
      <c r="B65" s="10" t="s">
        <v>27</v>
      </c>
      <c r="C65" s="10" t="s">
        <v>48</v>
      </c>
      <c r="D65" s="10" t="s">
        <v>28</v>
      </c>
      <c r="E65" s="10" t="s">
        <v>28</v>
      </c>
      <c r="F65" s="3" t="s">
        <v>226</v>
      </c>
      <c r="G65" s="3" t="s">
        <v>51</v>
      </c>
      <c r="H65" s="3" t="s">
        <v>65</v>
      </c>
      <c r="I65" s="5">
        <v>0.0</v>
      </c>
      <c r="J65" s="5">
        <v>0.0</v>
      </c>
      <c r="K65" s="13"/>
      <c r="L65" s="13"/>
      <c r="M65" s="7">
        <v>0.0</v>
      </c>
      <c r="N65" s="7">
        <v>0.0</v>
      </c>
      <c r="O65" s="14"/>
      <c r="P65" s="14"/>
      <c r="Q65" s="14"/>
      <c r="R65" s="16" t="s">
        <v>52</v>
      </c>
      <c r="S65" s="21"/>
      <c r="T65" s="15" t="s">
        <v>53</v>
      </c>
      <c r="U65" s="16" t="s">
        <v>66</v>
      </c>
      <c r="V65" s="17"/>
      <c r="W65" s="18" t="s">
        <v>227</v>
      </c>
      <c r="X65" s="19">
        <f t="shared" si="5"/>
        <v>1</v>
      </c>
    </row>
    <row r="66" hidden="1">
      <c r="A66" s="10"/>
      <c r="B66" s="10" t="s">
        <v>26</v>
      </c>
      <c r="C66" s="10" t="s">
        <v>27</v>
      </c>
      <c r="D66" s="10" t="s">
        <v>28</v>
      </c>
      <c r="E66" s="10" t="s">
        <v>108</v>
      </c>
      <c r="F66" s="12" t="s">
        <v>228</v>
      </c>
      <c r="G66" s="12" t="s">
        <v>229</v>
      </c>
      <c r="H66" s="12" t="s">
        <v>230</v>
      </c>
      <c r="I66" s="5">
        <v>520.0</v>
      </c>
      <c r="J66" s="5">
        <v>-2780.0</v>
      </c>
      <c r="K66" s="13"/>
      <c r="L66" s="13"/>
      <c r="M66" s="7">
        <v>0.0</v>
      </c>
      <c r="N66" s="7">
        <v>0.0</v>
      </c>
      <c r="O66" s="14"/>
      <c r="P66" s="14"/>
      <c r="Q66" s="14"/>
      <c r="R66" s="16" t="s">
        <v>231</v>
      </c>
      <c r="S66" s="22"/>
      <c r="T66" s="16" t="s">
        <v>232</v>
      </c>
      <c r="U66" s="17"/>
      <c r="V66" s="17"/>
      <c r="W66" s="17"/>
      <c r="X66" s="19">
        <f t="shared" si="5"/>
        <v>1</v>
      </c>
    </row>
    <row r="67" hidden="1">
      <c r="A67" s="10"/>
      <c r="B67" s="10" t="s">
        <v>26</v>
      </c>
      <c r="C67" s="10" t="s">
        <v>27</v>
      </c>
      <c r="D67" s="10" t="s">
        <v>28</v>
      </c>
      <c r="E67" s="10" t="s">
        <v>108</v>
      </c>
      <c r="F67" s="12" t="s">
        <v>233</v>
      </c>
      <c r="G67" s="12" t="s">
        <v>229</v>
      </c>
      <c r="H67" s="12" t="s">
        <v>234</v>
      </c>
      <c r="I67" s="5">
        <v>2600.0</v>
      </c>
      <c r="J67" s="5">
        <v>-2600.0</v>
      </c>
      <c r="K67" s="13"/>
      <c r="L67" s="13"/>
      <c r="M67" s="7">
        <v>0.0</v>
      </c>
      <c r="N67" s="7">
        <v>0.0</v>
      </c>
      <c r="O67" s="14"/>
      <c r="P67" s="14"/>
      <c r="Q67" s="14"/>
      <c r="R67" s="16" t="s">
        <v>231</v>
      </c>
      <c r="S67" s="16" t="s">
        <v>235</v>
      </c>
      <c r="T67" s="16" t="s">
        <v>232</v>
      </c>
      <c r="U67" s="17"/>
      <c r="V67" s="17"/>
      <c r="W67" s="17"/>
      <c r="X67" s="19">
        <f t="shared" si="5"/>
        <v>1</v>
      </c>
    </row>
    <row r="68" hidden="1">
      <c r="A68" s="10"/>
      <c r="B68" s="10" t="s">
        <v>26</v>
      </c>
      <c r="C68" s="10" t="s">
        <v>27</v>
      </c>
      <c r="D68" s="10" t="s">
        <v>28</v>
      </c>
      <c r="E68" s="10" t="s">
        <v>108</v>
      </c>
      <c r="F68" s="12" t="s">
        <v>236</v>
      </c>
      <c r="G68" s="12" t="s">
        <v>229</v>
      </c>
      <c r="H68" s="12" t="s">
        <v>237</v>
      </c>
      <c r="I68" s="5">
        <v>2100.0</v>
      </c>
      <c r="J68" s="5">
        <v>-2100.0</v>
      </c>
      <c r="K68" s="13"/>
      <c r="L68" s="13"/>
      <c r="M68" s="7">
        <v>900.0</v>
      </c>
      <c r="N68" s="7">
        <v>-900.0</v>
      </c>
      <c r="O68" s="14"/>
      <c r="P68" s="14"/>
      <c r="Q68" s="7">
        <v>2028.0</v>
      </c>
      <c r="R68" s="16" t="s">
        <v>231</v>
      </c>
      <c r="S68" s="22"/>
      <c r="T68" s="16" t="s">
        <v>232</v>
      </c>
      <c r="U68" s="17"/>
      <c r="V68" s="17"/>
      <c r="W68" s="17"/>
      <c r="X68" s="19">
        <f t="shared" si="5"/>
        <v>1</v>
      </c>
    </row>
    <row r="69" hidden="1">
      <c r="A69" s="10"/>
      <c r="B69" s="10" t="s">
        <v>26</v>
      </c>
      <c r="C69" s="10" t="s">
        <v>27</v>
      </c>
      <c r="D69" s="10" t="s">
        <v>28</v>
      </c>
      <c r="E69" s="10" t="s">
        <v>108</v>
      </c>
      <c r="F69" s="12" t="s">
        <v>238</v>
      </c>
      <c r="G69" s="12" t="s">
        <v>229</v>
      </c>
      <c r="H69" s="12" t="s">
        <v>239</v>
      </c>
      <c r="I69" s="5">
        <v>0.0</v>
      </c>
      <c r="J69" s="5">
        <v>0.0</v>
      </c>
      <c r="K69" s="13"/>
      <c r="L69" s="13"/>
      <c r="M69" s="7">
        <v>0.0</v>
      </c>
      <c r="N69" s="7">
        <v>0.0</v>
      </c>
      <c r="O69" s="14"/>
      <c r="P69" s="14"/>
      <c r="Q69" s="14"/>
      <c r="R69" s="16" t="s">
        <v>231</v>
      </c>
      <c r="S69" s="22"/>
      <c r="T69" s="16" t="s">
        <v>232</v>
      </c>
      <c r="U69" s="17"/>
      <c r="V69" s="17"/>
      <c r="W69" s="17"/>
      <c r="X69" s="19">
        <f t="shared" si="5"/>
        <v>1</v>
      </c>
    </row>
    <row r="70" hidden="1">
      <c r="A70" s="10"/>
      <c r="B70" s="10" t="s">
        <v>26</v>
      </c>
      <c r="C70" s="10" t="s">
        <v>27</v>
      </c>
      <c r="D70" s="10" t="s">
        <v>28</v>
      </c>
      <c r="E70" s="10" t="s">
        <v>108</v>
      </c>
      <c r="F70" s="12" t="s">
        <v>240</v>
      </c>
      <c r="G70" s="12" t="s">
        <v>241</v>
      </c>
      <c r="H70" s="12" t="s">
        <v>237</v>
      </c>
      <c r="I70" s="5">
        <v>900.0</v>
      </c>
      <c r="J70" s="5">
        <v>-900.0</v>
      </c>
      <c r="K70" s="13"/>
      <c r="L70" s="13"/>
      <c r="M70" s="7">
        <v>300.0</v>
      </c>
      <c r="N70" s="7">
        <v>-300.0</v>
      </c>
      <c r="O70" s="7">
        <v>250.0</v>
      </c>
      <c r="P70" s="14"/>
      <c r="Q70" s="7">
        <v>2028.0</v>
      </c>
      <c r="R70" s="16" t="s">
        <v>231</v>
      </c>
      <c r="S70" s="22"/>
      <c r="T70" s="16" t="s">
        <v>232</v>
      </c>
      <c r="U70" s="17"/>
      <c r="V70" s="17"/>
      <c r="W70" s="17"/>
      <c r="X70" s="19">
        <f t="shared" si="5"/>
        <v>1</v>
      </c>
    </row>
    <row r="71" hidden="1">
      <c r="A71" s="10"/>
      <c r="B71" s="10" t="s">
        <v>26</v>
      </c>
      <c r="C71" s="10" t="s">
        <v>27</v>
      </c>
      <c r="D71" s="10" t="s">
        <v>28</v>
      </c>
      <c r="E71" s="10" t="s">
        <v>108</v>
      </c>
      <c r="F71" s="12" t="s">
        <v>242</v>
      </c>
      <c r="G71" s="12" t="s">
        <v>241</v>
      </c>
      <c r="H71" s="12" t="s">
        <v>243</v>
      </c>
      <c r="I71" s="5">
        <v>0.0</v>
      </c>
      <c r="J71" s="5">
        <v>0.0</v>
      </c>
      <c r="K71" s="13"/>
      <c r="L71" s="13"/>
      <c r="M71" s="7">
        <v>0.0</v>
      </c>
      <c r="N71" s="7">
        <v>0.0</v>
      </c>
      <c r="O71" s="14"/>
      <c r="P71" s="14"/>
      <c r="Q71" s="14"/>
      <c r="R71" s="16" t="s">
        <v>231</v>
      </c>
      <c r="S71" s="22"/>
      <c r="T71" s="16" t="s">
        <v>244</v>
      </c>
      <c r="U71" s="17"/>
      <c r="V71" s="17"/>
      <c r="W71" s="17"/>
      <c r="X71" s="19">
        <f t="shared" si="5"/>
        <v>1</v>
      </c>
    </row>
    <row r="72" hidden="1">
      <c r="A72" s="10"/>
      <c r="B72" s="10" t="s">
        <v>26</v>
      </c>
      <c r="C72" s="10" t="s">
        <v>27</v>
      </c>
      <c r="D72" s="10" t="s">
        <v>28</v>
      </c>
      <c r="E72" s="10" t="s">
        <v>108</v>
      </c>
      <c r="F72" s="12" t="s">
        <v>245</v>
      </c>
      <c r="G72" s="12" t="s">
        <v>230</v>
      </c>
      <c r="H72" s="12" t="s">
        <v>239</v>
      </c>
      <c r="I72" s="5">
        <v>0.0</v>
      </c>
      <c r="J72" s="5">
        <v>0.0</v>
      </c>
      <c r="K72" s="13"/>
      <c r="L72" s="13"/>
      <c r="M72" s="7">
        <v>0.0</v>
      </c>
      <c r="N72" s="7">
        <v>0.0</v>
      </c>
      <c r="O72" s="14"/>
      <c r="P72" s="14"/>
      <c r="Q72" s="14"/>
      <c r="R72" s="16" t="s">
        <v>231</v>
      </c>
      <c r="S72" s="22"/>
      <c r="T72" s="16" t="s">
        <v>232</v>
      </c>
      <c r="U72" s="17"/>
      <c r="V72" s="17"/>
      <c r="W72" s="17"/>
      <c r="X72" s="19">
        <f t="shared" si="5"/>
        <v>1</v>
      </c>
    </row>
    <row r="73" hidden="1">
      <c r="A73" s="10"/>
      <c r="B73" s="10" t="s">
        <v>26</v>
      </c>
      <c r="C73" s="10" t="s">
        <v>27</v>
      </c>
      <c r="D73" s="10" t="s">
        <v>28</v>
      </c>
      <c r="E73" s="10" t="s">
        <v>108</v>
      </c>
      <c r="F73" s="3" t="s">
        <v>246</v>
      </c>
      <c r="G73" s="3" t="s">
        <v>187</v>
      </c>
      <c r="H73" s="3" t="s">
        <v>194</v>
      </c>
      <c r="I73" s="13">
        <v>2200.0</v>
      </c>
      <c r="J73" s="13">
        <v>-2200.0</v>
      </c>
      <c r="K73" s="13"/>
      <c r="L73" s="13"/>
      <c r="M73" s="7">
        <v>0.0</v>
      </c>
      <c r="N73" s="7">
        <v>0.0</v>
      </c>
      <c r="O73" s="14"/>
      <c r="P73" s="14"/>
      <c r="Q73" s="14"/>
      <c r="R73" s="16" t="s">
        <v>247</v>
      </c>
      <c r="S73" s="22"/>
      <c r="T73" s="22"/>
      <c r="U73" s="16" t="s">
        <v>247</v>
      </c>
      <c r="V73" s="17"/>
      <c r="W73" s="17"/>
      <c r="X73" s="19">
        <f t="shared" si="5"/>
        <v>1</v>
      </c>
    </row>
    <row r="74" hidden="1">
      <c r="A74" s="10"/>
      <c r="B74" s="10" t="s">
        <v>26</v>
      </c>
      <c r="C74" s="10" t="s">
        <v>27</v>
      </c>
      <c r="D74" s="10" t="s">
        <v>28</v>
      </c>
      <c r="E74" s="10" t="s">
        <v>108</v>
      </c>
      <c r="F74" s="3" t="s">
        <v>248</v>
      </c>
      <c r="G74" s="3" t="s">
        <v>187</v>
      </c>
      <c r="H74" s="3" t="s">
        <v>182</v>
      </c>
      <c r="I74" s="13">
        <v>12000.0</v>
      </c>
      <c r="J74" s="5">
        <v>-7500.0</v>
      </c>
      <c r="K74" s="13"/>
      <c r="L74" s="13"/>
      <c r="M74" s="7">
        <f>1500+2000</f>
        <v>3500</v>
      </c>
      <c r="N74" s="7">
        <f>-1500+-1000</f>
        <v>-2500</v>
      </c>
      <c r="O74" s="14"/>
      <c r="P74" s="14"/>
      <c r="Q74" s="7">
        <v>2025.0</v>
      </c>
      <c r="R74" s="15" t="s">
        <v>247</v>
      </c>
      <c r="S74" s="22"/>
      <c r="T74" s="22"/>
      <c r="U74" s="15" t="s">
        <v>247</v>
      </c>
      <c r="V74" s="17"/>
      <c r="W74" s="17"/>
      <c r="X74" s="19">
        <f t="shared" si="5"/>
        <v>1</v>
      </c>
    </row>
    <row r="75" hidden="1">
      <c r="A75" s="10"/>
      <c r="B75" s="10" t="s">
        <v>249</v>
      </c>
      <c r="C75" s="10" t="s">
        <v>250</v>
      </c>
      <c r="D75" s="10" t="s">
        <v>200</v>
      </c>
      <c r="E75" s="10" t="s">
        <v>108</v>
      </c>
      <c r="F75" s="12" t="s">
        <v>251</v>
      </c>
      <c r="G75" s="12" t="s">
        <v>69</v>
      </c>
      <c r="H75" s="12" t="s">
        <v>37</v>
      </c>
      <c r="I75" s="5">
        <v>670.0</v>
      </c>
      <c r="J75" s="5">
        <v>-670.0</v>
      </c>
      <c r="K75" s="13"/>
      <c r="L75" s="13"/>
      <c r="M75" s="7">
        <v>0.0</v>
      </c>
      <c r="N75" s="7">
        <v>0.0</v>
      </c>
      <c r="O75" s="14"/>
      <c r="P75" s="14"/>
      <c r="Q75" s="14"/>
      <c r="R75" s="16" t="s">
        <v>252</v>
      </c>
      <c r="S75" s="22"/>
      <c r="T75" s="22"/>
      <c r="U75" s="17"/>
      <c r="V75" s="17"/>
      <c r="W75" s="18" t="s">
        <v>253</v>
      </c>
      <c r="X75" s="19">
        <f t="shared" si="5"/>
        <v>1</v>
      </c>
    </row>
    <row r="76" hidden="1">
      <c r="A76" s="10"/>
      <c r="B76" s="10" t="s">
        <v>249</v>
      </c>
      <c r="C76" s="10" t="s">
        <v>27</v>
      </c>
      <c r="D76" s="10" t="s">
        <v>28</v>
      </c>
      <c r="E76" s="10" t="s">
        <v>28</v>
      </c>
      <c r="F76" s="12" t="s">
        <v>254</v>
      </c>
      <c r="G76" s="12" t="s">
        <v>85</v>
      </c>
      <c r="H76" s="12" t="s">
        <v>147</v>
      </c>
      <c r="I76" s="5">
        <v>0.0</v>
      </c>
      <c r="J76" s="5">
        <v>0.0</v>
      </c>
      <c r="K76" s="13"/>
      <c r="L76" s="13"/>
      <c r="M76" s="7">
        <v>0.0</v>
      </c>
      <c r="N76" s="7">
        <v>0.0</v>
      </c>
      <c r="O76" s="14"/>
      <c r="P76" s="14"/>
      <c r="Q76" s="14"/>
      <c r="R76" s="16" t="s">
        <v>255</v>
      </c>
      <c r="S76" s="22"/>
      <c r="T76" s="16" t="s">
        <v>150</v>
      </c>
      <c r="U76" s="17"/>
      <c r="V76" s="17"/>
      <c r="W76" s="18" t="s">
        <v>253</v>
      </c>
      <c r="X76" s="19">
        <f t="shared" si="5"/>
        <v>1</v>
      </c>
    </row>
    <row r="77" hidden="1">
      <c r="A77" s="10"/>
      <c r="B77" s="10" t="s">
        <v>256</v>
      </c>
      <c r="C77" s="10" t="s">
        <v>27</v>
      </c>
      <c r="D77" s="10" t="s">
        <v>28</v>
      </c>
      <c r="E77" s="10" t="s">
        <v>108</v>
      </c>
      <c r="F77" s="12" t="s">
        <v>257</v>
      </c>
      <c r="G77" s="12" t="s">
        <v>258</v>
      </c>
      <c r="H77" s="12" t="s">
        <v>65</v>
      </c>
      <c r="I77" s="5">
        <v>600.0</v>
      </c>
      <c r="J77" s="5">
        <v>-600.0</v>
      </c>
      <c r="K77" s="13"/>
      <c r="L77" s="13"/>
      <c r="M77" s="7">
        <v>0.0</v>
      </c>
      <c r="N77" s="7">
        <v>0.0</v>
      </c>
      <c r="O77" s="14"/>
      <c r="P77" s="14"/>
      <c r="Q77" s="14"/>
      <c r="R77" s="16" t="s">
        <v>259</v>
      </c>
      <c r="S77" s="22"/>
      <c r="T77" s="16" t="s">
        <v>66</v>
      </c>
      <c r="U77" s="21"/>
      <c r="V77" s="17"/>
      <c r="W77" s="18" t="s">
        <v>253</v>
      </c>
      <c r="X77" s="19">
        <f t="shared" si="5"/>
        <v>1</v>
      </c>
    </row>
    <row r="78" hidden="1">
      <c r="A78" s="10"/>
      <c r="B78" s="10" t="s">
        <v>249</v>
      </c>
      <c r="C78" s="10" t="s">
        <v>250</v>
      </c>
      <c r="D78" s="10" t="s">
        <v>200</v>
      </c>
      <c r="E78" s="10" t="s">
        <v>108</v>
      </c>
      <c r="F78" s="12" t="s">
        <v>260</v>
      </c>
      <c r="G78" s="12" t="s">
        <v>261</v>
      </c>
      <c r="H78" s="12" t="s">
        <v>262</v>
      </c>
      <c r="I78" s="5">
        <v>0.0</v>
      </c>
      <c r="J78" s="5">
        <v>0.0</v>
      </c>
      <c r="K78" s="5"/>
      <c r="L78" s="13"/>
      <c r="M78" s="7">
        <v>0.0</v>
      </c>
      <c r="N78" s="7">
        <v>0.0</v>
      </c>
      <c r="O78" s="14"/>
      <c r="P78" s="14"/>
      <c r="Q78" s="14"/>
      <c r="R78" s="16" t="s">
        <v>263</v>
      </c>
      <c r="S78" s="22"/>
      <c r="T78" s="22"/>
      <c r="U78" s="17"/>
      <c r="V78" s="18"/>
      <c r="W78" s="18" t="s">
        <v>264</v>
      </c>
      <c r="X78" s="19">
        <f t="shared" si="5"/>
        <v>1</v>
      </c>
    </row>
    <row r="79" hidden="1">
      <c r="A79" s="10"/>
      <c r="B79" s="10" t="s">
        <v>249</v>
      </c>
      <c r="C79" s="10" t="s">
        <v>250</v>
      </c>
      <c r="D79" s="10" t="s">
        <v>200</v>
      </c>
      <c r="E79" s="10" t="s">
        <v>108</v>
      </c>
      <c r="F79" s="12" t="s">
        <v>265</v>
      </c>
      <c r="G79" s="12" t="s">
        <v>266</v>
      </c>
      <c r="H79" s="12" t="s">
        <v>267</v>
      </c>
      <c r="I79" s="5">
        <v>0.0</v>
      </c>
      <c r="J79" s="5">
        <v>0.0</v>
      </c>
      <c r="K79" s="13"/>
      <c r="L79" s="13"/>
      <c r="M79" s="7">
        <v>2000.0</v>
      </c>
      <c r="N79" s="7">
        <v>-2000.0</v>
      </c>
      <c r="O79" s="14"/>
      <c r="P79" s="14"/>
      <c r="Q79" s="14"/>
      <c r="R79" s="15" t="s">
        <v>268</v>
      </c>
      <c r="S79" s="22"/>
      <c r="T79" s="15" t="s">
        <v>268</v>
      </c>
      <c r="U79" s="17"/>
      <c r="V79" s="17"/>
      <c r="W79" s="17"/>
      <c r="X79" s="19">
        <f t="shared" si="5"/>
        <v>1</v>
      </c>
    </row>
    <row r="80" hidden="1">
      <c r="A80" s="10"/>
      <c r="B80" s="10" t="s">
        <v>249</v>
      </c>
      <c r="C80" s="10" t="s">
        <v>250</v>
      </c>
      <c r="D80" s="10" t="s">
        <v>200</v>
      </c>
      <c r="E80" s="10" t="s">
        <v>108</v>
      </c>
      <c r="F80" s="12" t="s">
        <v>269</v>
      </c>
      <c r="G80" s="12" t="s">
        <v>266</v>
      </c>
      <c r="H80" s="12" t="s">
        <v>270</v>
      </c>
      <c r="I80" s="5">
        <v>0.0</v>
      </c>
      <c r="J80" s="5">
        <v>0.0</v>
      </c>
      <c r="K80" s="13"/>
      <c r="L80" s="13"/>
      <c r="M80" s="7">
        <v>2000.0</v>
      </c>
      <c r="N80" s="7">
        <v>-2000.0</v>
      </c>
      <c r="O80" s="14"/>
      <c r="P80" s="14"/>
      <c r="Q80" s="14"/>
      <c r="R80" s="16" t="s">
        <v>271</v>
      </c>
      <c r="S80" s="22"/>
      <c r="T80" s="16" t="s">
        <v>271</v>
      </c>
      <c r="U80" s="17"/>
      <c r="V80" s="17"/>
      <c r="W80" s="17"/>
      <c r="X80" s="19">
        <f t="shared" si="5"/>
        <v>1</v>
      </c>
    </row>
    <row r="81" hidden="1">
      <c r="A81" s="10"/>
      <c r="B81" s="10" t="s">
        <v>249</v>
      </c>
      <c r="C81" s="10" t="s">
        <v>250</v>
      </c>
      <c r="D81" s="10" t="s">
        <v>200</v>
      </c>
      <c r="E81" s="10" t="s">
        <v>108</v>
      </c>
      <c r="F81" s="12" t="s">
        <v>272</v>
      </c>
      <c r="G81" s="12" t="s">
        <v>266</v>
      </c>
      <c r="H81" s="12" t="s">
        <v>273</v>
      </c>
      <c r="I81" s="5">
        <v>0.0</v>
      </c>
      <c r="J81" s="5">
        <v>0.0</v>
      </c>
      <c r="K81" s="13"/>
      <c r="L81" s="13"/>
      <c r="M81" s="7">
        <v>2000.0</v>
      </c>
      <c r="N81" s="7">
        <v>-2000.0</v>
      </c>
      <c r="O81" s="14"/>
      <c r="P81" s="14"/>
      <c r="Q81" s="14"/>
      <c r="R81" s="16" t="s">
        <v>271</v>
      </c>
      <c r="S81" s="22"/>
      <c r="T81" s="16" t="s">
        <v>271</v>
      </c>
      <c r="U81" s="17"/>
      <c r="V81" s="17"/>
      <c r="W81" s="17"/>
      <c r="X81" s="19">
        <f t="shared" si="5"/>
        <v>1</v>
      </c>
    </row>
    <row r="82" hidden="1">
      <c r="A82" s="10"/>
      <c r="B82" s="10" t="s">
        <v>249</v>
      </c>
      <c r="C82" s="10" t="s">
        <v>250</v>
      </c>
      <c r="D82" s="10" t="s">
        <v>200</v>
      </c>
      <c r="E82" s="10" t="s">
        <v>108</v>
      </c>
      <c r="F82" s="12" t="s">
        <v>274</v>
      </c>
      <c r="G82" s="12" t="s">
        <v>266</v>
      </c>
      <c r="H82" s="12" t="s">
        <v>275</v>
      </c>
      <c r="I82" s="5">
        <v>0.0</v>
      </c>
      <c r="J82" s="5">
        <v>0.0</v>
      </c>
      <c r="K82" s="13"/>
      <c r="L82" s="13"/>
      <c r="M82" s="7">
        <v>0.0</v>
      </c>
      <c r="N82" s="7">
        <v>0.0</v>
      </c>
      <c r="O82" s="14"/>
      <c r="P82" s="14"/>
      <c r="Q82" s="14"/>
      <c r="R82" s="16" t="s">
        <v>271</v>
      </c>
      <c r="S82" s="22"/>
      <c r="T82" s="16" t="s">
        <v>271</v>
      </c>
      <c r="U82" s="17"/>
      <c r="V82" s="17"/>
      <c r="W82" s="17"/>
      <c r="X82" s="19">
        <f t="shared" si="5"/>
        <v>1</v>
      </c>
    </row>
    <row r="83" hidden="1">
      <c r="A83" s="10"/>
      <c r="B83" s="10" t="s">
        <v>249</v>
      </c>
      <c r="C83" s="10" t="s">
        <v>250</v>
      </c>
      <c r="D83" s="10" t="s">
        <v>200</v>
      </c>
      <c r="E83" s="10" t="s">
        <v>108</v>
      </c>
      <c r="F83" s="12" t="s">
        <v>276</v>
      </c>
      <c r="G83" s="12" t="s">
        <v>266</v>
      </c>
      <c r="H83" s="12" t="s">
        <v>277</v>
      </c>
      <c r="I83" s="5">
        <v>0.0</v>
      </c>
      <c r="J83" s="5">
        <v>0.0</v>
      </c>
      <c r="K83" s="13"/>
      <c r="L83" s="13"/>
      <c r="M83" s="7">
        <v>0.0</v>
      </c>
      <c r="N83" s="7">
        <v>0.0</v>
      </c>
      <c r="O83" s="14"/>
      <c r="P83" s="14"/>
      <c r="Q83" s="14"/>
      <c r="R83" s="16" t="s">
        <v>271</v>
      </c>
      <c r="S83" s="22"/>
      <c r="T83" s="16" t="s">
        <v>271</v>
      </c>
      <c r="U83" s="17"/>
      <c r="V83" s="17"/>
      <c r="W83" s="17"/>
      <c r="X83" s="19">
        <f t="shared" si="5"/>
        <v>1</v>
      </c>
    </row>
    <row r="84" hidden="1">
      <c r="A84" s="10"/>
      <c r="B84" s="10" t="s">
        <v>249</v>
      </c>
      <c r="C84" s="10" t="s">
        <v>250</v>
      </c>
      <c r="D84" s="10" t="s">
        <v>200</v>
      </c>
      <c r="E84" s="10" t="s">
        <v>108</v>
      </c>
      <c r="F84" s="12" t="s">
        <v>278</v>
      </c>
      <c r="G84" s="12" t="s">
        <v>266</v>
      </c>
      <c r="H84" s="12" t="s">
        <v>82</v>
      </c>
      <c r="I84" s="5">
        <v>0.0</v>
      </c>
      <c r="J84" s="5">
        <v>0.0</v>
      </c>
      <c r="K84" s="13"/>
      <c r="L84" s="13"/>
      <c r="M84" s="7">
        <v>0.0</v>
      </c>
      <c r="N84" s="7">
        <v>0.0</v>
      </c>
      <c r="O84" s="14"/>
      <c r="P84" s="14"/>
      <c r="Q84" s="14"/>
      <c r="R84" s="16" t="s">
        <v>279</v>
      </c>
      <c r="S84" s="22"/>
      <c r="T84" s="16" t="s">
        <v>279</v>
      </c>
      <c r="U84" s="17"/>
      <c r="V84" s="17"/>
      <c r="W84" s="18" t="s">
        <v>280</v>
      </c>
      <c r="X84" s="19">
        <f t="shared" si="5"/>
        <v>1</v>
      </c>
    </row>
    <row r="85" hidden="1">
      <c r="A85" s="10"/>
      <c r="B85" s="10" t="s">
        <v>249</v>
      </c>
      <c r="C85" s="10" t="s">
        <v>250</v>
      </c>
      <c r="D85" s="10" t="s">
        <v>200</v>
      </c>
      <c r="E85" s="10" t="s">
        <v>108</v>
      </c>
      <c r="F85" s="12" t="s">
        <v>281</v>
      </c>
      <c r="G85" s="12" t="s">
        <v>282</v>
      </c>
      <c r="H85" s="12" t="s">
        <v>283</v>
      </c>
      <c r="I85" s="5">
        <v>2000.0</v>
      </c>
      <c r="J85" s="5">
        <v>-2000.0</v>
      </c>
      <c r="K85" s="5">
        <v>500.0</v>
      </c>
      <c r="L85" s="13"/>
      <c r="M85" s="7">
        <v>0.0</v>
      </c>
      <c r="N85" s="7">
        <v>0.0</v>
      </c>
      <c r="O85" s="14"/>
      <c r="P85" s="14"/>
      <c r="Q85" s="14"/>
      <c r="R85" s="16" t="s">
        <v>284</v>
      </c>
      <c r="S85" s="22"/>
      <c r="T85" s="22"/>
      <c r="U85" s="17"/>
      <c r="V85" s="17"/>
      <c r="W85" s="18" t="s">
        <v>253</v>
      </c>
      <c r="X85" s="19">
        <f t="shared" si="5"/>
        <v>1</v>
      </c>
    </row>
    <row r="86" hidden="1">
      <c r="A86" s="10"/>
      <c r="B86" s="10" t="s">
        <v>249</v>
      </c>
      <c r="C86" s="10" t="s">
        <v>250</v>
      </c>
      <c r="D86" s="10" t="s">
        <v>200</v>
      </c>
      <c r="E86" s="10" t="s">
        <v>108</v>
      </c>
      <c r="F86" s="12" t="s">
        <v>285</v>
      </c>
      <c r="G86" s="12" t="s">
        <v>282</v>
      </c>
      <c r="H86" s="12" t="s">
        <v>286</v>
      </c>
      <c r="I86" s="5">
        <v>1400.0</v>
      </c>
      <c r="J86" s="5">
        <v>-1400.0</v>
      </c>
      <c r="K86" s="5">
        <v>400.0</v>
      </c>
      <c r="L86" s="13"/>
      <c r="M86" s="7">
        <v>0.0</v>
      </c>
      <c r="N86" s="7">
        <v>0.0</v>
      </c>
      <c r="O86" s="14"/>
      <c r="P86" s="14"/>
      <c r="Q86" s="14"/>
      <c r="R86" s="15" t="s">
        <v>284</v>
      </c>
      <c r="S86" s="22"/>
      <c r="T86" s="22"/>
      <c r="U86" s="17"/>
      <c r="V86" s="17"/>
      <c r="W86" s="18" t="s">
        <v>253</v>
      </c>
      <c r="X86" s="19">
        <f t="shared" si="5"/>
        <v>1</v>
      </c>
    </row>
    <row r="87" hidden="1">
      <c r="A87" s="10"/>
      <c r="B87" s="10" t="s">
        <v>249</v>
      </c>
      <c r="C87" s="10" t="s">
        <v>250</v>
      </c>
      <c r="D87" s="10" t="s">
        <v>200</v>
      </c>
      <c r="E87" s="10" t="s">
        <v>108</v>
      </c>
      <c r="F87" s="12" t="s">
        <v>287</v>
      </c>
      <c r="G87" s="12" t="s">
        <v>267</v>
      </c>
      <c r="H87" s="12" t="s">
        <v>273</v>
      </c>
      <c r="I87" s="5">
        <v>0.0</v>
      </c>
      <c r="J87" s="5">
        <v>0.0</v>
      </c>
      <c r="K87" s="13"/>
      <c r="L87" s="13"/>
      <c r="M87" s="7">
        <v>0.0</v>
      </c>
      <c r="N87" s="7">
        <v>0.0</v>
      </c>
      <c r="O87" s="14"/>
      <c r="P87" s="14"/>
      <c r="Q87" s="14"/>
      <c r="R87" s="15" t="s">
        <v>288</v>
      </c>
      <c r="S87" s="22"/>
      <c r="T87" s="22"/>
      <c r="U87" s="17"/>
      <c r="V87" s="18"/>
      <c r="W87" s="18" t="s">
        <v>253</v>
      </c>
      <c r="X87" s="19">
        <f t="shared" si="5"/>
        <v>1</v>
      </c>
    </row>
    <row r="88" hidden="1">
      <c r="A88" s="10"/>
      <c r="B88" s="10" t="s">
        <v>249</v>
      </c>
      <c r="C88" s="10" t="s">
        <v>250</v>
      </c>
      <c r="D88" s="10" t="s">
        <v>200</v>
      </c>
      <c r="E88" s="10" t="s">
        <v>108</v>
      </c>
      <c r="F88" s="12" t="s">
        <v>289</v>
      </c>
      <c r="G88" s="12" t="s">
        <v>267</v>
      </c>
      <c r="H88" s="12" t="s">
        <v>290</v>
      </c>
      <c r="I88" s="5">
        <v>300.0</v>
      </c>
      <c r="J88" s="5">
        <v>-300.0</v>
      </c>
      <c r="K88" s="13"/>
      <c r="L88" s="13"/>
      <c r="M88" s="7">
        <v>0.0</v>
      </c>
      <c r="N88" s="7">
        <v>0.0</v>
      </c>
      <c r="O88" s="14"/>
      <c r="P88" s="14"/>
      <c r="Q88" s="14"/>
      <c r="R88" s="15" t="s">
        <v>259</v>
      </c>
      <c r="S88" s="22"/>
      <c r="T88" s="22"/>
      <c r="U88" s="17"/>
      <c r="V88" s="17"/>
      <c r="W88" s="18" t="s">
        <v>253</v>
      </c>
      <c r="X88" s="19">
        <f t="shared" si="5"/>
        <v>1</v>
      </c>
    </row>
    <row r="89" hidden="1">
      <c r="A89" s="10"/>
      <c r="B89" s="10" t="s">
        <v>249</v>
      </c>
      <c r="C89" s="10" t="s">
        <v>250</v>
      </c>
      <c r="D89" s="10" t="s">
        <v>200</v>
      </c>
      <c r="E89" s="10" t="s">
        <v>108</v>
      </c>
      <c r="F89" s="12" t="s">
        <v>291</v>
      </c>
      <c r="G89" s="12" t="s">
        <v>267</v>
      </c>
      <c r="H89" s="12" t="s">
        <v>292</v>
      </c>
      <c r="I89" s="5">
        <v>240.0</v>
      </c>
      <c r="J89" s="5">
        <v>-240.0</v>
      </c>
      <c r="K89" s="13"/>
      <c r="L89" s="13"/>
      <c r="M89" s="7">
        <v>500.0</v>
      </c>
      <c r="N89" s="7">
        <v>-500.0</v>
      </c>
      <c r="O89" s="14"/>
      <c r="P89" s="14"/>
      <c r="Q89" s="14"/>
      <c r="R89" s="15" t="s">
        <v>293</v>
      </c>
      <c r="S89" s="22"/>
      <c r="T89" s="15" t="s">
        <v>293</v>
      </c>
      <c r="U89" s="17"/>
      <c r="V89" s="17"/>
      <c r="W89" s="17"/>
      <c r="X89" s="19">
        <f t="shared" si="5"/>
        <v>1</v>
      </c>
    </row>
    <row r="90" hidden="1">
      <c r="A90" s="10"/>
      <c r="B90" s="10" t="s">
        <v>249</v>
      </c>
      <c r="C90" s="10" t="s">
        <v>250</v>
      </c>
      <c r="D90" s="10" t="s">
        <v>200</v>
      </c>
      <c r="E90" s="10" t="s">
        <v>108</v>
      </c>
      <c r="F90" s="12" t="s">
        <v>294</v>
      </c>
      <c r="G90" s="12" t="s">
        <v>283</v>
      </c>
      <c r="H90" s="12" t="s">
        <v>286</v>
      </c>
      <c r="I90" s="5">
        <v>1400.0</v>
      </c>
      <c r="J90" s="5">
        <v>-1400.0</v>
      </c>
      <c r="K90" s="13"/>
      <c r="L90" s="13"/>
      <c r="M90" s="7">
        <v>0.0</v>
      </c>
      <c r="N90" s="7">
        <v>0.0</v>
      </c>
      <c r="O90" s="14"/>
      <c r="P90" s="14"/>
      <c r="Q90" s="14"/>
      <c r="R90" s="15" t="s">
        <v>284</v>
      </c>
      <c r="S90" s="22"/>
      <c r="T90" s="22"/>
      <c r="U90" s="17"/>
      <c r="V90" s="17"/>
      <c r="W90" s="18" t="s">
        <v>253</v>
      </c>
      <c r="X90" s="19">
        <f t="shared" si="5"/>
        <v>1</v>
      </c>
    </row>
    <row r="91" hidden="1">
      <c r="A91" s="10"/>
      <c r="B91" s="10" t="s">
        <v>249</v>
      </c>
      <c r="C91" s="10" t="s">
        <v>250</v>
      </c>
      <c r="D91" s="10" t="s">
        <v>200</v>
      </c>
      <c r="E91" s="10" t="s">
        <v>108</v>
      </c>
      <c r="F91" s="12" t="s">
        <v>295</v>
      </c>
      <c r="G91" s="12" t="s">
        <v>296</v>
      </c>
      <c r="H91" s="12" t="s">
        <v>297</v>
      </c>
      <c r="I91" s="5">
        <v>2000.0</v>
      </c>
      <c r="J91" s="5">
        <v>-2000.0</v>
      </c>
      <c r="K91" s="13"/>
      <c r="L91" s="13"/>
      <c r="M91" s="7">
        <v>0.0</v>
      </c>
      <c r="N91" s="7">
        <v>0.0</v>
      </c>
      <c r="O91" s="14"/>
      <c r="P91" s="14"/>
      <c r="Q91" s="14"/>
      <c r="R91" s="15" t="s">
        <v>298</v>
      </c>
      <c r="S91" s="22"/>
      <c r="T91" s="22"/>
      <c r="U91" s="17"/>
      <c r="V91" s="17"/>
      <c r="W91" s="18" t="s">
        <v>253</v>
      </c>
      <c r="X91" s="19">
        <f t="shared" si="5"/>
        <v>1</v>
      </c>
    </row>
    <row r="92" hidden="1">
      <c r="A92" s="10"/>
      <c r="B92" s="10" t="s">
        <v>249</v>
      </c>
      <c r="C92" s="10" t="s">
        <v>250</v>
      </c>
      <c r="D92" s="10" t="s">
        <v>200</v>
      </c>
      <c r="E92" s="10" t="s">
        <v>108</v>
      </c>
      <c r="F92" s="12" t="s">
        <v>299</v>
      </c>
      <c r="G92" s="12" t="s">
        <v>296</v>
      </c>
      <c r="H92" s="12" t="s">
        <v>300</v>
      </c>
      <c r="I92" s="5">
        <v>4000.0</v>
      </c>
      <c r="J92" s="5">
        <v>-4000.0</v>
      </c>
      <c r="K92" s="13"/>
      <c r="L92" s="13"/>
      <c r="M92" s="7">
        <v>0.0</v>
      </c>
      <c r="N92" s="7">
        <v>0.0</v>
      </c>
      <c r="O92" s="14"/>
      <c r="P92" s="14"/>
      <c r="Q92" s="14"/>
      <c r="R92" s="15" t="s">
        <v>301</v>
      </c>
      <c r="S92" s="22"/>
      <c r="T92" s="22"/>
      <c r="U92" s="17"/>
      <c r="V92" s="17"/>
      <c r="W92" s="18" t="s">
        <v>253</v>
      </c>
      <c r="X92" s="19">
        <f t="shared" si="5"/>
        <v>1</v>
      </c>
    </row>
    <row r="93" hidden="1">
      <c r="A93" s="10"/>
      <c r="B93" s="10" t="s">
        <v>249</v>
      </c>
      <c r="C93" s="10" t="s">
        <v>250</v>
      </c>
      <c r="D93" s="10" t="s">
        <v>200</v>
      </c>
      <c r="E93" s="10" t="s">
        <v>108</v>
      </c>
      <c r="F93" s="12" t="s">
        <v>302</v>
      </c>
      <c r="G93" s="12" t="s">
        <v>270</v>
      </c>
      <c r="H93" s="12" t="s">
        <v>292</v>
      </c>
      <c r="I93" s="5">
        <v>0.0</v>
      </c>
      <c r="J93" s="5">
        <v>0.0</v>
      </c>
      <c r="K93" s="13"/>
      <c r="L93" s="13"/>
      <c r="M93" s="7">
        <v>2000.0</v>
      </c>
      <c r="N93" s="7">
        <v>-2000.0</v>
      </c>
      <c r="O93" s="14"/>
      <c r="P93" s="14"/>
      <c r="Q93" s="14"/>
      <c r="R93" s="15" t="s">
        <v>303</v>
      </c>
      <c r="S93" s="22"/>
      <c r="T93" s="15" t="s">
        <v>303</v>
      </c>
      <c r="U93" s="17"/>
      <c r="V93" s="17"/>
      <c r="W93" s="17"/>
      <c r="X93" s="19">
        <f t="shared" si="5"/>
        <v>1</v>
      </c>
    </row>
    <row r="94" hidden="1">
      <c r="A94" s="10"/>
      <c r="B94" s="10" t="s">
        <v>249</v>
      </c>
      <c r="C94" s="10" t="s">
        <v>250</v>
      </c>
      <c r="D94" s="10" t="s">
        <v>200</v>
      </c>
      <c r="E94" s="10" t="s">
        <v>108</v>
      </c>
      <c r="F94" s="12" t="s">
        <v>304</v>
      </c>
      <c r="G94" s="12" t="s">
        <v>305</v>
      </c>
      <c r="H94" s="12" t="s">
        <v>306</v>
      </c>
      <c r="I94" s="5">
        <v>0.0</v>
      </c>
      <c r="J94" s="5">
        <v>0.0</v>
      </c>
      <c r="K94" s="13"/>
      <c r="L94" s="13"/>
      <c r="M94" s="7">
        <v>0.0</v>
      </c>
      <c r="N94" s="7">
        <v>0.0</v>
      </c>
      <c r="O94" s="14"/>
      <c r="P94" s="14"/>
      <c r="Q94" s="14"/>
      <c r="R94" s="16" t="s">
        <v>307</v>
      </c>
      <c r="S94" s="22"/>
      <c r="T94" s="22"/>
      <c r="U94" s="17"/>
      <c r="V94" s="17"/>
      <c r="W94" s="18" t="s">
        <v>253</v>
      </c>
      <c r="X94" s="19">
        <f t="shared" si="5"/>
        <v>1</v>
      </c>
    </row>
    <row r="95" hidden="1">
      <c r="A95" s="10"/>
      <c r="B95" s="10" t="s">
        <v>249</v>
      </c>
      <c r="C95" s="10" t="s">
        <v>250</v>
      </c>
      <c r="D95" s="10" t="s">
        <v>200</v>
      </c>
      <c r="E95" s="10" t="s">
        <v>108</v>
      </c>
      <c r="F95" s="12" t="s">
        <v>308</v>
      </c>
      <c r="G95" s="12" t="s">
        <v>37</v>
      </c>
      <c r="H95" s="12" t="s">
        <v>309</v>
      </c>
      <c r="I95" s="5">
        <v>1500.0</v>
      </c>
      <c r="J95" s="5">
        <v>-1500.0</v>
      </c>
      <c r="K95" s="13"/>
      <c r="L95" s="13"/>
      <c r="M95" s="7">
        <v>0.0</v>
      </c>
      <c r="N95" s="7">
        <v>0.0</v>
      </c>
      <c r="O95" s="14"/>
      <c r="P95" s="14"/>
      <c r="Q95" s="14"/>
      <c r="R95" s="16" t="s">
        <v>252</v>
      </c>
      <c r="S95" s="22"/>
      <c r="T95" s="22"/>
      <c r="U95" s="17"/>
      <c r="V95" s="17"/>
      <c r="W95" s="18" t="s">
        <v>253</v>
      </c>
      <c r="X95" s="19">
        <f t="shared" si="5"/>
        <v>1</v>
      </c>
    </row>
    <row r="96" hidden="1">
      <c r="A96" s="10"/>
      <c r="B96" s="10" t="s">
        <v>256</v>
      </c>
      <c r="C96" s="10" t="s">
        <v>27</v>
      </c>
      <c r="D96" s="10" t="s">
        <v>28</v>
      </c>
      <c r="E96" s="10" t="s">
        <v>28</v>
      </c>
      <c r="F96" s="12" t="s">
        <v>310</v>
      </c>
      <c r="G96" s="12" t="s">
        <v>37</v>
      </c>
      <c r="H96" s="12" t="s">
        <v>61</v>
      </c>
      <c r="I96" s="5">
        <v>0.0</v>
      </c>
      <c r="J96" s="5">
        <v>0.0</v>
      </c>
      <c r="K96" s="13"/>
      <c r="L96" s="13"/>
      <c r="M96" s="7">
        <v>0.0</v>
      </c>
      <c r="N96" s="7">
        <v>0.0</v>
      </c>
      <c r="O96" s="14"/>
      <c r="P96" s="14"/>
      <c r="Q96" s="14"/>
      <c r="R96" s="16" t="s">
        <v>252</v>
      </c>
      <c r="S96" s="22"/>
      <c r="T96" s="16" t="s">
        <v>62</v>
      </c>
      <c r="U96" s="17"/>
      <c r="V96" s="17"/>
      <c r="W96" s="18" t="s">
        <v>311</v>
      </c>
      <c r="X96" s="19">
        <f t="shared" si="5"/>
        <v>1</v>
      </c>
    </row>
    <row r="97" hidden="1">
      <c r="A97" s="10"/>
      <c r="B97" s="10" t="s">
        <v>249</v>
      </c>
      <c r="C97" s="10" t="s">
        <v>250</v>
      </c>
      <c r="D97" s="10" t="s">
        <v>200</v>
      </c>
      <c r="E97" s="10" t="s">
        <v>108</v>
      </c>
      <c r="F97" s="12" t="s">
        <v>312</v>
      </c>
      <c r="G97" s="12" t="s">
        <v>37</v>
      </c>
      <c r="H97" s="12" t="s">
        <v>41</v>
      </c>
      <c r="I97" s="5">
        <v>70.0</v>
      </c>
      <c r="J97" s="5">
        <v>-70.0</v>
      </c>
      <c r="K97" s="13"/>
      <c r="L97" s="13"/>
      <c r="M97" s="7">
        <v>0.0</v>
      </c>
      <c r="N97" s="7">
        <v>0.0</v>
      </c>
      <c r="O97" s="14"/>
      <c r="P97" s="14"/>
      <c r="Q97" s="14"/>
      <c r="R97" s="16" t="s">
        <v>252</v>
      </c>
      <c r="S97" s="22"/>
      <c r="T97" s="22"/>
      <c r="U97" s="17"/>
      <c r="V97" s="17"/>
      <c r="W97" s="18" t="s">
        <v>253</v>
      </c>
      <c r="X97" s="19">
        <f t="shared" si="5"/>
        <v>1</v>
      </c>
    </row>
    <row r="98" hidden="1">
      <c r="A98" s="10"/>
      <c r="B98" s="10" t="s">
        <v>249</v>
      </c>
      <c r="C98" s="10" t="s">
        <v>250</v>
      </c>
      <c r="D98" s="10" t="s">
        <v>200</v>
      </c>
      <c r="E98" s="10" t="s">
        <v>108</v>
      </c>
      <c r="F98" s="12" t="s">
        <v>313</v>
      </c>
      <c r="G98" s="12" t="s">
        <v>37</v>
      </c>
      <c r="H98" s="12" t="s">
        <v>45</v>
      </c>
      <c r="I98" s="5">
        <v>380.0</v>
      </c>
      <c r="J98" s="5">
        <v>-380.0</v>
      </c>
      <c r="K98" s="13"/>
      <c r="L98" s="13"/>
      <c r="M98" s="7">
        <v>0.0</v>
      </c>
      <c r="N98" s="7">
        <v>0.0</v>
      </c>
      <c r="O98" s="14"/>
      <c r="P98" s="14"/>
      <c r="Q98" s="14"/>
      <c r="R98" s="16" t="s">
        <v>252</v>
      </c>
      <c r="S98" s="22"/>
      <c r="T98" s="22"/>
      <c r="U98" s="17"/>
      <c r="V98" s="17"/>
      <c r="W98" s="18" t="s">
        <v>253</v>
      </c>
      <c r="X98" s="19">
        <f t="shared" si="5"/>
        <v>1</v>
      </c>
    </row>
    <row r="99" hidden="1">
      <c r="A99" s="10"/>
      <c r="B99" s="10" t="s">
        <v>249</v>
      </c>
      <c r="C99" s="10" t="s">
        <v>250</v>
      </c>
      <c r="D99" s="10" t="s">
        <v>200</v>
      </c>
      <c r="E99" s="10" t="s">
        <v>108</v>
      </c>
      <c r="F99" s="12" t="s">
        <v>314</v>
      </c>
      <c r="G99" s="12" t="s">
        <v>37</v>
      </c>
      <c r="H99" s="12" t="s">
        <v>82</v>
      </c>
      <c r="I99" s="5">
        <v>490.0</v>
      </c>
      <c r="J99" s="5">
        <v>-490.0</v>
      </c>
      <c r="K99" s="13"/>
      <c r="L99" s="13"/>
      <c r="M99" s="7">
        <v>0.0</v>
      </c>
      <c r="N99" s="7">
        <v>0.0</v>
      </c>
      <c r="O99" s="14"/>
      <c r="P99" s="14"/>
      <c r="Q99" s="14"/>
      <c r="R99" s="16" t="s">
        <v>252</v>
      </c>
      <c r="S99" s="22"/>
      <c r="T99" s="22"/>
      <c r="U99" s="17"/>
      <c r="V99" s="17"/>
      <c r="W99" s="18" t="s">
        <v>253</v>
      </c>
      <c r="X99" s="19">
        <f t="shared" si="5"/>
        <v>1</v>
      </c>
    </row>
    <row r="100" hidden="1">
      <c r="A100" s="10"/>
      <c r="B100" s="10" t="s">
        <v>249</v>
      </c>
      <c r="C100" s="10" t="s">
        <v>250</v>
      </c>
      <c r="D100" s="10" t="s">
        <v>200</v>
      </c>
      <c r="E100" s="10" t="s">
        <v>108</v>
      </c>
      <c r="F100" s="12" t="s">
        <v>315</v>
      </c>
      <c r="G100" s="12" t="s">
        <v>309</v>
      </c>
      <c r="H100" s="12" t="s">
        <v>290</v>
      </c>
      <c r="I100" s="5">
        <v>0.0</v>
      </c>
      <c r="J100" s="5">
        <v>0.0</v>
      </c>
      <c r="K100" s="13"/>
      <c r="L100" s="13"/>
      <c r="M100" s="7">
        <v>500.0</v>
      </c>
      <c r="N100" s="7">
        <v>-500.0</v>
      </c>
      <c r="O100" s="14"/>
      <c r="P100" s="14"/>
      <c r="Q100" s="14"/>
      <c r="R100" s="16" t="s">
        <v>259</v>
      </c>
      <c r="S100" s="22"/>
      <c r="T100" s="16" t="s">
        <v>316</v>
      </c>
      <c r="U100" s="17"/>
      <c r="V100" s="17"/>
      <c r="W100" s="17"/>
      <c r="X100" s="19">
        <f t="shared" si="5"/>
        <v>1</v>
      </c>
    </row>
    <row r="101" hidden="1">
      <c r="A101" s="10"/>
      <c r="B101" s="10" t="s">
        <v>249</v>
      </c>
      <c r="C101" s="10" t="s">
        <v>250</v>
      </c>
      <c r="D101" s="10" t="s">
        <v>200</v>
      </c>
      <c r="E101" s="10" t="s">
        <v>108</v>
      </c>
      <c r="F101" s="12" t="s">
        <v>317</v>
      </c>
      <c r="G101" s="12" t="s">
        <v>309</v>
      </c>
      <c r="H101" s="12" t="s">
        <v>318</v>
      </c>
      <c r="I101" s="5">
        <v>0.0</v>
      </c>
      <c r="J101" s="5">
        <v>0.0</v>
      </c>
      <c r="K101" s="13"/>
      <c r="L101" s="13"/>
      <c r="M101" s="7">
        <v>0.0</v>
      </c>
      <c r="N101" s="7">
        <v>0.0</v>
      </c>
      <c r="O101" s="14"/>
      <c r="P101" s="14"/>
      <c r="Q101" s="14"/>
      <c r="R101" s="16" t="s">
        <v>259</v>
      </c>
      <c r="S101" s="22"/>
      <c r="T101" s="22"/>
      <c r="U101" s="17"/>
      <c r="V101" s="17"/>
      <c r="W101" s="18" t="s">
        <v>253</v>
      </c>
      <c r="X101" s="19">
        <f t="shared" si="5"/>
        <v>1</v>
      </c>
    </row>
    <row r="102" hidden="1">
      <c r="A102" s="10"/>
      <c r="B102" s="10" t="s">
        <v>249</v>
      </c>
      <c r="C102" s="10" t="s">
        <v>250</v>
      </c>
      <c r="D102" s="10" t="s">
        <v>200</v>
      </c>
      <c r="E102" s="10" t="s">
        <v>108</v>
      </c>
      <c r="F102" s="12" t="s">
        <v>319</v>
      </c>
      <c r="G102" s="12" t="s">
        <v>309</v>
      </c>
      <c r="H102" s="12" t="s">
        <v>277</v>
      </c>
      <c r="I102" s="5">
        <v>300.0</v>
      </c>
      <c r="J102" s="5">
        <v>-300.0</v>
      </c>
      <c r="K102" s="13"/>
      <c r="L102" s="13"/>
      <c r="M102" s="7">
        <v>0.0</v>
      </c>
      <c r="N102" s="7">
        <v>0.0</v>
      </c>
      <c r="O102" s="14"/>
      <c r="P102" s="14"/>
      <c r="Q102" s="14"/>
      <c r="R102" s="16" t="s">
        <v>259</v>
      </c>
      <c r="S102" s="22"/>
      <c r="T102" s="22"/>
      <c r="U102" s="17"/>
      <c r="V102" s="17"/>
      <c r="W102" s="18" t="s">
        <v>253</v>
      </c>
      <c r="X102" s="19">
        <f t="shared" si="5"/>
        <v>1</v>
      </c>
    </row>
    <row r="103" hidden="1">
      <c r="A103" s="10"/>
      <c r="B103" s="10" t="s">
        <v>249</v>
      </c>
      <c r="C103" s="10" t="s">
        <v>250</v>
      </c>
      <c r="D103" s="10" t="s">
        <v>200</v>
      </c>
      <c r="E103" s="10" t="s">
        <v>108</v>
      </c>
      <c r="F103" s="12" t="s">
        <v>320</v>
      </c>
      <c r="G103" s="12" t="s">
        <v>309</v>
      </c>
      <c r="H103" s="12" t="s">
        <v>82</v>
      </c>
      <c r="I103" s="5">
        <v>400.0</v>
      </c>
      <c r="J103" s="5">
        <v>-400.0</v>
      </c>
      <c r="K103" s="13"/>
      <c r="L103" s="13"/>
      <c r="M103" s="7">
        <v>0.0</v>
      </c>
      <c r="N103" s="7">
        <v>0.0</v>
      </c>
      <c r="O103" s="14"/>
      <c r="P103" s="14"/>
      <c r="Q103" s="14"/>
      <c r="R103" s="16" t="s">
        <v>259</v>
      </c>
      <c r="S103" s="22"/>
      <c r="T103" s="22"/>
      <c r="U103" s="17"/>
      <c r="V103" s="17"/>
      <c r="W103" s="18" t="s">
        <v>253</v>
      </c>
      <c r="X103" s="19">
        <f t="shared" si="5"/>
        <v>1</v>
      </c>
    </row>
    <row r="104" hidden="1">
      <c r="A104" s="10"/>
      <c r="B104" s="10" t="s">
        <v>249</v>
      </c>
      <c r="C104" s="10" t="s">
        <v>250</v>
      </c>
      <c r="D104" s="10" t="s">
        <v>200</v>
      </c>
      <c r="E104" s="10" t="s">
        <v>108</v>
      </c>
      <c r="F104" s="12" t="s">
        <v>321</v>
      </c>
      <c r="G104" s="12" t="s">
        <v>273</v>
      </c>
      <c r="H104" s="12" t="s">
        <v>290</v>
      </c>
      <c r="I104" s="5">
        <v>0.0</v>
      </c>
      <c r="J104" s="5">
        <v>-20.0</v>
      </c>
      <c r="K104" s="13"/>
      <c r="L104" s="13"/>
      <c r="M104" s="7">
        <v>0.0</v>
      </c>
      <c r="N104" s="7">
        <v>-600.0</v>
      </c>
      <c r="O104" s="14"/>
      <c r="P104" s="14"/>
      <c r="Q104" s="14"/>
      <c r="R104" s="16" t="s">
        <v>322</v>
      </c>
      <c r="S104" s="22"/>
      <c r="T104" s="16" t="s">
        <v>322</v>
      </c>
      <c r="U104" s="17"/>
      <c r="V104" s="17"/>
      <c r="W104" s="17"/>
      <c r="X104" s="19">
        <f t="shared" si="5"/>
        <v>1</v>
      </c>
    </row>
    <row r="105" hidden="1">
      <c r="A105" s="10"/>
      <c r="B105" s="10" t="s">
        <v>249</v>
      </c>
      <c r="C105" s="10" t="s">
        <v>250</v>
      </c>
      <c r="D105" s="10" t="s">
        <v>200</v>
      </c>
      <c r="E105" s="10" t="s">
        <v>108</v>
      </c>
      <c r="F105" s="12" t="s">
        <v>323</v>
      </c>
      <c r="G105" s="12" t="s">
        <v>273</v>
      </c>
      <c r="H105" s="12" t="s">
        <v>275</v>
      </c>
      <c r="I105" s="5">
        <v>0.0</v>
      </c>
      <c r="J105" s="5">
        <v>0.0</v>
      </c>
      <c r="K105" s="13"/>
      <c r="L105" s="13"/>
      <c r="M105" s="7">
        <v>0.0</v>
      </c>
      <c r="N105" s="7">
        <v>0.0</v>
      </c>
      <c r="O105" s="14"/>
      <c r="P105" s="14"/>
      <c r="Q105" s="14"/>
      <c r="R105" s="16" t="s">
        <v>288</v>
      </c>
      <c r="S105" s="22"/>
      <c r="T105" s="22"/>
      <c r="U105" s="17"/>
      <c r="V105" s="18" t="s">
        <v>324</v>
      </c>
      <c r="W105" s="18" t="s">
        <v>324</v>
      </c>
      <c r="X105" s="19">
        <f t="shared" si="5"/>
        <v>1</v>
      </c>
    </row>
    <row r="106" hidden="1">
      <c r="A106" s="10"/>
      <c r="B106" s="10" t="s">
        <v>249</v>
      </c>
      <c r="C106" s="10" t="s">
        <v>250</v>
      </c>
      <c r="D106" s="10" t="s">
        <v>200</v>
      </c>
      <c r="E106" s="10" t="s">
        <v>108</v>
      </c>
      <c r="F106" s="12" t="s">
        <v>325</v>
      </c>
      <c r="G106" s="12" t="s">
        <v>273</v>
      </c>
      <c r="H106" s="12" t="s">
        <v>277</v>
      </c>
      <c r="I106" s="5">
        <v>0.0</v>
      </c>
      <c r="J106" s="5">
        <v>0.0</v>
      </c>
      <c r="K106" s="13"/>
      <c r="L106" s="13"/>
      <c r="M106" s="7">
        <v>0.0</v>
      </c>
      <c r="N106" s="7">
        <v>0.0</v>
      </c>
      <c r="O106" s="14"/>
      <c r="P106" s="14"/>
      <c r="Q106" s="14"/>
      <c r="R106" s="16" t="s">
        <v>288</v>
      </c>
      <c r="S106" s="22"/>
      <c r="T106" s="22"/>
      <c r="U106" s="17"/>
      <c r="V106" s="17"/>
      <c r="W106" s="18" t="s">
        <v>253</v>
      </c>
      <c r="X106" s="19">
        <f t="shared" si="5"/>
        <v>1</v>
      </c>
    </row>
    <row r="107" hidden="1">
      <c r="A107" s="10"/>
      <c r="B107" s="10" t="s">
        <v>249</v>
      </c>
      <c r="C107" s="10" t="s">
        <v>250</v>
      </c>
      <c r="D107" s="10" t="s">
        <v>200</v>
      </c>
      <c r="E107" s="10" t="s">
        <v>108</v>
      </c>
      <c r="F107" s="12" t="s">
        <v>326</v>
      </c>
      <c r="G107" s="12" t="s">
        <v>290</v>
      </c>
      <c r="H107" s="12" t="s">
        <v>277</v>
      </c>
      <c r="I107" s="5">
        <v>300.0</v>
      </c>
      <c r="J107" s="5">
        <v>-300.0</v>
      </c>
      <c r="K107" s="13"/>
      <c r="L107" s="13"/>
      <c r="M107" s="7">
        <v>0.0</v>
      </c>
      <c r="N107" s="7">
        <v>0.0</v>
      </c>
      <c r="O107" s="14"/>
      <c r="P107" s="14"/>
      <c r="Q107" s="14"/>
      <c r="R107" s="16" t="s">
        <v>259</v>
      </c>
      <c r="S107" s="22"/>
      <c r="T107" s="22"/>
      <c r="U107" s="17"/>
      <c r="V107" s="17"/>
      <c r="W107" s="18" t="s">
        <v>253</v>
      </c>
      <c r="X107" s="19">
        <f t="shared" si="5"/>
        <v>1</v>
      </c>
    </row>
    <row r="108" hidden="1">
      <c r="A108" s="10"/>
      <c r="B108" s="10" t="s">
        <v>249</v>
      </c>
      <c r="C108" s="10" t="s">
        <v>250</v>
      </c>
      <c r="D108" s="10" t="s">
        <v>200</v>
      </c>
      <c r="E108" s="10" t="s">
        <v>108</v>
      </c>
      <c r="F108" s="12" t="s">
        <v>327</v>
      </c>
      <c r="G108" s="12" t="s">
        <v>239</v>
      </c>
      <c r="H108" s="12" t="s">
        <v>328</v>
      </c>
      <c r="I108" s="5">
        <v>0.0</v>
      </c>
      <c r="J108" s="5">
        <v>0.0</v>
      </c>
      <c r="K108" s="13"/>
      <c r="L108" s="13"/>
      <c r="M108" s="7">
        <v>0.0</v>
      </c>
      <c r="N108" s="7">
        <v>0.0</v>
      </c>
      <c r="O108" s="14"/>
      <c r="P108" s="14"/>
      <c r="Q108" s="14"/>
      <c r="R108" s="16" t="s">
        <v>329</v>
      </c>
      <c r="S108" s="22"/>
      <c r="T108" s="22"/>
      <c r="U108" s="17"/>
      <c r="V108" s="17"/>
      <c r="W108" s="18" t="s">
        <v>253</v>
      </c>
      <c r="X108" s="19">
        <f t="shared" si="5"/>
        <v>1</v>
      </c>
    </row>
    <row r="109" hidden="1">
      <c r="A109" s="10"/>
      <c r="B109" s="10" t="s">
        <v>256</v>
      </c>
      <c r="C109" s="10" t="s">
        <v>27</v>
      </c>
      <c r="D109" s="10" t="s">
        <v>28</v>
      </c>
      <c r="E109" s="10" t="s">
        <v>28</v>
      </c>
      <c r="F109" s="12" t="s">
        <v>330</v>
      </c>
      <c r="G109" s="12" t="s">
        <v>318</v>
      </c>
      <c r="H109" s="12" t="s">
        <v>65</v>
      </c>
      <c r="I109" s="5">
        <v>1200.0</v>
      </c>
      <c r="J109" s="5">
        <v>-1200.0</v>
      </c>
      <c r="K109" s="13"/>
      <c r="L109" s="13"/>
      <c r="M109" s="7">
        <v>0.0</v>
      </c>
      <c r="N109" s="7">
        <v>0.0</v>
      </c>
      <c r="O109" s="14"/>
      <c r="P109" s="14"/>
      <c r="Q109" s="14"/>
      <c r="R109" s="16" t="s">
        <v>259</v>
      </c>
      <c r="S109" s="22"/>
      <c r="T109" s="16" t="s">
        <v>66</v>
      </c>
      <c r="U109" s="17"/>
      <c r="V109" s="17"/>
      <c r="W109" s="17"/>
      <c r="X109" s="19">
        <f t="shared" si="5"/>
        <v>1</v>
      </c>
    </row>
    <row r="110" hidden="1">
      <c r="A110" s="10"/>
      <c r="B110" s="10" t="s">
        <v>249</v>
      </c>
      <c r="C110" s="10" t="s">
        <v>27</v>
      </c>
      <c r="D110" s="10" t="s">
        <v>28</v>
      </c>
      <c r="E110" s="10" t="s">
        <v>28</v>
      </c>
      <c r="F110" s="12" t="s">
        <v>331</v>
      </c>
      <c r="G110" s="12" t="s">
        <v>191</v>
      </c>
      <c r="H110" s="12" t="s">
        <v>147</v>
      </c>
      <c r="I110" s="5">
        <v>0.0</v>
      </c>
      <c r="J110" s="5">
        <v>0.0</v>
      </c>
      <c r="K110" s="5"/>
      <c r="L110" s="5"/>
      <c r="M110" s="7">
        <v>600.0</v>
      </c>
      <c r="N110" s="7">
        <v>-600.0</v>
      </c>
      <c r="O110" s="7">
        <v>230.0</v>
      </c>
      <c r="P110" s="7">
        <v>230.0</v>
      </c>
      <c r="Q110" s="7">
        <v>2026.0</v>
      </c>
      <c r="R110" s="16" t="s">
        <v>332</v>
      </c>
      <c r="S110" s="22"/>
      <c r="T110" s="16" t="s">
        <v>150</v>
      </c>
      <c r="U110" s="17"/>
      <c r="V110" s="17"/>
      <c r="W110" s="18" t="s">
        <v>333</v>
      </c>
      <c r="X110" s="19">
        <f t="shared" si="5"/>
        <v>1</v>
      </c>
    </row>
    <row r="111" hidden="1">
      <c r="A111" s="10"/>
      <c r="B111" s="10" t="s">
        <v>249</v>
      </c>
      <c r="C111" s="10" t="s">
        <v>250</v>
      </c>
      <c r="D111" s="10" t="s">
        <v>200</v>
      </c>
      <c r="E111" s="10" t="s">
        <v>108</v>
      </c>
      <c r="F111" s="12" t="s">
        <v>334</v>
      </c>
      <c r="G111" s="12" t="s">
        <v>275</v>
      </c>
      <c r="H111" s="12" t="s">
        <v>277</v>
      </c>
      <c r="I111" s="5">
        <v>500.0</v>
      </c>
      <c r="J111" s="5">
        <v>-500.0</v>
      </c>
      <c r="K111" s="13"/>
      <c r="L111" s="13"/>
      <c r="M111" s="7">
        <v>0.0</v>
      </c>
      <c r="N111" s="7">
        <v>0.0</v>
      </c>
      <c r="O111" s="14"/>
      <c r="P111" s="14"/>
      <c r="Q111" s="14"/>
      <c r="R111" s="16" t="s">
        <v>259</v>
      </c>
      <c r="S111" s="22"/>
      <c r="T111" s="22"/>
      <c r="U111" s="17"/>
      <c r="V111" s="17"/>
      <c r="W111" s="18" t="s">
        <v>253</v>
      </c>
      <c r="X111" s="19">
        <f t="shared" si="5"/>
        <v>1</v>
      </c>
    </row>
    <row r="112" hidden="1">
      <c r="A112" s="10"/>
      <c r="B112" s="10" t="s">
        <v>249</v>
      </c>
      <c r="C112" s="10" t="s">
        <v>250</v>
      </c>
      <c r="D112" s="10" t="s">
        <v>200</v>
      </c>
      <c r="E112" s="10" t="s">
        <v>108</v>
      </c>
      <c r="F112" s="12" t="s">
        <v>335</v>
      </c>
      <c r="G112" s="12" t="s">
        <v>336</v>
      </c>
      <c r="H112" s="12" t="s">
        <v>337</v>
      </c>
      <c r="I112" s="5">
        <v>406.0</v>
      </c>
      <c r="J112" s="5">
        <v>-406.0</v>
      </c>
      <c r="K112" s="13"/>
      <c r="L112" s="13"/>
      <c r="M112" s="7">
        <v>0.0</v>
      </c>
      <c r="N112" s="7">
        <v>0.0</v>
      </c>
      <c r="O112" s="14"/>
      <c r="P112" s="14"/>
      <c r="Q112" s="14"/>
      <c r="R112" s="16" t="s">
        <v>338</v>
      </c>
      <c r="S112" s="22"/>
      <c r="T112" s="22"/>
      <c r="U112" s="17"/>
      <c r="V112" s="17"/>
      <c r="W112" s="18" t="s">
        <v>253</v>
      </c>
      <c r="X112" s="19">
        <f t="shared" si="5"/>
        <v>1</v>
      </c>
    </row>
    <row r="113" hidden="1">
      <c r="A113" s="10"/>
      <c r="B113" s="10" t="s">
        <v>249</v>
      </c>
      <c r="C113" s="10" t="s">
        <v>250</v>
      </c>
      <c r="D113" s="10" t="s">
        <v>200</v>
      </c>
      <c r="E113" s="10" t="s">
        <v>108</v>
      </c>
      <c r="F113" s="12" t="s">
        <v>339</v>
      </c>
      <c r="G113" s="12" t="s">
        <v>292</v>
      </c>
      <c r="H113" s="12" t="s">
        <v>340</v>
      </c>
      <c r="I113" s="5">
        <v>0.0</v>
      </c>
      <c r="J113" s="5">
        <v>0.0</v>
      </c>
      <c r="K113" s="13"/>
      <c r="L113" s="13"/>
      <c r="M113" s="7">
        <v>0.0</v>
      </c>
      <c r="N113" s="7">
        <v>0.0</v>
      </c>
      <c r="O113" s="14"/>
      <c r="P113" s="14"/>
      <c r="Q113" s="14"/>
      <c r="R113" s="16" t="s">
        <v>341</v>
      </c>
      <c r="S113" s="22"/>
      <c r="T113" s="22"/>
      <c r="U113" s="17"/>
      <c r="V113" s="17"/>
      <c r="W113" s="18" t="s">
        <v>342</v>
      </c>
      <c r="X113" s="19">
        <f t="shared" si="5"/>
        <v>1</v>
      </c>
    </row>
    <row r="114" hidden="1">
      <c r="A114" s="10"/>
      <c r="B114" s="10" t="s">
        <v>249</v>
      </c>
      <c r="C114" s="10" t="s">
        <v>250</v>
      </c>
      <c r="D114" s="10" t="s">
        <v>200</v>
      </c>
      <c r="E114" s="10" t="s">
        <v>108</v>
      </c>
      <c r="F114" s="12" t="s">
        <v>343</v>
      </c>
      <c r="G114" s="12" t="s">
        <v>292</v>
      </c>
      <c r="H114" s="12" t="s">
        <v>344</v>
      </c>
      <c r="I114" s="5">
        <v>0.0</v>
      </c>
      <c r="J114" s="5">
        <v>0.0</v>
      </c>
      <c r="K114" s="13"/>
      <c r="L114" s="13"/>
      <c r="M114" s="7">
        <v>0.0</v>
      </c>
      <c r="N114" s="7">
        <v>0.0</v>
      </c>
      <c r="O114" s="14"/>
      <c r="P114" s="14"/>
      <c r="Q114" s="14"/>
      <c r="R114" s="16" t="s">
        <v>345</v>
      </c>
      <c r="S114" s="22"/>
      <c r="T114" s="22"/>
      <c r="U114" s="17"/>
      <c r="V114" s="17"/>
      <c r="W114" s="18" t="s">
        <v>253</v>
      </c>
      <c r="X114" s="19">
        <f t="shared" si="5"/>
        <v>1</v>
      </c>
    </row>
    <row r="115" hidden="1">
      <c r="A115" s="10"/>
      <c r="B115" s="10" t="s">
        <v>249</v>
      </c>
      <c r="C115" s="10" t="s">
        <v>250</v>
      </c>
      <c r="D115" s="10" t="s">
        <v>200</v>
      </c>
      <c r="E115" s="10" t="s">
        <v>108</v>
      </c>
      <c r="F115" s="12" t="s">
        <v>346</v>
      </c>
      <c r="G115" s="12" t="s">
        <v>292</v>
      </c>
      <c r="H115" s="12" t="s">
        <v>300</v>
      </c>
      <c r="I115" s="5">
        <v>0.0</v>
      </c>
      <c r="J115" s="5">
        <v>0.0</v>
      </c>
      <c r="K115" s="13"/>
      <c r="L115" s="13"/>
      <c r="M115" s="7">
        <v>0.0</v>
      </c>
      <c r="N115" s="7">
        <v>0.0</v>
      </c>
      <c r="O115" s="14"/>
      <c r="P115" s="14"/>
      <c r="Q115" s="14"/>
      <c r="R115" s="16" t="s">
        <v>345</v>
      </c>
      <c r="S115" s="22"/>
      <c r="T115" s="22"/>
      <c r="U115" s="17"/>
      <c r="V115" s="17"/>
      <c r="W115" s="18" t="s">
        <v>253</v>
      </c>
      <c r="X115" s="19">
        <f t="shared" si="5"/>
        <v>1</v>
      </c>
    </row>
    <row r="116" hidden="1">
      <c r="A116" s="10"/>
      <c r="B116" s="10" t="s">
        <v>249</v>
      </c>
      <c r="C116" s="10" t="s">
        <v>250</v>
      </c>
      <c r="D116" s="10" t="s">
        <v>200</v>
      </c>
      <c r="E116" s="10" t="s">
        <v>108</v>
      </c>
      <c r="F116" s="12" t="s">
        <v>347</v>
      </c>
      <c r="G116" s="12" t="s">
        <v>292</v>
      </c>
      <c r="H116" s="12" t="s">
        <v>348</v>
      </c>
      <c r="I116" s="5">
        <v>0.0</v>
      </c>
      <c r="J116" s="5">
        <v>0.0</v>
      </c>
      <c r="K116" s="13"/>
      <c r="L116" s="13"/>
      <c r="M116" s="7">
        <v>0.0</v>
      </c>
      <c r="N116" s="7">
        <v>0.0</v>
      </c>
      <c r="O116" s="14"/>
      <c r="P116" s="14"/>
      <c r="Q116" s="14"/>
      <c r="R116" s="16" t="s">
        <v>345</v>
      </c>
      <c r="S116" s="22"/>
      <c r="T116" s="22"/>
      <c r="U116" s="17"/>
      <c r="V116" s="17"/>
      <c r="W116" s="18" t="s">
        <v>253</v>
      </c>
      <c r="X116" s="19">
        <f t="shared" si="5"/>
        <v>1</v>
      </c>
    </row>
    <row r="117" hidden="1">
      <c r="A117" s="10"/>
      <c r="B117" s="10" t="s">
        <v>249</v>
      </c>
      <c r="C117" s="10" t="s">
        <v>250</v>
      </c>
      <c r="D117" s="10" t="s">
        <v>200</v>
      </c>
      <c r="E117" s="10" t="s">
        <v>108</v>
      </c>
      <c r="F117" s="12" t="s">
        <v>349</v>
      </c>
      <c r="G117" s="12" t="s">
        <v>292</v>
      </c>
      <c r="H117" s="12" t="s">
        <v>350</v>
      </c>
      <c r="I117" s="5">
        <v>300.0</v>
      </c>
      <c r="J117" s="5">
        <v>-300.0</v>
      </c>
      <c r="K117" s="13"/>
      <c r="L117" s="13"/>
      <c r="M117" s="7">
        <v>0.0</v>
      </c>
      <c r="N117" s="7">
        <v>0.0</v>
      </c>
      <c r="O117" s="14"/>
      <c r="P117" s="14"/>
      <c r="Q117" s="14"/>
      <c r="R117" s="16" t="s">
        <v>259</v>
      </c>
      <c r="S117" s="22"/>
      <c r="T117" s="22"/>
      <c r="U117" s="17"/>
      <c r="V117" s="17"/>
      <c r="W117" s="18" t="s">
        <v>253</v>
      </c>
      <c r="X117" s="19">
        <f t="shared" si="5"/>
        <v>1</v>
      </c>
    </row>
    <row r="118" hidden="1">
      <c r="A118" s="10"/>
      <c r="B118" s="10" t="s">
        <v>249</v>
      </c>
      <c r="C118" s="10" t="s">
        <v>250</v>
      </c>
      <c r="D118" s="10" t="s">
        <v>200</v>
      </c>
      <c r="E118" s="10" t="s">
        <v>108</v>
      </c>
      <c r="F118" s="12" t="s">
        <v>351</v>
      </c>
      <c r="G118" s="12" t="s">
        <v>352</v>
      </c>
      <c r="H118" s="12" t="s">
        <v>353</v>
      </c>
      <c r="I118" s="5">
        <v>230.0</v>
      </c>
      <c r="J118" s="5">
        <v>-230.0</v>
      </c>
      <c r="K118" s="13"/>
      <c r="L118" s="13"/>
      <c r="M118" s="7">
        <v>0.0</v>
      </c>
      <c r="N118" s="7">
        <v>0.0</v>
      </c>
      <c r="O118" s="7"/>
      <c r="P118" s="14"/>
      <c r="Q118" s="14"/>
      <c r="R118" s="26" t="s">
        <v>354</v>
      </c>
      <c r="S118" s="22"/>
      <c r="T118" s="22"/>
      <c r="U118" s="17"/>
      <c r="V118" s="17"/>
      <c r="W118" s="18" t="s">
        <v>253</v>
      </c>
      <c r="X118" s="19">
        <f t="shared" si="5"/>
        <v>1</v>
      </c>
    </row>
    <row r="119" hidden="1">
      <c r="A119" s="10"/>
      <c r="B119" s="10" t="s">
        <v>249</v>
      </c>
      <c r="C119" s="10" t="s">
        <v>250</v>
      </c>
      <c r="D119" s="10" t="s">
        <v>200</v>
      </c>
      <c r="E119" s="10" t="s">
        <v>108</v>
      </c>
      <c r="F119" s="12" t="s">
        <v>355</v>
      </c>
      <c r="G119" s="12" t="s">
        <v>286</v>
      </c>
      <c r="H119" s="12" t="s">
        <v>356</v>
      </c>
      <c r="I119" s="5">
        <v>0.0</v>
      </c>
      <c r="J119" s="5">
        <v>0.0</v>
      </c>
      <c r="K119" s="13"/>
      <c r="L119" s="13"/>
      <c r="M119" s="7">
        <v>1000.0</v>
      </c>
      <c r="N119" s="7">
        <v>-1000.0</v>
      </c>
      <c r="O119" s="14"/>
      <c r="P119" s="14"/>
      <c r="Q119" s="14"/>
      <c r="R119" s="16" t="s">
        <v>357</v>
      </c>
      <c r="S119" s="22"/>
      <c r="T119" s="16" t="s">
        <v>357</v>
      </c>
      <c r="U119" s="17"/>
      <c r="V119" s="17"/>
      <c r="W119" s="17"/>
      <c r="X119" s="19">
        <f t="shared" si="5"/>
        <v>1</v>
      </c>
    </row>
    <row r="120" hidden="1">
      <c r="A120" s="10"/>
      <c r="B120" s="10" t="s">
        <v>249</v>
      </c>
      <c r="C120" s="10" t="s">
        <v>250</v>
      </c>
      <c r="D120" s="10" t="s">
        <v>200</v>
      </c>
      <c r="E120" s="10" t="s">
        <v>108</v>
      </c>
      <c r="F120" s="12" t="s">
        <v>358</v>
      </c>
      <c r="G120" s="12" t="s">
        <v>340</v>
      </c>
      <c r="H120" s="12" t="s">
        <v>350</v>
      </c>
      <c r="I120" s="5">
        <v>0.0</v>
      </c>
      <c r="J120" s="5">
        <v>0.0</v>
      </c>
      <c r="K120" s="5"/>
      <c r="L120" s="5"/>
      <c r="M120" s="7">
        <v>250.0</v>
      </c>
      <c r="N120" s="7">
        <v>-250.0</v>
      </c>
      <c r="O120" s="14"/>
      <c r="P120" s="14"/>
      <c r="Q120" s="14"/>
      <c r="R120" s="16" t="s">
        <v>359</v>
      </c>
      <c r="S120" s="22"/>
      <c r="T120" s="16" t="s">
        <v>359</v>
      </c>
      <c r="U120" s="17"/>
      <c r="V120" s="17"/>
      <c r="W120" s="17"/>
      <c r="X120" s="19">
        <f t="shared" si="5"/>
        <v>1</v>
      </c>
    </row>
    <row r="121" hidden="1">
      <c r="A121" s="10"/>
      <c r="B121" s="10" t="s">
        <v>256</v>
      </c>
      <c r="C121" s="10" t="s">
        <v>27</v>
      </c>
      <c r="D121" s="10" t="s">
        <v>28</v>
      </c>
      <c r="E121" s="10" t="s">
        <v>28</v>
      </c>
      <c r="F121" s="12" t="s">
        <v>360</v>
      </c>
      <c r="G121" s="12" t="s">
        <v>61</v>
      </c>
      <c r="H121" s="12" t="s">
        <v>41</v>
      </c>
      <c r="I121" s="5">
        <v>0.0</v>
      </c>
      <c r="J121" s="5">
        <v>0.0</v>
      </c>
      <c r="K121" s="13"/>
      <c r="L121" s="13"/>
      <c r="M121" s="7">
        <v>0.0</v>
      </c>
      <c r="N121" s="7">
        <v>0.0</v>
      </c>
      <c r="O121" s="14"/>
      <c r="P121" s="14"/>
      <c r="Q121" s="14"/>
      <c r="R121" s="16" t="s">
        <v>361</v>
      </c>
      <c r="S121" s="22"/>
      <c r="T121" s="16" t="s">
        <v>62</v>
      </c>
      <c r="U121" s="17"/>
      <c r="V121" s="17"/>
      <c r="W121" s="18" t="s">
        <v>362</v>
      </c>
      <c r="X121" s="19">
        <f t="shared" si="5"/>
        <v>1</v>
      </c>
    </row>
    <row r="122" hidden="1">
      <c r="A122" s="10"/>
      <c r="B122" s="10" t="s">
        <v>256</v>
      </c>
      <c r="C122" s="10" t="s">
        <v>27</v>
      </c>
      <c r="D122" s="10" t="s">
        <v>28</v>
      </c>
      <c r="E122" s="10" t="s">
        <v>28</v>
      </c>
      <c r="F122" s="12" t="s">
        <v>363</v>
      </c>
      <c r="G122" s="12" t="s">
        <v>61</v>
      </c>
      <c r="H122" s="12" t="s">
        <v>364</v>
      </c>
      <c r="I122" s="5">
        <v>0.0</v>
      </c>
      <c r="J122" s="5">
        <v>0.0</v>
      </c>
      <c r="K122" s="13"/>
      <c r="L122" s="13"/>
      <c r="M122" s="7">
        <v>0.0</v>
      </c>
      <c r="N122" s="7">
        <v>0.0</v>
      </c>
      <c r="O122" s="14"/>
      <c r="P122" s="14"/>
      <c r="Q122" s="14"/>
      <c r="R122" s="16" t="s">
        <v>259</v>
      </c>
      <c r="S122" s="16" t="s">
        <v>365</v>
      </c>
      <c r="T122" s="16" t="s">
        <v>62</v>
      </c>
      <c r="U122" s="17"/>
      <c r="V122" s="17"/>
      <c r="W122" s="18" t="s">
        <v>366</v>
      </c>
      <c r="X122" s="19">
        <f t="shared" si="5"/>
        <v>1</v>
      </c>
    </row>
    <row r="123" hidden="1">
      <c r="A123" s="10"/>
      <c r="B123" s="10" t="s">
        <v>249</v>
      </c>
      <c r="C123" s="10" t="s">
        <v>250</v>
      </c>
      <c r="D123" s="10" t="s">
        <v>28</v>
      </c>
      <c r="E123" s="10" t="s">
        <v>108</v>
      </c>
      <c r="F123" s="12" t="s">
        <v>367</v>
      </c>
      <c r="G123" s="12" t="s">
        <v>328</v>
      </c>
      <c r="H123" s="12" t="s">
        <v>243</v>
      </c>
      <c r="I123" s="5">
        <v>0.0</v>
      </c>
      <c r="J123" s="5">
        <v>0.0</v>
      </c>
      <c r="K123" s="13"/>
      <c r="L123" s="13"/>
      <c r="M123" s="7">
        <v>0.0</v>
      </c>
      <c r="N123" s="7">
        <v>0.0</v>
      </c>
      <c r="O123" s="14"/>
      <c r="P123" s="14"/>
      <c r="Q123" s="14"/>
      <c r="R123" s="16" t="s">
        <v>329</v>
      </c>
      <c r="S123" s="16" t="s">
        <v>244</v>
      </c>
      <c r="T123" s="16" t="s">
        <v>244</v>
      </c>
      <c r="U123" s="17"/>
      <c r="V123" s="17"/>
      <c r="W123" s="17"/>
      <c r="X123" s="19">
        <f t="shared" si="5"/>
        <v>1</v>
      </c>
    </row>
    <row r="124" hidden="1">
      <c r="A124" s="10"/>
      <c r="B124" s="10" t="s">
        <v>256</v>
      </c>
      <c r="C124" s="10" t="s">
        <v>27</v>
      </c>
      <c r="D124" s="10" t="s">
        <v>28</v>
      </c>
      <c r="E124" s="10" t="s">
        <v>28</v>
      </c>
      <c r="F124" s="12" t="s">
        <v>368</v>
      </c>
      <c r="G124" s="12" t="s">
        <v>369</v>
      </c>
      <c r="H124" s="12" t="s">
        <v>65</v>
      </c>
      <c r="I124" s="5">
        <v>750.0</v>
      </c>
      <c r="J124" s="5">
        <v>-750.0</v>
      </c>
      <c r="K124" s="13"/>
      <c r="L124" s="13"/>
      <c r="M124" s="7">
        <v>0.0</v>
      </c>
      <c r="N124" s="7">
        <v>0.0</v>
      </c>
      <c r="O124" s="14"/>
      <c r="P124" s="14"/>
      <c r="Q124" s="14"/>
      <c r="R124" s="16" t="s">
        <v>56</v>
      </c>
      <c r="S124" s="22"/>
      <c r="T124" s="16" t="s">
        <v>66</v>
      </c>
      <c r="U124" s="17"/>
      <c r="V124" s="17"/>
      <c r="W124" s="17"/>
      <c r="X124" s="19">
        <f t="shared" si="5"/>
        <v>1</v>
      </c>
    </row>
    <row r="125" hidden="1">
      <c r="A125" s="10"/>
      <c r="B125" s="10" t="s">
        <v>256</v>
      </c>
      <c r="C125" s="10" t="s">
        <v>27</v>
      </c>
      <c r="D125" s="10" t="s">
        <v>28</v>
      </c>
      <c r="E125" s="10" t="s">
        <v>28</v>
      </c>
      <c r="F125" s="12" t="s">
        <v>370</v>
      </c>
      <c r="G125" s="12" t="s">
        <v>65</v>
      </c>
      <c r="H125" s="12" t="s">
        <v>300</v>
      </c>
      <c r="I125" s="5">
        <v>0.0</v>
      </c>
      <c r="J125" s="5">
        <v>0.0</v>
      </c>
      <c r="K125" s="13"/>
      <c r="L125" s="13"/>
      <c r="M125" s="7">
        <v>0.0</v>
      </c>
      <c r="N125" s="7">
        <v>0.0</v>
      </c>
      <c r="O125" s="14"/>
      <c r="P125" s="14"/>
      <c r="Q125" s="14"/>
      <c r="R125" s="16" t="s">
        <v>371</v>
      </c>
      <c r="S125" s="22"/>
      <c r="T125" s="16" t="s">
        <v>66</v>
      </c>
      <c r="U125" s="17"/>
      <c r="V125" s="17"/>
      <c r="W125" s="18" t="s">
        <v>372</v>
      </c>
      <c r="X125" s="19">
        <f t="shared" si="5"/>
        <v>1</v>
      </c>
    </row>
    <row r="126" hidden="1">
      <c r="A126" s="10"/>
      <c r="B126" s="10" t="s">
        <v>256</v>
      </c>
      <c r="C126" s="10" t="s">
        <v>27</v>
      </c>
      <c r="D126" s="10" t="s">
        <v>28</v>
      </c>
      <c r="E126" s="10" t="s">
        <v>28</v>
      </c>
      <c r="F126" s="12" t="s">
        <v>373</v>
      </c>
      <c r="G126" s="12" t="s">
        <v>65</v>
      </c>
      <c r="H126" s="12" t="s">
        <v>364</v>
      </c>
      <c r="I126" s="5">
        <v>0.0</v>
      </c>
      <c r="J126" s="5">
        <v>0.0</v>
      </c>
      <c r="K126" s="13"/>
      <c r="L126" s="13"/>
      <c r="M126" s="7">
        <v>0.0</v>
      </c>
      <c r="N126" s="7">
        <v>0.0</v>
      </c>
      <c r="O126" s="14"/>
      <c r="P126" s="14"/>
      <c r="Q126" s="14"/>
      <c r="R126" s="16" t="s">
        <v>259</v>
      </c>
      <c r="S126" s="22"/>
      <c r="T126" s="16" t="s">
        <v>66</v>
      </c>
      <c r="U126" s="17"/>
      <c r="V126" s="17"/>
      <c r="W126" s="17"/>
      <c r="X126" s="19">
        <f t="shared" si="5"/>
        <v>1</v>
      </c>
    </row>
    <row r="127" hidden="1">
      <c r="A127" s="10"/>
      <c r="B127" s="10" t="s">
        <v>249</v>
      </c>
      <c r="C127" s="10" t="s">
        <v>250</v>
      </c>
      <c r="D127" s="10" t="s">
        <v>200</v>
      </c>
      <c r="E127" s="10" t="s">
        <v>108</v>
      </c>
      <c r="F127" s="12" t="s">
        <v>374</v>
      </c>
      <c r="G127" s="12" t="s">
        <v>300</v>
      </c>
      <c r="H127" s="12" t="s">
        <v>348</v>
      </c>
      <c r="I127" s="5">
        <v>0.0</v>
      </c>
      <c r="J127" s="5">
        <v>0.0</v>
      </c>
      <c r="K127" s="13"/>
      <c r="L127" s="13"/>
      <c r="M127" s="7">
        <v>0.0</v>
      </c>
      <c r="N127" s="7">
        <v>0.0</v>
      </c>
      <c r="O127" s="14"/>
      <c r="P127" s="14"/>
      <c r="Q127" s="14"/>
      <c r="R127" s="16" t="s">
        <v>375</v>
      </c>
      <c r="S127" s="22"/>
      <c r="T127" s="22"/>
      <c r="U127" s="17"/>
      <c r="V127" s="18"/>
      <c r="W127" s="18" t="s">
        <v>253</v>
      </c>
      <c r="X127" s="19">
        <f t="shared" si="5"/>
        <v>1</v>
      </c>
    </row>
    <row r="128" hidden="1">
      <c r="A128" s="10"/>
      <c r="B128" s="10" t="s">
        <v>249</v>
      </c>
      <c r="C128" s="10" t="s">
        <v>250</v>
      </c>
      <c r="D128" s="10" t="s">
        <v>200</v>
      </c>
      <c r="E128" s="10" t="s">
        <v>108</v>
      </c>
      <c r="F128" s="12" t="s">
        <v>376</v>
      </c>
      <c r="G128" s="12" t="s">
        <v>377</v>
      </c>
      <c r="H128" s="12" t="s">
        <v>364</v>
      </c>
      <c r="I128" s="5">
        <v>0.0</v>
      </c>
      <c r="J128" s="5">
        <v>0.0</v>
      </c>
      <c r="K128" s="13"/>
      <c r="L128" s="13"/>
      <c r="M128" s="7">
        <v>0.0</v>
      </c>
      <c r="N128" s="7">
        <v>0.0</v>
      </c>
      <c r="O128" s="14"/>
      <c r="P128" s="14"/>
      <c r="Q128" s="14"/>
      <c r="R128" s="16" t="s">
        <v>378</v>
      </c>
      <c r="S128" s="22"/>
      <c r="T128" s="22"/>
      <c r="U128" s="17"/>
      <c r="V128" s="17"/>
      <c r="W128" s="18" t="s">
        <v>253</v>
      </c>
      <c r="X128" s="19">
        <f t="shared" si="5"/>
        <v>1</v>
      </c>
    </row>
    <row r="129" hidden="1">
      <c r="A129" s="10"/>
      <c r="B129" s="10" t="s">
        <v>249</v>
      </c>
      <c r="C129" s="10" t="s">
        <v>250</v>
      </c>
      <c r="D129" s="10" t="s">
        <v>200</v>
      </c>
      <c r="E129" s="10" t="s">
        <v>108</v>
      </c>
      <c r="F129" s="12" t="s">
        <v>379</v>
      </c>
      <c r="G129" s="12" t="s">
        <v>277</v>
      </c>
      <c r="H129" s="12" t="s">
        <v>82</v>
      </c>
      <c r="I129" s="5">
        <v>300.0</v>
      </c>
      <c r="J129" s="5">
        <v>-300.0</v>
      </c>
      <c r="K129" s="13"/>
      <c r="L129" s="13"/>
      <c r="M129" s="7">
        <v>0.0</v>
      </c>
      <c r="N129" s="7">
        <v>0.0</v>
      </c>
      <c r="O129" s="14"/>
      <c r="P129" s="14"/>
      <c r="Q129" s="14"/>
      <c r="R129" s="16" t="s">
        <v>259</v>
      </c>
      <c r="S129" s="22"/>
      <c r="T129" s="22"/>
      <c r="U129" s="17"/>
      <c r="V129" s="17"/>
      <c r="W129" s="18" t="s">
        <v>253</v>
      </c>
      <c r="X129" s="19">
        <f t="shared" si="5"/>
        <v>1</v>
      </c>
    </row>
    <row r="130" hidden="1">
      <c r="A130" s="10"/>
      <c r="B130" s="10" t="s">
        <v>249</v>
      </c>
      <c r="C130" s="10" t="s">
        <v>27</v>
      </c>
      <c r="D130" s="10" t="s">
        <v>28</v>
      </c>
      <c r="E130" s="10" t="s">
        <v>28</v>
      </c>
      <c r="F130" s="12" t="s">
        <v>380</v>
      </c>
      <c r="G130" s="12" t="s">
        <v>309</v>
      </c>
      <c r="H130" s="12" t="s">
        <v>65</v>
      </c>
      <c r="I130" s="5">
        <v>0.0</v>
      </c>
      <c r="J130" s="5">
        <v>0.0</v>
      </c>
      <c r="K130" s="13"/>
      <c r="L130" s="13"/>
      <c r="M130" s="7">
        <v>1000.0</v>
      </c>
      <c r="N130" s="7">
        <v>-1000.0</v>
      </c>
      <c r="O130" s="7">
        <v>400.0</v>
      </c>
      <c r="P130" s="7">
        <v>435.0</v>
      </c>
      <c r="Q130" s="7">
        <v>2024.0</v>
      </c>
      <c r="R130" s="16" t="s">
        <v>259</v>
      </c>
      <c r="S130" s="22"/>
      <c r="T130" s="16" t="s">
        <v>381</v>
      </c>
      <c r="U130" s="17"/>
      <c r="V130" s="17"/>
      <c r="W130" s="17"/>
      <c r="X130" s="19">
        <f t="shared" si="5"/>
        <v>1</v>
      </c>
    </row>
    <row r="131" hidden="1">
      <c r="A131" s="10"/>
      <c r="B131" s="10" t="s">
        <v>249</v>
      </c>
      <c r="C131" s="10" t="s">
        <v>27</v>
      </c>
      <c r="D131" s="10" t="s">
        <v>28</v>
      </c>
      <c r="E131" s="10" t="s">
        <v>28</v>
      </c>
      <c r="F131" s="12" t="s">
        <v>382</v>
      </c>
      <c r="G131" s="12" t="s">
        <v>61</v>
      </c>
      <c r="H131" s="12" t="s">
        <v>65</v>
      </c>
      <c r="I131" s="5">
        <v>400.0</v>
      </c>
      <c r="J131" s="5">
        <v>-400.0</v>
      </c>
      <c r="K131" s="5">
        <v>220.0</v>
      </c>
      <c r="L131" s="13"/>
      <c r="M131" s="7">
        <v>1200.0</v>
      </c>
      <c r="N131" s="7">
        <v>-1200.0</v>
      </c>
      <c r="O131" s="7">
        <v>400.0</v>
      </c>
      <c r="P131" s="7">
        <v>700.0</v>
      </c>
      <c r="Q131" s="14"/>
      <c r="R131" s="16" t="s">
        <v>383</v>
      </c>
      <c r="S131" s="22"/>
      <c r="T131" s="16" t="s">
        <v>381</v>
      </c>
      <c r="U131" s="17"/>
      <c r="V131" s="17"/>
      <c r="W131" s="17"/>
      <c r="X131" s="19">
        <f t="shared" si="5"/>
        <v>1</v>
      </c>
    </row>
    <row r="132" hidden="1">
      <c r="A132" s="10"/>
      <c r="B132" s="10" t="s">
        <v>249</v>
      </c>
      <c r="C132" s="10" t="s">
        <v>250</v>
      </c>
      <c r="D132" s="10" t="s">
        <v>200</v>
      </c>
      <c r="E132" s="10" t="s">
        <v>108</v>
      </c>
      <c r="F132" s="12" t="s">
        <v>384</v>
      </c>
      <c r="G132" s="12" t="s">
        <v>214</v>
      </c>
      <c r="H132" s="12" t="s">
        <v>217</v>
      </c>
      <c r="I132" s="5">
        <v>850.0</v>
      </c>
      <c r="J132" s="5">
        <v>-850.0</v>
      </c>
      <c r="K132" s="5"/>
      <c r="L132" s="5"/>
      <c r="M132" s="14"/>
      <c r="N132" s="14"/>
      <c r="O132" s="14"/>
      <c r="P132" s="14"/>
      <c r="Q132" s="14"/>
      <c r="R132" s="16" t="s">
        <v>218</v>
      </c>
      <c r="S132" s="22"/>
      <c r="T132" s="22"/>
      <c r="U132" s="17"/>
      <c r="V132" s="18"/>
      <c r="W132" s="17"/>
      <c r="X132" s="19">
        <f t="shared" si="5"/>
        <v>1</v>
      </c>
    </row>
    <row r="133" hidden="1">
      <c r="A133" s="10"/>
      <c r="B133" s="10" t="s">
        <v>249</v>
      </c>
      <c r="C133" s="10" t="s">
        <v>250</v>
      </c>
      <c r="D133" s="10" t="s">
        <v>200</v>
      </c>
      <c r="E133" s="10" t="s">
        <v>108</v>
      </c>
      <c r="F133" s="12" t="s">
        <v>385</v>
      </c>
      <c r="G133" s="12" t="s">
        <v>45</v>
      </c>
      <c r="H133" s="12" t="s">
        <v>217</v>
      </c>
      <c r="I133" s="5">
        <v>850.0</v>
      </c>
      <c r="J133" s="5">
        <v>-850.0</v>
      </c>
      <c r="K133" s="13"/>
      <c r="L133" s="13"/>
      <c r="M133" s="14"/>
      <c r="N133" s="14"/>
      <c r="O133" s="14"/>
      <c r="P133" s="14"/>
      <c r="Q133" s="14"/>
      <c r="R133" s="16" t="s">
        <v>218</v>
      </c>
      <c r="S133" s="22"/>
      <c r="T133" s="22"/>
      <c r="U133" s="17"/>
      <c r="V133" s="17"/>
      <c r="W133" s="17"/>
      <c r="X133" s="19">
        <f t="shared" si="5"/>
        <v>1</v>
      </c>
    </row>
    <row r="134" hidden="1">
      <c r="A134" s="10"/>
      <c r="B134" s="10" t="s">
        <v>386</v>
      </c>
      <c r="C134" s="10" t="s">
        <v>250</v>
      </c>
      <c r="D134" s="10" t="s">
        <v>28</v>
      </c>
      <c r="E134" s="10" t="s">
        <v>108</v>
      </c>
      <c r="F134" s="12" t="s">
        <v>387</v>
      </c>
      <c r="G134" s="12" t="s">
        <v>388</v>
      </c>
      <c r="H134" s="12" t="s">
        <v>389</v>
      </c>
      <c r="I134" s="5">
        <v>120.0</v>
      </c>
      <c r="J134" s="5">
        <v>-120.0</v>
      </c>
      <c r="K134" s="5">
        <v>132.0</v>
      </c>
      <c r="L134" s="5">
        <v>120.0</v>
      </c>
      <c r="M134" s="7"/>
      <c r="N134" s="7"/>
      <c r="O134" s="7">
        <v>500.0</v>
      </c>
      <c r="P134" s="7"/>
      <c r="Q134" s="7"/>
      <c r="R134" s="16" t="s">
        <v>390</v>
      </c>
      <c r="S134" s="15" t="s">
        <v>391</v>
      </c>
      <c r="T134" s="16" t="s">
        <v>390</v>
      </c>
      <c r="U134" s="18"/>
      <c r="V134" s="18" t="s">
        <v>392</v>
      </c>
      <c r="W134" s="17"/>
      <c r="X134" s="19">
        <f t="shared" si="5"/>
        <v>1</v>
      </c>
    </row>
    <row r="135" hidden="1">
      <c r="A135" s="10"/>
      <c r="B135" s="10" t="s">
        <v>386</v>
      </c>
      <c r="C135" s="10" t="s">
        <v>250</v>
      </c>
      <c r="D135" s="10" t="s">
        <v>28</v>
      </c>
      <c r="E135" s="10" t="s">
        <v>108</v>
      </c>
      <c r="F135" s="12" t="s">
        <v>393</v>
      </c>
      <c r="G135" s="12" t="s">
        <v>388</v>
      </c>
      <c r="H135" s="12" t="s">
        <v>394</v>
      </c>
      <c r="I135" s="5">
        <v>200.0</v>
      </c>
      <c r="J135" s="5">
        <v>-200.0</v>
      </c>
      <c r="K135" s="5">
        <v>345.0</v>
      </c>
      <c r="L135" s="5">
        <v>408.0</v>
      </c>
      <c r="M135" s="14">
        <f>1000+735+200+200</f>
        <v>2135</v>
      </c>
      <c r="N135" s="7">
        <v>-2135.0</v>
      </c>
      <c r="O135" s="7" t="s">
        <v>395</v>
      </c>
      <c r="P135" s="7" t="s">
        <v>396</v>
      </c>
      <c r="Q135" s="7"/>
      <c r="R135" s="15" t="s">
        <v>390</v>
      </c>
      <c r="S135" s="22"/>
      <c r="T135" s="16" t="s">
        <v>390</v>
      </c>
      <c r="U135" s="27" t="s">
        <v>397</v>
      </c>
      <c r="V135" s="18"/>
      <c r="W135" s="18" t="s">
        <v>398</v>
      </c>
      <c r="X135" s="19">
        <f t="shared" si="5"/>
        <v>1</v>
      </c>
    </row>
    <row r="136" hidden="1">
      <c r="A136" s="10"/>
      <c r="B136" s="10" t="s">
        <v>386</v>
      </c>
      <c r="C136" s="10" t="s">
        <v>250</v>
      </c>
      <c r="D136" s="10" t="s">
        <v>28</v>
      </c>
      <c r="E136" s="10" t="s">
        <v>108</v>
      </c>
      <c r="F136" s="12" t="s">
        <v>399</v>
      </c>
      <c r="G136" s="12" t="s">
        <v>388</v>
      </c>
      <c r="H136" s="12" t="s">
        <v>400</v>
      </c>
      <c r="I136" s="13">
        <v>3320.0</v>
      </c>
      <c r="J136" s="5">
        <v>-3310.0</v>
      </c>
      <c r="K136" s="5" t="s">
        <v>401</v>
      </c>
      <c r="L136" s="5" t="s">
        <v>402</v>
      </c>
      <c r="M136" s="7">
        <v>270.0</v>
      </c>
      <c r="N136" s="7">
        <v>-270.0</v>
      </c>
      <c r="O136" s="7">
        <v>500.0</v>
      </c>
      <c r="P136" s="7"/>
      <c r="Q136" s="7">
        <v>2026.0</v>
      </c>
      <c r="R136" s="15" t="s">
        <v>390</v>
      </c>
      <c r="S136" s="15" t="s">
        <v>403</v>
      </c>
      <c r="T136" s="15" t="s">
        <v>390</v>
      </c>
      <c r="U136" s="20" t="s">
        <v>404</v>
      </c>
      <c r="V136" s="18" t="s">
        <v>405</v>
      </c>
      <c r="W136" s="17"/>
      <c r="X136" s="19">
        <f t="shared" si="5"/>
        <v>2</v>
      </c>
    </row>
    <row r="137" hidden="1">
      <c r="A137" s="10"/>
      <c r="B137" s="10" t="s">
        <v>386</v>
      </c>
      <c r="C137" s="10" t="s">
        <v>250</v>
      </c>
      <c r="D137" s="10" t="s">
        <v>28</v>
      </c>
      <c r="E137" s="10" t="s">
        <v>108</v>
      </c>
      <c r="F137" s="12" t="s">
        <v>399</v>
      </c>
      <c r="G137" s="12" t="s">
        <v>388</v>
      </c>
      <c r="H137" s="12" t="s">
        <v>400</v>
      </c>
      <c r="I137" s="5">
        <v>0.0</v>
      </c>
      <c r="J137" s="5">
        <v>0.0</v>
      </c>
      <c r="K137" s="13"/>
      <c r="L137" s="13"/>
      <c r="M137" s="7"/>
      <c r="N137" s="7"/>
      <c r="O137" s="7">
        <v>500.0</v>
      </c>
      <c r="P137" s="7">
        <v>146.0</v>
      </c>
      <c r="Q137" s="7"/>
      <c r="R137" s="16" t="s">
        <v>390</v>
      </c>
      <c r="S137" s="21"/>
      <c r="T137" s="16" t="s">
        <v>390</v>
      </c>
      <c r="U137" s="17"/>
      <c r="V137" s="18"/>
      <c r="W137" s="18" t="s">
        <v>406</v>
      </c>
      <c r="X137" s="19">
        <f t="shared" si="5"/>
        <v>2</v>
      </c>
    </row>
    <row r="138" hidden="1">
      <c r="A138" s="10"/>
      <c r="B138" s="10" t="s">
        <v>386</v>
      </c>
      <c r="C138" s="10" t="s">
        <v>250</v>
      </c>
      <c r="D138" s="10" t="s">
        <v>28</v>
      </c>
      <c r="E138" s="10" t="s">
        <v>108</v>
      </c>
      <c r="F138" s="12" t="s">
        <v>407</v>
      </c>
      <c r="G138" s="12" t="s">
        <v>388</v>
      </c>
      <c r="H138" s="12" t="s">
        <v>408</v>
      </c>
      <c r="I138" s="13">
        <v>3890.0</v>
      </c>
      <c r="J138" s="5">
        <v>-3890.0</v>
      </c>
      <c r="K138" s="5" t="s">
        <v>409</v>
      </c>
      <c r="L138" s="5" t="s">
        <v>410</v>
      </c>
      <c r="M138" s="7">
        <v>0.0</v>
      </c>
      <c r="N138" s="7">
        <v>0.0</v>
      </c>
      <c r="O138" s="7"/>
      <c r="P138" s="7"/>
      <c r="Q138" s="7"/>
      <c r="R138" s="15" t="s">
        <v>390</v>
      </c>
      <c r="S138" s="16" t="s">
        <v>411</v>
      </c>
      <c r="T138" s="16" t="s">
        <v>390</v>
      </c>
      <c r="U138" s="17"/>
      <c r="V138" s="18"/>
      <c r="W138" s="17"/>
      <c r="X138" s="19">
        <f t="shared" si="5"/>
        <v>1</v>
      </c>
    </row>
    <row r="139" hidden="1">
      <c r="A139" s="10"/>
      <c r="B139" s="10" t="s">
        <v>386</v>
      </c>
      <c r="C139" s="10" t="s">
        <v>250</v>
      </c>
      <c r="D139" s="10" t="s">
        <v>28</v>
      </c>
      <c r="E139" s="10" t="s">
        <v>108</v>
      </c>
      <c r="F139" s="12" t="s">
        <v>412</v>
      </c>
      <c r="G139" s="12" t="s">
        <v>413</v>
      </c>
      <c r="H139" s="12" t="s">
        <v>414</v>
      </c>
      <c r="I139" s="5">
        <v>0.0</v>
      </c>
      <c r="J139" s="5">
        <v>0.0</v>
      </c>
      <c r="K139" s="5"/>
      <c r="L139" s="13"/>
      <c r="M139" s="7">
        <v>0.0</v>
      </c>
      <c r="N139" s="7">
        <v>0.0</v>
      </c>
      <c r="O139" s="14"/>
      <c r="P139" s="14"/>
      <c r="Q139" s="14"/>
      <c r="R139" s="16" t="s">
        <v>415</v>
      </c>
      <c r="S139" s="22"/>
      <c r="T139" s="16" t="s">
        <v>415</v>
      </c>
      <c r="U139" s="17"/>
      <c r="V139" s="17"/>
      <c r="W139" s="18" t="s">
        <v>416</v>
      </c>
      <c r="X139" s="19">
        <f t="shared" si="5"/>
        <v>1</v>
      </c>
    </row>
    <row r="140" hidden="1">
      <c r="A140" s="10"/>
      <c r="B140" s="10" t="s">
        <v>386</v>
      </c>
      <c r="C140" s="10" t="s">
        <v>250</v>
      </c>
      <c r="D140" s="10" t="s">
        <v>28</v>
      </c>
      <c r="E140" s="10" t="s">
        <v>108</v>
      </c>
      <c r="F140" s="12" t="s">
        <v>417</v>
      </c>
      <c r="G140" s="12" t="s">
        <v>413</v>
      </c>
      <c r="H140" s="12" t="s">
        <v>418</v>
      </c>
      <c r="I140" s="5">
        <v>0.0</v>
      </c>
      <c r="J140" s="5">
        <v>0.0</v>
      </c>
      <c r="K140" s="13"/>
      <c r="L140" s="13"/>
      <c r="M140" s="7">
        <v>0.0</v>
      </c>
      <c r="N140" s="7">
        <v>0.0</v>
      </c>
      <c r="O140" s="14"/>
      <c r="P140" s="14"/>
      <c r="Q140" s="14"/>
      <c r="R140" s="16" t="s">
        <v>415</v>
      </c>
      <c r="S140" s="22"/>
      <c r="T140" s="16" t="s">
        <v>415</v>
      </c>
      <c r="U140" s="17"/>
      <c r="V140" s="17"/>
      <c r="W140" s="18" t="s">
        <v>416</v>
      </c>
      <c r="X140" s="19">
        <f t="shared" si="5"/>
        <v>1</v>
      </c>
    </row>
    <row r="141" hidden="1">
      <c r="A141" s="10"/>
      <c r="B141" s="10" t="s">
        <v>386</v>
      </c>
      <c r="C141" s="10" t="s">
        <v>250</v>
      </c>
      <c r="D141" s="10" t="s">
        <v>28</v>
      </c>
      <c r="E141" s="10" t="s">
        <v>108</v>
      </c>
      <c r="F141" s="12" t="s">
        <v>419</v>
      </c>
      <c r="G141" s="12" t="s">
        <v>413</v>
      </c>
      <c r="H141" s="12" t="s">
        <v>420</v>
      </c>
      <c r="I141" s="5">
        <v>0.0</v>
      </c>
      <c r="J141" s="5">
        <v>0.0</v>
      </c>
      <c r="K141" s="13"/>
      <c r="L141" s="13"/>
      <c r="M141" s="7">
        <v>0.0</v>
      </c>
      <c r="N141" s="7">
        <v>0.0</v>
      </c>
      <c r="O141" s="14"/>
      <c r="P141" s="14"/>
      <c r="Q141" s="14"/>
      <c r="R141" s="16" t="s">
        <v>415</v>
      </c>
      <c r="S141" s="22"/>
      <c r="T141" s="16" t="s">
        <v>415</v>
      </c>
      <c r="U141" s="17"/>
      <c r="V141" s="17"/>
      <c r="W141" s="18" t="s">
        <v>416</v>
      </c>
      <c r="X141" s="19">
        <f t="shared" si="5"/>
        <v>1</v>
      </c>
    </row>
    <row r="142" hidden="1">
      <c r="A142" s="10"/>
      <c r="B142" s="10" t="s">
        <v>386</v>
      </c>
      <c r="C142" s="10" t="s">
        <v>250</v>
      </c>
      <c r="D142" s="10" t="s">
        <v>28</v>
      </c>
      <c r="E142" s="10" t="s">
        <v>108</v>
      </c>
      <c r="F142" s="12" t="s">
        <v>421</v>
      </c>
      <c r="G142" s="12" t="s">
        <v>414</v>
      </c>
      <c r="H142" s="12" t="s">
        <v>418</v>
      </c>
      <c r="I142" s="5">
        <v>0.0</v>
      </c>
      <c r="J142" s="5">
        <v>0.0</v>
      </c>
      <c r="K142" s="13"/>
      <c r="L142" s="13"/>
      <c r="M142" s="7">
        <v>0.0</v>
      </c>
      <c r="N142" s="7">
        <v>0.0</v>
      </c>
      <c r="O142" s="14"/>
      <c r="P142" s="14"/>
      <c r="Q142" s="14"/>
      <c r="R142" s="16" t="s">
        <v>422</v>
      </c>
      <c r="S142" s="16" t="s">
        <v>423</v>
      </c>
      <c r="T142" s="16" t="s">
        <v>422</v>
      </c>
      <c r="U142" s="20" t="s">
        <v>424</v>
      </c>
      <c r="V142" s="18"/>
      <c r="W142" s="18" t="s">
        <v>425</v>
      </c>
      <c r="X142" s="19">
        <f t="shared" si="5"/>
        <v>1</v>
      </c>
    </row>
    <row r="143" hidden="1">
      <c r="A143" s="28"/>
      <c r="B143" s="10" t="s">
        <v>386</v>
      </c>
      <c r="C143" s="10" t="s">
        <v>250</v>
      </c>
      <c r="D143" s="10" t="s">
        <v>28</v>
      </c>
      <c r="E143" s="10" t="s">
        <v>108</v>
      </c>
      <c r="F143" s="12" t="s">
        <v>426</v>
      </c>
      <c r="G143" s="12" t="s">
        <v>414</v>
      </c>
      <c r="H143" s="12" t="s">
        <v>427</v>
      </c>
      <c r="I143" s="13">
        <v>1478.0</v>
      </c>
      <c r="J143" s="13">
        <v>-1167.0</v>
      </c>
      <c r="K143" s="5" t="s">
        <v>428</v>
      </c>
      <c r="L143" s="5" t="s">
        <v>429</v>
      </c>
      <c r="M143" s="7">
        <v>900.0</v>
      </c>
      <c r="N143" s="7">
        <v>-730.0</v>
      </c>
      <c r="O143" s="7">
        <v>330.0</v>
      </c>
      <c r="P143" s="7">
        <v>461.0</v>
      </c>
      <c r="Q143" s="7">
        <v>2030.0</v>
      </c>
      <c r="R143" s="16" t="s">
        <v>423</v>
      </c>
      <c r="S143" s="16" t="s">
        <v>430</v>
      </c>
      <c r="T143" s="16" t="s">
        <v>431</v>
      </c>
      <c r="U143" s="20" t="s">
        <v>424</v>
      </c>
      <c r="V143" s="18" t="s">
        <v>432</v>
      </c>
      <c r="W143" s="17"/>
      <c r="X143" s="19">
        <f t="shared" si="5"/>
        <v>1</v>
      </c>
    </row>
    <row r="144" hidden="1">
      <c r="A144" s="10"/>
      <c r="B144" s="10" t="s">
        <v>386</v>
      </c>
      <c r="C144" s="10" t="s">
        <v>250</v>
      </c>
      <c r="D144" s="10" t="s">
        <v>28</v>
      </c>
      <c r="E144" s="10" t="s">
        <v>108</v>
      </c>
      <c r="F144" s="12" t="s">
        <v>433</v>
      </c>
      <c r="G144" s="12" t="s">
        <v>414</v>
      </c>
      <c r="H144" s="12" t="s">
        <v>434</v>
      </c>
      <c r="I144" s="5">
        <v>0.0</v>
      </c>
      <c r="J144" s="5">
        <v>0.0</v>
      </c>
      <c r="K144" s="13"/>
      <c r="L144" s="13"/>
      <c r="M144" s="7">
        <v>0.0</v>
      </c>
      <c r="N144" s="7">
        <v>0.0</v>
      </c>
      <c r="O144" s="14"/>
      <c r="P144" s="14"/>
      <c r="Q144" s="14"/>
      <c r="R144" s="16" t="s">
        <v>435</v>
      </c>
      <c r="S144" s="22"/>
      <c r="T144" s="15" t="s">
        <v>435</v>
      </c>
      <c r="U144" s="20" t="s">
        <v>424</v>
      </c>
      <c r="V144" s="18"/>
      <c r="W144" s="18" t="s">
        <v>425</v>
      </c>
      <c r="X144" s="19">
        <f t="shared" si="5"/>
        <v>1</v>
      </c>
    </row>
    <row r="145" hidden="1">
      <c r="A145" s="10"/>
      <c r="B145" s="10" t="s">
        <v>386</v>
      </c>
      <c r="C145" s="10" t="s">
        <v>250</v>
      </c>
      <c r="D145" s="10" t="s">
        <v>28</v>
      </c>
      <c r="E145" s="10" t="s">
        <v>108</v>
      </c>
      <c r="F145" s="12" t="s">
        <v>436</v>
      </c>
      <c r="G145" s="12" t="s">
        <v>418</v>
      </c>
      <c r="H145" s="12" t="s">
        <v>427</v>
      </c>
      <c r="I145" s="5">
        <v>0.0</v>
      </c>
      <c r="J145" s="5">
        <v>0.0</v>
      </c>
      <c r="K145" s="13"/>
      <c r="L145" s="13"/>
      <c r="M145" s="7">
        <v>800.0</v>
      </c>
      <c r="N145" s="7">
        <v>-800.0</v>
      </c>
      <c r="O145" s="7">
        <v>330.0</v>
      </c>
      <c r="P145" s="7">
        <v>900.0</v>
      </c>
      <c r="Q145" s="7">
        <v>2025.0</v>
      </c>
      <c r="R145" s="16" t="s">
        <v>423</v>
      </c>
      <c r="S145" s="16" t="s">
        <v>437</v>
      </c>
      <c r="T145" s="16" t="s">
        <v>438</v>
      </c>
      <c r="U145" s="20" t="s">
        <v>424</v>
      </c>
      <c r="V145" s="18"/>
      <c r="W145" s="18" t="s">
        <v>425</v>
      </c>
      <c r="X145" s="19">
        <f t="shared" si="5"/>
        <v>1</v>
      </c>
    </row>
    <row r="146" hidden="1">
      <c r="A146" s="10"/>
      <c r="B146" s="10" t="s">
        <v>386</v>
      </c>
      <c r="C146" s="10" t="s">
        <v>250</v>
      </c>
      <c r="D146" s="10" t="s">
        <v>28</v>
      </c>
      <c r="E146" s="10" t="s">
        <v>108</v>
      </c>
      <c r="F146" s="12" t="s">
        <v>439</v>
      </c>
      <c r="G146" s="12" t="s">
        <v>418</v>
      </c>
      <c r="H146" s="12" t="s">
        <v>440</v>
      </c>
      <c r="I146" s="5">
        <v>700.0</v>
      </c>
      <c r="J146" s="13">
        <v>-820.0</v>
      </c>
      <c r="K146" s="5" t="s">
        <v>441</v>
      </c>
      <c r="L146" s="5"/>
      <c r="M146" s="7">
        <v>1640.0</v>
      </c>
      <c r="N146" s="7">
        <v>-1640.0</v>
      </c>
      <c r="O146" s="7" t="s">
        <v>442</v>
      </c>
      <c r="P146" s="7">
        <v>240.0</v>
      </c>
      <c r="Q146" s="7">
        <v>2031.0</v>
      </c>
      <c r="R146" s="16" t="s">
        <v>423</v>
      </c>
      <c r="S146" s="16" t="s">
        <v>443</v>
      </c>
      <c r="T146" s="16" t="s">
        <v>424</v>
      </c>
      <c r="U146" s="17"/>
      <c r="V146" s="18" t="s">
        <v>444</v>
      </c>
      <c r="W146" s="18"/>
      <c r="X146" s="19">
        <f t="shared" si="5"/>
        <v>1</v>
      </c>
    </row>
    <row r="147" hidden="1">
      <c r="A147" s="10"/>
      <c r="B147" s="10" t="s">
        <v>386</v>
      </c>
      <c r="C147" s="10" t="s">
        <v>250</v>
      </c>
      <c r="D147" s="10" t="s">
        <v>28</v>
      </c>
      <c r="E147" s="10" t="s">
        <v>108</v>
      </c>
      <c r="F147" s="12" t="s">
        <v>445</v>
      </c>
      <c r="G147" s="12" t="s">
        <v>418</v>
      </c>
      <c r="H147" s="12" t="s">
        <v>420</v>
      </c>
      <c r="I147" s="5">
        <v>0.0</v>
      </c>
      <c r="J147" s="5">
        <v>0.0</v>
      </c>
      <c r="K147" s="13"/>
      <c r="L147" s="13"/>
      <c r="M147" s="7">
        <v>0.0</v>
      </c>
      <c r="N147" s="7">
        <v>0.0</v>
      </c>
      <c r="O147" s="14"/>
      <c r="P147" s="14"/>
      <c r="Q147" s="14"/>
      <c r="R147" s="16" t="s">
        <v>423</v>
      </c>
      <c r="S147" s="22"/>
      <c r="T147" s="20" t="s">
        <v>424</v>
      </c>
      <c r="U147" s="18"/>
      <c r="V147" s="18"/>
      <c r="W147" s="18" t="s">
        <v>425</v>
      </c>
      <c r="X147" s="19">
        <f t="shared" si="5"/>
        <v>1</v>
      </c>
    </row>
    <row r="148" hidden="1">
      <c r="A148" s="10"/>
      <c r="B148" s="10" t="s">
        <v>386</v>
      </c>
      <c r="C148" s="10" t="s">
        <v>250</v>
      </c>
      <c r="D148" s="10" t="s">
        <v>28</v>
      </c>
      <c r="E148" s="10" t="s">
        <v>108</v>
      </c>
      <c r="F148" s="12" t="s">
        <v>446</v>
      </c>
      <c r="G148" s="12" t="s">
        <v>427</v>
      </c>
      <c r="H148" s="12" t="s">
        <v>440</v>
      </c>
      <c r="I148" s="5">
        <v>400.0</v>
      </c>
      <c r="J148" s="5">
        <v>-1000.0</v>
      </c>
      <c r="K148" s="5" t="s">
        <v>447</v>
      </c>
      <c r="L148" s="13"/>
      <c r="M148" s="7">
        <v>170.0</v>
      </c>
      <c r="N148" s="7">
        <v>-170.0</v>
      </c>
      <c r="O148" s="7">
        <v>330.0</v>
      </c>
      <c r="P148" s="7"/>
      <c r="Q148" s="7">
        <v>2023.0</v>
      </c>
      <c r="R148" s="16" t="s">
        <v>424</v>
      </c>
      <c r="S148" s="16" t="s">
        <v>448</v>
      </c>
      <c r="T148" s="16" t="s">
        <v>449</v>
      </c>
      <c r="U148" s="17"/>
      <c r="V148" s="18"/>
      <c r="W148" s="18"/>
      <c r="X148" s="19">
        <f t="shared" si="5"/>
        <v>2</v>
      </c>
    </row>
    <row r="149" hidden="1">
      <c r="A149" s="10"/>
      <c r="B149" s="10" t="s">
        <v>386</v>
      </c>
      <c r="C149" s="10" t="s">
        <v>250</v>
      </c>
      <c r="D149" s="10" t="s">
        <v>28</v>
      </c>
      <c r="E149" s="10" t="s">
        <v>108</v>
      </c>
      <c r="F149" s="3" t="s">
        <v>450</v>
      </c>
      <c r="G149" s="12" t="s">
        <v>420</v>
      </c>
      <c r="H149" s="3" t="s">
        <v>114</v>
      </c>
      <c r="I149" s="5">
        <v>0.0</v>
      </c>
      <c r="J149" s="5">
        <v>0.0</v>
      </c>
      <c r="K149" s="13"/>
      <c r="L149" s="13"/>
      <c r="M149" s="7">
        <v>0.0</v>
      </c>
      <c r="N149" s="7">
        <v>0.0</v>
      </c>
      <c r="O149" s="14"/>
      <c r="P149" s="14"/>
      <c r="Q149" s="14"/>
      <c r="R149" s="16" t="s">
        <v>451</v>
      </c>
      <c r="S149" s="16" t="s">
        <v>452</v>
      </c>
      <c r="T149" s="16" t="s">
        <v>451</v>
      </c>
      <c r="U149" s="20" t="s">
        <v>424</v>
      </c>
      <c r="V149" s="18"/>
      <c r="W149" s="18" t="s">
        <v>425</v>
      </c>
      <c r="X149" s="19">
        <f t="shared" si="5"/>
        <v>1</v>
      </c>
    </row>
    <row r="150" hidden="1">
      <c r="A150" s="10"/>
      <c r="B150" s="10" t="s">
        <v>386</v>
      </c>
      <c r="C150" s="10" t="s">
        <v>250</v>
      </c>
      <c r="D150" s="10" t="s">
        <v>28</v>
      </c>
      <c r="E150" s="10" t="s">
        <v>108</v>
      </c>
      <c r="F150" s="12" t="s">
        <v>453</v>
      </c>
      <c r="G150" s="12" t="s">
        <v>420</v>
      </c>
      <c r="H150" s="12" t="s">
        <v>454</v>
      </c>
      <c r="I150" s="5">
        <v>0.0</v>
      </c>
      <c r="J150" s="5">
        <v>0.0</v>
      </c>
      <c r="K150" s="13"/>
      <c r="L150" s="13"/>
      <c r="M150" s="7">
        <v>0.0</v>
      </c>
      <c r="N150" s="7">
        <v>0.0</v>
      </c>
      <c r="O150" s="14"/>
      <c r="P150" s="14"/>
      <c r="Q150" s="14"/>
      <c r="R150" s="15" t="s">
        <v>455</v>
      </c>
      <c r="S150" s="16" t="s">
        <v>452</v>
      </c>
      <c r="T150" s="16" t="s">
        <v>455</v>
      </c>
      <c r="U150" s="20" t="s">
        <v>424</v>
      </c>
      <c r="V150" s="18"/>
      <c r="W150" s="18" t="s">
        <v>425</v>
      </c>
      <c r="X150" s="19">
        <f t="shared" si="5"/>
        <v>1</v>
      </c>
    </row>
    <row r="151" hidden="1">
      <c r="A151" s="10"/>
      <c r="B151" s="10" t="s">
        <v>386</v>
      </c>
      <c r="C151" s="10" t="s">
        <v>250</v>
      </c>
      <c r="D151" s="10" t="s">
        <v>28</v>
      </c>
      <c r="E151" s="10" t="s">
        <v>108</v>
      </c>
      <c r="F151" s="12" t="s">
        <v>456</v>
      </c>
      <c r="G151" s="12" t="s">
        <v>389</v>
      </c>
      <c r="H151" s="12" t="s">
        <v>394</v>
      </c>
      <c r="I151" s="5">
        <v>0.0</v>
      </c>
      <c r="J151" s="5">
        <v>0.0</v>
      </c>
      <c r="K151" s="5"/>
      <c r="L151" s="5"/>
      <c r="M151" s="7">
        <v>150.0</v>
      </c>
      <c r="N151" s="7">
        <v>-150.0</v>
      </c>
      <c r="O151" s="7">
        <v>220.0</v>
      </c>
      <c r="P151" s="7">
        <v>194.0</v>
      </c>
      <c r="Q151" s="7"/>
      <c r="R151" s="16" t="s">
        <v>390</v>
      </c>
      <c r="S151" s="22"/>
      <c r="T151" s="16" t="s">
        <v>390</v>
      </c>
      <c r="U151" s="17"/>
      <c r="V151" s="18"/>
      <c r="W151" s="17"/>
      <c r="X151" s="19">
        <f t="shared" si="5"/>
        <v>1</v>
      </c>
    </row>
    <row r="152" hidden="1">
      <c r="A152" s="10"/>
      <c r="B152" s="10" t="s">
        <v>386</v>
      </c>
      <c r="C152" s="10" t="s">
        <v>250</v>
      </c>
      <c r="D152" s="10" t="s">
        <v>28</v>
      </c>
      <c r="E152" s="10" t="s">
        <v>108</v>
      </c>
      <c r="F152" s="12" t="s">
        <v>457</v>
      </c>
      <c r="G152" s="12" t="s">
        <v>389</v>
      </c>
      <c r="H152" s="12" t="s">
        <v>458</v>
      </c>
      <c r="I152" s="5">
        <v>0.0</v>
      </c>
      <c r="J152" s="5">
        <v>0.0</v>
      </c>
      <c r="K152" s="5"/>
      <c r="L152" s="5"/>
      <c r="M152" s="7">
        <v>150.0</v>
      </c>
      <c r="N152" s="7">
        <v>-150.0</v>
      </c>
      <c r="O152" s="7">
        <v>230.0</v>
      </c>
      <c r="P152" s="7">
        <v>278.0</v>
      </c>
      <c r="Q152" s="7"/>
      <c r="R152" s="16" t="s">
        <v>390</v>
      </c>
      <c r="S152" s="22"/>
      <c r="T152" s="16" t="s">
        <v>390</v>
      </c>
      <c r="U152" s="17"/>
      <c r="V152" s="18" t="s">
        <v>459</v>
      </c>
      <c r="W152" s="17"/>
      <c r="X152" s="19">
        <f t="shared" si="5"/>
        <v>1</v>
      </c>
    </row>
    <row r="153" hidden="1">
      <c r="A153" s="10"/>
      <c r="B153" s="10" t="s">
        <v>386</v>
      </c>
      <c r="C153" s="10" t="s">
        <v>250</v>
      </c>
      <c r="D153" s="10" t="s">
        <v>28</v>
      </c>
      <c r="E153" s="10" t="s">
        <v>108</v>
      </c>
      <c r="F153" s="12" t="s">
        <v>460</v>
      </c>
      <c r="G153" s="12" t="s">
        <v>389</v>
      </c>
      <c r="H153" s="12" t="s">
        <v>400</v>
      </c>
      <c r="I153" s="5">
        <v>0.0</v>
      </c>
      <c r="J153" s="5">
        <v>0.0</v>
      </c>
      <c r="K153" s="5"/>
      <c r="L153" s="5"/>
      <c r="M153" s="7"/>
      <c r="N153" s="7"/>
      <c r="O153" s="7">
        <v>220.0</v>
      </c>
      <c r="P153" s="7">
        <v>400.0</v>
      </c>
      <c r="Q153" s="7"/>
      <c r="R153" s="16" t="s">
        <v>390</v>
      </c>
      <c r="S153" s="22"/>
      <c r="T153" s="16" t="s">
        <v>390</v>
      </c>
      <c r="U153" s="18"/>
      <c r="V153" s="18"/>
      <c r="W153" s="18"/>
      <c r="X153" s="19">
        <f t="shared" si="5"/>
        <v>1</v>
      </c>
    </row>
    <row r="154" hidden="1">
      <c r="A154" s="10"/>
      <c r="B154" s="10" t="s">
        <v>386</v>
      </c>
      <c r="C154" s="10" t="s">
        <v>250</v>
      </c>
      <c r="D154" s="10" t="s">
        <v>28</v>
      </c>
      <c r="E154" s="10" t="s">
        <v>108</v>
      </c>
      <c r="F154" s="12" t="s">
        <v>461</v>
      </c>
      <c r="G154" s="12" t="s">
        <v>462</v>
      </c>
      <c r="H154" s="12" t="s">
        <v>463</v>
      </c>
      <c r="I154" s="5">
        <v>1000.0</v>
      </c>
      <c r="J154" s="5">
        <v>-1200.0</v>
      </c>
      <c r="K154" s="5" t="s">
        <v>464</v>
      </c>
      <c r="L154" s="13"/>
      <c r="M154" s="7">
        <v>0.0</v>
      </c>
      <c r="N154" s="7">
        <v>0.0</v>
      </c>
      <c r="O154" s="14"/>
      <c r="P154" s="14"/>
      <c r="Q154" s="14"/>
      <c r="R154" s="16" t="s">
        <v>465</v>
      </c>
      <c r="S154" s="22"/>
      <c r="T154" s="16" t="s">
        <v>466</v>
      </c>
      <c r="U154" s="17"/>
      <c r="V154" s="18"/>
      <c r="W154" s="18" t="s">
        <v>467</v>
      </c>
      <c r="X154" s="19">
        <f t="shared" si="5"/>
        <v>1</v>
      </c>
    </row>
    <row r="155" hidden="1">
      <c r="A155" s="10"/>
      <c r="B155" s="10" t="s">
        <v>386</v>
      </c>
      <c r="C155" s="10" t="s">
        <v>250</v>
      </c>
      <c r="D155" s="10" t="s">
        <v>28</v>
      </c>
      <c r="E155" s="10" t="s">
        <v>108</v>
      </c>
      <c r="F155" s="12" t="s">
        <v>468</v>
      </c>
      <c r="G155" s="12" t="s">
        <v>462</v>
      </c>
      <c r="H155" s="12" t="s">
        <v>469</v>
      </c>
      <c r="I155" s="5">
        <v>0.0</v>
      </c>
      <c r="J155" s="5">
        <v>0.0</v>
      </c>
      <c r="K155" s="13"/>
      <c r="L155" s="13"/>
      <c r="M155" s="7">
        <v>0.0</v>
      </c>
      <c r="N155" s="7">
        <v>0.0</v>
      </c>
      <c r="O155" s="14"/>
      <c r="P155" s="14"/>
      <c r="Q155" s="14"/>
      <c r="R155" s="15" t="s">
        <v>470</v>
      </c>
      <c r="S155" s="22"/>
      <c r="T155" s="16" t="s">
        <v>466</v>
      </c>
      <c r="U155" s="17"/>
      <c r="V155" s="18"/>
      <c r="W155" s="18" t="s">
        <v>471</v>
      </c>
      <c r="X155" s="19">
        <f t="shared" si="5"/>
        <v>1</v>
      </c>
    </row>
    <row r="156" hidden="1">
      <c r="A156" s="10"/>
      <c r="B156" s="10" t="s">
        <v>386</v>
      </c>
      <c r="C156" s="10" t="s">
        <v>250</v>
      </c>
      <c r="D156" s="10" t="s">
        <v>28</v>
      </c>
      <c r="E156" s="10" t="s">
        <v>108</v>
      </c>
      <c r="F156" s="12" t="s">
        <v>472</v>
      </c>
      <c r="G156" s="12" t="s">
        <v>462</v>
      </c>
      <c r="H156" s="12" t="s">
        <v>473</v>
      </c>
      <c r="I156" s="5">
        <v>150.0</v>
      </c>
      <c r="J156" s="5">
        <v>-150.0</v>
      </c>
      <c r="K156" s="5">
        <v>42.0</v>
      </c>
      <c r="L156" s="13"/>
      <c r="M156" s="7">
        <v>0.0</v>
      </c>
      <c r="N156" s="7">
        <v>0.0</v>
      </c>
      <c r="O156" s="14"/>
      <c r="P156" s="14"/>
      <c r="Q156" s="14"/>
      <c r="R156" s="16" t="s">
        <v>474</v>
      </c>
      <c r="S156" s="16" t="s">
        <v>475</v>
      </c>
      <c r="T156" s="16" t="s">
        <v>476</v>
      </c>
      <c r="U156" s="17"/>
      <c r="V156" s="18"/>
      <c r="W156" s="18" t="s">
        <v>477</v>
      </c>
      <c r="X156" s="19">
        <f t="shared" si="5"/>
        <v>1</v>
      </c>
    </row>
    <row r="157" hidden="1">
      <c r="A157" s="10"/>
      <c r="B157" s="10" t="s">
        <v>386</v>
      </c>
      <c r="C157" s="10" t="s">
        <v>250</v>
      </c>
      <c r="D157" s="10" t="s">
        <v>28</v>
      </c>
      <c r="E157" s="10" t="s">
        <v>108</v>
      </c>
      <c r="F157" s="12" t="s">
        <v>478</v>
      </c>
      <c r="G157" s="3" t="s">
        <v>479</v>
      </c>
      <c r="H157" s="3" t="s">
        <v>480</v>
      </c>
      <c r="I157" s="5">
        <v>500.0</v>
      </c>
      <c r="J157" s="5">
        <v>-500.0</v>
      </c>
      <c r="K157" s="5">
        <v>200.0</v>
      </c>
      <c r="L157" s="5">
        <v>180.0</v>
      </c>
      <c r="M157" s="7">
        <v>0.0</v>
      </c>
      <c r="N157" s="7">
        <v>0.0</v>
      </c>
      <c r="O157" s="14"/>
      <c r="P157" s="14"/>
      <c r="Q157" s="14"/>
      <c r="R157" s="16" t="s">
        <v>481</v>
      </c>
      <c r="S157" s="16" t="s">
        <v>482</v>
      </c>
      <c r="T157" s="22"/>
      <c r="U157" s="17"/>
      <c r="V157" s="18"/>
      <c r="W157" s="18" t="s">
        <v>483</v>
      </c>
      <c r="X157" s="19">
        <f t="shared" si="5"/>
        <v>1</v>
      </c>
    </row>
    <row r="158" hidden="1">
      <c r="A158" s="10"/>
      <c r="B158" s="10" t="s">
        <v>386</v>
      </c>
      <c r="C158" s="10" t="s">
        <v>250</v>
      </c>
      <c r="D158" s="10" t="s">
        <v>28</v>
      </c>
      <c r="E158" s="10" t="s">
        <v>108</v>
      </c>
      <c r="F158" s="12" t="s">
        <v>484</v>
      </c>
      <c r="G158" s="12" t="s">
        <v>463</v>
      </c>
      <c r="H158" s="12" t="s">
        <v>469</v>
      </c>
      <c r="I158" s="5">
        <v>0.0</v>
      </c>
      <c r="J158" s="5">
        <v>0.0</v>
      </c>
      <c r="K158" s="13"/>
      <c r="L158" s="13"/>
      <c r="M158" s="7">
        <v>0.0</v>
      </c>
      <c r="N158" s="7">
        <v>0.0</v>
      </c>
      <c r="O158" s="14"/>
      <c r="P158" s="14"/>
      <c r="Q158" s="14"/>
      <c r="R158" s="16" t="s">
        <v>485</v>
      </c>
      <c r="S158" s="16" t="s">
        <v>466</v>
      </c>
      <c r="T158" s="16" t="s">
        <v>466</v>
      </c>
      <c r="U158" s="17"/>
      <c r="V158" s="18"/>
      <c r="W158" s="18" t="s">
        <v>486</v>
      </c>
      <c r="X158" s="19">
        <f t="shared" si="5"/>
        <v>1</v>
      </c>
    </row>
    <row r="159" hidden="1">
      <c r="A159" s="10"/>
      <c r="B159" s="10" t="s">
        <v>386</v>
      </c>
      <c r="C159" s="10" t="s">
        <v>250</v>
      </c>
      <c r="D159" s="10" t="s">
        <v>28</v>
      </c>
      <c r="E159" s="10" t="s">
        <v>108</v>
      </c>
      <c r="F159" s="12" t="s">
        <v>487</v>
      </c>
      <c r="G159" s="12" t="s">
        <v>488</v>
      </c>
      <c r="H159" s="12" t="s">
        <v>469</v>
      </c>
      <c r="I159" s="5">
        <v>0.0</v>
      </c>
      <c r="J159" s="5">
        <v>0.0</v>
      </c>
      <c r="K159" s="13"/>
      <c r="L159" s="13"/>
      <c r="M159" s="7">
        <v>0.0</v>
      </c>
      <c r="N159" s="7">
        <v>0.0</v>
      </c>
      <c r="O159" s="14"/>
      <c r="P159" s="14"/>
      <c r="Q159" s="14"/>
      <c r="R159" s="16" t="s">
        <v>489</v>
      </c>
      <c r="S159" s="22"/>
      <c r="T159" s="16" t="s">
        <v>490</v>
      </c>
      <c r="U159" s="17"/>
      <c r="V159" s="18"/>
      <c r="W159" s="18" t="s">
        <v>491</v>
      </c>
      <c r="X159" s="19">
        <f t="shared" si="5"/>
        <v>1</v>
      </c>
    </row>
    <row r="160" hidden="1">
      <c r="A160" s="10"/>
      <c r="B160" s="10" t="s">
        <v>386</v>
      </c>
      <c r="C160" s="10" t="s">
        <v>250</v>
      </c>
      <c r="D160" s="10" t="s">
        <v>28</v>
      </c>
      <c r="E160" s="10" t="s">
        <v>108</v>
      </c>
      <c r="F160" s="12" t="s">
        <v>492</v>
      </c>
      <c r="G160" s="12" t="s">
        <v>488</v>
      </c>
      <c r="H160" s="12" t="s">
        <v>473</v>
      </c>
      <c r="I160" s="5">
        <v>350.0</v>
      </c>
      <c r="J160" s="5">
        <v>-350.0</v>
      </c>
      <c r="K160" s="5">
        <v>230.0</v>
      </c>
      <c r="L160" s="13"/>
      <c r="M160" s="7">
        <v>100.0</v>
      </c>
      <c r="N160" s="7">
        <v>-100.0</v>
      </c>
      <c r="O160" s="7">
        <v>230.0</v>
      </c>
      <c r="P160" s="7">
        <v>46.0</v>
      </c>
      <c r="Q160" s="7">
        <v>2023.0</v>
      </c>
      <c r="R160" s="15" t="s">
        <v>493</v>
      </c>
      <c r="S160" s="15" t="s">
        <v>494</v>
      </c>
      <c r="T160" s="16" t="s">
        <v>494</v>
      </c>
      <c r="U160" s="17"/>
      <c r="V160" s="18"/>
      <c r="W160" s="17"/>
      <c r="X160" s="19">
        <f t="shared" si="5"/>
        <v>1</v>
      </c>
    </row>
    <row r="161" hidden="1">
      <c r="A161" s="10"/>
      <c r="B161" s="10" t="s">
        <v>386</v>
      </c>
      <c r="C161" s="10" t="s">
        <v>250</v>
      </c>
      <c r="D161" s="10" t="s">
        <v>28</v>
      </c>
      <c r="E161" s="10" t="s">
        <v>108</v>
      </c>
      <c r="F161" s="12" t="s">
        <v>495</v>
      </c>
      <c r="G161" s="12" t="s">
        <v>480</v>
      </c>
      <c r="H161" s="12" t="s">
        <v>496</v>
      </c>
      <c r="I161" s="5">
        <v>5150.0</v>
      </c>
      <c r="J161" s="5">
        <v>0.0</v>
      </c>
      <c r="K161" s="13"/>
      <c r="L161" s="13"/>
      <c r="M161" s="7">
        <v>0.0</v>
      </c>
      <c r="N161" s="7">
        <v>0.0</v>
      </c>
      <c r="O161" s="14"/>
      <c r="P161" s="14"/>
      <c r="Q161" s="14"/>
      <c r="R161" s="16" t="s">
        <v>497</v>
      </c>
      <c r="S161" s="22"/>
      <c r="T161" s="16" t="s">
        <v>498</v>
      </c>
      <c r="U161" s="17"/>
      <c r="V161" s="18"/>
      <c r="W161" s="18" t="s">
        <v>499</v>
      </c>
      <c r="X161" s="19">
        <f t="shared" si="5"/>
        <v>1</v>
      </c>
    </row>
    <row r="162" hidden="1">
      <c r="A162" s="10"/>
      <c r="B162" s="10" t="s">
        <v>386</v>
      </c>
      <c r="C162" s="10" t="s">
        <v>250</v>
      </c>
      <c r="D162" s="10" t="s">
        <v>28</v>
      </c>
      <c r="E162" s="10" t="s">
        <v>108</v>
      </c>
      <c r="F162" s="12" t="s">
        <v>500</v>
      </c>
      <c r="G162" s="12" t="s">
        <v>480</v>
      </c>
      <c r="H162" s="12" t="s">
        <v>305</v>
      </c>
      <c r="I162" s="5">
        <v>0.0</v>
      </c>
      <c r="J162" s="5">
        <v>0.0</v>
      </c>
      <c r="K162" s="13"/>
      <c r="L162" s="13"/>
      <c r="M162" s="7">
        <v>0.0</v>
      </c>
      <c r="N162" s="7">
        <v>0.0</v>
      </c>
      <c r="O162" s="14"/>
      <c r="P162" s="14"/>
      <c r="Q162" s="14"/>
      <c r="R162" s="16" t="s">
        <v>501</v>
      </c>
      <c r="S162" s="22"/>
      <c r="T162" s="16" t="s">
        <v>502</v>
      </c>
      <c r="U162" s="17"/>
      <c r="V162" s="17"/>
      <c r="W162" s="17"/>
      <c r="X162" s="19">
        <f t="shared" si="5"/>
        <v>1</v>
      </c>
    </row>
    <row r="163" hidden="1">
      <c r="A163" s="10"/>
      <c r="B163" s="10" t="s">
        <v>386</v>
      </c>
      <c r="C163" s="10" t="s">
        <v>250</v>
      </c>
      <c r="D163" s="10" t="s">
        <v>28</v>
      </c>
      <c r="E163" s="10" t="s">
        <v>108</v>
      </c>
      <c r="F163" s="12" t="s">
        <v>503</v>
      </c>
      <c r="G163" s="12" t="s">
        <v>469</v>
      </c>
      <c r="H163" s="12" t="s">
        <v>473</v>
      </c>
      <c r="I163" s="5">
        <v>0.0</v>
      </c>
      <c r="J163" s="5">
        <v>0.0</v>
      </c>
      <c r="K163" s="13"/>
      <c r="L163" s="13"/>
      <c r="M163" s="7">
        <v>0.0</v>
      </c>
      <c r="N163" s="7">
        <v>0.0</v>
      </c>
      <c r="O163" s="14"/>
      <c r="P163" s="14"/>
      <c r="Q163" s="14"/>
      <c r="R163" s="16" t="s">
        <v>504</v>
      </c>
      <c r="S163" s="22"/>
      <c r="T163" s="16" t="s">
        <v>505</v>
      </c>
      <c r="U163" s="20" t="s">
        <v>506</v>
      </c>
      <c r="V163" s="18"/>
      <c r="W163" s="18" t="s">
        <v>507</v>
      </c>
      <c r="X163" s="19">
        <f t="shared" si="5"/>
        <v>1</v>
      </c>
    </row>
    <row r="164" hidden="1">
      <c r="A164" s="10"/>
      <c r="B164" s="10" t="s">
        <v>386</v>
      </c>
      <c r="C164" s="10" t="s">
        <v>250</v>
      </c>
      <c r="D164" s="10" t="s">
        <v>28</v>
      </c>
      <c r="E164" s="10" t="s">
        <v>108</v>
      </c>
      <c r="F164" s="12" t="s">
        <v>508</v>
      </c>
      <c r="G164" s="12" t="s">
        <v>509</v>
      </c>
      <c r="H164" s="12" t="s">
        <v>496</v>
      </c>
      <c r="I164" s="13">
        <v>2082.0</v>
      </c>
      <c r="J164" s="13">
        <v>-2750.0</v>
      </c>
      <c r="K164" s="5" t="s">
        <v>510</v>
      </c>
      <c r="L164" s="13"/>
      <c r="M164" s="7">
        <v>0.0</v>
      </c>
      <c r="N164" s="7">
        <v>0.0</v>
      </c>
      <c r="O164" s="14"/>
      <c r="P164" s="14"/>
      <c r="Q164" s="14"/>
      <c r="R164" s="16" t="s">
        <v>511</v>
      </c>
      <c r="S164" s="23"/>
      <c r="T164" s="15" t="s">
        <v>512</v>
      </c>
      <c r="U164" s="17"/>
      <c r="V164" s="18" t="s">
        <v>513</v>
      </c>
      <c r="W164" s="18" t="s">
        <v>514</v>
      </c>
      <c r="X164" s="19">
        <f t="shared" si="5"/>
        <v>1</v>
      </c>
    </row>
    <row r="165" hidden="1">
      <c r="A165" s="10"/>
      <c r="B165" s="10" t="s">
        <v>386</v>
      </c>
      <c r="C165" s="10" t="s">
        <v>250</v>
      </c>
      <c r="D165" s="10" t="s">
        <v>28</v>
      </c>
      <c r="E165" s="10" t="s">
        <v>108</v>
      </c>
      <c r="F165" s="12" t="s">
        <v>515</v>
      </c>
      <c r="G165" s="12" t="s">
        <v>394</v>
      </c>
      <c r="H165" s="12" t="s">
        <v>458</v>
      </c>
      <c r="I165" s="5">
        <v>0.0</v>
      </c>
      <c r="J165" s="5">
        <v>0.0</v>
      </c>
      <c r="K165" s="5"/>
      <c r="L165" s="5"/>
      <c r="M165" s="7">
        <v>200.0</v>
      </c>
      <c r="N165" s="7">
        <v>-200.0</v>
      </c>
      <c r="O165" s="7">
        <v>220.0</v>
      </c>
      <c r="P165" s="7">
        <v>55.0</v>
      </c>
      <c r="Q165" s="7">
        <v>2024.0</v>
      </c>
      <c r="R165" s="16" t="s">
        <v>390</v>
      </c>
      <c r="S165" s="22"/>
      <c r="T165" s="15" t="s">
        <v>390</v>
      </c>
      <c r="U165" s="20" t="s">
        <v>516</v>
      </c>
      <c r="V165" s="18"/>
      <c r="W165" s="17"/>
      <c r="X165" s="19">
        <f t="shared" si="5"/>
        <v>2</v>
      </c>
    </row>
    <row r="166" hidden="1">
      <c r="A166" s="10"/>
      <c r="B166" s="10" t="s">
        <v>386</v>
      </c>
      <c r="C166" s="10" t="s">
        <v>250</v>
      </c>
      <c r="D166" s="10" t="s">
        <v>28</v>
      </c>
      <c r="E166" s="10" t="s">
        <v>108</v>
      </c>
      <c r="F166" s="12" t="s">
        <v>515</v>
      </c>
      <c r="G166" s="12" t="s">
        <v>394</v>
      </c>
      <c r="H166" s="12" t="s">
        <v>458</v>
      </c>
      <c r="I166" s="5">
        <v>0.0</v>
      </c>
      <c r="J166" s="5">
        <v>0.0</v>
      </c>
      <c r="K166" s="5"/>
      <c r="L166" s="5"/>
      <c r="M166" s="7">
        <v>1000.0</v>
      </c>
      <c r="N166" s="7">
        <v>-1000.0</v>
      </c>
      <c r="O166" s="7">
        <v>500.0</v>
      </c>
      <c r="P166" s="7">
        <v>600.0</v>
      </c>
      <c r="Q166" s="7"/>
      <c r="R166" s="16" t="s">
        <v>390</v>
      </c>
      <c r="S166" s="22"/>
      <c r="T166" s="16" t="s">
        <v>390</v>
      </c>
      <c r="U166" s="17"/>
      <c r="V166" s="18"/>
      <c r="W166" s="18" t="s">
        <v>517</v>
      </c>
    </row>
    <row r="167" hidden="1">
      <c r="A167" s="10"/>
      <c r="B167" s="10" t="s">
        <v>386</v>
      </c>
      <c r="C167" s="10" t="s">
        <v>250</v>
      </c>
      <c r="D167" s="10" t="s">
        <v>28</v>
      </c>
      <c r="E167" s="10" t="s">
        <v>108</v>
      </c>
      <c r="F167" s="12" t="s">
        <v>518</v>
      </c>
      <c r="G167" s="12" t="s">
        <v>519</v>
      </c>
      <c r="H167" s="12" t="s">
        <v>520</v>
      </c>
      <c r="I167" s="13">
        <v>363.0</v>
      </c>
      <c r="J167" s="5">
        <v>-363.0</v>
      </c>
      <c r="K167" s="5" t="s">
        <v>521</v>
      </c>
      <c r="L167" s="5" t="s">
        <v>522</v>
      </c>
      <c r="M167" s="7">
        <v>1500.0</v>
      </c>
      <c r="N167" s="7">
        <v>-1500.0</v>
      </c>
      <c r="O167" s="7">
        <v>500.0</v>
      </c>
      <c r="P167" s="7">
        <v>515.0</v>
      </c>
      <c r="Q167" s="7"/>
      <c r="R167" s="16" t="s">
        <v>390</v>
      </c>
      <c r="S167" s="22"/>
      <c r="T167" s="16" t="s">
        <v>390</v>
      </c>
      <c r="U167" s="17"/>
      <c r="V167" s="18" t="s">
        <v>523</v>
      </c>
      <c r="W167" s="18" t="s">
        <v>524</v>
      </c>
      <c r="X167" s="19">
        <f t="shared" ref="X167:X806" si="6">countif($F$3:$F$806,F167)</f>
        <v>1</v>
      </c>
    </row>
    <row r="168" hidden="1">
      <c r="A168" s="10"/>
      <c r="B168" s="10" t="s">
        <v>386</v>
      </c>
      <c r="C168" s="10" t="s">
        <v>250</v>
      </c>
      <c r="D168" s="10" t="s">
        <v>28</v>
      </c>
      <c r="E168" s="10" t="s">
        <v>108</v>
      </c>
      <c r="F168" s="12" t="s">
        <v>525</v>
      </c>
      <c r="G168" s="12" t="s">
        <v>519</v>
      </c>
      <c r="H168" s="12" t="s">
        <v>458</v>
      </c>
      <c r="I168" s="5">
        <v>0.0</v>
      </c>
      <c r="J168" s="5">
        <v>0.0</v>
      </c>
      <c r="K168" s="5"/>
      <c r="L168" s="5"/>
      <c r="M168" s="7">
        <v>0.0</v>
      </c>
      <c r="N168" s="7">
        <v>0.0</v>
      </c>
      <c r="O168" s="7"/>
      <c r="P168" s="7"/>
      <c r="Q168" s="7"/>
      <c r="R168" s="15" t="s">
        <v>390</v>
      </c>
      <c r="S168" s="22"/>
      <c r="T168" s="16" t="s">
        <v>390</v>
      </c>
      <c r="U168" s="17"/>
      <c r="V168" s="18" t="s">
        <v>526</v>
      </c>
      <c r="W168" s="17"/>
      <c r="X168" s="19">
        <f t="shared" si="6"/>
        <v>1</v>
      </c>
    </row>
    <row r="169" hidden="1">
      <c r="A169" s="10"/>
      <c r="B169" s="10" t="s">
        <v>386</v>
      </c>
      <c r="C169" s="10" t="s">
        <v>250</v>
      </c>
      <c r="D169" s="10" t="s">
        <v>28</v>
      </c>
      <c r="E169" s="10" t="s">
        <v>108</v>
      </c>
      <c r="F169" s="12" t="s">
        <v>527</v>
      </c>
      <c r="G169" s="12" t="s">
        <v>519</v>
      </c>
      <c r="H169" s="12" t="s">
        <v>528</v>
      </c>
      <c r="I169" s="13">
        <v>380.0</v>
      </c>
      <c r="J169" s="5">
        <v>-380.0</v>
      </c>
      <c r="K169" s="5" t="s">
        <v>529</v>
      </c>
      <c r="L169" s="5" t="s">
        <v>530</v>
      </c>
      <c r="M169" s="7">
        <v>0.0</v>
      </c>
      <c r="N169" s="7">
        <v>0.0</v>
      </c>
      <c r="O169" s="7"/>
      <c r="P169" s="7"/>
      <c r="Q169" s="7"/>
      <c r="R169" s="16" t="s">
        <v>390</v>
      </c>
      <c r="S169" s="22"/>
      <c r="T169" s="16" t="s">
        <v>390</v>
      </c>
      <c r="U169" s="20" t="s">
        <v>531</v>
      </c>
      <c r="V169" s="18" t="s">
        <v>532</v>
      </c>
      <c r="W169" s="18" t="s">
        <v>533</v>
      </c>
      <c r="X169" s="19">
        <f t="shared" si="6"/>
        <v>1</v>
      </c>
    </row>
    <row r="170" hidden="1">
      <c r="A170" s="10"/>
      <c r="B170" s="10" t="s">
        <v>386</v>
      </c>
      <c r="C170" s="10" t="s">
        <v>250</v>
      </c>
      <c r="D170" s="10" t="s">
        <v>28</v>
      </c>
      <c r="E170" s="10" t="s">
        <v>108</v>
      </c>
      <c r="F170" s="12" t="s">
        <v>534</v>
      </c>
      <c r="G170" s="12" t="s">
        <v>520</v>
      </c>
      <c r="H170" s="12" t="s">
        <v>458</v>
      </c>
      <c r="I170" s="5">
        <v>100.0</v>
      </c>
      <c r="J170" s="5">
        <v>-100.0</v>
      </c>
      <c r="K170" s="5">
        <v>230.0</v>
      </c>
      <c r="L170" s="5">
        <v>104.0</v>
      </c>
      <c r="M170" s="14">
        <f>600-I170</f>
        <v>500</v>
      </c>
      <c r="N170" s="14">
        <f>-650-J170</f>
        <v>-550</v>
      </c>
      <c r="O170" s="7">
        <v>500.0</v>
      </c>
      <c r="P170" s="7">
        <v>574.0</v>
      </c>
      <c r="Q170" s="7">
        <v>2024.0</v>
      </c>
      <c r="R170" s="16" t="s">
        <v>390</v>
      </c>
      <c r="S170" s="22"/>
      <c r="T170" s="16" t="s">
        <v>535</v>
      </c>
      <c r="U170" s="20" t="s">
        <v>536</v>
      </c>
      <c r="V170" s="18" t="s">
        <v>537</v>
      </c>
      <c r="W170" s="17"/>
      <c r="X170" s="19">
        <f t="shared" si="6"/>
        <v>1</v>
      </c>
    </row>
    <row r="171" hidden="1">
      <c r="A171" s="10"/>
      <c r="B171" s="10" t="s">
        <v>386</v>
      </c>
      <c r="C171" s="10" t="s">
        <v>250</v>
      </c>
      <c r="D171" s="10" t="s">
        <v>28</v>
      </c>
      <c r="E171" s="10" t="s">
        <v>108</v>
      </c>
      <c r="F171" s="12" t="s">
        <v>538</v>
      </c>
      <c r="G171" s="3" t="s">
        <v>539</v>
      </c>
      <c r="H171" s="3" t="s">
        <v>540</v>
      </c>
      <c r="I171" s="5">
        <v>0.0</v>
      </c>
      <c r="J171" s="5">
        <v>0.0</v>
      </c>
      <c r="K171" s="5"/>
      <c r="L171" s="5"/>
      <c r="M171" s="7"/>
      <c r="N171" s="7"/>
      <c r="O171" s="7">
        <v>230.0</v>
      </c>
      <c r="P171" s="7">
        <v>370.0</v>
      </c>
      <c r="Q171" s="7"/>
      <c r="R171" s="16" t="s">
        <v>390</v>
      </c>
      <c r="S171" s="22"/>
      <c r="T171" s="16" t="s">
        <v>390</v>
      </c>
      <c r="U171" s="18"/>
      <c r="V171" s="18"/>
      <c r="W171" s="17"/>
      <c r="X171" s="19">
        <f t="shared" si="6"/>
        <v>1</v>
      </c>
    </row>
    <row r="172" hidden="1">
      <c r="A172" s="10"/>
      <c r="B172" s="10" t="s">
        <v>386</v>
      </c>
      <c r="C172" s="10" t="s">
        <v>250</v>
      </c>
      <c r="D172" s="10" t="s">
        <v>28</v>
      </c>
      <c r="E172" s="10" t="s">
        <v>108</v>
      </c>
      <c r="F172" s="12" t="s">
        <v>541</v>
      </c>
      <c r="G172" s="12" t="s">
        <v>542</v>
      </c>
      <c r="H172" s="12" t="s">
        <v>540</v>
      </c>
      <c r="I172" s="5">
        <v>0.0</v>
      </c>
      <c r="J172" s="5">
        <v>0.0</v>
      </c>
      <c r="K172" s="5"/>
      <c r="L172" s="5"/>
      <c r="M172" s="7"/>
      <c r="N172" s="7"/>
      <c r="O172" s="7" t="s">
        <v>543</v>
      </c>
      <c r="P172" s="7">
        <v>400.0</v>
      </c>
      <c r="Q172" s="7"/>
      <c r="R172" s="16" t="s">
        <v>390</v>
      </c>
      <c r="S172" s="22"/>
      <c r="T172" s="16" t="s">
        <v>390</v>
      </c>
      <c r="U172" s="20" t="s">
        <v>544</v>
      </c>
      <c r="V172" s="18"/>
      <c r="W172" s="17"/>
      <c r="X172" s="19">
        <f t="shared" si="6"/>
        <v>1</v>
      </c>
    </row>
    <row r="173" hidden="1">
      <c r="A173" s="10"/>
      <c r="B173" s="10" t="s">
        <v>386</v>
      </c>
      <c r="C173" s="10" t="s">
        <v>250</v>
      </c>
      <c r="D173" s="10" t="s">
        <v>28</v>
      </c>
      <c r="E173" s="10" t="s">
        <v>108</v>
      </c>
      <c r="F173" s="12" t="s">
        <v>545</v>
      </c>
      <c r="G173" s="12" t="s">
        <v>542</v>
      </c>
      <c r="H173" s="12" t="s">
        <v>528</v>
      </c>
      <c r="I173" s="5">
        <v>0.0</v>
      </c>
      <c r="J173" s="5">
        <v>0.0</v>
      </c>
      <c r="K173" s="5"/>
      <c r="L173" s="5"/>
      <c r="M173" s="7">
        <v>0.0</v>
      </c>
      <c r="N173" s="7">
        <v>0.0</v>
      </c>
      <c r="O173" s="7"/>
      <c r="P173" s="7"/>
      <c r="Q173" s="7"/>
      <c r="R173" s="15" t="s">
        <v>390</v>
      </c>
      <c r="S173" s="22"/>
      <c r="T173" s="16" t="s">
        <v>390</v>
      </c>
      <c r="U173" s="17"/>
      <c r="V173" s="18"/>
      <c r="W173" s="18" t="s">
        <v>526</v>
      </c>
      <c r="X173" s="19">
        <f t="shared" si="6"/>
        <v>1</v>
      </c>
    </row>
    <row r="174" hidden="1">
      <c r="A174" s="10"/>
      <c r="B174" s="10" t="s">
        <v>386</v>
      </c>
      <c r="C174" s="10" t="s">
        <v>250</v>
      </c>
      <c r="D174" s="10" t="s">
        <v>28</v>
      </c>
      <c r="E174" s="10" t="s">
        <v>108</v>
      </c>
      <c r="F174" s="12" t="s">
        <v>446</v>
      </c>
      <c r="G174" s="12" t="s">
        <v>427</v>
      </c>
      <c r="H174" s="12" t="s">
        <v>440</v>
      </c>
      <c r="I174" s="5">
        <v>0.0</v>
      </c>
      <c r="J174" s="5">
        <v>0.0</v>
      </c>
      <c r="K174" s="5"/>
      <c r="L174" s="13"/>
      <c r="M174" s="7">
        <v>1669.0</v>
      </c>
      <c r="N174" s="7">
        <v>-1935.0</v>
      </c>
      <c r="O174" s="7" t="s">
        <v>409</v>
      </c>
      <c r="P174" s="7">
        <v>438.0</v>
      </c>
      <c r="Q174" s="7">
        <v>2029.0</v>
      </c>
      <c r="R174" s="21"/>
      <c r="S174" s="21"/>
      <c r="T174" s="16" t="s">
        <v>449</v>
      </c>
      <c r="U174" s="20" t="s">
        <v>424</v>
      </c>
      <c r="V174" s="18"/>
      <c r="W174" s="18"/>
      <c r="X174" s="19">
        <f t="shared" si="6"/>
        <v>2</v>
      </c>
    </row>
    <row r="175" hidden="1">
      <c r="A175" s="10"/>
      <c r="B175" s="10" t="s">
        <v>546</v>
      </c>
      <c r="C175" s="10" t="s">
        <v>250</v>
      </c>
      <c r="D175" s="10" t="s">
        <v>28</v>
      </c>
      <c r="E175" s="10" t="s">
        <v>108</v>
      </c>
      <c r="F175" s="12" t="s">
        <v>547</v>
      </c>
      <c r="G175" s="12" t="s">
        <v>548</v>
      </c>
      <c r="H175" s="12" t="s">
        <v>440</v>
      </c>
      <c r="I175" s="5">
        <v>594.0</v>
      </c>
      <c r="J175" s="5">
        <v>-478.0</v>
      </c>
      <c r="K175" s="13"/>
      <c r="L175" s="5">
        <v>370.0</v>
      </c>
      <c r="M175" s="7">
        <f>1212-I175</f>
        <v>618</v>
      </c>
      <c r="N175" s="7">
        <f>-962-J175</f>
        <v>-484</v>
      </c>
      <c r="O175" s="14"/>
      <c r="P175" s="14"/>
      <c r="Q175" s="7">
        <v>2029.0</v>
      </c>
      <c r="R175" s="16" t="s">
        <v>423</v>
      </c>
      <c r="S175" s="16" t="s">
        <v>549</v>
      </c>
      <c r="T175" s="16" t="s">
        <v>424</v>
      </c>
      <c r="U175" s="17"/>
      <c r="V175" s="18" t="s">
        <v>550</v>
      </c>
      <c r="W175" s="17"/>
      <c r="X175" s="19">
        <f t="shared" si="6"/>
        <v>1</v>
      </c>
    </row>
    <row r="176" hidden="1">
      <c r="A176" s="10"/>
      <c r="B176" s="10" t="s">
        <v>546</v>
      </c>
      <c r="C176" s="10" t="s">
        <v>250</v>
      </c>
      <c r="D176" s="10" t="s">
        <v>28</v>
      </c>
      <c r="E176" s="10" t="s">
        <v>108</v>
      </c>
      <c r="F176" s="12" t="s">
        <v>551</v>
      </c>
      <c r="G176" s="12" t="s">
        <v>462</v>
      </c>
      <c r="H176" s="3" t="s">
        <v>552</v>
      </c>
      <c r="I176" s="5">
        <v>0.0</v>
      </c>
      <c r="J176" s="5">
        <v>0.0</v>
      </c>
      <c r="K176" s="5"/>
      <c r="L176" s="5"/>
      <c r="M176" s="7">
        <v>0.0</v>
      </c>
      <c r="N176" s="7">
        <v>0.0</v>
      </c>
      <c r="O176" s="7"/>
      <c r="P176" s="7"/>
      <c r="Q176" s="7"/>
      <c r="R176" s="16" t="s">
        <v>553</v>
      </c>
      <c r="S176" s="21"/>
      <c r="T176" s="16" t="s">
        <v>476</v>
      </c>
      <c r="U176" s="18"/>
      <c r="V176" s="18"/>
      <c r="W176" s="18" t="s">
        <v>554</v>
      </c>
      <c r="X176" s="19">
        <f t="shared" si="6"/>
        <v>1</v>
      </c>
    </row>
    <row r="177" hidden="1">
      <c r="A177" s="10"/>
      <c r="B177" s="10" t="s">
        <v>546</v>
      </c>
      <c r="C177" s="10" t="s">
        <v>250</v>
      </c>
      <c r="D177" s="10" t="s">
        <v>28</v>
      </c>
      <c r="E177" s="10" t="s">
        <v>108</v>
      </c>
      <c r="F177" s="12" t="s">
        <v>555</v>
      </c>
      <c r="G177" s="12" t="s">
        <v>462</v>
      </c>
      <c r="H177" s="3" t="s">
        <v>556</v>
      </c>
      <c r="I177" s="5">
        <v>300.0</v>
      </c>
      <c r="J177" s="5">
        <v>-300.0</v>
      </c>
      <c r="K177" s="5">
        <v>230.0</v>
      </c>
      <c r="L177" s="5">
        <v>345.0</v>
      </c>
      <c r="M177" s="7">
        <v>0.0</v>
      </c>
      <c r="N177" s="7">
        <v>0.0</v>
      </c>
      <c r="O177" s="14"/>
      <c r="P177" s="14"/>
      <c r="Q177" s="14"/>
      <c r="R177" s="16" t="s">
        <v>557</v>
      </c>
      <c r="S177" s="16" t="s">
        <v>553</v>
      </c>
      <c r="T177" s="16" t="s">
        <v>476</v>
      </c>
      <c r="U177" s="18"/>
      <c r="V177" s="18"/>
      <c r="W177" s="18" t="s">
        <v>554</v>
      </c>
      <c r="X177" s="19">
        <f t="shared" si="6"/>
        <v>1</v>
      </c>
    </row>
    <row r="178" hidden="1">
      <c r="A178" s="10"/>
      <c r="B178" s="10" t="s">
        <v>546</v>
      </c>
      <c r="C178" s="10" t="s">
        <v>250</v>
      </c>
      <c r="D178" s="10" t="s">
        <v>28</v>
      </c>
      <c r="E178" s="10" t="s">
        <v>108</v>
      </c>
      <c r="F178" s="12" t="s">
        <v>558</v>
      </c>
      <c r="G178" s="12" t="s">
        <v>462</v>
      </c>
      <c r="H178" s="3" t="s">
        <v>559</v>
      </c>
      <c r="I178" s="5">
        <v>0.0</v>
      </c>
      <c r="J178" s="5">
        <v>0.0</v>
      </c>
      <c r="K178" s="5"/>
      <c r="L178" s="5"/>
      <c r="M178" s="7">
        <v>0.0</v>
      </c>
      <c r="N178" s="7">
        <v>0.0</v>
      </c>
      <c r="O178" s="7"/>
      <c r="P178" s="7"/>
      <c r="Q178" s="7"/>
      <c r="R178" s="16" t="s">
        <v>553</v>
      </c>
      <c r="S178" s="21"/>
      <c r="T178" s="16" t="s">
        <v>476</v>
      </c>
      <c r="U178" s="18"/>
      <c r="V178" s="18"/>
      <c r="W178" s="18" t="s">
        <v>554</v>
      </c>
      <c r="X178" s="19">
        <f t="shared" si="6"/>
        <v>1</v>
      </c>
    </row>
    <row r="179" hidden="1">
      <c r="A179" s="10"/>
      <c r="B179" s="10" t="s">
        <v>546</v>
      </c>
      <c r="C179" s="10" t="s">
        <v>250</v>
      </c>
      <c r="D179" s="10" t="s">
        <v>28</v>
      </c>
      <c r="E179" s="10" t="s">
        <v>108</v>
      </c>
      <c r="F179" s="12" t="s">
        <v>560</v>
      </c>
      <c r="G179" s="12" t="s">
        <v>462</v>
      </c>
      <c r="H179" s="3" t="s">
        <v>561</v>
      </c>
      <c r="I179" s="5">
        <v>0.0</v>
      </c>
      <c r="J179" s="5">
        <v>0.0</v>
      </c>
      <c r="K179" s="5"/>
      <c r="L179" s="5"/>
      <c r="M179" s="7">
        <v>0.0</v>
      </c>
      <c r="N179" s="7">
        <v>0.0</v>
      </c>
      <c r="O179" s="7"/>
      <c r="P179" s="7"/>
      <c r="Q179" s="7"/>
      <c r="R179" s="16" t="s">
        <v>553</v>
      </c>
      <c r="S179" s="21"/>
      <c r="T179" s="16" t="s">
        <v>476</v>
      </c>
      <c r="U179" s="18"/>
      <c r="V179" s="18"/>
      <c r="W179" s="18" t="s">
        <v>554</v>
      </c>
      <c r="X179" s="19">
        <f t="shared" si="6"/>
        <v>1</v>
      </c>
    </row>
    <row r="180" hidden="1">
      <c r="A180" s="10"/>
      <c r="B180" s="10" t="s">
        <v>546</v>
      </c>
      <c r="C180" s="10" t="s">
        <v>250</v>
      </c>
      <c r="D180" s="10" t="s">
        <v>28</v>
      </c>
      <c r="E180" s="10" t="s">
        <v>108</v>
      </c>
      <c r="F180" s="12" t="s">
        <v>562</v>
      </c>
      <c r="G180" s="12" t="s">
        <v>479</v>
      </c>
      <c r="H180" s="3" t="s">
        <v>563</v>
      </c>
      <c r="I180" s="5">
        <v>700.0</v>
      </c>
      <c r="J180" s="5">
        <v>-350.0</v>
      </c>
      <c r="K180" s="5" t="s">
        <v>564</v>
      </c>
      <c r="L180" s="13"/>
      <c r="M180" s="7">
        <v>0.0</v>
      </c>
      <c r="N180" s="7">
        <v>0.0</v>
      </c>
      <c r="O180" s="14"/>
      <c r="P180" s="14"/>
      <c r="Q180" s="14"/>
      <c r="R180" s="16" t="s">
        <v>565</v>
      </c>
      <c r="S180" s="16" t="s">
        <v>566</v>
      </c>
      <c r="T180" s="22"/>
      <c r="U180" s="20" t="s">
        <v>566</v>
      </c>
      <c r="V180" s="18"/>
      <c r="W180" s="18" t="s">
        <v>567</v>
      </c>
      <c r="X180" s="19">
        <f t="shared" si="6"/>
        <v>1</v>
      </c>
    </row>
    <row r="181" hidden="1">
      <c r="A181" s="10"/>
      <c r="B181" s="10" t="s">
        <v>546</v>
      </c>
      <c r="C181" s="10" t="s">
        <v>250</v>
      </c>
      <c r="D181" s="10" t="s">
        <v>28</v>
      </c>
      <c r="E181" s="10" t="s">
        <v>108</v>
      </c>
      <c r="F181" s="12" t="s">
        <v>568</v>
      </c>
      <c r="G181" s="12" t="s">
        <v>463</v>
      </c>
      <c r="H181" s="3" t="s">
        <v>569</v>
      </c>
      <c r="I181" s="5">
        <v>0.0</v>
      </c>
      <c r="J181" s="5">
        <v>0.0</v>
      </c>
      <c r="K181" s="5"/>
      <c r="L181" s="5"/>
      <c r="M181" s="7">
        <v>0.0</v>
      </c>
      <c r="N181" s="7">
        <v>0.0</v>
      </c>
      <c r="O181" s="7"/>
      <c r="P181" s="7"/>
      <c r="Q181" s="7"/>
      <c r="R181" s="16" t="s">
        <v>553</v>
      </c>
      <c r="S181" s="16" t="s">
        <v>466</v>
      </c>
      <c r="T181" s="16" t="s">
        <v>466</v>
      </c>
      <c r="U181" s="18"/>
      <c r="V181" s="18"/>
      <c r="W181" s="18" t="s">
        <v>570</v>
      </c>
      <c r="X181" s="19">
        <f t="shared" si="6"/>
        <v>1</v>
      </c>
    </row>
    <row r="182" hidden="1">
      <c r="A182" s="10"/>
      <c r="B182" s="10" t="s">
        <v>546</v>
      </c>
      <c r="C182" s="10" t="s">
        <v>250</v>
      </c>
      <c r="D182" s="10" t="s">
        <v>28</v>
      </c>
      <c r="E182" s="10" t="s">
        <v>108</v>
      </c>
      <c r="F182" s="12" t="s">
        <v>571</v>
      </c>
      <c r="G182" s="12" t="s">
        <v>463</v>
      </c>
      <c r="H182" s="3" t="s">
        <v>572</v>
      </c>
      <c r="I182" s="5">
        <v>0.0</v>
      </c>
      <c r="J182" s="5">
        <v>0.0</v>
      </c>
      <c r="K182" s="13"/>
      <c r="L182" s="13"/>
      <c r="M182" s="7">
        <v>0.0</v>
      </c>
      <c r="N182" s="7">
        <v>0.0</v>
      </c>
      <c r="O182" s="14"/>
      <c r="P182" s="14"/>
      <c r="Q182" s="14"/>
      <c r="R182" s="16" t="s">
        <v>573</v>
      </c>
      <c r="S182" s="16" t="s">
        <v>466</v>
      </c>
      <c r="T182" s="16" t="s">
        <v>466</v>
      </c>
      <c r="U182" s="17"/>
      <c r="V182" s="18"/>
      <c r="W182" s="18" t="s">
        <v>574</v>
      </c>
      <c r="X182" s="19">
        <f t="shared" si="6"/>
        <v>1</v>
      </c>
    </row>
    <row r="183" hidden="1">
      <c r="A183" s="10"/>
      <c r="B183" s="10" t="s">
        <v>546</v>
      </c>
      <c r="C183" s="10" t="s">
        <v>250</v>
      </c>
      <c r="D183" s="10" t="s">
        <v>28</v>
      </c>
      <c r="E183" s="10" t="s">
        <v>108</v>
      </c>
      <c r="F183" s="12" t="s">
        <v>575</v>
      </c>
      <c r="G183" s="12" t="s">
        <v>463</v>
      </c>
      <c r="H183" s="3" t="s">
        <v>576</v>
      </c>
      <c r="I183" s="5">
        <v>2300.0</v>
      </c>
      <c r="J183" s="5">
        <v>-2000.0</v>
      </c>
      <c r="K183" s="5" t="s">
        <v>577</v>
      </c>
      <c r="L183" s="13"/>
      <c r="M183" s="7">
        <v>0.0</v>
      </c>
      <c r="N183" s="7">
        <v>0.0</v>
      </c>
      <c r="O183" s="14"/>
      <c r="P183" s="14"/>
      <c r="Q183" s="14"/>
      <c r="R183" s="16" t="s">
        <v>578</v>
      </c>
      <c r="S183" s="16" t="s">
        <v>553</v>
      </c>
      <c r="T183" s="16" t="s">
        <v>579</v>
      </c>
      <c r="U183" s="27" t="s">
        <v>466</v>
      </c>
      <c r="V183" s="18"/>
      <c r="W183" s="18" t="s">
        <v>570</v>
      </c>
      <c r="X183" s="19">
        <f t="shared" si="6"/>
        <v>1</v>
      </c>
    </row>
    <row r="184" hidden="1">
      <c r="A184" s="10"/>
      <c r="B184" s="10" t="s">
        <v>546</v>
      </c>
      <c r="C184" s="10" t="s">
        <v>250</v>
      </c>
      <c r="D184" s="10" t="s">
        <v>28</v>
      </c>
      <c r="E184" s="10" t="s">
        <v>108</v>
      </c>
      <c r="F184" s="12" t="s">
        <v>580</v>
      </c>
      <c r="G184" s="12" t="s">
        <v>463</v>
      </c>
      <c r="H184" s="3" t="s">
        <v>581</v>
      </c>
      <c r="I184" s="5">
        <v>0.0</v>
      </c>
      <c r="J184" s="5">
        <v>0.0</v>
      </c>
      <c r="K184" s="5"/>
      <c r="L184" s="5"/>
      <c r="M184" s="7">
        <v>0.0</v>
      </c>
      <c r="N184" s="7">
        <v>0.0</v>
      </c>
      <c r="O184" s="7"/>
      <c r="P184" s="7"/>
      <c r="Q184" s="7"/>
      <c r="R184" s="16" t="s">
        <v>553</v>
      </c>
      <c r="S184" s="16" t="s">
        <v>466</v>
      </c>
      <c r="T184" s="16" t="s">
        <v>466</v>
      </c>
      <c r="U184" s="18"/>
      <c r="V184" s="18"/>
      <c r="W184" s="18" t="s">
        <v>570</v>
      </c>
      <c r="X184" s="19">
        <f t="shared" si="6"/>
        <v>1</v>
      </c>
    </row>
    <row r="185" hidden="1">
      <c r="A185" s="10"/>
      <c r="B185" s="10" t="s">
        <v>546</v>
      </c>
      <c r="C185" s="10" t="s">
        <v>250</v>
      </c>
      <c r="D185" s="10" t="s">
        <v>28</v>
      </c>
      <c r="E185" s="10" t="s">
        <v>108</v>
      </c>
      <c r="F185" s="12" t="s">
        <v>582</v>
      </c>
      <c r="G185" s="12" t="s">
        <v>463</v>
      </c>
      <c r="H185" s="3" t="s">
        <v>583</v>
      </c>
      <c r="I185" s="5">
        <v>0.0</v>
      </c>
      <c r="J185" s="5">
        <v>0.0</v>
      </c>
      <c r="K185" s="5"/>
      <c r="L185" s="5"/>
      <c r="M185" s="7">
        <v>0.0</v>
      </c>
      <c r="N185" s="7">
        <v>0.0</v>
      </c>
      <c r="O185" s="7"/>
      <c r="P185" s="7"/>
      <c r="Q185" s="7"/>
      <c r="R185" s="16" t="s">
        <v>553</v>
      </c>
      <c r="S185" s="16" t="s">
        <v>466</v>
      </c>
      <c r="T185" s="16" t="s">
        <v>466</v>
      </c>
      <c r="U185" s="18"/>
      <c r="V185" s="18"/>
      <c r="W185" s="18" t="s">
        <v>570</v>
      </c>
      <c r="X185" s="19">
        <f t="shared" si="6"/>
        <v>1</v>
      </c>
    </row>
    <row r="186" hidden="1">
      <c r="A186" s="10"/>
      <c r="B186" s="10" t="s">
        <v>546</v>
      </c>
      <c r="C186" s="10" t="s">
        <v>250</v>
      </c>
      <c r="D186" s="10" t="s">
        <v>28</v>
      </c>
      <c r="E186" s="10" t="s">
        <v>108</v>
      </c>
      <c r="F186" s="12" t="s">
        <v>584</v>
      </c>
      <c r="G186" s="12" t="s">
        <v>488</v>
      </c>
      <c r="H186" s="3" t="s">
        <v>585</v>
      </c>
      <c r="I186" s="5">
        <v>2983.0</v>
      </c>
      <c r="J186" s="5">
        <v>-1583.0</v>
      </c>
      <c r="K186" s="5"/>
      <c r="L186" s="5"/>
      <c r="M186" s="7">
        <v>0.0</v>
      </c>
      <c r="N186" s="7">
        <v>0.0</v>
      </c>
      <c r="O186" s="7"/>
      <c r="P186" s="7"/>
      <c r="Q186" s="7"/>
      <c r="R186" s="16" t="s">
        <v>553</v>
      </c>
      <c r="S186" s="16" t="s">
        <v>586</v>
      </c>
      <c r="T186" s="16" t="s">
        <v>587</v>
      </c>
      <c r="U186" s="16" t="s">
        <v>588</v>
      </c>
      <c r="V186" s="18"/>
      <c r="W186" s="18" t="s">
        <v>589</v>
      </c>
      <c r="X186" s="19">
        <f t="shared" si="6"/>
        <v>1</v>
      </c>
    </row>
    <row r="187" hidden="1">
      <c r="A187" s="10"/>
      <c r="B187" s="10" t="s">
        <v>546</v>
      </c>
      <c r="C187" s="10" t="s">
        <v>250</v>
      </c>
      <c r="D187" s="10" t="s">
        <v>28</v>
      </c>
      <c r="E187" s="10" t="s">
        <v>108</v>
      </c>
      <c r="F187" s="12" t="s">
        <v>590</v>
      </c>
      <c r="G187" s="12" t="s">
        <v>488</v>
      </c>
      <c r="H187" s="3" t="s">
        <v>591</v>
      </c>
      <c r="I187" s="5">
        <v>0.0</v>
      </c>
      <c r="J187" s="5">
        <v>0.0</v>
      </c>
      <c r="K187" s="5"/>
      <c r="L187" s="5"/>
      <c r="M187" s="7">
        <v>0.0</v>
      </c>
      <c r="N187" s="7">
        <v>0.0</v>
      </c>
      <c r="O187" s="7"/>
      <c r="P187" s="7"/>
      <c r="Q187" s="7"/>
      <c r="R187" s="16" t="s">
        <v>553</v>
      </c>
      <c r="S187" s="22"/>
      <c r="T187" s="16" t="s">
        <v>588</v>
      </c>
      <c r="U187" s="18"/>
      <c r="V187" s="18"/>
      <c r="W187" s="18" t="s">
        <v>592</v>
      </c>
      <c r="X187" s="19">
        <f t="shared" si="6"/>
        <v>1</v>
      </c>
    </row>
    <row r="188" hidden="1">
      <c r="A188" s="10"/>
      <c r="B188" s="10" t="s">
        <v>546</v>
      </c>
      <c r="C188" s="10" t="s">
        <v>250</v>
      </c>
      <c r="D188" s="10" t="s">
        <v>28</v>
      </c>
      <c r="E188" s="10" t="s">
        <v>108</v>
      </c>
      <c r="F188" s="12" t="s">
        <v>593</v>
      </c>
      <c r="G188" s="12" t="s">
        <v>469</v>
      </c>
      <c r="H188" s="3" t="s">
        <v>572</v>
      </c>
      <c r="I188" s="5">
        <v>0.0</v>
      </c>
      <c r="J188" s="5">
        <v>0.0</v>
      </c>
      <c r="K188" s="13"/>
      <c r="L188" s="13"/>
      <c r="M188" s="7">
        <v>0.0</v>
      </c>
      <c r="N188" s="7">
        <v>0.0</v>
      </c>
      <c r="O188" s="14"/>
      <c r="P188" s="14"/>
      <c r="Q188" s="14"/>
      <c r="R188" s="15" t="s">
        <v>485</v>
      </c>
      <c r="S188" s="16" t="s">
        <v>594</v>
      </c>
      <c r="T188" s="21"/>
      <c r="U188" s="17"/>
      <c r="V188" s="18"/>
      <c r="W188" s="18" t="s">
        <v>595</v>
      </c>
      <c r="X188" s="19">
        <f t="shared" si="6"/>
        <v>1</v>
      </c>
    </row>
    <row r="189" hidden="1">
      <c r="A189" s="10"/>
      <c r="B189" s="10" t="s">
        <v>546</v>
      </c>
      <c r="C189" s="10" t="s">
        <v>250</v>
      </c>
      <c r="D189" s="10" t="s">
        <v>28</v>
      </c>
      <c r="E189" s="10" t="s">
        <v>108</v>
      </c>
      <c r="F189" s="12" t="s">
        <v>596</v>
      </c>
      <c r="G189" s="12" t="s">
        <v>509</v>
      </c>
      <c r="H189" s="3" t="s">
        <v>585</v>
      </c>
      <c r="I189" s="5">
        <v>1650.0</v>
      </c>
      <c r="J189" s="5">
        <v>-1450.0</v>
      </c>
      <c r="K189" s="5"/>
      <c r="L189" s="5"/>
      <c r="M189" s="7">
        <v>0.0</v>
      </c>
      <c r="N189" s="7">
        <v>0.0</v>
      </c>
      <c r="O189" s="7"/>
      <c r="P189" s="7"/>
      <c r="Q189" s="7"/>
      <c r="R189" s="16" t="s">
        <v>512</v>
      </c>
      <c r="S189" s="22"/>
      <c r="T189" s="16" t="s">
        <v>597</v>
      </c>
      <c r="U189" s="18"/>
      <c r="V189" s="18"/>
      <c r="W189" s="18" t="s">
        <v>598</v>
      </c>
      <c r="X189" s="19">
        <f t="shared" si="6"/>
        <v>1</v>
      </c>
    </row>
    <row r="190" hidden="1">
      <c r="A190" s="10"/>
      <c r="B190" s="10" t="s">
        <v>546</v>
      </c>
      <c r="C190" s="10" t="s">
        <v>250</v>
      </c>
      <c r="D190" s="10" t="s">
        <v>28</v>
      </c>
      <c r="E190" s="10" t="s">
        <v>108</v>
      </c>
      <c r="F190" s="12" t="s">
        <v>599</v>
      </c>
      <c r="G190" s="12" t="s">
        <v>509</v>
      </c>
      <c r="H190" s="3" t="s">
        <v>600</v>
      </c>
      <c r="I190" s="5">
        <v>2400.0</v>
      </c>
      <c r="J190" s="5">
        <v>-1900.0</v>
      </c>
      <c r="K190" s="5"/>
      <c r="L190" s="5"/>
      <c r="M190" s="7">
        <v>0.0</v>
      </c>
      <c r="N190" s="7">
        <v>0.0</v>
      </c>
      <c r="O190" s="7"/>
      <c r="P190" s="7"/>
      <c r="Q190" s="7"/>
      <c r="R190" s="16" t="s">
        <v>512</v>
      </c>
      <c r="S190" s="22"/>
      <c r="T190" s="16" t="s">
        <v>597</v>
      </c>
      <c r="U190" s="18"/>
      <c r="V190" s="18"/>
      <c r="W190" s="18" t="s">
        <v>598</v>
      </c>
      <c r="X190" s="19">
        <f t="shared" si="6"/>
        <v>1</v>
      </c>
    </row>
    <row r="191" hidden="1">
      <c r="A191" s="10"/>
      <c r="B191" s="10" t="s">
        <v>546</v>
      </c>
      <c r="C191" s="10" t="s">
        <v>250</v>
      </c>
      <c r="D191" s="10" t="s">
        <v>28</v>
      </c>
      <c r="E191" s="10" t="s">
        <v>108</v>
      </c>
      <c r="F191" s="12" t="s">
        <v>601</v>
      </c>
      <c r="G191" s="12" t="s">
        <v>496</v>
      </c>
      <c r="H191" s="3" t="s">
        <v>563</v>
      </c>
      <c r="I191" s="5">
        <v>2275.0</v>
      </c>
      <c r="J191" s="5">
        <v>-2170.0</v>
      </c>
      <c r="K191" s="5" t="s">
        <v>602</v>
      </c>
      <c r="L191" s="5" t="s">
        <v>603</v>
      </c>
      <c r="M191" s="7">
        <v>1200.0</v>
      </c>
      <c r="N191" s="7">
        <v>-1200.0</v>
      </c>
      <c r="O191" s="7">
        <v>345.0</v>
      </c>
      <c r="P191" s="7">
        <v>233.0</v>
      </c>
      <c r="Q191" s="7">
        <v>2025.0</v>
      </c>
      <c r="R191" s="16" t="s">
        <v>497</v>
      </c>
      <c r="S191" s="16" t="s">
        <v>604</v>
      </c>
      <c r="T191" s="20" t="s">
        <v>605</v>
      </c>
      <c r="U191" s="20" t="s">
        <v>606</v>
      </c>
      <c r="V191" s="18"/>
      <c r="W191" s="17"/>
      <c r="X191" s="19">
        <f t="shared" si="6"/>
        <v>2</v>
      </c>
    </row>
    <row r="192" hidden="1">
      <c r="A192" s="10"/>
      <c r="B192" s="10" t="s">
        <v>546</v>
      </c>
      <c r="C192" s="10" t="s">
        <v>250</v>
      </c>
      <c r="D192" s="10" t="s">
        <v>28</v>
      </c>
      <c r="E192" s="10" t="s">
        <v>108</v>
      </c>
      <c r="F192" s="12" t="s">
        <v>601</v>
      </c>
      <c r="G192" s="12" t="s">
        <v>496</v>
      </c>
      <c r="H192" s="3" t="s">
        <v>563</v>
      </c>
      <c r="I192" s="5">
        <v>0.0</v>
      </c>
      <c r="J192" s="5">
        <v>0.0</v>
      </c>
      <c r="K192" s="5"/>
      <c r="L192" s="5"/>
      <c r="M192" s="7">
        <v>1000.0</v>
      </c>
      <c r="N192" s="7">
        <v>-1000.0</v>
      </c>
      <c r="O192" s="7"/>
      <c r="P192" s="7">
        <v>340.0</v>
      </c>
      <c r="Q192" s="7"/>
      <c r="R192" s="21"/>
      <c r="S192" s="21"/>
      <c r="T192" s="16" t="s">
        <v>607</v>
      </c>
      <c r="U192" s="20" t="s">
        <v>608</v>
      </c>
      <c r="V192" s="18"/>
      <c r="W192" s="17"/>
      <c r="X192" s="19">
        <f t="shared" si="6"/>
        <v>2</v>
      </c>
    </row>
    <row r="193" hidden="1">
      <c r="A193" s="10"/>
      <c r="B193" s="10" t="s">
        <v>546</v>
      </c>
      <c r="C193" s="10" t="s">
        <v>250</v>
      </c>
      <c r="D193" s="10" t="s">
        <v>28</v>
      </c>
      <c r="E193" s="10" t="s">
        <v>108</v>
      </c>
      <c r="F193" s="12" t="s">
        <v>609</v>
      </c>
      <c r="G193" s="12" t="s">
        <v>496</v>
      </c>
      <c r="H193" s="3" t="s">
        <v>600</v>
      </c>
      <c r="I193" s="5">
        <v>2070.0</v>
      </c>
      <c r="J193" s="5">
        <v>-1100.0</v>
      </c>
      <c r="K193" s="5" t="s">
        <v>610</v>
      </c>
      <c r="L193" s="5" t="s">
        <v>611</v>
      </c>
      <c r="M193" s="7">
        <v>1250.0</v>
      </c>
      <c r="N193" s="7">
        <v>-1250.0</v>
      </c>
      <c r="O193" s="7">
        <v>400.0</v>
      </c>
      <c r="P193" s="7">
        <f>545+58</f>
        <v>603</v>
      </c>
      <c r="Q193" s="7">
        <v>2026.0</v>
      </c>
      <c r="R193" s="16" t="s">
        <v>497</v>
      </c>
      <c r="S193" s="16" t="s">
        <v>604</v>
      </c>
      <c r="T193" s="16" t="s">
        <v>612</v>
      </c>
      <c r="U193" s="18"/>
      <c r="V193" s="18"/>
      <c r="W193" s="17"/>
      <c r="X193" s="19">
        <f t="shared" si="6"/>
        <v>1</v>
      </c>
    </row>
    <row r="194" hidden="1">
      <c r="A194" s="10"/>
      <c r="B194" s="10" t="s">
        <v>546</v>
      </c>
      <c r="C194" s="10" t="s">
        <v>250</v>
      </c>
      <c r="D194" s="10" t="s">
        <v>28</v>
      </c>
      <c r="E194" s="10" t="s">
        <v>108</v>
      </c>
      <c r="F194" s="12" t="s">
        <v>613</v>
      </c>
      <c r="G194" s="12" t="s">
        <v>473</v>
      </c>
      <c r="H194" s="3" t="s">
        <v>585</v>
      </c>
      <c r="I194" s="5">
        <v>0.0</v>
      </c>
      <c r="J194" s="5">
        <v>0.0</v>
      </c>
      <c r="K194" s="5"/>
      <c r="L194" s="5"/>
      <c r="M194" s="7">
        <v>0.0</v>
      </c>
      <c r="N194" s="7">
        <v>0.0</v>
      </c>
      <c r="O194" s="7"/>
      <c r="P194" s="7"/>
      <c r="Q194" s="7"/>
      <c r="R194" s="16" t="s">
        <v>553</v>
      </c>
      <c r="S194" s="22"/>
      <c r="T194" s="21"/>
      <c r="U194" s="18"/>
      <c r="V194" s="18"/>
      <c r="W194" s="18" t="s">
        <v>614</v>
      </c>
      <c r="X194" s="19">
        <f t="shared" si="6"/>
        <v>1</v>
      </c>
    </row>
    <row r="195" hidden="1">
      <c r="A195" s="10"/>
      <c r="B195" s="10" t="s">
        <v>546</v>
      </c>
      <c r="C195" s="10" t="s">
        <v>250</v>
      </c>
      <c r="D195" s="10" t="s">
        <v>28</v>
      </c>
      <c r="E195" s="10" t="s">
        <v>108</v>
      </c>
      <c r="F195" s="12" t="s">
        <v>615</v>
      </c>
      <c r="G195" s="12" t="s">
        <v>473</v>
      </c>
      <c r="H195" s="3" t="s">
        <v>591</v>
      </c>
      <c r="I195" s="5">
        <v>150.0</v>
      </c>
      <c r="J195" s="5">
        <v>-150.0</v>
      </c>
      <c r="K195" s="5"/>
      <c r="L195" s="5"/>
      <c r="M195" s="7">
        <v>650.0</v>
      </c>
      <c r="N195" s="7">
        <v>-650.0</v>
      </c>
      <c r="O195" s="7" t="s">
        <v>543</v>
      </c>
      <c r="P195" s="7" t="s">
        <v>616</v>
      </c>
      <c r="Q195" s="7">
        <v>2027.0</v>
      </c>
      <c r="R195" s="16" t="s">
        <v>617</v>
      </c>
      <c r="S195" s="16" t="s">
        <v>553</v>
      </c>
      <c r="T195" s="16" t="s">
        <v>618</v>
      </c>
      <c r="U195" s="16" t="s">
        <v>619</v>
      </c>
      <c r="V195" s="18"/>
      <c r="W195" s="17"/>
      <c r="X195" s="19">
        <f t="shared" si="6"/>
        <v>1</v>
      </c>
    </row>
    <row r="196" hidden="1">
      <c r="A196" s="10"/>
      <c r="B196" s="10" t="s">
        <v>546</v>
      </c>
      <c r="C196" s="10" t="s">
        <v>250</v>
      </c>
      <c r="D196" s="10" t="s">
        <v>28</v>
      </c>
      <c r="E196" s="10" t="s">
        <v>108</v>
      </c>
      <c r="F196" s="12" t="s">
        <v>620</v>
      </c>
      <c r="G196" s="12" t="s">
        <v>473</v>
      </c>
      <c r="H196" s="3" t="s">
        <v>559</v>
      </c>
      <c r="I196" s="5">
        <v>0.0</v>
      </c>
      <c r="J196" s="5">
        <v>0.0</v>
      </c>
      <c r="K196" s="5"/>
      <c r="L196" s="5"/>
      <c r="M196" s="7">
        <v>0.0</v>
      </c>
      <c r="N196" s="7">
        <v>0.0</v>
      </c>
      <c r="O196" s="7"/>
      <c r="P196" s="7"/>
      <c r="Q196" s="7"/>
      <c r="R196" s="16" t="s">
        <v>553</v>
      </c>
      <c r="S196" s="22"/>
      <c r="T196" s="21"/>
      <c r="U196" s="18"/>
      <c r="V196" s="18"/>
      <c r="W196" s="18" t="s">
        <v>614</v>
      </c>
      <c r="X196" s="19">
        <f t="shared" si="6"/>
        <v>1</v>
      </c>
    </row>
    <row r="197" hidden="1">
      <c r="A197" s="10"/>
      <c r="B197" s="10" t="s">
        <v>27</v>
      </c>
      <c r="C197" s="10" t="s">
        <v>48</v>
      </c>
      <c r="D197" s="10" t="s">
        <v>28</v>
      </c>
      <c r="E197" s="10" t="s">
        <v>28</v>
      </c>
      <c r="F197" s="12" t="s">
        <v>621</v>
      </c>
      <c r="G197" s="12" t="s">
        <v>622</v>
      </c>
      <c r="H197" s="12" t="s">
        <v>270</v>
      </c>
      <c r="I197" s="5">
        <v>400.0</v>
      </c>
      <c r="J197" s="5">
        <v>-400.0</v>
      </c>
      <c r="K197" s="5"/>
      <c r="L197" s="5"/>
      <c r="M197" s="14">
        <v>0.0</v>
      </c>
      <c r="N197" s="14">
        <v>0.0</v>
      </c>
      <c r="O197" s="7"/>
      <c r="P197" s="7"/>
      <c r="Q197" s="7"/>
      <c r="R197" s="16" t="s">
        <v>623</v>
      </c>
      <c r="S197" s="20" t="s">
        <v>624</v>
      </c>
      <c r="T197" s="16" t="s">
        <v>623</v>
      </c>
      <c r="U197" s="20" t="s">
        <v>624</v>
      </c>
      <c r="V197" s="17"/>
      <c r="W197" s="17"/>
      <c r="X197" s="19">
        <f t="shared" si="6"/>
        <v>1</v>
      </c>
    </row>
    <row r="198" hidden="1">
      <c r="A198" s="10"/>
      <c r="B198" s="10" t="s">
        <v>27</v>
      </c>
      <c r="C198" s="10" t="s">
        <v>48</v>
      </c>
      <c r="D198" s="10" t="s">
        <v>28</v>
      </c>
      <c r="E198" s="10" t="s">
        <v>28</v>
      </c>
      <c r="F198" s="12" t="s">
        <v>625</v>
      </c>
      <c r="G198" s="12" t="s">
        <v>622</v>
      </c>
      <c r="H198" s="12" t="s">
        <v>626</v>
      </c>
      <c r="I198" s="5">
        <v>510.0</v>
      </c>
      <c r="J198" s="5">
        <v>-652.0</v>
      </c>
      <c r="K198" s="13"/>
      <c r="L198" s="13"/>
      <c r="M198" s="14"/>
      <c r="N198" s="14"/>
      <c r="O198" s="7">
        <v>110.0</v>
      </c>
      <c r="P198" s="7">
        <v>33.0</v>
      </c>
      <c r="Q198" s="7">
        <v>2026.0</v>
      </c>
      <c r="R198" s="16" t="s">
        <v>627</v>
      </c>
      <c r="S198" s="22"/>
      <c r="T198" s="16" t="s">
        <v>628</v>
      </c>
      <c r="U198" s="17"/>
      <c r="V198" s="18" t="s">
        <v>629</v>
      </c>
      <c r="W198" s="18" t="s">
        <v>630</v>
      </c>
      <c r="X198" s="19">
        <f t="shared" si="6"/>
        <v>2</v>
      </c>
    </row>
    <row r="199" hidden="1">
      <c r="A199" s="10"/>
      <c r="B199" s="10" t="s">
        <v>27</v>
      </c>
      <c r="C199" s="10" t="s">
        <v>48</v>
      </c>
      <c r="D199" s="10" t="s">
        <v>28</v>
      </c>
      <c r="E199" s="10" t="s">
        <v>28</v>
      </c>
      <c r="F199" s="12" t="s">
        <v>625</v>
      </c>
      <c r="G199" s="12" t="s">
        <v>622</v>
      </c>
      <c r="H199" s="12" t="s">
        <v>626</v>
      </c>
      <c r="I199" s="5">
        <v>0.0</v>
      </c>
      <c r="J199" s="5">
        <v>0.0</v>
      </c>
      <c r="K199" s="13"/>
      <c r="L199" s="13"/>
      <c r="M199" s="14"/>
      <c r="N199" s="14"/>
      <c r="O199" s="7">
        <v>400.0</v>
      </c>
      <c r="P199" s="7">
        <v>26.0</v>
      </c>
      <c r="Q199" s="7">
        <v>2032.0</v>
      </c>
      <c r="R199" s="16" t="s">
        <v>627</v>
      </c>
      <c r="S199" s="22"/>
      <c r="T199" s="16" t="s">
        <v>628</v>
      </c>
      <c r="U199" s="17"/>
      <c r="V199" s="18"/>
      <c r="W199" s="18"/>
      <c r="X199" s="19">
        <f t="shared" si="6"/>
        <v>2</v>
      </c>
    </row>
    <row r="200" hidden="1">
      <c r="A200" s="10"/>
      <c r="B200" s="10" t="s">
        <v>27</v>
      </c>
      <c r="C200" s="10" t="s">
        <v>48</v>
      </c>
      <c r="D200" s="10" t="s">
        <v>28</v>
      </c>
      <c r="E200" s="10" t="s">
        <v>28</v>
      </c>
      <c r="F200" s="12" t="s">
        <v>631</v>
      </c>
      <c r="G200" s="12" t="s">
        <v>622</v>
      </c>
      <c r="H200" s="12" t="s">
        <v>632</v>
      </c>
      <c r="I200" s="5">
        <v>500.0</v>
      </c>
      <c r="J200" s="5">
        <v>-500.0</v>
      </c>
      <c r="K200" s="5"/>
      <c r="L200" s="5"/>
      <c r="M200" s="14">
        <v>500.0</v>
      </c>
      <c r="N200" s="14">
        <v>-500.0</v>
      </c>
      <c r="O200" s="7"/>
      <c r="P200" s="7"/>
      <c r="Q200" s="7">
        <v>2030.0</v>
      </c>
      <c r="R200" s="16" t="s">
        <v>623</v>
      </c>
      <c r="S200" s="20" t="s">
        <v>624</v>
      </c>
      <c r="T200" s="16" t="s">
        <v>623</v>
      </c>
      <c r="U200" s="20" t="s">
        <v>624</v>
      </c>
      <c r="V200" s="17"/>
      <c r="W200" s="17"/>
      <c r="X200" s="19">
        <f t="shared" si="6"/>
        <v>1</v>
      </c>
    </row>
    <row r="201" hidden="1">
      <c r="A201" s="10"/>
      <c r="B201" s="10" t="s">
        <v>27</v>
      </c>
      <c r="C201" s="10" t="s">
        <v>48</v>
      </c>
      <c r="D201" s="10" t="s">
        <v>28</v>
      </c>
      <c r="E201" s="10" t="s">
        <v>28</v>
      </c>
      <c r="F201" s="12" t="s">
        <v>633</v>
      </c>
      <c r="G201" s="12" t="s">
        <v>622</v>
      </c>
      <c r="H201" s="12" t="s">
        <v>634</v>
      </c>
      <c r="I201" s="5">
        <v>350.0</v>
      </c>
      <c r="J201" s="5">
        <v>-350.0</v>
      </c>
      <c r="K201" s="5"/>
      <c r="L201" s="5"/>
      <c r="M201" s="14">
        <v>0.0</v>
      </c>
      <c r="N201" s="14">
        <v>0.0</v>
      </c>
      <c r="O201" s="7"/>
      <c r="P201" s="7"/>
      <c r="Q201" s="7"/>
      <c r="R201" s="16" t="s">
        <v>623</v>
      </c>
      <c r="S201" s="20" t="s">
        <v>624</v>
      </c>
      <c r="T201" s="16" t="s">
        <v>623</v>
      </c>
      <c r="U201" s="20" t="s">
        <v>624</v>
      </c>
      <c r="V201" s="17"/>
      <c r="W201" s="17"/>
      <c r="X201" s="19">
        <f t="shared" si="6"/>
        <v>1</v>
      </c>
    </row>
    <row r="202" hidden="1">
      <c r="A202" s="10" t="s">
        <v>635</v>
      </c>
      <c r="B202" s="10" t="s">
        <v>27</v>
      </c>
      <c r="C202" s="10" t="s">
        <v>48</v>
      </c>
      <c r="D202" s="10" t="s">
        <v>28</v>
      </c>
      <c r="E202" s="10" t="s">
        <v>28</v>
      </c>
      <c r="F202" s="12" t="s">
        <v>636</v>
      </c>
      <c r="G202" s="3" t="s">
        <v>622</v>
      </c>
      <c r="H202" s="3" t="s">
        <v>637</v>
      </c>
      <c r="I202" s="5">
        <v>500.0</v>
      </c>
      <c r="J202" s="5">
        <v>0.0</v>
      </c>
      <c r="K202" s="5"/>
      <c r="L202" s="5"/>
      <c r="M202" s="7">
        <v>0.0</v>
      </c>
      <c r="N202" s="7">
        <v>0.0</v>
      </c>
      <c r="O202" s="14"/>
      <c r="P202" s="14"/>
      <c r="Q202" s="14"/>
      <c r="R202" s="15" t="s">
        <v>623</v>
      </c>
      <c r="S202" s="27" t="s">
        <v>624</v>
      </c>
      <c r="T202" s="16" t="s">
        <v>623</v>
      </c>
      <c r="U202" s="20" t="s">
        <v>624</v>
      </c>
      <c r="V202" s="17"/>
      <c r="W202" s="17"/>
      <c r="X202" s="19">
        <f t="shared" si="6"/>
        <v>1</v>
      </c>
    </row>
    <row r="203" hidden="1">
      <c r="A203" s="10"/>
      <c r="B203" s="10" t="s">
        <v>27</v>
      </c>
      <c r="C203" s="10" t="s">
        <v>48</v>
      </c>
      <c r="D203" s="10" t="s">
        <v>28</v>
      </c>
      <c r="E203" s="10" t="s">
        <v>28</v>
      </c>
      <c r="F203" s="12" t="s">
        <v>638</v>
      </c>
      <c r="G203" s="12" t="s">
        <v>388</v>
      </c>
      <c r="H203" s="12" t="s">
        <v>639</v>
      </c>
      <c r="I203" s="5">
        <v>2276.0</v>
      </c>
      <c r="J203" s="5">
        <v>-2276.0</v>
      </c>
      <c r="K203" s="5" t="s">
        <v>640</v>
      </c>
      <c r="L203" s="5" t="s">
        <v>641</v>
      </c>
      <c r="M203" s="7">
        <v>0.0</v>
      </c>
      <c r="N203" s="7">
        <v>0.0</v>
      </c>
      <c r="O203" s="7"/>
      <c r="P203" s="7"/>
      <c r="Q203" s="7"/>
      <c r="R203" s="16" t="s">
        <v>642</v>
      </c>
      <c r="S203" s="16" t="s">
        <v>390</v>
      </c>
      <c r="T203" s="16" t="s">
        <v>642</v>
      </c>
      <c r="U203" s="16" t="s">
        <v>390</v>
      </c>
      <c r="V203" s="17"/>
      <c r="W203" s="17"/>
      <c r="X203" s="19">
        <f t="shared" si="6"/>
        <v>1</v>
      </c>
    </row>
    <row r="204" hidden="1">
      <c r="A204" s="10" t="s">
        <v>643</v>
      </c>
      <c r="B204" s="10" t="s">
        <v>27</v>
      </c>
      <c r="C204" s="10" t="s">
        <v>48</v>
      </c>
      <c r="D204" s="10" t="s">
        <v>28</v>
      </c>
      <c r="E204" s="10" t="s">
        <v>28</v>
      </c>
      <c r="F204" s="12" t="s">
        <v>644</v>
      </c>
      <c r="G204" s="12" t="s">
        <v>645</v>
      </c>
      <c r="H204" s="12" t="s">
        <v>646</v>
      </c>
      <c r="I204" s="5">
        <v>1200.0</v>
      </c>
      <c r="J204" s="5">
        <v>-1200.0</v>
      </c>
      <c r="K204" s="5"/>
      <c r="L204" s="5"/>
      <c r="M204" s="7">
        <v>100.0</v>
      </c>
      <c r="N204" s="14">
        <v>-200.0</v>
      </c>
      <c r="O204" s="7"/>
      <c r="P204" s="7"/>
      <c r="Q204" s="7">
        <v>2045.0</v>
      </c>
      <c r="R204" s="16" t="s">
        <v>623</v>
      </c>
      <c r="S204" s="20" t="s">
        <v>624</v>
      </c>
      <c r="T204" s="16" t="s">
        <v>623</v>
      </c>
      <c r="U204" s="20" t="s">
        <v>624</v>
      </c>
      <c r="V204" s="17"/>
      <c r="W204" s="17"/>
      <c r="X204" s="19">
        <f t="shared" si="6"/>
        <v>1</v>
      </c>
    </row>
    <row r="205" hidden="1">
      <c r="A205" s="10"/>
      <c r="B205" s="10" t="s">
        <v>27</v>
      </c>
      <c r="C205" s="10" t="s">
        <v>48</v>
      </c>
      <c r="D205" s="10" t="s">
        <v>28</v>
      </c>
      <c r="E205" s="10" t="s">
        <v>28</v>
      </c>
      <c r="F205" s="12" t="s">
        <v>647</v>
      </c>
      <c r="G205" s="12" t="s">
        <v>645</v>
      </c>
      <c r="H205" s="12" t="s">
        <v>648</v>
      </c>
      <c r="I205" s="5">
        <v>900.0</v>
      </c>
      <c r="J205" s="5">
        <v>-900.0</v>
      </c>
      <c r="K205" s="5"/>
      <c r="L205" s="5"/>
      <c r="M205" s="14">
        <v>0.0</v>
      </c>
      <c r="N205" s="14">
        <v>0.0</v>
      </c>
      <c r="O205" s="7"/>
      <c r="P205" s="7"/>
      <c r="Q205" s="7"/>
      <c r="R205" s="16" t="s">
        <v>623</v>
      </c>
      <c r="S205" s="20" t="s">
        <v>624</v>
      </c>
      <c r="T205" s="16" t="s">
        <v>623</v>
      </c>
      <c r="U205" s="20" t="s">
        <v>624</v>
      </c>
      <c r="V205" s="17"/>
      <c r="W205" s="17"/>
      <c r="X205" s="19">
        <f t="shared" si="6"/>
        <v>1</v>
      </c>
    </row>
    <row r="206" hidden="1">
      <c r="A206" s="10"/>
      <c r="B206" s="10" t="s">
        <v>27</v>
      </c>
      <c r="C206" s="10" t="s">
        <v>48</v>
      </c>
      <c r="D206" s="10" t="s">
        <v>28</v>
      </c>
      <c r="E206" s="10" t="s">
        <v>28</v>
      </c>
      <c r="F206" s="12" t="s">
        <v>649</v>
      </c>
      <c r="G206" s="12" t="s">
        <v>645</v>
      </c>
      <c r="H206" s="12" t="s">
        <v>650</v>
      </c>
      <c r="I206" s="5">
        <v>1400.0</v>
      </c>
      <c r="J206" s="5">
        <v>-1400.0</v>
      </c>
      <c r="K206" s="5"/>
      <c r="L206" s="5"/>
      <c r="M206" s="14">
        <v>4000.0</v>
      </c>
      <c r="N206" s="14">
        <v>-4000.0</v>
      </c>
      <c r="O206" s="7"/>
      <c r="P206" s="7"/>
      <c r="Q206" s="7">
        <v>2025.0</v>
      </c>
      <c r="R206" s="16" t="s">
        <v>623</v>
      </c>
      <c r="S206" s="20" t="s">
        <v>624</v>
      </c>
      <c r="T206" s="16" t="s">
        <v>623</v>
      </c>
      <c r="U206" s="20" t="s">
        <v>624</v>
      </c>
      <c r="V206" s="17"/>
      <c r="W206" s="17"/>
      <c r="X206" s="19">
        <f t="shared" si="6"/>
        <v>4</v>
      </c>
    </row>
    <row r="207" hidden="1">
      <c r="A207" s="10"/>
      <c r="B207" s="10" t="s">
        <v>27</v>
      </c>
      <c r="C207" s="10" t="s">
        <v>48</v>
      </c>
      <c r="D207" s="10" t="s">
        <v>28</v>
      </c>
      <c r="E207" s="10" t="s">
        <v>28</v>
      </c>
      <c r="F207" s="12" t="s">
        <v>649</v>
      </c>
      <c r="G207" s="12" t="s">
        <v>645</v>
      </c>
      <c r="H207" s="12" t="s">
        <v>650</v>
      </c>
      <c r="I207" s="5">
        <v>0.0</v>
      </c>
      <c r="J207" s="5">
        <v>0.0</v>
      </c>
      <c r="K207" s="5"/>
      <c r="L207" s="5"/>
      <c r="M207" s="14">
        <v>100.0</v>
      </c>
      <c r="N207" s="14">
        <v>-100.0</v>
      </c>
      <c r="O207" s="7"/>
      <c r="P207" s="7"/>
      <c r="Q207" s="7">
        <v>2030.0</v>
      </c>
      <c r="R207" s="16" t="s">
        <v>623</v>
      </c>
      <c r="S207" s="20" t="s">
        <v>624</v>
      </c>
      <c r="T207" s="16" t="s">
        <v>623</v>
      </c>
      <c r="U207" s="20" t="s">
        <v>624</v>
      </c>
      <c r="V207" s="17"/>
      <c r="W207" s="17"/>
      <c r="X207" s="19">
        <f t="shared" si="6"/>
        <v>4</v>
      </c>
    </row>
    <row r="208" hidden="1">
      <c r="A208" s="10"/>
      <c r="B208" s="10" t="s">
        <v>27</v>
      </c>
      <c r="C208" s="10" t="s">
        <v>48</v>
      </c>
      <c r="D208" s="10" t="s">
        <v>28</v>
      </c>
      <c r="E208" s="10" t="s">
        <v>28</v>
      </c>
      <c r="F208" s="12" t="s">
        <v>649</v>
      </c>
      <c r="G208" s="12" t="s">
        <v>645</v>
      </c>
      <c r="H208" s="12" t="s">
        <v>650</v>
      </c>
      <c r="I208" s="5">
        <v>0.0</v>
      </c>
      <c r="J208" s="5">
        <v>0.0</v>
      </c>
      <c r="K208" s="5"/>
      <c r="L208" s="5"/>
      <c r="M208" s="14">
        <v>2700.0</v>
      </c>
      <c r="N208" s="14">
        <v>-2700.0</v>
      </c>
      <c r="O208" s="7"/>
      <c r="P208" s="7"/>
      <c r="Q208" s="7">
        <v>2040.0</v>
      </c>
      <c r="R208" s="16" t="s">
        <v>623</v>
      </c>
      <c r="S208" s="20" t="s">
        <v>624</v>
      </c>
      <c r="T208" s="16" t="s">
        <v>623</v>
      </c>
      <c r="U208" s="20" t="s">
        <v>624</v>
      </c>
      <c r="V208" s="17"/>
      <c r="W208" s="17"/>
      <c r="X208" s="19">
        <f t="shared" si="6"/>
        <v>4</v>
      </c>
    </row>
    <row r="209" hidden="1">
      <c r="A209" s="10"/>
      <c r="B209" s="10" t="s">
        <v>27</v>
      </c>
      <c r="C209" s="10" t="s">
        <v>48</v>
      </c>
      <c r="D209" s="10" t="s">
        <v>28</v>
      </c>
      <c r="E209" s="10" t="s">
        <v>28</v>
      </c>
      <c r="F209" s="12" t="s">
        <v>649</v>
      </c>
      <c r="G209" s="12" t="s">
        <v>645</v>
      </c>
      <c r="H209" s="12" t="s">
        <v>650</v>
      </c>
      <c r="I209" s="5">
        <v>0.0</v>
      </c>
      <c r="J209" s="5">
        <v>0.0</v>
      </c>
      <c r="K209" s="5"/>
      <c r="L209" s="5"/>
      <c r="M209" s="14">
        <v>1000.0</v>
      </c>
      <c r="N209" s="14">
        <v>-1000.0</v>
      </c>
      <c r="O209" s="7"/>
      <c r="P209" s="7"/>
      <c r="Q209" s="7">
        <v>2045.0</v>
      </c>
      <c r="R209" s="16" t="s">
        <v>623</v>
      </c>
      <c r="S209" s="20" t="s">
        <v>624</v>
      </c>
      <c r="T209" s="16" t="s">
        <v>623</v>
      </c>
      <c r="U209" s="20" t="s">
        <v>624</v>
      </c>
      <c r="V209" s="18" t="s">
        <v>651</v>
      </c>
      <c r="W209" s="17"/>
      <c r="X209" s="19">
        <f t="shared" si="6"/>
        <v>4</v>
      </c>
    </row>
    <row r="210" hidden="1">
      <c r="A210" s="10"/>
      <c r="B210" s="10" t="s">
        <v>27</v>
      </c>
      <c r="C210" s="10" t="s">
        <v>48</v>
      </c>
      <c r="D210" s="10" t="s">
        <v>28</v>
      </c>
      <c r="E210" s="10" t="s">
        <v>28</v>
      </c>
      <c r="F210" s="12" t="s">
        <v>652</v>
      </c>
      <c r="G210" s="12" t="s">
        <v>645</v>
      </c>
      <c r="H210" s="12" t="s">
        <v>653</v>
      </c>
      <c r="I210" s="5">
        <v>800.0</v>
      </c>
      <c r="J210" s="5">
        <v>-800.0</v>
      </c>
      <c r="K210" s="5"/>
      <c r="L210" s="5"/>
      <c r="M210" s="14">
        <v>0.0</v>
      </c>
      <c r="N210" s="14">
        <v>0.0</v>
      </c>
      <c r="O210" s="7"/>
      <c r="P210" s="7"/>
      <c r="Q210" s="7"/>
      <c r="R210" s="16" t="s">
        <v>623</v>
      </c>
      <c r="S210" s="20" t="s">
        <v>624</v>
      </c>
      <c r="T210" s="16" t="s">
        <v>623</v>
      </c>
      <c r="U210" s="20" t="s">
        <v>624</v>
      </c>
      <c r="V210" s="17"/>
      <c r="W210" s="17"/>
      <c r="X210" s="19">
        <f t="shared" si="6"/>
        <v>1</v>
      </c>
    </row>
    <row r="211" hidden="1">
      <c r="A211" s="10"/>
      <c r="B211" s="10" t="s">
        <v>27</v>
      </c>
      <c r="C211" s="10" t="s">
        <v>48</v>
      </c>
      <c r="D211" s="10" t="s">
        <v>28</v>
      </c>
      <c r="E211" s="10" t="s">
        <v>28</v>
      </c>
      <c r="F211" s="12" t="s">
        <v>654</v>
      </c>
      <c r="G211" s="12" t="s">
        <v>645</v>
      </c>
      <c r="H211" s="12" t="s">
        <v>655</v>
      </c>
      <c r="I211" s="5">
        <v>410.0</v>
      </c>
      <c r="J211" s="5">
        <v>-410.0</v>
      </c>
      <c r="K211" s="5"/>
      <c r="L211" s="5"/>
      <c r="M211" s="14">
        <v>390.0</v>
      </c>
      <c r="N211" s="14">
        <v>-390.0</v>
      </c>
      <c r="O211" s="7"/>
      <c r="P211" s="7"/>
      <c r="Q211" s="7">
        <v>2025.0</v>
      </c>
      <c r="R211" s="16" t="s">
        <v>623</v>
      </c>
      <c r="S211" s="20" t="s">
        <v>624</v>
      </c>
      <c r="T211" s="16" t="s">
        <v>623</v>
      </c>
      <c r="U211" s="20" t="s">
        <v>624</v>
      </c>
      <c r="V211" s="17"/>
      <c r="W211" s="17"/>
      <c r="X211" s="19">
        <f t="shared" si="6"/>
        <v>3</v>
      </c>
    </row>
    <row r="212" hidden="1">
      <c r="A212" s="10"/>
      <c r="B212" s="10" t="s">
        <v>27</v>
      </c>
      <c r="C212" s="10" t="s">
        <v>48</v>
      </c>
      <c r="D212" s="10" t="s">
        <v>28</v>
      </c>
      <c r="E212" s="10" t="s">
        <v>28</v>
      </c>
      <c r="F212" s="12" t="s">
        <v>654</v>
      </c>
      <c r="G212" s="12" t="s">
        <v>645</v>
      </c>
      <c r="H212" s="12" t="s">
        <v>655</v>
      </c>
      <c r="I212" s="5">
        <v>0.0</v>
      </c>
      <c r="J212" s="5">
        <v>0.0</v>
      </c>
      <c r="K212" s="5"/>
      <c r="L212" s="5"/>
      <c r="M212" s="14">
        <v>150.0</v>
      </c>
      <c r="N212" s="14">
        <v>-150.0</v>
      </c>
      <c r="O212" s="7"/>
      <c r="P212" s="7"/>
      <c r="Q212" s="7">
        <v>2030.0</v>
      </c>
      <c r="R212" s="16" t="s">
        <v>623</v>
      </c>
      <c r="S212" s="20" t="s">
        <v>624</v>
      </c>
      <c r="T212" s="16" t="s">
        <v>623</v>
      </c>
      <c r="U212" s="20" t="s">
        <v>624</v>
      </c>
      <c r="V212" s="17"/>
      <c r="W212" s="17"/>
      <c r="X212" s="19">
        <f t="shared" si="6"/>
        <v>3</v>
      </c>
    </row>
    <row r="213" hidden="1">
      <c r="A213" s="10"/>
      <c r="B213" s="10" t="s">
        <v>27</v>
      </c>
      <c r="C213" s="10" t="s">
        <v>48</v>
      </c>
      <c r="D213" s="10" t="s">
        <v>28</v>
      </c>
      <c r="E213" s="10" t="s">
        <v>28</v>
      </c>
      <c r="F213" s="12" t="s">
        <v>654</v>
      </c>
      <c r="G213" s="12" t="s">
        <v>645</v>
      </c>
      <c r="H213" s="12" t="s">
        <v>655</v>
      </c>
      <c r="I213" s="5">
        <v>0.0</v>
      </c>
      <c r="J213" s="5">
        <v>0.0</v>
      </c>
      <c r="K213" s="5"/>
      <c r="L213" s="5"/>
      <c r="M213" s="14">
        <v>500.0</v>
      </c>
      <c r="N213" s="14">
        <v>-500.0</v>
      </c>
      <c r="O213" s="7"/>
      <c r="P213" s="7"/>
      <c r="Q213" s="7">
        <v>2040.0</v>
      </c>
      <c r="R213" s="16" t="s">
        <v>623</v>
      </c>
      <c r="S213" s="20" t="s">
        <v>624</v>
      </c>
      <c r="T213" s="16" t="s">
        <v>623</v>
      </c>
      <c r="U213" s="20" t="s">
        <v>624</v>
      </c>
      <c r="V213" s="17"/>
      <c r="W213" s="17"/>
      <c r="X213" s="19">
        <f t="shared" si="6"/>
        <v>3</v>
      </c>
    </row>
    <row r="214" hidden="1">
      <c r="A214" s="10"/>
      <c r="B214" s="10" t="s">
        <v>27</v>
      </c>
      <c r="C214" s="10" t="s">
        <v>48</v>
      </c>
      <c r="D214" s="10" t="s">
        <v>28</v>
      </c>
      <c r="E214" s="10" t="s">
        <v>28</v>
      </c>
      <c r="F214" s="12" t="s">
        <v>656</v>
      </c>
      <c r="G214" s="12" t="s">
        <v>645</v>
      </c>
      <c r="H214" s="12" t="s">
        <v>657</v>
      </c>
      <c r="I214" s="5">
        <v>0.0</v>
      </c>
      <c r="J214" s="5">
        <v>0.0</v>
      </c>
      <c r="K214" s="5"/>
      <c r="L214" s="5"/>
      <c r="M214" s="14">
        <v>500.0</v>
      </c>
      <c r="N214" s="14">
        <v>-500.0</v>
      </c>
      <c r="O214" s="7"/>
      <c r="P214" s="7"/>
      <c r="Q214" s="7">
        <v>2040.0</v>
      </c>
      <c r="R214" s="16" t="s">
        <v>623</v>
      </c>
      <c r="S214" s="20" t="s">
        <v>624</v>
      </c>
      <c r="T214" s="16" t="s">
        <v>623</v>
      </c>
      <c r="U214" s="20" t="s">
        <v>624</v>
      </c>
      <c r="V214" s="17"/>
      <c r="W214" s="17"/>
      <c r="X214" s="19">
        <f t="shared" si="6"/>
        <v>1</v>
      </c>
    </row>
    <row r="215" hidden="1">
      <c r="A215" s="10" t="s">
        <v>643</v>
      </c>
      <c r="B215" s="10" t="s">
        <v>27</v>
      </c>
      <c r="C215" s="10" t="s">
        <v>48</v>
      </c>
      <c r="D215" s="10" t="s">
        <v>28</v>
      </c>
      <c r="E215" s="10" t="s">
        <v>28</v>
      </c>
      <c r="F215" s="12" t="s">
        <v>658</v>
      </c>
      <c r="G215" s="12" t="s">
        <v>645</v>
      </c>
      <c r="H215" s="12" t="s">
        <v>659</v>
      </c>
      <c r="I215" s="5">
        <v>950.0</v>
      </c>
      <c r="J215" s="5">
        <v>-950.0</v>
      </c>
      <c r="K215" s="5"/>
      <c r="L215" s="5"/>
      <c r="M215" s="14">
        <v>500.0</v>
      </c>
      <c r="N215" s="14">
        <v>-500.0</v>
      </c>
      <c r="O215" s="7"/>
      <c r="P215" s="7"/>
      <c r="Q215" s="7">
        <v>2045.0</v>
      </c>
      <c r="R215" s="16" t="s">
        <v>623</v>
      </c>
      <c r="S215" s="20" t="s">
        <v>624</v>
      </c>
      <c r="T215" s="16" t="s">
        <v>623</v>
      </c>
      <c r="U215" s="20" t="s">
        <v>624</v>
      </c>
      <c r="V215" s="17"/>
      <c r="W215" s="17"/>
      <c r="X215" s="19">
        <f t="shared" si="6"/>
        <v>1</v>
      </c>
    </row>
    <row r="216" hidden="1">
      <c r="A216" s="10" t="s">
        <v>660</v>
      </c>
      <c r="B216" s="10" t="s">
        <v>27</v>
      </c>
      <c r="C216" s="10" t="s">
        <v>48</v>
      </c>
      <c r="D216" s="10" t="s">
        <v>28</v>
      </c>
      <c r="E216" s="10" t="s">
        <v>28</v>
      </c>
      <c r="F216" s="12" t="s">
        <v>661</v>
      </c>
      <c r="G216" s="12" t="s">
        <v>69</v>
      </c>
      <c r="H216" s="12" t="s">
        <v>73</v>
      </c>
      <c r="I216" s="5">
        <v>2000.0</v>
      </c>
      <c r="J216" s="5">
        <v>-2000.0</v>
      </c>
      <c r="K216" s="13"/>
      <c r="L216" s="13"/>
      <c r="M216" s="7">
        <v>0.0</v>
      </c>
      <c r="N216" s="7">
        <v>0.0</v>
      </c>
      <c r="O216" s="14"/>
      <c r="P216" s="14"/>
      <c r="Q216" s="14"/>
      <c r="R216" s="15" t="s">
        <v>662</v>
      </c>
      <c r="S216" s="22"/>
      <c r="T216" s="16" t="s">
        <v>662</v>
      </c>
      <c r="U216" s="17"/>
      <c r="V216" s="18" t="s">
        <v>629</v>
      </c>
      <c r="W216" s="18" t="s">
        <v>630</v>
      </c>
      <c r="X216" s="19">
        <f t="shared" si="6"/>
        <v>1</v>
      </c>
    </row>
    <row r="217" hidden="1">
      <c r="A217" s="10" t="s">
        <v>663</v>
      </c>
      <c r="B217" s="10" t="s">
        <v>27</v>
      </c>
      <c r="C217" s="10" t="s">
        <v>48</v>
      </c>
      <c r="D217" s="10" t="s">
        <v>28</v>
      </c>
      <c r="E217" s="10" t="s">
        <v>28</v>
      </c>
      <c r="F217" s="12" t="s">
        <v>664</v>
      </c>
      <c r="G217" s="12" t="s">
        <v>69</v>
      </c>
      <c r="H217" s="12" t="s">
        <v>665</v>
      </c>
      <c r="I217" s="5">
        <v>0.0</v>
      </c>
      <c r="J217" s="5">
        <v>0.0</v>
      </c>
      <c r="K217" s="13"/>
      <c r="L217" s="13"/>
      <c r="M217" s="7">
        <v>0.0</v>
      </c>
      <c r="N217" s="7">
        <v>0.0</v>
      </c>
      <c r="O217" s="14"/>
      <c r="P217" s="14"/>
      <c r="Q217" s="14"/>
      <c r="R217" s="16" t="s">
        <v>244</v>
      </c>
      <c r="S217" s="22"/>
      <c r="T217" s="16" t="s">
        <v>244</v>
      </c>
      <c r="U217" s="17"/>
      <c r="V217" s="17"/>
      <c r="W217" s="17"/>
      <c r="X217" s="19">
        <f t="shared" si="6"/>
        <v>1</v>
      </c>
    </row>
    <row r="218" hidden="1">
      <c r="A218" s="10"/>
      <c r="B218" s="10" t="s">
        <v>27</v>
      </c>
      <c r="C218" s="10" t="s">
        <v>48</v>
      </c>
      <c r="D218" s="10" t="s">
        <v>28</v>
      </c>
      <c r="E218" s="10" t="s">
        <v>28</v>
      </c>
      <c r="F218" s="12" t="s">
        <v>666</v>
      </c>
      <c r="G218" s="12" t="s">
        <v>667</v>
      </c>
      <c r="H218" s="12" t="s">
        <v>650</v>
      </c>
      <c r="I218" s="5">
        <v>1000.0</v>
      </c>
      <c r="J218" s="5">
        <v>-1000.0</v>
      </c>
      <c r="K218" s="5"/>
      <c r="L218" s="5"/>
      <c r="M218" s="14">
        <v>1000.0</v>
      </c>
      <c r="N218" s="14">
        <v>-1000.0</v>
      </c>
      <c r="O218" s="7"/>
      <c r="P218" s="7"/>
      <c r="Q218" s="7">
        <v>2045.0</v>
      </c>
      <c r="R218" s="16" t="s">
        <v>623</v>
      </c>
      <c r="S218" s="20" t="s">
        <v>624</v>
      </c>
      <c r="T218" s="16" t="s">
        <v>623</v>
      </c>
      <c r="U218" s="20" t="s">
        <v>624</v>
      </c>
      <c r="V218" s="17"/>
      <c r="W218" s="17"/>
      <c r="X218" s="19">
        <f t="shared" si="6"/>
        <v>1</v>
      </c>
    </row>
    <row r="219" hidden="1">
      <c r="A219" s="10"/>
      <c r="B219" s="10" t="s">
        <v>27</v>
      </c>
      <c r="C219" s="10" t="s">
        <v>48</v>
      </c>
      <c r="D219" s="10" t="s">
        <v>28</v>
      </c>
      <c r="E219" s="10" t="s">
        <v>28</v>
      </c>
      <c r="F219" s="12" t="s">
        <v>668</v>
      </c>
      <c r="G219" s="12" t="s">
        <v>667</v>
      </c>
      <c r="H219" s="12" t="s">
        <v>669</v>
      </c>
      <c r="I219" s="5">
        <v>2800.0</v>
      </c>
      <c r="J219" s="5">
        <v>-2800.0</v>
      </c>
      <c r="K219" s="5"/>
      <c r="L219" s="5"/>
      <c r="M219" s="14">
        <v>1500.0</v>
      </c>
      <c r="N219" s="14">
        <v>-1500.0</v>
      </c>
      <c r="O219" s="7"/>
      <c r="P219" s="7"/>
      <c r="Q219" s="7">
        <v>2025.0</v>
      </c>
      <c r="R219" s="16" t="s">
        <v>623</v>
      </c>
      <c r="S219" s="20" t="s">
        <v>624</v>
      </c>
      <c r="T219" s="16" t="s">
        <v>623</v>
      </c>
      <c r="U219" s="20" t="s">
        <v>624</v>
      </c>
      <c r="V219" s="17"/>
      <c r="W219" s="17"/>
      <c r="X219" s="19">
        <f t="shared" si="6"/>
        <v>2</v>
      </c>
    </row>
    <row r="220" hidden="1">
      <c r="A220" s="10"/>
      <c r="B220" s="10" t="s">
        <v>27</v>
      </c>
      <c r="C220" s="10" t="s">
        <v>48</v>
      </c>
      <c r="D220" s="10" t="s">
        <v>28</v>
      </c>
      <c r="E220" s="10" t="s">
        <v>28</v>
      </c>
      <c r="F220" s="12" t="s">
        <v>668</v>
      </c>
      <c r="G220" s="12" t="s">
        <v>667</v>
      </c>
      <c r="H220" s="12" t="s">
        <v>669</v>
      </c>
      <c r="I220" s="5">
        <v>0.0</v>
      </c>
      <c r="J220" s="5">
        <v>0.0</v>
      </c>
      <c r="K220" s="5"/>
      <c r="L220" s="5"/>
      <c r="M220" s="14">
        <v>1000.0</v>
      </c>
      <c r="N220" s="14">
        <v>-1000.0</v>
      </c>
      <c r="O220" s="7"/>
      <c r="P220" s="7"/>
      <c r="Q220" s="7">
        <v>2040.0</v>
      </c>
      <c r="R220" s="16" t="s">
        <v>623</v>
      </c>
      <c r="S220" s="20" t="s">
        <v>624</v>
      </c>
      <c r="T220" s="16" t="s">
        <v>623</v>
      </c>
      <c r="U220" s="20" t="s">
        <v>624</v>
      </c>
      <c r="V220" s="17"/>
      <c r="W220" s="17"/>
      <c r="X220" s="19">
        <f t="shared" si="6"/>
        <v>2</v>
      </c>
    </row>
    <row r="221" hidden="1">
      <c r="A221" s="10"/>
      <c r="B221" s="10" t="s">
        <v>27</v>
      </c>
      <c r="C221" s="10" t="s">
        <v>48</v>
      </c>
      <c r="D221" s="10" t="s">
        <v>28</v>
      </c>
      <c r="E221" s="10" t="s">
        <v>28</v>
      </c>
      <c r="F221" s="12" t="s">
        <v>670</v>
      </c>
      <c r="G221" s="12" t="s">
        <v>667</v>
      </c>
      <c r="H221" s="12" t="s">
        <v>671</v>
      </c>
      <c r="I221" s="5">
        <v>1000.0</v>
      </c>
      <c r="J221" s="5">
        <v>-1000.0</v>
      </c>
      <c r="K221" s="5"/>
      <c r="L221" s="5"/>
      <c r="M221" s="14">
        <v>1400.0</v>
      </c>
      <c r="N221" s="14">
        <v>-1400.0</v>
      </c>
      <c r="O221" s="7"/>
      <c r="P221" s="7"/>
      <c r="Q221" s="7">
        <v>2040.0</v>
      </c>
      <c r="R221" s="16" t="s">
        <v>623</v>
      </c>
      <c r="S221" s="20" t="s">
        <v>624</v>
      </c>
      <c r="T221" s="16" t="s">
        <v>623</v>
      </c>
      <c r="U221" s="20" t="s">
        <v>624</v>
      </c>
      <c r="V221" s="17"/>
      <c r="W221" s="17"/>
      <c r="X221" s="19">
        <f t="shared" si="6"/>
        <v>2</v>
      </c>
    </row>
    <row r="222" hidden="1">
      <c r="A222" s="10"/>
      <c r="B222" s="10" t="s">
        <v>27</v>
      </c>
      <c r="C222" s="10" t="s">
        <v>48</v>
      </c>
      <c r="D222" s="10" t="s">
        <v>28</v>
      </c>
      <c r="E222" s="10" t="s">
        <v>28</v>
      </c>
      <c r="F222" s="12" t="s">
        <v>670</v>
      </c>
      <c r="G222" s="12" t="s">
        <v>667</v>
      </c>
      <c r="H222" s="12" t="s">
        <v>671</v>
      </c>
      <c r="I222" s="5">
        <v>0.0</v>
      </c>
      <c r="J222" s="5">
        <v>0.0</v>
      </c>
      <c r="K222" s="5"/>
      <c r="L222" s="5"/>
      <c r="M222" s="14">
        <v>1400.0</v>
      </c>
      <c r="N222" s="14">
        <v>-1400.0</v>
      </c>
      <c r="O222" s="7"/>
      <c r="P222" s="7"/>
      <c r="Q222" s="7">
        <v>2045.0</v>
      </c>
      <c r="R222" s="16" t="s">
        <v>623</v>
      </c>
      <c r="S222" s="20" t="s">
        <v>624</v>
      </c>
      <c r="T222" s="16" t="s">
        <v>623</v>
      </c>
      <c r="U222" s="20" t="s">
        <v>624</v>
      </c>
      <c r="V222" s="18" t="s">
        <v>651</v>
      </c>
      <c r="W222" s="17"/>
      <c r="X222" s="19">
        <f t="shared" si="6"/>
        <v>2</v>
      </c>
    </row>
    <row r="223" hidden="1">
      <c r="A223" s="10"/>
      <c r="B223" s="10" t="s">
        <v>27</v>
      </c>
      <c r="C223" s="10" t="s">
        <v>48</v>
      </c>
      <c r="D223" s="10" t="s">
        <v>28</v>
      </c>
      <c r="E223" s="10" t="s">
        <v>28</v>
      </c>
      <c r="F223" s="12" t="s">
        <v>672</v>
      </c>
      <c r="G223" s="12" t="s">
        <v>667</v>
      </c>
      <c r="H223" s="12" t="s">
        <v>673</v>
      </c>
      <c r="I223" s="5">
        <v>680.0</v>
      </c>
      <c r="J223" s="5">
        <v>-680.0</v>
      </c>
      <c r="K223" s="5"/>
      <c r="L223" s="5"/>
      <c r="M223" s="14">
        <v>500.0</v>
      </c>
      <c r="N223" s="14">
        <v>-500.0</v>
      </c>
      <c r="O223" s="7"/>
      <c r="P223" s="7"/>
      <c r="Q223" s="7">
        <v>2045.0</v>
      </c>
      <c r="R223" s="16" t="s">
        <v>623</v>
      </c>
      <c r="S223" s="20" t="s">
        <v>624</v>
      </c>
      <c r="T223" s="16" t="s">
        <v>623</v>
      </c>
      <c r="U223" s="20" t="s">
        <v>624</v>
      </c>
      <c r="V223" s="18"/>
      <c r="W223" s="17"/>
      <c r="X223" s="19">
        <f t="shared" si="6"/>
        <v>1</v>
      </c>
    </row>
    <row r="224" hidden="1">
      <c r="A224" s="10"/>
      <c r="B224" s="10" t="s">
        <v>27</v>
      </c>
      <c r="C224" s="10" t="s">
        <v>48</v>
      </c>
      <c r="D224" s="10" t="s">
        <v>28</v>
      </c>
      <c r="E224" s="10" t="s">
        <v>28</v>
      </c>
      <c r="F224" s="12" t="s">
        <v>674</v>
      </c>
      <c r="G224" s="12" t="s">
        <v>667</v>
      </c>
      <c r="H224" s="12" t="s">
        <v>675</v>
      </c>
      <c r="I224" s="5">
        <v>2400.0</v>
      </c>
      <c r="J224" s="5">
        <v>-1400.0</v>
      </c>
      <c r="K224" s="5"/>
      <c r="L224" s="5"/>
      <c r="M224" s="14">
        <v>1000.0</v>
      </c>
      <c r="N224" s="7">
        <v>-2000.0</v>
      </c>
      <c r="O224" s="7"/>
      <c r="P224" s="7"/>
      <c r="Q224" s="7">
        <v>2025.0</v>
      </c>
      <c r="R224" s="16" t="s">
        <v>623</v>
      </c>
      <c r="S224" s="20" t="s">
        <v>624</v>
      </c>
      <c r="T224" s="16" t="s">
        <v>623</v>
      </c>
      <c r="U224" s="20" t="s">
        <v>624</v>
      </c>
      <c r="V224" s="17"/>
      <c r="W224" s="17"/>
      <c r="X224" s="19">
        <f t="shared" si="6"/>
        <v>2</v>
      </c>
    </row>
    <row r="225" hidden="1">
      <c r="A225" s="10"/>
      <c r="B225" s="10" t="s">
        <v>27</v>
      </c>
      <c r="C225" s="10" t="s">
        <v>48</v>
      </c>
      <c r="D225" s="10" t="s">
        <v>28</v>
      </c>
      <c r="E225" s="10" t="s">
        <v>28</v>
      </c>
      <c r="F225" s="12" t="s">
        <v>674</v>
      </c>
      <c r="G225" s="12" t="s">
        <v>667</v>
      </c>
      <c r="H225" s="12" t="s">
        <v>675</v>
      </c>
      <c r="I225" s="5">
        <v>0.0</v>
      </c>
      <c r="J225" s="5">
        <v>0.0</v>
      </c>
      <c r="K225" s="5"/>
      <c r="L225" s="5"/>
      <c r="M225" s="14">
        <v>2000.0</v>
      </c>
      <c r="N225" s="14">
        <v>-2000.0</v>
      </c>
      <c r="O225" s="7"/>
      <c r="P225" s="7"/>
      <c r="Q225" s="7">
        <v>2040.0</v>
      </c>
      <c r="R225" s="16" t="s">
        <v>623</v>
      </c>
      <c r="S225" s="20" t="s">
        <v>624</v>
      </c>
      <c r="T225" s="16" t="s">
        <v>623</v>
      </c>
      <c r="U225" s="20" t="s">
        <v>624</v>
      </c>
      <c r="V225" s="17"/>
      <c r="W225" s="17"/>
      <c r="X225" s="19">
        <f t="shared" si="6"/>
        <v>2</v>
      </c>
    </row>
    <row r="226" hidden="1">
      <c r="A226" s="10"/>
      <c r="B226" s="10" t="s">
        <v>27</v>
      </c>
      <c r="C226" s="10" t="s">
        <v>48</v>
      </c>
      <c r="D226" s="10" t="s">
        <v>28</v>
      </c>
      <c r="E226" s="10" t="s">
        <v>28</v>
      </c>
      <c r="F226" s="12" t="s">
        <v>676</v>
      </c>
      <c r="G226" s="12" t="s">
        <v>677</v>
      </c>
      <c r="H226" s="12" t="s">
        <v>270</v>
      </c>
      <c r="I226" s="5">
        <v>770.0</v>
      </c>
      <c r="J226" s="5">
        <v>-1100.0</v>
      </c>
      <c r="K226" s="5"/>
      <c r="L226" s="5"/>
      <c r="M226" s="7">
        <v>930.0</v>
      </c>
      <c r="N226" s="14">
        <v>-600.0</v>
      </c>
      <c r="O226" s="7"/>
      <c r="P226" s="7"/>
      <c r="Q226" s="7">
        <v>2025.0</v>
      </c>
      <c r="R226" s="16" t="s">
        <v>623</v>
      </c>
      <c r="S226" s="20" t="s">
        <v>624</v>
      </c>
      <c r="T226" s="16" t="s">
        <v>623</v>
      </c>
      <c r="U226" s="20" t="s">
        <v>624</v>
      </c>
      <c r="V226" s="17"/>
      <c r="W226" s="17"/>
      <c r="X226" s="19">
        <f t="shared" si="6"/>
        <v>1</v>
      </c>
    </row>
    <row r="227" hidden="1">
      <c r="A227" s="10"/>
      <c r="B227" s="10" t="s">
        <v>27</v>
      </c>
      <c r="C227" s="10" t="s">
        <v>48</v>
      </c>
      <c r="D227" s="10" t="s">
        <v>28</v>
      </c>
      <c r="E227" s="10" t="s">
        <v>28</v>
      </c>
      <c r="F227" s="12" t="s">
        <v>678</v>
      </c>
      <c r="G227" s="12" t="s">
        <v>677</v>
      </c>
      <c r="H227" s="12" t="s">
        <v>632</v>
      </c>
      <c r="I227" s="5">
        <v>500.0</v>
      </c>
      <c r="J227" s="5">
        <v>-500.0</v>
      </c>
      <c r="K227" s="5"/>
      <c r="L227" s="5"/>
      <c r="M227" s="14">
        <v>0.0</v>
      </c>
      <c r="N227" s="14">
        <v>0.0</v>
      </c>
      <c r="O227" s="7"/>
      <c r="P227" s="7"/>
      <c r="Q227" s="7"/>
      <c r="R227" s="16" t="s">
        <v>623</v>
      </c>
      <c r="S227" s="20" t="s">
        <v>624</v>
      </c>
      <c r="T227" s="16" t="s">
        <v>623</v>
      </c>
      <c r="U227" s="20" t="s">
        <v>624</v>
      </c>
      <c r="V227" s="17"/>
      <c r="W227" s="17"/>
      <c r="X227" s="19">
        <f t="shared" si="6"/>
        <v>1</v>
      </c>
    </row>
    <row r="228" hidden="1">
      <c r="A228" s="10"/>
      <c r="B228" s="10" t="s">
        <v>27</v>
      </c>
      <c r="C228" s="10" t="s">
        <v>48</v>
      </c>
      <c r="D228" s="10" t="s">
        <v>28</v>
      </c>
      <c r="E228" s="10" t="s">
        <v>28</v>
      </c>
      <c r="F228" s="12" t="s">
        <v>679</v>
      </c>
      <c r="G228" s="12" t="s">
        <v>677</v>
      </c>
      <c r="H228" s="12" t="s">
        <v>680</v>
      </c>
      <c r="I228" s="5">
        <v>900.0</v>
      </c>
      <c r="J228" s="5">
        <v>-900.0</v>
      </c>
      <c r="K228" s="5"/>
      <c r="L228" s="5"/>
      <c r="M228" s="14">
        <v>600.0</v>
      </c>
      <c r="N228" s="14">
        <v>-600.0</v>
      </c>
      <c r="O228" s="7"/>
      <c r="P228" s="7"/>
      <c r="Q228" s="7">
        <v>2025.0</v>
      </c>
      <c r="R228" s="16" t="s">
        <v>623</v>
      </c>
      <c r="S228" s="20" t="s">
        <v>624</v>
      </c>
      <c r="T228" s="16" t="s">
        <v>623</v>
      </c>
      <c r="U228" s="20" t="s">
        <v>624</v>
      </c>
      <c r="V228" s="17"/>
      <c r="W228" s="17"/>
      <c r="X228" s="19">
        <f t="shared" si="6"/>
        <v>1</v>
      </c>
    </row>
    <row r="229" hidden="1">
      <c r="A229" s="10"/>
      <c r="B229" s="10" t="s">
        <v>27</v>
      </c>
      <c r="C229" s="10" t="s">
        <v>48</v>
      </c>
      <c r="D229" s="10" t="s">
        <v>28</v>
      </c>
      <c r="E229" s="10" t="s">
        <v>28</v>
      </c>
      <c r="F229" s="12" t="s">
        <v>681</v>
      </c>
      <c r="G229" s="12" t="s">
        <v>677</v>
      </c>
      <c r="H229" s="12" t="s">
        <v>637</v>
      </c>
      <c r="I229" s="5">
        <v>320.0</v>
      </c>
      <c r="J229" s="5">
        <v>-320.0</v>
      </c>
      <c r="K229" s="5"/>
      <c r="L229" s="5"/>
      <c r="M229" s="7">
        <v>730.0</v>
      </c>
      <c r="N229" s="14">
        <v>-186.0</v>
      </c>
      <c r="O229" s="7"/>
      <c r="P229" s="7"/>
      <c r="Q229" s="7">
        <v>2040.0</v>
      </c>
      <c r="R229" s="16" t="s">
        <v>623</v>
      </c>
      <c r="S229" s="20" t="s">
        <v>624</v>
      </c>
      <c r="T229" s="16" t="s">
        <v>623</v>
      </c>
      <c r="U229" s="20" t="s">
        <v>624</v>
      </c>
      <c r="V229" s="17"/>
      <c r="W229" s="17"/>
      <c r="X229" s="19">
        <f t="shared" si="6"/>
        <v>2</v>
      </c>
    </row>
    <row r="230" hidden="1">
      <c r="A230" s="10"/>
      <c r="B230" s="10" t="s">
        <v>27</v>
      </c>
      <c r="C230" s="10" t="s">
        <v>48</v>
      </c>
      <c r="D230" s="10" t="s">
        <v>28</v>
      </c>
      <c r="E230" s="10" t="s">
        <v>28</v>
      </c>
      <c r="F230" s="12" t="s">
        <v>681</v>
      </c>
      <c r="G230" s="12" t="s">
        <v>677</v>
      </c>
      <c r="H230" s="12" t="s">
        <v>637</v>
      </c>
      <c r="I230" s="5">
        <v>0.0</v>
      </c>
      <c r="J230" s="5">
        <v>0.0</v>
      </c>
      <c r="K230" s="5"/>
      <c r="L230" s="5"/>
      <c r="M230" s="7">
        <v>490.0</v>
      </c>
      <c r="N230" s="14">
        <v>-270.0</v>
      </c>
      <c r="O230" s="7"/>
      <c r="P230" s="7"/>
      <c r="Q230" s="7">
        <v>2045.0</v>
      </c>
      <c r="R230" s="16" t="s">
        <v>623</v>
      </c>
      <c r="S230" s="20" t="s">
        <v>624</v>
      </c>
      <c r="T230" s="16" t="s">
        <v>623</v>
      </c>
      <c r="U230" s="20" t="s">
        <v>624</v>
      </c>
      <c r="V230" s="18" t="s">
        <v>651</v>
      </c>
      <c r="W230" s="17"/>
      <c r="X230" s="19">
        <f t="shared" si="6"/>
        <v>2</v>
      </c>
    </row>
    <row r="231" hidden="1">
      <c r="A231" s="10"/>
      <c r="B231" s="10" t="s">
        <v>27</v>
      </c>
      <c r="C231" s="10" t="s">
        <v>48</v>
      </c>
      <c r="D231" s="10" t="s">
        <v>28</v>
      </c>
      <c r="E231" s="10" t="s">
        <v>28</v>
      </c>
      <c r="F231" s="12" t="s">
        <v>682</v>
      </c>
      <c r="G231" s="12" t="s">
        <v>677</v>
      </c>
      <c r="H231" s="12" t="s">
        <v>82</v>
      </c>
      <c r="I231" s="5">
        <v>900.0</v>
      </c>
      <c r="J231" s="5">
        <v>-900.0</v>
      </c>
      <c r="K231" s="5"/>
      <c r="L231" s="5"/>
      <c r="M231" s="14">
        <v>1100.0</v>
      </c>
      <c r="N231" s="14">
        <v>-1100.0</v>
      </c>
      <c r="O231" s="7"/>
      <c r="P231" s="7"/>
      <c r="Q231" s="7">
        <v>2045.0</v>
      </c>
      <c r="R231" s="16" t="s">
        <v>623</v>
      </c>
      <c r="S231" s="20" t="s">
        <v>624</v>
      </c>
      <c r="T231" s="16" t="s">
        <v>623</v>
      </c>
      <c r="U231" s="20" t="s">
        <v>624</v>
      </c>
      <c r="V231" s="17"/>
      <c r="W231" s="17"/>
      <c r="X231" s="19">
        <f t="shared" si="6"/>
        <v>1</v>
      </c>
    </row>
    <row r="232" hidden="1">
      <c r="A232" s="10"/>
      <c r="B232" s="10" t="s">
        <v>27</v>
      </c>
      <c r="C232" s="10" t="s">
        <v>48</v>
      </c>
      <c r="D232" s="10" t="s">
        <v>28</v>
      </c>
      <c r="E232" s="10" t="s">
        <v>28</v>
      </c>
      <c r="F232" s="12" t="s">
        <v>683</v>
      </c>
      <c r="G232" s="12" t="s">
        <v>684</v>
      </c>
      <c r="H232" s="12" t="s">
        <v>685</v>
      </c>
      <c r="I232" s="5">
        <v>750.0</v>
      </c>
      <c r="J232" s="5">
        <v>-750.0</v>
      </c>
      <c r="K232" s="5"/>
      <c r="L232" s="5"/>
      <c r="M232" s="7">
        <v>298.0</v>
      </c>
      <c r="N232" s="14">
        <v>-644.0</v>
      </c>
      <c r="O232" s="7"/>
      <c r="P232" s="7"/>
      <c r="Q232" s="7">
        <v>2040.0</v>
      </c>
      <c r="R232" s="16" t="s">
        <v>623</v>
      </c>
      <c r="S232" s="20" t="s">
        <v>624</v>
      </c>
      <c r="T232" s="16" t="s">
        <v>623</v>
      </c>
      <c r="U232" s="20" t="s">
        <v>624</v>
      </c>
      <c r="V232" s="17"/>
      <c r="W232" s="17"/>
      <c r="X232" s="19">
        <f t="shared" si="6"/>
        <v>1</v>
      </c>
    </row>
    <row r="233" hidden="1">
      <c r="A233" s="10"/>
      <c r="B233" s="10" t="s">
        <v>27</v>
      </c>
      <c r="C233" s="10" t="s">
        <v>48</v>
      </c>
      <c r="D233" s="10" t="s">
        <v>28</v>
      </c>
      <c r="E233" s="10" t="s">
        <v>28</v>
      </c>
      <c r="F233" s="12" t="s">
        <v>686</v>
      </c>
      <c r="G233" s="12" t="s">
        <v>684</v>
      </c>
      <c r="H233" s="12" t="s">
        <v>634</v>
      </c>
      <c r="I233" s="5">
        <v>800.0</v>
      </c>
      <c r="J233" s="5">
        <v>-800.0</v>
      </c>
      <c r="K233" s="5"/>
      <c r="L233" s="5"/>
      <c r="M233" s="14">
        <v>0.0</v>
      </c>
      <c r="N233" s="14">
        <v>0.0</v>
      </c>
      <c r="O233" s="7"/>
      <c r="P233" s="7"/>
      <c r="Q233" s="7"/>
      <c r="R233" s="16" t="s">
        <v>623</v>
      </c>
      <c r="S233" s="20" t="s">
        <v>624</v>
      </c>
      <c r="T233" s="16" t="s">
        <v>623</v>
      </c>
      <c r="U233" s="20" t="s">
        <v>624</v>
      </c>
      <c r="V233" s="17"/>
      <c r="W233" s="17"/>
      <c r="X233" s="19">
        <f t="shared" si="6"/>
        <v>1</v>
      </c>
    </row>
    <row r="234" hidden="1">
      <c r="A234" s="10"/>
      <c r="B234" s="10" t="s">
        <v>27</v>
      </c>
      <c r="C234" s="10" t="s">
        <v>48</v>
      </c>
      <c r="D234" s="10" t="s">
        <v>28</v>
      </c>
      <c r="E234" s="10" t="s">
        <v>28</v>
      </c>
      <c r="F234" s="12" t="s">
        <v>687</v>
      </c>
      <c r="G234" s="12" t="s">
        <v>684</v>
      </c>
      <c r="H234" s="12" t="s">
        <v>637</v>
      </c>
      <c r="I234" s="5">
        <v>530.0</v>
      </c>
      <c r="J234" s="5">
        <v>-530.0</v>
      </c>
      <c r="K234" s="5"/>
      <c r="L234" s="5"/>
      <c r="M234" s="14">
        <v>850.0</v>
      </c>
      <c r="N234" s="7">
        <v>-700.0</v>
      </c>
      <c r="O234" s="7"/>
      <c r="P234" s="7"/>
      <c r="Q234" s="7">
        <v>2030.0</v>
      </c>
      <c r="R234" s="16" t="s">
        <v>623</v>
      </c>
      <c r="S234" s="20" t="s">
        <v>624</v>
      </c>
      <c r="T234" s="16" t="s">
        <v>623</v>
      </c>
      <c r="U234" s="20" t="s">
        <v>624</v>
      </c>
      <c r="V234" s="17"/>
      <c r="W234" s="17"/>
      <c r="X234" s="19">
        <f t="shared" si="6"/>
        <v>3</v>
      </c>
    </row>
    <row r="235" hidden="1">
      <c r="A235" s="10"/>
      <c r="B235" s="10" t="s">
        <v>27</v>
      </c>
      <c r="C235" s="10" t="s">
        <v>48</v>
      </c>
      <c r="D235" s="10" t="s">
        <v>28</v>
      </c>
      <c r="E235" s="10" t="s">
        <v>28</v>
      </c>
      <c r="F235" s="12" t="s">
        <v>687</v>
      </c>
      <c r="G235" s="12" t="s">
        <v>684</v>
      </c>
      <c r="H235" s="12" t="s">
        <v>637</v>
      </c>
      <c r="I235" s="5">
        <v>0.0</v>
      </c>
      <c r="J235" s="5">
        <v>0.0</v>
      </c>
      <c r="K235" s="5"/>
      <c r="L235" s="5"/>
      <c r="M235" s="14">
        <v>500.0</v>
      </c>
      <c r="N235" s="14">
        <v>-500.0</v>
      </c>
      <c r="O235" s="7"/>
      <c r="P235" s="7"/>
      <c r="Q235" s="7">
        <v>2040.0</v>
      </c>
      <c r="R235" s="16" t="s">
        <v>623</v>
      </c>
      <c r="S235" s="20" t="s">
        <v>624</v>
      </c>
      <c r="T235" s="16" t="s">
        <v>623</v>
      </c>
      <c r="U235" s="20" t="s">
        <v>624</v>
      </c>
      <c r="V235" s="17"/>
      <c r="W235" s="17"/>
      <c r="X235" s="19">
        <f t="shared" si="6"/>
        <v>3</v>
      </c>
    </row>
    <row r="236" hidden="1">
      <c r="A236" s="10"/>
      <c r="B236" s="10" t="s">
        <v>27</v>
      </c>
      <c r="C236" s="10" t="s">
        <v>48</v>
      </c>
      <c r="D236" s="10" t="s">
        <v>28</v>
      </c>
      <c r="E236" s="10" t="s">
        <v>28</v>
      </c>
      <c r="F236" s="12" t="s">
        <v>687</v>
      </c>
      <c r="G236" s="12" t="s">
        <v>684</v>
      </c>
      <c r="H236" s="12" t="s">
        <v>637</v>
      </c>
      <c r="I236" s="5">
        <v>0.0</v>
      </c>
      <c r="J236" s="5">
        <v>0.0</v>
      </c>
      <c r="K236" s="5"/>
      <c r="L236" s="5"/>
      <c r="M236" s="14">
        <v>2310.0</v>
      </c>
      <c r="N236" s="7">
        <v>-1200.0</v>
      </c>
      <c r="O236" s="7"/>
      <c r="P236" s="7"/>
      <c r="Q236" s="7">
        <v>2045.0</v>
      </c>
      <c r="R236" s="16" t="s">
        <v>623</v>
      </c>
      <c r="S236" s="20" t="s">
        <v>624</v>
      </c>
      <c r="T236" s="16" t="s">
        <v>623</v>
      </c>
      <c r="U236" s="20" t="s">
        <v>624</v>
      </c>
      <c r="V236" s="18" t="s">
        <v>651</v>
      </c>
      <c r="W236" s="17"/>
      <c r="X236" s="19">
        <f t="shared" si="6"/>
        <v>3</v>
      </c>
    </row>
    <row r="237" hidden="1">
      <c r="A237" s="10"/>
      <c r="B237" s="10" t="s">
        <v>27</v>
      </c>
      <c r="C237" s="10" t="s">
        <v>48</v>
      </c>
      <c r="D237" s="10" t="s">
        <v>28</v>
      </c>
      <c r="E237" s="10" t="s">
        <v>28</v>
      </c>
      <c r="F237" s="12" t="s">
        <v>688</v>
      </c>
      <c r="G237" s="12" t="s">
        <v>689</v>
      </c>
      <c r="H237" s="12" t="s">
        <v>690</v>
      </c>
      <c r="I237" s="5">
        <v>1001.0</v>
      </c>
      <c r="J237" s="5">
        <v>-525.0</v>
      </c>
      <c r="K237" s="13"/>
      <c r="L237" s="13"/>
      <c r="M237" s="7">
        <v>0.0</v>
      </c>
      <c r="N237" s="7">
        <v>0.0</v>
      </c>
      <c r="O237" s="14"/>
      <c r="P237" s="14"/>
      <c r="Q237" s="14"/>
      <c r="R237" s="15" t="s">
        <v>627</v>
      </c>
      <c r="S237" s="21"/>
      <c r="T237" s="16" t="s">
        <v>691</v>
      </c>
      <c r="U237" s="17"/>
      <c r="V237" s="18" t="s">
        <v>629</v>
      </c>
      <c r="W237" s="18" t="s">
        <v>630</v>
      </c>
      <c r="X237" s="19">
        <f t="shared" si="6"/>
        <v>1</v>
      </c>
    </row>
    <row r="238" hidden="1">
      <c r="A238" s="10"/>
      <c r="B238" s="10" t="s">
        <v>27</v>
      </c>
      <c r="C238" s="10" t="s">
        <v>48</v>
      </c>
      <c r="D238" s="10" t="s">
        <v>28</v>
      </c>
      <c r="E238" s="10" t="s">
        <v>28</v>
      </c>
      <c r="F238" s="12" t="s">
        <v>692</v>
      </c>
      <c r="G238" s="12" t="s">
        <v>689</v>
      </c>
      <c r="H238" s="12" t="s">
        <v>693</v>
      </c>
      <c r="I238" s="5">
        <v>0.0</v>
      </c>
      <c r="J238" s="5">
        <v>0.0</v>
      </c>
      <c r="K238" s="13"/>
      <c r="L238" s="13"/>
      <c r="M238" s="7">
        <v>0.0</v>
      </c>
      <c r="N238" s="7">
        <v>0.0</v>
      </c>
      <c r="O238" s="14"/>
      <c r="P238" s="14"/>
      <c r="Q238" s="14"/>
      <c r="R238" s="16" t="s">
        <v>691</v>
      </c>
      <c r="S238" s="22"/>
      <c r="T238" s="16" t="s">
        <v>691</v>
      </c>
      <c r="U238" s="17"/>
      <c r="V238" s="17"/>
      <c r="W238" s="17"/>
      <c r="X238" s="19">
        <f t="shared" si="6"/>
        <v>1</v>
      </c>
    </row>
    <row r="239" hidden="1">
      <c r="A239" s="10" t="s">
        <v>694</v>
      </c>
      <c r="B239" s="10" t="s">
        <v>27</v>
      </c>
      <c r="C239" s="10" t="s">
        <v>48</v>
      </c>
      <c r="D239" s="10" t="s">
        <v>28</v>
      </c>
      <c r="E239" s="10" t="s">
        <v>28</v>
      </c>
      <c r="F239" s="12" t="s">
        <v>695</v>
      </c>
      <c r="G239" s="12" t="s">
        <v>689</v>
      </c>
      <c r="H239" s="12" t="s">
        <v>696</v>
      </c>
      <c r="I239" s="5">
        <v>0.0</v>
      </c>
      <c r="J239" s="5">
        <v>0.0</v>
      </c>
      <c r="K239" s="13"/>
      <c r="L239" s="13"/>
      <c r="M239" s="7">
        <v>0.0</v>
      </c>
      <c r="N239" s="7">
        <v>0.0</v>
      </c>
      <c r="O239" s="14"/>
      <c r="P239" s="14"/>
      <c r="Q239" s="14"/>
      <c r="R239" s="15" t="s">
        <v>691</v>
      </c>
      <c r="S239" s="22"/>
      <c r="T239" s="16" t="s">
        <v>691</v>
      </c>
      <c r="U239" s="17"/>
      <c r="V239" s="17"/>
      <c r="W239" s="17"/>
      <c r="X239" s="19">
        <f t="shared" si="6"/>
        <v>1</v>
      </c>
    </row>
    <row r="240" hidden="1">
      <c r="A240" s="10" t="s">
        <v>697</v>
      </c>
      <c r="B240" s="10" t="s">
        <v>27</v>
      </c>
      <c r="C240" s="10" t="s">
        <v>48</v>
      </c>
      <c r="D240" s="10" t="s">
        <v>28</v>
      </c>
      <c r="E240" s="10" t="s">
        <v>28</v>
      </c>
      <c r="F240" s="12" t="s">
        <v>698</v>
      </c>
      <c r="G240" s="12" t="s">
        <v>689</v>
      </c>
      <c r="H240" s="12" t="s">
        <v>699</v>
      </c>
      <c r="I240" s="5">
        <v>2720.0</v>
      </c>
      <c r="J240" s="5">
        <v>-2720.0</v>
      </c>
      <c r="K240" s="13"/>
      <c r="L240" s="13"/>
      <c r="M240" s="7">
        <v>0.0</v>
      </c>
      <c r="N240" s="7">
        <v>0.0</v>
      </c>
      <c r="O240" s="14"/>
      <c r="P240" s="14"/>
      <c r="Q240" s="14"/>
      <c r="R240" s="15" t="s">
        <v>700</v>
      </c>
      <c r="S240" s="22"/>
      <c r="T240" s="16" t="s">
        <v>691</v>
      </c>
      <c r="U240" s="17"/>
      <c r="V240" s="18" t="s">
        <v>701</v>
      </c>
      <c r="W240" s="18" t="s">
        <v>702</v>
      </c>
      <c r="X240" s="19">
        <f t="shared" si="6"/>
        <v>1</v>
      </c>
    </row>
    <row r="241" hidden="1">
      <c r="A241" s="10"/>
      <c r="B241" s="10" t="s">
        <v>27</v>
      </c>
      <c r="C241" s="10" t="s">
        <v>48</v>
      </c>
      <c r="D241" s="10" t="s">
        <v>28</v>
      </c>
      <c r="E241" s="10" t="s">
        <v>28</v>
      </c>
      <c r="F241" s="12" t="s">
        <v>703</v>
      </c>
      <c r="G241" s="12" t="s">
        <v>689</v>
      </c>
      <c r="H241" s="12" t="s">
        <v>704</v>
      </c>
      <c r="I241" s="5">
        <v>570.0</v>
      </c>
      <c r="J241" s="5">
        <v>-570.0</v>
      </c>
      <c r="K241" s="13"/>
      <c r="L241" s="13"/>
      <c r="M241" s="7">
        <v>0.0</v>
      </c>
      <c r="N241" s="7">
        <v>0.0</v>
      </c>
      <c r="O241" s="14"/>
      <c r="P241" s="14"/>
      <c r="Q241" s="14"/>
      <c r="R241" s="16" t="s">
        <v>700</v>
      </c>
      <c r="S241" s="22"/>
      <c r="T241" s="16" t="s">
        <v>691</v>
      </c>
      <c r="U241" s="17"/>
      <c r="V241" s="17"/>
      <c r="W241" s="17"/>
      <c r="X241" s="19">
        <f t="shared" si="6"/>
        <v>1</v>
      </c>
    </row>
    <row r="242" hidden="1">
      <c r="A242" s="10" t="s">
        <v>705</v>
      </c>
      <c r="B242" s="10" t="s">
        <v>27</v>
      </c>
      <c r="C242" s="10" t="s">
        <v>48</v>
      </c>
      <c r="D242" s="10" t="s">
        <v>28</v>
      </c>
      <c r="E242" s="10" t="s">
        <v>28</v>
      </c>
      <c r="F242" s="12" t="s">
        <v>706</v>
      </c>
      <c r="G242" s="12" t="s">
        <v>689</v>
      </c>
      <c r="H242" s="12" t="s">
        <v>707</v>
      </c>
      <c r="I242" s="5">
        <v>0.0</v>
      </c>
      <c r="J242" s="5">
        <v>0.0</v>
      </c>
      <c r="K242" s="13"/>
      <c r="L242" s="13"/>
      <c r="M242" s="7">
        <v>0.0</v>
      </c>
      <c r="N242" s="7">
        <v>0.0</v>
      </c>
      <c r="O242" s="14"/>
      <c r="P242" s="14"/>
      <c r="Q242" s="14"/>
      <c r="R242" s="16" t="s">
        <v>708</v>
      </c>
      <c r="S242" s="22"/>
      <c r="T242" s="16" t="s">
        <v>708</v>
      </c>
      <c r="U242" s="17"/>
      <c r="V242" s="18"/>
      <c r="W242" s="18" t="s">
        <v>709</v>
      </c>
      <c r="X242" s="19">
        <f t="shared" si="6"/>
        <v>1</v>
      </c>
    </row>
    <row r="243" hidden="1">
      <c r="A243" s="10"/>
      <c r="B243" s="10" t="s">
        <v>27</v>
      </c>
      <c r="C243" s="10" t="s">
        <v>48</v>
      </c>
      <c r="D243" s="10" t="s">
        <v>28</v>
      </c>
      <c r="E243" s="10" t="s">
        <v>28</v>
      </c>
      <c r="F243" s="12" t="s">
        <v>710</v>
      </c>
      <c r="G243" s="12" t="s">
        <v>711</v>
      </c>
      <c r="H243" s="12" t="s">
        <v>712</v>
      </c>
      <c r="I243" s="5">
        <v>0.0</v>
      </c>
      <c r="J243" s="5">
        <v>0.0</v>
      </c>
      <c r="K243" s="5"/>
      <c r="L243" s="5"/>
      <c r="M243" s="7">
        <v>0.0</v>
      </c>
      <c r="N243" s="7">
        <v>0.0</v>
      </c>
      <c r="O243" s="7"/>
      <c r="P243" s="7"/>
      <c r="Q243" s="7"/>
      <c r="R243" s="16" t="s">
        <v>713</v>
      </c>
      <c r="S243" s="22"/>
      <c r="T243" s="21"/>
      <c r="U243" s="17"/>
      <c r="V243" s="18" t="s">
        <v>714</v>
      </c>
      <c r="W243" s="17"/>
      <c r="X243" s="19">
        <f t="shared" si="6"/>
        <v>1</v>
      </c>
    </row>
    <row r="244" hidden="1">
      <c r="A244" s="10" t="s">
        <v>715</v>
      </c>
      <c r="B244" s="10" t="s">
        <v>27</v>
      </c>
      <c r="C244" s="10" t="s">
        <v>48</v>
      </c>
      <c r="D244" s="10" t="s">
        <v>28</v>
      </c>
      <c r="E244" s="10" t="s">
        <v>28</v>
      </c>
      <c r="F244" s="12" t="s">
        <v>716</v>
      </c>
      <c r="G244" s="12" t="s">
        <v>711</v>
      </c>
      <c r="H244" s="12" t="s">
        <v>717</v>
      </c>
      <c r="I244" s="5">
        <v>0.0</v>
      </c>
      <c r="J244" s="5">
        <v>-40.0</v>
      </c>
      <c r="K244" s="5">
        <v>115.0</v>
      </c>
      <c r="L244" s="5"/>
      <c r="M244" s="7">
        <v>0.0</v>
      </c>
      <c r="N244" s="7">
        <v>0.0</v>
      </c>
      <c r="O244" s="7"/>
      <c r="P244" s="7"/>
      <c r="Q244" s="7"/>
      <c r="R244" s="15" t="s">
        <v>718</v>
      </c>
      <c r="S244" s="22"/>
      <c r="T244" s="21"/>
      <c r="U244" s="17"/>
      <c r="V244" s="18" t="s">
        <v>714</v>
      </c>
      <c r="W244" s="17"/>
      <c r="X244" s="19">
        <f t="shared" si="6"/>
        <v>1</v>
      </c>
    </row>
    <row r="245" hidden="1">
      <c r="A245" s="10" t="s">
        <v>719</v>
      </c>
      <c r="B245" s="10" t="s">
        <v>27</v>
      </c>
      <c r="C245" s="10" t="s">
        <v>48</v>
      </c>
      <c r="D245" s="10" t="s">
        <v>28</v>
      </c>
      <c r="E245" s="10" t="s">
        <v>28</v>
      </c>
      <c r="F245" s="12" t="s">
        <v>720</v>
      </c>
      <c r="G245" s="12" t="s">
        <v>389</v>
      </c>
      <c r="H245" s="12" t="s">
        <v>721</v>
      </c>
      <c r="I245" s="5">
        <v>0.0</v>
      </c>
      <c r="J245" s="5">
        <v>0.0</v>
      </c>
      <c r="K245" s="5"/>
      <c r="L245" s="5"/>
      <c r="M245" s="7"/>
      <c r="N245" s="7"/>
      <c r="O245" s="7">
        <v>500.0</v>
      </c>
      <c r="P245" s="7">
        <v>284.0</v>
      </c>
      <c r="Q245" s="7"/>
      <c r="R245" s="15" t="s">
        <v>642</v>
      </c>
      <c r="S245" s="16" t="s">
        <v>390</v>
      </c>
      <c r="T245" s="22"/>
      <c r="U245" s="17"/>
      <c r="V245" s="17"/>
      <c r="W245" s="17"/>
      <c r="X245" s="19">
        <f t="shared" si="6"/>
        <v>1</v>
      </c>
    </row>
    <row r="246" hidden="1">
      <c r="A246" s="10"/>
      <c r="B246" s="10" t="s">
        <v>27</v>
      </c>
      <c r="C246" s="10" t="s">
        <v>48</v>
      </c>
      <c r="D246" s="10" t="s">
        <v>28</v>
      </c>
      <c r="E246" s="10" t="s">
        <v>28</v>
      </c>
      <c r="F246" s="12" t="s">
        <v>722</v>
      </c>
      <c r="G246" s="12" t="s">
        <v>389</v>
      </c>
      <c r="H246" s="12" t="s">
        <v>723</v>
      </c>
      <c r="I246" s="5">
        <v>0.0</v>
      </c>
      <c r="J246" s="5">
        <v>0.0</v>
      </c>
      <c r="K246" s="5"/>
      <c r="L246" s="5"/>
      <c r="M246" s="7">
        <v>0.0</v>
      </c>
      <c r="N246" s="7">
        <v>0.0</v>
      </c>
      <c r="O246" s="7"/>
      <c r="P246" s="7"/>
      <c r="Q246" s="7"/>
      <c r="R246" s="16" t="s">
        <v>642</v>
      </c>
      <c r="S246" s="16" t="s">
        <v>390</v>
      </c>
      <c r="T246" s="22"/>
      <c r="U246" s="17"/>
      <c r="V246" s="17"/>
      <c r="W246" s="17"/>
      <c r="X246" s="19">
        <f t="shared" si="6"/>
        <v>1</v>
      </c>
    </row>
    <row r="247" hidden="1">
      <c r="A247" s="10"/>
      <c r="B247" s="10" t="s">
        <v>27</v>
      </c>
      <c r="C247" s="10" t="s">
        <v>48</v>
      </c>
      <c r="D247" s="10" t="s">
        <v>28</v>
      </c>
      <c r="E247" s="10" t="s">
        <v>28</v>
      </c>
      <c r="F247" s="12" t="s">
        <v>724</v>
      </c>
      <c r="G247" s="12" t="s">
        <v>725</v>
      </c>
      <c r="H247" s="12" t="s">
        <v>721</v>
      </c>
      <c r="I247" s="13">
        <v>6795.0</v>
      </c>
      <c r="J247" s="13">
        <v>-6795.0</v>
      </c>
      <c r="K247" s="5"/>
      <c r="L247" s="5"/>
      <c r="M247" s="14">
        <v>4231.0</v>
      </c>
      <c r="N247" s="14">
        <v>-4231.0</v>
      </c>
      <c r="O247" s="7"/>
      <c r="P247" s="7"/>
      <c r="Q247" s="7"/>
      <c r="R247" s="16" t="s">
        <v>642</v>
      </c>
      <c r="S247" s="16" t="s">
        <v>390</v>
      </c>
      <c r="T247" s="16" t="s">
        <v>642</v>
      </c>
      <c r="U247" s="16" t="s">
        <v>390</v>
      </c>
      <c r="V247" s="18" t="s">
        <v>726</v>
      </c>
      <c r="W247" s="17"/>
      <c r="X247" s="19">
        <f t="shared" si="6"/>
        <v>1</v>
      </c>
    </row>
    <row r="248" hidden="1">
      <c r="A248" s="10"/>
      <c r="B248" s="10" t="s">
        <v>27</v>
      </c>
      <c r="C248" s="10" t="s">
        <v>48</v>
      </c>
      <c r="D248" s="10" t="s">
        <v>28</v>
      </c>
      <c r="E248" s="10" t="s">
        <v>28</v>
      </c>
      <c r="F248" s="12" t="s">
        <v>727</v>
      </c>
      <c r="G248" s="12" t="s">
        <v>725</v>
      </c>
      <c r="H248" s="12" t="s">
        <v>728</v>
      </c>
      <c r="I248" s="13">
        <v>8815.0</v>
      </c>
      <c r="J248" s="13">
        <v>-8815.0</v>
      </c>
      <c r="K248" s="5"/>
      <c r="L248" s="5"/>
      <c r="M248" s="14">
        <v>1557.0</v>
      </c>
      <c r="N248" s="14">
        <v>-1557.0</v>
      </c>
      <c r="O248" s="7"/>
      <c r="P248" s="7"/>
      <c r="Q248" s="7"/>
      <c r="R248" s="16" t="s">
        <v>642</v>
      </c>
      <c r="S248" s="16" t="s">
        <v>390</v>
      </c>
      <c r="T248" s="16" t="s">
        <v>642</v>
      </c>
      <c r="U248" s="16" t="s">
        <v>390</v>
      </c>
      <c r="V248" s="18" t="s">
        <v>726</v>
      </c>
      <c r="W248" s="17"/>
      <c r="X248" s="19">
        <f t="shared" si="6"/>
        <v>1</v>
      </c>
    </row>
    <row r="249" hidden="1">
      <c r="A249" s="10"/>
      <c r="B249" s="10" t="s">
        <v>27</v>
      </c>
      <c r="C249" s="10" t="s">
        <v>48</v>
      </c>
      <c r="D249" s="10" t="s">
        <v>28</v>
      </c>
      <c r="E249" s="10" t="s">
        <v>28</v>
      </c>
      <c r="F249" s="12" t="s">
        <v>729</v>
      </c>
      <c r="G249" s="12" t="s">
        <v>725</v>
      </c>
      <c r="H249" s="12" t="s">
        <v>730</v>
      </c>
      <c r="I249" s="13">
        <v>2882.0</v>
      </c>
      <c r="J249" s="13">
        <v>-2882.0</v>
      </c>
      <c r="K249" s="5"/>
      <c r="L249" s="5"/>
      <c r="M249" s="14">
        <v>694.0</v>
      </c>
      <c r="N249" s="14">
        <v>-694.0</v>
      </c>
      <c r="O249" s="7"/>
      <c r="P249" s="7"/>
      <c r="Q249" s="7"/>
      <c r="R249" s="16" t="s">
        <v>642</v>
      </c>
      <c r="S249" s="16" t="s">
        <v>390</v>
      </c>
      <c r="T249" s="16" t="s">
        <v>642</v>
      </c>
      <c r="U249" s="16" t="s">
        <v>390</v>
      </c>
      <c r="V249" s="18" t="s">
        <v>726</v>
      </c>
      <c r="W249" s="17"/>
      <c r="X249" s="19">
        <f t="shared" si="6"/>
        <v>1</v>
      </c>
    </row>
    <row r="250" hidden="1">
      <c r="A250" s="10"/>
      <c r="B250" s="10" t="s">
        <v>27</v>
      </c>
      <c r="C250" s="10" t="s">
        <v>48</v>
      </c>
      <c r="D250" s="10" t="s">
        <v>28</v>
      </c>
      <c r="E250" s="10" t="s">
        <v>28</v>
      </c>
      <c r="F250" s="12" t="s">
        <v>731</v>
      </c>
      <c r="G250" s="3" t="s">
        <v>725</v>
      </c>
      <c r="H250" s="3" t="s">
        <v>732</v>
      </c>
      <c r="I250" s="13">
        <v>8000.0</v>
      </c>
      <c r="J250" s="13">
        <v>-8000.0</v>
      </c>
      <c r="K250" s="5"/>
      <c r="L250" s="5"/>
      <c r="M250" s="14">
        <v>0.0</v>
      </c>
      <c r="N250" s="14">
        <v>0.0</v>
      </c>
      <c r="O250" s="7"/>
      <c r="P250" s="7"/>
      <c r="Q250" s="7"/>
      <c r="R250" s="16" t="s">
        <v>642</v>
      </c>
      <c r="S250" s="16" t="s">
        <v>390</v>
      </c>
      <c r="T250" s="16" t="s">
        <v>642</v>
      </c>
      <c r="U250" s="16" t="s">
        <v>390</v>
      </c>
      <c r="V250" s="18" t="s">
        <v>726</v>
      </c>
      <c r="W250" s="17"/>
      <c r="X250" s="19">
        <f t="shared" si="6"/>
        <v>1</v>
      </c>
    </row>
    <row r="251" hidden="1">
      <c r="A251" s="10"/>
      <c r="B251" s="10" t="s">
        <v>27</v>
      </c>
      <c r="C251" s="10" t="s">
        <v>48</v>
      </c>
      <c r="D251" s="10" t="s">
        <v>28</v>
      </c>
      <c r="E251" s="10" t="s">
        <v>28</v>
      </c>
      <c r="F251" s="12" t="s">
        <v>733</v>
      </c>
      <c r="G251" s="12" t="s">
        <v>725</v>
      </c>
      <c r="H251" s="12" t="s">
        <v>542</v>
      </c>
      <c r="I251" s="5">
        <v>0.0</v>
      </c>
      <c r="J251" s="5">
        <v>0.0</v>
      </c>
      <c r="K251" s="5"/>
      <c r="L251" s="5"/>
      <c r="M251" s="7">
        <v>0.0</v>
      </c>
      <c r="N251" s="7">
        <v>0.0</v>
      </c>
      <c r="O251" s="7"/>
      <c r="P251" s="7"/>
      <c r="Q251" s="7"/>
      <c r="R251" s="16" t="s">
        <v>642</v>
      </c>
      <c r="S251" s="16" t="s">
        <v>390</v>
      </c>
      <c r="T251" s="16" t="s">
        <v>642</v>
      </c>
      <c r="U251" s="16" t="s">
        <v>390</v>
      </c>
      <c r="V251" s="18"/>
      <c r="W251" s="17"/>
      <c r="X251" s="19">
        <f t="shared" si="6"/>
        <v>1</v>
      </c>
    </row>
    <row r="252" hidden="1">
      <c r="A252" s="10"/>
      <c r="B252" s="10" t="s">
        <v>27</v>
      </c>
      <c r="C252" s="10" t="s">
        <v>48</v>
      </c>
      <c r="D252" s="10" t="s">
        <v>28</v>
      </c>
      <c r="E252" s="10" t="s">
        <v>28</v>
      </c>
      <c r="F252" s="12" t="s">
        <v>734</v>
      </c>
      <c r="G252" s="12" t="s">
        <v>725</v>
      </c>
      <c r="H252" s="12" t="s">
        <v>540</v>
      </c>
      <c r="I252" s="5">
        <v>0.0</v>
      </c>
      <c r="J252" s="5">
        <v>0.0</v>
      </c>
      <c r="K252" s="5"/>
      <c r="L252" s="5"/>
      <c r="M252" s="7">
        <v>0.0</v>
      </c>
      <c r="N252" s="7">
        <v>0.0</v>
      </c>
      <c r="O252" s="7"/>
      <c r="P252" s="7"/>
      <c r="Q252" s="7"/>
      <c r="R252" s="16" t="s">
        <v>642</v>
      </c>
      <c r="S252" s="16" t="s">
        <v>390</v>
      </c>
      <c r="T252" s="16" t="s">
        <v>642</v>
      </c>
      <c r="U252" s="16" t="s">
        <v>390</v>
      </c>
      <c r="V252" s="18"/>
      <c r="W252" s="17"/>
      <c r="X252" s="19">
        <f t="shared" si="6"/>
        <v>1</v>
      </c>
    </row>
    <row r="253" hidden="1">
      <c r="A253" s="10"/>
      <c r="B253" s="10" t="s">
        <v>27</v>
      </c>
      <c r="C253" s="10" t="s">
        <v>48</v>
      </c>
      <c r="D253" s="10" t="s">
        <v>28</v>
      </c>
      <c r="E253" s="10" t="s">
        <v>28</v>
      </c>
      <c r="F253" s="12" t="s">
        <v>735</v>
      </c>
      <c r="G253" s="12" t="s">
        <v>721</v>
      </c>
      <c r="H253" s="12" t="s">
        <v>728</v>
      </c>
      <c r="I253" s="13">
        <v>2188.0</v>
      </c>
      <c r="J253" s="13">
        <v>-2188.0</v>
      </c>
      <c r="K253" s="5"/>
      <c r="L253" s="5"/>
      <c r="M253" s="14">
        <v>926.0</v>
      </c>
      <c r="N253" s="14">
        <v>-926.0</v>
      </c>
      <c r="O253" s="7"/>
      <c r="P253" s="7"/>
      <c r="Q253" s="7"/>
      <c r="R253" s="16" t="s">
        <v>642</v>
      </c>
      <c r="S253" s="16" t="s">
        <v>390</v>
      </c>
      <c r="T253" s="16" t="s">
        <v>642</v>
      </c>
      <c r="U253" s="16" t="s">
        <v>390</v>
      </c>
      <c r="V253" s="18" t="s">
        <v>726</v>
      </c>
      <c r="W253" s="17"/>
      <c r="X253" s="19">
        <f t="shared" si="6"/>
        <v>1</v>
      </c>
    </row>
    <row r="254" hidden="1">
      <c r="A254" s="10"/>
      <c r="B254" s="10" t="s">
        <v>27</v>
      </c>
      <c r="C254" s="10" t="s">
        <v>48</v>
      </c>
      <c r="D254" s="10" t="s">
        <v>28</v>
      </c>
      <c r="E254" s="10" t="s">
        <v>28</v>
      </c>
      <c r="F254" s="12" t="s">
        <v>736</v>
      </c>
      <c r="G254" s="12" t="s">
        <v>721</v>
      </c>
      <c r="H254" s="12" t="s">
        <v>730</v>
      </c>
      <c r="I254" s="5">
        <v>0.0</v>
      </c>
      <c r="J254" s="5">
        <v>0.0</v>
      </c>
      <c r="K254" s="5"/>
      <c r="L254" s="5"/>
      <c r="M254" s="7">
        <v>0.0</v>
      </c>
      <c r="N254" s="7">
        <v>0.0</v>
      </c>
      <c r="O254" s="7"/>
      <c r="P254" s="7"/>
      <c r="Q254" s="7"/>
      <c r="R254" s="16" t="s">
        <v>642</v>
      </c>
      <c r="S254" s="16" t="s">
        <v>390</v>
      </c>
      <c r="T254" s="16" t="s">
        <v>642</v>
      </c>
      <c r="U254" s="16" t="s">
        <v>390</v>
      </c>
      <c r="V254" s="18" t="s">
        <v>726</v>
      </c>
      <c r="W254" s="17"/>
      <c r="X254" s="19">
        <f t="shared" si="6"/>
        <v>1</v>
      </c>
    </row>
    <row r="255" hidden="1">
      <c r="A255" s="10"/>
      <c r="B255" s="10" t="s">
        <v>27</v>
      </c>
      <c r="C255" s="10" t="s">
        <v>48</v>
      </c>
      <c r="D255" s="10" t="s">
        <v>28</v>
      </c>
      <c r="E255" s="10" t="s">
        <v>28</v>
      </c>
      <c r="F255" s="12" t="s">
        <v>737</v>
      </c>
      <c r="G255" s="12" t="s">
        <v>721</v>
      </c>
      <c r="H255" s="12" t="s">
        <v>732</v>
      </c>
      <c r="I255" s="13">
        <v>30821.0</v>
      </c>
      <c r="J255" s="13">
        <v>-30821.0</v>
      </c>
      <c r="K255" s="5"/>
      <c r="L255" s="5"/>
      <c r="M255" s="14">
        <v>847.0</v>
      </c>
      <c r="N255" s="14">
        <v>-847.0</v>
      </c>
      <c r="O255" s="7"/>
      <c r="P255" s="7"/>
      <c r="Q255" s="7"/>
      <c r="R255" s="16" t="s">
        <v>642</v>
      </c>
      <c r="S255" s="16" t="s">
        <v>390</v>
      </c>
      <c r="T255" s="16" t="s">
        <v>642</v>
      </c>
      <c r="U255" s="16" t="s">
        <v>390</v>
      </c>
      <c r="V255" s="18" t="s">
        <v>726</v>
      </c>
      <c r="W255" s="17"/>
      <c r="X255" s="19">
        <f t="shared" si="6"/>
        <v>1</v>
      </c>
    </row>
    <row r="256" hidden="1">
      <c r="A256" s="10"/>
      <c r="B256" s="10" t="s">
        <v>27</v>
      </c>
      <c r="C256" s="10" t="s">
        <v>48</v>
      </c>
      <c r="D256" s="10" t="s">
        <v>28</v>
      </c>
      <c r="E256" s="10" t="s">
        <v>28</v>
      </c>
      <c r="F256" s="12" t="s">
        <v>738</v>
      </c>
      <c r="G256" s="12" t="s">
        <v>721</v>
      </c>
      <c r="H256" s="12" t="s">
        <v>639</v>
      </c>
      <c r="I256" s="13">
        <v>231.0</v>
      </c>
      <c r="J256" s="13">
        <v>-231.0</v>
      </c>
      <c r="K256" s="5"/>
      <c r="L256" s="5"/>
      <c r="M256" s="14">
        <v>0.0</v>
      </c>
      <c r="N256" s="14">
        <v>0.0</v>
      </c>
      <c r="O256" s="7"/>
      <c r="P256" s="7"/>
      <c r="Q256" s="7"/>
      <c r="R256" s="16" t="s">
        <v>642</v>
      </c>
      <c r="S256" s="16" t="s">
        <v>390</v>
      </c>
      <c r="T256" s="16" t="s">
        <v>642</v>
      </c>
      <c r="U256" s="16" t="s">
        <v>390</v>
      </c>
      <c r="V256" s="18" t="s">
        <v>726</v>
      </c>
      <c r="W256" s="17"/>
      <c r="X256" s="19">
        <f t="shared" si="6"/>
        <v>1</v>
      </c>
    </row>
    <row r="257" hidden="1">
      <c r="A257" s="10"/>
      <c r="B257" s="10" t="s">
        <v>27</v>
      </c>
      <c r="C257" s="10" t="s">
        <v>48</v>
      </c>
      <c r="D257" s="10" t="s">
        <v>28</v>
      </c>
      <c r="E257" s="10" t="s">
        <v>28</v>
      </c>
      <c r="F257" s="12" t="s">
        <v>739</v>
      </c>
      <c r="G257" s="12" t="s">
        <v>721</v>
      </c>
      <c r="H257" s="12" t="s">
        <v>723</v>
      </c>
      <c r="I257" s="13">
        <v>694.0</v>
      </c>
      <c r="J257" s="13">
        <v>-694.0</v>
      </c>
      <c r="K257" s="5"/>
      <c r="L257" s="5"/>
      <c r="M257" s="14">
        <v>0.0</v>
      </c>
      <c r="N257" s="14">
        <v>0.0</v>
      </c>
      <c r="O257" s="7"/>
      <c r="P257" s="7"/>
      <c r="Q257" s="7"/>
      <c r="R257" s="16" t="s">
        <v>642</v>
      </c>
      <c r="S257" s="16" t="s">
        <v>390</v>
      </c>
      <c r="T257" s="16" t="s">
        <v>642</v>
      </c>
      <c r="U257" s="16" t="s">
        <v>390</v>
      </c>
      <c r="V257" s="18" t="s">
        <v>726</v>
      </c>
      <c r="W257" s="17"/>
      <c r="X257" s="19">
        <f t="shared" si="6"/>
        <v>1</v>
      </c>
    </row>
    <row r="258" hidden="1">
      <c r="A258" s="10"/>
      <c r="B258" s="10" t="s">
        <v>27</v>
      </c>
      <c r="C258" s="10" t="s">
        <v>48</v>
      </c>
      <c r="D258" s="10" t="s">
        <v>28</v>
      </c>
      <c r="E258" s="10" t="s">
        <v>28</v>
      </c>
      <c r="F258" s="12" t="s">
        <v>740</v>
      </c>
      <c r="G258" s="12" t="s">
        <v>721</v>
      </c>
      <c r="H258" s="12" t="s">
        <v>400</v>
      </c>
      <c r="I258" s="5">
        <v>0.0</v>
      </c>
      <c r="J258" s="5">
        <v>0.0</v>
      </c>
      <c r="K258" s="5"/>
      <c r="L258" s="5"/>
      <c r="M258" s="7">
        <v>0.0</v>
      </c>
      <c r="N258" s="7">
        <v>0.0</v>
      </c>
      <c r="O258" s="7"/>
      <c r="P258" s="7"/>
      <c r="Q258" s="7"/>
      <c r="R258" s="16" t="s">
        <v>642</v>
      </c>
      <c r="S258" s="16" t="s">
        <v>390</v>
      </c>
      <c r="T258" s="16" t="s">
        <v>642</v>
      </c>
      <c r="U258" s="16" t="s">
        <v>390</v>
      </c>
      <c r="V258" s="18"/>
      <c r="W258" s="17"/>
      <c r="X258" s="19">
        <f t="shared" si="6"/>
        <v>1</v>
      </c>
    </row>
    <row r="259" hidden="1">
      <c r="A259" s="10"/>
      <c r="B259" s="10" t="s">
        <v>27</v>
      </c>
      <c r="C259" s="10" t="s">
        <v>48</v>
      </c>
      <c r="D259" s="10" t="s">
        <v>28</v>
      </c>
      <c r="E259" s="10" t="s">
        <v>28</v>
      </c>
      <c r="F259" s="12" t="s">
        <v>741</v>
      </c>
      <c r="G259" s="12" t="s">
        <v>728</v>
      </c>
      <c r="H259" s="12" t="s">
        <v>732</v>
      </c>
      <c r="I259" s="13">
        <v>3282.0</v>
      </c>
      <c r="J259" s="13">
        <v>-3282.0</v>
      </c>
      <c r="K259" s="5"/>
      <c r="L259" s="5"/>
      <c r="M259" s="14">
        <v>4376.0</v>
      </c>
      <c r="N259" s="14">
        <v>-4376.0</v>
      </c>
      <c r="O259" s="7"/>
      <c r="P259" s="7"/>
      <c r="Q259" s="7"/>
      <c r="R259" s="16" t="s">
        <v>642</v>
      </c>
      <c r="S259" s="16" t="s">
        <v>390</v>
      </c>
      <c r="T259" s="16" t="s">
        <v>642</v>
      </c>
      <c r="U259" s="16" t="s">
        <v>390</v>
      </c>
      <c r="V259" s="18" t="s">
        <v>726</v>
      </c>
      <c r="W259" s="17"/>
      <c r="X259" s="19">
        <f t="shared" si="6"/>
        <v>1</v>
      </c>
    </row>
    <row r="260" hidden="1">
      <c r="A260" s="10"/>
      <c r="B260" s="10" t="s">
        <v>27</v>
      </c>
      <c r="C260" s="10" t="s">
        <v>48</v>
      </c>
      <c r="D260" s="10" t="s">
        <v>28</v>
      </c>
      <c r="E260" s="10" t="s">
        <v>28</v>
      </c>
      <c r="F260" s="12" t="s">
        <v>742</v>
      </c>
      <c r="G260" s="12" t="s">
        <v>730</v>
      </c>
      <c r="H260" s="12" t="s">
        <v>723</v>
      </c>
      <c r="I260" s="5">
        <v>0.0</v>
      </c>
      <c r="J260" s="5">
        <v>0.0</v>
      </c>
      <c r="K260" s="5"/>
      <c r="L260" s="5"/>
      <c r="M260" s="7">
        <v>0.0</v>
      </c>
      <c r="N260" s="7">
        <v>0.0</v>
      </c>
      <c r="O260" s="7"/>
      <c r="P260" s="7"/>
      <c r="Q260" s="7"/>
      <c r="R260" s="16" t="s">
        <v>642</v>
      </c>
      <c r="S260" s="16" t="s">
        <v>390</v>
      </c>
      <c r="T260" s="16" t="s">
        <v>642</v>
      </c>
      <c r="U260" s="16" t="s">
        <v>390</v>
      </c>
      <c r="V260" s="18" t="s">
        <v>726</v>
      </c>
      <c r="W260" s="17"/>
      <c r="X260" s="19">
        <f t="shared" si="6"/>
        <v>1</v>
      </c>
    </row>
    <row r="261" hidden="1">
      <c r="A261" s="10"/>
      <c r="B261" s="10" t="s">
        <v>27</v>
      </c>
      <c r="C261" s="10" t="s">
        <v>48</v>
      </c>
      <c r="D261" s="10" t="s">
        <v>28</v>
      </c>
      <c r="E261" s="10" t="s">
        <v>28</v>
      </c>
      <c r="F261" s="12" t="s">
        <v>743</v>
      </c>
      <c r="G261" s="12" t="s">
        <v>730</v>
      </c>
      <c r="H261" s="12" t="s">
        <v>519</v>
      </c>
      <c r="I261" s="5">
        <v>0.0</v>
      </c>
      <c r="J261" s="5">
        <v>0.0</v>
      </c>
      <c r="K261" s="5"/>
      <c r="L261" s="5"/>
      <c r="M261" s="7">
        <v>0.0</v>
      </c>
      <c r="N261" s="7">
        <v>0.0</v>
      </c>
      <c r="O261" s="7"/>
      <c r="P261" s="7"/>
      <c r="Q261" s="7"/>
      <c r="R261" s="16" t="s">
        <v>642</v>
      </c>
      <c r="S261" s="16" t="s">
        <v>390</v>
      </c>
      <c r="T261" s="16" t="s">
        <v>642</v>
      </c>
      <c r="U261" s="16" t="s">
        <v>390</v>
      </c>
      <c r="V261" s="18"/>
      <c r="W261" s="17"/>
      <c r="X261" s="19">
        <f t="shared" si="6"/>
        <v>1</v>
      </c>
    </row>
    <row r="262" hidden="1">
      <c r="A262" s="10" t="s">
        <v>719</v>
      </c>
      <c r="B262" s="10" t="s">
        <v>27</v>
      </c>
      <c r="C262" s="10" t="s">
        <v>48</v>
      </c>
      <c r="D262" s="10" t="s">
        <v>28</v>
      </c>
      <c r="E262" s="10" t="s">
        <v>28</v>
      </c>
      <c r="F262" s="12" t="s">
        <v>744</v>
      </c>
      <c r="G262" s="12" t="s">
        <v>730</v>
      </c>
      <c r="H262" s="12" t="s">
        <v>539</v>
      </c>
      <c r="I262" s="5">
        <v>0.0</v>
      </c>
      <c r="J262" s="5">
        <v>0.0</v>
      </c>
      <c r="K262" s="5"/>
      <c r="L262" s="5"/>
      <c r="M262" s="7"/>
      <c r="N262" s="7"/>
      <c r="O262" s="7">
        <v>230.0</v>
      </c>
      <c r="P262" s="7">
        <v>565.0</v>
      </c>
      <c r="Q262" s="7"/>
      <c r="R262" s="16" t="s">
        <v>642</v>
      </c>
      <c r="S262" s="16" t="s">
        <v>390</v>
      </c>
      <c r="T262" s="16" t="s">
        <v>642</v>
      </c>
      <c r="U262" s="16" t="s">
        <v>390</v>
      </c>
      <c r="V262" s="18"/>
      <c r="W262" s="17"/>
      <c r="X262" s="19">
        <f t="shared" si="6"/>
        <v>1</v>
      </c>
    </row>
    <row r="263" hidden="1">
      <c r="A263" s="10" t="s">
        <v>719</v>
      </c>
      <c r="B263" s="10" t="s">
        <v>27</v>
      </c>
      <c r="C263" s="10" t="s">
        <v>48</v>
      </c>
      <c r="D263" s="10" t="s">
        <v>28</v>
      </c>
      <c r="E263" s="10" t="s">
        <v>28</v>
      </c>
      <c r="F263" s="12" t="s">
        <v>745</v>
      </c>
      <c r="G263" s="12" t="s">
        <v>730</v>
      </c>
      <c r="H263" s="12" t="s">
        <v>542</v>
      </c>
      <c r="I263" s="5">
        <v>0.0</v>
      </c>
      <c r="J263" s="5">
        <v>0.0</v>
      </c>
      <c r="K263" s="5"/>
      <c r="L263" s="5"/>
      <c r="M263" s="7"/>
      <c r="N263" s="7"/>
      <c r="O263" s="7" t="s">
        <v>409</v>
      </c>
      <c r="P263" s="7" t="s">
        <v>746</v>
      </c>
      <c r="Q263" s="7"/>
      <c r="R263" s="16" t="s">
        <v>642</v>
      </c>
      <c r="S263" s="16" t="s">
        <v>390</v>
      </c>
      <c r="T263" s="16" t="s">
        <v>642</v>
      </c>
      <c r="U263" s="16" t="s">
        <v>390</v>
      </c>
      <c r="V263" s="18"/>
      <c r="W263" s="17"/>
      <c r="X263" s="19">
        <f t="shared" si="6"/>
        <v>1</v>
      </c>
    </row>
    <row r="264" hidden="1">
      <c r="A264" s="10"/>
      <c r="B264" s="10" t="s">
        <v>27</v>
      </c>
      <c r="C264" s="10" t="s">
        <v>48</v>
      </c>
      <c r="D264" s="10" t="s">
        <v>28</v>
      </c>
      <c r="E264" s="10" t="s">
        <v>28</v>
      </c>
      <c r="F264" s="12" t="s">
        <v>747</v>
      </c>
      <c r="G264" s="12" t="s">
        <v>730</v>
      </c>
      <c r="H264" s="12" t="s">
        <v>458</v>
      </c>
      <c r="I264" s="5">
        <v>0.0</v>
      </c>
      <c r="J264" s="5">
        <v>0.0</v>
      </c>
      <c r="K264" s="5"/>
      <c r="L264" s="5"/>
      <c r="M264" s="7">
        <v>0.0</v>
      </c>
      <c r="N264" s="7">
        <v>0.0</v>
      </c>
      <c r="O264" s="7"/>
      <c r="P264" s="7"/>
      <c r="Q264" s="7"/>
      <c r="R264" s="16" t="s">
        <v>642</v>
      </c>
      <c r="S264" s="16" t="s">
        <v>390</v>
      </c>
      <c r="T264" s="16" t="s">
        <v>642</v>
      </c>
      <c r="U264" s="16" t="s">
        <v>390</v>
      </c>
      <c r="V264" s="18"/>
      <c r="W264" s="17"/>
      <c r="X264" s="19">
        <f t="shared" si="6"/>
        <v>1</v>
      </c>
    </row>
    <row r="265" hidden="1">
      <c r="A265" s="10"/>
      <c r="B265" s="10" t="s">
        <v>27</v>
      </c>
      <c r="C265" s="10" t="s">
        <v>48</v>
      </c>
      <c r="D265" s="10" t="s">
        <v>28</v>
      </c>
      <c r="E265" s="10" t="s">
        <v>28</v>
      </c>
      <c r="F265" s="12" t="s">
        <v>748</v>
      </c>
      <c r="G265" s="12" t="s">
        <v>730</v>
      </c>
      <c r="H265" s="12" t="s">
        <v>540</v>
      </c>
      <c r="I265" s="5">
        <v>0.0</v>
      </c>
      <c r="J265" s="5">
        <v>0.0</v>
      </c>
      <c r="K265" s="5"/>
      <c r="L265" s="5"/>
      <c r="M265" s="7">
        <v>0.0</v>
      </c>
      <c r="N265" s="7">
        <v>0.0</v>
      </c>
      <c r="O265" s="7"/>
      <c r="P265" s="7"/>
      <c r="Q265" s="7"/>
      <c r="R265" s="16" t="s">
        <v>642</v>
      </c>
      <c r="S265" s="16" t="s">
        <v>390</v>
      </c>
      <c r="T265" s="16" t="s">
        <v>642</v>
      </c>
      <c r="U265" s="16" t="s">
        <v>390</v>
      </c>
      <c r="V265" s="18"/>
      <c r="W265" s="17"/>
      <c r="X265" s="19">
        <f t="shared" si="6"/>
        <v>1</v>
      </c>
    </row>
    <row r="266" hidden="1">
      <c r="A266" s="10"/>
      <c r="B266" s="10" t="s">
        <v>27</v>
      </c>
      <c r="C266" s="10" t="s">
        <v>48</v>
      </c>
      <c r="D266" s="10" t="s">
        <v>28</v>
      </c>
      <c r="E266" s="10" t="s">
        <v>28</v>
      </c>
      <c r="F266" s="12" t="s">
        <v>749</v>
      </c>
      <c r="G266" s="12" t="s">
        <v>730</v>
      </c>
      <c r="H266" s="12" t="s">
        <v>528</v>
      </c>
      <c r="I266" s="13">
        <v>231.0</v>
      </c>
      <c r="J266" s="13">
        <v>-231.0</v>
      </c>
      <c r="K266" s="5" t="s">
        <v>750</v>
      </c>
      <c r="L266" s="5">
        <v>580.0</v>
      </c>
      <c r="M266" s="14">
        <v>0.0</v>
      </c>
      <c r="N266" s="14">
        <v>0.0</v>
      </c>
      <c r="O266" s="7"/>
      <c r="P266" s="7"/>
      <c r="Q266" s="7"/>
      <c r="R266" s="16" t="s">
        <v>642</v>
      </c>
      <c r="S266" s="16" t="s">
        <v>390</v>
      </c>
      <c r="T266" s="16" t="s">
        <v>642</v>
      </c>
      <c r="U266" s="16" t="s">
        <v>390</v>
      </c>
      <c r="V266" s="18"/>
      <c r="W266" s="17"/>
      <c r="X266" s="19">
        <f t="shared" si="6"/>
        <v>1</v>
      </c>
    </row>
    <row r="267" hidden="1">
      <c r="A267" s="10"/>
      <c r="B267" s="10" t="s">
        <v>27</v>
      </c>
      <c r="C267" s="10" t="s">
        <v>48</v>
      </c>
      <c r="D267" s="10" t="s">
        <v>28</v>
      </c>
      <c r="E267" s="10" t="s">
        <v>28</v>
      </c>
      <c r="F267" s="12" t="s">
        <v>751</v>
      </c>
      <c r="G267" s="12" t="s">
        <v>732</v>
      </c>
      <c r="H267" s="12" t="s">
        <v>639</v>
      </c>
      <c r="I267" s="13">
        <v>25141.0</v>
      </c>
      <c r="J267" s="13">
        <v>-25141.0</v>
      </c>
      <c r="K267" s="5"/>
      <c r="L267" s="5"/>
      <c r="M267" s="14">
        <v>2188.0</v>
      </c>
      <c r="N267" s="14">
        <v>-2188.0</v>
      </c>
      <c r="O267" s="7"/>
      <c r="P267" s="7"/>
      <c r="Q267" s="7"/>
      <c r="R267" s="16" t="s">
        <v>642</v>
      </c>
      <c r="S267" s="16" t="s">
        <v>390</v>
      </c>
      <c r="T267" s="16" t="s">
        <v>642</v>
      </c>
      <c r="U267" s="16" t="s">
        <v>390</v>
      </c>
      <c r="V267" s="18" t="s">
        <v>726</v>
      </c>
      <c r="W267" s="17"/>
      <c r="X267" s="19">
        <f t="shared" si="6"/>
        <v>1</v>
      </c>
    </row>
    <row r="268" hidden="1">
      <c r="A268" s="10"/>
      <c r="B268" s="10" t="s">
        <v>27</v>
      </c>
      <c r="C268" s="10" t="s">
        <v>48</v>
      </c>
      <c r="D268" s="10" t="s">
        <v>28</v>
      </c>
      <c r="E268" s="10" t="s">
        <v>28</v>
      </c>
      <c r="F268" s="12" t="s">
        <v>752</v>
      </c>
      <c r="G268" s="3" t="s">
        <v>732</v>
      </c>
      <c r="H268" s="3" t="s">
        <v>723</v>
      </c>
      <c r="I268" s="13">
        <v>6300.0</v>
      </c>
      <c r="J268" s="13">
        <v>-6300.0</v>
      </c>
      <c r="K268" s="5"/>
      <c r="L268" s="5"/>
      <c r="M268" s="14">
        <v>0.0</v>
      </c>
      <c r="N268" s="14">
        <v>0.0</v>
      </c>
      <c r="O268" s="7"/>
      <c r="P268" s="7"/>
      <c r="Q268" s="7"/>
      <c r="R268" s="16" t="s">
        <v>642</v>
      </c>
      <c r="S268" s="16" t="s">
        <v>390</v>
      </c>
      <c r="T268" s="16" t="s">
        <v>642</v>
      </c>
      <c r="U268" s="16" t="s">
        <v>390</v>
      </c>
      <c r="V268" s="18" t="s">
        <v>726</v>
      </c>
      <c r="W268" s="17"/>
      <c r="X268" s="19">
        <f t="shared" si="6"/>
        <v>1</v>
      </c>
    </row>
    <row r="269" hidden="1">
      <c r="A269" s="10"/>
      <c r="B269" s="10" t="s">
        <v>27</v>
      </c>
      <c r="C269" s="10" t="s">
        <v>48</v>
      </c>
      <c r="D269" s="10" t="s">
        <v>28</v>
      </c>
      <c r="E269" s="10" t="s">
        <v>28</v>
      </c>
      <c r="F269" s="12" t="s">
        <v>753</v>
      </c>
      <c r="G269" s="12" t="s">
        <v>639</v>
      </c>
      <c r="H269" s="12" t="s">
        <v>400</v>
      </c>
      <c r="I269" s="13">
        <v>8751.0</v>
      </c>
      <c r="J269" s="13">
        <v>-8751.0</v>
      </c>
      <c r="K269" s="5"/>
      <c r="L269" s="5"/>
      <c r="M269" s="14">
        <v>0.0</v>
      </c>
      <c r="N269" s="14">
        <v>0.0</v>
      </c>
      <c r="O269" s="14"/>
      <c r="P269" s="14"/>
      <c r="Q269" s="14"/>
      <c r="R269" s="16" t="s">
        <v>642</v>
      </c>
      <c r="S269" s="16" t="s">
        <v>390</v>
      </c>
      <c r="T269" s="16" t="s">
        <v>642</v>
      </c>
      <c r="U269" s="16" t="s">
        <v>390</v>
      </c>
      <c r="V269" s="18"/>
      <c r="W269" s="17"/>
      <c r="X269" s="19">
        <f t="shared" si="6"/>
        <v>1</v>
      </c>
    </row>
    <row r="270" hidden="1">
      <c r="A270" s="10"/>
      <c r="B270" s="10" t="s">
        <v>27</v>
      </c>
      <c r="C270" s="10" t="s">
        <v>48</v>
      </c>
      <c r="D270" s="10" t="s">
        <v>28</v>
      </c>
      <c r="E270" s="10" t="s">
        <v>28</v>
      </c>
      <c r="F270" s="12" t="s">
        <v>754</v>
      </c>
      <c r="G270" s="12" t="s">
        <v>639</v>
      </c>
      <c r="H270" s="12" t="s">
        <v>408</v>
      </c>
      <c r="I270" s="13">
        <v>570.0</v>
      </c>
      <c r="J270" s="13">
        <v>-570.0</v>
      </c>
      <c r="K270" s="5" t="s">
        <v>755</v>
      </c>
      <c r="L270" s="5" t="s">
        <v>756</v>
      </c>
      <c r="M270" s="14">
        <v>0.0</v>
      </c>
      <c r="N270" s="14">
        <v>0.0</v>
      </c>
      <c r="O270" s="7"/>
      <c r="P270" s="7"/>
      <c r="Q270" s="7"/>
      <c r="R270" s="16" t="s">
        <v>642</v>
      </c>
      <c r="S270" s="16" t="s">
        <v>390</v>
      </c>
      <c r="T270" s="16" t="s">
        <v>642</v>
      </c>
      <c r="U270" s="16" t="s">
        <v>390</v>
      </c>
      <c r="V270" s="18"/>
      <c r="W270" s="17"/>
      <c r="X270" s="19">
        <f t="shared" si="6"/>
        <v>1</v>
      </c>
    </row>
    <row r="271" hidden="1">
      <c r="A271" s="10"/>
      <c r="B271" s="10" t="s">
        <v>27</v>
      </c>
      <c r="C271" s="10" t="s">
        <v>48</v>
      </c>
      <c r="D271" s="10" t="s">
        <v>28</v>
      </c>
      <c r="E271" s="10" t="s">
        <v>28</v>
      </c>
      <c r="F271" s="12" t="s">
        <v>757</v>
      </c>
      <c r="G271" s="12" t="s">
        <v>723</v>
      </c>
      <c r="H271" s="12" t="s">
        <v>458</v>
      </c>
      <c r="I271" s="5">
        <v>0.0</v>
      </c>
      <c r="J271" s="5">
        <v>0.0</v>
      </c>
      <c r="K271" s="5"/>
      <c r="L271" s="5"/>
      <c r="M271" s="7">
        <v>0.0</v>
      </c>
      <c r="N271" s="7">
        <v>0.0</v>
      </c>
      <c r="O271" s="7"/>
      <c r="P271" s="7"/>
      <c r="Q271" s="7"/>
      <c r="R271" s="16" t="s">
        <v>642</v>
      </c>
      <c r="S271" s="16" t="s">
        <v>390</v>
      </c>
      <c r="T271" s="16" t="s">
        <v>642</v>
      </c>
      <c r="U271" s="16" t="s">
        <v>390</v>
      </c>
      <c r="V271" s="18"/>
      <c r="W271" s="17"/>
      <c r="X271" s="19">
        <f t="shared" si="6"/>
        <v>1</v>
      </c>
    </row>
    <row r="272" hidden="1">
      <c r="A272" s="10" t="s">
        <v>758</v>
      </c>
      <c r="B272" s="10" t="s">
        <v>27</v>
      </c>
      <c r="C272" s="10" t="s">
        <v>48</v>
      </c>
      <c r="D272" s="10" t="s">
        <v>28</v>
      </c>
      <c r="E272" s="10" t="s">
        <v>28</v>
      </c>
      <c r="F272" s="12" t="s">
        <v>759</v>
      </c>
      <c r="G272" s="12" t="s">
        <v>479</v>
      </c>
      <c r="H272" s="12" t="s">
        <v>496</v>
      </c>
      <c r="I272" s="5">
        <v>775.0</v>
      </c>
      <c r="J272" s="5">
        <v>-1200.0</v>
      </c>
      <c r="K272" s="13"/>
      <c r="L272" s="13"/>
      <c r="M272" s="7">
        <v>0.0</v>
      </c>
      <c r="N272" s="7">
        <v>0.0</v>
      </c>
      <c r="O272" s="14"/>
      <c r="P272" s="14"/>
      <c r="Q272" s="14"/>
      <c r="R272" s="15" t="s">
        <v>497</v>
      </c>
      <c r="S272" s="22"/>
      <c r="T272" s="15" t="s">
        <v>760</v>
      </c>
      <c r="U272" s="17"/>
      <c r="V272" s="17"/>
      <c r="W272" s="18" t="s">
        <v>761</v>
      </c>
      <c r="X272" s="19">
        <f t="shared" si="6"/>
        <v>1</v>
      </c>
    </row>
    <row r="273" hidden="1">
      <c r="A273" s="10" t="s">
        <v>762</v>
      </c>
      <c r="B273" s="10" t="s">
        <v>27</v>
      </c>
      <c r="C273" s="10" t="s">
        <v>48</v>
      </c>
      <c r="D273" s="10" t="s">
        <v>28</v>
      </c>
      <c r="E273" s="10" t="s">
        <v>28</v>
      </c>
      <c r="F273" s="12" t="s">
        <v>763</v>
      </c>
      <c r="G273" s="12" t="s">
        <v>488</v>
      </c>
      <c r="H273" s="12" t="s">
        <v>509</v>
      </c>
      <c r="I273" s="5">
        <v>200.0</v>
      </c>
      <c r="J273" s="5">
        <v>-200.0</v>
      </c>
      <c r="K273" s="5">
        <v>230.0</v>
      </c>
      <c r="L273" s="13"/>
      <c r="M273" s="7">
        <v>0.0</v>
      </c>
      <c r="N273" s="7">
        <v>0.0</v>
      </c>
      <c r="O273" s="14"/>
      <c r="P273" s="14"/>
      <c r="Q273" s="14"/>
      <c r="R273" s="29" t="s">
        <v>764</v>
      </c>
      <c r="S273" s="22"/>
      <c r="T273" s="15" t="s">
        <v>765</v>
      </c>
      <c r="U273" s="17"/>
      <c r="V273" s="17"/>
      <c r="W273" s="18" t="s">
        <v>766</v>
      </c>
      <c r="X273" s="19">
        <f t="shared" si="6"/>
        <v>1</v>
      </c>
    </row>
    <row r="274" hidden="1">
      <c r="A274" s="10"/>
      <c r="B274" s="10" t="s">
        <v>27</v>
      </c>
      <c r="C274" s="10" t="s">
        <v>48</v>
      </c>
      <c r="D274" s="10" t="s">
        <v>28</v>
      </c>
      <c r="E274" s="10" t="s">
        <v>28</v>
      </c>
      <c r="F274" s="12" t="s">
        <v>767</v>
      </c>
      <c r="G274" s="12" t="s">
        <v>646</v>
      </c>
      <c r="H274" s="12" t="s">
        <v>650</v>
      </c>
      <c r="I274" s="5">
        <v>4200.0</v>
      </c>
      <c r="J274" s="5">
        <v>-4200.0</v>
      </c>
      <c r="K274" s="5"/>
      <c r="L274" s="5"/>
      <c r="M274" s="7">
        <v>200.0</v>
      </c>
      <c r="N274" s="14">
        <v>-1200.0</v>
      </c>
      <c r="O274" s="7"/>
      <c r="P274" s="7"/>
      <c r="Q274" s="7">
        <v>2040.0</v>
      </c>
      <c r="R274" s="16" t="s">
        <v>623</v>
      </c>
      <c r="S274" s="27" t="s">
        <v>624</v>
      </c>
      <c r="T274" s="16" t="s">
        <v>623</v>
      </c>
      <c r="U274" s="20" t="s">
        <v>624</v>
      </c>
      <c r="V274" s="17"/>
      <c r="W274" s="17"/>
      <c r="X274" s="19">
        <f t="shared" si="6"/>
        <v>2</v>
      </c>
    </row>
    <row r="275" hidden="1">
      <c r="A275" s="10" t="s">
        <v>768</v>
      </c>
      <c r="B275" s="10" t="s">
        <v>27</v>
      </c>
      <c r="C275" s="10" t="s">
        <v>48</v>
      </c>
      <c r="D275" s="10" t="s">
        <v>28</v>
      </c>
      <c r="E275" s="10" t="s">
        <v>28</v>
      </c>
      <c r="F275" s="12" t="s">
        <v>767</v>
      </c>
      <c r="G275" s="12" t="s">
        <v>646</v>
      </c>
      <c r="H275" s="12" t="s">
        <v>650</v>
      </c>
      <c r="I275" s="5">
        <v>0.0</v>
      </c>
      <c r="J275" s="5">
        <v>0.0</v>
      </c>
      <c r="K275" s="5"/>
      <c r="L275" s="5"/>
      <c r="M275" s="7">
        <v>1700.0</v>
      </c>
      <c r="N275" s="14">
        <v>-1850.0</v>
      </c>
      <c r="O275" s="7"/>
      <c r="P275" s="7"/>
      <c r="Q275" s="7">
        <v>2045.0</v>
      </c>
      <c r="R275" s="16" t="s">
        <v>623</v>
      </c>
      <c r="S275" s="20" t="s">
        <v>624</v>
      </c>
      <c r="T275" s="16" t="s">
        <v>623</v>
      </c>
      <c r="U275" s="27" t="s">
        <v>624</v>
      </c>
      <c r="V275" s="17"/>
      <c r="W275" s="17"/>
      <c r="X275" s="19">
        <f t="shared" si="6"/>
        <v>2</v>
      </c>
    </row>
    <row r="276" hidden="1">
      <c r="A276" s="10" t="s">
        <v>768</v>
      </c>
      <c r="B276" s="10" t="s">
        <v>27</v>
      </c>
      <c r="C276" s="10" t="s">
        <v>48</v>
      </c>
      <c r="D276" s="10" t="s">
        <v>28</v>
      </c>
      <c r="E276" s="10" t="s">
        <v>28</v>
      </c>
      <c r="F276" s="12" t="s">
        <v>769</v>
      </c>
      <c r="G276" s="12" t="s">
        <v>646</v>
      </c>
      <c r="H276" s="12" t="s">
        <v>669</v>
      </c>
      <c r="I276" s="5">
        <v>3700.0</v>
      </c>
      <c r="J276" s="5">
        <v>-3700.0</v>
      </c>
      <c r="K276" s="5"/>
      <c r="L276" s="5"/>
      <c r="M276" s="14">
        <v>500.0</v>
      </c>
      <c r="N276" s="14">
        <v>-500.0</v>
      </c>
      <c r="O276" s="7"/>
      <c r="P276" s="7"/>
      <c r="Q276" s="7">
        <v>2045.0</v>
      </c>
      <c r="R276" s="16" t="s">
        <v>623</v>
      </c>
      <c r="S276" s="20" t="s">
        <v>624</v>
      </c>
      <c r="T276" s="16" t="s">
        <v>623</v>
      </c>
      <c r="U276" s="20" t="s">
        <v>624</v>
      </c>
      <c r="V276" s="17"/>
      <c r="W276" s="17"/>
      <c r="X276" s="19">
        <f t="shared" si="6"/>
        <v>1</v>
      </c>
    </row>
    <row r="277" hidden="1">
      <c r="A277" s="10"/>
      <c r="B277" s="10" t="s">
        <v>27</v>
      </c>
      <c r="C277" s="10" t="s">
        <v>48</v>
      </c>
      <c r="D277" s="10" t="s">
        <v>28</v>
      </c>
      <c r="E277" s="10" t="s">
        <v>28</v>
      </c>
      <c r="F277" s="12" t="s">
        <v>770</v>
      </c>
      <c r="G277" s="12" t="s">
        <v>646</v>
      </c>
      <c r="H277" s="12" t="s">
        <v>655</v>
      </c>
      <c r="I277" s="5">
        <v>3750.0</v>
      </c>
      <c r="J277" s="5">
        <v>-3750.0</v>
      </c>
      <c r="K277" s="5"/>
      <c r="L277" s="5"/>
      <c r="M277" s="14">
        <v>1000.0</v>
      </c>
      <c r="N277" s="14">
        <v>-1000.0</v>
      </c>
      <c r="O277" s="7"/>
      <c r="P277" s="7"/>
      <c r="Q277" s="7">
        <v>2040.0</v>
      </c>
      <c r="R277" s="16" t="s">
        <v>623</v>
      </c>
      <c r="S277" s="20" t="s">
        <v>624</v>
      </c>
      <c r="T277" s="16" t="s">
        <v>623</v>
      </c>
      <c r="U277" s="20" t="s">
        <v>624</v>
      </c>
      <c r="V277" s="17"/>
      <c r="W277" s="17"/>
      <c r="X277" s="19">
        <f t="shared" si="6"/>
        <v>2</v>
      </c>
    </row>
    <row r="278" hidden="1">
      <c r="A278" s="10" t="s">
        <v>768</v>
      </c>
      <c r="B278" s="10" t="s">
        <v>27</v>
      </c>
      <c r="C278" s="10" t="s">
        <v>48</v>
      </c>
      <c r="D278" s="10" t="s">
        <v>28</v>
      </c>
      <c r="E278" s="10" t="s">
        <v>28</v>
      </c>
      <c r="F278" s="12" t="s">
        <v>770</v>
      </c>
      <c r="G278" s="12" t="s">
        <v>646</v>
      </c>
      <c r="H278" s="12" t="s">
        <v>655</v>
      </c>
      <c r="I278" s="5">
        <v>0.0</v>
      </c>
      <c r="J278" s="5">
        <v>0.0</v>
      </c>
      <c r="K278" s="5"/>
      <c r="L278" s="5"/>
      <c r="M278" s="14">
        <v>200.0</v>
      </c>
      <c r="N278" s="14">
        <v>-200.0</v>
      </c>
      <c r="O278" s="7"/>
      <c r="P278" s="7"/>
      <c r="Q278" s="7">
        <v>2045.0</v>
      </c>
      <c r="R278" s="16" t="s">
        <v>623</v>
      </c>
      <c r="S278" s="20" t="s">
        <v>624</v>
      </c>
      <c r="T278" s="16" t="s">
        <v>623</v>
      </c>
      <c r="U278" s="20" t="s">
        <v>624</v>
      </c>
      <c r="V278" s="17"/>
      <c r="W278" s="17"/>
      <c r="X278" s="19">
        <f t="shared" si="6"/>
        <v>2</v>
      </c>
    </row>
    <row r="279" hidden="1">
      <c r="A279" s="10"/>
      <c r="B279" s="10" t="s">
        <v>27</v>
      </c>
      <c r="C279" s="10" t="s">
        <v>48</v>
      </c>
      <c r="D279" s="10" t="s">
        <v>28</v>
      </c>
      <c r="E279" s="10" t="s">
        <v>28</v>
      </c>
      <c r="F279" s="12" t="s">
        <v>771</v>
      </c>
      <c r="G279" s="12" t="s">
        <v>772</v>
      </c>
      <c r="H279" s="12" t="s">
        <v>773</v>
      </c>
      <c r="I279" s="5">
        <v>4000.0</v>
      </c>
      <c r="J279" s="5">
        <v>-4000.0</v>
      </c>
      <c r="K279" s="5"/>
      <c r="L279" s="5"/>
      <c r="M279" s="7">
        <v>0.0</v>
      </c>
      <c r="N279" s="7">
        <v>0.0</v>
      </c>
      <c r="O279" s="7"/>
      <c r="P279" s="7"/>
      <c r="Q279" s="7"/>
      <c r="R279" s="16" t="s">
        <v>774</v>
      </c>
      <c r="S279" s="22"/>
      <c r="T279" s="22"/>
      <c r="U279" s="17"/>
      <c r="V279" s="18" t="s">
        <v>775</v>
      </c>
      <c r="W279" s="18" t="s">
        <v>776</v>
      </c>
      <c r="X279" s="19">
        <f t="shared" si="6"/>
        <v>1</v>
      </c>
    </row>
    <row r="280" hidden="1">
      <c r="A280" s="10"/>
      <c r="B280" s="10" t="s">
        <v>27</v>
      </c>
      <c r="C280" s="10" t="s">
        <v>48</v>
      </c>
      <c r="D280" s="10" t="s">
        <v>28</v>
      </c>
      <c r="E280" s="10" t="s">
        <v>28</v>
      </c>
      <c r="F280" s="12" t="s">
        <v>777</v>
      </c>
      <c r="G280" s="12" t="s">
        <v>772</v>
      </c>
      <c r="H280" s="12" t="s">
        <v>778</v>
      </c>
      <c r="I280" s="5">
        <v>0.0</v>
      </c>
      <c r="J280" s="5">
        <v>0.0</v>
      </c>
      <c r="K280" s="5"/>
      <c r="L280" s="5"/>
      <c r="M280" s="7">
        <v>0.0</v>
      </c>
      <c r="N280" s="7">
        <v>0.0</v>
      </c>
      <c r="O280" s="7"/>
      <c r="P280" s="7"/>
      <c r="Q280" s="7"/>
      <c r="R280" s="16" t="s">
        <v>774</v>
      </c>
      <c r="S280" s="22"/>
      <c r="T280" s="22"/>
      <c r="U280" s="17"/>
      <c r="V280" s="18" t="s">
        <v>775</v>
      </c>
      <c r="W280" s="18" t="s">
        <v>776</v>
      </c>
      <c r="X280" s="19">
        <f t="shared" si="6"/>
        <v>1</v>
      </c>
    </row>
    <row r="281" hidden="1">
      <c r="A281" s="10"/>
      <c r="B281" s="10" t="s">
        <v>27</v>
      </c>
      <c r="C281" s="10" t="s">
        <v>48</v>
      </c>
      <c r="D281" s="10" t="s">
        <v>28</v>
      </c>
      <c r="E281" s="10" t="s">
        <v>28</v>
      </c>
      <c r="F281" s="12" t="s">
        <v>779</v>
      </c>
      <c r="G281" s="12" t="s">
        <v>772</v>
      </c>
      <c r="H281" s="12" t="s">
        <v>780</v>
      </c>
      <c r="I281" s="5">
        <v>0.0</v>
      </c>
      <c r="J281" s="5">
        <v>0.0</v>
      </c>
      <c r="K281" s="5"/>
      <c r="L281" s="5"/>
      <c r="M281" s="7">
        <v>0.0</v>
      </c>
      <c r="N281" s="7">
        <v>0.0</v>
      </c>
      <c r="O281" s="7"/>
      <c r="P281" s="7"/>
      <c r="Q281" s="7"/>
      <c r="R281" s="16" t="s">
        <v>774</v>
      </c>
      <c r="S281" s="22"/>
      <c r="T281" s="22"/>
      <c r="U281" s="17"/>
      <c r="V281" s="18" t="s">
        <v>775</v>
      </c>
      <c r="W281" s="18" t="s">
        <v>776</v>
      </c>
      <c r="X281" s="19">
        <f t="shared" si="6"/>
        <v>1</v>
      </c>
    </row>
    <row r="282" hidden="1">
      <c r="A282" s="10"/>
      <c r="B282" s="10" t="s">
        <v>27</v>
      </c>
      <c r="C282" s="10" t="s">
        <v>48</v>
      </c>
      <c r="D282" s="10" t="s">
        <v>28</v>
      </c>
      <c r="E282" s="10" t="s">
        <v>28</v>
      </c>
      <c r="F282" s="12" t="s">
        <v>781</v>
      </c>
      <c r="G282" s="12" t="s">
        <v>772</v>
      </c>
      <c r="H282" s="12" t="s">
        <v>782</v>
      </c>
      <c r="I282" s="5">
        <v>7500.0</v>
      </c>
      <c r="J282" s="5">
        <v>-7500.0</v>
      </c>
      <c r="K282" s="5"/>
      <c r="L282" s="5"/>
      <c r="M282" s="7">
        <v>0.0</v>
      </c>
      <c r="N282" s="7">
        <v>0.0</v>
      </c>
      <c r="O282" s="7"/>
      <c r="P282" s="7"/>
      <c r="Q282" s="7"/>
      <c r="R282" s="16" t="s">
        <v>774</v>
      </c>
      <c r="S282" s="22"/>
      <c r="T282" s="22"/>
      <c r="U282" s="17"/>
      <c r="V282" s="18" t="s">
        <v>775</v>
      </c>
      <c r="W282" s="18" t="s">
        <v>776</v>
      </c>
      <c r="X282" s="19">
        <f t="shared" si="6"/>
        <v>1</v>
      </c>
    </row>
    <row r="283" hidden="1">
      <c r="A283" s="10"/>
      <c r="B283" s="10" t="s">
        <v>27</v>
      </c>
      <c r="C283" s="10" t="s">
        <v>48</v>
      </c>
      <c r="D283" s="10" t="s">
        <v>28</v>
      </c>
      <c r="E283" s="10" t="s">
        <v>28</v>
      </c>
      <c r="F283" s="12" t="s">
        <v>783</v>
      </c>
      <c r="G283" s="12" t="s">
        <v>772</v>
      </c>
      <c r="H283" s="12" t="s">
        <v>784</v>
      </c>
      <c r="I283" s="5">
        <v>0.0</v>
      </c>
      <c r="J283" s="5">
        <v>0.0</v>
      </c>
      <c r="K283" s="5"/>
      <c r="L283" s="5"/>
      <c r="M283" s="7">
        <v>0.0</v>
      </c>
      <c r="N283" s="7">
        <v>0.0</v>
      </c>
      <c r="O283" s="7"/>
      <c r="P283" s="7"/>
      <c r="Q283" s="7"/>
      <c r="R283" s="16" t="s">
        <v>774</v>
      </c>
      <c r="S283" s="22"/>
      <c r="T283" s="22"/>
      <c r="U283" s="17"/>
      <c r="V283" s="18" t="s">
        <v>775</v>
      </c>
      <c r="W283" s="18" t="s">
        <v>776</v>
      </c>
      <c r="X283" s="19">
        <f t="shared" si="6"/>
        <v>1</v>
      </c>
    </row>
    <row r="284" hidden="1">
      <c r="A284" s="10"/>
      <c r="B284" s="10" t="s">
        <v>27</v>
      </c>
      <c r="C284" s="10" t="s">
        <v>48</v>
      </c>
      <c r="D284" s="10" t="s">
        <v>28</v>
      </c>
      <c r="E284" s="10" t="s">
        <v>28</v>
      </c>
      <c r="F284" s="12" t="s">
        <v>785</v>
      </c>
      <c r="G284" s="12" t="s">
        <v>772</v>
      </c>
      <c r="H284" s="12" t="s">
        <v>786</v>
      </c>
      <c r="I284" s="5">
        <v>0.0</v>
      </c>
      <c r="J284" s="5">
        <v>0.0</v>
      </c>
      <c r="K284" s="5"/>
      <c r="L284" s="5"/>
      <c r="M284" s="7">
        <v>0.0</v>
      </c>
      <c r="N284" s="7">
        <v>0.0</v>
      </c>
      <c r="O284" s="7"/>
      <c r="P284" s="7"/>
      <c r="Q284" s="7"/>
      <c r="R284" s="16" t="s">
        <v>774</v>
      </c>
      <c r="S284" s="22"/>
      <c r="T284" s="22"/>
      <c r="U284" s="17"/>
      <c r="V284" s="18" t="s">
        <v>775</v>
      </c>
      <c r="W284" s="18" t="s">
        <v>776</v>
      </c>
      <c r="X284" s="19">
        <f t="shared" si="6"/>
        <v>1</v>
      </c>
    </row>
    <row r="285" hidden="1">
      <c r="A285" s="10"/>
      <c r="B285" s="10" t="s">
        <v>27</v>
      </c>
      <c r="C285" s="10" t="s">
        <v>48</v>
      </c>
      <c r="D285" s="10" t="s">
        <v>28</v>
      </c>
      <c r="E285" s="10" t="s">
        <v>28</v>
      </c>
      <c r="F285" s="12" t="s">
        <v>787</v>
      </c>
      <c r="G285" s="12" t="s">
        <v>772</v>
      </c>
      <c r="H285" s="12" t="s">
        <v>788</v>
      </c>
      <c r="I285" s="5">
        <v>2500.0</v>
      </c>
      <c r="J285" s="5">
        <v>-2500.0</v>
      </c>
      <c r="K285" s="5"/>
      <c r="L285" s="5"/>
      <c r="M285" s="7">
        <v>0.0</v>
      </c>
      <c r="N285" s="7">
        <v>0.0</v>
      </c>
      <c r="O285" s="7"/>
      <c r="P285" s="7"/>
      <c r="Q285" s="7"/>
      <c r="R285" s="16" t="s">
        <v>774</v>
      </c>
      <c r="S285" s="22"/>
      <c r="T285" s="22"/>
      <c r="U285" s="17"/>
      <c r="V285" s="18" t="s">
        <v>775</v>
      </c>
      <c r="W285" s="18" t="s">
        <v>776</v>
      </c>
      <c r="X285" s="19">
        <f t="shared" si="6"/>
        <v>1</v>
      </c>
    </row>
    <row r="286" hidden="1">
      <c r="A286" s="10"/>
      <c r="B286" s="10" t="s">
        <v>27</v>
      </c>
      <c r="C286" s="10" t="s">
        <v>48</v>
      </c>
      <c r="D286" s="10" t="s">
        <v>28</v>
      </c>
      <c r="E286" s="10" t="s">
        <v>28</v>
      </c>
      <c r="F286" s="12" t="s">
        <v>789</v>
      </c>
      <c r="G286" s="12" t="s">
        <v>790</v>
      </c>
      <c r="H286" s="12" t="s">
        <v>773</v>
      </c>
      <c r="I286" s="5">
        <v>6500.0</v>
      </c>
      <c r="J286" s="5">
        <v>-6500.0</v>
      </c>
      <c r="K286" s="5"/>
      <c r="L286" s="5"/>
      <c r="M286" s="7">
        <v>0.0</v>
      </c>
      <c r="N286" s="7">
        <v>0.0</v>
      </c>
      <c r="O286" s="7"/>
      <c r="P286" s="7"/>
      <c r="Q286" s="7"/>
      <c r="R286" s="16" t="s">
        <v>774</v>
      </c>
      <c r="S286" s="22"/>
      <c r="T286" s="22"/>
      <c r="U286" s="17"/>
      <c r="V286" s="18" t="s">
        <v>775</v>
      </c>
      <c r="W286" s="18" t="s">
        <v>776</v>
      </c>
      <c r="X286" s="19">
        <f t="shared" si="6"/>
        <v>1</v>
      </c>
    </row>
    <row r="287" hidden="1">
      <c r="A287" s="10"/>
      <c r="B287" s="10" t="s">
        <v>27</v>
      </c>
      <c r="C287" s="10" t="s">
        <v>48</v>
      </c>
      <c r="D287" s="10" t="s">
        <v>28</v>
      </c>
      <c r="E287" s="10" t="s">
        <v>28</v>
      </c>
      <c r="F287" s="12" t="s">
        <v>791</v>
      </c>
      <c r="G287" s="12" t="s">
        <v>790</v>
      </c>
      <c r="H287" s="3" t="s">
        <v>792</v>
      </c>
      <c r="I287" s="5">
        <v>5000.0</v>
      </c>
      <c r="J287" s="5">
        <v>-5000.0</v>
      </c>
      <c r="K287" s="5"/>
      <c r="L287" s="5"/>
      <c r="M287" s="7">
        <v>0.0</v>
      </c>
      <c r="N287" s="7">
        <v>0.0</v>
      </c>
      <c r="O287" s="7"/>
      <c r="P287" s="7"/>
      <c r="Q287" s="7"/>
      <c r="R287" s="16" t="s">
        <v>774</v>
      </c>
      <c r="S287" s="22"/>
      <c r="T287" s="22"/>
      <c r="U287" s="17"/>
      <c r="V287" s="18" t="s">
        <v>775</v>
      </c>
      <c r="W287" s="18" t="s">
        <v>776</v>
      </c>
      <c r="X287" s="19">
        <f t="shared" si="6"/>
        <v>1</v>
      </c>
    </row>
    <row r="288" hidden="1">
      <c r="A288" s="10"/>
      <c r="B288" s="10" t="s">
        <v>27</v>
      </c>
      <c r="C288" s="10" t="s">
        <v>48</v>
      </c>
      <c r="D288" s="10" t="s">
        <v>28</v>
      </c>
      <c r="E288" s="10" t="s">
        <v>28</v>
      </c>
      <c r="F288" s="12" t="s">
        <v>793</v>
      </c>
      <c r="G288" s="12" t="s">
        <v>790</v>
      </c>
      <c r="H288" s="12" t="s">
        <v>794</v>
      </c>
      <c r="I288" s="5">
        <v>2500.0</v>
      </c>
      <c r="J288" s="5">
        <v>-2500.0</v>
      </c>
      <c r="K288" s="5"/>
      <c r="L288" s="5"/>
      <c r="M288" s="7">
        <v>0.0</v>
      </c>
      <c r="N288" s="7">
        <v>0.0</v>
      </c>
      <c r="O288" s="7"/>
      <c r="P288" s="7"/>
      <c r="Q288" s="7"/>
      <c r="R288" s="16" t="s">
        <v>774</v>
      </c>
      <c r="S288" s="22"/>
      <c r="T288" s="22"/>
      <c r="U288" s="17"/>
      <c r="V288" s="18" t="s">
        <v>775</v>
      </c>
      <c r="W288" s="18" t="s">
        <v>776</v>
      </c>
      <c r="X288" s="19">
        <f t="shared" si="6"/>
        <v>1</v>
      </c>
    </row>
    <row r="289" hidden="1">
      <c r="A289" s="10"/>
      <c r="B289" s="10" t="s">
        <v>27</v>
      </c>
      <c r="C289" s="10" t="s">
        <v>48</v>
      </c>
      <c r="D289" s="10" t="s">
        <v>28</v>
      </c>
      <c r="E289" s="10" t="s">
        <v>28</v>
      </c>
      <c r="F289" s="12" t="s">
        <v>795</v>
      </c>
      <c r="G289" s="12" t="s">
        <v>796</v>
      </c>
      <c r="H289" s="12" t="s">
        <v>797</v>
      </c>
      <c r="I289" s="5">
        <v>0.0</v>
      </c>
      <c r="J289" s="5">
        <v>0.0</v>
      </c>
      <c r="K289" s="5"/>
      <c r="L289" s="5"/>
      <c r="M289" s="7">
        <v>0.0</v>
      </c>
      <c r="N289" s="7">
        <v>0.0</v>
      </c>
      <c r="O289" s="7"/>
      <c r="P289" s="7"/>
      <c r="Q289" s="7"/>
      <c r="R289" s="16" t="s">
        <v>774</v>
      </c>
      <c r="S289" s="22"/>
      <c r="T289" s="22"/>
      <c r="U289" s="17"/>
      <c r="V289" s="18" t="s">
        <v>775</v>
      </c>
      <c r="W289" s="18" t="s">
        <v>776</v>
      </c>
      <c r="X289" s="19">
        <f t="shared" si="6"/>
        <v>1</v>
      </c>
    </row>
    <row r="290" hidden="1">
      <c r="A290" s="10"/>
      <c r="B290" s="10" t="s">
        <v>27</v>
      </c>
      <c r="C290" s="10" t="s">
        <v>48</v>
      </c>
      <c r="D290" s="10" t="s">
        <v>28</v>
      </c>
      <c r="E290" s="10" t="s">
        <v>28</v>
      </c>
      <c r="F290" s="12" t="s">
        <v>798</v>
      </c>
      <c r="G290" s="12" t="s">
        <v>796</v>
      </c>
      <c r="H290" s="12" t="s">
        <v>773</v>
      </c>
      <c r="I290" s="5">
        <v>4000.0</v>
      </c>
      <c r="J290" s="5">
        <v>-4000.0</v>
      </c>
      <c r="K290" s="5"/>
      <c r="L290" s="5"/>
      <c r="M290" s="7">
        <v>0.0</v>
      </c>
      <c r="N290" s="7">
        <v>0.0</v>
      </c>
      <c r="O290" s="7"/>
      <c r="P290" s="7"/>
      <c r="Q290" s="7"/>
      <c r="R290" s="16" t="s">
        <v>774</v>
      </c>
      <c r="S290" s="22"/>
      <c r="T290" s="22"/>
      <c r="U290" s="17"/>
      <c r="V290" s="18" t="s">
        <v>775</v>
      </c>
      <c r="W290" s="18" t="s">
        <v>776</v>
      </c>
      <c r="X290" s="19">
        <f t="shared" si="6"/>
        <v>1</v>
      </c>
    </row>
    <row r="291" hidden="1">
      <c r="A291" s="10"/>
      <c r="B291" s="10" t="s">
        <v>27</v>
      </c>
      <c r="C291" s="10" t="s">
        <v>48</v>
      </c>
      <c r="D291" s="10" t="s">
        <v>28</v>
      </c>
      <c r="E291" s="10" t="s">
        <v>28</v>
      </c>
      <c r="F291" s="12" t="s">
        <v>799</v>
      </c>
      <c r="G291" s="12" t="s">
        <v>796</v>
      </c>
      <c r="H291" s="12" t="s">
        <v>800</v>
      </c>
      <c r="I291" s="5">
        <v>2500.0</v>
      </c>
      <c r="J291" s="5">
        <v>-2500.0</v>
      </c>
      <c r="K291" s="5"/>
      <c r="L291" s="5"/>
      <c r="M291" s="7">
        <v>0.0</v>
      </c>
      <c r="N291" s="7">
        <v>0.0</v>
      </c>
      <c r="O291" s="7"/>
      <c r="P291" s="7"/>
      <c r="Q291" s="7"/>
      <c r="R291" s="16" t="s">
        <v>774</v>
      </c>
      <c r="S291" s="22"/>
      <c r="T291" s="22"/>
      <c r="U291" s="17"/>
      <c r="V291" s="18" t="s">
        <v>775</v>
      </c>
      <c r="W291" s="18" t="s">
        <v>776</v>
      </c>
      <c r="X291" s="19">
        <f t="shared" si="6"/>
        <v>1</v>
      </c>
    </row>
    <row r="292" hidden="1">
      <c r="A292" s="10"/>
      <c r="B292" s="10" t="s">
        <v>27</v>
      </c>
      <c r="C292" s="10" t="s">
        <v>48</v>
      </c>
      <c r="D292" s="10" t="s">
        <v>28</v>
      </c>
      <c r="E292" s="10" t="s">
        <v>28</v>
      </c>
      <c r="F292" s="12" t="s">
        <v>801</v>
      </c>
      <c r="G292" s="12" t="s">
        <v>796</v>
      </c>
      <c r="H292" s="12" t="s">
        <v>780</v>
      </c>
      <c r="I292" s="5">
        <v>2500.0</v>
      </c>
      <c r="J292" s="5">
        <v>-2500.0</v>
      </c>
      <c r="K292" s="5"/>
      <c r="L292" s="5"/>
      <c r="M292" s="7">
        <v>0.0</v>
      </c>
      <c r="N292" s="7">
        <v>0.0</v>
      </c>
      <c r="O292" s="7"/>
      <c r="P292" s="7"/>
      <c r="Q292" s="7"/>
      <c r="R292" s="16" t="s">
        <v>774</v>
      </c>
      <c r="S292" s="22"/>
      <c r="T292" s="22"/>
      <c r="U292" s="17"/>
      <c r="V292" s="18" t="s">
        <v>775</v>
      </c>
      <c r="W292" s="18" t="s">
        <v>776</v>
      </c>
      <c r="X292" s="19">
        <f t="shared" si="6"/>
        <v>1</v>
      </c>
    </row>
    <row r="293" hidden="1">
      <c r="A293" s="10"/>
      <c r="B293" s="10" t="s">
        <v>27</v>
      </c>
      <c r="C293" s="10" t="s">
        <v>48</v>
      </c>
      <c r="D293" s="10" t="s">
        <v>28</v>
      </c>
      <c r="E293" s="10" t="s">
        <v>28</v>
      </c>
      <c r="F293" s="12" t="s">
        <v>802</v>
      </c>
      <c r="G293" s="12" t="s">
        <v>796</v>
      </c>
      <c r="H293" s="12" t="s">
        <v>803</v>
      </c>
      <c r="I293" s="5">
        <v>6500.0</v>
      </c>
      <c r="J293" s="5">
        <v>-6500.0</v>
      </c>
      <c r="K293" s="5"/>
      <c r="L293" s="5"/>
      <c r="M293" s="7">
        <v>24000.0</v>
      </c>
      <c r="N293" s="7">
        <v>-24000.0</v>
      </c>
      <c r="O293" s="7" t="s">
        <v>804</v>
      </c>
      <c r="P293" s="7" t="s">
        <v>805</v>
      </c>
      <c r="Q293" s="7">
        <v>2025.0</v>
      </c>
      <c r="R293" s="16" t="s">
        <v>774</v>
      </c>
      <c r="S293" s="22"/>
      <c r="T293" s="15" t="s">
        <v>806</v>
      </c>
      <c r="U293" s="17"/>
      <c r="V293" s="18" t="s">
        <v>807</v>
      </c>
      <c r="W293" s="18" t="s">
        <v>776</v>
      </c>
      <c r="X293" s="19">
        <f t="shared" si="6"/>
        <v>1</v>
      </c>
    </row>
    <row r="294" hidden="1">
      <c r="A294" s="10"/>
      <c r="B294" s="10" t="s">
        <v>27</v>
      </c>
      <c r="C294" s="10" t="s">
        <v>48</v>
      </c>
      <c r="D294" s="10" t="s">
        <v>28</v>
      </c>
      <c r="E294" s="10" t="s">
        <v>28</v>
      </c>
      <c r="F294" s="12" t="s">
        <v>808</v>
      </c>
      <c r="G294" s="12" t="s">
        <v>796</v>
      </c>
      <c r="H294" s="12" t="s">
        <v>809</v>
      </c>
      <c r="I294" s="5">
        <v>0.0</v>
      </c>
      <c r="J294" s="5">
        <v>0.0</v>
      </c>
      <c r="K294" s="5"/>
      <c r="L294" s="5"/>
      <c r="M294" s="7">
        <v>0.0</v>
      </c>
      <c r="N294" s="7">
        <v>0.0</v>
      </c>
      <c r="O294" s="7"/>
      <c r="P294" s="7"/>
      <c r="Q294" s="7"/>
      <c r="R294" s="16" t="s">
        <v>774</v>
      </c>
      <c r="S294" s="22"/>
      <c r="T294" s="22"/>
      <c r="U294" s="17"/>
      <c r="V294" s="18" t="s">
        <v>775</v>
      </c>
      <c r="W294" s="18" t="s">
        <v>776</v>
      </c>
      <c r="X294" s="19">
        <f t="shared" si="6"/>
        <v>1</v>
      </c>
    </row>
    <row r="295" hidden="1">
      <c r="A295" s="10"/>
      <c r="B295" s="10" t="s">
        <v>27</v>
      </c>
      <c r="C295" s="10" t="s">
        <v>48</v>
      </c>
      <c r="D295" s="10" t="s">
        <v>28</v>
      </c>
      <c r="E295" s="10" t="s">
        <v>28</v>
      </c>
      <c r="F295" s="12" t="s">
        <v>810</v>
      </c>
      <c r="G295" s="12" t="s">
        <v>796</v>
      </c>
      <c r="H295" s="12" t="s">
        <v>811</v>
      </c>
      <c r="I295" s="5">
        <v>0.0</v>
      </c>
      <c r="J295" s="5">
        <v>0.0</v>
      </c>
      <c r="K295" s="5"/>
      <c r="L295" s="5"/>
      <c r="M295" s="7">
        <v>0.0</v>
      </c>
      <c r="N295" s="7">
        <v>0.0</v>
      </c>
      <c r="O295" s="7"/>
      <c r="P295" s="7"/>
      <c r="Q295" s="7"/>
      <c r="R295" s="16" t="s">
        <v>774</v>
      </c>
      <c r="S295" s="22"/>
      <c r="T295" s="22"/>
      <c r="U295" s="17"/>
      <c r="V295" s="18" t="s">
        <v>775</v>
      </c>
      <c r="W295" s="18" t="s">
        <v>776</v>
      </c>
      <c r="X295" s="19">
        <f t="shared" si="6"/>
        <v>1</v>
      </c>
    </row>
    <row r="296" hidden="1">
      <c r="A296" s="10"/>
      <c r="B296" s="10" t="s">
        <v>27</v>
      </c>
      <c r="C296" s="10" t="s">
        <v>48</v>
      </c>
      <c r="D296" s="10" t="s">
        <v>28</v>
      </c>
      <c r="E296" s="10" t="s">
        <v>28</v>
      </c>
      <c r="F296" s="12" t="s">
        <v>812</v>
      </c>
      <c r="G296" s="12" t="s">
        <v>261</v>
      </c>
      <c r="H296" s="12" t="s">
        <v>813</v>
      </c>
      <c r="I296" s="5">
        <v>0.0</v>
      </c>
      <c r="J296" s="5">
        <v>0.0</v>
      </c>
      <c r="K296" s="5"/>
      <c r="L296" s="5"/>
      <c r="M296" s="7">
        <v>0.0</v>
      </c>
      <c r="N296" s="7">
        <v>0.0</v>
      </c>
      <c r="O296" s="7"/>
      <c r="P296" s="7"/>
      <c r="Q296" s="7"/>
      <c r="R296" s="16" t="s">
        <v>774</v>
      </c>
      <c r="S296" s="22"/>
      <c r="T296" s="22"/>
      <c r="U296" s="17"/>
      <c r="V296" s="18" t="s">
        <v>775</v>
      </c>
      <c r="W296" s="18" t="s">
        <v>776</v>
      </c>
      <c r="X296" s="19">
        <f t="shared" si="6"/>
        <v>1</v>
      </c>
    </row>
    <row r="297" hidden="1">
      <c r="A297" s="10"/>
      <c r="B297" s="10" t="s">
        <v>27</v>
      </c>
      <c r="C297" s="10" t="s">
        <v>48</v>
      </c>
      <c r="D297" s="10" t="s">
        <v>28</v>
      </c>
      <c r="E297" s="10" t="s">
        <v>28</v>
      </c>
      <c r="F297" s="12" t="s">
        <v>814</v>
      </c>
      <c r="G297" s="12" t="s">
        <v>261</v>
      </c>
      <c r="H297" s="12" t="s">
        <v>784</v>
      </c>
      <c r="I297" s="5">
        <v>0.0</v>
      </c>
      <c r="J297" s="5">
        <v>0.0</v>
      </c>
      <c r="K297" s="5"/>
      <c r="L297" s="5"/>
      <c r="M297" s="7">
        <v>0.0</v>
      </c>
      <c r="N297" s="7">
        <v>0.0</v>
      </c>
      <c r="O297" s="7"/>
      <c r="P297" s="7"/>
      <c r="Q297" s="7"/>
      <c r="R297" s="16" t="s">
        <v>774</v>
      </c>
      <c r="S297" s="22"/>
      <c r="T297" s="22"/>
      <c r="U297" s="17"/>
      <c r="V297" s="18" t="s">
        <v>775</v>
      </c>
      <c r="W297" s="18" t="s">
        <v>776</v>
      </c>
      <c r="X297" s="19">
        <f t="shared" si="6"/>
        <v>1</v>
      </c>
    </row>
    <row r="298" hidden="1">
      <c r="A298" s="10"/>
      <c r="B298" s="10" t="s">
        <v>27</v>
      </c>
      <c r="C298" s="10" t="s">
        <v>48</v>
      </c>
      <c r="D298" s="10" t="s">
        <v>28</v>
      </c>
      <c r="E298" s="10" t="s">
        <v>28</v>
      </c>
      <c r="F298" s="12" t="s">
        <v>815</v>
      </c>
      <c r="G298" s="12" t="s">
        <v>261</v>
      </c>
      <c r="H298" s="12" t="s">
        <v>788</v>
      </c>
      <c r="I298" s="5">
        <v>2500.0</v>
      </c>
      <c r="J298" s="5">
        <v>-2500.0</v>
      </c>
      <c r="K298" s="5"/>
      <c r="L298" s="5"/>
      <c r="M298" s="7">
        <v>0.0</v>
      </c>
      <c r="N298" s="7">
        <v>0.0</v>
      </c>
      <c r="O298" s="7"/>
      <c r="P298" s="7"/>
      <c r="Q298" s="7"/>
      <c r="R298" s="16" t="s">
        <v>774</v>
      </c>
      <c r="S298" s="22"/>
      <c r="T298" s="22"/>
      <c r="U298" s="17"/>
      <c r="V298" s="18" t="s">
        <v>775</v>
      </c>
      <c r="W298" s="18" t="s">
        <v>776</v>
      </c>
      <c r="X298" s="19">
        <f t="shared" si="6"/>
        <v>1</v>
      </c>
    </row>
    <row r="299" hidden="1">
      <c r="A299" s="10"/>
      <c r="B299" s="10" t="s">
        <v>27</v>
      </c>
      <c r="C299" s="10" t="s">
        <v>48</v>
      </c>
      <c r="D299" s="10" t="s">
        <v>28</v>
      </c>
      <c r="E299" s="10" t="s">
        <v>28</v>
      </c>
      <c r="F299" s="12" t="s">
        <v>816</v>
      </c>
      <c r="G299" s="12" t="s">
        <v>817</v>
      </c>
      <c r="H299" s="12" t="s">
        <v>782</v>
      </c>
      <c r="I299" s="5">
        <v>7200.0</v>
      </c>
      <c r="J299" s="5">
        <v>-7200.0</v>
      </c>
      <c r="K299" s="5"/>
      <c r="L299" s="5"/>
      <c r="M299" s="7">
        <v>0.0</v>
      </c>
      <c r="N299" s="7">
        <v>0.0</v>
      </c>
      <c r="O299" s="7"/>
      <c r="P299" s="7"/>
      <c r="Q299" s="7"/>
      <c r="R299" s="16" t="s">
        <v>774</v>
      </c>
      <c r="S299" s="22"/>
      <c r="T299" s="22"/>
      <c r="U299" s="17"/>
      <c r="V299" s="18" t="s">
        <v>775</v>
      </c>
      <c r="W299" s="18" t="s">
        <v>776</v>
      </c>
      <c r="X299" s="19">
        <f t="shared" si="6"/>
        <v>1</v>
      </c>
    </row>
    <row r="300" hidden="1">
      <c r="A300" s="10"/>
      <c r="B300" s="10" t="s">
        <v>27</v>
      </c>
      <c r="C300" s="10" t="s">
        <v>48</v>
      </c>
      <c r="D300" s="10" t="s">
        <v>28</v>
      </c>
      <c r="E300" s="10" t="s">
        <v>28</v>
      </c>
      <c r="F300" s="12" t="s">
        <v>818</v>
      </c>
      <c r="G300" s="12" t="s">
        <v>817</v>
      </c>
      <c r="H300" s="12" t="s">
        <v>819</v>
      </c>
      <c r="I300" s="5">
        <v>2500.0</v>
      </c>
      <c r="J300" s="5">
        <v>-2500.0</v>
      </c>
      <c r="K300" s="5"/>
      <c r="L300" s="5"/>
      <c r="M300" s="7">
        <v>0.0</v>
      </c>
      <c r="N300" s="7">
        <v>0.0</v>
      </c>
      <c r="O300" s="7"/>
      <c r="P300" s="7"/>
      <c r="Q300" s="7"/>
      <c r="R300" s="16" t="s">
        <v>774</v>
      </c>
      <c r="S300" s="22"/>
      <c r="T300" s="22"/>
      <c r="U300" s="17"/>
      <c r="V300" s="18" t="s">
        <v>775</v>
      </c>
      <c r="W300" s="18" t="s">
        <v>776</v>
      </c>
      <c r="X300" s="19">
        <f t="shared" si="6"/>
        <v>1</v>
      </c>
    </row>
    <row r="301" hidden="1">
      <c r="A301" s="10"/>
      <c r="B301" s="10" t="s">
        <v>27</v>
      </c>
      <c r="C301" s="10" t="s">
        <v>48</v>
      </c>
      <c r="D301" s="10" t="s">
        <v>28</v>
      </c>
      <c r="E301" s="10" t="s">
        <v>28</v>
      </c>
      <c r="F301" s="12" t="s">
        <v>820</v>
      </c>
      <c r="G301" s="12" t="s">
        <v>817</v>
      </c>
      <c r="H301" s="3" t="s">
        <v>792</v>
      </c>
      <c r="I301" s="5">
        <v>0.0</v>
      </c>
      <c r="J301" s="5">
        <v>0.0</v>
      </c>
      <c r="K301" s="5"/>
      <c r="L301" s="5"/>
      <c r="M301" s="7">
        <v>0.0</v>
      </c>
      <c r="N301" s="7">
        <v>0.0</v>
      </c>
      <c r="O301" s="7"/>
      <c r="P301" s="7"/>
      <c r="Q301" s="7"/>
      <c r="R301" s="16" t="s">
        <v>774</v>
      </c>
      <c r="S301" s="22"/>
      <c r="T301" s="22"/>
      <c r="U301" s="17"/>
      <c r="V301" s="18" t="s">
        <v>775</v>
      </c>
      <c r="W301" s="18" t="s">
        <v>776</v>
      </c>
      <c r="X301" s="19">
        <f t="shared" si="6"/>
        <v>1</v>
      </c>
    </row>
    <row r="302" hidden="1">
      <c r="A302" s="10"/>
      <c r="B302" s="10" t="s">
        <v>27</v>
      </c>
      <c r="C302" s="10" t="s">
        <v>48</v>
      </c>
      <c r="D302" s="10" t="s">
        <v>28</v>
      </c>
      <c r="E302" s="10" t="s">
        <v>28</v>
      </c>
      <c r="F302" s="12" t="s">
        <v>821</v>
      </c>
      <c r="G302" s="12" t="s">
        <v>817</v>
      </c>
      <c r="H302" s="12" t="s">
        <v>822</v>
      </c>
      <c r="I302" s="5">
        <v>2500.0</v>
      </c>
      <c r="J302" s="5">
        <v>-2500.0</v>
      </c>
      <c r="K302" s="5"/>
      <c r="L302" s="5"/>
      <c r="M302" s="7">
        <v>0.0</v>
      </c>
      <c r="N302" s="7">
        <v>0.0</v>
      </c>
      <c r="O302" s="7"/>
      <c r="P302" s="7"/>
      <c r="Q302" s="7"/>
      <c r="R302" s="16" t="s">
        <v>774</v>
      </c>
      <c r="S302" s="22"/>
      <c r="T302" s="22"/>
      <c r="U302" s="17"/>
      <c r="V302" s="18" t="s">
        <v>775</v>
      </c>
      <c r="W302" s="18" t="s">
        <v>776</v>
      </c>
      <c r="X302" s="19">
        <f t="shared" si="6"/>
        <v>1</v>
      </c>
    </row>
    <row r="303" hidden="1">
      <c r="A303" s="10"/>
      <c r="B303" s="10" t="s">
        <v>27</v>
      </c>
      <c r="C303" s="10" t="s">
        <v>48</v>
      </c>
      <c r="D303" s="10" t="s">
        <v>28</v>
      </c>
      <c r="E303" s="10" t="s">
        <v>28</v>
      </c>
      <c r="F303" s="12" t="s">
        <v>823</v>
      </c>
      <c r="G303" s="12" t="s">
        <v>817</v>
      </c>
      <c r="H303" s="12" t="s">
        <v>803</v>
      </c>
      <c r="I303" s="5">
        <v>0.0</v>
      </c>
      <c r="J303" s="5">
        <v>0.0</v>
      </c>
      <c r="K303" s="5"/>
      <c r="L303" s="5"/>
      <c r="M303" s="7">
        <v>0.0</v>
      </c>
      <c r="N303" s="7">
        <v>0.0</v>
      </c>
      <c r="O303" s="7"/>
      <c r="P303" s="7"/>
      <c r="Q303" s="7"/>
      <c r="R303" s="16" t="s">
        <v>774</v>
      </c>
      <c r="S303" s="22"/>
      <c r="T303" s="22"/>
      <c r="U303" s="17"/>
      <c r="V303" s="18" t="s">
        <v>775</v>
      </c>
      <c r="W303" s="18" t="s">
        <v>776</v>
      </c>
      <c r="X303" s="19">
        <f t="shared" si="6"/>
        <v>1</v>
      </c>
    </row>
    <row r="304" hidden="1">
      <c r="A304" s="10"/>
      <c r="B304" s="10" t="s">
        <v>27</v>
      </c>
      <c r="C304" s="10" t="s">
        <v>48</v>
      </c>
      <c r="D304" s="10" t="s">
        <v>28</v>
      </c>
      <c r="E304" s="10" t="s">
        <v>28</v>
      </c>
      <c r="F304" s="12" t="s">
        <v>824</v>
      </c>
      <c r="G304" s="3" t="s">
        <v>817</v>
      </c>
      <c r="H304" s="3" t="s">
        <v>786</v>
      </c>
      <c r="I304" s="5">
        <v>0.0</v>
      </c>
      <c r="J304" s="5">
        <v>0.0</v>
      </c>
      <c r="K304" s="5"/>
      <c r="L304" s="5"/>
      <c r="M304" s="7">
        <v>8000.0</v>
      </c>
      <c r="N304" s="7">
        <v>0.0</v>
      </c>
      <c r="O304" s="7">
        <v>800.0</v>
      </c>
      <c r="P304" s="7">
        <v>926.0</v>
      </c>
      <c r="Q304" s="7">
        <v>2025.0</v>
      </c>
      <c r="R304" s="16" t="s">
        <v>774</v>
      </c>
      <c r="S304" s="22"/>
      <c r="T304" s="16" t="s">
        <v>825</v>
      </c>
      <c r="U304" s="20" t="s">
        <v>826</v>
      </c>
      <c r="V304" s="17"/>
      <c r="W304" s="18"/>
      <c r="X304" s="19">
        <f t="shared" si="6"/>
        <v>1</v>
      </c>
    </row>
    <row r="305" hidden="1">
      <c r="A305" s="10"/>
      <c r="B305" s="10" t="s">
        <v>27</v>
      </c>
      <c r="C305" s="10" t="s">
        <v>48</v>
      </c>
      <c r="D305" s="10" t="s">
        <v>28</v>
      </c>
      <c r="E305" s="10" t="s">
        <v>28</v>
      </c>
      <c r="F305" s="12" t="s">
        <v>827</v>
      </c>
      <c r="G305" s="12" t="s">
        <v>817</v>
      </c>
      <c r="H305" s="12" t="s">
        <v>809</v>
      </c>
      <c r="I305" s="5">
        <v>2500.0</v>
      </c>
      <c r="J305" s="5">
        <v>-2500.0</v>
      </c>
      <c r="K305" s="5"/>
      <c r="L305" s="5"/>
      <c r="M305" s="7">
        <v>0.0</v>
      </c>
      <c r="N305" s="7">
        <v>0.0</v>
      </c>
      <c r="O305" s="7"/>
      <c r="P305" s="7"/>
      <c r="Q305" s="7"/>
      <c r="R305" s="16" t="s">
        <v>774</v>
      </c>
      <c r="S305" s="22"/>
      <c r="T305" s="22"/>
      <c r="U305" s="17"/>
      <c r="V305" s="18" t="s">
        <v>775</v>
      </c>
      <c r="W305" s="18" t="s">
        <v>776</v>
      </c>
      <c r="X305" s="19">
        <f t="shared" si="6"/>
        <v>1</v>
      </c>
    </row>
    <row r="306" hidden="1">
      <c r="A306" s="10"/>
      <c r="B306" s="10" t="s">
        <v>27</v>
      </c>
      <c r="C306" s="10" t="s">
        <v>48</v>
      </c>
      <c r="D306" s="10" t="s">
        <v>28</v>
      </c>
      <c r="E306" s="10" t="s">
        <v>28</v>
      </c>
      <c r="F306" s="12" t="s">
        <v>828</v>
      </c>
      <c r="G306" s="12" t="s">
        <v>817</v>
      </c>
      <c r="H306" s="12" t="s">
        <v>31</v>
      </c>
      <c r="I306" s="5">
        <v>2500.0</v>
      </c>
      <c r="J306" s="5">
        <v>-2500.0</v>
      </c>
      <c r="K306" s="5"/>
      <c r="L306" s="5"/>
      <c r="M306" s="7">
        <v>0.0</v>
      </c>
      <c r="N306" s="7">
        <v>0.0</v>
      </c>
      <c r="O306" s="7"/>
      <c r="P306" s="7"/>
      <c r="Q306" s="7"/>
      <c r="R306" s="16" t="s">
        <v>774</v>
      </c>
      <c r="S306" s="22"/>
      <c r="T306" s="22"/>
      <c r="U306" s="17"/>
      <c r="V306" s="18" t="s">
        <v>775</v>
      </c>
      <c r="W306" s="18" t="s">
        <v>776</v>
      </c>
      <c r="X306" s="19">
        <f t="shared" si="6"/>
        <v>1</v>
      </c>
    </row>
    <row r="307" hidden="1">
      <c r="A307" s="10" t="s">
        <v>829</v>
      </c>
      <c r="B307" s="10" t="s">
        <v>27</v>
      </c>
      <c r="C307" s="10" t="s">
        <v>48</v>
      </c>
      <c r="D307" s="10" t="s">
        <v>189</v>
      </c>
      <c r="E307" s="10" t="s">
        <v>28</v>
      </c>
      <c r="F307" s="12" t="s">
        <v>830</v>
      </c>
      <c r="G307" s="12" t="s">
        <v>817</v>
      </c>
      <c r="H307" s="12" t="s">
        <v>831</v>
      </c>
      <c r="I307" s="5">
        <v>0.0</v>
      </c>
      <c r="J307" s="5">
        <v>0.0</v>
      </c>
      <c r="K307" s="5"/>
      <c r="L307" s="13"/>
      <c r="M307" s="14"/>
      <c r="N307" s="14"/>
      <c r="O307" s="14"/>
      <c r="P307" s="14"/>
      <c r="Q307" s="14"/>
      <c r="R307" s="16" t="s">
        <v>832</v>
      </c>
      <c r="S307" s="22"/>
      <c r="T307" s="22"/>
      <c r="U307" s="17"/>
      <c r="V307" s="18"/>
      <c r="W307" s="18"/>
      <c r="X307" s="19">
        <f t="shared" si="6"/>
        <v>1</v>
      </c>
    </row>
    <row r="308" hidden="1">
      <c r="A308" s="10"/>
      <c r="B308" s="10" t="s">
        <v>27</v>
      </c>
      <c r="C308" s="10" t="s">
        <v>48</v>
      </c>
      <c r="D308" s="10" t="s">
        <v>28</v>
      </c>
      <c r="E308" s="10" t="s">
        <v>28</v>
      </c>
      <c r="F308" s="12" t="s">
        <v>833</v>
      </c>
      <c r="G308" s="12" t="s">
        <v>813</v>
      </c>
      <c r="H308" s="12" t="s">
        <v>834</v>
      </c>
      <c r="I308" s="5">
        <v>2500.0</v>
      </c>
      <c r="J308" s="5">
        <v>-2500.0</v>
      </c>
      <c r="K308" s="5"/>
      <c r="L308" s="5"/>
      <c r="M308" s="7">
        <v>0.0</v>
      </c>
      <c r="N308" s="7">
        <v>0.0</v>
      </c>
      <c r="O308" s="7"/>
      <c r="P308" s="7"/>
      <c r="Q308" s="7"/>
      <c r="R308" s="16" t="s">
        <v>774</v>
      </c>
      <c r="S308" s="22"/>
      <c r="T308" s="22"/>
      <c r="U308" s="17"/>
      <c r="V308" s="18" t="s">
        <v>775</v>
      </c>
      <c r="W308" s="18" t="s">
        <v>776</v>
      </c>
      <c r="X308" s="19">
        <f t="shared" si="6"/>
        <v>1</v>
      </c>
    </row>
    <row r="309" hidden="1">
      <c r="A309" s="10" t="s">
        <v>835</v>
      </c>
      <c r="B309" s="10" t="s">
        <v>27</v>
      </c>
      <c r="C309" s="10" t="s">
        <v>48</v>
      </c>
      <c r="D309" s="10" t="s">
        <v>28</v>
      </c>
      <c r="E309" s="10" t="s">
        <v>28</v>
      </c>
      <c r="F309" s="12" t="s">
        <v>836</v>
      </c>
      <c r="G309" s="12" t="s">
        <v>813</v>
      </c>
      <c r="H309" s="12" t="s">
        <v>837</v>
      </c>
      <c r="I309" s="5">
        <v>1200.0</v>
      </c>
      <c r="J309" s="5">
        <v>-1200.0</v>
      </c>
      <c r="K309" s="5"/>
      <c r="L309" s="13"/>
      <c r="M309" s="7">
        <v>0.0</v>
      </c>
      <c r="N309" s="7">
        <v>0.0</v>
      </c>
      <c r="O309" s="14"/>
      <c r="P309" s="14"/>
      <c r="Q309" s="14"/>
      <c r="R309" s="15" t="s">
        <v>838</v>
      </c>
      <c r="S309" s="15" t="s">
        <v>839</v>
      </c>
      <c r="T309" s="15" t="s">
        <v>840</v>
      </c>
      <c r="U309" s="17"/>
      <c r="V309" s="18"/>
      <c r="W309" s="18" t="s">
        <v>841</v>
      </c>
      <c r="X309" s="19">
        <f t="shared" si="6"/>
        <v>1</v>
      </c>
    </row>
    <row r="310" hidden="1">
      <c r="A310" s="10" t="s">
        <v>842</v>
      </c>
      <c r="B310" s="10" t="s">
        <v>27</v>
      </c>
      <c r="C310" s="10" t="s">
        <v>48</v>
      </c>
      <c r="D310" s="10" t="s">
        <v>189</v>
      </c>
      <c r="E310" s="10" t="s">
        <v>28</v>
      </c>
      <c r="F310" s="12" t="s">
        <v>843</v>
      </c>
      <c r="G310" s="12" t="s">
        <v>813</v>
      </c>
      <c r="H310" s="12" t="s">
        <v>844</v>
      </c>
      <c r="I310" s="5">
        <v>1700.0</v>
      </c>
      <c r="J310" s="5">
        <v>-1700.0</v>
      </c>
      <c r="K310" s="5"/>
      <c r="L310" s="13"/>
      <c r="M310" s="14"/>
      <c r="N310" s="14"/>
      <c r="O310" s="7">
        <v>500.0</v>
      </c>
      <c r="P310" s="14"/>
      <c r="Q310" s="7">
        <v>2025.0</v>
      </c>
      <c r="R310" s="15" t="s">
        <v>845</v>
      </c>
      <c r="S310" s="22"/>
      <c r="T310" s="16" t="s">
        <v>845</v>
      </c>
      <c r="U310" s="17"/>
      <c r="V310" s="18"/>
      <c r="W310" s="17"/>
      <c r="X310" s="19">
        <f t="shared" si="6"/>
        <v>1</v>
      </c>
    </row>
    <row r="311" hidden="1">
      <c r="A311" s="10"/>
      <c r="B311" s="10" t="s">
        <v>27</v>
      </c>
      <c r="C311" s="10" t="s">
        <v>48</v>
      </c>
      <c r="D311" s="10" t="s">
        <v>28</v>
      </c>
      <c r="E311" s="10" t="s">
        <v>28</v>
      </c>
      <c r="F311" s="12" t="s">
        <v>846</v>
      </c>
      <c r="G311" s="12" t="s">
        <v>813</v>
      </c>
      <c r="H311" s="12" t="s">
        <v>800</v>
      </c>
      <c r="I311" s="5">
        <v>0.0</v>
      </c>
      <c r="J311" s="5">
        <v>0.0</v>
      </c>
      <c r="K311" s="5"/>
      <c r="L311" s="5"/>
      <c r="M311" s="7">
        <v>0.0</v>
      </c>
      <c r="N311" s="7">
        <v>0.0</v>
      </c>
      <c r="O311" s="7"/>
      <c r="P311" s="7"/>
      <c r="Q311" s="7"/>
      <c r="R311" s="16" t="s">
        <v>774</v>
      </c>
      <c r="S311" s="22"/>
      <c r="T311" s="22"/>
      <c r="U311" s="17"/>
      <c r="V311" s="18" t="s">
        <v>775</v>
      </c>
      <c r="W311" s="18" t="s">
        <v>776</v>
      </c>
      <c r="X311" s="19">
        <f t="shared" si="6"/>
        <v>1</v>
      </c>
    </row>
    <row r="312" hidden="1">
      <c r="A312" s="10"/>
      <c r="B312" s="10" t="s">
        <v>27</v>
      </c>
      <c r="C312" s="10" t="s">
        <v>48</v>
      </c>
      <c r="D312" s="10" t="s">
        <v>28</v>
      </c>
      <c r="E312" s="10" t="s">
        <v>28</v>
      </c>
      <c r="F312" s="12" t="s">
        <v>847</v>
      </c>
      <c r="G312" s="12" t="s">
        <v>813</v>
      </c>
      <c r="H312" s="12" t="s">
        <v>784</v>
      </c>
      <c r="I312" s="5">
        <v>0.0</v>
      </c>
      <c r="J312" s="5">
        <v>0.0</v>
      </c>
      <c r="K312" s="5"/>
      <c r="L312" s="5"/>
      <c r="M312" s="7">
        <v>0.0</v>
      </c>
      <c r="N312" s="7">
        <v>0.0</v>
      </c>
      <c r="O312" s="7"/>
      <c r="P312" s="7"/>
      <c r="Q312" s="7"/>
      <c r="R312" s="16" t="s">
        <v>774</v>
      </c>
      <c r="S312" s="22"/>
      <c r="T312" s="22"/>
      <c r="U312" s="17"/>
      <c r="V312" s="18" t="s">
        <v>775</v>
      </c>
      <c r="W312" s="18" t="s">
        <v>776</v>
      </c>
      <c r="X312" s="19">
        <f t="shared" si="6"/>
        <v>1</v>
      </c>
    </row>
    <row r="313" hidden="1">
      <c r="A313" s="10" t="s">
        <v>848</v>
      </c>
      <c r="B313" s="10" t="s">
        <v>27</v>
      </c>
      <c r="C313" s="10" t="s">
        <v>48</v>
      </c>
      <c r="D313" s="10" t="s">
        <v>28</v>
      </c>
      <c r="E313" s="10" t="s">
        <v>28</v>
      </c>
      <c r="F313" s="12" t="s">
        <v>849</v>
      </c>
      <c r="G313" s="12" t="s">
        <v>813</v>
      </c>
      <c r="H313" s="12" t="s">
        <v>850</v>
      </c>
      <c r="I313" s="5">
        <v>1700.0</v>
      </c>
      <c r="J313" s="5">
        <v>-1700.0</v>
      </c>
      <c r="K313" s="5"/>
      <c r="L313" s="13"/>
      <c r="M313" s="7">
        <v>0.0</v>
      </c>
      <c r="N313" s="7">
        <v>0.0</v>
      </c>
      <c r="O313" s="14"/>
      <c r="P313" s="14"/>
      <c r="Q313" s="14"/>
      <c r="R313" s="16" t="s">
        <v>851</v>
      </c>
      <c r="S313" s="22"/>
      <c r="T313" s="15" t="s">
        <v>851</v>
      </c>
      <c r="U313" s="17"/>
      <c r="V313" s="18"/>
      <c r="W313" s="18" t="s">
        <v>852</v>
      </c>
      <c r="X313" s="19">
        <f t="shared" si="6"/>
        <v>1</v>
      </c>
    </row>
    <row r="314" hidden="1">
      <c r="A314" s="10"/>
      <c r="B314" s="10" t="s">
        <v>27</v>
      </c>
      <c r="C314" s="10" t="s">
        <v>48</v>
      </c>
      <c r="D314" s="10" t="s">
        <v>28</v>
      </c>
      <c r="E314" s="10" t="s">
        <v>28</v>
      </c>
      <c r="F314" s="12" t="s">
        <v>853</v>
      </c>
      <c r="G314" s="12" t="s">
        <v>813</v>
      </c>
      <c r="H314" s="12" t="s">
        <v>803</v>
      </c>
      <c r="I314" s="5">
        <v>14400.0</v>
      </c>
      <c r="J314" s="5">
        <v>-14400.0</v>
      </c>
      <c r="K314" s="5"/>
      <c r="L314" s="5"/>
      <c r="M314" s="7">
        <v>0.0</v>
      </c>
      <c r="N314" s="7">
        <v>0.0</v>
      </c>
      <c r="O314" s="7"/>
      <c r="P314" s="7"/>
      <c r="Q314" s="7"/>
      <c r="R314" s="16" t="s">
        <v>774</v>
      </c>
      <c r="S314" s="22"/>
      <c r="T314" s="22"/>
      <c r="U314" s="17"/>
      <c r="V314" s="18" t="s">
        <v>775</v>
      </c>
      <c r="W314" s="18" t="s">
        <v>776</v>
      </c>
      <c r="X314" s="19">
        <f t="shared" si="6"/>
        <v>1</v>
      </c>
    </row>
    <row r="315" hidden="1">
      <c r="A315" s="10"/>
      <c r="B315" s="10" t="s">
        <v>27</v>
      </c>
      <c r="C315" s="10" t="s">
        <v>48</v>
      </c>
      <c r="D315" s="10" t="s">
        <v>28</v>
      </c>
      <c r="E315" s="10" t="s">
        <v>28</v>
      </c>
      <c r="F315" s="12" t="s">
        <v>854</v>
      </c>
      <c r="G315" s="12" t="s">
        <v>813</v>
      </c>
      <c r="H315" s="12" t="s">
        <v>855</v>
      </c>
      <c r="I315" s="5">
        <v>24700.0</v>
      </c>
      <c r="J315" s="5">
        <v>-29700.0</v>
      </c>
      <c r="K315" s="5"/>
      <c r="L315" s="5"/>
      <c r="M315" s="7">
        <v>0.0</v>
      </c>
      <c r="N315" s="7">
        <v>0.0</v>
      </c>
      <c r="O315" s="7"/>
      <c r="P315" s="7"/>
      <c r="Q315" s="7"/>
      <c r="R315" s="16" t="s">
        <v>774</v>
      </c>
      <c r="S315" s="16" t="s">
        <v>825</v>
      </c>
      <c r="T315" s="21"/>
      <c r="U315" s="18"/>
      <c r="V315" s="18" t="s">
        <v>856</v>
      </c>
      <c r="W315" s="18" t="s">
        <v>776</v>
      </c>
      <c r="X315" s="19">
        <f t="shared" si="6"/>
        <v>1</v>
      </c>
    </row>
    <row r="316" hidden="1">
      <c r="A316" s="10"/>
      <c r="B316" s="10" t="s">
        <v>27</v>
      </c>
      <c r="C316" s="10" t="s">
        <v>48</v>
      </c>
      <c r="D316" s="10" t="s">
        <v>28</v>
      </c>
      <c r="E316" s="10" t="s">
        <v>28</v>
      </c>
      <c r="F316" s="12" t="s">
        <v>857</v>
      </c>
      <c r="G316" s="12" t="s">
        <v>797</v>
      </c>
      <c r="H316" s="12" t="s">
        <v>834</v>
      </c>
      <c r="I316" s="5">
        <v>2500.0</v>
      </c>
      <c r="J316" s="5">
        <v>-2500.0</v>
      </c>
      <c r="K316" s="5"/>
      <c r="L316" s="5"/>
      <c r="M316" s="7">
        <v>0.0</v>
      </c>
      <c r="N316" s="7">
        <v>0.0</v>
      </c>
      <c r="O316" s="7"/>
      <c r="P316" s="7"/>
      <c r="Q316" s="7"/>
      <c r="R316" s="16" t="s">
        <v>774</v>
      </c>
      <c r="S316" s="22"/>
      <c r="T316" s="22"/>
      <c r="U316" s="17"/>
      <c r="V316" s="18" t="s">
        <v>775</v>
      </c>
      <c r="W316" s="18" t="s">
        <v>776</v>
      </c>
      <c r="X316" s="19">
        <f t="shared" si="6"/>
        <v>1</v>
      </c>
    </row>
    <row r="317" hidden="1">
      <c r="A317" s="10"/>
      <c r="B317" s="10" t="s">
        <v>27</v>
      </c>
      <c r="C317" s="10" t="s">
        <v>48</v>
      </c>
      <c r="D317" s="10" t="s">
        <v>28</v>
      </c>
      <c r="E317" s="10" t="s">
        <v>28</v>
      </c>
      <c r="F317" s="12" t="s">
        <v>858</v>
      </c>
      <c r="G317" s="12" t="s">
        <v>797</v>
      </c>
      <c r="H317" s="12" t="s">
        <v>800</v>
      </c>
      <c r="I317" s="5">
        <v>0.0</v>
      </c>
      <c r="J317" s="5">
        <v>0.0</v>
      </c>
      <c r="K317" s="5"/>
      <c r="L317" s="5"/>
      <c r="M317" s="7">
        <v>0.0</v>
      </c>
      <c r="N317" s="7">
        <v>0.0</v>
      </c>
      <c r="O317" s="7"/>
      <c r="P317" s="7"/>
      <c r="Q317" s="7"/>
      <c r="R317" s="16" t="s">
        <v>774</v>
      </c>
      <c r="S317" s="22"/>
      <c r="T317" s="22"/>
      <c r="U317" s="17"/>
      <c r="V317" s="18" t="s">
        <v>775</v>
      </c>
      <c r="W317" s="18" t="s">
        <v>776</v>
      </c>
      <c r="X317" s="19">
        <f t="shared" si="6"/>
        <v>1</v>
      </c>
    </row>
    <row r="318" hidden="1">
      <c r="A318" s="10"/>
      <c r="B318" s="10" t="s">
        <v>27</v>
      </c>
      <c r="C318" s="10" t="s">
        <v>48</v>
      </c>
      <c r="D318" s="10" t="s">
        <v>28</v>
      </c>
      <c r="E318" s="10" t="s">
        <v>28</v>
      </c>
      <c r="F318" s="12" t="s">
        <v>859</v>
      </c>
      <c r="G318" s="12" t="s">
        <v>797</v>
      </c>
      <c r="H318" s="12" t="s">
        <v>782</v>
      </c>
      <c r="I318" s="5">
        <v>7200.0</v>
      </c>
      <c r="J318" s="5">
        <v>-7200.0</v>
      </c>
      <c r="K318" s="5"/>
      <c r="L318" s="5"/>
      <c r="M318" s="7">
        <v>0.0</v>
      </c>
      <c r="N318" s="7">
        <v>0.0</v>
      </c>
      <c r="O318" s="7"/>
      <c r="P318" s="7"/>
      <c r="Q318" s="7"/>
      <c r="R318" s="16" t="s">
        <v>774</v>
      </c>
      <c r="S318" s="22"/>
      <c r="T318" s="22"/>
      <c r="U318" s="17"/>
      <c r="V318" s="18" t="s">
        <v>775</v>
      </c>
      <c r="W318" s="18" t="s">
        <v>776</v>
      </c>
      <c r="X318" s="19">
        <f t="shared" si="6"/>
        <v>1</v>
      </c>
    </row>
    <row r="319" hidden="1">
      <c r="A319" s="10"/>
      <c r="B319" s="10" t="s">
        <v>27</v>
      </c>
      <c r="C319" s="10" t="s">
        <v>48</v>
      </c>
      <c r="D319" s="10" t="s">
        <v>28</v>
      </c>
      <c r="E319" s="10" t="s">
        <v>28</v>
      </c>
      <c r="F319" s="12" t="s">
        <v>860</v>
      </c>
      <c r="G319" s="12" t="s">
        <v>797</v>
      </c>
      <c r="H319" s="12" t="s">
        <v>803</v>
      </c>
      <c r="I319" s="5">
        <v>0.0</v>
      </c>
      <c r="J319" s="5">
        <v>0.0</v>
      </c>
      <c r="K319" s="5"/>
      <c r="L319" s="5"/>
      <c r="M319" s="7">
        <v>0.0</v>
      </c>
      <c r="N319" s="7">
        <v>0.0</v>
      </c>
      <c r="O319" s="7"/>
      <c r="P319" s="7"/>
      <c r="Q319" s="7"/>
      <c r="R319" s="16" t="s">
        <v>774</v>
      </c>
      <c r="S319" s="22"/>
      <c r="T319" s="22"/>
      <c r="U319" s="17"/>
      <c r="V319" s="18" t="s">
        <v>775</v>
      </c>
      <c r="W319" s="18" t="s">
        <v>776</v>
      </c>
      <c r="X319" s="19">
        <f t="shared" si="6"/>
        <v>1</v>
      </c>
    </row>
    <row r="320" hidden="1">
      <c r="A320" s="10"/>
      <c r="B320" s="10" t="s">
        <v>27</v>
      </c>
      <c r="C320" s="10" t="s">
        <v>48</v>
      </c>
      <c r="D320" s="10" t="s">
        <v>28</v>
      </c>
      <c r="E320" s="10" t="s">
        <v>28</v>
      </c>
      <c r="F320" s="12" t="s">
        <v>861</v>
      </c>
      <c r="G320" s="12" t="s">
        <v>797</v>
      </c>
      <c r="H320" s="12" t="s">
        <v>855</v>
      </c>
      <c r="I320" s="5">
        <v>5500.0</v>
      </c>
      <c r="J320" s="5">
        <v>-5500.0</v>
      </c>
      <c r="K320" s="5"/>
      <c r="L320" s="5"/>
      <c r="M320" s="7">
        <v>0.0</v>
      </c>
      <c r="N320" s="7">
        <v>0.0</v>
      </c>
      <c r="O320" s="7"/>
      <c r="P320" s="7"/>
      <c r="Q320" s="7"/>
      <c r="R320" s="16" t="s">
        <v>774</v>
      </c>
      <c r="S320" s="22"/>
      <c r="T320" s="22"/>
      <c r="U320" s="17"/>
      <c r="V320" s="18" t="s">
        <v>775</v>
      </c>
      <c r="W320" s="18" t="s">
        <v>776</v>
      </c>
      <c r="X320" s="19">
        <f t="shared" si="6"/>
        <v>1</v>
      </c>
    </row>
    <row r="321" hidden="1">
      <c r="A321" s="10"/>
      <c r="B321" s="10" t="s">
        <v>27</v>
      </c>
      <c r="C321" s="10" t="s">
        <v>48</v>
      </c>
      <c r="D321" s="10" t="s">
        <v>28</v>
      </c>
      <c r="E321" s="10" t="s">
        <v>28</v>
      </c>
      <c r="F321" s="12" t="s">
        <v>862</v>
      </c>
      <c r="G321" s="12" t="s">
        <v>834</v>
      </c>
      <c r="H321" s="12" t="s">
        <v>800</v>
      </c>
      <c r="I321" s="5">
        <v>0.0</v>
      </c>
      <c r="J321" s="5">
        <v>0.0</v>
      </c>
      <c r="K321" s="5"/>
      <c r="L321" s="5"/>
      <c r="M321" s="7">
        <v>0.0</v>
      </c>
      <c r="N321" s="7">
        <v>0.0</v>
      </c>
      <c r="O321" s="7"/>
      <c r="P321" s="7"/>
      <c r="Q321" s="7"/>
      <c r="R321" s="16" t="s">
        <v>774</v>
      </c>
      <c r="S321" s="22"/>
      <c r="T321" s="22"/>
      <c r="U321" s="17"/>
      <c r="V321" s="18" t="s">
        <v>775</v>
      </c>
      <c r="W321" s="18" t="s">
        <v>776</v>
      </c>
      <c r="X321" s="19">
        <f t="shared" si="6"/>
        <v>1</v>
      </c>
    </row>
    <row r="322" hidden="1">
      <c r="A322" s="10"/>
      <c r="B322" s="10" t="s">
        <v>27</v>
      </c>
      <c r="C322" s="10" t="s">
        <v>48</v>
      </c>
      <c r="D322" s="10" t="s">
        <v>28</v>
      </c>
      <c r="E322" s="10" t="s">
        <v>28</v>
      </c>
      <c r="F322" s="12" t="s">
        <v>863</v>
      </c>
      <c r="G322" s="12" t="s">
        <v>834</v>
      </c>
      <c r="H322" s="12" t="s">
        <v>31</v>
      </c>
      <c r="I322" s="5">
        <v>0.0</v>
      </c>
      <c r="J322" s="5">
        <v>0.0</v>
      </c>
      <c r="K322" s="5"/>
      <c r="L322" s="5"/>
      <c r="M322" s="7">
        <v>0.0</v>
      </c>
      <c r="N322" s="7">
        <v>0.0</v>
      </c>
      <c r="O322" s="7"/>
      <c r="P322" s="7"/>
      <c r="Q322" s="7"/>
      <c r="R322" s="16" t="s">
        <v>774</v>
      </c>
      <c r="S322" s="22"/>
      <c r="T322" s="22"/>
      <c r="U322" s="17"/>
      <c r="V322" s="18" t="s">
        <v>775</v>
      </c>
      <c r="W322" s="18" t="s">
        <v>776</v>
      </c>
      <c r="X322" s="19">
        <f t="shared" si="6"/>
        <v>1</v>
      </c>
    </row>
    <row r="323" hidden="1">
      <c r="A323" s="10"/>
      <c r="B323" s="10" t="s">
        <v>27</v>
      </c>
      <c r="C323" s="10" t="s">
        <v>48</v>
      </c>
      <c r="D323" s="10" t="s">
        <v>28</v>
      </c>
      <c r="E323" s="10" t="s">
        <v>28</v>
      </c>
      <c r="F323" s="12" t="s">
        <v>864</v>
      </c>
      <c r="G323" s="12" t="s">
        <v>834</v>
      </c>
      <c r="H323" s="12" t="s">
        <v>855</v>
      </c>
      <c r="I323" s="5">
        <v>2500.0</v>
      </c>
      <c r="J323" s="5">
        <v>-5500.0</v>
      </c>
      <c r="K323" s="5"/>
      <c r="L323" s="5"/>
      <c r="M323" s="7">
        <v>0.0</v>
      </c>
      <c r="N323" s="7">
        <v>0.0</v>
      </c>
      <c r="O323" s="7"/>
      <c r="P323" s="7"/>
      <c r="Q323" s="7"/>
      <c r="R323" s="16" t="s">
        <v>774</v>
      </c>
      <c r="S323" s="16" t="s">
        <v>825</v>
      </c>
      <c r="T323" s="21"/>
      <c r="U323" s="18"/>
      <c r="V323" s="18" t="s">
        <v>865</v>
      </c>
      <c r="W323" s="18" t="s">
        <v>776</v>
      </c>
      <c r="X323" s="19">
        <f t="shared" si="6"/>
        <v>1</v>
      </c>
    </row>
    <row r="324" hidden="1">
      <c r="A324" s="10" t="s">
        <v>866</v>
      </c>
      <c r="B324" s="10" t="s">
        <v>27</v>
      </c>
      <c r="C324" s="10" t="s">
        <v>48</v>
      </c>
      <c r="D324" s="10" t="s">
        <v>28</v>
      </c>
      <c r="E324" s="10" t="s">
        <v>28</v>
      </c>
      <c r="F324" s="3" t="s">
        <v>867</v>
      </c>
      <c r="G324" s="12" t="s">
        <v>834</v>
      </c>
      <c r="H324" s="3" t="s">
        <v>194</v>
      </c>
      <c r="I324" s="5">
        <v>70.0</v>
      </c>
      <c r="J324" s="5">
        <v>-70.0</v>
      </c>
      <c r="K324" s="5">
        <v>110.0</v>
      </c>
      <c r="L324" s="13"/>
      <c r="M324" s="7">
        <v>0.0</v>
      </c>
      <c r="N324" s="7">
        <v>0.0</v>
      </c>
      <c r="O324" s="14"/>
      <c r="P324" s="14"/>
      <c r="Q324" s="14"/>
      <c r="R324" s="15" t="s">
        <v>868</v>
      </c>
      <c r="S324" s="15" t="s">
        <v>869</v>
      </c>
      <c r="T324" s="15" t="s">
        <v>870</v>
      </c>
      <c r="U324" s="20" t="s">
        <v>871</v>
      </c>
      <c r="V324" s="18"/>
      <c r="W324" s="18" t="s">
        <v>872</v>
      </c>
      <c r="X324" s="19">
        <f t="shared" si="6"/>
        <v>1</v>
      </c>
    </row>
    <row r="325" hidden="1">
      <c r="A325" s="10"/>
      <c r="B325" s="10" t="s">
        <v>27</v>
      </c>
      <c r="C325" s="10" t="s">
        <v>48</v>
      </c>
      <c r="D325" s="10" t="s">
        <v>28</v>
      </c>
      <c r="E325" s="10" t="s">
        <v>28</v>
      </c>
      <c r="F325" s="12" t="s">
        <v>873</v>
      </c>
      <c r="G325" s="12" t="s">
        <v>773</v>
      </c>
      <c r="H325" s="12" t="s">
        <v>778</v>
      </c>
      <c r="I325" s="5">
        <v>14274.3</v>
      </c>
      <c r="J325" s="5">
        <v>-14274.3</v>
      </c>
      <c r="K325" s="5"/>
      <c r="L325" s="5"/>
      <c r="M325" s="7">
        <v>0.0</v>
      </c>
      <c r="N325" s="7">
        <v>0.0</v>
      </c>
      <c r="O325" s="7"/>
      <c r="P325" s="7"/>
      <c r="Q325" s="7"/>
      <c r="R325" s="16" t="s">
        <v>774</v>
      </c>
      <c r="S325" s="16" t="s">
        <v>874</v>
      </c>
      <c r="T325" s="21"/>
      <c r="U325" s="18"/>
      <c r="V325" s="18" t="s">
        <v>875</v>
      </c>
      <c r="W325" s="18" t="s">
        <v>776</v>
      </c>
      <c r="X325" s="19">
        <f t="shared" si="6"/>
        <v>1</v>
      </c>
    </row>
    <row r="326" hidden="1">
      <c r="A326" s="10"/>
      <c r="B326" s="10" t="s">
        <v>27</v>
      </c>
      <c r="C326" s="10" t="s">
        <v>48</v>
      </c>
      <c r="D326" s="10" t="s">
        <v>28</v>
      </c>
      <c r="E326" s="10" t="s">
        <v>28</v>
      </c>
      <c r="F326" s="12" t="s">
        <v>876</v>
      </c>
      <c r="G326" s="12" t="s">
        <v>773</v>
      </c>
      <c r="H326" s="12" t="s">
        <v>877</v>
      </c>
      <c r="I326" s="5">
        <v>0.0</v>
      </c>
      <c r="J326" s="5">
        <v>0.0</v>
      </c>
      <c r="K326" s="5"/>
      <c r="L326" s="5"/>
      <c r="M326" s="7">
        <v>0.0</v>
      </c>
      <c r="N326" s="7">
        <v>0.0</v>
      </c>
      <c r="O326" s="7"/>
      <c r="P326" s="7"/>
      <c r="Q326" s="7"/>
      <c r="R326" s="16" t="s">
        <v>774</v>
      </c>
      <c r="S326" s="22"/>
      <c r="T326" s="22"/>
      <c r="U326" s="17"/>
      <c r="V326" s="18" t="s">
        <v>775</v>
      </c>
      <c r="W326" s="18" t="s">
        <v>776</v>
      </c>
      <c r="X326" s="19">
        <f t="shared" si="6"/>
        <v>1</v>
      </c>
    </row>
    <row r="327" hidden="1">
      <c r="A327" s="10"/>
      <c r="B327" s="10" t="s">
        <v>27</v>
      </c>
      <c r="C327" s="10" t="s">
        <v>48</v>
      </c>
      <c r="D327" s="10" t="s">
        <v>28</v>
      </c>
      <c r="E327" s="10" t="s">
        <v>28</v>
      </c>
      <c r="F327" s="12" t="s">
        <v>878</v>
      </c>
      <c r="G327" s="12" t="s">
        <v>773</v>
      </c>
      <c r="H327" s="3" t="s">
        <v>792</v>
      </c>
      <c r="I327" s="5">
        <v>6500.0</v>
      </c>
      <c r="J327" s="5">
        <v>-6500.0</v>
      </c>
      <c r="K327" s="5"/>
      <c r="L327" s="5"/>
      <c r="M327" s="7">
        <v>0.0</v>
      </c>
      <c r="N327" s="7">
        <v>0.0</v>
      </c>
      <c r="O327" s="7"/>
      <c r="P327" s="7"/>
      <c r="Q327" s="7"/>
      <c r="R327" s="16" t="s">
        <v>774</v>
      </c>
      <c r="S327" s="22"/>
      <c r="T327" s="22"/>
      <c r="U327" s="17"/>
      <c r="V327" s="18" t="s">
        <v>775</v>
      </c>
      <c r="W327" s="18" t="s">
        <v>776</v>
      </c>
      <c r="X327" s="19">
        <f t="shared" si="6"/>
        <v>1</v>
      </c>
    </row>
    <row r="328" hidden="1">
      <c r="A328" s="10"/>
      <c r="B328" s="10" t="s">
        <v>27</v>
      </c>
      <c r="C328" s="10" t="s">
        <v>48</v>
      </c>
      <c r="D328" s="10" t="s">
        <v>28</v>
      </c>
      <c r="E328" s="10" t="s">
        <v>28</v>
      </c>
      <c r="F328" s="12" t="s">
        <v>879</v>
      </c>
      <c r="G328" s="12" t="s">
        <v>773</v>
      </c>
      <c r="H328" s="12" t="s">
        <v>786</v>
      </c>
      <c r="I328" s="5">
        <v>8500.0</v>
      </c>
      <c r="J328" s="5">
        <v>-8500.0</v>
      </c>
      <c r="K328" s="5"/>
      <c r="L328" s="5"/>
      <c r="M328" s="7">
        <v>0.0</v>
      </c>
      <c r="N328" s="7">
        <v>0.0</v>
      </c>
      <c r="O328" s="7"/>
      <c r="P328" s="7"/>
      <c r="Q328" s="7"/>
      <c r="R328" s="16" t="s">
        <v>774</v>
      </c>
      <c r="S328" s="16" t="s">
        <v>880</v>
      </c>
      <c r="T328" s="21"/>
      <c r="U328" s="18"/>
      <c r="V328" s="18" t="s">
        <v>881</v>
      </c>
      <c r="W328" s="18" t="s">
        <v>776</v>
      </c>
      <c r="X328" s="19">
        <f t="shared" si="6"/>
        <v>1</v>
      </c>
    </row>
    <row r="329" hidden="1">
      <c r="A329" s="10"/>
      <c r="B329" s="10" t="s">
        <v>27</v>
      </c>
      <c r="C329" s="10" t="s">
        <v>48</v>
      </c>
      <c r="D329" s="10" t="s">
        <v>28</v>
      </c>
      <c r="E329" s="10" t="s">
        <v>28</v>
      </c>
      <c r="F329" s="12" t="s">
        <v>882</v>
      </c>
      <c r="G329" s="12" t="s">
        <v>773</v>
      </c>
      <c r="H329" s="12" t="s">
        <v>811</v>
      </c>
      <c r="I329" s="5">
        <v>2500.0</v>
      </c>
      <c r="J329" s="5">
        <v>-2500.0</v>
      </c>
      <c r="K329" s="5"/>
      <c r="L329" s="5"/>
      <c r="M329" s="7">
        <v>0.0</v>
      </c>
      <c r="N329" s="7">
        <v>0.0</v>
      </c>
      <c r="O329" s="7"/>
      <c r="P329" s="7"/>
      <c r="Q329" s="7"/>
      <c r="R329" s="16" t="s">
        <v>774</v>
      </c>
      <c r="S329" s="22"/>
      <c r="T329" s="22"/>
      <c r="U329" s="17"/>
      <c r="V329" s="18" t="s">
        <v>775</v>
      </c>
      <c r="W329" s="18" t="s">
        <v>776</v>
      </c>
      <c r="X329" s="19">
        <f t="shared" si="6"/>
        <v>1</v>
      </c>
    </row>
    <row r="330" hidden="1">
      <c r="A330" s="10"/>
      <c r="B330" s="10" t="s">
        <v>27</v>
      </c>
      <c r="C330" s="10" t="s">
        <v>48</v>
      </c>
      <c r="D330" s="10" t="s">
        <v>28</v>
      </c>
      <c r="E330" s="10" t="s">
        <v>28</v>
      </c>
      <c r="F330" s="12" t="s">
        <v>883</v>
      </c>
      <c r="G330" s="12" t="s">
        <v>773</v>
      </c>
      <c r="H330" s="12" t="s">
        <v>794</v>
      </c>
      <c r="I330" s="5">
        <v>2500.0</v>
      </c>
      <c r="J330" s="5">
        <v>-2500.0</v>
      </c>
      <c r="K330" s="5"/>
      <c r="L330" s="5"/>
      <c r="M330" s="7">
        <v>0.0</v>
      </c>
      <c r="N330" s="7">
        <v>0.0</v>
      </c>
      <c r="O330" s="7"/>
      <c r="P330" s="7"/>
      <c r="Q330" s="7"/>
      <c r="R330" s="16" t="s">
        <v>774</v>
      </c>
      <c r="S330" s="22"/>
      <c r="T330" s="22"/>
      <c r="U330" s="17"/>
      <c r="V330" s="18" t="s">
        <v>775</v>
      </c>
      <c r="W330" s="18" t="s">
        <v>776</v>
      </c>
      <c r="X330" s="19">
        <f t="shared" si="6"/>
        <v>1</v>
      </c>
    </row>
    <row r="331" hidden="1">
      <c r="A331" s="10"/>
      <c r="B331" s="10" t="s">
        <v>27</v>
      </c>
      <c r="C331" s="10" t="s">
        <v>48</v>
      </c>
      <c r="D331" s="10" t="s">
        <v>28</v>
      </c>
      <c r="E331" s="10" t="s">
        <v>28</v>
      </c>
      <c r="F331" s="12" t="s">
        <v>884</v>
      </c>
      <c r="G331" s="12" t="s">
        <v>778</v>
      </c>
      <c r="H331" s="12" t="s">
        <v>780</v>
      </c>
      <c r="I331" s="5">
        <v>8500.0</v>
      </c>
      <c r="J331" s="5">
        <v>-8500.0</v>
      </c>
      <c r="K331" s="5"/>
      <c r="L331" s="5"/>
      <c r="M331" s="14">
        <v>5000.0</v>
      </c>
      <c r="N331" s="14">
        <v>-5000.0</v>
      </c>
      <c r="O331" s="7" t="s">
        <v>804</v>
      </c>
      <c r="P331" s="7" t="s">
        <v>885</v>
      </c>
      <c r="Q331" s="7">
        <v>2024.0</v>
      </c>
      <c r="R331" s="16" t="s">
        <v>774</v>
      </c>
      <c r="S331" s="16" t="s">
        <v>886</v>
      </c>
      <c r="T331" s="16" t="s">
        <v>880</v>
      </c>
      <c r="U331" s="20" t="s">
        <v>887</v>
      </c>
      <c r="V331" s="18" t="s">
        <v>888</v>
      </c>
      <c r="W331" s="18" t="s">
        <v>776</v>
      </c>
      <c r="X331" s="19">
        <f t="shared" si="6"/>
        <v>1</v>
      </c>
    </row>
    <row r="332" hidden="1">
      <c r="A332" s="10"/>
      <c r="B332" s="10" t="s">
        <v>27</v>
      </c>
      <c r="C332" s="10" t="s">
        <v>48</v>
      </c>
      <c r="D332" s="10" t="s">
        <v>28</v>
      </c>
      <c r="E332" s="10" t="s">
        <v>28</v>
      </c>
      <c r="F332" s="12" t="s">
        <v>889</v>
      </c>
      <c r="G332" s="12" t="s">
        <v>778</v>
      </c>
      <c r="H332" s="12" t="s">
        <v>782</v>
      </c>
      <c r="I332" s="5">
        <v>0.0</v>
      </c>
      <c r="J332" s="5">
        <v>0.0</v>
      </c>
      <c r="K332" s="5"/>
      <c r="L332" s="5"/>
      <c r="M332" s="7">
        <v>0.0</v>
      </c>
      <c r="N332" s="7">
        <v>0.0</v>
      </c>
      <c r="O332" s="7"/>
      <c r="P332" s="7"/>
      <c r="Q332" s="7"/>
      <c r="R332" s="16" t="s">
        <v>774</v>
      </c>
      <c r="S332" s="22"/>
      <c r="T332" s="22"/>
      <c r="U332" s="17"/>
      <c r="V332" s="18" t="s">
        <v>775</v>
      </c>
      <c r="W332" s="18" t="s">
        <v>776</v>
      </c>
      <c r="X332" s="19">
        <f t="shared" si="6"/>
        <v>1</v>
      </c>
    </row>
    <row r="333" hidden="1">
      <c r="A333" s="10" t="s">
        <v>890</v>
      </c>
      <c r="B333" s="10" t="s">
        <v>27</v>
      </c>
      <c r="C333" s="10" t="s">
        <v>48</v>
      </c>
      <c r="D333" s="10" t="s">
        <v>28</v>
      </c>
      <c r="E333" s="10" t="s">
        <v>28</v>
      </c>
      <c r="F333" s="12" t="s">
        <v>891</v>
      </c>
      <c r="G333" s="3" t="s">
        <v>778</v>
      </c>
      <c r="H333" s="3" t="s">
        <v>822</v>
      </c>
      <c r="I333" s="5">
        <v>0.0</v>
      </c>
      <c r="J333" s="5">
        <v>-8000.0</v>
      </c>
      <c r="K333" s="5">
        <v>800.0</v>
      </c>
      <c r="L333" s="5">
        <v>1587.0</v>
      </c>
      <c r="M333" s="7">
        <v>0.0</v>
      </c>
      <c r="N333" s="7">
        <v>0.0</v>
      </c>
      <c r="O333" s="7"/>
      <c r="P333" s="7"/>
      <c r="Q333" s="7"/>
      <c r="R333" s="15" t="s">
        <v>880</v>
      </c>
      <c r="S333" s="21"/>
      <c r="T333" s="21"/>
      <c r="U333" s="18"/>
      <c r="V333" s="18" t="s">
        <v>892</v>
      </c>
      <c r="W333" s="18"/>
      <c r="X333" s="19">
        <f t="shared" si="6"/>
        <v>1</v>
      </c>
    </row>
    <row r="334" hidden="1">
      <c r="A334" s="10"/>
      <c r="B334" s="10" t="s">
        <v>27</v>
      </c>
      <c r="C334" s="10" t="s">
        <v>48</v>
      </c>
      <c r="D334" s="10" t="s">
        <v>28</v>
      </c>
      <c r="E334" s="10" t="s">
        <v>28</v>
      </c>
      <c r="F334" s="12" t="s">
        <v>893</v>
      </c>
      <c r="G334" s="12" t="s">
        <v>778</v>
      </c>
      <c r="H334" s="12" t="s">
        <v>786</v>
      </c>
      <c r="I334" s="5">
        <v>0.0</v>
      </c>
      <c r="J334" s="5">
        <v>0.0</v>
      </c>
      <c r="K334" s="5"/>
      <c r="L334" s="5"/>
      <c r="M334" s="7">
        <v>0.0</v>
      </c>
      <c r="N334" s="7">
        <v>0.0</v>
      </c>
      <c r="O334" s="7"/>
      <c r="P334" s="7"/>
      <c r="Q334" s="7"/>
      <c r="R334" s="16" t="s">
        <v>774</v>
      </c>
      <c r="S334" s="22"/>
      <c r="T334" s="22"/>
      <c r="U334" s="17"/>
      <c r="V334" s="18" t="s">
        <v>775</v>
      </c>
      <c r="W334" s="18" t="s">
        <v>776</v>
      </c>
      <c r="X334" s="19">
        <f t="shared" si="6"/>
        <v>1</v>
      </c>
    </row>
    <row r="335" hidden="1">
      <c r="A335" s="10"/>
      <c r="B335" s="10" t="s">
        <v>27</v>
      </c>
      <c r="C335" s="10" t="s">
        <v>48</v>
      </c>
      <c r="D335" s="10" t="s">
        <v>28</v>
      </c>
      <c r="E335" s="10" t="s">
        <v>28</v>
      </c>
      <c r="F335" s="12" t="s">
        <v>894</v>
      </c>
      <c r="G335" s="12" t="s">
        <v>778</v>
      </c>
      <c r="H335" s="12" t="s">
        <v>809</v>
      </c>
      <c r="I335" s="5">
        <v>0.0</v>
      </c>
      <c r="J335" s="5">
        <v>0.0</v>
      </c>
      <c r="K335" s="5"/>
      <c r="L335" s="5"/>
      <c r="M335" s="7">
        <v>0.0</v>
      </c>
      <c r="N335" s="7">
        <v>0.0</v>
      </c>
      <c r="O335" s="7"/>
      <c r="P335" s="7"/>
      <c r="Q335" s="7"/>
      <c r="R335" s="16" t="s">
        <v>774</v>
      </c>
      <c r="S335" s="22"/>
      <c r="T335" s="22"/>
      <c r="U335" s="17"/>
      <c r="V335" s="18" t="s">
        <v>775</v>
      </c>
      <c r="W335" s="18" t="s">
        <v>776</v>
      </c>
      <c r="X335" s="19">
        <f t="shared" si="6"/>
        <v>1</v>
      </c>
    </row>
    <row r="336" hidden="1">
      <c r="A336" s="10"/>
      <c r="B336" s="10" t="s">
        <v>27</v>
      </c>
      <c r="C336" s="10" t="s">
        <v>48</v>
      </c>
      <c r="D336" s="10" t="s">
        <v>28</v>
      </c>
      <c r="E336" s="10" t="s">
        <v>28</v>
      </c>
      <c r="F336" s="12" t="s">
        <v>895</v>
      </c>
      <c r="G336" s="12" t="s">
        <v>778</v>
      </c>
      <c r="H336" s="12" t="s">
        <v>811</v>
      </c>
      <c r="I336" s="5">
        <v>0.0</v>
      </c>
      <c r="J336" s="5">
        <v>0.0</v>
      </c>
      <c r="K336" s="5"/>
      <c r="L336" s="5"/>
      <c r="M336" s="7">
        <v>0.0</v>
      </c>
      <c r="N336" s="7">
        <v>0.0</v>
      </c>
      <c r="O336" s="7"/>
      <c r="P336" s="7"/>
      <c r="Q336" s="7"/>
      <c r="R336" s="16" t="s">
        <v>774</v>
      </c>
      <c r="S336" s="22"/>
      <c r="T336" s="22"/>
      <c r="U336" s="17"/>
      <c r="V336" s="18" t="s">
        <v>775</v>
      </c>
      <c r="W336" s="18" t="s">
        <v>776</v>
      </c>
      <c r="X336" s="19">
        <f t="shared" si="6"/>
        <v>1</v>
      </c>
    </row>
    <row r="337" hidden="1">
      <c r="A337" s="10"/>
      <c r="B337" s="10" t="s">
        <v>27</v>
      </c>
      <c r="C337" s="10" t="s">
        <v>48</v>
      </c>
      <c r="D337" s="10" t="s">
        <v>28</v>
      </c>
      <c r="E337" s="10" t="s">
        <v>28</v>
      </c>
      <c r="F337" s="12" t="s">
        <v>896</v>
      </c>
      <c r="G337" s="12" t="s">
        <v>778</v>
      </c>
      <c r="H337" s="12" t="s">
        <v>31</v>
      </c>
      <c r="I337" s="5">
        <v>14400.0</v>
      </c>
      <c r="J337" s="5">
        <v>-14400.0</v>
      </c>
      <c r="K337" s="5"/>
      <c r="L337" s="5"/>
      <c r="M337" s="7">
        <v>0.0</v>
      </c>
      <c r="N337" s="7">
        <v>0.0</v>
      </c>
      <c r="O337" s="7"/>
      <c r="P337" s="7"/>
      <c r="Q337" s="7"/>
      <c r="R337" s="16" t="s">
        <v>774</v>
      </c>
      <c r="S337" s="22"/>
      <c r="T337" s="22"/>
      <c r="U337" s="17"/>
      <c r="V337" s="18" t="s">
        <v>775</v>
      </c>
      <c r="W337" s="18" t="s">
        <v>776</v>
      </c>
      <c r="X337" s="19">
        <f t="shared" si="6"/>
        <v>1</v>
      </c>
    </row>
    <row r="338" hidden="1">
      <c r="A338" s="10"/>
      <c r="B338" s="10" t="s">
        <v>27</v>
      </c>
      <c r="C338" s="10" t="s">
        <v>48</v>
      </c>
      <c r="D338" s="10" t="s">
        <v>28</v>
      </c>
      <c r="E338" s="10" t="s">
        <v>28</v>
      </c>
      <c r="F338" s="12" t="s">
        <v>897</v>
      </c>
      <c r="G338" s="12" t="s">
        <v>898</v>
      </c>
      <c r="H338" s="12" t="s">
        <v>899</v>
      </c>
      <c r="I338" s="5">
        <v>2500.0</v>
      </c>
      <c r="J338" s="5">
        <v>-2500.0</v>
      </c>
      <c r="K338" s="5"/>
      <c r="L338" s="5"/>
      <c r="M338" s="7">
        <v>0.0</v>
      </c>
      <c r="N338" s="7">
        <v>0.0</v>
      </c>
      <c r="O338" s="7"/>
      <c r="P338" s="7"/>
      <c r="Q338" s="7"/>
      <c r="R338" s="16" t="s">
        <v>774</v>
      </c>
      <c r="S338" s="22"/>
      <c r="T338" s="22"/>
      <c r="U338" s="17"/>
      <c r="V338" s="18" t="s">
        <v>775</v>
      </c>
      <c r="W338" s="18" t="s">
        <v>776</v>
      </c>
      <c r="X338" s="19">
        <f t="shared" si="6"/>
        <v>1</v>
      </c>
    </row>
    <row r="339" hidden="1">
      <c r="A339" s="10"/>
      <c r="B339" s="10" t="s">
        <v>27</v>
      </c>
      <c r="C339" s="10" t="s">
        <v>48</v>
      </c>
      <c r="D339" s="10" t="s">
        <v>28</v>
      </c>
      <c r="E339" s="10" t="s">
        <v>28</v>
      </c>
      <c r="F339" s="12" t="s">
        <v>900</v>
      </c>
      <c r="G339" s="3" t="s">
        <v>898</v>
      </c>
      <c r="H339" s="3" t="s">
        <v>792</v>
      </c>
      <c r="I339" s="5">
        <v>2500.0</v>
      </c>
      <c r="J339" s="5">
        <v>-2500.0</v>
      </c>
      <c r="K339" s="5"/>
      <c r="L339" s="5"/>
      <c r="M339" s="7">
        <v>0.0</v>
      </c>
      <c r="N339" s="7">
        <v>0.0</v>
      </c>
      <c r="O339" s="7"/>
      <c r="P339" s="7"/>
      <c r="Q339" s="7"/>
      <c r="R339" s="16" t="s">
        <v>774</v>
      </c>
      <c r="S339" s="22"/>
      <c r="T339" s="22"/>
      <c r="U339" s="17"/>
      <c r="V339" s="18" t="s">
        <v>775</v>
      </c>
      <c r="W339" s="18" t="s">
        <v>776</v>
      </c>
      <c r="X339" s="19">
        <f t="shared" si="6"/>
        <v>1</v>
      </c>
    </row>
    <row r="340" hidden="1">
      <c r="A340" s="10" t="s">
        <v>901</v>
      </c>
      <c r="B340" s="10" t="s">
        <v>27</v>
      </c>
      <c r="C340" s="10" t="s">
        <v>48</v>
      </c>
      <c r="D340" s="10" t="s">
        <v>28</v>
      </c>
      <c r="E340" s="10" t="s">
        <v>28</v>
      </c>
      <c r="F340" s="12" t="s">
        <v>902</v>
      </c>
      <c r="G340" s="12" t="s">
        <v>898</v>
      </c>
      <c r="H340" s="12" t="s">
        <v>243</v>
      </c>
      <c r="I340" s="5">
        <v>950.0</v>
      </c>
      <c r="J340" s="5">
        <v>-950.0</v>
      </c>
      <c r="K340" s="5"/>
      <c r="L340" s="13"/>
      <c r="M340" s="7">
        <v>0.0</v>
      </c>
      <c r="N340" s="7">
        <v>0.0</v>
      </c>
      <c r="O340" s="14"/>
      <c r="P340" s="14"/>
      <c r="Q340" s="14"/>
      <c r="R340" s="15" t="s">
        <v>244</v>
      </c>
      <c r="S340" s="22"/>
      <c r="T340" s="16" t="s">
        <v>244</v>
      </c>
      <c r="U340" s="17"/>
      <c r="V340" s="18"/>
      <c r="W340" s="17"/>
      <c r="X340" s="19">
        <f t="shared" si="6"/>
        <v>1</v>
      </c>
    </row>
    <row r="341" hidden="1">
      <c r="A341" s="10" t="s">
        <v>903</v>
      </c>
      <c r="B341" s="10" t="s">
        <v>27</v>
      </c>
      <c r="C341" s="10" t="s">
        <v>48</v>
      </c>
      <c r="D341" s="10" t="s">
        <v>28</v>
      </c>
      <c r="E341" s="10" t="s">
        <v>28</v>
      </c>
      <c r="F341" s="12" t="s">
        <v>904</v>
      </c>
      <c r="G341" s="12" t="s">
        <v>898</v>
      </c>
      <c r="H341" s="12" t="s">
        <v>905</v>
      </c>
      <c r="I341" s="5">
        <v>0.0</v>
      </c>
      <c r="J341" s="5">
        <v>0.0</v>
      </c>
      <c r="K341" s="5"/>
      <c r="L341" s="13"/>
      <c r="M341" s="7">
        <v>0.0</v>
      </c>
      <c r="N341" s="7">
        <v>0.0</v>
      </c>
      <c r="O341" s="14"/>
      <c r="P341" s="14"/>
      <c r="Q341" s="14"/>
      <c r="R341" s="16" t="s">
        <v>244</v>
      </c>
      <c r="S341" s="22"/>
      <c r="T341" s="16" t="s">
        <v>244</v>
      </c>
      <c r="U341" s="17"/>
      <c r="V341" s="18"/>
      <c r="W341" s="17"/>
      <c r="X341" s="19">
        <f t="shared" si="6"/>
        <v>1</v>
      </c>
    </row>
    <row r="342" hidden="1">
      <c r="A342" s="10"/>
      <c r="B342" s="10" t="s">
        <v>27</v>
      </c>
      <c r="C342" s="10" t="s">
        <v>48</v>
      </c>
      <c r="D342" s="10" t="s">
        <v>28</v>
      </c>
      <c r="E342" s="10" t="s">
        <v>28</v>
      </c>
      <c r="F342" s="12" t="s">
        <v>906</v>
      </c>
      <c r="G342" s="12" t="s">
        <v>800</v>
      </c>
      <c r="H342" s="12" t="s">
        <v>780</v>
      </c>
      <c r="I342" s="5">
        <v>14500.0</v>
      </c>
      <c r="J342" s="5">
        <v>-14500.0</v>
      </c>
      <c r="K342" s="5"/>
      <c r="L342" s="5"/>
      <c r="M342" s="7">
        <v>6000.0</v>
      </c>
      <c r="N342" s="7">
        <v>-6000.0</v>
      </c>
      <c r="O342" s="7" t="s">
        <v>804</v>
      </c>
      <c r="P342" s="7" t="s">
        <v>907</v>
      </c>
      <c r="Q342" s="7">
        <v>2023.0</v>
      </c>
      <c r="R342" s="16" t="s">
        <v>774</v>
      </c>
      <c r="S342" s="16" t="s">
        <v>886</v>
      </c>
      <c r="T342" s="16" t="s">
        <v>880</v>
      </c>
      <c r="U342" s="20" t="s">
        <v>908</v>
      </c>
      <c r="V342" s="18" t="s">
        <v>909</v>
      </c>
      <c r="W342" s="18" t="s">
        <v>776</v>
      </c>
      <c r="X342" s="19">
        <f t="shared" si="6"/>
        <v>1</v>
      </c>
    </row>
    <row r="343" hidden="1">
      <c r="A343" s="10"/>
      <c r="B343" s="10" t="s">
        <v>27</v>
      </c>
      <c r="C343" s="10" t="s">
        <v>48</v>
      </c>
      <c r="D343" s="10" t="s">
        <v>28</v>
      </c>
      <c r="E343" s="10" t="s">
        <v>28</v>
      </c>
      <c r="F343" s="12" t="s">
        <v>910</v>
      </c>
      <c r="G343" s="12" t="s">
        <v>800</v>
      </c>
      <c r="H343" s="12" t="s">
        <v>784</v>
      </c>
      <c r="I343" s="5">
        <v>2500.0</v>
      </c>
      <c r="J343" s="5">
        <v>-2500.0</v>
      </c>
      <c r="K343" s="5"/>
      <c r="L343" s="5"/>
      <c r="M343" s="7">
        <v>0.0</v>
      </c>
      <c r="N343" s="7">
        <v>0.0</v>
      </c>
      <c r="O343" s="7"/>
      <c r="P343" s="7"/>
      <c r="Q343" s="7"/>
      <c r="R343" s="16" t="s">
        <v>774</v>
      </c>
      <c r="S343" s="22"/>
      <c r="T343" s="22"/>
      <c r="U343" s="17"/>
      <c r="V343" s="18" t="s">
        <v>775</v>
      </c>
      <c r="W343" s="18" t="s">
        <v>776</v>
      </c>
      <c r="X343" s="19">
        <f t="shared" si="6"/>
        <v>1</v>
      </c>
    </row>
    <row r="344" hidden="1">
      <c r="A344" s="10"/>
      <c r="B344" s="10" t="s">
        <v>27</v>
      </c>
      <c r="C344" s="10" t="s">
        <v>48</v>
      </c>
      <c r="D344" s="10" t="s">
        <v>28</v>
      </c>
      <c r="E344" s="10" t="s">
        <v>28</v>
      </c>
      <c r="F344" s="12" t="s">
        <v>911</v>
      </c>
      <c r="G344" s="3" t="s">
        <v>800</v>
      </c>
      <c r="H344" s="3" t="s">
        <v>819</v>
      </c>
      <c r="I344" s="5">
        <v>0.0</v>
      </c>
      <c r="J344" s="5">
        <v>0.0</v>
      </c>
      <c r="K344" s="5"/>
      <c r="L344" s="5"/>
      <c r="M344" s="7">
        <v>0.0</v>
      </c>
      <c r="N344" s="7">
        <v>-8000.0</v>
      </c>
      <c r="O344" s="7">
        <v>800.0</v>
      </c>
      <c r="P344" s="7">
        <v>1634.0</v>
      </c>
      <c r="Q344" s="7">
        <v>2025.0</v>
      </c>
      <c r="R344" s="16" t="s">
        <v>774</v>
      </c>
      <c r="S344" s="22"/>
      <c r="T344" s="16" t="s">
        <v>912</v>
      </c>
      <c r="U344" s="17"/>
      <c r="V344" s="18"/>
      <c r="W344" s="18" t="s">
        <v>913</v>
      </c>
      <c r="X344" s="19">
        <f t="shared" si="6"/>
        <v>1</v>
      </c>
    </row>
    <row r="345" hidden="1">
      <c r="A345" s="10"/>
      <c r="B345" s="10" t="s">
        <v>27</v>
      </c>
      <c r="C345" s="10" t="s">
        <v>48</v>
      </c>
      <c r="D345" s="10" t="s">
        <v>28</v>
      </c>
      <c r="E345" s="10" t="s">
        <v>28</v>
      </c>
      <c r="F345" s="12" t="s">
        <v>914</v>
      </c>
      <c r="G345" s="12" t="s">
        <v>800</v>
      </c>
      <c r="H345" s="12" t="s">
        <v>803</v>
      </c>
      <c r="I345" s="5">
        <v>10500.0</v>
      </c>
      <c r="J345" s="5">
        <v>-10500.0</v>
      </c>
      <c r="K345" s="5"/>
      <c r="L345" s="5"/>
      <c r="M345" s="7">
        <v>0.0</v>
      </c>
      <c r="N345" s="7">
        <v>0.0</v>
      </c>
      <c r="O345" s="7"/>
      <c r="P345" s="7"/>
      <c r="Q345" s="7"/>
      <c r="R345" s="16" t="s">
        <v>774</v>
      </c>
      <c r="S345" s="22"/>
      <c r="T345" s="22"/>
      <c r="U345" s="17"/>
      <c r="V345" s="18" t="s">
        <v>775</v>
      </c>
      <c r="W345" s="18" t="s">
        <v>776</v>
      </c>
      <c r="X345" s="19">
        <f t="shared" si="6"/>
        <v>1</v>
      </c>
    </row>
    <row r="346" hidden="1">
      <c r="A346" s="10"/>
      <c r="B346" s="10" t="s">
        <v>27</v>
      </c>
      <c r="C346" s="10" t="s">
        <v>48</v>
      </c>
      <c r="D346" s="10" t="s">
        <v>28</v>
      </c>
      <c r="E346" s="10" t="s">
        <v>28</v>
      </c>
      <c r="F346" s="12" t="s">
        <v>915</v>
      </c>
      <c r="G346" s="12" t="s">
        <v>800</v>
      </c>
      <c r="H346" s="12" t="s">
        <v>811</v>
      </c>
      <c r="I346" s="5">
        <v>5000.0</v>
      </c>
      <c r="J346" s="5">
        <v>-5000.0</v>
      </c>
      <c r="K346" s="5"/>
      <c r="L346" s="5"/>
      <c r="M346" s="7">
        <v>0.0</v>
      </c>
      <c r="N346" s="7">
        <v>0.0</v>
      </c>
      <c r="O346" s="7"/>
      <c r="P346" s="7"/>
      <c r="Q346" s="7"/>
      <c r="R346" s="16" t="s">
        <v>774</v>
      </c>
      <c r="S346" s="22"/>
      <c r="T346" s="22"/>
      <c r="U346" s="17"/>
      <c r="V346" s="18" t="s">
        <v>775</v>
      </c>
      <c r="W346" s="18" t="s">
        <v>776</v>
      </c>
      <c r="X346" s="19">
        <f t="shared" si="6"/>
        <v>1</v>
      </c>
    </row>
    <row r="347" hidden="1">
      <c r="A347" s="10"/>
      <c r="B347" s="10" t="s">
        <v>27</v>
      </c>
      <c r="C347" s="10" t="s">
        <v>48</v>
      </c>
      <c r="D347" s="10" t="s">
        <v>28</v>
      </c>
      <c r="E347" s="10" t="s">
        <v>28</v>
      </c>
      <c r="F347" s="12" t="s">
        <v>916</v>
      </c>
      <c r="G347" s="12" t="s">
        <v>780</v>
      </c>
      <c r="H347" s="12" t="s">
        <v>784</v>
      </c>
      <c r="I347" s="5">
        <v>7500.0</v>
      </c>
      <c r="J347" s="5">
        <v>-7500.0</v>
      </c>
      <c r="K347" s="5"/>
      <c r="L347" s="5"/>
      <c r="M347" s="7">
        <v>0.0</v>
      </c>
      <c r="N347" s="7">
        <v>0.0</v>
      </c>
      <c r="O347" s="7"/>
      <c r="P347" s="7"/>
      <c r="Q347" s="7"/>
      <c r="R347" s="16" t="s">
        <v>774</v>
      </c>
      <c r="S347" s="16" t="s">
        <v>880</v>
      </c>
      <c r="T347" s="22"/>
      <c r="U347" s="17"/>
      <c r="V347" s="18" t="s">
        <v>917</v>
      </c>
      <c r="W347" s="18" t="s">
        <v>776</v>
      </c>
      <c r="X347" s="19">
        <f t="shared" si="6"/>
        <v>1</v>
      </c>
    </row>
    <row r="348" hidden="1">
      <c r="A348" s="10"/>
      <c r="B348" s="10" t="s">
        <v>27</v>
      </c>
      <c r="C348" s="10" t="s">
        <v>48</v>
      </c>
      <c r="D348" s="10" t="s">
        <v>28</v>
      </c>
      <c r="E348" s="10" t="s">
        <v>28</v>
      </c>
      <c r="F348" s="12" t="s">
        <v>918</v>
      </c>
      <c r="G348" s="3" t="s">
        <v>780</v>
      </c>
      <c r="H348" s="3" t="s">
        <v>803</v>
      </c>
      <c r="I348" s="5">
        <v>0.0</v>
      </c>
      <c r="J348" s="5">
        <v>0.0</v>
      </c>
      <c r="K348" s="5"/>
      <c r="L348" s="5"/>
      <c r="M348" s="7">
        <v>0.0</v>
      </c>
      <c r="N348" s="7">
        <v>-8000.0</v>
      </c>
      <c r="O348" s="7">
        <v>800.0</v>
      </c>
      <c r="P348" s="7"/>
      <c r="Q348" s="7">
        <v>2025.0</v>
      </c>
      <c r="R348" s="16" t="s">
        <v>774</v>
      </c>
      <c r="S348" s="22"/>
      <c r="T348" s="16" t="s">
        <v>919</v>
      </c>
      <c r="U348" s="20" t="s">
        <v>920</v>
      </c>
      <c r="V348" s="18" t="s">
        <v>921</v>
      </c>
      <c r="W348" s="18"/>
      <c r="X348" s="19">
        <f t="shared" si="6"/>
        <v>1</v>
      </c>
    </row>
    <row r="349" hidden="1">
      <c r="A349" s="10"/>
      <c r="B349" s="10" t="s">
        <v>27</v>
      </c>
      <c r="C349" s="10" t="s">
        <v>48</v>
      </c>
      <c r="D349" s="10" t="s">
        <v>28</v>
      </c>
      <c r="E349" s="10" t="s">
        <v>28</v>
      </c>
      <c r="F349" s="12" t="s">
        <v>922</v>
      </c>
      <c r="G349" s="12" t="s">
        <v>780</v>
      </c>
      <c r="H349" s="12" t="s">
        <v>809</v>
      </c>
      <c r="I349" s="5">
        <v>8000.0</v>
      </c>
      <c r="J349" s="5">
        <v>-8000.0</v>
      </c>
      <c r="K349" s="5"/>
      <c r="L349" s="5"/>
      <c r="M349" s="7">
        <v>0.0</v>
      </c>
      <c r="N349" s="7">
        <v>0.0</v>
      </c>
      <c r="O349" s="7"/>
      <c r="P349" s="7"/>
      <c r="Q349" s="7"/>
      <c r="R349" s="16" t="s">
        <v>774</v>
      </c>
      <c r="S349" s="22"/>
      <c r="T349" s="22"/>
      <c r="U349" s="17"/>
      <c r="V349" s="18" t="s">
        <v>775</v>
      </c>
      <c r="W349" s="18" t="s">
        <v>776</v>
      </c>
      <c r="X349" s="19">
        <f t="shared" si="6"/>
        <v>1</v>
      </c>
    </row>
    <row r="350" hidden="1">
      <c r="A350" s="10"/>
      <c r="B350" s="10" t="s">
        <v>27</v>
      </c>
      <c r="C350" s="10" t="s">
        <v>48</v>
      </c>
      <c r="D350" s="10" t="s">
        <v>28</v>
      </c>
      <c r="E350" s="10" t="s">
        <v>28</v>
      </c>
      <c r="F350" s="12" t="s">
        <v>923</v>
      </c>
      <c r="G350" s="12" t="s">
        <v>899</v>
      </c>
      <c r="H350" s="12" t="s">
        <v>877</v>
      </c>
      <c r="I350" s="5">
        <v>2500.0</v>
      </c>
      <c r="J350" s="5">
        <v>-2500.0</v>
      </c>
      <c r="K350" s="5"/>
      <c r="L350" s="5"/>
      <c r="M350" s="7">
        <v>0.0</v>
      </c>
      <c r="N350" s="7">
        <v>0.0</v>
      </c>
      <c r="O350" s="7"/>
      <c r="P350" s="7"/>
      <c r="Q350" s="7"/>
      <c r="R350" s="16" t="s">
        <v>774</v>
      </c>
      <c r="S350" s="22"/>
      <c r="T350" s="22"/>
      <c r="U350" s="17"/>
      <c r="V350" s="18" t="s">
        <v>775</v>
      </c>
      <c r="W350" s="18" t="s">
        <v>776</v>
      </c>
      <c r="X350" s="19">
        <f t="shared" si="6"/>
        <v>1</v>
      </c>
    </row>
    <row r="351" hidden="1">
      <c r="A351" s="10"/>
      <c r="B351" s="10" t="s">
        <v>27</v>
      </c>
      <c r="C351" s="10" t="s">
        <v>48</v>
      </c>
      <c r="D351" s="10" t="s">
        <v>28</v>
      </c>
      <c r="E351" s="10" t="s">
        <v>28</v>
      </c>
      <c r="F351" s="12" t="s">
        <v>924</v>
      </c>
      <c r="G351" s="3" t="s">
        <v>899</v>
      </c>
      <c r="H351" s="3" t="s">
        <v>792</v>
      </c>
      <c r="I351" s="5">
        <v>2500.0</v>
      </c>
      <c r="J351" s="5">
        <v>-2500.0</v>
      </c>
      <c r="K351" s="5"/>
      <c r="L351" s="5"/>
      <c r="M351" s="7">
        <v>0.0</v>
      </c>
      <c r="N351" s="7">
        <v>0.0</v>
      </c>
      <c r="O351" s="7"/>
      <c r="P351" s="7"/>
      <c r="Q351" s="7"/>
      <c r="R351" s="16" t="s">
        <v>774</v>
      </c>
      <c r="S351" s="22"/>
      <c r="T351" s="22"/>
      <c r="U351" s="17"/>
      <c r="V351" s="18" t="s">
        <v>775</v>
      </c>
      <c r="W351" s="18" t="s">
        <v>776</v>
      </c>
      <c r="X351" s="19">
        <f t="shared" si="6"/>
        <v>1</v>
      </c>
    </row>
    <row r="352" hidden="1">
      <c r="A352" s="10" t="s">
        <v>925</v>
      </c>
      <c r="B352" s="10" t="s">
        <v>27</v>
      </c>
      <c r="C352" s="10" t="s">
        <v>48</v>
      </c>
      <c r="D352" s="10" t="s">
        <v>28</v>
      </c>
      <c r="E352" s="10" t="s">
        <v>28</v>
      </c>
      <c r="F352" s="12" t="s">
        <v>926</v>
      </c>
      <c r="G352" s="12" t="s">
        <v>899</v>
      </c>
      <c r="H352" s="12" t="s">
        <v>328</v>
      </c>
      <c r="I352" s="5">
        <v>0.0</v>
      </c>
      <c r="J352" s="5">
        <v>0.0</v>
      </c>
      <c r="K352" s="5"/>
      <c r="L352" s="13"/>
      <c r="M352" s="7">
        <v>0.0</v>
      </c>
      <c r="N352" s="7">
        <v>0.0</v>
      </c>
      <c r="O352" s="7"/>
      <c r="P352" s="7"/>
      <c r="Q352" s="7"/>
      <c r="R352" s="15" t="s">
        <v>927</v>
      </c>
      <c r="S352" s="22"/>
      <c r="T352" s="15" t="s">
        <v>928</v>
      </c>
      <c r="U352" s="17"/>
      <c r="V352" s="18"/>
      <c r="W352" s="18" t="s">
        <v>929</v>
      </c>
      <c r="X352" s="19">
        <f t="shared" si="6"/>
        <v>1</v>
      </c>
    </row>
    <row r="353" hidden="1">
      <c r="A353" s="10" t="s">
        <v>890</v>
      </c>
      <c r="B353" s="10" t="s">
        <v>27</v>
      </c>
      <c r="C353" s="10" t="s">
        <v>48</v>
      </c>
      <c r="D353" s="10" t="s">
        <v>28</v>
      </c>
      <c r="E353" s="10" t="s">
        <v>28</v>
      </c>
      <c r="F353" s="12" t="s">
        <v>930</v>
      </c>
      <c r="G353" s="3" t="s">
        <v>782</v>
      </c>
      <c r="H353" s="3" t="s">
        <v>803</v>
      </c>
      <c r="I353" s="5">
        <v>0.0</v>
      </c>
      <c r="J353" s="5">
        <v>-8000.0</v>
      </c>
      <c r="K353" s="5">
        <v>800.0</v>
      </c>
      <c r="L353" s="5">
        <v>2080.0</v>
      </c>
      <c r="M353" s="7">
        <v>0.0</v>
      </c>
      <c r="N353" s="7">
        <v>0.0</v>
      </c>
      <c r="O353" s="7"/>
      <c r="P353" s="7"/>
      <c r="Q353" s="7"/>
      <c r="R353" s="16" t="s">
        <v>880</v>
      </c>
      <c r="S353" s="16" t="s">
        <v>931</v>
      </c>
      <c r="T353" s="22"/>
      <c r="U353" s="17"/>
      <c r="V353" s="18" t="s">
        <v>932</v>
      </c>
      <c r="W353" s="18"/>
      <c r="X353" s="19">
        <f t="shared" si="6"/>
        <v>1</v>
      </c>
    </row>
    <row r="354" hidden="1">
      <c r="A354" s="10"/>
      <c r="B354" s="10" t="s">
        <v>27</v>
      </c>
      <c r="C354" s="10" t="s">
        <v>48</v>
      </c>
      <c r="D354" s="10" t="s">
        <v>28</v>
      </c>
      <c r="E354" s="10" t="s">
        <v>28</v>
      </c>
      <c r="F354" s="12" t="s">
        <v>933</v>
      </c>
      <c r="G354" s="12" t="s">
        <v>782</v>
      </c>
      <c r="H354" s="12" t="s">
        <v>786</v>
      </c>
      <c r="I354" s="5">
        <v>5000.0</v>
      </c>
      <c r="J354" s="5">
        <v>-5000.0</v>
      </c>
      <c r="K354" s="5"/>
      <c r="L354" s="5"/>
      <c r="M354" s="7">
        <v>0.0</v>
      </c>
      <c r="N354" s="7">
        <v>0.0</v>
      </c>
      <c r="O354" s="7"/>
      <c r="P354" s="7"/>
      <c r="Q354" s="7"/>
      <c r="R354" s="16" t="s">
        <v>774</v>
      </c>
      <c r="S354" s="22"/>
      <c r="T354" s="22"/>
      <c r="U354" s="17"/>
      <c r="V354" s="18" t="s">
        <v>775</v>
      </c>
      <c r="W354" s="18" t="s">
        <v>776</v>
      </c>
      <c r="X354" s="19">
        <f t="shared" si="6"/>
        <v>1</v>
      </c>
    </row>
    <row r="355" hidden="1">
      <c r="A355" s="10"/>
      <c r="B355" s="10" t="s">
        <v>27</v>
      </c>
      <c r="C355" s="10" t="s">
        <v>48</v>
      </c>
      <c r="D355" s="10" t="s">
        <v>28</v>
      </c>
      <c r="E355" s="10" t="s">
        <v>28</v>
      </c>
      <c r="F355" s="12" t="s">
        <v>934</v>
      </c>
      <c r="G355" s="12" t="s">
        <v>782</v>
      </c>
      <c r="H355" s="12" t="s">
        <v>935</v>
      </c>
      <c r="I355" s="5">
        <v>7500.0</v>
      </c>
      <c r="J355" s="5">
        <v>-7500.0</v>
      </c>
      <c r="K355" s="5"/>
      <c r="L355" s="5"/>
      <c r="M355" s="7">
        <v>0.0</v>
      </c>
      <c r="N355" s="7">
        <v>0.0</v>
      </c>
      <c r="O355" s="7"/>
      <c r="P355" s="7"/>
      <c r="Q355" s="7"/>
      <c r="R355" s="16" t="s">
        <v>774</v>
      </c>
      <c r="S355" s="22"/>
      <c r="T355" s="22"/>
      <c r="U355" s="17"/>
      <c r="V355" s="18" t="s">
        <v>775</v>
      </c>
      <c r="W355" s="18" t="s">
        <v>776</v>
      </c>
      <c r="X355" s="19">
        <f t="shared" si="6"/>
        <v>1</v>
      </c>
    </row>
    <row r="356" hidden="1">
      <c r="A356" s="10"/>
      <c r="B356" s="10" t="s">
        <v>27</v>
      </c>
      <c r="C356" s="10" t="s">
        <v>48</v>
      </c>
      <c r="D356" s="10" t="s">
        <v>28</v>
      </c>
      <c r="E356" s="10" t="s">
        <v>28</v>
      </c>
      <c r="F356" s="12" t="s">
        <v>936</v>
      </c>
      <c r="G356" s="12" t="s">
        <v>782</v>
      </c>
      <c r="H356" s="12" t="s">
        <v>809</v>
      </c>
      <c r="I356" s="5">
        <v>4000.0</v>
      </c>
      <c r="J356" s="5">
        <v>-4000.0</v>
      </c>
      <c r="K356" s="5"/>
      <c r="L356" s="5"/>
      <c r="M356" s="7">
        <v>0.0</v>
      </c>
      <c r="N356" s="7">
        <v>0.0</v>
      </c>
      <c r="O356" s="7"/>
      <c r="P356" s="7"/>
      <c r="Q356" s="7"/>
      <c r="R356" s="16" t="s">
        <v>774</v>
      </c>
      <c r="S356" s="22"/>
      <c r="T356" s="22"/>
      <c r="U356" s="17"/>
      <c r="V356" s="18" t="s">
        <v>775</v>
      </c>
      <c r="W356" s="18" t="s">
        <v>776</v>
      </c>
      <c r="X356" s="19">
        <f t="shared" si="6"/>
        <v>1</v>
      </c>
    </row>
    <row r="357" hidden="1">
      <c r="A357" s="10"/>
      <c r="B357" s="10" t="s">
        <v>27</v>
      </c>
      <c r="C357" s="10" t="s">
        <v>48</v>
      </c>
      <c r="D357" s="10" t="s">
        <v>28</v>
      </c>
      <c r="E357" s="10" t="s">
        <v>28</v>
      </c>
      <c r="F357" s="12" t="s">
        <v>937</v>
      </c>
      <c r="G357" s="12" t="s">
        <v>782</v>
      </c>
      <c r="H357" s="12" t="s">
        <v>811</v>
      </c>
      <c r="I357" s="5">
        <v>5000.0</v>
      </c>
      <c r="J357" s="5">
        <v>-5000.0</v>
      </c>
      <c r="K357" s="5"/>
      <c r="L357" s="5"/>
      <c r="M357" s="7">
        <v>0.0</v>
      </c>
      <c r="N357" s="7">
        <v>0.0</v>
      </c>
      <c r="O357" s="7"/>
      <c r="P357" s="7"/>
      <c r="Q357" s="7"/>
      <c r="R357" s="16" t="s">
        <v>774</v>
      </c>
      <c r="S357" s="22"/>
      <c r="T357" s="22"/>
      <c r="U357" s="17"/>
      <c r="V357" s="18" t="s">
        <v>775</v>
      </c>
      <c r="W357" s="18" t="s">
        <v>776</v>
      </c>
      <c r="X357" s="19">
        <f t="shared" si="6"/>
        <v>1</v>
      </c>
    </row>
    <row r="358" hidden="1">
      <c r="A358" s="10"/>
      <c r="B358" s="10" t="s">
        <v>27</v>
      </c>
      <c r="C358" s="10" t="s">
        <v>48</v>
      </c>
      <c r="D358" s="10" t="s">
        <v>28</v>
      </c>
      <c r="E358" s="10" t="s">
        <v>28</v>
      </c>
      <c r="F358" s="12" t="s">
        <v>938</v>
      </c>
      <c r="G358" s="12" t="s">
        <v>782</v>
      </c>
      <c r="H358" s="12" t="s">
        <v>788</v>
      </c>
      <c r="I358" s="5">
        <v>2500.0</v>
      </c>
      <c r="J358" s="5">
        <v>-2500.0</v>
      </c>
      <c r="K358" s="5"/>
      <c r="L358" s="5"/>
      <c r="M358" s="7">
        <v>0.0</v>
      </c>
      <c r="N358" s="7">
        <v>0.0</v>
      </c>
      <c r="O358" s="7"/>
      <c r="P358" s="7"/>
      <c r="Q358" s="7"/>
      <c r="R358" s="16" t="s">
        <v>774</v>
      </c>
      <c r="S358" s="22"/>
      <c r="T358" s="22"/>
      <c r="U358" s="17"/>
      <c r="V358" s="18" t="s">
        <v>775</v>
      </c>
      <c r="W358" s="18" t="s">
        <v>776</v>
      </c>
      <c r="X358" s="19">
        <f t="shared" si="6"/>
        <v>1</v>
      </c>
    </row>
    <row r="359" hidden="1">
      <c r="A359" s="10"/>
      <c r="B359" s="10" t="s">
        <v>27</v>
      </c>
      <c r="C359" s="10" t="s">
        <v>48</v>
      </c>
      <c r="D359" s="10" t="s">
        <v>28</v>
      </c>
      <c r="E359" s="10" t="s">
        <v>28</v>
      </c>
      <c r="F359" s="12" t="s">
        <v>939</v>
      </c>
      <c r="G359" s="12" t="s">
        <v>784</v>
      </c>
      <c r="H359" s="3" t="s">
        <v>792</v>
      </c>
      <c r="I359" s="5">
        <v>7200.0</v>
      </c>
      <c r="J359" s="5">
        <v>-7200.0</v>
      </c>
      <c r="K359" s="5"/>
      <c r="L359" s="5"/>
      <c r="M359" s="7">
        <v>0.0</v>
      </c>
      <c r="N359" s="7">
        <v>0.0</v>
      </c>
      <c r="O359" s="7"/>
      <c r="P359" s="7"/>
      <c r="Q359" s="7"/>
      <c r="R359" s="16" t="s">
        <v>774</v>
      </c>
      <c r="S359" s="22"/>
      <c r="T359" s="22"/>
      <c r="U359" s="17"/>
      <c r="V359" s="18" t="s">
        <v>775</v>
      </c>
      <c r="W359" s="18" t="s">
        <v>776</v>
      </c>
      <c r="X359" s="19">
        <f t="shared" si="6"/>
        <v>1</v>
      </c>
    </row>
    <row r="360" hidden="1">
      <c r="A360" s="10" t="s">
        <v>890</v>
      </c>
      <c r="B360" s="10" t="s">
        <v>27</v>
      </c>
      <c r="C360" s="10" t="s">
        <v>48</v>
      </c>
      <c r="D360" s="10" t="s">
        <v>28</v>
      </c>
      <c r="E360" s="10" t="s">
        <v>28</v>
      </c>
      <c r="F360" s="12" t="s">
        <v>940</v>
      </c>
      <c r="G360" s="3" t="s">
        <v>784</v>
      </c>
      <c r="H360" s="3" t="s">
        <v>803</v>
      </c>
      <c r="I360" s="5">
        <v>0.0</v>
      </c>
      <c r="J360" s="5">
        <v>-8000.0</v>
      </c>
      <c r="K360" s="5">
        <v>800.0</v>
      </c>
      <c r="L360" s="5">
        <v>1711.0</v>
      </c>
      <c r="M360" s="7">
        <v>0.0</v>
      </c>
      <c r="N360" s="7">
        <v>0.0</v>
      </c>
      <c r="O360" s="7"/>
      <c r="P360" s="7"/>
      <c r="Q360" s="7"/>
      <c r="R360" s="15" t="s">
        <v>880</v>
      </c>
      <c r="S360" s="21"/>
      <c r="T360" s="21"/>
      <c r="U360" s="18"/>
      <c r="V360" s="18" t="s">
        <v>941</v>
      </c>
      <c r="W360" s="18"/>
      <c r="X360" s="19">
        <f t="shared" si="6"/>
        <v>1</v>
      </c>
    </row>
    <row r="361" hidden="1">
      <c r="A361" s="10"/>
      <c r="B361" s="10" t="s">
        <v>27</v>
      </c>
      <c r="C361" s="10" t="s">
        <v>48</v>
      </c>
      <c r="D361" s="10" t="s">
        <v>28</v>
      </c>
      <c r="E361" s="10" t="s">
        <v>28</v>
      </c>
      <c r="F361" s="12" t="s">
        <v>942</v>
      </c>
      <c r="G361" s="12" t="s">
        <v>784</v>
      </c>
      <c r="H361" s="12" t="s">
        <v>788</v>
      </c>
      <c r="I361" s="5">
        <v>0.0</v>
      </c>
      <c r="J361" s="5">
        <v>0.0</v>
      </c>
      <c r="K361" s="5"/>
      <c r="L361" s="5"/>
      <c r="M361" s="7">
        <v>0.0</v>
      </c>
      <c r="N361" s="7">
        <v>0.0</v>
      </c>
      <c r="O361" s="7"/>
      <c r="P361" s="7"/>
      <c r="Q361" s="7"/>
      <c r="R361" s="16" t="s">
        <v>774</v>
      </c>
      <c r="S361" s="22"/>
      <c r="T361" s="22"/>
      <c r="U361" s="17"/>
      <c r="V361" s="18" t="s">
        <v>775</v>
      </c>
      <c r="W361" s="18" t="s">
        <v>776</v>
      </c>
      <c r="X361" s="19">
        <f t="shared" si="6"/>
        <v>1</v>
      </c>
    </row>
    <row r="362" hidden="1">
      <c r="A362" s="10"/>
      <c r="B362" s="10" t="s">
        <v>27</v>
      </c>
      <c r="C362" s="10" t="s">
        <v>48</v>
      </c>
      <c r="D362" s="10" t="s">
        <v>28</v>
      </c>
      <c r="E362" s="10" t="s">
        <v>28</v>
      </c>
      <c r="F362" s="12" t="s">
        <v>943</v>
      </c>
      <c r="G362" s="3" t="s">
        <v>877</v>
      </c>
      <c r="H362" s="3" t="s">
        <v>792</v>
      </c>
      <c r="I362" s="5">
        <v>6500.0</v>
      </c>
      <c r="J362" s="5">
        <v>-6500.0</v>
      </c>
      <c r="K362" s="5"/>
      <c r="L362" s="5"/>
      <c r="M362" s="7">
        <v>0.0</v>
      </c>
      <c r="N362" s="7">
        <v>0.0</v>
      </c>
      <c r="O362" s="7"/>
      <c r="P362" s="7"/>
      <c r="Q362" s="7"/>
      <c r="R362" s="16" t="s">
        <v>774</v>
      </c>
      <c r="S362" s="22"/>
      <c r="T362" s="22"/>
      <c r="U362" s="17"/>
      <c r="V362" s="18" t="s">
        <v>775</v>
      </c>
      <c r="W362" s="18" t="s">
        <v>776</v>
      </c>
      <c r="X362" s="19">
        <f t="shared" si="6"/>
        <v>1</v>
      </c>
    </row>
    <row r="363" hidden="1">
      <c r="A363" s="10"/>
      <c r="B363" s="10" t="s">
        <v>27</v>
      </c>
      <c r="C363" s="10" t="s">
        <v>48</v>
      </c>
      <c r="D363" s="10" t="s">
        <v>28</v>
      </c>
      <c r="E363" s="10" t="s">
        <v>28</v>
      </c>
      <c r="F363" s="12" t="s">
        <v>944</v>
      </c>
      <c r="G363" s="12" t="s">
        <v>877</v>
      </c>
      <c r="H363" s="12" t="s">
        <v>328</v>
      </c>
      <c r="I363" s="5">
        <v>50.0</v>
      </c>
      <c r="J363" s="5">
        <v>-50.0</v>
      </c>
      <c r="K363" s="5"/>
      <c r="L363" s="13"/>
      <c r="M363" s="7">
        <v>0.0</v>
      </c>
      <c r="N363" s="7">
        <v>0.0</v>
      </c>
      <c r="O363" s="14"/>
      <c r="P363" s="14"/>
      <c r="Q363" s="14"/>
      <c r="R363" s="15" t="s">
        <v>928</v>
      </c>
      <c r="S363" s="22"/>
      <c r="T363" s="15" t="s">
        <v>928</v>
      </c>
      <c r="U363" s="17"/>
      <c r="V363" s="18" t="s">
        <v>945</v>
      </c>
      <c r="W363" s="17"/>
      <c r="X363" s="19">
        <f t="shared" si="6"/>
        <v>1</v>
      </c>
    </row>
    <row r="364" hidden="1">
      <c r="A364" s="10"/>
      <c r="B364" s="10" t="s">
        <v>27</v>
      </c>
      <c r="C364" s="10" t="s">
        <v>48</v>
      </c>
      <c r="D364" s="10" t="s">
        <v>28</v>
      </c>
      <c r="E364" s="10" t="s">
        <v>28</v>
      </c>
      <c r="F364" s="12" t="s">
        <v>946</v>
      </c>
      <c r="G364" s="3" t="s">
        <v>819</v>
      </c>
      <c r="H364" s="3" t="s">
        <v>792</v>
      </c>
      <c r="I364" s="5">
        <v>0.0</v>
      </c>
      <c r="J364" s="5">
        <v>0.0</v>
      </c>
      <c r="K364" s="5"/>
      <c r="L364" s="5"/>
      <c r="M364" s="7">
        <v>0.0</v>
      </c>
      <c r="N364" s="7">
        <v>0.0</v>
      </c>
      <c r="O364" s="7"/>
      <c r="P364" s="7"/>
      <c r="Q364" s="7"/>
      <c r="R364" s="16" t="s">
        <v>774</v>
      </c>
      <c r="S364" s="22"/>
      <c r="T364" s="22"/>
      <c r="U364" s="17"/>
      <c r="V364" s="18" t="s">
        <v>775</v>
      </c>
      <c r="W364" s="18" t="s">
        <v>776</v>
      </c>
      <c r="X364" s="19">
        <f t="shared" si="6"/>
        <v>1</v>
      </c>
    </row>
    <row r="365" hidden="1">
      <c r="A365" s="10"/>
      <c r="B365" s="10" t="s">
        <v>27</v>
      </c>
      <c r="C365" s="10" t="s">
        <v>48</v>
      </c>
      <c r="D365" s="10" t="s">
        <v>28</v>
      </c>
      <c r="E365" s="10" t="s">
        <v>28</v>
      </c>
      <c r="F365" s="12" t="s">
        <v>947</v>
      </c>
      <c r="G365" s="12" t="s">
        <v>819</v>
      </c>
      <c r="H365" s="12" t="s">
        <v>786</v>
      </c>
      <c r="I365" s="5">
        <v>4000.0</v>
      </c>
      <c r="J365" s="5">
        <v>-4000.0</v>
      </c>
      <c r="K365" s="5"/>
      <c r="L365" s="5"/>
      <c r="M365" s="7">
        <v>0.0</v>
      </c>
      <c r="N365" s="7">
        <v>0.0</v>
      </c>
      <c r="O365" s="7"/>
      <c r="P365" s="7"/>
      <c r="Q365" s="7"/>
      <c r="R365" s="16" t="s">
        <v>774</v>
      </c>
      <c r="S365" s="22"/>
      <c r="T365" s="22"/>
      <c r="U365" s="17"/>
      <c r="V365" s="18" t="s">
        <v>775</v>
      </c>
      <c r="W365" s="18" t="s">
        <v>776</v>
      </c>
      <c r="X365" s="19">
        <f t="shared" si="6"/>
        <v>1</v>
      </c>
    </row>
    <row r="366" hidden="1">
      <c r="A366" s="10"/>
      <c r="B366" s="10" t="s">
        <v>27</v>
      </c>
      <c r="C366" s="10" t="s">
        <v>48</v>
      </c>
      <c r="D366" s="10" t="s">
        <v>28</v>
      </c>
      <c r="E366" s="10" t="s">
        <v>28</v>
      </c>
      <c r="F366" s="12" t="s">
        <v>948</v>
      </c>
      <c r="G366" s="12" t="s">
        <v>819</v>
      </c>
      <c r="H366" s="12" t="s">
        <v>809</v>
      </c>
      <c r="I366" s="5">
        <v>2500.0</v>
      </c>
      <c r="J366" s="5">
        <v>-2500.0</v>
      </c>
      <c r="K366" s="5"/>
      <c r="L366" s="5"/>
      <c r="M366" s="7">
        <v>0.0</v>
      </c>
      <c r="N366" s="7">
        <v>0.0</v>
      </c>
      <c r="O366" s="7"/>
      <c r="P366" s="7"/>
      <c r="Q366" s="7"/>
      <c r="R366" s="16" t="s">
        <v>774</v>
      </c>
      <c r="S366" s="22"/>
      <c r="T366" s="22"/>
      <c r="U366" s="17"/>
      <c r="V366" s="18" t="s">
        <v>775</v>
      </c>
      <c r="W366" s="18" t="s">
        <v>776</v>
      </c>
      <c r="X366" s="19">
        <f t="shared" si="6"/>
        <v>1</v>
      </c>
    </row>
    <row r="367" hidden="1">
      <c r="A367" s="10"/>
      <c r="B367" s="10" t="s">
        <v>27</v>
      </c>
      <c r="C367" s="10" t="s">
        <v>48</v>
      </c>
      <c r="D367" s="10" t="s">
        <v>28</v>
      </c>
      <c r="E367" s="10" t="s">
        <v>28</v>
      </c>
      <c r="F367" s="12" t="s">
        <v>949</v>
      </c>
      <c r="G367" s="12" t="s">
        <v>819</v>
      </c>
      <c r="H367" s="12" t="s">
        <v>788</v>
      </c>
      <c r="I367" s="5">
        <v>7200.0</v>
      </c>
      <c r="J367" s="5">
        <v>-7200.0</v>
      </c>
      <c r="K367" s="5"/>
      <c r="L367" s="5"/>
      <c r="M367" s="7">
        <v>0.0</v>
      </c>
      <c r="N367" s="7">
        <v>0.0</v>
      </c>
      <c r="O367" s="7"/>
      <c r="P367" s="7"/>
      <c r="Q367" s="7"/>
      <c r="R367" s="16" t="s">
        <v>774</v>
      </c>
      <c r="S367" s="22"/>
      <c r="T367" s="22"/>
      <c r="U367" s="17"/>
      <c r="V367" s="18" t="s">
        <v>775</v>
      </c>
      <c r="W367" s="18" t="s">
        <v>776</v>
      </c>
      <c r="X367" s="19">
        <f t="shared" si="6"/>
        <v>1</v>
      </c>
    </row>
    <row r="368" hidden="1">
      <c r="A368" s="10"/>
      <c r="B368" s="10" t="s">
        <v>27</v>
      </c>
      <c r="C368" s="10" t="s">
        <v>48</v>
      </c>
      <c r="D368" s="10" t="s">
        <v>28</v>
      </c>
      <c r="E368" s="10" t="s">
        <v>28</v>
      </c>
      <c r="F368" s="12" t="s">
        <v>950</v>
      </c>
      <c r="G368" s="3" t="s">
        <v>792</v>
      </c>
      <c r="H368" s="12" t="s">
        <v>786</v>
      </c>
      <c r="I368" s="5">
        <v>14400.0</v>
      </c>
      <c r="J368" s="5">
        <v>-14400.0</v>
      </c>
      <c r="K368" s="5"/>
      <c r="L368" s="5"/>
      <c r="M368" s="7">
        <v>0.0</v>
      </c>
      <c r="N368" s="7">
        <v>0.0</v>
      </c>
      <c r="O368" s="7"/>
      <c r="P368" s="7"/>
      <c r="Q368" s="7"/>
      <c r="R368" s="16" t="s">
        <v>774</v>
      </c>
      <c r="S368" s="22"/>
      <c r="T368" s="22"/>
      <c r="U368" s="17"/>
      <c r="V368" s="18" t="s">
        <v>775</v>
      </c>
      <c r="W368" s="18" t="s">
        <v>776</v>
      </c>
      <c r="X368" s="19">
        <f t="shared" si="6"/>
        <v>1</v>
      </c>
    </row>
    <row r="369" hidden="1">
      <c r="A369" s="10"/>
      <c r="B369" s="10" t="s">
        <v>27</v>
      </c>
      <c r="C369" s="10" t="s">
        <v>48</v>
      </c>
      <c r="D369" s="10" t="s">
        <v>28</v>
      </c>
      <c r="E369" s="10" t="s">
        <v>28</v>
      </c>
      <c r="F369" s="12" t="s">
        <v>951</v>
      </c>
      <c r="G369" s="3" t="s">
        <v>792</v>
      </c>
      <c r="H369" s="3" t="s">
        <v>809</v>
      </c>
      <c r="I369" s="5">
        <v>0.0</v>
      </c>
      <c r="J369" s="5">
        <v>0.0</v>
      </c>
      <c r="K369" s="5"/>
      <c r="L369" s="5"/>
      <c r="M369" s="7">
        <v>0.0</v>
      </c>
      <c r="N369" s="7">
        <v>0.0</v>
      </c>
      <c r="O369" s="7"/>
      <c r="P369" s="7"/>
      <c r="Q369" s="7"/>
      <c r="R369" s="16" t="s">
        <v>774</v>
      </c>
      <c r="S369" s="22"/>
      <c r="T369" s="22"/>
      <c r="U369" s="17"/>
      <c r="V369" s="18" t="s">
        <v>775</v>
      </c>
      <c r="W369" s="18" t="s">
        <v>776</v>
      </c>
      <c r="X369" s="19">
        <f t="shared" si="6"/>
        <v>1</v>
      </c>
    </row>
    <row r="370" hidden="1">
      <c r="A370" s="10"/>
      <c r="B370" s="10" t="s">
        <v>27</v>
      </c>
      <c r="C370" s="10" t="s">
        <v>48</v>
      </c>
      <c r="D370" s="10" t="s">
        <v>28</v>
      </c>
      <c r="E370" s="10" t="s">
        <v>28</v>
      </c>
      <c r="F370" s="12" t="s">
        <v>952</v>
      </c>
      <c r="G370" s="3" t="s">
        <v>792</v>
      </c>
      <c r="H370" s="3" t="s">
        <v>811</v>
      </c>
      <c r="I370" s="5">
        <v>19500.0</v>
      </c>
      <c r="J370" s="5">
        <v>-19500.0</v>
      </c>
      <c r="K370" s="5"/>
      <c r="L370" s="5"/>
      <c r="M370" s="7">
        <v>0.0</v>
      </c>
      <c r="N370" s="7">
        <v>0.0</v>
      </c>
      <c r="O370" s="7"/>
      <c r="P370" s="7"/>
      <c r="Q370" s="7"/>
      <c r="R370" s="16" t="s">
        <v>774</v>
      </c>
      <c r="S370" s="22"/>
      <c r="T370" s="22"/>
      <c r="U370" s="17"/>
      <c r="V370" s="18" t="s">
        <v>775</v>
      </c>
      <c r="W370" s="18" t="s">
        <v>776</v>
      </c>
      <c r="X370" s="19">
        <f t="shared" si="6"/>
        <v>1</v>
      </c>
    </row>
    <row r="371" hidden="1">
      <c r="A371" s="10"/>
      <c r="B371" s="10" t="s">
        <v>27</v>
      </c>
      <c r="C371" s="10" t="s">
        <v>48</v>
      </c>
      <c r="D371" s="10" t="s">
        <v>28</v>
      </c>
      <c r="E371" s="10" t="s">
        <v>28</v>
      </c>
      <c r="F371" s="12" t="s">
        <v>953</v>
      </c>
      <c r="G371" s="3" t="s">
        <v>792</v>
      </c>
      <c r="H371" s="12" t="s">
        <v>794</v>
      </c>
      <c r="I371" s="5">
        <v>4000.0</v>
      </c>
      <c r="J371" s="5">
        <v>-4000.0</v>
      </c>
      <c r="K371" s="5"/>
      <c r="L371" s="5"/>
      <c r="M371" s="7">
        <v>0.0</v>
      </c>
      <c r="N371" s="7">
        <v>0.0</v>
      </c>
      <c r="O371" s="7"/>
      <c r="P371" s="7"/>
      <c r="Q371" s="7"/>
      <c r="R371" s="16" t="s">
        <v>774</v>
      </c>
      <c r="S371" s="22"/>
      <c r="T371" s="22"/>
      <c r="U371" s="17"/>
      <c r="V371" s="18" t="s">
        <v>775</v>
      </c>
      <c r="W371" s="18" t="s">
        <v>776</v>
      </c>
      <c r="X371" s="19">
        <f t="shared" si="6"/>
        <v>1</v>
      </c>
    </row>
    <row r="372" hidden="1">
      <c r="A372" s="10" t="s">
        <v>829</v>
      </c>
      <c r="B372" s="10" t="s">
        <v>27</v>
      </c>
      <c r="C372" s="10" t="s">
        <v>48</v>
      </c>
      <c r="D372" s="10" t="s">
        <v>189</v>
      </c>
      <c r="E372" s="10" t="s">
        <v>28</v>
      </c>
      <c r="F372" s="3" t="s">
        <v>954</v>
      </c>
      <c r="G372" s="3" t="s">
        <v>792</v>
      </c>
      <c r="H372" s="12" t="s">
        <v>831</v>
      </c>
      <c r="I372" s="5">
        <v>260.0</v>
      </c>
      <c r="J372" s="5">
        <v>-260.0</v>
      </c>
      <c r="K372" s="5" t="s">
        <v>79</v>
      </c>
      <c r="L372" s="13"/>
      <c r="M372" s="14"/>
      <c r="N372" s="14"/>
      <c r="O372" s="14"/>
      <c r="P372" s="14"/>
      <c r="Q372" s="14"/>
      <c r="R372" s="16" t="s">
        <v>955</v>
      </c>
      <c r="S372" s="22"/>
      <c r="T372" s="22"/>
      <c r="U372" s="17"/>
      <c r="V372" s="18"/>
      <c r="W372" s="18" t="s">
        <v>956</v>
      </c>
      <c r="X372" s="19">
        <f t="shared" si="6"/>
        <v>1</v>
      </c>
    </row>
    <row r="373" hidden="1">
      <c r="A373" s="10" t="s">
        <v>957</v>
      </c>
      <c r="B373" s="10" t="s">
        <v>27</v>
      </c>
      <c r="C373" s="10" t="s">
        <v>48</v>
      </c>
      <c r="D373" s="10" t="s">
        <v>28</v>
      </c>
      <c r="E373" s="10" t="s">
        <v>28</v>
      </c>
      <c r="F373" s="12" t="s">
        <v>958</v>
      </c>
      <c r="G373" s="3" t="s">
        <v>792</v>
      </c>
      <c r="H373" s="12" t="s">
        <v>905</v>
      </c>
      <c r="I373" s="5">
        <v>0.0</v>
      </c>
      <c r="J373" s="5">
        <v>0.0</v>
      </c>
      <c r="K373" s="5"/>
      <c r="L373" s="13"/>
      <c r="M373" s="7">
        <v>0.0</v>
      </c>
      <c r="N373" s="7">
        <v>0.0</v>
      </c>
      <c r="O373" s="14"/>
      <c r="P373" s="14"/>
      <c r="Q373" s="14"/>
      <c r="R373" s="15" t="s">
        <v>244</v>
      </c>
      <c r="S373" s="22"/>
      <c r="T373" s="16" t="s">
        <v>244</v>
      </c>
      <c r="U373" s="17"/>
      <c r="V373" s="17"/>
      <c r="W373" s="17"/>
      <c r="X373" s="19">
        <f t="shared" si="6"/>
        <v>1</v>
      </c>
    </row>
    <row r="374" hidden="1">
      <c r="A374" s="10"/>
      <c r="B374" s="10" t="s">
        <v>27</v>
      </c>
      <c r="C374" s="10" t="s">
        <v>48</v>
      </c>
      <c r="D374" s="10" t="s">
        <v>28</v>
      </c>
      <c r="E374" s="10" t="s">
        <v>28</v>
      </c>
      <c r="F374" s="12" t="s">
        <v>959</v>
      </c>
      <c r="G374" s="12" t="s">
        <v>822</v>
      </c>
      <c r="H374" s="12" t="s">
        <v>803</v>
      </c>
      <c r="I374" s="5">
        <v>0.0</v>
      </c>
      <c r="J374" s="5">
        <v>0.0</v>
      </c>
      <c r="K374" s="5"/>
      <c r="L374" s="5"/>
      <c r="M374" s="7">
        <v>0.0</v>
      </c>
      <c r="N374" s="7">
        <v>0.0</v>
      </c>
      <c r="O374" s="7"/>
      <c r="P374" s="7"/>
      <c r="Q374" s="7"/>
      <c r="R374" s="16" t="s">
        <v>774</v>
      </c>
      <c r="S374" s="22"/>
      <c r="T374" s="22"/>
      <c r="U374" s="17"/>
      <c r="V374" s="18" t="s">
        <v>775</v>
      </c>
      <c r="W374" s="18" t="s">
        <v>776</v>
      </c>
      <c r="X374" s="19">
        <f t="shared" si="6"/>
        <v>1</v>
      </c>
    </row>
    <row r="375" hidden="1">
      <c r="A375" s="10"/>
      <c r="B375" s="10" t="s">
        <v>27</v>
      </c>
      <c r="C375" s="10" t="s">
        <v>48</v>
      </c>
      <c r="D375" s="10" t="s">
        <v>28</v>
      </c>
      <c r="E375" s="10" t="s">
        <v>28</v>
      </c>
      <c r="F375" s="12" t="s">
        <v>960</v>
      </c>
      <c r="G375" s="12" t="s">
        <v>822</v>
      </c>
      <c r="H375" s="12" t="s">
        <v>101</v>
      </c>
      <c r="I375" s="5">
        <v>1500.0</v>
      </c>
      <c r="J375" s="5">
        <v>-1500.0</v>
      </c>
      <c r="K375" s="5"/>
      <c r="L375" s="5"/>
      <c r="M375" s="7">
        <v>0.0</v>
      </c>
      <c r="N375" s="7">
        <v>0.0</v>
      </c>
      <c r="O375" s="7"/>
      <c r="P375" s="7"/>
      <c r="Q375" s="7"/>
      <c r="R375" s="16" t="s">
        <v>774</v>
      </c>
      <c r="S375" s="22"/>
      <c r="T375" s="22"/>
      <c r="U375" s="17"/>
      <c r="V375" s="18" t="s">
        <v>775</v>
      </c>
      <c r="W375" s="18" t="s">
        <v>776</v>
      </c>
      <c r="X375" s="19">
        <f t="shared" si="6"/>
        <v>1</v>
      </c>
    </row>
    <row r="376" hidden="1">
      <c r="A376" s="10"/>
      <c r="B376" s="10" t="s">
        <v>27</v>
      </c>
      <c r="C376" s="10" t="s">
        <v>48</v>
      </c>
      <c r="D376" s="10" t="s">
        <v>28</v>
      </c>
      <c r="E376" s="10" t="s">
        <v>28</v>
      </c>
      <c r="F376" s="12" t="s">
        <v>961</v>
      </c>
      <c r="G376" s="12" t="s">
        <v>822</v>
      </c>
      <c r="H376" s="12" t="s">
        <v>31</v>
      </c>
      <c r="I376" s="5">
        <v>2500.0</v>
      </c>
      <c r="J376" s="5">
        <v>-2500.0</v>
      </c>
      <c r="K376" s="5"/>
      <c r="L376" s="5"/>
      <c r="M376" s="7">
        <v>0.0</v>
      </c>
      <c r="N376" s="7">
        <v>0.0</v>
      </c>
      <c r="O376" s="7"/>
      <c r="P376" s="7"/>
      <c r="Q376" s="7"/>
      <c r="R376" s="16" t="s">
        <v>774</v>
      </c>
      <c r="S376" s="22"/>
      <c r="T376" s="22"/>
      <c r="U376" s="17"/>
      <c r="V376" s="18" t="s">
        <v>775</v>
      </c>
      <c r="W376" s="18" t="s">
        <v>776</v>
      </c>
      <c r="X376" s="19">
        <f t="shared" si="6"/>
        <v>1</v>
      </c>
    </row>
    <row r="377" hidden="1">
      <c r="A377" s="10"/>
      <c r="B377" s="10" t="s">
        <v>27</v>
      </c>
      <c r="C377" s="10" t="s">
        <v>48</v>
      </c>
      <c r="D377" s="10" t="s">
        <v>28</v>
      </c>
      <c r="E377" s="10" t="s">
        <v>28</v>
      </c>
      <c r="F377" s="12" t="s">
        <v>962</v>
      </c>
      <c r="G377" s="12" t="s">
        <v>803</v>
      </c>
      <c r="H377" s="12" t="s">
        <v>809</v>
      </c>
      <c r="I377" s="5">
        <v>0.0</v>
      </c>
      <c r="J377" s="5">
        <v>0.0</v>
      </c>
      <c r="K377" s="5"/>
      <c r="L377" s="5"/>
      <c r="M377" s="7">
        <v>0.0</v>
      </c>
      <c r="N377" s="7">
        <v>0.0</v>
      </c>
      <c r="O377" s="7"/>
      <c r="P377" s="7"/>
      <c r="Q377" s="7"/>
      <c r="R377" s="16" t="s">
        <v>774</v>
      </c>
      <c r="S377" s="22"/>
      <c r="T377" s="22"/>
      <c r="U377" s="17"/>
      <c r="V377" s="18" t="s">
        <v>775</v>
      </c>
      <c r="W377" s="18" t="s">
        <v>776</v>
      </c>
      <c r="X377" s="19">
        <f t="shared" si="6"/>
        <v>1</v>
      </c>
    </row>
    <row r="378" hidden="1">
      <c r="A378" s="10"/>
      <c r="B378" s="10" t="s">
        <v>27</v>
      </c>
      <c r="C378" s="10" t="s">
        <v>48</v>
      </c>
      <c r="D378" s="10" t="s">
        <v>28</v>
      </c>
      <c r="E378" s="10" t="s">
        <v>28</v>
      </c>
      <c r="F378" s="12" t="s">
        <v>963</v>
      </c>
      <c r="G378" s="12" t="s">
        <v>803</v>
      </c>
      <c r="H378" s="12" t="s">
        <v>101</v>
      </c>
      <c r="I378" s="5">
        <v>0.0</v>
      </c>
      <c r="J378" s="5">
        <v>0.0</v>
      </c>
      <c r="K378" s="5"/>
      <c r="L378" s="5"/>
      <c r="M378" s="7">
        <v>0.0</v>
      </c>
      <c r="N378" s="7">
        <v>-8000.0</v>
      </c>
      <c r="O378" s="7">
        <v>800.0</v>
      </c>
      <c r="P378" s="7"/>
      <c r="Q378" s="7">
        <v>2025.0</v>
      </c>
      <c r="R378" s="16" t="s">
        <v>774</v>
      </c>
      <c r="S378" s="22"/>
      <c r="T378" s="16" t="s">
        <v>919</v>
      </c>
      <c r="U378" s="20" t="s">
        <v>920</v>
      </c>
      <c r="V378" s="18" t="s">
        <v>921</v>
      </c>
      <c r="W378" s="18" t="s">
        <v>776</v>
      </c>
      <c r="X378" s="19">
        <f t="shared" si="6"/>
        <v>1</v>
      </c>
    </row>
    <row r="379" hidden="1">
      <c r="A379" s="10"/>
      <c r="B379" s="10" t="s">
        <v>27</v>
      </c>
      <c r="C379" s="10" t="s">
        <v>48</v>
      </c>
      <c r="D379" s="10" t="s">
        <v>28</v>
      </c>
      <c r="E379" s="10" t="s">
        <v>28</v>
      </c>
      <c r="F379" s="12" t="s">
        <v>964</v>
      </c>
      <c r="G379" s="12" t="s">
        <v>803</v>
      </c>
      <c r="H379" s="12" t="s">
        <v>855</v>
      </c>
      <c r="I379" s="5">
        <v>0.0</v>
      </c>
      <c r="J379" s="5">
        <v>0.0</v>
      </c>
      <c r="K379" s="5"/>
      <c r="L379" s="5"/>
      <c r="M379" s="7">
        <v>0.0</v>
      </c>
      <c r="N379" s="7">
        <v>0.0</v>
      </c>
      <c r="O379" s="7"/>
      <c r="P379" s="7"/>
      <c r="Q379" s="7"/>
      <c r="R379" s="16" t="s">
        <v>774</v>
      </c>
      <c r="S379" s="22"/>
      <c r="T379" s="22"/>
      <c r="U379" s="17"/>
      <c r="V379" s="18" t="s">
        <v>775</v>
      </c>
      <c r="W379" s="18" t="s">
        <v>776</v>
      </c>
      <c r="X379" s="19">
        <f t="shared" si="6"/>
        <v>1</v>
      </c>
    </row>
    <row r="380" hidden="1">
      <c r="A380" s="10" t="s">
        <v>890</v>
      </c>
      <c r="B380" s="10" t="s">
        <v>27</v>
      </c>
      <c r="C380" s="10" t="s">
        <v>48</v>
      </c>
      <c r="D380" s="10" t="s">
        <v>28</v>
      </c>
      <c r="E380" s="10" t="s">
        <v>28</v>
      </c>
      <c r="F380" s="12" t="s">
        <v>965</v>
      </c>
      <c r="G380" s="3" t="s">
        <v>803</v>
      </c>
      <c r="H380" s="3" t="s">
        <v>788</v>
      </c>
      <c r="I380" s="5">
        <v>8000.0</v>
      </c>
      <c r="J380" s="5">
        <v>0.0</v>
      </c>
      <c r="K380" s="5">
        <v>800.0</v>
      </c>
      <c r="L380" s="5">
        <v>2121.0</v>
      </c>
      <c r="M380" s="7">
        <v>0.0</v>
      </c>
      <c r="N380" s="7">
        <v>0.0</v>
      </c>
      <c r="O380" s="7"/>
      <c r="P380" s="7"/>
      <c r="Q380" s="7"/>
      <c r="R380" s="15" t="s">
        <v>880</v>
      </c>
      <c r="S380" s="16" t="s">
        <v>931</v>
      </c>
      <c r="T380" s="22"/>
      <c r="U380" s="17"/>
      <c r="V380" s="18" t="s">
        <v>966</v>
      </c>
      <c r="W380" s="18"/>
      <c r="X380" s="19">
        <f t="shared" si="6"/>
        <v>1</v>
      </c>
    </row>
    <row r="381" hidden="1">
      <c r="A381" s="10"/>
      <c r="B381" s="10" t="s">
        <v>27</v>
      </c>
      <c r="C381" s="10" t="s">
        <v>48</v>
      </c>
      <c r="D381" s="10" t="s">
        <v>28</v>
      </c>
      <c r="E381" s="10" t="s">
        <v>28</v>
      </c>
      <c r="F381" s="12" t="s">
        <v>967</v>
      </c>
      <c r="G381" s="12" t="s">
        <v>786</v>
      </c>
      <c r="H381" s="12" t="s">
        <v>811</v>
      </c>
      <c r="I381" s="5">
        <v>6500.0</v>
      </c>
      <c r="J381" s="5">
        <v>-6500.0</v>
      </c>
      <c r="K381" s="5"/>
      <c r="L381" s="5"/>
      <c r="M381" s="7">
        <v>0.0</v>
      </c>
      <c r="N381" s="7">
        <v>0.0</v>
      </c>
      <c r="O381" s="7"/>
      <c r="P381" s="7"/>
      <c r="Q381" s="7"/>
      <c r="R381" s="16" t="s">
        <v>774</v>
      </c>
      <c r="S381" s="22"/>
      <c r="T381" s="22"/>
      <c r="U381" s="17"/>
      <c r="V381" s="18" t="s">
        <v>775</v>
      </c>
      <c r="W381" s="18" t="s">
        <v>776</v>
      </c>
      <c r="X381" s="19">
        <f t="shared" si="6"/>
        <v>1</v>
      </c>
    </row>
    <row r="382" hidden="1">
      <c r="A382" s="10"/>
      <c r="B382" s="10" t="s">
        <v>27</v>
      </c>
      <c r="C382" s="10" t="s">
        <v>48</v>
      </c>
      <c r="D382" s="10" t="s">
        <v>28</v>
      </c>
      <c r="E382" s="10" t="s">
        <v>28</v>
      </c>
      <c r="F382" s="12" t="s">
        <v>968</v>
      </c>
      <c r="G382" s="12" t="s">
        <v>786</v>
      </c>
      <c r="H382" s="12" t="s">
        <v>794</v>
      </c>
      <c r="I382" s="5">
        <v>2500.0</v>
      </c>
      <c r="J382" s="5">
        <v>-2500.0</v>
      </c>
      <c r="K382" s="5"/>
      <c r="L382" s="5"/>
      <c r="M382" s="7">
        <v>0.0</v>
      </c>
      <c r="N382" s="7">
        <v>0.0</v>
      </c>
      <c r="O382" s="7"/>
      <c r="P382" s="7"/>
      <c r="Q382" s="7"/>
      <c r="R382" s="16" t="s">
        <v>774</v>
      </c>
      <c r="S382" s="22"/>
      <c r="T382" s="22"/>
      <c r="U382" s="17"/>
      <c r="V382" s="18" t="s">
        <v>775</v>
      </c>
      <c r="W382" s="18" t="s">
        <v>776</v>
      </c>
      <c r="X382" s="19">
        <f t="shared" si="6"/>
        <v>1</v>
      </c>
    </row>
    <row r="383" hidden="1">
      <c r="A383" s="10" t="s">
        <v>969</v>
      </c>
      <c r="B383" s="10" t="s">
        <v>27</v>
      </c>
      <c r="C383" s="10" t="s">
        <v>48</v>
      </c>
      <c r="D383" s="10" t="s">
        <v>28</v>
      </c>
      <c r="E383" s="10" t="s">
        <v>28</v>
      </c>
      <c r="F383" s="12" t="s">
        <v>970</v>
      </c>
      <c r="G383" s="12" t="s">
        <v>786</v>
      </c>
      <c r="H383" s="12" t="s">
        <v>239</v>
      </c>
      <c r="I383" s="5">
        <v>0.0</v>
      </c>
      <c r="J383" s="5">
        <v>0.0</v>
      </c>
      <c r="K383" s="5"/>
      <c r="L383" s="13"/>
      <c r="M383" s="7">
        <v>0.0</v>
      </c>
      <c r="N383" s="7">
        <v>0.0</v>
      </c>
      <c r="O383" s="14"/>
      <c r="P383" s="14"/>
      <c r="Q383" s="14"/>
      <c r="R383" s="16" t="s">
        <v>927</v>
      </c>
      <c r="S383" s="22"/>
      <c r="T383" s="22"/>
      <c r="U383" s="17"/>
      <c r="V383" s="18"/>
      <c r="W383" s="18" t="s">
        <v>971</v>
      </c>
      <c r="X383" s="19">
        <f t="shared" si="6"/>
        <v>1</v>
      </c>
    </row>
    <row r="384" hidden="1">
      <c r="A384" s="10" t="s">
        <v>972</v>
      </c>
      <c r="B384" s="10" t="s">
        <v>27</v>
      </c>
      <c r="C384" s="10" t="s">
        <v>48</v>
      </c>
      <c r="D384" s="10" t="s">
        <v>28</v>
      </c>
      <c r="E384" s="10" t="s">
        <v>28</v>
      </c>
      <c r="F384" s="12" t="s">
        <v>973</v>
      </c>
      <c r="G384" s="12" t="s">
        <v>786</v>
      </c>
      <c r="H384" s="12" t="s">
        <v>328</v>
      </c>
      <c r="I384" s="5">
        <v>0.0</v>
      </c>
      <c r="J384" s="5">
        <v>0.0</v>
      </c>
      <c r="K384" s="5"/>
      <c r="L384" s="13"/>
      <c r="M384" s="7">
        <v>0.0</v>
      </c>
      <c r="N384" s="7">
        <v>0.0</v>
      </c>
      <c r="O384" s="14"/>
      <c r="P384" s="14"/>
      <c r="Q384" s="14"/>
      <c r="R384" s="16" t="s">
        <v>927</v>
      </c>
      <c r="S384" s="22"/>
      <c r="T384" s="22"/>
      <c r="U384" s="17"/>
      <c r="V384" s="18"/>
      <c r="W384" s="18" t="s">
        <v>974</v>
      </c>
      <c r="X384" s="19">
        <f t="shared" si="6"/>
        <v>1</v>
      </c>
    </row>
    <row r="385" hidden="1">
      <c r="A385" s="10"/>
      <c r="B385" s="10" t="s">
        <v>27</v>
      </c>
      <c r="C385" s="10" t="s">
        <v>48</v>
      </c>
      <c r="D385" s="10" t="s">
        <v>28</v>
      </c>
      <c r="E385" s="10" t="s">
        <v>28</v>
      </c>
      <c r="F385" s="12" t="s">
        <v>975</v>
      </c>
      <c r="G385" s="12" t="s">
        <v>935</v>
      </c>
      <c r="H385" s="12" t="s">
        <v>788</v>
      </c>
      <c r="I385" s="5">
        <v>2500.0</v>
      </c>
      <c r="J385" s="5">
        <v>-2500.0</v>
      </c>
      <c r="K385" s="5"/>
      <c r="L385" s="5"/>
      <c r="M385" s="7">
        <v>0.0</v>
      </c>
      <c r="N385" s="7">
        <v>0.0</v>
      </c>
      <c r="O385" s="7"/>
      <c r="P385" s="7"/>
      <c r="Q385" s="7"/>
      <c r="R385" s="16" t="s">
        <v>774</v>
      </c>
      <c r="S385" s="22"/>
      <c r="T385" s="22"/>
      <c r="U385" s="17"/>
      <c r="V385" s="18" t="s">
        <v>775</v>
      </c>
      <c r="W385" s="18" t="s">
        <v>776</v>
      </c>
      <c r="X385" s="19">
        <f t="shared" si="6"/>
        <v>1</v>
      </c>
    </row>
    <row r="386" hidden="1">
      <c r="A386" s="10"/>
      <c r="B386" s="10" t="s">
        <v>27</v>
      </c>
      <c r="C386" s="10" t="s">
        <v>48</v>
      </c>
      <c r="D386" s="10" t="s">
        <v>28</v>
      </c>
      <c r="E386" s="10" t="s">
        <v>28</v>
      </c>
      <c r="F386" s="12" t="s">
        <v>976</v>
      </c>
      <c r="G386" s="12" t="s">
        <v>809</v>
      </c>
      <c r="H386" s="12" t="s">
        <v>811</v>
      </c>
      <c r="I386" s="5">
        <v>0.0</v>
      </c>
      <c r="J386" s="5">
        <v>0.0</v>
      </c>
      <c r="K386" s="5"/>
      <c r="L386" s="5"/>
      <c r="M386" s="7">
        <v>0.0</v>
      </c>
      <c r="N386" s="7">
        <v>0.0</v>
      </c>
      <c r="O386" s="7"/>
      <c r="P386" s="7"/>
      <c r="Q386" s="7"/>
      <c r="R386" s="16" t="s">
        <v>774</v>
      </c>
      <c r="S386" s="22"/>
      <c r="T386" s="22"/>
      <c r="U386" s="17"/>
      <c r="V386" s="18" t="s">
        <v>775</v>
      </c>
      <c r="W386" s="18" t="s">
        <v>776</v>
      </c>
      <c r="X386" s="19">
        <f t="shared" si="6"/>
        <v>1</v>
      </c>
    </row>
    <row r="387" hidden="1">
      <c r="A387" s="10"/>
      <c r="B387" s="10" t="s">
        <v>27</v>
      </c>
      <c r="C387" s="10" t="s">
        <v>48</v>
      </c>
      <c r="D387" s="10" t="s">
        <v>28</v>
      </c>
      <c r="E387" s="10" t="s">
        <v>28</v>
      </c>
      <c r="F387" s="12" t="s">
        <v>977</v>
      </c>
      <c r="G387" s="12" t="s">
        <v>101</v>
      </c>
      <c r="H387" s="12" t="s">
        <v>31</v>
      </c>
      <c r="I387" s="5">
        <v>0.0</v>
      </c>
      <c r="J387" s="5">
        <v>0.0</v>
      </c>
      <c r="K387" s="5"/>
      <c r="L387" s="5"/>
      <c r="M387" s="7">
        <v>0.0</v>
      </c>
      <c r="N387" s="7">
        <v>0.0</v>
      </c>
      <c r="O387" s="7"/>
      <c r="P387" s="7"/>
      <c r="Q387" s="7"/>
      <c r="R387" s="16" t="s">
        <v>774</v>
      </c>
      <c r="S387" s="22"/>
      <c r="T387" s="22"/>
      <c r="U387" s="17"/>
      <c r="V387" s="18" t="s">
        <v>775</v>
      </c>
      <c r="W387" s="18" t="s">
        <v>776</v>
      </c>
      <c r="X387" s="19">
        <f t="shared" si="6"/>
        <v>1</v>
      </c>
    </row>
    <row r="388" hidden="1">
      <c r="A388" s="10"/>
      <c r="B388" s="10" t="s">
        <v>27</v>
      </c>
      <c r="C388" s="10" t="s">
        <v>48</v>
      </c>
      <c r="D388" s="10" t="s">
        <v>28</v>
      </c>
      <c r="E388" s="10" t="s">
        <v>28</v>
      </c>
      <c r="F388" s="12" t="s">
        <v>978</v>
      </c>
      <c r="G388" s="12" t="s">
        <v>101</v>
      </c>
      <c r="H388" s="12" t="s">
        <v>855</v>
      </c>
      <c r="I388" s="5">
        <v>0.0</v>
      </c>
      <c r="J388" s="5">
        <v>0.0</v>
      </c>
      <c r="K388" s="5"/>
      <c r="L388" s="5"/>
      <c r="M388" s="7">
        <v>0.0</v>
      </c>
      <c r="N388" s="7">
        <v>0.0</v>
      </c>
      <c r="O388" s="7"/>
      <c r="P388" s="7"/>
      <c r="Q388" s="7"/>
      <c r="R388" s="16" t="s">
        <v>774</v>
      </c>
      <c r="S388" s="22"/>
      <c r="T388" s="22"/>
      <c r="U388" s="17"/>
      <c r="V388" s="18" t="s">
        <v>775</v>
      </c>
      <c r="W388" s="18" t="s">
        <v>776</v>
      </c>
      <c r="X388" s="19">
        <f t="shared" si="6"/>
        <v>1</v>
      </c>
    </row>
    <row r="389" hidden="1">
      <c r="A389" s="10" t="s">
        <v>979</v>
      </c>
      <c r="B389" s="10" t="s">
        <v>27</v>
      </c>
      <c r="C389" s="10" t="s">
        <v>48</v>
      </c>
      <c r="D389" s="10" t="s">
        <v>28</v>
      </c>
      <c r="E389" s="10" t="s">
        <v>28</v>
      </c>
      <c r="F389" s="12" t="s">
        <v>980</v>
      </c>
      <c r="G389" s="12" t="s">
        <v>101</v>
      </c>
      <c r="H389" s="12" t="s">
        <v>91</v>
      </c>
      <c r="I389" s="5">
        <v>0.0</v>
      </c>
      <c r="J389" s="5">
        <v>0.0</v>
      </c>
      <c r="K389" s="5"/>
      <c r="L389" s="13"/>
      <c r="M389" s="7">
        <v>0.0</v>
      </c>
      <c r="N389" s="7">
        <v>0.0</v>
      </c>
      <c r="O389" s="14"/>
      <c r="P389" s="14"/>
      <c r="Q389" s="14"/>
      <c r="R389" s="15" t="s">
        <v>981</v>
      </c>
      <c r="S389" s="22"/>
      <c r="T389" s="22"/>
      <c r="U389" s="17"/>
      <c r="V389" s="18"/>
      <c r="W389" s="18" t="s">
        <v>982</v>
      </c>
      <c r="X389" s="19">
        <f t="shared" si="6"/>
        <v>1</v>
      </c>
    </row>
    <row r="390" hidden="1">
      <c r="A390" s="10" t="s">
        <v>979</v>
      </c>
      <c r="B390" s="10" t="s">
        <v>27</v>
      </c>
      <c r="C390" s="10" t="s">
        <v>48</v>
      </c>
      <c r="D390" s="10" t="s">
        <v>28</v>
      </c>
      <c r="E390" s="10" t="s">
        <v>28</v>
      </c>
      <c r="F390" s="12" t="s">
        <v>983</v>
      </c>
      <c r="G390" s="12" t="s">
        <v>101</v>
      </c>
      <c r="H390" s="12" t="s">
        <v>141</v>
      </c>
      <c r="I390" s="5">
        <v>0.0</v>
      </c>
      <c r="J390" s="5">
        <v>0.0</v>
      </c>
      <c r="K390" s="5"/>
      <c r="L390" s="13"/>
      <c r="M390" s="7">
        <v>0.0</v>
      </c>
      <c r="N390" s="7">
        <v>0.0</v>
      </c>
      <c r="O390" s="14"/>
      <c r="P390" s="14"/>
      <c r="Q390" s="14"/>
      <c r="R390" s="16" t="s">
        <v>981</v>
      </c>
      <c r="S390" s="22"/>
      <c r="T390" s="22"/>
      <c r="U390" s="17"/>
      <c r="V390" s="18"/>
      <c r="W390" s="18" t="s">
        <v>982</v>
      </c>
      <c r="X390" s="19">
        <f t="shared" si="6"/>
        <v>1</v>
      </c>
    </row>
    <row r="391" hidden="1">
      <c r="A391" s="10" t="s">
        <v>979</v>
      </c>
      <c r="B391" s="10" t="s">
        <v>27</v>
      </c>
      <c r="C391" s="10" t="s">
        <v>48</v>
      </c>
      <c r="D391" s="10" t="s">
        <v>28</v>
      </c>
      <c r="E391" s="10" t="s">
        <v>28</v>
      </c>
      <c r="F391" s="12" t="s">
        <v>984</v>
      </c>
      <c r="G391" s="12" t="s">
        <v>101</v>
      </c>
      <c r="H391" s="12" t="s">
        <v>147</v>
      </c>
      <c r="I391" s="5">
        <v>0.0</v>
      </c>
      <c r="J391" s="5">
        <v>0.0</v>
      </c>
      <c r="K391" s="5"/>
      <c r="L391" s="13"/>
      <c r="M391" s="7">
        <v>0.0</v>
      </c>
      <c r="N391" s="7">
        <v>0.0</v>
      </c>
      <c r="O391" s="14"/>
      <c r="P391" s="14"/>
      <c r="Q391" s="14"/>
      <c r="R391" s="16" t="s">
        <v>985</v>
      </c>
      <c r="S391" s="22"/>
      <c r="T391" s="22"/>
      <c r="U391" s="17"/>
      <c r="V391" s="18"/>
      <c r="W391" s="18" t="s">
        <v>986</v>
      </c>
      <c r="X391" s="19">
        <f t="shared" si="6"/>
        <v>1</v>
      </c>
    </row>
    <row r="392" hidden="1">
      <c r="A392" s="10" t="s">
        <v>987</v>
      </c>
      <c r="B392" s="10" t="s">
        <v>27</v>
      </c>
      <c r="C392" s="10" t="s">
        <v>48</v>
      </c>
      <c r="D392" s="10" t="s">
        <v>189</v>
      </c>
      <c r="E392" s="10" t="s">
        <v>28</v>
      </c>
      <c r="F392" s="12" t="s">
        <v>988</v>
      </c>
      <c r="G392" s="12" t="s">
        <v>101</v>
      </c>
      <c r="H392" s="12" t="s">
        <v>989</v>
      </c>
      <c r="I392" s="5">
        <v>0.0</v>
      </c>
      <c r="J392" s="5">
        <v>0.0</v>
      </c>
      <c r="K392" s="5"/>
      <c r="L392" s="13"/>
      <c r="M392" s="7"/>
      <c r="N392" s="7"/>
      <c r="O392" s="7">
        <v>220.0</v>
      </c>
      <c r="P392" s="14"/>
      <c r="Q392" s="14"/>
      <c r="R392" s="15" t="s">
        <v>990</v>
      </c>
      <c r="S392" s="22"/>
      <c r="T392" s="15" t="s">
        <v>991</v>
      </c>
      <c r="U392" s="27" t="s">
        <v>992</v>
      </c>
      <c r="V392" s="18"/>
      <c r="W392" s="18" t="s">
        <v>993</v>
      </c>
      <c r="X392" s="19">
        <f t="shared" si="6"/>
        <v>1</v>
      </c>
    </row>
    <row r="393" hidden="1">
      <c r="A393" s="10" t="s">
        <v>979</v>
      </c>
      <c r="B393" s="10" t="s">
        <v>27</v>
      </c>
      <c r="C393" s="10" t="s">
        <v>48</v>
      </c>
      <c r="D393" s="10" t="s">
        <v>28</v>
      </c>
      <c r="E393" s="10" t="s">
        <v>28</v>
      </c>
      <c r="F393" s="12" t="s">
        <v>994</v>
      </c>
      <c r="G393" s="12" t="s">
        <v>101</v>
      </c>
      <c r="H393" s="12" t="s">
        <v>41</v>
      </c>
      <c r="I393" s="5">
        <v>0.0</v>
      </c>
      <c r="J393" s="5">
        <v>0.0</v>
      </c>
      <c r="K393" s="5"/>
      <c r="L393" s="13"/>
      <c r="M393" s="7">
        <v>0.0</v>
      </c>
      <c r="N393" s="7">
        <v>0.0</v>
      </c>
      <c r="O393" s="14"/>
      <c r="P393" s="14"/>
      <c r="Q393" s="14"/>
      <c r="R393" s="16" t="s">
        <v>995</v>
      </c>
      <c r="S393" s="22"/>
      <c r="T393" s="22"/>
      <c r="U393" s="17"/>
      <c r="V393" s="18"/>
      <c r="W393" s="18" t="s">
        <v>996</v>
      </c>
      <c r="X393" s="19">
        <f t="shared" si="6"/>
        <v>1</v>
      </c>
    </row>
    <row r="394" hidden="1">
      <c r="A394" s="10" t="s">
        <v>979</v>
      </c>
      <c r="B394" s="10" t="s">
        <v>27</v>
      </c>
      <c r="C394" s="10" t="s">
        <v>48</v>
      </c>
      <c r="D394" s="10" t="s">
        <v>28</v>
      </c>
      <c r="E394" s="10" t="s">
        <v>28</v>
      </c>
      <c r="F394" s="12" t="s">
        <v>997</v>
      </c>
      <c r="G394" s="12" t="s">
        <v>31</v>
      </c>
      <c r="H394" s="12" t="s">
        <v>141</v>
      </c>
      <c r="I394" s="5">
        <v>0.0</v>
      </c>
      <c r="J394" s="5">
        <v>0.0</v>
      </c>
      <c r="K394" s="5"/>
      <c r="L394" s="13"/>
      <c r="M394" s="7">
        <v>0.0</v>
      </c>
      <c r="N394" s="7">
        <v>0.0</v>
      </c>
      <c r="O394" s="14"/>
      <c r="P394" s="14"/>
      <c r="Q394" s="14"/>
      <c r="R394" s="16" t="s">
        <v>981</v>
      </c>
      <c r="S394" s="22"/>
      <c r="T394" s="22"/>
      <c r="U394" s="17"/>
      <c r="V394" s="18"/>
      <c r="W394" s="18" t="s">
        <v>982</v>
      </c>
      <c r="X394" s="19">
        <f t="shared" si="6"/>
        <v>1</v>
      </c>
    </row>
    <row r="395" hidden="1">
      <c r="A395" s="10" t="s">
        <v>998</v>
      </c>
      <c r="B395" s="10" t="s">
        <v>27</v>
      </c>
      <c r="C395" s="10" t="s">
        <v>48</v>
      </c>
      <c r="D395" s="10" t="s">
        <v>28</v>
      </c>
      <c r="E395" s="10" t="s">
        <v>28</v>
      </c>
      <c r="F395" s="12" t="s">
        <v>999</v>
      </c>
      <c r="G395" s="12" t="s">
        <v>31</v>
      </c>
      <c r="H395" s="12" t="s">
        <v>1000</v>
      </c>
      <c r="I395" s="5">
        <v>0.0</v>
      </c>
      <c r="J395" s="5">
        <v>0.0</v>
      </c>
      <c r="K395" s="5"/>
      <c r="L395" s="13"/>
      <c r="M395" s="7">
        <v>0.0</v>
      </c>
      <c r="N395" s="7">
        <v>0.0</v>
      </c>
      <c r="O395" s="14"/>
      <c r="P395" s="14"/>
      <c r="Q395" s="14"/>
      <c r="R395" s="15" t="s">
        <v>1001</v>
      </c>
      <c r="S395" s="22"/>
      <c r="T395" s="15" t="s">
        <v>1001</v>
      </c>
      <c r="U395" s="17"/>
      <c r="V395" s="18"/>
      <c r="W395" s="18" t="s">
        <v>1002</v>
      </c>
      <c r="X395" s="19">
        <f t="shared" si="6"/>
        <v>1</v>
      </c>
    </row>
    <row r="396" hidden="1">
      <c r="A396" s="10" t="s">
        <v>979</v>
      </c>
      <c r="B396" s="10" t="s">
        <v>27</v>
      </c>
      <c r="C396" s="10" t="s">
        <v>48</v>
      </c>
      <c r="D396" s="10" t="s">
        <v>28</v>
      </c>
      <c r="E396" s="10" t="s">
        <v>28</v>
      </c>
      <c r="F396" s="12" t="s">
        <v>1003</v>
      </c>
      <c r="G396" s="12" t="s">
        <v>31</v>
      </c>
      <c r="H396" s="12" t="s">
        <v>1004</v>
      </c>
      <c r="I396" s="5">
        <v>0.0</v>
      </c>
      <c r="J396" s="5">
        <v>0.0</v>
      </c>
      <c r="K396" s="5"/>
      <c r="L396" s="13"/>
      <c r="M396" s="7">
        <v>0.0</v>
      </c>
      <c r="N396" s="7">
        <v>0.0</v>
      </c>
      <c r="O396" s="14"/>
      <c r="P396" s="14"/>
      <c r="Q396" s="14"/>
      <c r="R396" s="16" t="s">
        <v>1001</v>
      </c>
      <c r="S396" s="22"/>
      <c r="T396" s="22"/>
      <c r="U396" s="17"/>
      <c r="V396" s="18"/>
      <c r="W396" s="18" t="s">
        <v>1002</v>
      </c>
      <c r="X396" s="19">
        <f t="shared" si="6"/>
        <v>1</v>
      </c>
    </row>
    <row r="397" hidden="1">
      <c r="A397" s="10" t="s">
        <v>1005</v>
      </c>
      <c r="B397" s="10" t="s">
        <v>27</v>
      </c>
      <c r="C397" s="10" t="s">
        <v>48</v>
      </c>
      <c r="D397" s="10" t="s">
        <v>189</v>
      </c>
      <c r="E397" s="10" t="s">
        <v>28</v>
      </c>
      <c r="F397" s="12" t="s">
        <v>1006</v>
      </c>
      <c r="G397" s="12" t="s">
        <v>31</v>
      </c>
      <c r="H397" s="12" t="s">
        <v>831</v>
      </c>
      <c r="I397" s="5">
        <v>0.0</v>
      </c>
      <c r="J397" s="5">
        <v>0.0</v>
      </c>
      <c r="K397" s="5"/>
      <c r="L397" s="13"/>
      <c r="M397" s="14"/>
      <c r="N397" s="14"/>
      <c r="O397" s="14"/>
      <c r="P397" s="14"/>
      <c r="Q397" s="14"/>
      <c r="R397" s="16" t="s">
        <v>832</v>
      </c>
      <c r="S397" s="22"/>
      <c r="T397" s="22"/>
      <c r="U397" s="17"/>
      <c r="V397" s="17"/>
      <c r="W397" s="17"/>
      <c r="X397" s="19">
        <f t="shared" si="6"/>
        <v>1</v>
      </c>
    </row>
    <row r="398" hidden="1">
      <c r="A398" s="10" t="s">
        <v>979</v>
      </c>
      <c r="B398" s="10" t="s">
        <v>27</v>
      </c>
      <c r="C398" s="10" t="s">
        <v>48</v>
      </c>
      <c r="D398" s="10" t="s">
        <v>28</v>
      </c>
      <c r="E398" s="10" t="s">
        <v>28</v>
      </c>
      <c r="F398" s="12" t="s">
        <v>1007</v>
      </c>
      <c r="G398" s="12" t="s">
        <v>31</v>
      </c>
      <c r="H398" s="12" t="s">
        <v>41</v>
      </c>
      <c r="I398" s="5">
        <v>0.0</v>
      </c>
      <c r="J398" s="5">
        <v>0.0</v>
      </c>
      <c r="K398" s="5"/>
      <c r="L398" s="13"/>
      <c r="M398" s="7">
        <v>0.0</v>
      </c>
      <c r="N398" s="7">
        <v>0.0</v>
      </c>
      <c r="O398" s="14"/>
      <c r="P398" s="14"/>
      <c r="Q398" s="14"/>
      <c r="R398" s="16" t="s">
        <v>995</v>
      </c>
      <c r="S398" s="22"/>
      <c r="T398" s="22"/>
      <c r="U398" s="17"/>
      <c r="V398" s="18"/>
      <c r="W398" s="18" t="s">
        <v>996</v>
      </c>
      <c r="X398" s="19">
        <f t="shared" si="6"/>
        <v>1</v>
      </c>
    </row>
    <row r="399" hidden="1">
      <c r="A399" s="10" t="s">
        <v>1008</v>
      </c>
      <c r="B399" s="10" t="s">
        <v>27</v>
      </c>
      <c r="C399" s="10" t="s">
        <v>48</v>
      </c>
      <c r="D399" s="10" t="s">
        <v>28</v>
      </c>
      <c r="E399" s="10" t="s">
        <v>28</v>
      </c>
      <c r="F399" s="12" t="s">
        <v>1009</v>
      </c>
      <c r="G399" s="12" t="s">
        <v>31</v>
      </c>
      <c r="H399" s="12" t="s">
        <v>905</v>
      </c>
      <c r="I399" s="5">
        <v>0.0</v>
      </c>
      <c r="J399" s="5">
        <v>0.0</v>
      </c>
      <c r="K399" s="5"/>
      <c r="L399" s="13"/>
      <c r="M399" s="7">
        <v>0.0</v>
      </c>
      <c r="N399" s="7">
        <v>0.0</v>
      </c>
      <c r="O399" s="14"/>
      <c r="P399" s="14"/>
      <c r="Q399" s="14"/>
      <c r="R399" s="16" t="s">
        <v>244</v>
      </c>
      <c r="S399" s="22"/>
      <c r="T399" s="16" t="s">
        <v>244</v>
      </c>
      <c r="U399" s="17"/>
      <c r="V399" s="17"/>
      <c r="W399" s="17"/>
      <c r="X399" s="19">
        <f t="shared" si="6"/>
        <v>1</v>
      </c>
    </row>
    <row r="400" hidden="1">
      <c r="A400" s="10"/>
      <c r="B400" s="10" t="s">
        <v>27</v>
      </c>
      <c r="C400" s="10" t="s">
        <v>48</v>
      </c>
      <c r="D400" s="10" t="s">
        <v>28</v>
      </c>
      <c r="E400" s="10" t="s">
        <v>28</v>
      </c>
      <c r="F400" s="12" t="s">
        <v>1010</v>
      </c>
      <c r="G400" s="12" t="s">
        <v>31</v>
      </c>
      <c r="H400" s="12" t="s">
        <v>214</v>
      </c>
      <c r="I400" s="5">
        <v>0.0</v>
      </c>
      <c r="J400" s="5">
        <v>0.0</v>
      </c>
      <c r="K400" s="5"/>
      <c r="L400" s="13"/>
      <c r="M400" s="7">
        <v>0.0</v>
      </c>
      <c r="N400" s="7">
        <v>0.0</v>
      </c>
      <c r="O400" s="14"/>
      <c r="P400" s="14"/>
      <c r="Q400" s="14"/>
      <c r="R400" s="15" t="s">
        <v>1011</v>
      </c>
      <c r="S400" s="22"/>
      <c r="T400" s="16" t="s">
        <v>1011</v>
      </c>
      <c r="U400" s="17"/>
      <c r="V400" s="17"/>
      <c r="W400" s="17"/>
      <c r="X400" s="19">
        <f t="shared" si="6"/>
        <v>1</v>
      </c>
    </row>
    <row r="401" hidden="1">
      <c r="A401" s="10"/>
      <c r="B401" s="10" t="s">
        <v>27</v>
      </c>
      <c r="C401" s="10" t="s">
        <v>48</v>
      </c>
      <c r="D401" s="10" t="s">
        <v>28</v>
      </c>
      <c r="E401" s="10" t="s">
        <v>28</v>
      </c>
      <c r="F401" s="12" t="s">
        <v>1012</v>
      </c>
      <c r="G401" s="12" t="s">
        <v>855</v>
      </c>
      <c r="H401" s="12" t="s">
        <v>788</v>
      </c>
      <c r="I401" s="5">
        <v>15200.0</v>
      </c>
      <c r="J401" s="5">
        <v>-15200.0</v>
      </c>
      <c r="K401" s="5"/>
      <c r="L401" s="5"/>
      <c r="M401" s="7">
        <v>0.0</v>
      </c>
      <c r="N401" s="7">
        <v>0.0</v>
      </c>
      <c r="O401" s="7"/>
      <c r="P401" s="7"/>
      <c r="Q401" s="7"/>
      <c r="R401" s="16" t="s">
        <v>774</v>
      </c>
      <c r="S401" s="22"/>
      <c r="T401" s="22"/>
      <c r="U401" s="17"/>
      <c r="V401" s="18" t="s">
        <v>775</v>
      </c>
      <c r="W401" s="18" t="s">
        <v>776</v>
      </c>
      <c r="X401" s="19">
        <f t="shared" si="6"/>
        <v>1</v>
      </c>
    </row>
    <row r="402" hidden="1">
      <c r="A402" s="10" t="s">
        <v>1005</v>
      </c>
      <c r="B402" s="10" t="s">
        <v>27</v>
      </c>
      <c r="C402" s="10" t="s">
        <v>48</v>
      </c>
      <c r="D402" s="10" t="s">
        <v>189</v>
      </c>
      <c r="E402" s="10" t="s">
        <v>28</v>
      </c>
      <c r="F402" s="12" t="s">
        <v>1013</v>
      </c>
      <c r="G402" s="12" t="s">
        <v>855</v>
      </c>
      <c r="H402" s="12" t="s">
        <v>191</v>
      </c>
      <c r="I402" s="5">
        <v>60.0</v>
      </c>
      <c r="J402" s="5">
        <v>-60.0</v>
      </c>
      <c r="K402" s="5"/>
      <c r="L402" s="13"/>
      <c r="M402" s="14"/>
      <c r="N402" s="14"/>
      <c r="O402" s="7">
        <v>500.0</v>
      </c>
      <c r="P402" s="14"/>
      <c r="Q402" s="14"/>
      <c r="R402" s="16" t="s">
        <v>1014</v>
      </c>
      <c r="S402" s="16" t="s">
        <v>1015</v>
      </c>
      <c r="T402" s="22"/>
      <c r="U402" s="17"/>
      <c r="V402" s="18" t="s">
        <v>1016</v>
      </c>
      <c r="W402" s="18" t="s">
        <v>1017</v>
      </c>
      <c r="X402" s="19">
        <f t="shared" si="6"/>
        <v>1</v>
      </c>
    </row>
    <row r="403" hidden="1">
      <c r="A403" s="10" t="s">
        <v>1018</v>
      </c>
      <c r="B403" s="10" t="s">
        <v>27</v>
      </c>
      <c r="C403" s="10" t="s">
        <v>48</v>
      </c>
      <c r="D403" s="10" t="s">
        <v>28</v>
      </c>
      <c r="E403" s="10" t="s">
        <v>28</v>
      </c>
      <c r="F403" s="12" t="s">
        <v>1019</v>
      </c>
      <c r="G403" s="12" t="s">
        <v>855</v>
      </c>
      <c r="H403" s="12" t="s">
        <v>147</v>
      </c>
      <c r="I403" s="5">
        <v>228.0</v>
      </c>
      <c r="J403" s="5">
        <v>-228.0</v>
      </c>
      <c r="K403" s="5"/>
      <c r="L403" s="13"/>
      <c r="M403" s="7">
        <v>1000.0</v>
      </c>
      <c r="N403" s="7">
        <v>-1000.0</v>
      </c>
      <c r="O403" s="14"/>
      <c r="P403" s="14"/>
      <c r="Q403" s="14"/>
      <c r="R403" s="15" t="s">
        <v>150</v>
      </c>
      <c r="S403" s="15" t="s">
        <v>1020</v>
      </c>
      <c r="T403" s="16" t="s">
        <v>150</v>
      </c>
      <c r="U403" s="20" t="s">
        <v>1020</v>
      </c>
      <c r="V403" s="18" t="s">
        <v>1021</v>
      </c>
      <c r="W403" s="18" t="s">
        <v>1022</v>
      </c>
      <c r="X403" s="19">
        <f t="shared" si="6"/>
        <v>1</v>
      </c>
    </row>
    <row r="404" hidden="1">
      <c r="A404" s="10" t="s">
        <v>1023</v>
      </c>
      <c r="B404" s="10" t="s">
        <v>27</v>
      </c>
      <c r="C404" s="10" t="s">
        <v>48</v>
      </c>
      <c r="D404" s="10" t="s">
        <v>28</v>
      </c>
      <c r="E404" s="10" t="s">
        <v>28</v>
      </c>
      <c r="F404" s="3" t="s">
        <v>1024</v>
      </c>
      <c r="G404" s="12" t="s">
        <v>855</v>
      </c>
      <c r="H404" s="3" t="s">
        <v>194</v>
      </c>
      <c r="I404" s="5">
        <v>800.0</v>
      </c>
      <c r="J404" s="5">
        <v>-800.0</v>
      </c>
      <c r="K404" s="5" t="s">
        <v>1025</v>
      </c>
      <c r="L404" s="13"/>
      <c r="M404" s="7">
        <v>0.0</v>
      </c>
      <c r="N404" s="7">
        <v>0.0</v>
      </c>
      <c r="O404" s="14"/>
      <c r="P404" s="14"/>
      <c r="Q404" s="14"/>
      <c r="R404" s="15" t="s">
        <v>1026</v>
      </c>
      <c r="S404" s="15" t="s">
        <v>1027</v>
      </c>
      <c r="T404" s="15" t="s">
        <v>870</v>
      </c>
      <c r="U404" s="20" t="s">
        <v>871</v>
      </c>
      <c r="V404" s="18"/>
      <c r="W404" s="18" t="s">
        <v>1028</v>
      </c>
      <c r="X404" s="19">
        <f t="shared" si="6"/>
        <v>1</v>
      </c>
    </row>
    <row r="405" hidden="1">
      <c r="A405" s="10"/>
      <c r="B405" s="10" t="s">
        <v>27</v>
      </c>
      <c r="C405" s="10" t="s">
        <v>48</v>
      </c>
      <c r="D405" s="10" t="s">
        <v>28</v>
      </c>
      <c r="E405" s="10" t="s">
        <v>28</v>
      </c>
      <c r="F405" s="12" t="s">
        <v>1029</v>
      </c>
      <c r="G405" s="12" t="s">
        <v>519</v>
      </c>
      <c r="H405" s="12" t="s">
        <v>1030</v>
      </c>
      <c r="I405" s="5">
        <v>0.0</v>
      </c>
      <c r="J405" s="5">
        <v>0.0</v>
      </c>
      <c r="K405" s="5"/>
      <c r="L405" s="5"/>
      <c r="M405" s="7">
        <v>400.0</v>
      </c>
      <c r="N405" s="7">
        <v>-400.0</v>
      </c>
      <c r="O405" s="7">
        <v>300.0</v>
      </c>
      <c r="P405" s="7">
        <v>500.0</v>
      </c>
      <c r="Q405" s="7"/>
      <c r="R405" s="15" t="s">
        <v>411</v>
      </c>
      <c r="S405" s="21"/>
      <c r="T405" s="16" t="s">
        <v>411</v>
      </c>
      <c r="U405" s="17"/>
      <c r="V405" s="17"/>
      <c r="W405" s="30" t="s">
        <v>1031</v>
      </c>
      <c r="X405" s="19">
        <f t="shared" si="6"/>
        <v>1</v>
      </c>
    </row>
    <row r="406" hidden="1">
      <c r="A406" s="10"/>
      <c r="B406" s="10" t="s">
        <v>27</v>
      </c>
      <c r="C406" s="10" t="s">
        <v>48</v>
      </c>
      <c r="D406" s="10" t="s">
        <v>28</v>
      </c>
      <c r="E406" s="10" t="s">
        <v>28</v>
      </c>
      <c r="F406" s="12" t="s">
        <v>1032</v>
      </c>
      <c r="G406" s="12" t="s">
        <v>1033</v>
      </c>
      <c r="H406" s="12" t="s">
        <v>1034</v>
      </c>
      <c r="I406" s="5">
        <v>300.0</v>
      </c>
      <c r="J406" s="5">
        <v>-300.0</v>
      </c>
      <c r="K406" s="5">
        <v>230.0</v>
      </c>
      <c r="L406" s="5"/>
      <c r="M406" s="7">
        <v>300.0</v>
      </c>
      <c r="N406" s="7">
        <v>-300.0</v>
      </c>
      <c r="O406" s="7">
        <v>230.0</v>
      </c>
      <c r="P406" s="7"/>
      <c r="Q406" s="7"/>
      <c r="R406" s="16" t="s">
        <v>411</v>
      </c>
      <c r="S406" s="21"/>
      <c r="T406" s="16" t="s">
        <v>411</v>
      </c>
      <c r="U406" s="17"/>
      <c r="V406" s="17"/>
      <c r="W406" s="18" t="s">
        <v>1035</v>
      </c>
      <c r="X406" s="19">
        <f t="shared" si="6"/>
        <v>1</v>
      </c>
    </row>
    <row r="407" hidden="1">
      <c r="A407" s="10"/>
      <c r="B407" s="10" t="s">
        <v>27</v>
      </c>
      <c r="C407" s="10" t="s">
        <v>48</v>
      </c>
      <c r="D407" s="10" t="s">
        <v>28</v>
      </c>
      <c r="E407" s="10" t="s">
        <v>28</v>
      </c>
      <c r="F407" s="12" t="s">
        <v>1036</v>
      </c>
      <c r="G407" s="12" t="s">
        <v>1033</v>
      </c>
      <c r="H407" s="12" t="s">
        <v>1030</v>
      </c>
      <c r="I407" s="5">
        <v>300.0</v>
      </c>
      <c r="J407" s="5">
        <v>-300.0</v>
      </c>
      <c r="K407" s="5">
        <v>230.0</v>
      </c>
      <c r="L407" s="5"/>
      <c r="M407" s="7">
        <v>300.0</v>
      </c>
      <c r="N407" s="7">
        <v>-300.0</v>
      </c>
      <c r="O407" s="7">
        <v>230.0</v>
      </c>
      <c r="P407" s="7"/>
      <c r="Q407" s="7"/>
      <c r="R407" s="16" t="s">
        <v>411</v>
      </c>
      <c r="S407" s="21"/>
      <c r="T407" s="16" t="s">
        <v>411</v>
      </c>
      <c r="U407" s="17"/>
      <c r="V407" s="17"/>
      <c r="W407" s="18" t="s">
        <v>1035</v>
      </c>
      <c r="X407" s="19">
        <f t="shared" si="6"/>
        <v>1</v>
      </c>
    </row>
    <row r="408" hidden="1">
      <c r="A408" s="10"/>
      <c r="B408" s="10" t="s">
        <v>27</v>
      </c>
      <c r="C408" s="10" t="s">
        <v>48</v>
      </c>
      <c r="D408" s="10" t="s">
        <v>28</v>
      </c>
      <c r="E408" s="10" t="s">
        <v>28</v>
      </c>
      <c r="F408" s="12" t="s">
        <v>1037</v>
      </c>
      <c r="G408" s="12" t="s">
        <v>648</v>
      </c>
      <c r="H408" s="12" t="s">
        <v>650</v>
      </c>
      <c r="I408" s="5">
        <v>1600.0</v>
      </c>
      <c r="J408" s="5">
        <v>-1600.0</v>
      </c>
      <c r="K408" s="5"/>
      <c r="L408" s="5"/>
      <c r="M408" s="14">
        <v>500.0</v>
      </c>
      <c r="N408" s="14">
        <v>-500.0</v>
      </c>
      <c r="O408" s="7"/>
      <c r="P408" s="7"/>
      <c r="Q408" s="7">
        <v>2025.0</v>
      </c>
      <c r="R408" s="16" t="s">
        <v>623</v>
      </c>
      <c r="S408" s="20" t="s">
        <v>624</v>
      </c>
      <c r="T408" s="16" t="s">
        <v>623</v>
      </c>
      <c r="U408" s="20" t="s">
        <v>624</v>
      </c>
      <c r="V408" s="18"/>
      <c r="W408" s="17"/>
      <c r="X408" s="19">
        <f t="shared" si="6"/>
        <v>4</v>
      </c>
    </row>
    <row r="409" hidden="1">
      <c r="A409" s="10"/>
      <c r="B409" s="10" t="s">
        <v>27</v>
      </c>
      <c r="C409" s="10" t="s">
        <v>48</v>
      </c>
      <c r="D409" s="10" t="s">
        <v>28</v>
      </c>
      <c r="E409" s="10" t="s">
        <v>28</v>
      </c>
      <c r="F409" s="12" t="s">
        <v>1037</v>
      </c>
      <c r="G409" s="12" t="s">
        <v>648</v>
      </c>
      <c r="H409" s="12" t="s">
        <v>650</v>
      </c>
      <c r="I409" s="5">
        <v>0.0</v>
      </c>
      <c r="J409" s="5">
        <v>0.0</v>
      </c>
      <c r="K409" s="5"/>
      <c r="L409" s="5"/>
      <c r="M409" s="14">
        <v>150.0</v>
      </c>
      <c r="N409" s="14">
        <v>-150.0</v>
      </c>
      <c r="O409" s="7"/>
      <c r="P409" s="7"/>
      <c r="Q409" s="7">
        <v>2030.0</v>
      </c>
      <c r="R409" s="16" t="s">
        <v>623</v>
      </c>
      <c r="S409" s="20" t="s">
        <v>624</v>
      </c>
      <c r="T409" s="16" t="s">
        <v>623</v>
      </c>
      <c r="U409" s="20" t="s">
        <v>624</v>
      </c>
      <c r="V409" s="18"/>
      <c r="W409" s="17"/>
      <c r="X409" s="19">
        <f t="shared" si="6"/>
        <v>4</v>
      </c>
    </row>
    <row r="410" hidden="1">
      <c r="A410" s="10"/>
      <c r="B410" s="10" t="s">
        <v>27</v>
      </c>
      <c r="C410" s="10" t="s">
        <v>48</v>
      </c>
      <c r="D410" s="10" t="s">
        <v>28</v>
      </c>
      <c r="E410" s="10" t="s">
        <v>28</v>
      </c>
      <c r="F410" s="12" t="s">
        <v>1037</v>
      </c>
      <c r="G410" s="12" t="s">
        <v>648</v>
      </c>
      <c r="H410" s="12" t="s">
        <v>650</v>
      </c>
      <c r="I410" s="5">
        <v>0.0</v>
      </c>
      <c r="J410" s="5">
        <v>0.0</v>
      </c>
      <c r="K410" s="5"/>
      <c r="L410" s="5"/>
      <c r="M410" s="14">
        <v>500.0</v>
      </c>
      <c r="N410" s="14">
        <v>-500.0</v>
      </c>
      <c r="O410" s="7"/>
      <c r="P410" s="7"/>
      <c r="Q410" s="7">
        <v>2040.0</v>
      </c>
      <c r="R410" s="16" t="s">
        <v>623</v>
      </c>
      <c r="S410" s="20" t="s">
        <v>624</v>
      </c>
      <c r="T410" s="16" t="s">
        <v>623</v>
      </c>
      <c r="U410" s="20" t="s">
        <v>624</v>
      </c>
      <c r="V410" s="18"/>
      <c r="W410" s="17"/>
      <c r="X410" s="19">
        <f t="shared" si="6"/>
        <v>4</v>
      </c>
    </row>
    <row r="411" hidden="1">
      <c r="A411" s="10"/>
      <c r="B411" s="10" t="s">
        <v>27</v>
      </c>
      <c r="C411" s="10" t="s">
        <v>48</v>
      </c>
      <c r="D411" s="10" t="s">
        <v>28</v>
      </c>
      <c r="E411" s="10" t="s">
        <v>28</v>
      </c>
      <c r="F411" s="12" t="s">
        <v>1037</v>
      </c>
      <c r="G411" s="12" t="s">
        <v>648</v>
      </c>
      <c r="H411" s="12" t="s">
        <v>650</v>
      </c>
      <c r="I411" s="5">
        <v>0.0</v>
      </c>
      <c r="J411" s="5">
        <v>0.0</v>
      </c>
      <c r="K411" s="5"/>
      <c r="L411" s="5"/>
      <c r="M411" s="7">
        <v>0.0</v>
      </c>
      <c r="N411" s="14">
        <v>-500.0</v>
      </c>
      <c r="O411" s="7"/>
      <c r="P411" s="7"/>
      <c r="Q411" s="7">
        <v>2045.0</v>
      </c>
      <c r="R411" s="16" t="s">
        <v>623</v>
      </c>
      <c r="S411" s="20" t="s">
        <v>624</v>
      </c>
      <c r="T411" s="16" t="s">
        <v>623</v>
      </c>
      <c r="U411" s="20" t="s">
        <v>624</v>
      </c>
      <c r="V411" s="18" t="s">
        <v>651</v>
      </c>
      <c r="W411" s="17"/>
      <c r="X411" s="19">
        <f t="shared" si="6"/>
        <v>4</v>
      </c>
    </row>
    <row r="412" hidden="1">
      <c r="A412" s="10"/>
      <c r="B412" s="10" t="s">
        <v>27</v>
      </c>
      <c r="C412" s="10" t="s">
        <v>48</v>
      </c>
      <c r="D412" s="10" t="s">
        <v>28</v>
      </c>
      <c r="E412" s="10" t="s">
        <v>28</v>
      </c>
      <c r="F412" s="12" t="s">
        <v>1038</v>
      </c>
      <c r="G412" s="12" t="s">
        <v>648</v>
      </c>
      <c r="H412" s="12" t="s">
        <v>696</v>
      </c>
      <c r="I412" s="5">
        <v>1400.0</v>
      </c>
      <c r="J412" s="5">
        <v>-1400.0</v>
      </c>
      <c r="K412" s="5"/>
      <c r="L412" s="5"/>
      <c r="M412" s="14">
        <v>0.0</v>
      </c>
      <c r="N412" s="14">
        <v>0.0</v>
      </c>
      <c r="O412" s="7"/>
      <c r="P412" s="7"/>
      <c r="Q412" s="7"/>
      <c r="R412" s="16" t="s">
        <v>623</v>
      </c>
      <c r="S412" s="20" t="s">
        <v>624</v>
      </c>
      <c r="T412" s="16" t="s">
        <v>623</v>
      </c>
      <c r="U412" s="20" t="s">
        <v>624</v>
      </c>
      <c r="V412" s="17"/>
      <c r="W412" s="17"/>
      <c r="X412" s="19">
        <f t="shared" si="6"/>
        <v>1</v>
      </c>
    </row>
    <row r="413" hidden="1">
      <c r="A413" s="10"/>
      <c r="B413" s="10" t="s">
        <v>27</v>
      </c>
      <c r="C413" s="10" t="s">
        <v>48</v>
      </c>
      <c r="D413" s="10" t="s">
        <v>28</v>
      </c>
      <c r="E413" s="10" t="s">
        <v>28</v>
      </c>
      <c r="F413" s="12" t="s">
        <v>1039</v>
      </c>
      <c r="G413" s="12" t="s">
        <v>648</v>
      </c>
      <c r="H413" s="12" t="s">
        <v>657</v>
      </c>
      <c r="I413" s="5">
        <v>1800.0</v>
      </c>
      <c r="J413" s="5">
        <v>-1800.0</v>
      </c>
      <c r="K413" s="5"/>
      <c r="L413" s="5"/>
      <c r="M413" s="14">
        <v>500.0</v>
      </c>
      <c r="N413" s="14">
        <v>-500.0</v>
      </c>
      <c r="O413" s="7"/>
      <c r="P413" s="7"/>
      <c r="Q413" s="7">
        <v>2045.0</v>
      </c>
      <c r="R413" s="16" t="s">
        <v>623</v>
      </c>
      <c r="S413" s="20" t="s">
        <v>624</v>
      </c>
      <c r="T413" s="16" t="s">
        <v>623</v>
      </c>
      <c r="U413" s="20" t="s">
        <v>624</v>
      </c>
      <c r="V413" s="17"/>
      <c r="W413" s="17"/>
      <c r="X413" s="19">
        <f t="shared" si="6"/>
        <v>1</v>
      </c>
    </row>
    <row r="414" hidden="1">
      <c r="A414" s="10"/>
      <c r="B414" s="10" t="s">
        <v>27</v>
      </c>
      <c r="C414" s="10" t="s">
        <v>48</v>
      </c>
      <c r="D414" s="10" t="s">
        <v>28</v>
      </c>
      <c r="E414" s="10" t="s">
        <v>28</v>
      </c>
      <c r="F414" s="12" t="s">
        <v>1040</v>
      </c>
      <c r="G414" s="12" t="s">
        <v>650</v>
      </c>
      <c r="H414" s="12" t="s">
        <v>1041</v>
      </c>
      <c r="I414" s="5">
        <v>3700.0</v>
      </c>
      <c r="J414" s="5">
        <v>-3700.0</v>
      </c>
      <c r="K414" s="5"/>
      <c r="L414" s="5"/>
      <c r="M414" s="14">
        <v>1000.0</v>
      </c>
      <c r="N414" s="14">
        <v>-1000.0</v>
      </c>
      <c r="O414" s="7"/>
      <c r="P414" s="7"/>
      <c r="Q414" s="7">
        <v>2025.0</v>
      </c>
      <c r="R414" s="16" t="s">
        <v>623</v>
      </c>
      <c r="S414" s="20" t="s">
        <v>624</v>
      </c>
      <c r="T414" s="16" t="s">
        <v>623</v>
      </c>
      <c r="U414" s="20" t="s">
        <v>624</v>
      </c>
      <c r="V414" s="18"/>
      <c r="W414" s="17"/>
      <c r="X414" s="19">
        <f t="shared" si="6"/>
        <v>1</v>
      </c>
    </row>
    <row r="415" hidden="1">
      <c r="A415" s="10"/>
      <c r="B415" s="10" t="s">
        <v>27</v>
      </c>
      <c r="C415" s="10" t="s">
        <v>48</v>
      </c>
      <c r="D415" s="10" t="s">
        <v>28</v>
      </c>
      <c r="E415" s="10" t="s">
        <v>28</v>
      </c>
      <c r="F415" s="12" t="s">
        <v>1042</v>
      </c>
      <c r="G415" s="12" t="s">
        <v>650</v>
      </c>
      <c r="H415" s="12" t="s">
        <v>669</v>
      </c>
      <c r="I415" s="5">
        <v>3000.0</v>
      </c>
      <c r="J415" s="5">
        <v>-3000.0</v>
      </c>
      <c r="K415" s="5"/>
      <c r="L415" s="5"/>
      <c r="M415" s="14">
        <v>300.0</v>
      </c>
      <c r="N415" s="14">
        <v>-300.0</v>
      </c>
      <c r="O415" s="7"/>
      <c r="P415" s="7"/>
      <c r="Q415" s="7">
        <v>2025.0</v>
      </c>
      <c r="R415" s="16" t="s">
        <v>623</v>
      </c>
      <c r="S415" s="20" t="s">
        <v>624</v>
      </c>
      <c r="T415" s="16" t="s">
        <v>623</v>
      </c>
      <c r="U415" s="20" t="s">
        <v>624</v>
      </c>
      <c r="V415" s="17"/>
      <c r="W415" s="17"/>
      <c r="X415" s="19">
        <f t="shared" si="6"/>
        <v>2</v>
      </c>
    </row>
    <row r="416" hidden="1">
      <c r="A416" s="10"/>
      <c r="B416" s="10" t="s">
        <v>27</v>
      </c>
      <c r="C416" s="10" t="s">
        <v>48</v>
      </c>
      <c r="D416" s="10" t="s">
        <v>28</v>
      </c>
      <c r="E416" s="10" t="s">
        <v>28</v>
      </c>
      <c r="F416" s="12" t="s">
        <v>1042</v>
      </c>
      <c r="G416" s="12" t="s">
        <v>650</v>
      </c>
      <c r="H416" s="12" t="s">
        <v>669</v>
      </c>
      <c r="I416" s="5">
        <v>0.0</v>
      </c>
      <c r="J416" s="5">
        <v>0.0</v>
      </c>
      <c r="K416" s="5"/>
      <c r="L416" s="5"/>
      <c r="M416" s="14">
        <v>1500.0</v>
      </c>
      <c r="N416" s="14">
        <v>-1500.0</v>
      </c>
      <c r="O416" s="7"/>
      <c r="P416" s="7"/>
      <c r="Q416" s="7">
        <v>2040.0</v>
      </c>
      <c r="R416" s="16" t="s">
        <v>623</v>
      </c>
      <c r="S416" s="20" t="s">
        <v>624</v>
      </c>
      <c r="T416" s="16" t="s">
        <v>623</v>
      </c>
      <c r="U416" s="20" t="s">
        <v>624</v>
      </c>
      <c r="V416" s="17"/>
      <c r="W416" s="17"/>
      <c r="X416" s="19">
        <f t="shared" si="6"/>
        <v>2</v>
      </c>
    </row>
    <row r="417" hidden="1">
      <c r="A417" s="10"/>
      <c r="B417" s="10" t="s">
        <v>27</v>
      </c>
      <c r="C417" s="10" t="s">
        <v>48</v>
      </c>
      <c r="D417" s="10" t="s">
        <v>28</v>
      </c>
      <c r="E417" s="10" t="s">
        <v>28</v>
      </c>
      <c r="F417" s="12" t="s">
        <v>1043</v>
      </c>
      <c r="G417" s="3" t="s">
        <v>650</v>
      </c>
      <c r="H417" s="3" t="s">
        <v>671</v>
      </c>
      <c r="I417" s="5">
        <v>0.0</v>
      </c>
      <c r="J417" s="5">
        <v>0.0</v>
      </c>
      <c r="K417" s="5"/>
      <c r="L417" s="5"/>
      <c r="M417" s="14">
        <v>1400.0</v>
      </c>
      <c r="N417" s="14">
        <v>-1400.0</v>
      </c>
      <c r="O417" s="7"/>
      <c r="P417" s="7"/>
      <c r="Q417" s="7">
        <v>2030.0</v>
      </c>
      <c r="R417" s="16" t="s">
        <v>623</v>
      </c>
      <c r="S417" s="20" t="s">
        <v>624</v>
      </c>
      <c r="T417" s="16" t="s">
        <v>623</v>
      </c>
      <c r="U417" s="20" t="s">
        <v>624</v>
      </c>
      <c r="V417" s="17"/>
      <c r="W417" s="17"/>
      <c r="X417" s="19">
        <f t="shared" si="6"/>
        <v>2</v>
      </c>
    </row>
    <row r="418" hidden="1">
      <c r="A418" s="10"/>
      <c r="B418" s="10" t="s">
        <v>27</v>
      </c>
      <c r="C418" s="10" t="s">
        <v>48</v>
      </c>
      <c r="D418" s="10" t="s">
        <v>28</v>
      </c>
      <c r="E418" s="10" t="s">
        <v>28</v>
      </c>
      <c r="F418" s="12" t="s">
        <v>1043</v>
      </c>
      <c r="G418" s="3" t="s">
        <v>650</v>
      </c>
      <c r="H418" s="3" t="s">
        <v>671</v>
      </c>
      <c r="I418" s="5">
        <v>0.0</v>
      </c>
      <c r="J418" s="5">
        <v>0.0</v>
      </c>
      <c r="K418" s="5"/>
      <c r="L418" s="5"/>
      <c r="M418" s="14">
        <v>1400.0</v>
      </c>
      <c r="N418" s="14">
        <v>-1400.0</v>
      </c>
      <c r="O418" s="7"/>
      <c r="P418" s="7"/>
      <c r="Q418" s="7">
        <v>2045.0</v>
      </c>
      <c r="R418" s="16" t="s">
        <v>623</v>
      </c>
      <c r="S418" s="20" t="s">
        <v>624</v>
      </c>
      <c r="T418" s="16" t="s">
        <v>623</v>
      </c>
      <c r="U418" s="20" t="s">
        <v>624</v>
      </c>
      <c r="V418" s="18" t="s">
        <v>651</v>
      </c>
      <c r="W418" s="17"/>
      <c r="X418" s="19">
        <f t="shared" si="6"/>
        <v>2</v>
      </c>
    </row>
    <row r="419" hidden="1">
      <c r="A419" s="10"/>
      <c r="B419" s="10" t="s">
        <v>27</v>
      </c>
      <c r="C419" s="10" t="s">
        <v>48</v>
      </c>
      <c r="D419" s="10" t="s">
        <v>28</v>
      </c>
      <c r="E419" s="10" t="s">
        <v>28</v>
      </c>
      <c r="F419" s="12" t="s">
        <v>1044</v>
      </c>
      <c r="G419" s="12" t="s">
        <v>650</v>
      </c>
      <c r="H419" s="12" t="s">
        <v>673</v>
      </c>
      <c r="I419" s="5">
        <v>2300.0</v>
      </c>
      <c r="J419" s="5">
        <v>-2300.0</v>
      </c>
      <c r="K419" s="5"/>
      <c r="L419" s="5"/>
      <c r="M419" s="14">
        <v>1000.0</v>
      </c>
      <c r="N419" s="14">
        <v>-1000.0</v>
      </c>
      <c r="O419" s="7"/>
      <c r="P419" s="7"/>
      <c r="Q419" s="7">
        <v>2030.0</v>
      </c>
      <c r="R419" s="16" t="s">
        <v>623</v>
      </c>
      <c r="S419" s="20" t="s">
        <v>624</v>
      </c>
      <c r="T419" s="16" t="s">
        <v>623</v>
      </c>
      <c r="U419" s="20" t="s">
        <v>624</v>
      </c>
      <c r="V419" s="17"/>
      <c r="W419" s="17"/>
      <c r="X419" s="19">
        <f t="shared" si="6"/>
        <v>2</v>
      </c>
    </row>
    <row r="420" hidden="1">
      <c r="A420" s="10"/>
      <c r="B420" s="10" t="s">
        <v>27</v>
      </c>
      <c r="C420" s="10" t="s">
        <v>48</v>
      </c>
      <c r="D420" s="10" t="s">
        <v>28</v>
      </c>
      <c r="E420" s="10" t="s">
        <v>28</v>
      </c>
      <c r="F420" s="12" t="s">
        <v>1044</v>
      </c>
      <c r="G420" s="12" t="s">
        <v>650</v>
      </c>
      <c r="H420" s="12" t="s">
        <v>673</v>
      </c>
      <c r="I420" s="5">
        <v>0.0</v>
      </c>
      <c r="J420" s="5">
        <v>0.0</v>
      </c>
      <c r="K420" s="5"/>
      <c r="L420" s="5"/>
      <c r="M420" s="14">
        <v>400.0</v>
      </c>
      <c r="N420" s="14">
        <v>-400.0</v>
      </c>
      <c r="O420" s="7"/>
      <c r="P420" s="7"/>
      <c r="Q420" s="7">
        <v>2040.0</v>
      </c>
      <c r="R420" s="16" t="s">
        <v>623</v>
      </c>
      <c r="S420" s="20" t="s">
        <v>624</v>
      </c>
      <c r="T420" s="16" t="s">
        <v>623</v>
      </c>
      <c r="U420" s="20" t="s">
        <v>624</v>
      </c>
      <c r="V420" s="17"/>
      <c r="W420" s="17"/>
      <c r="X420" s="19">
        <f t="shared" si="6"/>
        <v>2</v>
      </c>
    </row>
    <row r="421" hidden="1">
      <c r="A421" s="10"/>
      <c r="B421" s="10" t="s">
        <v>27</v>
      </c>
      <c r="C421" s="10" t="s">
        <v>48</v>
      </c>
      <c r="D421" s="10" t="s">
        <v>28</v>
      </c>
      <c r="E421" s="10" t="s">
        <v>28</v>
      </c>
      <c r="F421" s="12" t="s">
        <v>1045</v>
      </c>
      <c r="G421" s="12" t="s">
        <v>650</v>
      </c>
      <c r="H421" s="12" t="s">
        <v>675</v>
      </c>
      <c r="I421" s="5">
        <v>3950.0</v>
      </c>
      <c r="J421" s="5">
        <v>-3950.0</v>
      </c>
      <c r="K421" s="5"/>
      <c r="L421" s="5"/>
      <c r="M421" s="14">
        <v>1050.0</v>
      </c>
      <c r="N421" s="14">
        <v>-1050.0</v>
      </c>
      <c r="O421" s="7"/>
      <c r="P421" s="7"/>
      <c r="Q421" s="7">
        <v>2025.0</v>
      </c>
      <c r="R421" s="16" t="s">
        <v>623</v>
      </c>
      <c r="S421" s="20" t="s">
        <v>624</v>
      </c>
      <c r="T421" s="16" t="s">
        <v>623</v>
      </c>
      <c r="U421" s="20" t="s">
        <v>624</v>
      </c>
      <c r="V421" s="17"/>
      <c r="W421" s="17"/>
      <c r="X421" s="19">
        <f t="shared" si="6"/>
        <v>2</v>
      </c>
    </row>
    <row r="422" hidden="1">
      <c r="A422" s="10"/>
      <c r="B422" s="10" t="s">
        <v>27</v>
      </c>
      <c r="C422" s="10" t="s">
        <v>48</v>
      </c>
      <c r="D422" s="10" t="s">
        <v>28</v>
      </c>
      <c r="E422" s="10" t="s">
        <v>28</v>
      </c>
      <c r="F422" s="12" t="s">
        <v>1045</v>
      </c>
      <c r="G422" s="12" t="s">
        <v>650</v>
      </c>
      <c r="H422" s="12" t="s">
        <v>675</v>
      </c>
      <c r="I422" s="5">
        <v>0.0</v>
      </c>
      <c r="J422" s="5">
        <v>0.0</v>
      </c>
      <c r="K422" s="5"/>
      <c r="L422" s="5"/>
      <c r="M422" s="14">
        <v>1000.0</v>
      </c>
      <c r="N422" s="14">
        <v>-1000.0</v>
      </c>
      <c r="O422" s="7"/>
      <c r="P422" s="7"/>
      <c r="Q422" s="7">
        <v>2045.0</v>
      </c>
      <c r="R422" s="16" t="s">
        <v>623</v>
      </c>
      <c r="S422" s="20" t="s">
        <v>624</v>
      </c>
      <c r="T422" s="16" t="s">
        <v>623</v>
      </c>
      <c r="U422" s="20" t="s">
        <v>624</v>
      </c>
      <c r="V422" s="18" t="s">
        <v>651</v>
      </c>
      <c r="W422" s="17"/>
      <c r="X422" s="19">
        <f t="shared" si="6"/>
        <v>2</v>
      </c>
    </row>
    <row r="423" hidden="1">
      <c r="A423" s="10"/>
      <c r="B423" s="10" t="s">
        <v>27</v>
      </c>
      <c r="C423" s="10" t="s">
        <v>48</v>
      </c>
      <c r="D423" s="10" t="s">
        <v>28</v>
      </c>
      <c r="E423" s="10" t="s">
        <v>28</v>
      </c>
      <c r="F423" s="12" t="s">
        <v>1046</v>
      </c>
      <c r="G423" s="12" t="s">
        <v>650</v>
      </c>
      <c r="H423" s="12" t="s">
        <v>1047</v>
      </c>
      <c r="I423" s="5">
        <v>1400.0</v>
      </c>
      <c r="J423" s="5">
        <v>-1400.0</v>
      </c>
      <c r="K423" s="5"/>
      <c r="L423" s="5"/>
      <c r="M423" s="14">
        <v>0.0</v>
      </c>
      <c r="N423" s="14">
        <v>0.0</v>
      </c>
      <c r="O423" s="7"/>
      <c r="P423" s="7"/>
      <c r="Q423" s="7"/>
      <c r="R423" s="16" t="s">
        <v>623</v>
      </c>
      <c r="S423" s="20" t="s">
        <v>624</v>
      </c>
      <c r="T423" s="16" t="s">
        <v>623</v>
      </c>
      <c r="U423" s="20" t="s">
        <v>624</v>
      </c>
      <c r="V423" s="17"/>
      <c r="W423" s="17"/>
      <c r="X423" s="19">
        <f t="shared" si="6"/>
        <v>1</v>
      </c>
    </row>
    <row r="424" hidden="1">
      <c r="A424" s="10"/>
      <c r="B424" s="10" t="s">
        <v>27</v>
      </c>
      <c r="C424" s="10" t="s">
        <v>48</v>
      </c>
      <c r="D424" s="10" t="s">
        <v>28</v>
      </c>
      <c r="E424" s="10" t="s">
        <v>28</v>
      </c>
      <c r="F424" s="12" t="s">
        <v>1048</v>
      </c>
      <c r="G424" s="12" t="s">
        <v>650</v>
      </c>
      <c r="H424" s="12" t="s">
        <v>696</v>
      </c>
      <c r="I424" s="5">
        <v>1000.0</v>
      </c>
      <c r="J424" s="5">
        <v>-1000.0</v>
      </c>
      <c r="K424" s="5"/>
      <c r="L424" s="5"/>
      <c r="M424" s="14">
        <v>2000.0</v>
      </c>
      <c r="N424" s="14">
        <v>-2000.0</v>
      </c>
      <c r="O424" s="7"/>
      <c r="P424" s="7"/>
      <c r="Q424" s="7">
        <v>2025.0</v>
      </c>
      <c r="R424" s="16" t="s">
        <v>623</v>
      </c>
      <c r="S424" s="20" t="s">
        <v>624</v>
      </c>
      <c r="T424" s="16" t="s">
        <v>623</v>
      </c>
      <c r="U424" s="20" t="s">
        <v>624</v>
      </c>
      <c r="V424" s="17"/>
      <c r="W424" s="17"/>
      <c r="X424" s="19">
        <f t="shared" si="6"/>
        <v>2</v>
      </c>
    </row>
    <row r="425" hidden="1">
      <c r="A425" s="10"/>
      <c r="B425" s="10" t="s">
        <v>27</v>
      </c>
      <c r="C425" s="10" t="s">
        <v>48</v>
      </c>
      <c r="D425" s="10" t="s">
        <v>28</v>
      </c>
      <c r="E425" s="10" t="s">
        <v>28</v>
      </c>
      <c r="F425" s="12" t="s">
        <v>1048</v>
      </c>
      <c r="G425" s="12" t="s">
        <v>650</v>
      </c>
      <c r="H425" s="12" t="s">
        <v>696</v>
      </c>
      <c r="I425" s="5">
        <v>0.0</v>
      </c>
      <c r="J425" s="5">
        <v>0.0</v>
      </c>
      <c r="K425" s="5"/>
      <c r="L425" s="5"/>
      <c r="M425" s="14">
        <v>400.0</v>
      </c>
      <c r="N425" s="14">
        <v>-400.0</v>
      </c>
      <c r="O425" s="7"/>
      <c r="P425" s="7"/>
      <c r="Q425" s="7">
        <v>2030.0</v>
      </c>
      <c r="R425" s="16" t="s">
        <v>623</v>
      </c>
      <c r="S425" s="20" t="s">
        <v>624</v>
      </c>
      <c r="T425" s="16" t="s">
        <v>623</v>
      </c>
      <c r="U425" s="20" t="s">
        <v>624</v>
      </c>
      <c r="V425" s="17"/>
      <c r="W425" s="17"/>
      <c r="X425" s="19">
        <f t="shared" si="6"/>
        <v>2</v>
      </c>
    </row>
    <row r="426" hidden="1">
      <c r="A426" s="10"/>
      <c r="B426" s="10" t="s">
        <v>27</v>
      </c>
      <c r="C426" s="10" t="s">
        <v>48</v>
      </c>
      <c r="D426" s="10" t="s">
        <v>28</v>
      </c>
      <c r="E426" s="10" t="s">
        <v>28</v>
      </c>
      <c r="F426" s="12" t="s">
        <v>1049</v>
      </c>
      <c r="G426" s="12" t="s">
        <v>650</v>
      </c>
      <c r="H426" s="12" t="s">
        <v>1050</v>
      </c>
      <c r="I426" s="5">
        <v>615.0</v>
      </c>
      <c r="J426" s="5">
        <v>-615.0</v>
      </c>
      <c r="K426" s="5"/>
      <c r="L426" s="5"/>
      <c r="M426" s="14">
        <v>700.0</v>
      </c>
      <c r="N426" s="14">
        <v>-700.0</v>
      </c>
      <c r="O426" s="7"/>
      <c r="P426" s="7"/>
      <c r="Q426" s="7">
        <v>2030.0</v>
      </c>
      <c r="R426" s="16" t="s">
        <v>623</v>
      </c>
      <c r="S426" s="20" t="s">
        <v>624</v>
      </c>
      <c r="T426" s="16" t="s">
        <v>623</v>
      </c>
      <c r="U426" s="20" t="s">
        <v>624</v>
      </c>
      <c r="V426" s="17"/>
      <c r="W426" s="17"/>
      <c r="X426" s="19">
        <f t="shared" si="6"/>
        <v>2</v>
      </c>
    </row>
    <row r="427" hidden="1">
      <c r="A427" s="10"/>
      <c r="B427" s="10" t="s">
        <v>27</v>
      </c>
      <c r="C427" s="10" t="s">
        <v>48</v>
      </c>
      <c r="D427" s="10" t="s">
        <v>28</v>
      </c>
      <c r="E427" s="10" t="s">
        <v>28</v>
      </c>
      <c r="F427" s="12" t="s">
        <v>1049</v>
      </c>
      <c r="G427" s="12" t="s">
        <v>650</v>
      </c>
      <c r="H427" s="12" t="s">
        <v>1050</v>
      </c>
      <c r="I427" s="5">
        <v>0.0</v>
      </c>
      <c r="J427" s="5">
        <v>0.0</v>
      </c>
      <c r="K427" s="5"/>
      <c r="L427" s="5"/>
      <c r="M427" s="14">
        <v>700.0</v>
      </c>
      <c r="N427" s="14">
        <v>-700.0</v>
      </c>
      <c r="O427" s="7"/>
      <c r="P427" s="7"/>
      <c r="Q427" s="7">
        <v>2045.0</v>
      </c>
      <c r="R427" s="16" t="s">
        <v>623</v>
      </c>
      <c r="S427" s="20" t="s">
        <v>624</v>
      </c>
      <c r="T427" s="16" t="s">
        <v>623</v>
      </c>
      <c r="U427" s="20" t="s">
        <v>624</v>
      </c>
      <c r="V427" s="17"/>
      <c r="W427" s="17"/>
      <c r="X427" s="19">
        <f t="shared" si="6"/>
        <v>2</v>
      </c>
    </row>
    <row r="428" hidden="1">
      <c r="A428" s="10"/>
      <c r="B428" s="10" t="s">
        <v>27</v>
      </c>
      <c r="C428" s="10" t="s">
        <v>48</v>
      </c>
      <c r="D428" s="10" t="s">
        <v>28</v>
      </c>
      <c r="E428" s="10" t="s">
        <v>28</v>
      </c>
      <c r="F428" s="12" t="s">
        <v>1051</v>
      </c>
      <c r="G428" s="12" t="s">
        <v>1041</v>
      </c>
      <c r="H428" s="12" t="s">
        <v>671</v>
      </c>
      <c r="I428" s="5">
        <v>0.0</v>
      </c>
      <c r="J428" s="5">
        <v>0.0</v>
      </c>
      <c r="K428" s="5"/>
      <c r="L428" s="5"/>
      <c r="M428" s="14">
        <v>1400.0</v>
      </c>
      <c r="N428" s="14">
        <v>-1400.0</v>
      </c>
      <c r="O428" s="7"/>
      <c r="P428" s="7"/>
      <c r="Q428" s="7">
        <v>2025.0</v>
      </c>
      <c r="R428" s="16" t="s">
        <v>623</v>
      </c>
      <c r="S428" s="20" t="s">
        <v>624</v>
      </c>
      <c r="T428" s="16" t="s">
        <v>623</v>
      </c>
      <c r="U428" s="20" t="s">
        <v>624</v>
      </c>
      <c r="V428" s="17"/>
      <c r="W428" s="17"/>
      <c r="X428" s="19">
        <f t="shared" si="6"/>
        <v>2</v>
      </c>
    </row>
    <row r="429" hidden="1">
      <c r="A429" s="10"/>
      <c r="B429" s="10" t="s">
        <v>27</v>
      </c>
      <c r="C429" s="10" t="s">
        <v>48</v>
      </c>
      <c r="D429" s="10" t="s">
        <v>28</v>
      </c>
      <c r="E429" s="10" t="s">
        <v>28</v>
      </c>
      <c r="F429" s="12" t="s">
        <v>1051</v>
      </c>
      <c r="G429" s="12" t="s">
        <v>1041</v>
      </c>
      <c r="H429" s="12" t="s">
        <v>671</v>
      </c>
      <c r="I429" s="5">
        <v>0.0</v>
      </c>
      <c r="J429" s="5">
        <v>0.0</v>
      </c>
      <c r="K429" s="5"/>
      <c r="L429" s="5"/>
      <c r="M429" s="14">
        <v>1400.0</v>
      </c>
      <c r="N429" s="14">
        <v>-1400.0</v>
      </c>
      <c r="O429" s="7"/>
      <c r="P429" s="7"/>
      <c r="Q429" s="7">
        <v>2045.0</v>
      </c>
      <c r="R429" s="16" t="s">
        <v>623</v>
      </c>
      <c r="S429" s="20" t="s">
        <v>624</v>
      </c>
      <c r="T429" s="16" t="s">
        <v>623</v>
      </c>
      <c r="U429" s="20" t="s">
        <v>624</v>
      </c>
      <c r="V429" s="18" t="s">
        <v>651</v>
      </c>
      <c r="W429" s="17"/>
      <c r="X429" s="19">
        <f t="shared" si="6"/>
        <v>2</v>
      </c>
    </row>
    <row r="430" hidden="1">
      <c r="A430" s="10"/>
      <c r="B430" s="10" t="s">
        <v>27</v>
      </c>
      <c r="C430" s="10" t="s">
        <v>48</v>
      </c>
      <c r="D430" s="10" t="s">
        <v>28</v>
      </c>
      <c r="E430" s="10" t="s">
        <v>28</v>
      </c>
      <c r="F430" s="12" t="s">
        <v>1052</v>
      </c>
      <c r="G430" s="12" t="s">
        <v>1041</v>
      </c>
      <c r="H430" s="12" t="s">
        <v>675</v>
      </c>
      <c r="I430" s="5">
        <v>700.0</v>
      </c>
      <c r="J430" s="5">
        <v>-700.0</v>
      </c>
      <c r="K430" s="5"/>
      <c r="L430" s="5"/>
      <c r="M430" s="14">
        <v>0.0</v>
      </c>
      <c r="N430" s="14">
        <v>0.0</v>
      </c>
      <c r="O430" s="7"/>
      <c r="P430" s="7"/>
      <c r="Q430" s="7"/>
      <c r="R430" s="16" t="s">
        <v>623</v>
      </c>
      <c r="S430" s="20" t="s">
        <v>624</v>
      </c>
      <c r="T430" s="16" t="s">
        <v>623</v>
      </c>
      <c r="U430" s="20" t="s">
        <v>624</v>
      </c>
      <c r="V430" s="17"/>
      <c r="W430" s="17"/>
      <c r="X430" s="19">
        <f t="shared" si="6"/>
        <v>1</v>
      </c>
    </row>
    <row r="431" hidden="1">
      <c r="A431" s="10"/>
      <c r="B431" s="10" t="s">
        <v>27</v>
      </c>
      <c r="C431" s="10" t="s">
        <v>48</v>
      </c>
      <c r="D431" s="10" t="s">
        <v>28</v>
      </c>
      <c r="E431" s="10" t="s">
        <v>28</v>
      </c>
      <c r="F431" s="12" t="s">
        <v>1053</v>
      </c>
      <c r="G431" s="12" t="s">
        <v>1041</v>
      </c>
      <c r="H431" s="12" t="s">
        <v>1047</v>
      </c>
      <c r="I431" s="5">
        <v>1640.0</v>
      </c>
      <c r="J431" s="5">
        <v>-1640.0</v>
      </c>
      <c r="K431" s="5"/>
      <c r="L431" s="5"/>
      <c r="M431" s="14">
        <v>0.0</v>
      </c>
      <c r="N431" s="14">
        <v>0.0</v>
      </c>
      <c r="O431" s="7"/>
      <c r="P431" s="7"/>
      <c r="Q431" s="7"/>
      <c r="R431" s="16" t="s">
        <v>623</v>
      </c>
      <c r="S431" s="20" t="s">
        <v>624</v>
      </c>
      <c r="T431" s="16" t="s">
        <v>623</v>
      </c>
      <c r="U431" s="20" t="s">
        <v>624</v>
      </c>
      <c r="V431" s="17"/>
      <c r="W431" s="17"/>
      <c r="X431" s="19">
        <f t="shared" si="6"/>
        <v>1</v>
      </c>
    </row>
    <row r="432" hidden="1">
      <c r="A432" s="10"/>
      <c r="B432" s="10" t="s">
        <v>27</v>
      </c>
      <c r="C432" s="10" t="s">
        <v>48</v>
      </c>
      <c r="D432" s="10" t="s">
        <v>28</v>
      </c>
      <c r="E432" s="10" t="s">
        <v>28</v>
      </c>
      <c r="F432" s="12" t="s">
        <v>1054</v>
      </c>
      <c r="G432" s="12" t="s">
        <v>1041</v>
      </c>
      <c r="H432" s="12" t="s">
        <v>1050</v>
      </c>
      <c r="I432" s="5">
        <v>2450.0</v>
      </c>
      <c r="J432" s="5">
        <v>-2450.0</v>
      </c>
      <c r="K432" s="5"/>
      <c r="L432" s="5"/>
      <c r="M432" s="14">
        <v>700.0</v>
      </c>
      <c r="N432" s="14">
        <v>-700.0</v>
      </c>
      <c r="O432" s="7"/>
      <c r="P432" s="7"/>
      <c r="Q432" s="7">
        <v>2045.0</v>
      </c>
      <c r="R432" s="16" t="s">
        <v>623</v>
      </c>
      <c r="S432" s="20" t="s">
        <v>624</v>
      </c>
      <c r="T432" s="16" t="s">
        <v>623</v>
      </c>
      <c r="U432" s="20" t="s">
        <v>624</v>
      </c>
      <c r="V432" s="17"/>
      <c r="W432" s="17"/>
      <c r="X432" s="19">
        <f t="shared" si="6"/>
        <v>1</v>
      </c>
    </row>
    <row r="433" hidden="1">
      <c r="A433" s="10"/>
      <c r="B433" s="10" t="s">
        <v>27</v>
      </c>
      <c r="C433" s="10" t="s">
        <v>48</v>
      </c>
      <c r="D433" s="10" t="s">
        <v>28</v>
      </c>
      <c r="E433" s="10" t="s">
        <v>28</v>
      </c>
      <c r="F433" s="12" t="s">
        <v>1055</v>
      </c>
      <c r="G433" s="12" t="s">
        <v>1056</v>
      </c>
      <c r="H433" s="12" t="s">
        <v>1057</v>
      </c>
      <c r="I433" s="5">
        <v>0.0</v>
      </c>
      <c r="J433" s="5">
        <v>0.0</v>
      </c>
      <c r="K433" s="5"/>
      <c r="L433" s="5"/>
      <c r="M433" s="7">
        <v>0.0</v>
      </c>
      <c r="N433" s="7">
        <v>0.0</v>
      </c>
      <c r="O433" s="7"/>
      <c r="P433" s="7"/>
      <c r="Q433" s="7"/>
      <c r="R433" s="15" t="s">
        <v>1058</v>
      </c>
      <c r="S433" s="21"/>
      <c r="T433" s="16" t="s">
        <v>1058</v>
      </c>
      <c r="U433" s="17"/>
      <c r="V433" s="17"/>
      <c r="W433" s="18" t="s">
        <v>1059</v>
      </c>
      <c r="X433" s="19">
        <f t="shared" si="6"/>
        <v>1</v>
      </c>
    </row>
    <row r="434" hidden="1">
      <c r="A434" s="10" t="s">
        <v>1060</v>
      </c>
      <c r="B434" s="10" t="s">
        <v>27</v>
      </c>
      <c r="C434" s="10" t="s">
        <v>48</v>
      </c>
      <c r="D434" s="10" t="s">
        <v>28</v>
      </c>
      <c r="E434" s="10" t="s">
        <v>28</v>
      </c>
      <c r="F434" s="12" t="s">
        <v>1061</v>
      </c>
      <c r="G434" s="3" t="s">
        <v>267</v>
      </c>
      <c r="H434" s="3" t="s">
        <v>270</v>
      </c>
      <c r="I434" s="5">
        <v>0.0</v>
      </c>
      <c r="J434" s="5">
        <v>0.0</v>
      </c>
      <c r="K434" s="13"/>
      <c r="L434" s="13"/>
      <c r="M434" s="7">
        <v>5000.0</v>
      </c>
      <c r="N434" s="7">
        <v>0.0</v>
      </c>
      <c r="O434" s="14"/>
      <c r="P434" s="14"/>
      <c r="Q434" s="7">
        <v>2045.0</v>
      </c>
      <c r="R434" s="16" t="s">
        <v>623</v>
      </c>
      <c r="S434" s="27" t="s">
        <v>624</v>
      </c>
      <c r="T434" s="16" t="s">
        <v>623</v>
      </c>
      <c r="U434" s="20" t="s">
        <v>624</v>
      </c>
      <c r="V434" s="17"/>
      <c r="W434" s="17"/>
      <c r="X434" s="19">
        <f t="shared" si="6"/>
        <v>1</v>
      </c>
    </row>
    <row r="435" hidden="1">
      <c r="A435" s="10" t="s">
        <v>1062</v>
      </c>
      <c r="B435" s="10" t="s">
        <v>27</v>
      </c>
      <c r="C435" s="10" t="s">
        <v>48</v>
      </c>
      <c r="D435" s="10" t="s">
        <v>28</v>
      </c>
      <c r="E435" s="10" t="s">
        <v>28</v>
      </c>
      <c r="F435" s="12" t="s">
        <v>1063</v>
      </c>
      <c r="G435" s="12" t="s">
        <v>1064</v>
      </c>
      <c r="H435" s="12" t="s">
        <v>65</v>
      </c>
      <c r="I435" s="5">
        <v>0.0</v>
      </c>
      <c r="J435" s="5">
        <v>0.0</v>
      </c>
      <c r="K435" s="13"/>
      <c r="L435" s="13"/>
      <c r="M435" s="7">
        <v>0.0</v>
      </c>
      <c r="N435" s="7">
        <v>0.0</v>
      </c>
      <c r="O435" s="14"/>
      <c r="P435" s="14"/>
      <c r="Q435" s="14"/>
      <c r="R435" s="16" t="s">
        <v>1065</v>
      </c>
      <c r="S435" s="22"/>
      <c r="T435" s="15" t="s">
        <v>66</v>
      </c>
      <c r="U435" s="17"/>
      <c r="V435" s="17"/>
      <c r="W435" s="18" t="s">
        <v>1066</v>
      </c>
      <c r="X435" s="19">
        <f t="shared" si="6"/>
        <v>1</v>
      </c>
    </row>
    <row r="436" hidden="1">
      <c r="A436" s="10"/>
      <c r="B436" s="10" t="s">
        <v>27</v>
      </c>
      <c r="C436" s="10" t="s">
        <v>48</v>
      </c>
      <c r="D436" s="10" t="s">
        <v>28</v>
      </c>
      <c r="E436" s="10" t="s">
        <v>28</v>
      </c>
      <c r="F436" s="12" t="s">
        <v>1067</v>
      </c>
      <c r="G436" s="12" t="s">
        <v>283</v>
      </c>
      <c r="H436" s="12" t="s">
        <v>669</v>
      </c>
      <c r="I436" s="5">
        <v>2800.0</v>
      </c>
      <c r="J436" s="5">
        <v>-2800.0</v>
      </c>
      <c r="K436" s="5"/>
      <c r="L436" s="5"/>
      <c r="M436" s="14">
        <v>2200.0</v>
      </c>
      <c r="N436" s="14">
        <v>-2200.0</v>
      </c>
      <c r="O436" s="7"/>
      <c r="P436" s="7"/>
      <c r="Q436" s="7">
        <v>2025.0</v>
      </c>
      <c r="R436" s="16" t="s">
        <v>623</v>
      </c>
      <c r="S436" s="20" t="s">
        <v>624</v>
      </c>
      <c r="T436" s="16" t="s">
        <v>623</v>
      </c>
      <c r="U436" s="20" t="s">
        <v>624</v>
      </c>
      <c r="V436" s="17"/>
      <c r="W436" s="17"/>
      <c r="X436" s="19">
        <f t="shared" si="6"/>
        <v>3</v>
      </c>
    </row>
    <row r="437" hidden="1">
      <c r="A437" s="10"/>
      <c r="B437" s="10" t="s">
        <v>27</v>
      </c>
      <c r="C437" s="10" t="s">
        <v>48</v>
      </c>
      <c r="D437" s="10" t="s">
        <v>28</v>
      </c>
      <c r="E437" s="10" t="s">
        <v>28</v>
      </c>
      <c r="F437" s="12" t="s">
        <v>1067</v>
      </c>
      <c r="G437" s="12" t="s">
        <v>283</v>
      </c>
      <c r="H437" s="12" t="s">
        <v>669</v>
      </c>
      <c r="I437" s="5">
        <v>0.0</v>
      </c>
      <c r="J437" s="5">
        <v>0.0</v>
      </c>
      <c r="K437" s="5"/>
      <c r="L437" s="5"/>
      <c r="M437" s="14">
        <v>1500.0</v>
      </c>
      <c r="N437" s="14">
        <v>-1500.0</v>
      </c>
      <c r="O437" s="7"/>
      <c r="P437" s="7"/>
      <c r="Q437" s="7">
        <v>2040.0</v>
      </c>
      <c r="R437" s="16" t="s">
        <v>623</v>
      </c>
      <c r="S437" s="20" t="s">
        <v>624</v>
      </c>
      <c r="T437" s="16" t="s">
        <v>623</v>
      </c>
      <c r="U437" s="20" t="s">
        <v>624</v>
      </c>
      <c r="V437" s="17"/>
      <c r="W437" s="17"/>
      <c r="X437" s="19">
        <f t="shared" si="6"/>
        <v>3</v>
      </c>
    </row>
    <row r="438" hidden="1">
      <c r="A438" s="10"/>
      <c r="B438" s="10" t="s">
        <v>27</v>
      </c>
      <c r="C438" s="10" t="s">
        <v>48</v>
      </c>
      <c r="D438" s="10" t="s">
        <v>28</v>
      </c>
      <c r="E438" s="10" t="s">
        <v>28</v>
      </c>
      <c r="F438" s="12" t="s">
        <v>1067</v>
      </c>
      <c r="G438" s="12" t="s">
        <v>283</v>
      </c>
      <c r="H438" s="12" t="s">
        <v>669</v>
      </c>
      <c r="I438" s="5">
        <v>0.0</v>
      </c>
      <c r="J438" s="5">
        <v>0.0</v>
      </c>
      <c r="K438" s="5"/>
      <c r="L438" s="5"/>
      <c r="M438" s="14">
        <v>1500.0</v>
      </c>
      <c r="N438" s="14">
        <v>-1500.0</v>
      </c>
      <c r="O438" s="7"/>
      <c r="P438" s="7"/>
      <c r="Q438" s="7">
        <v>2045.0</v>
      </c>
      <c r="R438" s="16" t="s">
        <v>623</v>
      </c>
      <c r="S438" s="20" t="s">
        <v>624</v>
      </c>
      <c r="T438" s="16" t="s">
        <v>623</v>
      </c>
      <c r="U438" s="20" t="s">
        <v>624</v>
      </c>
      <c r="V438" s="18" t="s">
        <v>651</v>
      </c>
      <c r="W438" s="17"/>
      <c r="X438" s="19">
        <f t="shared" si="6"/>
        <v>3</v>
      </c>
    </row>
    <row r="439" hidden="1">
      <c r="A439" s="10"/>
      <c r="B439" s="10" t="s">
        <v>27</v>
      </c>
      <c r="C439" s="10" t="s">
        <v>48</v>
      </c>
      <c r="D439" s="10" t="s">
        <v>28</v>
      </c>
      <c r="E439" s="10" t="s">
        <v>28</v>
      </c>
      <c r="F439" s="12" t="s">
        <v>1068</v>
      </c>
      <c r="G439" s="12" t="s">
        <v>283</v>
      </c>
      <c r="H439" s="12" t="s">
        <v>356</v>
      </c>
      <c r="I439" s="5">
        <v>2300.0</v>
      </c>
      <c r="J439" s="5">
        <v>-2700.0</v>
      </c>
      <c r="K439" s="5"/>
      <c r="L439" s="5"/>
      <c r="M439" s="7">
        <v>1900.0</v>
      </c>
      <c r="N439" s="14">
        <v>-1500.0</v>
      </c>
      <c r="O439" s="7"/>
      <c r="P439" s="7"/>
      <c r="Q439" s="7">
        <v>2025.0</v>
      </c>
      <c r="R439" s="16" t="s">
        <v>623</v>
      </c>
      <c r="S439" s="20" t="s">
        <v>624</v>
      </c>
      <c r="T439" s="16" t="s">
        <v>623</v>
      </c>
      <c r="U439" s="20" t="s">
        <v>624</v>
      </c>
      <c r="V439" s="17"/>
      <c r="W439" s="17"/>
      <c r="X439" s="19">
        <f t="shared" si="6"/>
        <v>1</v>
      </c>
    </row>
    <row r="440" hidden="1">
      <c r="A440" s="10"/>
      <c r="B440" s="10" t="s">
        <v>27</v>
      </c>
      <c r="C440" s="10" t="s">
        <v>48</v>
      </c>
      <c r="D440" s="10" t="s">
        <v>28</v>
      </c>
      <c r="E440" s="10" t="s">
        <v>28</v>
      </c>
      <c r="F440" s="12" t="s">
        <v>1069</v>
      </c>
      <c r="G440" s="12" t="s">
        <v>1070</v>
      </c>
      <c r="H440" s="12" t="s">
        <v>1071</v>
      </c>
      <c r="I440" s="5">
        <v>1016.0</v>
      </c>
      <c r="J440" s="5">
        <v>-1016.0</v>
      </c>
      <c r="K440" s="5"/>
      <c r="L440" s="5"/>
      <c r="M440" s="14">
        <v>700.0</v>
      </c>
      <c r="N440" s="14">
        <v>-700.0</v>
      </c>
      <c r="O440" s="7"/>
      <c r="P440" s="7"/>
      <c r="Q440" s="7">
        <v>2045.0</v>
      </c>
      <c r="R440" s="16" t="s">
        <v>623</v>
      </c>
      <c r="S440" s="20" t="s">
        <v>624</v>
      </c>
      <c r="T440" s="16" t="s">
        <v>623</v>
      </c>
      <c r="U440" s="20" t="s">
        <v>624</v>
      </c>
      <c r="V440" s="17"/>
      <c r="W440" s="17"/>
      <c r="X440" s="19">
        <f t="shared" si="6"/>
        <v>1</v>
      </c>
    </row>
    <row r="441" hidden="1">
      <c r="A441" s="10"/>
      <c r="B441" s="10" t="s">
        <v>27</v>
      </c>
      <c r="C441" s="10" t="s">
        <v>48</v>
      </c>
      <c r="D441" s="10" t="s">
        <v>28</v>
      </c>
      <c r="E441" s="10" t="s">
        <v>28</v>
      </c>
      <c r="F441" s="12" t="s">
        <v>1072</v>
      </c>
      <c r="G441" s="12" t="s">
        <v>1070</v>
      </c>
      <c r="H441" s="12" t="s">
        <v>693</v>
      </c>
      <c r="I441" s="5">
        <v>0.0</v>
      </c>
      <c r="J441" s="5">
        <v>0.0</v>
      </c>
      <c r="K441" s="5"/>
      <c r="L441" s="5"/>
      <c r="M441" s="14">
        <v>1100.0</v>
      </c>
      <c r="N441" s="14">
        <v>-1100.0</v>
      </c>
      <c r="O441" s="7"/>
      <c r="P441" s="7"/>
      <c r="Q441" s="7">
        <v>2025.0</v>
      </c>
      <c r="R441" s="16" t="s">
        <v>623</v>
      </c>
      <c r="S441" s="20" t="s">
        <v>624</v>
      </c>
      <c r="T441" s="16" t="s">
        <v>623</v>
      </c>
      <c r="U441" s="20" t="s">
        <v>624</v>
      </c>
      <c r="V441" s="17"/>
      <c r="W441" s="17"/>
      <c r="X441" s="19">
        <f t="shared" si="6"/>
        <v>2</v>
      </c>
    </row>
    <row r="442" hidden="1">
      <c r="A442" s="10"/>
      <c r="B442" s="10" t="s">
        <v>27</v>
      </c>
      <c r="C442" s="10" t="s">
        <v>48</v>
      </c>
      <c r="D442" s="10" t="s">
        <v>28</v>
      </c>
      <c r="E442" s="10" t="s">
        <v>28</v>
      </c>
      <c r="F442" s="12" t="s">
        <v>1072</v>
      </c>
      <c r="G442" s="12" t="s">
        <v>1070</v>
      </c>
      <c r="H442" s="12" t="s">
        <v>693</v>
      </c>
      <c r="I442" s="5">
        <v>0.0</v>
      </c>
      <c r="J442" s="5">
        <v>0.0</v>
      </c>
      <c r="K442" s="5"/>
      <c r="L442" s="5"/>
      <c r="M442" s="14">
        <v>1000.0</v>
      </c>
      <c r="N442" s="14">
        <v>-1000.0</v>
      </c>
      <c r="O442" s="7"/>
      <c r="P442" s="7"/>
      <c r="Q442" s="7">
        <v>2045.0</v>
      </c>
      <c r="R442" s="16" t="s">
        <v>623</v>
      </c>
      <c r="S442" s="20" t="s">
        <v>624</v>
      </c>
      <c r="T442" s="16" t="s">
        <v>623</v>
      </c>
      <c r="U442" s="20" t="s">
        <v>624</v>
      </c>
      <c r="V442" s="18" t="s">
        <v>651</v>
      </c>
      <c r="W442" s="17"/>
      <c r="X442" s="19">
        <f t="shared" si="6"/>
        <v>2</v>
      </c>
    </row>
    <row r="443" hidden="1">
      <c r="A443" s="10"/>
      <c r="B443" s="10" t="s">
        <v>27</v>
      </c>
      <c r="C443" s="10" t="s">
        <v>48</v>
      </c>
      <c r="D443" s="10" t="s">
        <v>28</v>
      </c>
      <c r="E443" s="10" t="s">
        <v>28</v>
      </c>
      <c r="F443" s="12" t="s">
        <v>1073</v>
      </c>
      <c r="G443" s="12" t="s">
        <v>1070</v>
      </c>
      <c r="H443" s="12" t="s">
        <v>704</v>
      </c>
      <c r="I443" s="5">
        <v>0.0</v>
      </c>
      <c r="J443" s="5">
        <v>0.0</v>
      </c>
      <c r="K443" s="13"/>
      <c r="L443" s="13"/>
      <c r="M443" s="7">
        <v>0.0</v>
      </c>
      <c r="N443" s="7">
        <v>0.0</v>
      </c>
      <c r="O443" s="14"/>
      <c r="P443" s="14"/>
      <c r="Q443" s="14"/>
      <c r="R443" s="15" t="s">
        <v>1074</v>
      </c>
      <c r="S443" s="22"/>
      <c r="T443" s="16" t="s">
        <v>1074</v>
      </c>
      <c r="U443" s="17"/>
      <c r="V443" s="18" t="s">
        <v>1075</v>
      </c>
      <c r="W443" s="17"/>
      <c r="X443" s="19">
        <f t="shared" si="6"/>
        <v>1</v>
      </c>
    </row>
    <row r="444" hidden="1">
      <c r="A444" s="10"/>
      <c r="B444" s="10" t="s">
        <v>27</v>
      </c>
      <c r="C444" s="10" t="s">
        <v>48</v>
      </c>
      <c r="D444" s="10" t="s">
        <v>28</v>
      </c>
      <c r="E444" s="10" t="s">
        <v>28</v>
      </c>
      <c r="F444" s="12" t="s">
        <v>1076</v>
      </c>
      <c r="G444" s="12" t="s">
        <v>1071</v>
      </c>
      <c r="H444" s="12" t="s">
        <v>1047</v>
      </c>
      <c r="I444" s="5">
        <v>0.0</v>
      </c>
      <c r="J444" s="5">
        <v>0.0</v>
      </c>
      <c r="K444" s="5"/>
      <c r="L444" s="5"/>
      <c r="M444" s="14">
        <v>0.0</v>
      </c>
      <c r="N444" s="14">
        <v>0.0</v>
      </c>
      <c r="O444" s="7"/>
      <c r="P444" s="7"/>
      <c r="Q444" s="7"/>
      <c r="R444" s="15" t="s">
        <v>623</v>
      </c>
      <c r="S444" s="20" t="s">
        <v>624</v>
      </c>
      <c r="T444" s="16" t="s">
        <v>623</v>
      </c>
      <c r="U444" s="20" t="s">
        <v>624</v>
      </c>
      <c r="V444" s="17"/>
      <c r="W444" s="17"/>
      <c r="X444" s="19">
        <f t="shared" si="6"/>
        <v>1</v>
      </c>
    </row>
    <row r="445" hidden="1">
      <c r="A445" s="10" t="s">
        <v>1077</v>
      </c>
      <c r="B445" s="10" t="s">
        <v>27</v>
      </c>
      <c r="C445" s="10" t="s">
        <v>48</v>
      </c>
      <c r="D445" s="10" t="s">
        <v>28</v>
      </c>
      <c r="E445" s="10" t="s">
        <v>28</v>
      </c>
      <c r="F445" s="12" t="s">
        <v>1078</v>
      </c>
      <c r="G445" s="12" t="s">
        <v>1071</v>
      </c>
      <c r="H445" s="12" t="s">
        <v>704</v>
      </c>
      <c r="I445" s="5">
        <v>0.0</v>
      </c>
      <c r="J445" s="5">
        <v>0.0</v>
      </c>
      <c r="K445" s="13"/>
      <c r="L445" s="13"/>
      <c r="M445" s="7">
        <v>0.0</v>
      </c>
      <c r="N445" s="7">
        <v>0.0</v>
      </c>
      <c r="O445" s="14"/>
      <c r="P445" s="14"/>
      <c r="Q445" s="14"/>
      <c r="R445" s="15" t="s">
        <v>1079</v>
      </c>
      <c r="S445" s="15" t="s">
        <v>1080</v>
      </c>
      <c r="T445" s="16" t="s">
        <v>1080</v>
      </c>
      <c r="U445" s="17"/>
      <c r="V445" s="18" t="s">
        <v>1081</v>
      </c>
      <c r="W445" s="17"/>
      <c r="X445" s="19">
        <f t="shared" si="6"/>
        <v>1</v>
      </c>
    </row>
    <row r="446" hidden="1">
      <c r="A446" s="10"/>
      <c r="B446" s="10" t="s">
        <v>27</v>
      </c>
      <c r="C446" s="10" t="s">
        <v>48</v>
      </c>
      <c r="D446" s="10" t="s">
        <v>28</v>
      </c>
      <c r="E446" s="10" t="s">
        <v>28</v>
      </c>
      <c r="F446" s="12" t="s">
        <v>1082</v>
      </c>
      <c r="G446" s="12" t="s">
        <v>1071</v>
      </c>
      <c r="H446" s="12" t="s">
        <v>1050</v>
      </c>
      <c r="I446" s="5">
        <v>2400.0</v>
      </c>
      <c r="J446" s="5">
        <v>-2400.0</v>
      </c>
      <c r="K446" s="5"/>
      <c r="L446" s="5"/>
      <c r="M446" s="7">
        <v>900.0</v>
      </c>
      <c r="N446" s="14">
        <v>-800.0</v>
      </c>
      <c r="O446" s="7"/>
      <c r="P446" s="7"/>
      <c r="Q446" s="7">
        <v>2030.0</v>
      </c>
      <c r="R446" s="16" t="s">
        <v>623</v>
      </c>
      <c r="S446" s="20" t="s">
        <v>624</v>
      </c>
      <c r="T446" s="16" t="s">
        <v>623</v>
      </c>
      <c r="U446" s="20" t="s">
        <v>624</v>
      </c>
      <c r="V446" s="17"/>
      <c r="W446" s="17"/>
      <c r="X446" s="19">
        <f t="shared" si="6"/>
        <v>2</v>
      </c>
    </row>
    <row r="447" hidden="1">
      <c r="A447" s="10" t="s">
        <v>1060</v>
      </c>
      <c r="B447" s="10" t="s">
        <v>27</v>
      </c>
      <c r="C447" s="10" t="s">
        <v>48</v>
      </c>
      <c r="D447" s="10" t="s">
        <v>28</v>
      </c>
      <c r="E447" s="10" t="s">
        <v>28</v>
      </c>
      <c r="F447" s="12" t="s">
        <v>1082</v>
      </c>
      <c r="G447" s="12" t="s">
        <v>1071</v>
      </c>
      <c r="H447" s="12" t="s">
        <v>1050</v>
      </c>
      <c r="I447" s="5">
        <v>0.0</v>
      </c>
      <c r="J447" s="5">
        <v>0.0</v>
      </c>
      <c r="K447" s="5"/>
      <c r="L447" s="5"/>
      <c r="M447" s="14">
        <v>1200.0</v>
      </c>
      <c r="N447" s="14">
        <v>-1200.0</v>
      </c>
      <c r="O447" s="7"/>
      <c r="P447" s="7"/>
      <c r="Q447" s="7">
        <v>2045.0</v>
      </c>
      <c r="R447" s="16" t="s">
        <v>623</v>
      </c>
      <c r="S447" s="20" t="s">
        <v>624</v>
      </c>
      <c r="T447" s="16" t="s">
        <v>623</v>
      </c>
      <c r="U447" s="20" t="s">
        <v>624</v>
      </c>
      <c r="V447" s="17"/>
      <c r="W447" s="17"/>
      <c r="X447" s="19">
        <f t="shared" si="6"/>
        <v>2</v>
      </c>
    </row>
    <row r="448" hidden="1">
      <c r="A448" s="10"/>
      <c r="B448" s="10" t="s">
        <v>27</v>
      </c>
      <c r="C448" s="10" t="s">
        <v>48</v>
      </c>
      <c r="D448" s="10" t="s">
        <v>28</v>
      </c>
      <c r="E448" s="10" t="s">
        <v>28</v>
      </c>
      <c r="F448" s="12" t="s">
        <v>1083</v>
      </c>
      <c r="G448" s="12" t="s">
        <v>669</v>
      </c>
      <c r="H448" s="12" t="s">
        <v>671</v>
      </c>
      <c r="I448" s="5">
        <v>3000.0</v>
      </c>
      <c r="J448" s="5">
        <v>-3000.0</v>
      </c>
      <c r="K448" s="5"/>
      <c r="L448" s="5"/>
      <c r="M448" s="14">
        <v>1000.0</v>
      </c>
      <c r="N448" s="14">
        <v>-1000.0</v>
      </c>
      <c r="O448" s="7"/>
      <c r="P448" s="7"/>
      <c r="Q448" s="7">
        <v>2025.0</v>
      </c>
      <c r="R448" s="16" t="s">
        <v>623</v>
      </c>
      <c r="S448" s="20" t="s">
        <v>624</v>
      </c>
      <c r="T448" s="16" t="s">
        <v>623</v>
      </c>
      <c r="U448" s="20" t="s">
        <v>624</v>
      </c>
      <c r="V448" s="17"/>
      <c r="W448" s="17"/>
      <c r="X448" s="19">
        <f t="shared" si="6"/>
        <v>2</v>
      </c>
    </row>
    <row r="449" hidden="1">
      <c r="A449" s="10"/>
      <c r="B449" s="10" t="s">
        <v>27</v>
      </c>
      <c r="C449" s="10" t="s">
        <v>48</v>
      </c>
      <c r="D449" s="10" t="s">
        <v>28</v>
      </c>
      <c r="E449" s="10" t="s">
        <v>28</v>
      </c>
      <c r="F449" s="12" t="s">
        <v>1083</v>
      </c>
      <c r="G449" s="12" t="s">
        <v>669</v>
      </c>
      <c r="H449" s="12" t="s">
        <v>671</v>
      </c>
      <c r="I449" s="5">
        <v>0.0</v>
      </c>
      <c r="J449" s="5">
        <v>0.0</v>
      </c>
      <c r="K449" s="5"/>
      <c r="L449" s="5"/>
      <c r="M449" s="14">
        <v>4875.0</v>
      </c>
      <c r="N449" s="14">
        <v>-4875.0</v>
      </c>
      <c r="O449" s="7"/>
      <c r="P449" s="7"/>
      <c r="Q449" s="7">
        <v>2045.0</v>
      </c>
      <c r="R449" s="16" t="s">
        <v>623</v>
      </c>
      <c r="S449" s="20" t="s">
        <v>624</v>
      </c>
      <c r="T449" s="16" t="s">
        <v>623</v>
      </c>
      <c r="U449" s="20" t="s">
        <v>624</v>
      </c>
      <c r="V449" s="18" t="s">
        <v>651</v>
      </c>
      <c r="W449" s="17"/>
      <c r="X449" s="19">
        <f t="shared" si="6"/>
        <v>2</v>
      </c>
    </row>
    <row r="450" hidden="1">
      <c r="A450" s="10"/>
      <c r="B450" s="10" t="s">
        <v>27</v>
      </c>
      <c r="C450" s="10" t="s">
        <v>48</v>
      </c>
      <c r="D450" s="10" t="s">
        <v>28</v>
      </c>
      <c r="E450" s="10" t="s">
        <v>28</v>
      </c>
      <c r="F450" s="12" t="s">
        <v>1084</v>
      </c>
      <c r="G450" s="12" t="s">
        <v>669</v>
      </c>
      <c r="H450" s="12" t="s">
        <v>1085</v>
      </c>
      <c r="I450" s="5">
        <v>0.0</v>
      </c>
      <c r="J450" s="5">
        <v>0.0</v>
      </c>
      <c r="K450" s="5"/>
      <c r="L450" s="5"/>
      <c r="M450" s="14">
        <v>700.0</v>
      </c>
      <c r="N450" s="14">
        <v>-700.0</v>
      </c>
      <c r="O450" s="7"/>
      <c r="P450" s="7"/>
      <c r="Q450" s="7">
        <v>2030.0</v>
      </c>
      <c r="R450" s="16" t="s">
        <v>623</v>
      </c>
      <c r="S450" s="20" t="s">
        <v>624</v>
      </c>
      <c r="T450" s="16" t="s">
        <v>623</v>
      </c>
      <c r="U450" s="20" t="s">
        <v>624</v>
      </c>
      <c r="V450" s="17"/>
      <c r="W450" s="17"/>
      <c r="X450" s="19">
        <f t="shared" si="6"/>
        <v>1</v>
      </c>
    </row>
    <row r="451" hidden="1">
      <c r="A451" s="10"/>
      <c r="B451" s="10" t="s">
        <v>27</v>
      </c>
      <c r="C451" s="10" t="s">
        <v>48</v>
      </c>
      <c r="D451" s="10" t="s">
        <v>28</v>
      </c>
      <c r="E451" s="10" t="s">
        <v>28</v>
      </c>
      <c r="F451" s="12" t="s">
        <v>1086</v>
      </c>
      <c r="G451" s="12" t="s">
        <v>669</v>
      </c>
      <c r="H451" s="12" t="s">
        <v>655</v>
      </c>
      <c r="I451" s="5">
        <v>2900.0</v>
      </c>
      <c r="J451" s="5">
        <v>-3100.0</v>
      </c>
      <c r="K451" s="5"/>
      <c r="L451" s="5"/>
      <c r="M451" s="14">
        <v>1200.0</v>
      </c>
      <c r="N451" s="7">
        <v>-1000.0</v>
      </c>
      <c r="O451" s="7"/>
      <c r="P451" s="7"/>
      <c r="Q451" s="7">
        <v>2025.0</v>
      </c>
      <c r="R451" s="16" t="s">
        <v>623</v>
      </c>
      <c r="S451" s="20" t="s">
        <v>624</v>
      </c>
      <c r="T451" s="16" t="s">
        <v>623</v>
      </c>
      <c r="U451" s="20" t="s">
        <v>624</v>
      </c>
      <c r="V451" s="17"/>
      <c r="W451" s="17"/>
      <c r="X451" s="19">
        <f t="shared" si="6"/>
        <v>1</v>
      </c>
    </row>
    <row r="452" hidden="1">
      <c r="A452" s="10"/>
      <c r="B452" s="10" t="s">
        <v>27</v>
      </c>
      <c r="C452" s="10" t="s">
        <v>48</v>
      </c>
      <c r="D452" s="10" t="s">
        <v>28</v>
      </c>
      <c r="E452" s="10" t="s">
        <v>28</v>
      </c>
      <c r="F452" s="12" t="s">
        <v>1087</v>
      </c>
      <c r="G452" s="12" t="s">
        <v>669</v>
      </c>
      <c r="H452" s="12" t="s">
        <v>673</v>
      </c>
      <c r="I452" s="5">
        <v>380.0</v>
      </c>
      <c r="J452" s="5">
        <v>-380.0</v>
      </c>
      <c r="K452" s="5"/>
      <c r="L452" s="5"/>
      <c r="M452" s="14">
        <v>0.0</v>
      </c>
      <c r="N452" s="14">
        <v>0.0</v>
      </c>
      <c r="O452" s="7"/>
      <c r="P452" s="7"/>
      <c r="Q452" s="7"/>
      <c r="R452" s="16" t="s">
        <v>623</v>
      </c>
      <c r="S452" s="20" t="s">
        <v>624</v>
      </c>
      <c r="T452" s="16" t="s">
        <v>623</v>
      </c>
      <c r="U452" s="20" t="s">
        <v>624</v>
      </c>
      <c r="V452" s="17"/>
      <c r="W452" s="17"/>
      <c r="X452" s="19">
        <f t="shared" si="6"/>
        <v>1</v>
      </c>
    </row>
    <row r="453" hidden="1">
      <c r="A453" s="10"/>
      <c r="B453" s="10" t="s">
        <v>27</v>
      </c>
      <c r="C453" s="10" t="s">
        <v>48</v>
      </c>
      <c r="D453" s="10" t="s">
        <v>28</v>
      </c>
      <c r="E453" s="10" t="s">
        <v>28</v>
      </c>
      <c r="F453" s="12" t="s">
        <v>1088</v>
      </c>
      <c r="G453" s="12" t="s">
        <v>671</v>
      </c>
      <c r="H453" s="12" t="s">
        <v>1085</v>
      </c>
      <c r="I453" s="5">
        <v>630.0</v>
      </c>
      <c r="J453" s="5">
        <v>-630.0</v>
      </c>
      <c r="K453" s="5"/>
      <c r="L453" s="5"/>
      <c r="M453" s="14">
        <v>1120.0</v>
      </c>
      <c r="N453" s="14">
        <v>-1120.0</v>
      </c>
      <c r="O453" s="7"/>
      <c r="P453" s="7"/>
      <c r="Q453" s="7">
        <v>2025.0</v>
      </c>
      <c r="R453" s="16" t="s">
        <v>623</v>
      </c>
      <c r="S453" s="20" t="s">
        <v>624</v>
      </c>
      <c r="T453" s="16" t="s">
        <v>623</v>
      </c>
      <c r="U453" s="20" t="s">
        <v>624</v>
      </c>
      <c r="V453" s="17"/>
      <c r="W453" s="17"/>
      <c r="X453" s="19">
        <f t="shared" si="6"/>
        <v>2</v>
      </c>
    </row>
    <row r="454" hidden="1">
      <c r="A454" s="10"/>
      <c r="B454" s="10" t="s">
        <v>27</v>
      </c>
      <c r="C454" s="10" t="s">
        <v>48</v>
      </c>
      <c r="D454" s="10" t="s">
        <v>28</v>
      </c>
      <c r="E454" s="10" t="s">
        <v>28</v>
      </c>
      <c r="F454" s="12" t="s">
        <v>1088</v>
      </c>
      <c r="G454" s="12" t="s">
        <v>671</v>
      </c>
      <c r="H454" s="12" t="s">
        <v>1085</v>
      </c>
      <c r="I454" s="5">
        <v>0.0</v>
      </c>
      <c r="J454" s="5">
        <v>0.0</v>
      </c>
      <c r="K454" s="5"/>
      <c r="L454" s="5"/>
      <c r="M454" s="14">
        <v>1250.0</v>
      </c>
      <c r="N454" s="14">
        <v>-1250.0</v>
      </c>
      <c r="O454" s="7"/>
      <c r="P454" s="7"/>
      <c r="Q454" s="7">
        <v>2045.0</v>
      </c>
      <c r="R454" s="16" t="s">
        <v>623</v>
      </c>
      <c r="S454" s="20" t="s">
        <v>624</v>
      </c>
      <c r="T454" s="16" t="s">
        <v>623</v>
      </c>
      <c r="U454" s="20" t="s">
        <v>624</v>
      </c>
      <c r="V454" s="18" t="s">
        <v>651</v>
      </c>
      <c r="W454" s="17"/>
      <c r="X454" s="19">
        <f t="shared" si="6"/>
        <v>2</v>
      </c>
    </row>
    <row r="455" hidden="1">
      <c r="A455" s="10" t="s">
        <v>1089</v>
      </c>
      <c r="B455" s="10" t="s">
        <v>27</v>
      </c>
      <c r="C455" s="10" t="s">
        <v>48</v>
      </c>
      <c r="D455" s="10" t="s">
        <v>28</v>
      </c>
      <c r="E455" s="10" t="s">
        <v>28</v>
      </c>
      <c r="F455" s="12" t="s">
        <v>1090</v>
      </c>
      <c r="G455" s="12" t="s">
        <v>671</v>
      </c>
      <c r="H455" s="12" t="s">
        <v>306</v>
      </c>
      <c r="I455" s="5">
        <v>0.0</v>
      </c>
      <c r="J455" s="5">
        <v>0.0</v>
      </c>
      <c r="K455" s="13"/>
      <c r="L455" s="13"/>
      <c r="M455" s="7">
        <v>0.0</v>
      </c>
      <c r="N455" s="7">
        <v>0.0</v>
      </c>
      <c r="O455" s="14"/>
      <c r="P455" s="14"/>
      <c r="Q455" s="14"/>
      <c r="R455" s="15" t="s">
        <v>1091</v>
      </c>
      <c r="S455" s="22"/>
      <c r="T455" s="22"/>
      <c r="U455" s="20" t="s">
        <v>1091</v>
      </c>
      <c r="V455" s="18"/>
      <c r="W455" s="18" t="s">
        <v>1092</v>
      </c>
      <c r="X455" s="19">
        <f t="shared" si="6"/>
        <v>1</v>
      </c>
    </row>
    <row r="456" hidden="1">
      <c r="A456" s="10"/>
      <c r="B456" s="10" t="s">
        <v>27</v>
      </c>
      <c r="C456" s="10" t="s">
        <v>48</v>
      </c>
      <c r="D456" s="10" t="s">
        <v>28</v>
      </c>
      <c r="E456" s="10" t="s">
        <v>28</v>
      </c>
      <c r="F456" s="12" t="s">
        <v>1093</v>
      </c>
      <c r="G456" s="12" t="s">
        <v>671</v>
      </c>
      <c r="H456" s="12" t="s">
        <v>675</v>
      </c>
      <c r="I456" s="5">
        <v>1000.0</v>
      </c>
      <c r="J456" s="5">
        <v>-1000.0</v>
      </c>
      <c r="K456" s="5"/>
      <c r="L456" s="5"/>
      <c r="M456" s="14">
        <v>2000.0</v>
      </c>
      <c r="N456" s="14">
        <v>-2000.0</v>
      </c>
      <c r="O456" s="7"/>
      <c r="P456" s="7"/>
      <c r="Q456" s="7">
        <v>2040.0</v>
      </c>
      <c r="R456" s="16" t="s">
        <v>623</v>
      </c>
      <c r="S456" s="20" t="s">
        <v>624</v>
      </c>
      <c r="T456" s="16" t="s">
        <v>623</v>
      </c>
      <c r="U456" s="20" t="s">
        <v>624</v>
      </c>
      <c r="V456" s="17"/>
      <c r="W456" s="17"/>
      <c r="X456" s="19">
        <f t="shared" si="6"/>
        <v>1</v>
      </c>
    </row>
    <row r="457" hidden="1">
      <c r="A457" s="10"/>
      <c r="B457" s="10" t="s">
        <v>27</v>
      </c>
      <c r="C457" s="10" t="s">
        <v>48</v>
      </c>
      <c r="D457" s="10" t="s">
        <v>28</v>
      </c>
      <c r="E457" s="10" t="s">
        <v>28</v>
      </c>
      <c r="F457" s="12" t="s">
        <v>1094</v>
      </c>
      <c r="G457" s="12" t="s">
        <v>671</v>
      </c>
      <c r="H457" s="12" t="s">
        <v>1047</v>
      </c>
      <c r="I457" s="5">
        <v>1400.0</v>
      </c>
      <c r="J457" s="5">
        <v>-1400.0</v>
      </c>
      <c r="K457" s="5"/>
      <c r="L457" s="5"/>
      <c r="M457" s="14">
        <v>1400.0</v>
      </c>
      <c r="N457" s="14">
        <v>-1400.0</v>
      </c>
      <c r="O457" s="7"/>
      <c r="P457" s="7"/>
      <c r="Q457" s="7">
        <v>2030.0</v>
      </c>
      <c r="R457" s="16" t="s">
        <v>623</v>
      </c>
      <c r="S457" s="20" t="s">
        <v>624</v>
      </c>
      <c r="T457" s="16" t="s">
        <v>623</v>
      </c>
      <c r="U457" s="20" t="s">
        <v>624</v>
      </c>
      <c r="V457" s="17"/>
      <c r="W457" s="17"/>
      <c r="X457" s="19">
        <f t="shared" si="6"/>
        <v>1</v>
      </c>
    </row>
    <row r="458" hidden="1">
      <c r="A458" s="10" t="s">
        <v>1095</v>
      </c>
      <c r="B458" s="10" t="s">
        <v>27</v>
      </c>
      <c r="C458" s="10" t="s">
        <v>48</v>
      </c>
      <c r="D458" s="10" t="s">
        <v>28</v>
      </c>
      <c r="E458" s="10" t="s">
        <v>28</v>
      </c>
      <c r="F458" s="12" t="s">
        <v>1096</v>
      </c>
      <c r="G458" s="12" t="s">
        <v>73</v>
      </c>
      <c r="H458" s="12" t="s">
        <v>665</v>
      </c>
      <c r="I458" s="5">
        <v>950.0</v>
      </c>
      <c r="J458" s="5">
        <v>-950.0</v>
      </c>
      <c r="K458" s="13"/>
      <c r="L458" s="13"/>
      <c r="M458" s="7">
        <v>1000.0</v>
      </c>
      <c r="N458" s="7">
        <v>-1000.0</v>
      </c>
      <c r="O458" s="7">
        <v>500.0</v>
      </c>
      <c r="P458" s="7">
        <v>13.0</v>
      </c>
      <c r="Q458" s="7">
        <v>2030.0</v>
      </c>
      <c r="R458" s="15" t="s">
        <v>662</v>
      </c>
      <c r="S458" s="22"/>
      <c r="T458" s="16" t="s">
        <v>662</v>
      </c>
      <c r="U458" s="17"/>
      <c r="V458" s="18"/>
      <c r="W458" s="18"/>
      <c r="X458" s="19">
        <f t="shared" si="6"/>
        <v>1</v>
      </c>
    </row>
    <row r="459" hidden="1">
      <c r="A459" s="10" t="s">
        <v>1097</v>
      </c>
      <c r="B459" s="10" t="s">
        <v>27</v>
      </c>
      <c r="C459" s="10" t="s">
        <v>48</v>
      </c>
      <c r="D459" s="10" t="s">
        <v>28</v>
      </c>
      <c r="E459" s="10" t="s">
        <v>28</v>
      </c>
      <c r="F459" s="12" t="s">
        <v>1098</v>
      </c>
      <c r="G459" s="12" t="s">
        <v>73</v>
      </c>
      <c r="H459" s="12" t="s">
        <v>82</v>
      </c>
      <c r="I459" s="5">
        <v>1050.0</v>
      </c>
      <c r="J459" s="5">
        <v>0.0</v>
      </c>
      <c r="K459" s="13"/>
      <c r="L459" s="13"/>
      <c r="M459" s="7">
        <v>0.0</v>
      </c>
      <c r="N459" s="7">
        <v>-1050.0</v>
      </c>
      <c r="O459" s="7">
        <v>400.0</v>
      </c>
      <c r="P459" s="7">
        <v>33.0</v>
      </c>
      <c r="Q459" s="7">
        <v>2025.0</v>
      </c>
      <c r="R459" s="16" t="s">
        <v>662</v>
      </c>
      <c r="S459" s="22"/>
      <c r="T459" s="16" t="s">
        <v>662</v>
      </c>
      <c r="U459" s="17"/>
      <c r="V459" s="18"/>
      <c r="W459" s="18"/>
      <c r="X459" s="19">
        <f t="shared" si="6"/>
        <v>1</v>
      </c>
    </row>
    <row r="460" hidden="1">
      <c r="A460" s="10" t="s">
        <v>1099</v>
      </c>
      <c r="B460" s="10" t="s">
        <v>27</v>
      </c>
      <c r="C460" s="10" t="s">
        <v>48</v>
      </c>
      <c r="D460" s="10" t="s">
        <v>189</v>
      </c>
      <c r="E460" s="10" t="s">
        <v>28</v>
      </c>
      <c r="F460" s="12" t="s">
        <v>1100</v>
      </c>
      <c r="G460" s="12" t="s">
        <v>1101</v>
      </c>
      <c r="H460" s="12" t="s">
        <v>1102</v>
      </c>
      <c r="I460" s="5">
        <v>438.0</v>
      </c>
      <c r="J460" s="5">
        <v>-438.0</v>
      </c>
      <c r="K460" s="5"/>
      <c r="L460" s="13"/>
      <c r="M460" s="14"/>
      <c r="N460" s="14"/>
      <c r="O460" s="14"/>
      <c r="P460" s="14"/>
      <c r="Q460" s="14"/>
      <c r="R460" s="15" t="s">
        <v>1103</v>
      </c>
      <c r="S460" s="22"/>
      <c r="T460" s="22"/>
      <c r="U460" s="17"/>
      <c r="V460" s="17"/>
      <c r="W460" s="17"/>
      <c r="X460" s="19">
        <f t="shared" si="6"/>
        <v>1</v>
      </c>
    </row>
    <row r="461" hidden="1">
      <c r="A461" s="10"/>
      <c r="B461" s="10" t="s">
        <v>27</v>
      </c>
      <c r="C461" s="10" t="s">
        <v>48</v>
      </c>
      <c r="D461" s="10" t="s">
        <v>28</v>
      </c>
      <c r="E461" s="10" t="s">
        <v>28</v>
      </c>
      <c r="F461" s="12" t="s">
        <v>1104</v>
      </c>
      <c r="G461" s="12" t="s">
        <v>270</v>
      </c>
      <c r="H461" s="12" t="s">
        <v>655</v>
      </c>
      <c r="I461" s="5">
        <v>500.0</v>
      </c>
      <c r="J461" s="5">
        <v>-500.0</v>
      </c>
      <c r="K461" s="5"/>
      <c r="L461" s="5"/>
      <c r="M461" s="14">
        <v>500.0</v>
      </c>
      <c r="N461" s="14">
        <v>-500.0</v>
      </c>
      <c r="O461" s="7"/>
      <c r="P461" s="7"/>
      <c r="Q461" s="7">
        <v>2045.0</v>
      </c>
      <c r="R461" s="16" t="s">
        <v>623</v>
      </c>
      <c r="S461" s="20" t="s">
        <v>624</v>
      </c>
      <c r="T461" s="16" t="s">
        <v>623</v>
      </c>
      <c r="U461" s="20" t="s">
        <v>624</v>
      </c>
      <c r="V461" s="17"/>
      <c r="W461" s="17"/>
      <c r="X461" s="19">
        <f t="shared" si="6"/>
        <v>1</v>
      </c>
    </row>
    <row r="462" hidden="1">
      <c r="A462" s="10"/>
      <c r="B462" s="10" t="s">
        <v>27</v>
      </c>
      <c r="C462" s="10" t="s">
        <v>48</v>
      </c>
      <c r="D462" s="10" t="s">
        <v>28</v>
      </c>
      <c r="E462" s="10" t="s">
        <v>28</v>
      </c>
      <c r="F462" s="12" t="s">
        <v>1105</v>
      </c>
      <c r="G462" s="12" t="s">
        <v>270</v>
      </c>
      <c r="H462" s="12" t="s">
        <v>632</v>
      </c>
      <c r="I462" s="5">
        <v>1100.0</v>
      </c>
      <c r="J462" s="5">
        <v>-1100.0</v>
      </c>
      <c r="K462" s="5"/>
      <c r="L462" s="5"/>
      <c r="M462" s="14">
        <v>500.0</v>
      </c>
      <c r="N462" s="14">
        <v>-500.0</v>
      </c>
      <c r="O462" s="7"/>
      <c r="P462" s="7"/>
      <c r="Q462" s="7">
        <v>2045.0</v>
      </c>
      <c r="R462" s="16" t="s">
        <v>623</v>
      </c>
      <c r="S462" s="20" t="s">
        <v>624</v>
      </c>
      <c r="T462" s="16" t="s">
        <v>623</v>
      </c>
      <c r="U462" s="20" t="s">
        <v>624</v>
      </c>
      <c r="V462" s="17"/>
      <c r="W462" s="17"/>
      <c r="X462" s="19">
        <f t="shared" si="6"/>
        <v>1</v>
      </c>
    </row>
    <row r="463" hidden="1">
      <c r="A463" s="10"/>
      <c r="B463" s="10" t="s">
        <v>27</v>
      </c>
      <c r="C463" s="10" t="s">
        <v>48</v>
      </c>
      <c r="D463" s="10" t="s">
        <v>28</v>
      </c>
      <c r="E463" s="10" t="s">
        <v>28</v>
      </c>
      <c r="F463" s="12" t="s">
        <v>1106</v>
      </c>
      <c r="G463" s="12" t="s">
        <v>270</v>
      </c>
      <c r="H463" s="12" t="s">
        <v>82</v>
      </c>
      <c r="I463" s="5">
        <v>660.0</v>
      </c>
      <c r="J463" s="5">
        <v>-660.0</v>
      </c>
      <c r="K463" s="5"/>
      <c r="L463" s="5"/>
      <c r="M463" s="14">
        <v>600.0</v>
      </c>
      <c r="N463" s="14">
        <v>-600.0</v>
      </c>
      <c r="O463" s="7"/>
      <c r="P463" s="7"/>
      <c r="Q463" s="7">
        <v>2045.0</v>
      </c>
      <c r="R463" s="16" t="s">
        <v>623</v>
      </c>
      <c r="S463" s="20" t="s">
        <v>624</v>
      </c>
      <c r="T463" s="16" t="s">
        <v>623</v>
      </c>
      <c r="U463" s="20" t="s">
        <v>624</v>
      </c>
      <c r="V463" s="17"/>
      <c r="W463" s="17"/>
      <c r="X463" s="19">
        <f t="shared" si="6"/>
        <v>1</v>
      </c>
    </row>
    <row r="464" hidden="1">
      <c r="A464" s="10"/>
      <c r="B464" s="10" t="s">
        <v>27</v>
      </c>
      <c r="C464" s="10" t="s">
        <v>48</v>
      </c>
      <c r="D464" s="10" t="s">
        <v>28</v>
      </c>
      <c r="E464" s="10" t="s">
        <v>28</v>
      </c>
      <c r="F464" s="12" t="s">
        <v>1107</v>
      </c>
      <c r="G464" s="12" t="s">
        <v>712</v>
      </c>
      <c r="H464" s="12" t="s">
        <v>1108</v>
      </c>
      <c r="I464" s="5">
        <v>300.0</v>
      </c>
      <c r="J464" s="5">
        <v>-300.0</v>
      </c>
      <c r="K464" s="5">
        <v>230.0</v>
      </c>
      <c r="L464" s="5"/>
      <c r="M464" s="7">
        <v>300.0</v>
      </c>
      <c r="N464" s="7">
        <v>-300.0</v>
      </c>
      <c r="O464" s="7">
        <v>230.0</v>
      </c>
      <c r="P464" s="7"/>
      <c r="Q464" s="7"/>
      <c r="R464" s="15" t="s">
        <v>411</v>
      </c>
      <c r="S464" s="21"/>
      <c r="T464" s="16" t="s">
        <v>411</v>
      </c>
      <c r="U464" s="17"/>
      <c r="V464" s="17"/>
      <c r="W464" s="18" t="s">
        <v>1035</v>
      </c>
      <c r="X464" s="19">
        <f t="shared" si="6"/>
        <v>1</v>
      </c>
    </row>
    <row r="465" hidden="1">
      <c r="A465" s="10"/>
      <c r="B465" s="10" t="s">
        <v>27</v>
      </c>
      <c r="C465" s="10" t="s">
        <v>48</v>
      </c>
      <c r="D465" s="10" t="s">
        <v>28</v>
      </c>
      <c r="E465" s="10" t="s">
        <v>28</v>
      </c>
      <c r="F465" s="12" t="s">
        <v>1109</v>
      </c>
      <c r="G465" s="12" t="s">
        <v>712</v>
      </c>
      <c r="H465" s="12" t="s">
        <v>717</v>
      </c>
      <c r="I465" s="5">
        <v>200.0</v>
      </c>
      <c r="J465" s="5">
        <v>-200.0</v>
      </c>
      <c r="K465" s="5">
        <v>400.0</v>
      </c>
      <c r="L465" s="5"/>
      <c r="M465" s="7">
        <v>0.0</v>
      </c>
      <c r="N465" s="7">
        <v>0.0</v>
      </c>
      <c r="O465" s="7"/>
      <c r="P465" s="7"/>
      <c r="Q465" s="7"/>
      <c r="R465" s="16" t="s">
        <v>411</v>
      </c>
      <c r="S465" s="21"/>
      <c r="T465" s="16" t="s">
        <v>411</v>
      </c>
      <c r="U465" s="17"/>
      <c r="V465" s="17"/>
      <c r="W465" s="18" t="s">
        <v>1110</v>
      </c>
      <c r="X465" s="19">
        <f t="shared" si="6"/>
        <v>1</v>
      </c>
    </row>
    <row r="466" hidden="1">
      <c r="A466" s="10"/>
      <c r="B466" s="10" t="s">
        <v>27</v>
      </c>
      <c r="C466" s="10" t="s">
        <v>48</v>
      </c>
      <c r="D466" s="10" t="s">
        <v>28</v>
      </c>
      <c r="E466" s="10" t="s">
        <v>28</v>
      </c>
      <c r="F466" s="12" t="s">
        <v>1111</v>
      </c>
      <c r="G466" s="12" t="s">
        <v>712</v>
      </c>
      <c r="H466" s="12" t="s">
        <v>1112</v>
      </c>
      <c r="I466" s="5">
        <v>300.0</v>
      </c>
      <c r="J466" s="5">
        <v>-300.0</v>
      </c>
      <c r="K466" s="5">
        <v>230.0</v>
      </c>
      <c r="L466" s="5"/>
      <c r="M466" s="7">
        <v>300.0</v>
      </c>
      <c r="N466" s="7">
        <v>-300.0</v>
      </c>
      <c r="O466" s="7">
        <v>230.0</v>
      </c>
      <c r="P466" s="7"/>
      <c r="Q466" s="7"/>
      <c r="R466" s="16" t="s">
        <v>411</v>
      </c>
      <c r="S466" s="21"/>
      <c r="T466" s="16" t="s">
        <v>411</v>
      </c>
      <c r="U466" s="17"/>
      <c r="V466" s="17"/>
      <c r="W466" s="18" t="s">
        <v>1035</v>
      </c>
      <c r="X466" s="19">
        <f t="shared" si="6"/>
        <v>1</v>
      </c>
    </row>
    <row r="467" hidden="1">
      <c r="A467" s="10"/>
      <c r="B467" s="10" t="s">
        <v>27</v>
      </c>
      <c r="C467" s="10" t="s">
        <v>48</v>
      </c>
      <c r="D467" s="10" t="s">
        <v>28</v>
      </c>
      <c r="E467" s="10" t="s">
        <v>28</v>
      </c>
      <c r="F467" s="12" t="s">
        <v>1113</v>
      </c>
      <c r="G467" s="12" t="s">
        <v>1108</v>
      </c>
      <c r="H467" s="12" t="s">
        <v>1034</v>
      </c>
      <c r="I467" s="5">
        <v>300.0</v>
      </c>
      <c r="J467" s="5">
        <v>-300.0</v>
      </c>
      <c r="K467" s="5">
        <v>230.0</v>
      </c>
      <c r="L467" s="5"/>
      <c r="M467" s="7">
        <v>300.0</v>
      </c>
      <c r="N467" s="7">
        <v>-300.0</v>
      </c>
      <c r="O467" s="7">
        <v>230.0</v>
      </c>
      <c r="P467" s="7"/>
      <c r="Q467" s="7"/>
      <c r="R467" s="16" t="s">
        <v>411</v>
      </c>
      <c r="S467" s="21"/>
      <c r="T467" s="16" t="s">
        <v>411</v>
      </c>
      <c r="U467" s="17"/>
      <c r="V467" s="17"/>
      <c r="W467" s="18" t="s">
        <v>1035</v>
      </c>
      <c r="X467" s="19">
        <f t="shared" si="6"/>
        <v>1</v>
      </c>
    </row>
    <row r="468" hidden="1">
      <c r="A468" s="10"/>
      <c r="B468" s="10" t="s">
        <v>27</v>
      </c>
      <c r="C468" s="10" t="s">
        <v>48</v>
      </c>
      <c r="D468" s="10" t="s">
        <v>28</v>
      </c>
      <c r="E468" s="10" t="s">
        <v>28</v>
      </c>
      <c r="F468" s="12" t="s">
        <v>1114</v>
      </c>
      <c r="G468" s="12" t="s">
        <v>1108</v>
      </c>
      <c r="H468" s="12" t="s">
        <v>1112</v>
      </c>
      <c r="I468" s="5">
        <v>300.0</v>
      </c>
      <c r="J468" s="5">
        <v>-300.0</v>
      </c>
      <c r="K468" s="5">
        <v>230.0</v>
      </c>
      <c r="L468" s="5"/>
      <c r="M468" s="7">
        <v>300.0</v>
      </c>
      <c r="N468" s="7">
        <v>-300.0</v>
      </c>
      <c r="O468" s="7">
        <v>230.0</v>
      </c>
      <c r="P468" s="7"/>
      <c r="Q468" s="7"/>
      <c r="R468" s="16" t="s">
        <v>411</v>
      </c>
      <c r="S468" s="21"/>
      <c r="T468" s="16" t="s">
        <v>411</v>
      </c>
      <c r="U468" s="17"/>
      <c r="V468" s="17"/>
      <c r="W468" s="18" t="s">
        <v>1035</v>
      </c>
      <c r="X468" s="19">
        <f t="shared" si="6"/>
        <v>1</v>
      </c>
    </row>
    <row r="469" hidden="1">
      <c r="A469" s="10"/>
      <c r="B469" s="10" t="s">
        <v>27</v>
      </c>
      <c r="C469" s="10" t="s">
        <v>48</v>
      </c>
      <c r="D469" s="10" t="s">
        <v>28</v>
      </c>
      <c r="E469" s="10" t="s">
        <v>28</v>
      </c>
      <c r="F469" s="12" t="s">
        <v>1115</v>
      </c>
      <c r="G469" s="12" t="s">
        <v>685</v>
      </c>
      <c r="H469" s="12" t="s">
        <v>653</v>
      </c>
      <c r="I469" s="5">
        <v>1700.0</v>
      </c>
      <c r="J469" s="5">
        <v>-1700.0</v>
      </c>
      <c r="K469" s="5"/>
      <c r="L469" s="5"/>
      <c r="M469" s="14">
        <v>0.0</v>
      </c>
      <c r="N469" s="14">
        <v>0.0</v>
      </c>
      <c r="O469" s="7"/>
      <c r="P469" s="7"/>
      <c r="Q469" s="7"/>
      <c r="R469" s="16" t="s">
        <v>623</v>
      </c>
      <c r="S469" s="20" t="s">
        <v>624</v>
      </c>
      <c r="T469" s="16" t="s">
        <v>623</v>
      </c>
      <c r="U469" s="20" t="s">
        <v>624</v>
      </c>
      <c r="V469" s="17"/>
      <c r="W469" s="17"/>
      <c r="X469" s="19">
        <f t="shared" si="6"/>
        <v>1</v>
      </c>
    </row>
    <row r="470" hidden="1">
      <c r="A470" s="10"/>
      <c r="B470" s="10" t="s">
        <v>27</v>
      </c>
      <c r="C470" s="10" t="s">
        <v>48</v>
      </c>
      <c r="D470" s="10" t="s">
        <v>28</v>
      </c>
      <c r="E470" s="10" t="s">
        <v>28</v>
      </c>
      <c r="F470" s="12" t="s">
        <v>1116</v>
      </c>
      <c r="G470" s="12" t="s">
        <v>685</v>
      </c>
      <c r="H470" s="12" t="s">
        <v>634</v>
      </c>
      <c r="I470" s="5">
        <v>0.0</v>
      </c>
      <c r="J470" s="5">
        <v>0.0</v>
      </c>
      <c r="K470" s="13"/>
      <c r="L470" s="13"/>
      <c r="M470" s="7">
        <v>0.0</v>
      </c>
      <c r="N470" s="7">
        <v>0.0</v>
      </c>
      <c r="O470" s="14"/>
      <c r="P470" s="14"/>
      <c r="Q470" s="14"/>
      <c r="R470" s="15" t="s">
        <v>691</v>
      </c>
      <c r="S470" s="22"/>
      <c r="T470" s="16" t="s">
        <v>623</v>
      </c>
      <c r="U470" s="20" t="s">
        <v>624</v>
      </c>
      <c r="V470" s="17"/>
      <c r="W470" s="17"/>
      <c r="X470" s="19">
        <f t="shared" si="6"/>
        <v>1</v>
      </c>
    </row>
    <row r="471" hidden="1">
      <c r="A471" s="10"/>
      <c r="B471" s="10" t="s">
        <v>27</v>
      </c>
      <c r="C471" s="10" t="s">
        <v>48</v>
      </c>
      <c r="D471" s="10" t="s">
        <v>28</v>
      </c>
      <c r="E471" s="10" t="s">
        <v>28</v>
      </c>
      <c r="F471" s="12" t="s">
        <v>1117</v>
      </c>
      <c r="G471" s="12" t="s">
        <v>685</v>
      </c>
      <c r="H471" s="12" t="s">
        <v>637</v>
      </c>
      <c r="I471" s="5">
        <v>500.0</v>
      </c>
      <c r="J471" s="5">
        <v>-500.0</v>
      </c>
      <c r="K471" s="5"/>
      <c r="L471" s="5"/>
      <c r="M471" s="14">
        <v>600.0</v>
      </c>
      <c r="N471" s="14">
        <v>-600.0</v>
      </c>
      <c r="O471" s="7"/>
      <c r="P471" s="7"/>
      <c r="Q471" s="7">
        <v>2040.0</v>
      </c>
      <c r="R471" s="16" t="s">
        <v>623</v>
      </c>
      <c r="S471" s="20" t="s">
        <v>624</v>
      </c>
      <c r="T471" s="16" t="s">
        <v>623</v>
      </c>
      <c r="U471" s="20" t="s">
        <v>624</v>
      </c>
      <c r="V471" s="17"/>
      <c r="W471" s="17"/>
      <c r="X471" s="19">
        <f t="shared" si="6"/>
        <v>1</v>
      </c>
    </row>
    <row r="472" hidden="1">
      <c r="A472" s="10"/>
      <c r="B472" s="10" t="s">
        <v>27</v>
      </c>
      <c r="C472" s="10" t="s">
        <v>48</v>
      </c>
      <c r="D472" s="10" t="s">
        <v>28</v>
      </c>
      <c r="E472" s="10" t="s">
        <v>28</v>
      </c>
      <c r="F472" s="12" t="s">
        <v>1118</v>
      </c>
      <c r="G472" s="12" t="s">
        <v>685</v>
      </c>
      <c r="H472" s="12" t="s">
        <v>659</v>
      </c>
      <c r="I472" s="5">
        <v>2000.0</v>
      </c>
      <c r="J472" s="5">
        <v>-2000.0</v>
      </c>
      <c r="K472" s="5"/>
      <c r="L472" s="5"/>
      <c r="M472" s="14">
        <v>0.0</v>
      </c>
      <c r="N472" s="14">
        <v>0.0</v>
      </c>
      <c r="O472" s="7"/>
      <c r="P472" s="7"/>
      <c r="Q472" s="7"/>
      <c r="R472" s="16" t="s">
        <v>623</v>
      </c>
      <c r="S472" s="20" t="s">
        <v>624</v>
      </c>
      <c r="T472" s="16" t="s">
        <v>623</v>
      </c>
      <c r="U472" s="20" t="s">
        <v>624</v>
      </c>
      <c r="V472" s="17"/>
      <c r="W472" s="17"/>
      <c r="X472" s="19">
        <f t="shared" si="6"/>
        <v>1</v>
      </c>
    </row>
    <row r="473" hidden="1">
      <c r="A473" s="10"/>
      <c r="B473" s="10" t="s">
        <v>27</v>
      </c>
      <c r="C473" s="10" t="s">
        <v>48</v>
      </c>
      <c r="D473" s="10" t="s">
        <v>28</v>
      </c>
      <c r="E473" s="10" t="s">
        <v>28</v>
      </c>
      <c r="F473" s="12" t="s">
        <v>1119</v>
      </c>
      <c r="G473" s="12" t="s">
        <v>653</v>
      </c>
      <c r="H473" s="12" t="s">
        <v>680</v>
      </c>
      <c r="I473" s="5">
        <v>1100.0</v>
      </c>
      <c r="J473" s="5">
        <v>-1100.0</v>
      </c>
      <c r="K473" s="5"/>
      <c r="L473" s="5"/>
      <c r="M473" s="14">
        <v>617.0</v>
      </c>
      <c r="N473" s="7">
        <v>-335.0</v>
      </c>
      <c r="O473" s="7"/>
      <c r="P473" s="7"/>
      <c r="Q473" s="7">
        <v>2030.0</v>
      </c>
      <c r="R473" s="16" t="s">
        <v>623</v>
      </c>
      <c r="S473" s="20" t="s">
        <v>624</v>
      </c>
      <c r="T473" s="16" t="s">
        <v>623</v>
      </c>
      <c r="U473" s="20" t="s">
        <v>624</v>
      </c>
      <c r="V473" s="17"/>
      <c r="W473" s="17"/>
      <c r="X473" s="19">
        <f t="shared" si="6"/>
        <v>2</v>
      </c>
    </row>
    <row r="474" hidden="1">
      <c r="A474" s="10"/>
      <c r="B474" s="10" t="s">
        <v>27</v>
      </c>
      <c r="C474" s="10" t="s">
        <v>48</v>
      </c>
      <c r="D474" s="10" t="s">
        <v>28</v>
      </c>
      <c r="E474" s="10" t="s">
        <v>28</v>
      </c>
      <c r="F474" s="12" t="s">
        <v>1119</v>
      </c>
      <c r="G474" s="12" t="s">
        <v>653</v>
      </c>
      <c r="H474" s="12" t="s">
        <v>680</v>
      </c>
      <c r="I474" s="5">
        <v>0.0</v>
      </c>
      <c r="J474" s="5">
        <v>0.0</v>
      </c>
      <c r="K474" s="5"/>
      <c r="L474" s="5"/>
      <c r="M474" s="14">
        <v>1020.0</v>
      </c>
      <c r="N474" s="7">
        <v>-1734.0</v>
      </c>
      <c r="O474" s="7"/>
      <c r="P474" s="7"/>
      <c r="Q474" s="7">
        <v>2045.0</v>
      </c>
      <c r="R474" s="16" t="s">
        <v>623</v>
      </c>
      <c r="S474" s="20" t="s">
        <v>624</v>
      </c>
      <c r="T474" s="16" t="s">
        <v>623</v>
      </c>
      <c r="U474" s="20" t="s">
        <v>624</v>
      </c>
      <c r="V474" s="18" t="s">
        <v>651</v>
      </c>
      <c r="W474" s="17"/>
      <c r="X474" s="19">
        <f t="shared" si="6"/>
        <v>2</v>
      </c>
    </row>
    <row r="475" hidden="1">
      <c r="A475" s="10"/>
      <c r="B475" s="10" t="s">
        <v>27</v>
      </c>
      <c r="C475" s="10" t="s">
        <v>48</v>
      </c>
      <c r="D475" s="10" t="s">
        <v>28</v>
      </c>
      <c r="E475" s="10" t="s">
        <v>28</v>
      </c>
      <c r="F475" s="12" t="s">
        <v>1120</v>
      </c>
      <c r="G475" s="12" t="s">
        <v>653</v>
      </c>
      <c r="H475" s="12" t="s">
        <v>637</v>
      </c>
      <c r="I475" s="5">
        <v>750.0</v>
      </c>
      <c r="J475" s="5">
        <v>-750.0</v>
      </c>
      <c r="K475" s="5"/>
      <c r="L475" s="5"/>
      <c r="M475" s="14">
        <v>500.0</v>
      </c>
      <c r="N475" s="14">
        <v>-500.0</v>
      </c>
      <c r="O475" s="7"/>
      <c r="P475" s="7"/>
      <c r="Q475" s="7">
        <v>2040.0</v>
      </c>
      <c r="R475" s="16" t="s">
        <v>623</v>
      </c>
      <c r="S475" s="20" t="s">
        <v>624</v>
      </c>
      <c r="T475" s="16" t="s">
        <v>623</v>
      </c>
      <c r="U475" s="20" t="s">
        <v>624</v>
      </c>
      <c r="V475" s="17"/>
      <c r="W475" s="17"/>
      <c r="X475" s="19">
        <f t="shared" si="6"/>
        <v>1</v>
      </c>
    </row>
    <row r="476" hidden="1">
      <c r="A476" s="10"/>
      <c r="B476" s="10" t="s">
        <v>27</v>
      </c>
      <c r="C476" s="10" t="s">
        <v>48</v>
      </c>
      <c r="D476" s="10" t="s">
        <v>28</v>
      </c>
      <c r="E476" s="10" t="s">
        <v>28</v>
      </c>
      <c r="F476" s="12" t="s">
        <v>1121</v>
      </c>
      <c r="G476" s="12" t="s">
        <v>653</v>
      </c>
      <c r="H476" s="12" t="s">
        <v>657</v>
      </c>
      <c r="I476" s="5">
        <v>1800.0</v>
      </c>
      <c r="J476" s="5">
        <v>-1300.0</v>
      </c>
      <c r="K476" s="5"/>
      <c r="L476" s="5"/>
      <c r="M476" s="7">
        <v>800.0</v>
      </c>
      <c r="N476" s="14">
        <v>-1300.0</v>
      </c>
      <c r="O476" s="7"/>
      <c r="P476" s="7"/>
      <c r="Q476" s="7">
        <v>2025.0</v>
      </c>
      <c r="R476" s="16" t="s">
        <v>623</v>
      </c>
      <c r="S476" s="20" t="s">
        <v>624</v>
      </c>
      <c r="T476" s="16" t="s">
        <v>623</v>
      </c>
      <c r="U476" s="20" t="s">
        <v>624</v>
      </c>
      <c r="V476" s="17"/>
      <c r="W476" s="17"/>
      <c r="X476" s="19">
        <f t="shared" si="6"/>
        <v>1</v>
      </c>
    </row>
    <row r="477" hidden="1">
      <c r="A477" s="10"/>
      <c r="B477" s="10" t="s">
        <v>27</v>
      </c>
      <c r="C477" s="10" t="s">
        <v>48</v>
      </c>
      <c r="D477" s="10" t="s">
        <v>28</v>
      </c>
      <c r="E477" s="10" t="s">
        <v>28</v>
      </c>
      <c r="F477" s="12" t="s">
        <v>1122</v>
      </c>
      <c r="G477" s="12" t="s">
        <v>653</v>
      </c>
      <c r="H477" s="12" t="s">
        <v>659</v>
      </c>
      <c r="I477" s="5">
        <v>0.0</v>
      </c>
      <c r="J477" s="5">
        <v>0.0</v>
      </c>
      <c r="K477" s="5"/>
      <c r="L477" s="5"/>
      <c r="M477" s="14">
        <v>1200.0</v>
      </c>
      <c r="N477" s="14">
        <v>-1200.0</v>
      </c>
      <c r="O477" s="7"/>
      <c r="P477" s="7"/>
      <c r="Q477" s="7">
        <v>2025.0</v>
      </c>
      <c r="R477" s="16" t="s">
        <v>623</v>
      </c>
      <c r="S477" s="20" t="s">
        <v>624</v>
      </c>
      <c r="T477" s="16" t="s">
        <v>623</v>
      </c>
      <c r="U477" s="20" t="s">
        <v>624</v>
      </c>
      <c r="V477" s="17"/>
      <c r="W477" s="17"/>
      <c r="X477" s="19">
        <f t="shared" si="6"/>
        <v>1</v>
      </c>
    </row>
    <row r="478" hidden="1">
      <c r="A478" s="10"/>
      <c r="B478" s="10" t="s">
        <v>27</v>
      </c>
      <c r="C478" s="10" t="s">
        <v>48</v>
      </c>
      <c r="D478" s="10" t="s">
        <v>28</v>
      </c>
      <c r="E478" s="10" t="s">
        <v>28</v>
      </c>
      <c r="F478" s="12" t="s">
        <v>1123</v>
      </c>
      <c r="G478" s="12" t="s">
        <v>653</v>
      </c>
      <c r="H478" s="12" t="s">
        <v>707</v>
      </c>
      <c r="I478" s="5">
        <v>650.0</v>
      </c>
      <c r="J478" s="5">
        <v>-650.0</v>
      </c>
      <c r="K478" s="5"/>
      <c r="L478" s="5"/>
      <c r="M478" s="14">
        <v>0.0</v>
      </c>
      <c r="N478" s="14">
        <v>0.0</v>
      </c>
      <c r="O478" s="7"/>
      <c r="P478" s="7"/>
      <c r="Q478" s="7"/>
      <c r="R478" s="16" t="s">
        <v>623</v>
      </c>
      <c r="S478" s="20" t="s">
        <v>624</v>
      </c>
      <c r="T478" s="16" t="s">
        <v>623</v>
      </c>
      <c r="U478" s="20" t="s">
        <v>624</v>
      </c>
      <c r="V478" s="17"/>
      <c r="W478" s="17"/>
      <c r="X478" s="19">
        <f t="shared" si="6"/>
        <v>1</v>
      </c>
    </row>
    <row r="479" hidden="1">
      <c r="A479" s="10" t="s">
        <v>1124</v>
      </c>
      <c r="B479" s="10" t="s">
        <v>27</v>
      </c>
      <c r="C479" s="10" t="s">
        <v>48</v>
      </c>
      <c r="D479" s="10" t="s">
        <v>28</v>
      </c>
      <c r="E479" s="10" t="s">
        <v>28</v>
      </c>
      <c r="F479" s="3" t="s">
        <v>1125</v>
      </c>
      <c r="G479" s="3" t="s">
        <v>114</v>
      </c>
      <c r="H479" s="3" t="s">
        <v>1126</v>
      </c>
      <c r="I479" s="5">
        <v>0.0</v>
      </c>
      <c r="J479" s="5">
        <v>0.0</v>
      </c>
      <c r="K479" s="13"/>
      <c r="L479" s="13"/>
      <c r="M479" s="7">
        <v>0.0</v>
      </c>
      <c r="N479" s="7">
        <v>0.0</v>
      </c>
      <c r="O479" s="14"/>
      <c r="P479" s="14"/>
      <c r="Q479" s="14"/>
      <c r="R479" s="16" t="s">
        <v>1127</v>
      </c>
      <c r="S479" s="22"/>
      <c r="T479" s="15" t="s">
        <v>1128</v>
      </c>
      <c r="U479" s="20" t="s">
        <v>1129</v>
      </c>
      <c r="V479" s="18"/>
      <c r="W479" s="18" t="s">
        <v>1130</v>
      </c>
      <c r="X479" s="19">
        <f t="shared" si="6"/>
        <v>1</v>
      </c>
    </row>
    <row r="480" hidden="1">
      <c r="A480" s="10" t="s">
        <v>1131</v>
      </c>
      <c r="B480" s="10" t="s">
        <v>27</v>
      </c>
      <c r="C480" s="10" t="s">
        <v>48</v>
      </c>
      <c r="D480" s="10" t="s">
        <v>28</v>
      </c>
      <c r="E480" s="10" t="s">
        <v>28</v>
      </c>
      <c r="F480" s="3" t="s">
        <v>1132</v>
      </c>
      <c r="G480" s="3" t="s">
        <v>126</v>
      </c>
      <c r="H480" s="3" t="s">
        <v>1133</v>
      </c>
      <c r="I480" s="5">
        <v>0.0</v>
      </c>
      <c r="J480" s="5">
        <v>0.0</v>
      </c>
      <c r="K480" s="13"/>
      <c r="L480" s="13"/>
      <c r="M480" s="7">
        <v>0.0</v>
      </c>
      <c r="N480" s="7">
        <v>0.0</v>
      </c>
      <c r="O480" s="14"/>
      <c r="P480" s="14"/>
      <c r="Q480" s="14"/>
      <c r="R480" s="16" t="s">
        <v>1134</v>
      </c>
      <c r="S480" s="15" t="s">
        <v>435</v>
      </c>
      <c r="T480" s="15" t="s">
        <v>435</v>
      </c>
      <c r="U480" s="17"/>
      <c r="V480" s="18"/>
      <c r="W480" s="18" t="s">
        <v>1135</v>
      </c>
      <c r="X480" s="19">
        <f t="shared" si="6"/>
        <v>1</v>
      </c>
    </row>
    <row r="481" hidden="1">
      <c r="A481" s="10" t="s">
        <v>1136</v>
      </c>
      <c r="B481" s="10" t="s">
        <v>27</v>
      </c>
      <c r="C481" s="10" t="s">
        <v>48</v>
      </c>
      <c r="D481" s="10" t="s">
        <v>28</v>
      </c>
      <c r="E481" s="10" t="s">
        <v>28</v>
      </c>
      <c r="F481" s="12" t="s">
        <v>1137</v>
      </c>
      <c r="G481" s="12" t="s">
        <v>86</v>
      </c>
      <c r="H481" s="12" t="s">
        <v>989</v>
      </c>
      <c r="I481" s="5">
        <v>800.0</v>
      </c>
      <c r="J481" s="5">
        <v>-800.0</v>
      </c>
      <c r="K481" s="5">
        <v>400.0</v>
      </c>
      <c r="L481" s="13"/>
      <c r="M481" s="7">
        <v>200.0</v>
      </c>
      <c r="N481" s="7">
        <v>-200.0</v>
      </c>
      <c r="O481" s="7"/>
      <c r="P481" s="14"/>
      <c r="Q481" s="7">
        <v>2024.0</v>
      </c>
      <c r="R481" s="15" t="s">
        <v>88</v>
      </c>
      <c r="S481" s="15" t="s">
        <v>148</v>
      </c>
      <c r="T481" s="15" t="s">
        <v>1138</v>
      </c>
      <c r="U481" s="17"/>
      <c r="V481" s="18" t="s">
        <v>1139</v>
      </c>
      <c r="W481" s="17"/>
      <c r="X481" s="19">
        <f t="shared" si="6"/>
        <v>2</v>
      </c>
    </row>
    <row r="482" hidden="1">
      <c r="A482" s="10"/>
      <c r="B482" s="10" t="s">
        <v>27</v>
      </c>
      <c r="C482" s="10" t="s">
        <v>48</v>
      </c>
      <c r="D482" s="10" t="s">
        <v>28</v>
      </c>
      <c r="E482" s="10" t="s">
        <v>28</v>
      </c>
      <c r="F482" s="12" t="s">
        <v>1137</v>
      </c>
      <c r="G482" s="12" t="s">
        <v>86</v>
      </c>
      <c r="H482" s="12" t="s">
        <v>989</v>
      </c>
      <c r="I482" s="5">
        <v>0.0</v>
      </c>
      <c r="J482" s="5">
        <v>0.0</v>
      </c>
      <c r="K482" s="5"/>
      <c r="L482" s="13"/>
      <c r="M482" s="7">
        <v>2000.0</v>
      </c>
      <c r="N482" s="7">
        <v>-2000.0</v>
      </c>
      <c r="O482" s="7">
        <v>400.0</v>
      </c>
      <c r="P482" s="14"/>
      <c r="Q482" s="7">
        <v>2028.0</v>
      </c>
      <c r="R482" s="21"/>
      <c r="S482" s="21"/>
      <c r="T482" s="16" t="s">
        <v>1140</v>
      </c>
      <c r="U482" s="20" t="s">
        <v>1141</v>
      </c>
      <c r="V482" s="18" t="s">
        <v>1142</v>
      </c>
      <c r="W482" s="17"/>
      <c r="X482" s="19">
        <f t="shared" si="6"/>
        <v>2</v>
      </c>
    </row>
    <row r="483" hidden="1">
      <c r="A483" s="10" t="s">
        <v>1143</v>
      </c>
      <c r="B483" s="10" t="s">
        <v>27</v>
      </c>
      <c r="C483" s="10" t="s">
        <v>48</v>
      </c>
      <c r="D483" s="10" t="s">
        <v>28</v>
      </c>
      <c r="E483" s="10" t="s">
        <v>28</v>
      </c>
      <c r="F483" s="12" t="s">
        <v>1144</v>
      </c>
      <c r="G483" s="12" t="s">
        <v>141</v>
      </c>
      <c r="H483" s="12" t="s">
        <v>989</v>
      </c>
      <c r="I483" s="5">
        <v>70.0</v>
      </c>
      <c r="J483" s="5">
        <v>-70.0</v>
      </c>
      <c r="K483" s="5" t="s">
        <v>1145</v>
      </c>
      <c r="L483" s="13"/>
      <c r="M483" s="14"/>
      <c r="N483" s="14"/>
      <c r="O483" s="7">
        <v>132.0</v>
      </c>
      <c r="P483" s="14"/>
      <c r="Q483" s="7">
        <v>2024.0</v>
      </c>
      <c r="R483" s="15" t="s">
        <v>1146</v>
      </c>
      <c r="S483" s="22"/>
      <c r="T483" s="22"/>
      <c r="U483" s="17"/>
      <c r="V483" s="18" t="s">
        <v>1147</v>
      </c>
      <c r="W483" s="17"/>
      <c r="X483" s="19">
        <f t="shared" si="6"/>
        <v>3</v>
      </c>
    </row>
    <row r="484" hidden="1">
      <c r="A484" s="10"/>
      <c r="B484" s="10" t="s">
        <v>27</v>
      </c>
      <c r="C484" s="10" t="s">
        <v>48</v>
      </c>
      <c r="D484" s="10" t="s">
        <v>28</v>
      </c>
      <c r="E484" s="10" t="s">
        <v>28</v>
      </c>
      <c r="F484" s="12" t="s">
        <v>1144</v>
      </c>
      <c r="G484" s="12" t="s">
        <v>141</v>
      </c>
      <c r="H484" s="12" t="s">
        <v>989</v>
      </c>
      <c r="I484" s="5">
        <v>0.0</v>
      </c>
      <c r="J484" s="5">
        <v>0.0</v>
      </c>
      <c r="K484" s="5"/>
      <c r="L484" s="13"/>
      <c r="M484" s="7">
        <v>3500.0</v>
      </c>
      <c r="N484" s="7">
        <v>-3500.0</v>
      </c>
      <c r="O484" s="7">
        <v>400.0</v>
      </c>
      <c r="P484" s="14"/>
      <c r="Q484" s="7">
        <v>2025.0</v>
      </c>
      <c r="R484" s="21"/>
      <c r="S484" s="22"/>
      <c r="T484" s="16" t="s">
        <v>1148</v>
      </c>
      <c r="U484" s="20" t="s">
        <v>1141</v>
      </c>
      <c r="V484" s="18"/>
      <c r="W484" s="18" t="s">
        <v>1149</v>
      </c>
      <c r="X484" s="19">
        <f t="shared" si="6"/>
        <v>3</v>
      </c>
    </row>
    <row r="485" hidden="1">
      <c r="A485" s="10"/>
      <c r="B485" s="10" t="s">
        <v>27</v>
      </c>
      <c r="C485" s="10" t="s">
        <v>48</v>
      </c>
      <c r="D485" s="10" t="s">
        <v>28</v>
      </c>
      <c r="E485" s="10" t="s">
        <v>28</v>
      </c>
      <c r="F485" s="12" t="s">
        <v>1144</v>
      </c>
      <c r="G485" s="12" t="s">
        <v>141</v>
      </c>
      <c r="H485" s="12" t="s">
        <v>989</v>
      </c>
      <c r="I485" s="5">
        <v>0.0</v>
      </c>
      <c r="J485" s="5">
        <v>0.0</v>
      </c>
      <c r="K485" s="13"/>
      <c r="L485" s="13"/>
      <c r="M485" s="7">
        <v>2000.0</v>
      </c>
      <c r="N485" s="7">
        <v>-2000.0</v>
      </c>
      <c r="O485" s="7">
        <v>400.0</v>
      </c>
      <c r="P485" s="14"/>
      <c r="Q485" s="7">
        <v>2029.0</v>
      </c>
      <c r="R485" s="21"/>
      <c r="S485" s="22"/>
      <c r="T485" s="16" t="s">
        <v>1140</v>
      </c>
      <c r="U485" s="20" t="s">
        <v>1141</v>
      </c>
      <c r="V485" s="18" t="s">
        <v>1150</v>
      </c>
      <c r="W485" s="17"/>
      <c r="X485" s="19">
        <f t="shared" si="6"/>
        <v>3</v>
      </c>
    </row>
    <row r="486" hidden="1">
      <c r="A486" s="10"/>
      <c r="B486" s="10" t="s">
        <v>27</v>
      </c>
      <c r="C486" s="10" t="s">
        <v>48</v>
      </c>
      <c r="D486" s="10" t="s">
        <v>28</v>
      </c>
      <c r="E486" s="10" t="s">
        <v>28</v>
      </c>
      <c r="F486" s="12" t="s">
        <v>1151</v>
      </c>
      <c r="G486" s="12" t="s">
        <v>141</v>
      </c>
      <c r="H486" s="12" t="s">
        <v>41</v>
      </c>
      <c r="I486" s="5">
        <v>0.0</v>
      </c>
      <c r="J486" s="5">
        <v>0.0</v>
      </c>
      <c r="K486" s="13"/>
      <c r="L486" s="13"/>
      <c r="M486" s="7">
        <v>0.0</v>
      </c>
      <c r="N486" s="7">
        <v>0.0</v>
      </c>
      <c r="O486" s="14"/>
      <c r="P486" s="14"/>
      <c r="Q486" s="14"/>
      <c r="R486" s="15" t="s">
        <v>88</v>
      </c>
      <c r="S486" s="15" t="s">
        <v>224</v>
      </c>
      <c r="T486" s="15" t="s">
        <v>88</v>
      </c>
      <c r="U486" s="17"/>
      <c r="V486" s="18"/>
      <c r="W486" s="18" t="s">
        <v>225</v>
      </c>
      <c r="X486" s="19">
        <f t="shared" si="6"/>
        <v>1</v>
      </c>
    </row>
    <row r="487" hidden="1">
      <c r="A487" s="10" t="s">
        <v>1152</v>
      </c>
      <c r="B487" s="10" t="s">
        <v>27</v>
      </c>
      <c r="C487" s="10" t="s">
        <v>48</v>
      </c>
      <c r="D487" s="10" t="s">
        <v>28</v>
      </c>
      <c r="E487" s="10" t="s">
        <v>28</v>
      </c>
      <c r="F487" s="12" t="s">
        <v>1153</v>
      </c>
      <c r="G487" s="12" t="s">
        <v>655</v>
      </c>
      <c r="H487" s="12" t="s">
        <v>340</v>
      </c>
      <c r="I487" s="5">
        <v>200.0</v>
      </c>
      <c r="J487" s="5">
        <v>-200.0</v>
      </c>
      <c r="K487" s="5"/>
      <c r="L487" s="5"/>
      <c r="M487" s="14">
        <v>200.0</v>
      </c>
      <c r="N487" s="14">
        <v>-200.0</v>
      </c>
      <c r="O487" s="7"/>
      <c r="P487" s="7"/>
      <c r="Q487" s="7">
        <v>2045.0</v>
      </c>
      <c r="R487" s="16" t="s">
        <v>623</v>
      </c>
      <c r="S487" s="20" t="s">
        <v>624</v>
      </c>
      <c r="T487" s="16" t="s">
        <v>623</v>
      </c>
      <c r="U487" s="20" t="s">
        <v>624</v>
      </c>
      <c r="V487" s="17"/>
      <c r="W487" s="17"/>
      <c r="X487" s="19">
        <f t="shared" si="6"/>
        <v>1</v>
      </c>
    </row>
    <row r="488" hidden="1">
      <c r="A488" s="10"/>
      <c r="B488" s="10" t="s">
        <v>27</v>
      </c>
      <c r="C488" s="10" t="s">
        <v>48</v>
      </c>
      <c r="D488" s="10" t="s">
        <v>28</v>
      </c>
      <c r="E488" s="10" t="s">
        <v>28</v>
      </c>
      <c r="F488" s="12" t="s">
        <v>1154</v>
      </c>
      <c r="G488" s="3" t="s">
        <v>655</v>
      </c>
      <c r="H488" s="3" t="s">
        <v>634</v>
      </c>
      <c r="I488" s="5">
        <v>600.0</v>
      </c>
      <c r="J488" s="5">
        <v>-600.0</v>
      </c>
      <c r="K488" s="5"/>
      <c r="L488" s="5"/>
      <c r="M488" s="14">
        <v>600.0</v>
      </c>
      <c r="N488" s="14">
        <v>-600.0</v>
      </c>
      <c r="O488" s="7"/>
      <c r="P488" s="7"/>
      <c r="Q488" s="7">
        <v>2040.0</v>
      </c>
      <c r="R488" s="16" t="s">
        <v>623</v>
      </c>
      <c r="S488" s="20" t="s">
        <v>624</v>
      </c>
      <c r="T488" s="16" t="s">
        <v>623</v>
      </c>
      <c r="U488" s="20" t="s">
        <v>624</v>
      </c>
      <c r="V488" s="17"/>
      <c r="W488" s="17"/>
      <c r="X488" s="19">
        <f t="shared" si="6"/>
        <v>1</v>
      </c>
    </row>
    <row r="489" hidden="1">
      <c r="A489" s="10"/>
      <c r="B489" s="10" t="s">
        <v>27</v>
      </c>
      <c r="C489" s="10" t="s">
        <v>48</v>
      </c>
      <c r="D489" s="10" t="s">
        <v>28</v>
      </c>
      <c r="E489" s="10" t="s">
        <v>28</v>
      </c>
      <c r="F489" s="12" t="s">
        <v>1155</v>
      </c>
      <c r="G489" s="12" t="s">
        <v>655</v>
      </c>
      <c r="H489" s="12" t="s">
        <v>659</v>
      </c>
      <c r="I489" s="5">
        <v>660.0</v>
      </c>
      <c r="J489" s="5">
        <v>-660.0</v>
      </c>
      <c r="K489" s="5"/>
      <c r="L489" s="5"/>
      <c r="M489" s="14">
        <v>10.0</v>
      </c>
      <c r="N489" s="7">
        <v>-50.0</v>
      </c>
      <c r="O489" s="7"/>
      <c r="P489" s="7"/>
      <c r="Q489" s="7">
        <v>2030.0</v>
      </c>
      <c r="R489" s="16" t="s">
        <v>623</v>
      </c>
      <c r="S489" s="20" t="s">
        <v>624</v>
      </c>
      <c r="T489" s="16" t="s">
        <v>623</v>
      </c>
      <c r="U489" s="20" t="s">
        <v>624</v>
      </c>
      <c r="V489" s="17"/>
      <c r="W489" s="17"/>
      <c r="X489" s="19">
        <f t="shared" si="6"/>
        <v>2</v>
      </c>
    </row>
    <row r="490" hidden="1">
      <c r="A490" s="10"/>
      <c r="B490" s="10" t="s">
        <v>27</v>
      </c>
      <c r="C490" s="10" t="s">
        <v>48</v>
      </c>
      <c r="D490" s="10" t="s">
        <v>28</v>
      </c>
      <c r="E490" s="10" t="s">
        <v>28</v>
      </c>
      <c r="F490" s="12" t="s">
        <v>1155</v>
      </c>
      <c r="G490" s="12" t="s">
        <v>655</v>
      </c>
      <c r="H490" s="12" t="s">
        <v>659</v>
      </c>
      <c r="I490" s="5">
        <v>0.0</v>
      </c>
      <c r="J490" s="5">
        <v>0.0</v>
      </c>
      <c r="K490" s="5"/>
      <c r="L490" s="5"/>
      <c r="M490" s="14">
        <v>1000.0</v>
      </c>
      <c r="N490" s="14">
        <v>-1000.0</v>
      </c>
      <c r="O490" s="7"/>
      <c r="P490" s="7"/>
      <c r="Q490" s="7">
        <v>2045.0</v>
      </c>
      <c r="R490" s="16" t="s">
        <v>623</v>
      </c>
      <c r="S490" s="20" t="s">
        <v>624</v>
      </c>
      <c r="T490" s="16" t="s">
        <v>623</v>
      </c>
      <c r="U490" s="20" t="s">
        <v>624</v>
      </c>
      <c r="V490" s="18" t="s">
        <v>651</v>
      </c>
      <c r="W490" s="17"/>
      <c r="X490" s="19">
        <f t="shared" si="6"/>
        <v>2</v>
      </c>
    </row>
    <row r="491" hidden="1">
      <c r="A491" s="10"/>
      <c r="B491" s="10" t="s">
        <v>27</v>
      </c>
      <c r="C491" s="10" t="s">
        <v>48</v>
      </c>
      <c r="D491" s="10" t="s">
        <v>28</v>
      </c>
      <c r="E491" s="10" t="s">
        <v>28</v>
      </c>
      <c r="F491" s="12" t="s">
        <v>1156</v>
      </c>
      <c r="G491" s="12" t="s">
        <v>655</v>
      </c>
      <c r="H491" s="12" t="s">
        <v>350</v>
      </c>
      <c r="I491" s="5">
        <v>0.0</v>
      </c>
      <c r="J491" s="5">
        <v>0.0</v>
      </c>
      <c r="K491" s="5"/>
      <c r="L491" s="5"/>
      <c r="M491" s="14">
        <v>600.0</v>
      </c>
      <c r="N491" s="14">
        <v>-600.0</v>
      </c>
      <c r="O491" s="7"/>
      <c r="P491" s="7"/>
      <c r="Q491" s="7">
        <v>2030.0</v>
      </c>
      <c r="R491" s="16" t="s">
        <v>623</v>
      </c>
      <c r="S491" s="20" t="s">
        <v>624</v>
      </c>
      <c r="T491" s="16" t="s">
        <v>623</v>
      </c>
      <c r="U491" s="20" t="s">
        <v>624</v>
      </c>
      <c r="V491" s="17"/>
      <c r="W491" s="17"/>
      <c r="X491" s="19">
        <f t="shared" si="6"/>
        <v>2</v>
      </c>
    </row>
    <row r="492" hidden="1">
      <c r="A492" s="10" t="s">
        <v>1152</v>
      </c>
      <c r="B492" s="10" t="s">
        <v>27</v>
      </c>
      <c r="C492" s="10" t="s">
        <v>48</v>
      </c>
      <c r="D492" s="10" t="s">
        <v>28</v>
      </c>
      <c r="E492" s="10" t="s">
        <v>28</v>
      </c>
      <c r="F492" s="12" t="s">
        <v>1156</v>
      </c>
      <c r="G492" s="12" t="s">
        <v>655</v>
      </c>
      <c r="H492" s="12" t="s">
        <v>350</v>
      </c>
      <c r="I492" s="5">
        <v>0.0</v>
      </c>
      <c r="J492" s="5">
        <v>0.0</v>
      </c>
      <c r="K492" s="5"/>
      <c r="L492" s="5"/>
      <c r="M492" s="14">
        <v>2000.0</v>
      </c>
      <c r="N492" s="14">
        <v>-2000.0</v>
      </c>
      <c r="O492" s="7"/>
      <c r="P492" s="7"/>
      <c r="Q492" s="7">
        <v>2045.0</v>
      </c>
      <c r="R492" s="16" t="s">
        <v>623</v>
      </c>
      <c r="S492" s="20" t="s">
        <v>624</v>
      </c>
      <c r="T492" s="16" t="s">
        <v>623</v>
      </c>
      <c r="U492" s="20" t="s">
        <v>624</v>
      </c>
      <c r="V492" s="17"/>
      <c r="W492" s="17"/>
      <c r="X492" s="19">
        <f t="shared" si="6"/>
        <v>2</v>
      </c>
    </row>
    <row r="493" hidden="1">
      <c r="A493" s="10"/>
      <c r="B493" s="10" t="s">
        <v>27</v>
      </c>
      <c r="C493" s="10" t="s">
        <v>48</v>
      </c>
      <c r="D493" s="10" t="s">
        <v>28</v>
      </c>
      <c r="E493" s="10" t="s">
        <v>28</v>
      </c>
      <c r="F493" s="12" t="s">
        <v>1157</v>
      </c>
      <c r="G493" s="12" t="s">
        <v>290</v>
      </c>
      <c r="H493" s="12" t="s">
        <v>65</v>
      </c>
      <c r="I493" s="5">
        <v>0.0</v>
      </c>
      <c r="J493" s="5">
        <v>0.0</v>
      </c>
      <c r="K493" s="13"/>
      <c r="L493" s="13"/>
      <c r="M493" s="7">
        <v>450.0</v>
      </c>
      <c r="N493" s="7">
        <v>-450.0</v>
      </c>
      <c r="O493" s="7">
        <v>400.0</v>
      </c>
      <c r="P493" s="7">
        <v>164.0</v>
      </c>
      <c r="Q493" s="7">
        <v>2025.0</v>
      </c>
      <c r="R493" s="15" t="s">
        <v>1158</v>
      </c>
      <c r="S493" s="22"/>
      <c r="T493" s="15" t="s">
        <v>316</v>
      </c>
      <c r="U493" s="20" t="s">
        <v>381</v>
      </c>
      <c r="V493" s="17"/>
      <c r="W493" s="17"/>
      <c r="X493" s="19">
        <f t="shared" si="6"/>
        <v>1</v>
      </c>
    </row>
    <row r="494" hidden="1">
      <c r="A494" s="10" t="s">
        <v>1159</v>
      </c>
      <c r="B494" s="10" t="s">
        <v>27</v>
      </c>
      <c r="C494" s="10" t="s">
        <v>48</v>
      </c>
      <c r="D494" s="10" t="s">
        <v>28</v>
      </c>
      <c r="E494" s="10" t="s">
        <v>28</v>
      </c>
      <c r="F494" s="12" t="s">
        <v>1160</v>
      </c>
      <c r="G494" s="12" t="s">
        <v>1000</v>
      </c>
      <c r="H494" s="12" t="s">
        <v>1004</v>
      </c>
      <c r="I494" s="5">
        <v>2540.0</v>
      </c>
      <c r="J494" s="5">
        <v>-2540.0</v>
      </c>
      <c r="K494" s="5" t="s">
        <v>1161</v>
      </c>
      <c r="L494" s="5" t="s">
        <v>1162</v>
      </c>
      <c r="M494" s="7">
        <v>0.0</v>
      </c>
      <c r="N494" s="7">
        <v>0.0</v>
      </c>
      <c r="O494" s="14"/>
      <c r="P494" s="14"/>
      <c r="Q494" s="14"/>
      <c r="R494" s="15" t="s">
        <v>1163</v>
      </c>
      <c r="S494" s="22"/>
      <c r="T494" s="15" t="s">
        <v>1001</v>
      </c>
      <c r="U494" s="17"/>
      <c r="V494" s="18"/>
      <c r="W494" s="18" t="s">
        <v>1164</v>
      </c>
      <c r="X494" s="19">
        <f t="shared" si="6"/>
        <v>1</v>
      </c>
    </row>
    <row r="495" hidden="1">
      <c r="A495" s="10" t="s">
        <v>1165</v>
      </c>
      <c r="B495" s="10" t="s">
        <v>27</v>
      </c>
      <c r="C495" s="10" t="s">
        <v>48</v>
      </c>
      <c r="D495" s="10" t="s">
        <v>28</v>
      </c>
      <c r="E495" s="10" t="s">
        <v>28</v>
      </c>
      <c r="F495" s="12" t="s">
        <v>1166</v>
      </c>
      <c r="G495" s="12" t="s">
        <v>1000</v>
      </c>
      <c r="H495" s="12" t="s">
        <v>699</v>
      </c>
      <c r="I495" s="5">
        <v>0.0</v>
      </c>
      <c r="J495" s="5">
        <v>0.0</v>
      </c>
      <c r="K495" s="13"/>
      <c r="L495" s="13"/>
      <c r="M495" s="7">
        <v>0.0</v>
      </c>
      <c r="N495" s="7">
        <v>0.0</v>
      </c>
      <c r="O495" s="14"/>
      <c r="P495" s="14"/>
      <c r="Q495" s="14"/>
      <c r="R495" s="15" t="s">
        <v>244</v>
      </c>
      <c r="S495" s="22"/>
      <c r="T495" s="16" t="s">
        <v>244</v>
      </c>
      <c r="U495" s="20" t="s">
        <v>1001</v>
      </c>
      <c r="V495" s="18"/>
      <c r="W495" s="18" t="s">
        <v>1167</v>
      </c>
      <c r="X495" s="19">
        <f t="shared" si="6"/>
        <v>1</v>
      </c>
    </row>
    <row r="496" hidden="1">
      <c r="A496" s="10" t="s">
        <v>1165</v>
      </c>
      <c r="B496" s="10" t="s">
        <v>27</v>
      </c>
      <c r="C496" s="10" t="s">
        <v>48</v>
      </c>
      <c r="D496" s="10" t="s">
        <v>28</v>
      </c>
      <c r="E496" s="10" t="s">
        <v>28</v>
      </c>
      <c r="F496" s="12" t="s">
        <v>1168</v>
      </c>
      <c r="G496" s="12" t="s">
        <v>1000</v>
      </c>
      <c r="H496" s="12" t="s">
        <v>1169</v>
      </c>
      <c r="I496" s="5">
        <v>10.0</v>
      </c>
      <c r="J496" s="5">
        <v>-10.0</v>
      </c>
      <c r="K496" s="13"/>
      <c r="L496" s="13"/>
      <c r="M496" s="7">
        <v>0.0</v>
      </c>
      <c r="N496" s="7">
        <v>0.0</v>
      </c>
      <c r="O496" s="14"/>
      <c r="P496" s="14"/>
      <c r="Q496" s="14"/>
      <c r="R496" s="16" t="s">
        <v>244</v>
      </c>
      <c r="S496" s="22"/>
      <c r="T496" s="16" t="s">
        <v>244</v>
      </c>
      <c r="U496" s="20" t="s">
        <v>1001</v>
      </c>
      <c r="V496" s="18"/>
      <c r="W496" s="18" t="s">
        <v>1167</v>
      </c>
      <c r="X496" s="19">
        <f t="shared" si="6"/>
        <v>1</v>
      </c>
    </row>
    <row r="497" hidden="1">
      <c r="A497" s="10" t="s">
        <v>1165</v>
      </c>
      <c r="B497" s="10" t="s">
        <v>27</v>
      </c>
      <c r="C497" s="10" t="s">
        <v>48</v>
      </c>
      <c r="D497" s="10" t="s">
        <v>28</v>
      </c>
      <c r="E497" s="10" t="s">
        <v>28</v>
      </c>
      <c r="F497" s="12" t="s">
        <v>1170</v>
      </c>
      <c r="G497" s="12" t="s">
        <v>1000</v>
      </c>
      <c r="H497" s="12" t="s">
        <v>905</v>
      </c>
      <c r="I497" s="5">
        <v>50.0</v>
      </c>
      <c r="J497" s="5">
        <v>-50.0</v>
      </c>
      <c r="K497" s="13"/>
      <c r="L497" s="13"/>
      <c r="M497" s="7">
        <v>0.0</v>
      </c>
      <c r="N497" s="7">
        <v>0.0</v>
      </c>
      <c r="O497" s="14"/>
      <c r="P497" s="14"/>
      <c r="Q497" s="14"/>
      <c r="R497" s="16" t="s">
        <v>244</v>
      </c>
      <c r="S497" s="22"/>
      <c r="T497" s="16" t="s">
        <v>244</v>
      </c>
      <c r="U497" s="20" t="s">
        <v>1001</v>
      </c>
      <c r="V497" s="18"/>
      <c r="W497" s="18" t="s">
        <v>1167</v>
      </c>
      <c r="X497" s="19">
        <f t="shared" si="6"/>
        <v>1</v>
      </c>
    </row>
    <row r="498" hidden="1">
      <c r="A498" s="10" t="s">
        <v>1165</v>
      </c>
      <c r="B498" s="10" t="s">
        <v>27</v>
      </c>
      <c r="C498" s="10" t="s">
        <v>48</v>
      </c>
      <c r="D498" s="10" t="s">
        <v>28</v>
      </c>
      <c r="E498" s="10" t="s">
        <v>28</v>
      </c>
      <c r="F498" s="3" t="s">
        <v>1171</v>
      </c>
      <c r="G498" s="3" t="s">
        <v>1000</v>
      </c>
      <c r="H498" s="3" t="s">
        <v>665</v>
      </c>
      <c r="I498" s="5">
        <v>10.0</v>
      </c>
      <c r="J498" s="5">
        <v>-10.0</v>
      </c>
      <c r="K498" s="13"/>
      <c r="L498" s="13"/>
      <c r="M498" s="7">
        <v>0.0</v>
      </c>
      <c r="N498" s="7">
        <v>0.0</v>
      </c>
      <c r="O498" s="14"/>
      <c r="P498" s="14"/>
      <c r="Q498" s="14"/>
      <c r="R498" s="16" t="s">
        <v>244</v>
      </c>
      <c r="S498" s="22"/>
      <c r="T498" s="16" t="s">
        <v>244</v>
      </c>
      <c r="U498" s="20" t="s">
        <v>1001</v>
      </c>
      <c r="V498" s="18"/>
      <c r="W498" s="18" t="s">
        <v>1167</v>
      </c>
      <c r="X498" s="19">
        <f t="shared" si="6"/>
        <v>1</v>
      </c>
    </row>
    <row r="499" hidden="1">
      <c r="A499" s="10" t="s">
        <v>1165</v>
      </c>
      <c r="B499" s="10" t="s">
        <v>27</v>
      </c>
      <c r="C499" s="10" t="s">
        <v>48</v>
      </c>
      <c r="D499" s="10" t="s">
        <v>28</v>
      </c>
      <c r="E499" s="10" t="s">
        <v>28</v>
      </c>
      <c r="F499" s="12" t="s">
        <v>1172</v>
      </c>
      <c r="G499" s="12" t="s">
        <v>1000</v>
      </c>
      <c r="H499" s="12" t="s">
        <v>1173</v>
      </c>
      <c r="I499" s="5">
        <v>280.0</v>
      </c>
      <c r="J499" s="5">
        <v>-280.0</v>
      </c>
      <c r="K499" s="13"/>
      <c r="L499" s="13"/>
      <c r="M499" s="7">
        <v>0.0</v>
      </c>
      <c r="N499" s="7">
        <v>0.0</v>
      </c>
      <c r="O499" s="14"/>
      <c r="P499" s="14"/>
      <c r="Q499" s="14"/>
      <c r="R499" s="16" t="s">
        <v>244</v>
      </c>
      <c r="S499" s="22"/>
      <c r="T499" s="16" t="s">
        <v>244</v>
      </c>
      <c r="U499" s="20" t="s">
        <v>1001</v>
      </c>
      <c r="V499" s="18"/>
      <c r="W499" s="18" t="s">
        <v>1167</v>
      </c>
      <c r="X499" s="19">
        <f t="shared" si="6"/>
        <v>1</v>
      </c>
    </row>
    <row r="500" hidden="1">
      <c r="A500" s="10"/>
      <c r="B500" s="10" t="s">
        <v>27</v>
      </c>
      <c r="C500" s="10" t="s">
        <v>48</v>
      </c>
      <c r="D500" s="10" t="s">
        <v>28</v>
      </c>
      <c r="E500" s="10" t="s">
        <v>28</v>
      </c>
      <c r="F500" s="12" t="s">
        <v>1174</v>
      </c>
      <c r="G500" s="12" t="s">
        <v>1000</v>
      </c>
      <c r="H500" s="12" t="s">
        <v>45</v>
      </c>
      <c r="I500" s="5">
        <v>0.0</v>
      </c>
      <c r="J500" s="5">
        <v>0.0</v>
      </c>
      <c r="K500" s="13"/>
      <c r="L500" s="13"/>
      <c r="M500" s="7">
        <v>0.0</v>
      </c>
      <c r="N500" s="7">
        <v>0.0</v>
      </c>
      <c r="O500" s="14"/>
      <c r="P500" s="14"/>
      <c r="Q500" s="14"/>
      <c r="R500" s="15" t="s">
        <v>1001</v>
      </c>
      <c r="S500" s="22"/>
      <c r="T500" s="16" t="s">
        <v>1001</v>
      </c>
      <c r="U500" s="17"/>
      <c r="V500" s="18"/>
      <c r="W500" s="18" t="s">
        <v>1175</v>
      </c>
      <c r="X500" s="19">
        <f t="shared" si="6"/>
        <v>1</v>
      </c>
    </row>
    <row r="501" hidden="1">
      <c r="A501" s="10"/>
      <c r="B501" s="10" t="s">
        <v>27</v>
      </c>
      <c r="C501" s="10" t="s">
        <v>48</v>
      </c>
      <c r="D501" s="10" t="s">
        <v>28</v>
      </c>
      <c r="E501" s="10" t="s">
        <v>28</v>
      </c>
      <c r="F501" s="12" t="s">
        <v>1176</v>
      </c>
      <c r="G501" s="12" t="s">
        <v>1000</v>
      </c>
      <c r="H501" s="12" t="s">
        <v>217</v>
      </c>
      <c r="I501" s="5">
        <v>1000.0</v>
      </c>
      <c r="J501" s="5">
        <v>-1000.0</v>
      </c>
      <c r="K501" s="13"/>
      <c r="L501" s="13"/>
      <c r="M501" s="7">
        <v>0.0</v>
      </c>
      <c r="N501" s="7">
        <v>0.0</v>
      </c>
      <c r="O501" s="14"/>
      <c r="P501" s="14"/>
      <c r="Q501" s="14"/>
      <c r="R501" s="15" t="s">
        <v>218</v>
      </c>
      <c r="S501" s="22"/>
      <c r="T501" s="16" t="s">
        <v>1001</v>
      </c>
      <c r="U501" s="17"/>
      <c r="V501" s="18"/>
      <c r="W501" s="18" t="s">
        <v>1164</v>
      </c>
      <c r="X501" s="19">
        <f t="shared" si="6"/>
        <v>1</v>
      </c>
    </row>
    <row r="502" hidden="1">
      <c r="A502" s="10"/>
      <c r="B502" s="10" t="s">
        <v>27</v>
      </c>
      <c r="C502" s="10" t="s">
        <v>48</v>
      </c>
      <c r="D502" s="10" t="s">
        <v>28</v>
      </c>
      <c r="E502" s="10" t="s">
        <v>28</v>
      </c>
      <c r="F502" s="12" t="s">
        <v>1177</v>
      </c>
      <c r="G502" s="12" t="s">
        <v>1004</v>
      </c>
      <c r="H502" s="12" t="s">
        <v>214</v>
      </c>
      <c r="I502" s="5">
        <v>0.0</v>
      </c>
      <c r="J502" s="5">
        <v>0.0</v>
      </c>
      <c r="K502" s="13"/>
      <c r="L502" s="13"/>
      <c r="M502" s="7">
        <v>1300.0</v>
      </c>
      <c r="N502" s="7">
        <v>-1300.0</v>
      </c>
      <c r="O502" s="14"/>
      <c r="P502" s="14"/>
      <c r="Q502" s="7">
        <v>2025.0</v>
      </c>
      <c r="R502" s="16" t="s">
        <v>32</v>
      </c>
      <c r="S502" s="21"/>
      <c r="T502" s="16" t="s">
        <v>32</v>
      </c>
      <c r="U502" s="16" t="s">
        <v>1178</v>
      </c>
      <c r="V502" s="18"/>
      <c r="W502" s="18"/>
      <c r="X502" s="19">
        <f t="shared" si="6"/>
        <v>1</v>
      </c>
    </row>
    <row r="503" hidden="1">
      <c r="A503" s="10"/>
      <c r="B503" s="10" t="s">
        <v>27</v>
      </c>
      <c r="C503" s="10" t="s">
        <v>48</v>
      </c>
      <c r="D503" s="10" t="s">
        <v>28</v>
      </c>
      <c r="E503" s="10" t="s">
        <v>28</v>
      </c>
      <c r="F503" s="12" t="s">
        <v>1179</v>
      </c>
      <c r="G503" s="12" t="s">
        <v>1004</v>
      </c>
      <c r="H503" s="12" t="s">
        <v>217</v>
      </c>
      <c r="I503" s="5">
        <v>1000.0</v>
      </c>
      <c r="J503" s="5">
        <v>-1000.0</v>
      </c>
      <c r="K503" s="13"/>
      <c r="L503" s="13"/>
      <c r="M503" s="7">
        <v>0.0</v>
      </c>
      <c r="N503" s="7">
        <v>0.0</v>
      </c>
      <c r="O503" s="14"/>
      <c r="P503" s="14"/>
      <c r="Q503" s="14"/>
      <c r="R503" s="16" t="s">
        <v>218</v>
      </c>
      <c r="S503" s="22"/>
      <c r="T503" s="16" t="s">
        <v>1001</v>
      </c>
      <c r="U503" s="17"/>
      <c r="V503" s="18"/>
      <c r="W503" s="18" t="s">
        <v>1164</v>
      </c>
      <c r="X503" s="19">
        <f t="shared" si="6"/>
        <v>1</v>
      </c>
    </row>
    <row r="504" hidden="1">
      <c r="A504" s="10" t="s">
        <v>1180</v>
      </c>
      <c r="B504" s="10" t="s">
        <v>27</v>
      </c>
      <c r="C504" s="10" t="s">
        <v>48</v>
      </c>
      <c r="D504" s="10" t="s">
        <v>28</v>
      </c>
      <c r="E504" s="10" t="s">
        <v>28</v>
      </c>
      <c r="F504" s="3" t="s">
        <v>1181</v>
      </c>
      <c r="G504" s="3" t="s">
        <v>176</v>
      </c>
      <c r="H504" s="3" t="s">
        <v>191</v>
      </c>
      <c r="I504" s="5">
        <v>2600.0</v>
      </c>
      <c r="J504" s="5">
        <v>-2600.0</v>
      </c>
      <c r="K504" s="13"/>
      <c r="L504" s="13"/>
      <c r="M504" s="7">
        <v>0.0</v>
      </c>
      <c r="N504" s="7">
        <v>0.0</v>
      </c>
      <c r="O504" s="14"/>
      <c r="P504" s="14"/>
      <c r="Q504" s="14"/>
      <c r="R504" s="15" t="s">
        <v>123</v>
      </c>
      <c r="S504" s="15" t="s">
        <v>1182</v>
      </c>
      <c r="T504" s="16" t="s">
        <v>1183</v>
      </c>
      <c r="U504" s="20" t="s">
        <v>177</v>
      </c>
      <c r="V504" s="17"/>
      <c r="W504" s="18" t="s">
        <v>1184</v>
      </c>
      <c r="X504" s="19">
        <f t="shared" si="6"/>
        <v>1</v>
      </c>
    </row>
    <row r="505" hidden="1">
      <c r="A505" s="10"/>
      <c r="B505" s="10" t="s">
        <v>27</v>
      </c>
      <c r="C505" s="10" t="s">
        <v>48</v>
      </c>
      <c r="D505" s="10" t="s">
        <v>28</v>
      </c>
      <c r="E505" s="10" t="s">
        <v>28</v>
      </c>
      <c r="F505" s="12" t="s">
        <v>1185</v>
      </c>
      <c r="G505" s="12" t="s">
        <v>626</v>
      </c>
      <c r="H505" s="12" t="s">
        <v>632</v>
      </c>
      <c r="I505" s="5">
        <v>519.0</v>
      </c>
      <c r="J505" s="5">
        <v>-630.0</v>
      </c>
      <c r="K505" s="13"/>
      <c r="L505" s="13"/>
      <c r="M505" s="7">
        <v>0.0</v>
      </c>
      <c r="N505" s="7">
        <v>0.0</v>
      </c>
      <c r="O505" s="14"/>
      <c r="P505" s="14"/>
      <c r="Q505" s="14"/>
      <c r="R505" s="15" t="s">
        <v>627</v>
      </c>
      <c r="S505" s="22"/>
      <c r="T505" s="16" t="s">
        <v>628</v>
      </c>
      <c r="U505" s="17"/>
      <c r="V505" s="18" t="s">
        <v>1186</v>
      </c>
      <c r="W505" s="18" t="s">
        <v>630</v>
      </c>
      <c r="X505" s="19">
        <f t="shared" si="6"/>
        <v>1</v>
      </c>
    </row>
    <row r="506" hidden="1">
      <c r="A506" s="10"/>
      <c r="B506" s="10" t="s">
        <v>27</v>
      </c>
      <c r="C506" s="10" t="s">
        <v>48</v>
      </c>
      <c r="D506" s="10" t="s">
        <v>28</v>
      </c>
      <c r="E506" s="10" t="s">
        <v>28</v>
      </c>
      <c r="F506" s="12" t="s">
        <v>1187</v>
      </c>
      <c r="G506" s="12" t="s">
        <v>626</v>
      </c>
      <c r="H506" s="12" t="s">
        <v>634</v>
      </c>
      <c r="I506" s="5">
        <v>553.0</v>
      </c>
      <c r="J506" s="5">
        <v>-502.0</v>
      </c>
      <c r="K506" s="13"/>
      <c r="L506" s="13"/>
      <c r="M506" s="7">
        <v>0.0</v>
      </c>
      <c r="N506" s="7">
        <v>0.0</v>
      </c>
      <c r="O506" s="14"/>
      <c r="P506" s="14"/>
      <c r="Q506" s="14"/>
      <c r="R506" s="16" t="s">
        <v>627</v>
      </c>
      <c r="S506" s="22"/>
      <c r="T506" s="16" t="s">
        <v>628</v>
      </c>
      <c r="U506" s="17"/>
      <c r="V506" s="18" t="s">
        <v>1186</v>
      </c>
      <c r="W506" s="18" t="s">
        <v>630</v>
      </c>
      <c r="X506" s="19">
        <f t="shared" si="6"/>
        <v>1</v>
      </c>
    </row>
    <row r="507" hidden="1">
      <c r="A507" s="10"/>
      <c r="B507" s="10" t="s">
        <v>27</v>
      </c>
      <c r="C507" s="10" t="s">
        <v>48</v>
      </c>
      <c r="D507" s="10" t="s">
        <v>28</v>
      </c>
      <c r="E507" s="10" t="s">
        <v>28</v>
      </c>
      <c r="F507" s="12" t="s">
        <v>1188</v>
      </c>
      <c r="G507" s="12" t="s">
        <v>626</v>
      </c>
      <c r="H507" s="12" t="s">
        <v>637</v>
      </c>
      <c r="I507" s="5">
        <v>574.0</v>
      </c>
      <c r="J507" s="5">
        <v>-709.0</v>
      </c>
      <c r="K507" s="13"/>
      <c r="L507" s="13"/>
      <c r="M507" s="7">
        <v>0.0</v>
      </c>
      <c r="N507" s="7">
        <v>0.0</v>
      </c>
      <c r="O507" s="14"/>
      <c r="P507" s="14"/>
      <c r="Q507" s="14"/>
      <c r="R507" s="16" t="s">
        <v>627</v>
      </c>
      <c r="S507" s="22"/>
      <c r="T507" s="16" t="s">
        <v>628</v>
      </c>
      <c r="U507" s="17"/>
      <c r="V507" s="18" t="s">
        <v>1186</v>
      </c>
      <c r="W507" s="18" t="s">
        <v>630</v>
      </c>
      <c r="X507" s="19">
        <f t="shared" si="6"/>
        <v>1</v>
      </c>
    </row>
    <row r="508" hidden="1">
      <c r="A508" s="10"/>
      <c r="B508" s="10" t="s">
        <v>27</v>
      </c>
      <c r="C508" s="10" t="s">
        <v>48</v>
      </c>
      <c r="D508" s="10" t="s">
        <v>28</v>
      </c>
      <c r="E508" s="10" t="s">
        <v>28</v>
      </c>
      <c r="F508" s="12" t="s">
        <v>1189</v>
      </c>
      <c r="G508" s="12" t="s">
        <v>690</v>
      </c>
      <c r="H508" s="12" t="s">
        <v>693</v>
      </c>
      <c r="I508" s="5">
        <v>950.0</v>
      </c>
      <c r="J508" s="5">
        <v>-950.0</v>
      </c>
      <c r="K508" s="5"/>
      <c r="L508" s="5"/>
      <c r="M508" s="14">
        <v>0.0</v>
      </c>
      <c r="N508" s="14">
        <v>0.0</v>
      </c>
      <c r="O508" s="7"/>
      <c r="P508" s="7"/>
      <c r="Q508" s="7"/>
      <c r="R508" s="16" t="s">
        <v>623</v>
      </c>
      <c r="S508" s="20" t="s">
        <v>624</v>
      </c>
      <c r="T508" s="16" t="s">
        <v>623</v>
      </c>
      <c r="U508" s="20" t="s">
        <v>624</v>
      </c>
      <c r="V508" s="17"/>
      <c r="W508" s="17"/>
      <c r="X508" s="19">
        <f t="shared" si="6"/>
        <v>1</v>
      </c>
    </row>
    <row r="509" hidden="1">
      <c r="A509" s="10"/>
      <c r="B509" s="10" t="s">
        <v>27</v>
      </c>
      <c r="C509" s="10" t="s">
        <v>48</v>
      </c>
      <c r="D509" s="10" t="s">
        <v>28</v>
      </c>
      <c r="E509" s="10" t="s">
        <v>28</v>
      </c>
      <c r="F509" s="12" t="s">
        <v>1190</v>
      </c>
      <c r="G509" s="12" t="s">
        <v>690</v>
      </c>
      <c r="H509" s="12" t="s">
        <v>696</v>
      </c>
      <c r="I509" s="5">
        <v>0.0</v>
      </c>
      <c r="J509" s="5">
        <v>0.0</v>
      </c>
      <c r="K509" s="5"/>
      <c r="L509" s="5"/>
      <c r="M509" s="14">
        <v>500.0</v>
      </c>
      <c r="N509" s="14">
        <v>-500.0</v>
      </c>
      <c r="O509" s="7"/>
      <c r="P509" s="7"/>
      <c r="Q509" s="7">
        <v>2025.0</v>
      </c>
      <c r="R509" s="16" t="s">
        <v>623</v>
      </c>
      <c r="S509" s="20" t="s">
        <v>624</v>
      </c>
      <c r="T509" s="16" t="s">
        <v>623</v>
      </c>
      <c r="U509" s="20" t="s">
        <v>624</v>
      </c>
      <c r="V509" s="17"/>
      <c r="W509" s="17"/>
      <c r="X509" s="19">
        <f t="shared" si="6"/>
        <v>2</v>
      </c>
    </row>
    <row r="510" hidden="1">
      <c r="A510" s="10"/>
      <c r="B510" s="10" t="s">
        <v>27</v>
      </c>
      <c r="C510" s="10" t="s">
        <v>48</v>
      </c>
      <c r="D510" s="10" t="s">
        <v>28</v>
      </c>
      <c r="E510" s="10" t="s">
        <v>28</v>
      </c>
      <c r="F510" s="12" t="s">
        <v>1190</v>
      </c>
      <c r="G510" s="12" t="s">
        <v>690</v>
      </c>
      <c r="H510" s="12" t="s">
        <v>696</v>
      </c>
      <c r="I510" s="5">
        <v>0.0</v>
      </c>
      <c r="J510" s="5">
        <v>0.0</v>
      </c>
      <c r="K510" s="5"/>
      <c r="L510" s="5"/>
      <c r="M510" s="14">
        <v>500.0</v>
      </c>
      <c r="N510" s="7">
        <v>-1000.0</v>
      </c>
      <c r="O510" s="7"/>
      <c r="P510" s="7"/>
      <c r="Q510" s="7">
        <v>2030.0</v>
      </c>
      <c r="R510" s="16" t="s">
        <v>623</v>
      </c>
      <c r="S510" s="20" t="s">
        <v>624</v>
      </c>
      <c r="T510" s="16" t="s">
        <v>623</v>
      </c>
      <c r="U510" s="20" t="s">
        <v>624</v>
      </c>
      <c r="V510" s="17"/>
      <c r="W510" s="17"/>
      <c r="X510" s="19">
        <f t="shared" si="6"/>
        <v>2</v>
      </c>
    </row>
    <row r="511" hidden="1">
      <c r="A511" s="10"/>
      <c r="B511" s="10" t="s">
        <v>27</v>
      </c>
      <c r="C511" s="10" t="s">
        <v>48</v>
      </c>
      <c r="D511" s="10" t="s">
        <v>28</v>
      </c>
      <c r="E511" s="10" t="s">
        <v>28</v>
      </c>
      <c r="F511" s="12" t="s">
        <v>1191</v>
      </c>
      <c r="G511" s="12" t="s">
        <v>690</v>
      </c>
      <c r="H511" s="12" t="s">
        <v>704</v>
      </c>
      <c r="I511" s="5">
        <v>0.0</v>
      </c>
      <c r="J511" s="5">
        <v>0.0</v>
      </c>
      <c r="K511" s="13"/>
      <c r="L511" s="13"/>
      <c r="M511" s="7">
        <v>0.0</v>
      </c>
      <c r="N511" s="7">
        <v>0.0</v>
      </c>
      <c r="O511" s="14"/>
      <c r="P511" s="14"/>
      <c r="Q511" s="14"/>
      <c r="R511" s="15" t="s">
        <v>1074</v>
      </c>
      <c r="S511" s="22"/>
      <c r="T511" s="16" t="s">
        <v>1074</v>
      </c>
      <c r="U511" s="17"/>
      <c r="V511" s="18" t="s">
        <v>1075</v>
      </c>
      <c r="W511" s="17"/>
      <c r="X511" s="19">
        <f t="shared" si="6"/>
        <v>1</v>
      </c>
    </row>
    <row r="512" hidden="1">
      <c r="A512" s="10"/>
      <c r="B512" s="10" t="s">
        <v>27</v>
      </c>
      <c r="C512" s="10" t="s">
        <v>48</v>
      </c>
      <c r="D512" s="10" t="s">
        <v>28</v>
      </c>
      <c r="E512" s="10" t="s">
        <v>28</v>
      </c>
      <c r="F512" s="12" t="s">
        <v>1192</v>
      </c>
      <c r="G512" s="12" t="s">
        <v>690</v>
      </c>
      <c r="H512" s="12" t="s">
        <v>1050</v>
      </c>
      <c r="I512" s="5">
        <v>700.0</v>
      </c>
      <c r="J512" s="5">
        <v>-700.0</v>
      </c>
      <c r="K512" s="5"/>
      <c r="L512" s="5"/>
      <c r="M512" s="14">
        <v>0.0</v>
      </c>
      <c r="N512" s="14">
        <v>0.0</v>
      </c>
      <c r="O512" s="7"/>
      <c r="P512" s="7"/>
      <c r="Q512" s="7"/>
      <c r="R512" s="16" t="s">
        <v>623</v>
      </c>
      <c r="S512" s="20" t="s">
        <v>624</v>
      </c>
      <c r="T512" s="16" t="s">
        <v>623</v>
      </c>
      <c r="U512" s="20" t="s">
        <v>624</v>
      </c>
      <c r="V512" s="17"/>
      <c r="W512" s="17"/>
      <c r="X512" s="19">
        <f t="shared" si="6"/>
        <v>1</v>
      </c>
    </row>
    <row r="513" hidden="1">
      <c r="A513" s="10"/>
      <c r="B513" s="10" t="s">
        <v>27</v>
      </c>
      <c r="C513" s="10" t="s">
        <v>48</v>
      </c>
      <c r="D513" s="10" t="s">
        <v>28</v>
      </c>
      <c r="E513" s="10" t="s">
        <v>28</v>
      </c>
      <c r="F513" s="12" t="s">
        <v>1193</v>
      </c>
      <c r="G513" s="12" t="s">
        <v>693</v>
      </c>
      <c r="H513" s="12" t="s">
        <v>704</v>
      </c>
      <c r="I513" s="5">
        <v>0.0</v>
      </c>
      <c r="J513" s="5">
        <v>0.0</v>
      </c>
      <c r="K513" s="13"/>
      <c r="L513" s="13"/>
      <c r="M513" s="7">
        <v>0.0</v>
      </c>
      <c r="N513" s="7">
        <v>0.0</v>
      </c>
      <c r="O513" s="14"/>
      <c r="P513" s="14"/>
      <c r="Q513" s="14"/>
      <c r="R513" s="16" t="s">
        <v>1074</v>
      </c>
      <c r="S513" s="22"/>
      <c r="T513" s="16" t="s">
        <v>1074</v>
      </c>
      <c r="U513" s="17"/>
      <c r="V513" s="18" t="s">
        <v>1075</v>
      </c>
      <c r="W513" s="17"/>
      <c r="X513" s="19">
        <f t="shared" si="6"/>
        <v>1</v>
      </c>
    </row>
    <row r="514" hidden="1">
      <c r="A514" s="10"/>
      <c r="B514" s="10" t="s">
        <v>27</v>
      </c>
      <c r="C514" s="10" t="s">
        <v>48</v>
      </c>
      <c r="D514" s="10" t="s">
        <v>28</v>
      </c>
      <c r="E514" s="10" t="s">
        <v>28</v>
      </c>
      <c r="F514" s="12" t="s">
        <v>1194</v>
      </c>
      <c r="G514" s="3" t="s">
        <v>693</v>
      </c>
      <c r="H514" s="3" t="s">
        <v>1050</v>
      </c>
      <c r="I514" s="5">
        <v>0.0</v>
      </c>
      <c r="J514" s="5">
        <v>0.0</v>
      </c>
      <c r="K514" s="13"/>
      <c r="L514" s="13"/>
      <c r="M514" s="7">
        <v>500.0</v>
      </c>
      <c r="N514" s="7">
        <v>-500.0</v>
      </c>
      <c r="O514" s="14"/>
      <c r="P514" s="14"/>
      <c r="Q514" s="7">
        <v>2045.0</v>
      </c>
      <c r="R514" s="16" t="s">
        <v>623</v>
      </c>
      <c r="S514" s="20" t="s">
        <v>624</v>
      </c>
      <c r="T514" s="16" t="s">
        <v>623</v>
      </c>
      <c r="U514" s="20" t="s">
        <v>624</v>
      </c>
      <c r="V514" s="17"/>
      <c r="W514" s="17"/>
      <c r="X514" s="19">
        <f t="shared" si="6"/>
        <v>1</v>
      </c>
    </row>
    <row r="515" hidden="1">
      <c r="A515" s="10"/>
      <c r="B515" s="10" t="s">
        <v>27</v>
      </c>
      <c r="C515" s="10" t="s">
        <v>48</v>
      </c>
      <c r="D515" s="10" t="s">
        <v>28</v>
      </c>
      <c r="E515" s="10" t="s">
        <v>28</v>
      </c>
      <c r="F515" s="12" t="s">
        <v>1195</v>
      </c>
      <c r="G515" s="12" t="s">
        <v>1196</v>
      </c>
      <c r="H515" s="12" t="s">
        <v>680</v>
      </c>
      <c r="I515" s="5">
        <v>416.0</v>
      </c>
      <c r="J515" s="5">
        <v>-1210.0</v>
      </c>
      <c r="K515" s="13"/>
      <c r="L515" s="13"/>
      <c r="M515" s="7">
        <v>200.0</v>
      </c>
      <c r="N515" s="7">
        <v>-200.0</v>
      </c>
      <c r="O515" s="7">
        <v>400.0</v>
      </c>
      <c r="P515" s="7">
        <v>142.0</v>
      </c>
      <c r="Q515" s="7">
        <v>2026.0</v>
      </c>
      <c r="R515" s="16" t="s">
        <v>627</v>
      </c>
      <c r="S515" s="22"/>
      <c r="T515" s="16" t="s">
        <v>1197</v>
      </c>
      <c r="U515" s="17"/>
      <c r="V515" s="18" t="s">
        <v>629</v>
      </c>
      <c r="W515" s="18" t="s">
        <v>630</v>
      </c>
      <c r="X515" s="19">
        <f t="shared" si="6"/>
        <v>1</v>
      </c>
    </row>
    <row r="516" hidden="1">
      <c r="A516" s="10"/>
      <c r="B516" s="10" t="s">
        <v>27</v>
      </c>
      <c r="C516" s="10" t="s">
        <v>48</v>
      </c>
      <c r="D516" s="10" t="s">
        <v>28</v>
      </c>
      <c r="E516" s="10" t="s">
        <v>28</v>
      </c>
      <c r="F516" s="12" t="s">
        <v>1198</v>
      </c>
      <c r="G516" s="12" t="s">
        <v>1196</v>
      </c>
      <c r="H516" s="12" t="s">
        <v>707</v>
      </c>
      <c r="I516" s="5">
        <v>984.0</v>
      </c>
      <c r="J516" s="5">
        <v>-489.0</v>
      </c>
      <c r="K516" s="13"/>
      <c r="L516" s="13"/>
      <c r="M516" s="7">
        <v>0.0</v>
      </c>
      <c r="N516" s="7">
        <v>0.0</v>
      </c>
      <c r="O516" s="14"/>
      <c r="P516" s="14"/>
      <c r="Q516" s="14"/>
      <c r="R516" s="16" t="s">
        <v>627</v>
      </c>
      <c r="S516" s="22"/>
      <c r="T516" s="16" t="s">
        <v>1199</v>
      </c>
      <c r="U516" s="17"/>
      <c r="V516" s="18" t="s">
        <v>1200</v>
      </c>
      <c r="W516" s="18" t="s">
        <v>630</v>
      </c>
      <c r="X516" s="19">
        <f t="shared" si="6"/>
        <v>1</v>
      </c>
    </row>
    <row r="517" hidden="1">
      <c r="A517" s="10" t="s">
        <v>1201</v>
      </c>
      <c r="B517" s="10" t="s">
        <v>27</v>
      </c>
      <c r="C517" s="10" t="s">
        <v>48</v>
      </c>
      <c r="D517" s="10" t="s">
        <v>28</v>
      </c>
      <c r="E517" s="10" t="s">
        <v>108</v>
      </c>
      <c r="F517" s="12" t="s">
        <v>1202</v>
      </c>
      <c r="G517" s="3" t="s">
        <v>717</v>
      </c>
      <c r="H517" s="3" t="s">
        <v>1203</v>
      </c>
      <c r="I517" s="5">
        <v>0.0</v>
      </c>
      <c r="J517" s="5">
        <v>0.0</v>
      </c>
      <c r="K517" s="5"/>
      <c r="L517" s="5"/>
      <c r="M517" s="7">
        <v>300.0</v>
      </c>
      <c r="N517" s="7">
        <v>300.0</v>
      </c>
      <c r="O517" s="7">
        <v>230.0</v>
      </c>
      <c r="P517" s="7">
        <v>32.0</v>
      </c>
      <c r="Q517" s="7">
        <v>2024.0</v>
      </c>
      <c r="R517" s="16" t="s">
        <v>1204</v>
      </c>
      <c r="S517" s="20" t="s">
        <v>553</v>
      </c>
      <c r="T517" s="16" t="s">
        <v>1205</v>
      </c>
      <c r="U517" s="18"/>
      <c r="V517" s="17"/>
      <c r="W517" s="17"/>
      <c r="X517" s="19">
        <f t="shared" si="6"/>
        <v>1</v>
      </c>
    </row>
    <row r="518" hidden="1">
      <c r="A518" s="10" t="s">
        <v>1201</v>
      </c>
      <c r="B518" s="10" t="s">
        <v>27</v>
      </c>
      <c r="C518" s="10" t="s">
        <v>48</v>
      </c>
      <c r="D518" s="10" t="s">
        <v>28</v>
      </c>
      <c r="E518" s="10" t="s">
        <v>108</v>
      </c>
      <c r="F518" s="12" t="s">
        <v>1206</v>
      </c>
      <c r="G518" s="3" t="s">
        <v>717</v>
      </c>
      <c r="H518" s="3" t="s">
        <v>1207</v>
      </c>
      <c r="I518" s="5">
        <v>800.0</v>
      </c>
      <c r="J518" s="5">
        <v>-600.0</v>
      </c>
      <c r="K518" s="5">
        <v>230.0</v>
      </c>
      <c r="L518" s="5"/>
      <c r="M518" s="7">
        <v>0.0</v>
      </c>
      <c r="N518" s="7">
        <v>0.0</v>
      </c>
      <c r="O518" s="7"/>
      <c r="P518" s="7"/>
      <c r="Q518" s="7"/>
      <c r="R518" s="15" t="s">
        <v>1208</v>
      </c>
      <c r="S518" s="20" t="s">
        <v>553</v>
      </c>
      <c r="T518" s="16" t="s">
        <v>1208</v>
      </c>
      <c r="U518" s="18"/>
      <c r="V518" s="17"/>
      <c r="W518" s="18" t="s">
        <v>1209</v>
      </c>
      <c r="X518" s="19">
        <f t="shared" si="6"/>
        <v>1</v>
      </c>
    </row>
    <row r="519" hidden="1">
      <c r="A519" s="10" t="s">
        <v>1201</v>
      </c>
      <c r="B519" s="10" t="s">
        <v>27</v>
      </c>
      <c r="C519" s="10" t="s">
        <v>48</v>
      </c>
      <c r="D519" s="10" t="s">
        <v>28</v>
      </c>
      <c r="E519" s="10" t="s">
        <v>108</v>
      </c>
      <c r="F519" s="12" t="s">
        <v>1210</v>
      </c>
      <c r="G519" s="3" t="s">
        <v>717</v>
      </c>
      <c r="H519" s="3" t="s">
        <v>1211</v>
      </c>
      <c r="I519" s="5">
        <v>0.0</v>
      </c>
      <c r="J519" s="5">
        <v>0.0</v>
      </c>
      <c r="K519" s="5"/>
      <c r="L519" s="5"/>
      <c r="M519" s="7">
        <v>0.0</v>
      </c>
      <c r="N519" s="7">
        <v>0.0</v>
      </c>
      <c r="O519" s="7"/>
      <c r="P519" s="7"/>
      <c r="Q519" s="7"/>
      <c r="R519" s="16" t="s">
        <v>1208</v>
      </c>
      <c r="S519" s="20" t="s">
        <v>553</v>
      </c>
      <c r="T519" s="16" t="s">
        <v>1208</v>
      </c>
      <c r="U519" s="18"/>
      <c r="V519" s="18" t="s">
        <v>1212</v>
      </c>
      <c r="W519" s="18"/>
      <c r="X519" s="19">
        <f t="shared" si="6"/>
        <v>1</v>
      </c>
    </row>
    <row r="520" hidden="1">
      <c r="A520" s="10" t="s">
        <v>1201</v>
      </c>
      <c r="B520" s="10" t="s">
        <v>27</v>
      </c>
      <c r="C520" s="10" t="s">
        <v>48</v>
      </c>
      <c r="D520" s="10" t="s">
        <v>28</v>
      </c>
      <c r="E520" s="10" t="s">
        <v>108</v>
      </c>
      <c r="F520" s="12" t="s">
        <v>1213</v>
      </c>
      <c r="G520" s="3" t="s">
        <v>717</v>
      </c>
      <c r="H520" s="3" t="s">
        <v>1214</v>
      </c>
      <c r="I520" s="13">
        <v>400.0</v>
      </c>
      <c r="J520" s="13">
        <v>-940.0</v>
      </c>
      <c r="K520" s="5" t="s">
        <v>1215</v>
      </c>
      <c r="L520" s="5"/>
      <c r="M520" s="7">
        <v>0.0</v>
      </c>
      <c r="N520" s="7">
        <v>0.0</v>
      </c>
      <c r="O520" s="7"/>
      <c r="P520" s="7"/>
      <c r="Q520" s="7"/>
      <c r="R520" s="16" t="s">
        <v>1208</v>
      </c>
      <c r="S520" s="20" t="s">
        <v>553</v>
      </c>
      <c r="T520" s="16" t="s">
        <v>1208</v>
      </c>
      <c r="U520" s="18"/>
      <c r="V520" s="18" t="s">
        <v>1216</v>
      </c>
      <c r="W520" s="18" t="s">
        <v>1217</v>
      </c>
      <c r="X520" s="19">
        <f t="shared" si="6"/>
        <v>1</v>
      </c>
    </row>
    <row r="521" hidden="1">
      <c r="A521" s="10" t="s">
        <v>1201</v>
      </c>
      <c r="B521" s="10" t="s">
        <v>27</v>
      </c>
      <c r="C521" s="10" t="s">
        <v>48</v>
      </c>
      <c r="D521" s="10" t="s">
        <v>28</v>
      </c>
      <c r="E521" s="10" t="s">
        <v>108</v>
      </c>
      <c r="F521" s="12" t="s">
        <v>1218</v>
      </c>
      <c r="G521" s="3" t="s">
        <v>717</v>
      </c>
      <c r="H521" s="3" t="s">
        <v>1219</v>
      </c>
      <c r="I521" s="5">
        <v>0.0</v>
      </c>
      <c r="J521" s="5">
        <v>0.0</v>
      </c>
      <c r="K521" s="5"/>
      <c r="L521" s="5"/>
      <c r="M521" s="7">
        <v>0.0</v>
      </c>
      <c r="N521" s="7">
        <v>0.0</v>
      </c>
      <c r="O521" s="7"/>
      <c r="P521" s="7"/>
      <c r="Q521" s="7"/>
      <c r="R521" s="16" t="s">
        <v>1208</v>
      </c>
      <c r="S521" s="20" t="s">
        <v>553</v>
      </c>
      <c r="T521" s="16" t="s">
        <v>1208</v>
      </c>
      <c r="U521" s="18"/>
      <c r="V521" s="17"/>
      <c r="W521" s="18" t="s">
        <v>1209</v>
      </c>
      <c r="X521" s="19">
        <f t="shared" si="6"/>
        <v>1</v>
      </c>
    </row>
    <row r="522" hidden="1">
      <c r="A522" s="10" t="s">
        <v>1201</v>
      </c>
      <c r="B522" s="10" t="s">
        <v>27</v>
      </c>
      <c r="C522" s="10" t="s">
        <v>48</v>
      </c>
      <c r="D522" s="10" t="s">
        <v>28</v>
      </c>
      <c r="E522" s="10" t="s">
        <v>108</v>
      </c>
      <c r="F522" s="12" t="s">
        <v>1220</v>
      </c>
      <c r="G522" s="3" t="s">
        <v>717</v>
      </c>
      <c r="H522" s="3" t="s">
        <v>1221</v>
      </c>
      <c r="I522" s="5">
        <v>0.0</v>
      </c>
      <c r="J522" s="5">
        <v>0.0</v>
      </c>
      <c r="K522" s="5"/>
      <c r="L522" s="5"/>
      <c r="M522" s="7">
        <v>0.0</v>
      </c>
      <c r="N522" s="7">
        <v>0.0</v>
      </c>
      <c r="O522" s="7"/>
      <c r="P522" s="7"/>
      <c r="Q522" s="7"/>
      <c r="R522" s="16" t="s">
        <v>1208</v>
      </c>
      <c r="S522" s="20" t="s">
        <v>553</v>
      </c>
      <c r="T522" s="16" t="s">
        <v>1208</v>
      </c>
      <c r="U522" s="18"/>
      <c r="V522" s="17"/>
      <c r="W522" s="17"/>
      <c r="X522" s="19">
        <f t="shared" si="6"/>
        <v>1</v>
      </c>
    </row>
    <row r="523" hidden="1">
      <c r="A523" s="10"/>
      <c r="B523" s="10" t="s">
        <v>27</v>
      </c>
      <c r="C523" s="10" t="s">
        <v>48</v>
      </c>
      <c r="D523" s="10" t="s">
        <v>28</v>
      </c>
      <c r="E523" s="10" t="s">
        <v>28</v>
      </c>
      <c r="F523" s="12" t="s">
        <v>1222</v>
      </c>
      <c r="G523" s="12" t="s">
        <v>632</v>
      </c>
      <c r="H523" s="12" t="s">
        <v>637</v>
      </c>
      <c r="I523" s="5">
        <v>540.0</v>
      </c>
      <c r="J523" s="5">
        <v>-540.0</v>
      </c>
      <c r="K523" s="5"/>
      <c r="L523" s="5"/>
      <c r="M523" s="14">
        <v>0.0</v>
      </c>
      <c r="N523" s="14">
        <v>0.0</v>
      </c>
      <c r="O523" s="7"/>
      <c r="P523" s="7"/>
      <c r="Q523" s="7"/>
      <c r="R523" s="16" t="s">
        <v>623</v>
      </c>
      <c r="S523" s="20" t="s">
        <v>624</v>
      </c>
      <c r="T523" s="16" t="s">
        <v>623</v>
      </c>
      <c r="U523" s="20" t="s">
        <v>624</v>
      </c>
      <c r="V523" s="17"/>
      <c r="W523" s="17"/>
      <c r="X523" s="19">
        <f t="shared" si="6"/>
        <v>1</v>
      </c>
    </row>
    <row r="524" hidden="1">
      <c r="A524" s="10"/>
      <c r="B524" s="10" t="s">
        <v>27</v>
      </c>
      <c r="C524" s="10" t="s">
        <v>48</v>
      </c>
      <c r="D524" s="10" t="s">
        <v>28</v>
      </c>
      <c r="E524" s="10" t="s">
        <v>28</v>
      </c>
      <c r="F524" s="12" t="s">
        <v>1223</v>
      </c>
      <c r="G524" s="12" t="s">
        <v>634</v>
      </c>
      <c r="H524" s="12" t="s">
        <v>637</v>
      </c>
      <c r="I524" s="5">
        <v>580.0</v>
      </c>
      <c r="J524" s="5">
        <v>-580.0</v>
      </c>
      <c r="K524" s="5"/>
      <c r="L524" s="5"/>
      <c r="M524" s="14">
        <v>20.0</v>
      </c>
      <c r="N524" s="7">
        <v>-500.0</v>
      </c>
      <c r="O524" s="7"/>
      <c r="P524" s="7"/>
      <c r="Q524" s="7">
        <v>2030.0</v>
      </c>
      <c r="R524" s="16" t="s">
        <v>623</v>
      </c>
      <c r="S524" s="20" t="s">
        <v>624</v>
      </c>
      <c r="T524" s="16" t="s">
        <v>623</v>
      </c>
      <c r="U524" s="20" t="s">
        <v>624</v>
      </c>
      <c r="V524" s="17"/>
      <c r="W524" s="17"/>
      <c r="X524" s="19">
        <f t="shared" si="6"/>
        <v>3</v>
      </c>
    </row>
    <row r="525" hidden="1">
      <c r="A525" s="10"/>
      <c r="B525" s="10" t="s">
        <v>27</v>
      </c>
      <c r="C525" s="10" t="s">
        <v>48</v>
      </c>
      <c r="D525" s="10" t="s">
        <v>28</v>
      </c>
      <c r="E525" s="10" t="s">
        <v>28</v>
      </c>
      <c r="F525" s="12" t="s">
        <v>1223</v>
      </c>
      <c r="G525" s="12" t="s">
        <v>634</v>
      </c>
      <c r="H525" s="12" t="s">
        <v>637</v>
      </c>
      <c r="I525" s="5">
        <v>0.0</v>
      </c>
      <c r="J525" s="5">
        <v>0.0</v>
      </c>
      <c r="K525" s="5"/>
      <c r="L525" s="5"/>
      <c r="M525" s="14">
        <v>500.0</v>
      </c>
      <c r="N525" s="14">
        <v>-500.0</v>
      </c>
      <c r="O525" s="7"/>
      <c r="P525" s="7"/>
      <c r="Q525" s="7">
        <v>2040.0</v>
      </c>
      <c r="R525" s="16" t="s">
        <v>623</v>
      </c>
      <c r="S525" s="20" t="s">
        <v>624</v>
      </c>
      <c r="T525" s="16" t="s">
        <v>623</v>
      </c>
      <c r="U525" s="20" t="s">
        <v>624</v>
      </c>
      <c r="V525" s="17"/>
      <c r="W525" s="17"/>
      <c r="X525" s="19">
        <f t="shared" si="6"/>
        <v>3</v>
      </c>
    </row>
    <row r="526" hidden="1">
      <c r="A526" s="10" t="s">
        <v>1224</v>
      </c>
      <c r="B526" s="10" t="s">
        <v>27</v>
      </c>
      <c r="C526" s="10" t="s">
        <v>48</v>
      </c>
      <c r="D526" s="10" t="s">
        <v>28</v>
      </c>
      <c r="E526" s="10" t="s">
        <v>28</v>
      </c>
      <c r="F526" s="12" t="s">
        <v>1223</v>
      </c>
      <c r="G526" s="12" t="s">
        <v>634</v>
      </c>
      <c r="H526" s="12" t="s">
        <v>637</v>
      </c>
      <c r="I526" s="5">
        <v>0.0</v>
      </c>
      <c r="J526" s="5">
        <v>0.0</v>
      </c>
      <c r="K526" s="5"/>
      <c r="L526" s="5"/>
      <c r="M526" s="14">
        <v>240.0</v>
      </c>
      <c r="N526" s="7">
        <v>-840.0</v>
      </c>
      <c r="O526" s="7"/>
      <c r="P526" s="7"/>
      <c r="Q526" s="7">
        <v>2045.0</v>
      </c>
      <c r="R526" s="16" t="s">
        <v>623</v>
      </c>
      <c r="S526" s="20" t="s">
        <v>624</v>
      </c>
      <c r="T526" s="16" t="s">
        <v>623</v>
      </c>
      <c r="U526" s="20" t="s">
        <v>624</v>
      </c>
      <c r="V526" s="17"/>
      <c r="W526" s="17"/>
      <c r="X526" s="19">
        <f t="shared" si="6"/>
        <v>3</v>
      </c>
    </row>
    <row r="527" hidden="1">
      <c r="A527" s="10"/>
      <c r="B527" s="10" t="s">
        <v>27</v>
      </c>
      <c r="C527" s="10" t="s">
        <v>48</v>
      </c>
      <c r="D527" s="10" t="s">
        <v>28</v>
      </c>
      <c r="E527" s="10" t="s">
        <v>28</v>
      </c>
      <c r="F527" s="12" t="s">
        <v>1225</v>
      </c>
      <c r="G527" s="12" t="s">
        <v>831</v>
      </c>
      <c r="H527" s="12" t="s">
        <v>905</v>
      </c>
      <c r="I527" s="5">
        <v>345.0</v>
      </c>
      <c r="J527" s="5">
        <v>-345.0</v>
      </c>
      <c r="K527" s="13"/>
      <c r="L527" s="13"/>
      <c r="M527" s="7">
        <v>0.0</v>
      </c>
      <c r="N527" s="7">
        <v>0.0</v>
      </c>
      <c r="O527" s="14"/>
      <c r="P527" s="14"/>
      <c r="Q527" s="14"/>
      <c r="R527" s="16" t="s">
        <v>244</v>
      </c>
      <c r="S527" s="22"/>
      <c r="T527" s="16" t="s">
        <v>244</v>
      </c>
      <c r="U527" s="17"/>
      <c r="V527" s="17"/>
      <c r="W527" s="17"/>
      <c r="X527" s="19">
        <f t="shared" si="6"/>
        <v>1</v>
      </c>
    </row>
    <row r="528" hidden="1">
      <c r="A528" s="10" t="s">
        <v>1226</v>
      </c>
      <c r="B528" s="10" t="s">
        <v>27</v>
      </c>
      <c r="C528" s="10" t="s">
        <v>48</v>
      </c>
      <c r="D528" s="10" t="s">
        <v>189</v>
      </c>
      <c r="E528" s="10" t="s">
        <v>28</v>
      </c>
      <c r="F528" s="12" t="s">
        <v>1227</v>
      </c>
      <c r="G528" s="12" t="s">
        <v>1228</v>
      </c>
      <c r="H528" s="12" t="s">
        <v>1229</v>
      </c>
      <c r="I528" s="5">
        <v>250.0</v>
      </c>
      <c r="J528" s="5">
        <v>-250.0</v>
      </c>
      <c r="K528" s="5">
        <v>225.0</v>
      </c>
      <c r="L528" s="5">
        <v>414.0</v>
      </c>
      <c r="M528" s="14"/>
      <c r="N528" s="14"/>
      <c r="O528" s="14"/>
      <c r="P528" s="14"/>
      <c r="Q528" s="14"/>
      <c r="R528" s="15" t="s">
        <v>1230</v>
      </c>
      <c r="S528" s="22"/>
      <c r="T528" s="22"/>
      <c r="U528" s="17"/>
      <c r="V528" s="17"/>
      <c r="W528" s="17"/>
      <c r="X528" s="19">
        <f t="shared" si="6"/>
        <v>1</v>
      </c>
    </row>
    <row r="529" hidden="1">
      <c r="A529" s="10" t="s">
        <v>1231</v>
      </c>
      <c r="B529" s="10" t="s">
        <v>27</v>
      </c>
      <c r="C529" s="10" t="s">
        <v>48</v>
      </c>
      <c r="D529" s="10" t="s">
        <v>28</v>
      </c>
      <c r="E529" s="10" t="s">
        <v>28</v>
      </c>
      <c r="F529" s="3" t="s">
        <v>1232</v>
      </c>
      <c r="G529" s="3" t="s">
        <v>130</v>
      </c>
      <c r="H529" s="3" t="s">
        <v>133</v>
      </c>
      <c r="I529" s="5">
        <v>1000.0</v>
      </c>
      <c r="J529" s="5">
        <v>-1000.0</v>
      </c>
      <c r="K529" s="13"/>
      <c r="L529" s="13"/>
      <c r="M529" s="7">
        <v>0.0</v>
      </c>
      <c r="N529" s="7">
        <v>0.0</v>
      </c>
      <c r="O529" s="14"/>
      <c r="P529" s="14"/>
      <c r="Q529" s="14"/>
      <c r="R529" s="15" t="s">
        <v>123</v>
      </c>
      <c r="S529" s="15" t="s">
        <v>1233</v>
      </c>
      <c r="T529" s="15" t="s">
        <v>1233</v>
      </c>
      <c r="U529" s="17"/>
      <c r="V529" s="17"/>
      <c r="W529" s="17"/>
      <c r="X529" s="19">
        <f t="shared" si="6"/>
        <v>1</v>
      </c>
    </row>
    <row r="530" hidden="1">
      <c r="A530" s="10" t="s">
        <v>1234</v>
      </c>
      <c r="B530" s="10" t="s">
        <v>27</v>
      </c>
      <c r="C530" s="10" t="s">
        <v>48</v>
      </c>
      <c r="D530" s="10" t="s">
        <v>28</v>
      </c>
      <c r="E530" s="10" t="s">
        <v>28</v>
      </c>
      <c r="F530" s="3" t="s">
        <v>1235</v>
      </c>
      <c r="G530" s="3" t="s">
        <v>130</v>
      </c>
      <c r="H530" s="3" t="s">
        <v>168</v>
      </c>
      <c r="I530" s="5">
        <v>380.0</v>
      </c>
      <c r="J530" s="5">
        <v>-380.0</v>
      </c>
      <c r="K530" s="13"/>
      <c r="L530" s="13"/>
      <c r="M530" s="7">
        <v>0.0</v>
      </c>
      <c r="N530" s="7">
        <v>0.0</v>
      </c>
      <c r="O530" s="14"/>
      <c r="P530" s="14"/>
      <c r="Q530" s="14"/>
      <c r="R530" s="15" t="s">
        <v>123</v>
      </c>
      <c r="S530" s="16" t="s">
        <v>1233</v>
      </c>
      <c r="T530" s="16" t="s">
        <v>1233</v>
      </c>
      <c r="U530" s="17"/>
      <c r="V530" s="17"/>
      <c r="W530" s="17"/>
      <c r="X530" s="19">
        <f t="shared" si="6"/>
        <v>1</v>
      </c>
    </row>
    <row r="531" hidden="1">
      <c r="A531" s="10"/>
      <c r="B531" s="10" t="s">
        <v>27</v>
      </c>
      <c r="C531" s="10" t="s">
        <v>48</v>
      </c>
      <c r="D531" s="10" t="s">
        <v>28</v>
      </c>
      <c r="E531" s="10" t="s">
        <v>28</v>
      </c>
      <c r="F531" s="12" t="s">
        <v>1236</v>
      </c>
      <c r="G531" s="12" t="s">
        <v>675</v>
      </c>
      <c r="H531" s="12" t="s">
        <v>1047</v>
      </c>
      <c r="I531" s="5">
        <v>700.0</v>
      </c>
      <c r="J531" s="5">
        <v>-700.0</v>
      </c>
      <c r="K531" s="5"/>
      <c r="L531" s="5"/>
      <c r="M531" s="14">
        <v>0.0</v>
      </c>
      <c r="N531" s="14">
        <v>0.0</v>
      </c>
      <c r="O531" s="7"/>
      <c r="P531" s="7"/>
      <c r="Q531" s="7"/>
      <c r="R531" s="16" t="s">
        <v>623</v>
      </c>
      <c r="S531" s="20" t="s">
        <v>624</v>
      </c>
      <c r="T531" s="16" t="s">
        <v>623</v>
      </c>
      <c r="U531" s="20" t="s">
        <v>624</v>
      </c>
      <c r="V531" s="17"/>
      <c r="W531" s="17"/>
      <c r="X531" s="19">
        <f t="shared" si="6"/>
        <v>1</v>
      </c>
    </row>
    <row r="532" hidden="1">
      <c r="A532" s="10"/>
      <c r="B532" s="10" t="s">
        <v>27</v>
      </c>
      <c r="C532" s="10" t="s">
        <v>48</v>
      </c>
      <c r="D532" s="10" t="s">
        <v>28</v>
      </c>
      <c r="E532" s="10" t="s">
        <v>28</v>
      </c>
      <c r="F532" s="12" t="s">
        <v>1237</v>
      </c>
      <c r="G532" s="12" t="s">
        <v>1047</v>
      </c>
      <c r="H532" s="12" t="s">
        <v>704</v>
      </c>
      <c r="I532" s="5">
        <v>0.0</v>
      </c>
      <c r="J532" s="5">
        <v>0.0</v>
      </c>
      <c r="K532" s="13"/>
      <c r="L532" s="13"/>
      <c r="M532" s="7">
        <v>0.0</v>
      </c>
      <c r="N532" s="7">
        <v>0.0</v>
      </c>
      <c r="O532" s="14"/>
      <c r="P532" s="14"/>
      <c r="Q532" s="14"/>
      <c r="R532" s="15" t="s">
        <v>1238</v>
      </c>
      <c r="S532" s="22"/>
      <c r="T532" s="22"/>
      <c r="U532" s="17"/>
      <c r="V532" s="18" t="s">
        <v>1239</v>
      </c>
      <c r="W532" s="17"/>
      <c r="X532" s="19">
        <f t="shared" si="6"/>
        <v>1</v>
      </c>
    </row>
    <row r="533" hidden="1">
      <c r="A533" s="10"/>
      <c r="B533" s="10" t="s">
        <v>27</v>
      </c>
      <c r="C533" s="10" t="s">
        <v>48</v>
      </c>
      <c r="D533" s="10" t="s">
        <v>28</v>
      </c>
      <c r="E533" s="10" t="s">
        <v>28</v>
      </c>
      <c r="F533" s="12" t="s">
        <v>1240</v>
      </c>
      <c r="G533" s="12" t="s">
        <v>1047</v>
      </c>
      <c r="H533" s="12" t="s">
        <v>1050</v>
      </c>
      <c r="I533" s="5">
        <v>3695.0</v>
      </c>
      <c r="J533" s="5">
        <v>-3695.0</v>
      </c>
      <c r="K533" s="5"/>
      <c r="L533" s="5"/>
      <c r="M533" s="14">
        <v>0.0</v>
      </c>
      <c r="N533" s="14">
        <v>0.0</v>
      </c>
      <c r="O533" s="7"/>
      <c r="P533" s="7"/>
      <c r="Q533" s="7"/>
      <c r="R533" s="16" t="s">
        <v>623</v>
      </c>
      <c r="S533" s="20" t="s">
        <v>624</v>
      </c>
      <c r="T533" s="16" t="s">
        <v>623</v>
      </c>
      <c r="U533" s="20" t="s">
        <v>624</v>
      </c>
      <c r="V533" s="17"/>
      <c r="W533" s="17"/>
      <c r="X533" s="19">
        <f t="shared" si="6"/>
        <v>1</v>
      </c>
    </row>
    <row r="534" hidden="1">
      <c r="A534" s="10"/>
      <c r="B534" s="10" t="s">
        <v>27</v>
      </c>
      <c r="C534" s="10" t="s">
        <v>48</v>
      </c>
      <c r="D534" s="10" t="s">
        <v>28</v>
      </c>
      <c r="E534" s="10" t="s">
        <v>28</v>
      </c>
      <c r="F534" s="12" t="s">
        <v>1241</v>
      </c>
      <c r="G534" s="3" t="s">
        <v>41</v>
      </c>
      <c r="H534" s="3" t="s">
        <v>214</v>
      </c>
      <c r="I534" s="5">
        <v>0.0</v>
      </c>
      <c r="J534" s="5">
        <v>0.0</v>
      </c>
      <c r="K534" s="13"/>
      <c r="L534" s="13"/>
      <c r="M534" s="7">
        <v>1300.0</v>
      </c>
      <c r="N534" s="7">
        <v>-1300.0</v>
      </c>
      <c r="O534" s="14"/>
      <c r="P534" s="14"/>
      <c r="Q534" s="7"/>
      <c r="R534" s="16" t="s">
        <v>32</v>
      </c>
      <c r="S534" s="21"/>
      <c r="T534" s="16" t="s">
        <v>32</v>
      </c>
      <c r="U534" s="20" t="s">
        <v>1242</v>
      </c>
      <c r="V534" s="18"/>
      <c r="W534" s="18" t="s">
        <v>1243</v>
      </c>
      <c r="X534" s="19">
        <f t="shared" si="6"/>
        <v>1</v>
      </c>
    </row>
    <row r="535" hidden="1">
      <c r="A535" s="10"/>
      <c r="B535" s="10" t="s">
        <v>27</v>
      </c>
      <c r="C535" s="10" t="s">
        <v>48</v>
      </c>
      <c r="D535" s="10" t="s">
        <v>28</v>
      </c>
      <c r="E535" s="10" t="s">
        <v>28</v>
      </c>
      <c r="F535" s="12" t="s">
        <v>1244</v>
      </c>
      <c r="G535" s="12" t="s">
        <v>696</v>
      </c>
      <c r="H535" s="12" t="s">
        <v>657</v>
      </c>
      <c r="I535" s="5">
        <v>1980.0</v>
      </c>
      <c r="J535" s="5">
        <v>-1980.0</v>
      </c>
      <c r="K535" s="5"/>
      <c r="L535" s="5"/>
      <c r="M535" s="14">
        <v>0.0</v>
      </c>
      <c r="N535" s="14">
        <v>0.0</v>
      </c>
      <c r="O535" s="7"/>
      <c r="P535" s="7"/>
      <c r="Q535" s="7"/>
      <c r="R535" s="16" t="s">
        <v>623</v>
      </c>
      <c r="S535" s="20" t="s">
        <v>624</v>
      </c>
      <c r="T535" s="16" t="s">
        <v>623</v>
      </c>
      <c r="U535" s="20" t="s">
        <v>624</v>
      </c>
      <c r="V535" s="17"/>
      <c r="W535" s="17"/>
      <c r="X535" s="19">
        <f t="shared" si="6"/>
        <v>1</v>
      </c>
    </row>
    <row r="536" hidden="1">
      <c r="A536" s="10"/>
      <c r="B536" s="10" t="s">
        <v>27</v>
      </c>
      <c r="C536" s="10" t="s">
        <v>48</v>
      </c>
      <c r="D536" s="10" t="s">
        <v>28</v>
      </c>
      <c r="E536" s="10" t="s">
        <v>28</v>
      </c>
      <c r="F536" s="12" t="s">
        <v>1245</v>
      </c>
      <c r="G536" s="12" t="s">
        <v>696</v>
      </c>
      <c r="H536" s="12" t="s">
        <v>1050</v>
      </c>
      <c r="I536" s="5">
        <v>600.0</v>
      </c>
      <c r="J536" s="5">
        <v>-600.0</v>
      </c>
      <c r="K536" s="5"/>
      <c r="L536" s="5"/>
      <c r="M536" s="14">
        <v>0.0</v>
      </c>
      <c r="N536" s="14">
        <v>0.0</v>
      </c>
      <c r="O536" s="7"/>
      <c r="P536" s="7"/>
      <c r="Q536" s="7"/>
      <c r="R536" s="16" t="s">
        <v>623</v>
      </c>
      <c r="S536" s="20" t="s">
        <v>624</v>
      </c>
      <c r="T536" s="16" t="s">
        <v>623</v>
      </c>
      <c r="U536" s="20" t="s">
        <v>624</v>
      </c>
      <c r="V536" s="17"/>
      <c r="W536" s="17"/>
      <c r="X536" s="19">
        <f t="shared" si="6"/>
        <v>1</v>
      </c>
    </row>
    <row r="537" hidden="1">
      <c r="A537" s="10" t="s">
        <v>1246</v>
      </c>
      <c r="B537" s="10" t="s">
        <v>27</v>
      </c>
      <c r="C537" s="10" t="s">
        <v>48</v>
      </c>
      <c r="D537" s="10" t="s">
        <v>28</v>
      </c>
      <c r="E537" s="10" t="s">
        <v>28</v>
      </c>
      <c r="F537" s="12" t="s">
        <v>1247</v>
      </c>
      <c r="G537" s="12" t="s">
        <v>696</v>
      </c>
      <c r="H537" s="12" t="s">
        <v>707</v>
      </c>
      <c r="I537" s="5">
        <v>1215.0</v>
      </c>
      <c r="J537" s="5">
        <v>-1215.0</v>
      </c>
      <c r="K537" s="13"/>
      <c r="L537" s="13"/>
      <c r="M537" s="7">
        <v>0.0</v>
      </c>
      <c r="N537" s="7">
        <v>0.0</v>
      </c>
      <c r="O537" s="14"/>
      <c r="P537" s="14"/>
      <c r="Q537" s="14"/>
      <c r="R537" s="15" t="s">
        <v>1248</v>
      </c>
      <c r="S537" s="22"/>
      <c r="T537" s="22"/>
      <c r="U537" s="17"/>
      <c r="V537" s="18"/>
      <c r="W537" s="18" t="s">
        <v>1249</v>
      </c>
      <c r="X537" s="19">
        <f t="shared" si="6"/>
        <v>1</v>
      </c>
    </row>
    <row r="538" hidden="1">
      <c r="A538" s="10"/>
      <c r="B538" s="10" t="s">
        <v>27</v>
      </c>
      <c r="C538" s="10" t="s">
        <v>48</v>
      </c>
      <c r="D538" s="10" t="s">
        <v>28</v>
      </c>
      <c r="E538" s="10" t="s">
        <v>28</v>
      </c>
      <c r="F538" s="12" t="s">
        <v>1250</v>
      </c>
      <c r="G538" s="12" t="s">
        <v>680</v>
      </c>
      <c r="H538" s="12" t="s">
        <v>637</v>
      </c>
      <c r="I538" s="5">
        <v>680.0</v>
      </c>
      <c r="J538" s="5">
        <v>-680.0</v>
      </c>
      <c r="K538" s="5"/>
      <c r="L538" s="5"/>
      <c r="M538" s="7">
        <v>844.0</v>
      </c>
      <c r="N538" s="14">
        <v>-600.0</v>
      </c>
      <c r="O538" s="7"/>
      <c r="P538" s="7"/>
      <c r="Q538" s="7">
        <v>2030.0</v>
      </c>
      <c r="R538" s="16" t="s">
        <v>623</v>
      </c>
      <c r="S538" s="20" t="s">
        <v>624</v>
      </c>
      <c r="T538" s="16" t="s">
        <v>623</v>
      </c>
      <c r="U538" s="20" t="s">
        <v>624</v>
      </c>
      <c r="V538" s="17"/>
      <c r="W538" s="17"/>
      <c r="X538" s="19">
        <f t="shared" si="6"/>
        <v>3</v>
      </c>
    </row>
    <row r="539" hidden="1">
      <c r="A539" s="10"/>
      <c r="B539" s="10" t="s">
        <v>27</v>
      </c>
      <c r="C539" s="10" t="s">
        <v>48</v>
      </c>
      <c r="D539" s="10" t="s">
        <v>28</v>
      </c>
      <c r="E539" s="10" t="s">
        <v>28</v>
      </c>
      <c r="F539" s="12" t="s">
        <v>1250</v>
      </c>
      <c r="G539" s="12" t="s">
        <v>680</v>
      </c>
      <c r="H539" s="12" t="s">
        <v>637</v>
      </c>
      <c r="I539" s="5">
        <v>0.0</v>
      </c>
      <c r="J539" s="5">
        <v>0.0</v>
      </c>
      <c r="K539" s="5"/>
      <c r="L539" s="5"/>
      <c r="M539" s="7">
        <v>622.0</v>
      </c>
      <c r="N539" s="14">
        <v>-347.0</v>
      </c>
      <c r="O539" s="7"/>
      <c r="P539" s="7"/>
      <c r="Q539" s="7">
        <v>2040.0</v>
      </c>
      <c r="R539" s="16" t="s">
        <v>623</v>
      </c>
      <c r="S539" s="20" t="s">
        <v>624</v>
      </c>
      <c r="T539" s="16" t="s">
        <v>623</v>
      </c>
      <c r="U539" s="20" t="s">
        <v>624</v>
      </c>
      <c r="V539" s="17"/>
      <c r="W539" s="17"/>
      <c r="X539" s="19">
        <f t="shared" si="6"/>
        <v>3</v>
      </c>
    </row>
    <row r="540" hidden="1">
      <c r="A540" s="10" t="s">
        <v>1224</v>
      </c>
      <c r="B540" s="10" t="s">
        <v>27</v>
      </c>
      <c r="C540" s="10" t="s">
        <v>48</v>
      </c>
      <c r="D540" s="10" t="s">
        <v>28</v>
      </c>
      <c r="E540" s="10" t="s">
        <v>28</v>
      </c>
      <c r="F540" s="12" t="s">
        <v>1250</v>
      </c>
      <c r="G540" s="12" t="s">
        <v>680</v>
      </c>
      <c r="H540" s="12" t="s">
        <v>637</v>
      </c>
      <c r="I540" s="5">
        <v>0.0</v>
      </c>
      <c r="J540" s="5">
        <v>0.0</v>
      </c>
      <c r="K540" s="5"/>
      <c r="L540" s="5"/>
      <c r="M540" s="7">
        <v>844.0</v>
      </c>
      <c r="N540" s="14">
        <v>-600.0</v>
      </c>
      <c r="O540" s="7"/>
      <c r="P540" s="7"/>
      <c r="Q540" s="7">
        <v>2045.0</v>
      </c>
      <c r="R540" s="16" t="s">
        <v>623</v>
      </c>
      <c r="S540" s="20" t="s">
        <v>624</v>
      </c>
      <c r="T540" s="16" t="s">
        <v>623</v>
      </c>
      <c r="U540" s="20" t="s">
        <v>624</v>
      </c>
      <c r="V540" s="17"/>
      <c r="W540" s="17"/>
      <c r="X540" s="19">
        <f t="shared" si="6"/>
        <v>3</v>
      </c>
    </row>
    <row r="541" hidden="1">
      <c r="A541" s="10"/>
      <c r="B541" s="10" t="s">
        <v>27</v>
      </c>
      <c r="C541" s="10" t="s">
        <v>48</v>
      </c>
      <c r="D541" s="10" t="s">
        <v>28</v>
      </c>
      <c r="E541" s="10" t="s">
        <v>28</v>
      </c>
      <c r="F541" s="12" t="s">
        <v>1251</v>
      </c>
      <c r="G541" s="12" t="s">
        <v>680</v>
      </c>
      <c r="H541" s="12" t="s">
        <v>707</v>
      </c>
      <c r="I541" s="5">
        <v>150.0</v>
      </c>
      <c r="J541" s="5">
        <v>-150.0</v>
      </c>
      <c r="K541" s="5"/>
      <c r="L541" s="5"/>
      <c r="M541" s="14">
        <v>0.0</v>
      </c>
      <c r="N541" s="14">
        <v>0.0</v>
      </c>
      <c r="O541" s="7"/>
      <c r="P541" s="7"/>
      <c r="Q541" s="7"/>
      <c r="R541" s="16" t="s">
        <v>623</v>
      </c>
      <c r="S541" s="20" t="s">
        <v>624</v>
      </c>
      <c r="T541" s="16" t="s">
        <v>623</v>
      </c>
      <c r="U541" s="20" t="s">
        <v>624</v>
      </c>
      <c r="V541" s="17"/>
      <c r="W541" s="17"/>
      <c r="X541" s="19">
        <f t="shared" si="6"/>
        <v>1</v>
      </c>
    </row>
    <row r="542" hidden="1">
      <c r="A542" s="10" t="s">
        <v>1252</v>
      </c>
      <c r="B542" s="10" t="s">
        <v>27</v>
      </c>
      <c r="C542" s="10" t="s">
        <v>48</v>
      </c>
      <c r="D542" s="10" t="s">
        <v>108</v>
      </c>
      <c r="E542" s="10" t="s">
        <v>108</v>
      </c>
      <c r="F542" s="12" t="s">
        <v>1253</v>
      </c>
      <c r="G542" s="12" t="s">
        <v>699</v>
      </c>
      <c r="H542" s="12" t="s">
        <v>1169</v>
      </c>
      <c r="I542" s="13">
        <v>3500.0</v>
      </c>
      <c r="J542" s="13">
        <v>-3500.0</v>
      </c>
      <c r="K542" s="13"/>
      <c r="L542" s="13"/>
      <c r="M542" s="7"/>
      <c r="N542" s="7"/>
      <c r="O542" s="14"/>
      <c r="P542" s="14"/>
      <c r="Q542" s="14"/>
      <c r="R542" s="21"/>
      <c r="S542" s="22"/>
      <c r="T542" s="22"/>
      <c r="U542" s="17"/>
      <c r="V542" s="17"/>
      <c r="W542" s="17"/>
      <c r="X542" s="19">
        <f t="shared" si="6"/>
        <v>1</v>
      </c>
    </row>
    <row r="543" hidden="1">
      <c r="A543" s="10" t="s">
        <v>1252</v>
      </c>
      <c r="B543" s="10" t="s">
        <v>27</v>
      </c>
      <c r="C543" s="10" t="s">
        <v>48</v>
      </c>
      <c r="D543" s="10" t="s">
        <v>108</v>
      </c>
      <c r="E543" s="10" t="s">
        <v>108</v>
      </c>
      <c r="F543" s="12" t="s">
        <v>1254</v>
      </c>
      <c r="G543" s="12" t="s">
        <v>699</v>
      </c>
      <c r="H543" s="12" t="s">
        <v>704</v>
      </c>
      <c r="I543" s="13">
        <v>1500.0</v>
      </c>
      <c r="J543" s="13">
        <v>-1500.0</v>
      </c>
      <c r="K543" s="13"/>
      <c r="L543" s="13"/>
      <c r="M543" s="14"/>
      <c r="N543" s="14"/>
      <c r="O543" s="14"/>
      <c r="P543" s="14"/>
      <c r="Q543" s="14"/>
      <c r="R543" s="21"/>
      <c r="S543" s="22"/>
      <c r="T543" s="22"/>
      <c r="U543" s="17"/>
      <c r="V543" s="17"/>
      <c r="W543" s="17"/>
      <c r="X543" s="19">
        <f t="shared" si="6"/>
        <v>1</v>
      </c>
    </row>
    <row r="544" hidden="1">
      <c r="A544" s="10" t="s">
        <v>1252</v>
      </c>
      <c r="B544" s="10" t="s">
        <v>27</v>
      </c>
      <c r="C544" s="10" t="s">
        <v>48</v>
      </c>
      <c r="D544" s="10" t="s">
        <v>108</v>
      </c>
      <c r="E544" s="10" t="s">
        <v>108</v>
      </c>
      <c r="F544" s="12" t="s">
        <v>1255</v>
      </c>
      <c r="G544" s="12" t="s">
        <v>699</v>
      </c>
      <c r="H544" s="12" t="s">
        <v>665</v>
      </c>
      <c r="I544" s="13">
        <v>2400.0</v>
      </c>
      <c r="J544" s="13">
        <v>-2400.0</v>
      </c>
      <c r="K544" s="13"/>
      <c r="L544" s="13"/>
      <c r="M544" s="14"/>
      <c r="N544" s="14"/>
      <c r="O544" s="14"/>
      <c r="P544" s="14"/>
      <c r="Q544" s="14"/>
      <c r="R544" s="21"/>
      <c r="S544" s="22"/>
      <c r="T544" s="22"/>
      <c r="U544" s="17"/>
      <c r="V544" s="17"/>
      <c r="W544" s="17"/>
      <c r="X544" s="19">
        <f t="shared" si="6"/>
        <v>1</v>
      </c>
    </row>
    <row r="545" hidden="1">
      <c r="A545" s="10"/>
      <c r="B545" s="10" t="s">
        <v>27</v>
      </c>
      <c r="C545" s="10" t="s">
        <v>48</v>
      </c>
      <c r="D545" s="10" t="s">
        <v>28</v>
      </c>
      <c r="E545" s="10" t="s">
        <v>28</v>
      </c>
      <c r="F545" s="12" t="s">
        <v>1256</v>
      </c>
      <c r="G545" s="12" t="s">
        <v>699</v>
      </c>
      <c r="H545" s="12" t="s">
        <v>707</v>
      </c>
      <c r="I545" s="5">
        <v>0.0</v>
      </c>
      <c r="J545" s="5">
        <v>0.0</v>
      </c>
      <c r="K545" s="13"/>
      <c r="L545" s="13"/>
      <c r="M545" s="7">
        <v>0.0</v>
      </c>
      <c r="N545" s="7">
        <v>0.0</v>
      </c>
      <c r="O545" s="14"/>
      <c r="P545" s="14"/>
      <c r="Q545" s="14"/>
      <c r="R545" s="16" t="s">
        <v>708</v>
      </c>
      <c r="S545" s="22"/>
      <c r="T545" s="16" t="s">
        <v>708</v>
      </c>
      <c r="U545" s="17"/>
      <c r="V545" s="18"/>
      <c r="W545" s="18" t="s">
        <v>709</v>
      </c>
      <c r="X545" s="19">
        <f t="shared" si="6"/>
        <v>1</v>
      </c>
    </row>
    <row r="546" hidden="1">
      <c r="A546" s="10" t="s">
        <v>1252</v>
      </c>
      <c r="B546" s="10" t="s">
        <v>27</v>
      </c>
      <c r="C546" s="10" t="s">
        <v>48</v>
      </c>
      <c r="D546" s="10" t="s">
        <v>108</v>
      </c>
      <c r="E546" s="10" t="s">
        <v>108</v>
      </c>
      <c r="F546" s="12" t="s">
        <v>1257</v>
      </c>
      <c r="G546" s="12" t="s">
        <v>243</v>
      </c>
      <c r="H546" s="12" t="s">
        <v>905</v>
      </c>
      <c r="I546" s="5">
        <v>0.0</v>
      </c>
      <c r="J546" s="5">
        <v>0.0</v>
      </c>
      <c r="K546" s="13"/>
      <c r="L546" s="13"/>
      <c r="M546" s="7">
        <v>450.0</v>
      </c>
      <c r="N546" s="7">
        <v>-350.0</v>
      </c>
      <c r="O546" s="14"/>
      <c r="P546" s="14"/>
      <c r="Q546" s="7">
        <v>2028.0</v>
      </c>
      <c r="R546" s="16" t="s">
        <v>244</v>
      </c>
      <c r="S546" s="22"/>
      <c r="T546" s="16" t="s">
        <v>244</v>
      </c>
      <c r="U546" s="17"/>
      <c r="V546" s="17"/>
      <c r="W546" s="17"/>
      <c r="X546" s="19">
        <f t="shared" si="6"/>
        <v>1</v>
      </c>
    </row>
    <row r="547" hidden="1">
      <c r="A547" s="10" t="s">
        <v>1252</v>
      </c>
      <c r="B547" s="10" t="s">
        <v>27</v>
      </c>
      <c r="C547" s="10" t="s">
        <v>48</v>
      </c>
      <c r="D547" s="10" t="s">
        <v>108</v>
      </c>
      <c r="E547" s="10" t="s">
        <v>108</v>
      </c>
      <c r="F547" s="12" t="s">
        <v>1258</v>
      </c>
      <c r="G547" s="12" t="s">
        <v>1169</v>
      </c>
      <c r="H547" s="12" t="s">
        <v>1173</v>
      </c>
      <c r="I547" s="13">
        <v>3000.0</v>
      </c>
      <c r="J547" s="13">
        <v>-3000.0</v>
      </c>
      <c r="K547" s="13"/>
      <c r="L547" s="13"/>
      <c r="M547" s="14"/>
      <c r="N547" s="14"/>
      <c r="O547" s="14"/>
      <c r="P547" s="14"/>
      <c r="Q547" s="14"/>
      <c r="R547" s="21"/>
      <c r="S547" s="22"/>
      <c r="T547" s="22"/>
      <c r="U547" s="17"/>
      <c r="V547" s="17"/>
      <c r="W547" s="17"/>
      <c r="X547" s="19">
        <f t="shared" si="6"/>
        <v>1</v>
      </c>
    </row>
    <row r="548" hidden="1">
      <c r="A548" s="10" t="s">
        <v>1252</v>
      </c>
      <c r="B548" s="10" t="s">
        <v>27</v>
      </c>
      <c r="C548" s="10" t="s">
        <v>48</v>
      </c>
      <c r="D548" s="10" t="s">
        <v>108</v>
      </c>
      <c r="E548" s="10" t="s">
        <v>108</v>
      </c>
      <c r="F548" s="12" t="s">
        <v>1259</v>
      </c>
      <c r="G548" s="12" t="s">
        <v>704</v>
      </c>
      <c r="H548" s="12" t="s">
        <v>1173</v>
      </c>
      <c r="I548" s="13">
        <v>0.0</v>
      </c>
      <c r="J548" s="13">
        <v>0.0</v>
      </c>
      <c r="K548" s="13"/>
      <c r="L548" s="13"/>
      <c r="M548" s="14"/>
      <c r="N548" s="14"/>
      <c r="O548" s="14"/>
      <c r="P548" s="14"/>
      <c r="Q548" s="14"/>
      <c r="R548" s="21"/>
      <c r="S548" s="22"/>
      <c r="T548" s="22"/>
      <c r="U548" s="17"/>
      <c r="V548" s="17"/>
      <c r="W548" s="17"/>
      <c r="X548" s="19">
        <f t="shared" si="6"/>
        <v>1</v>
      </c>
    </row>
    <row r="549" hidden="1">
      <c r="A549" s="10" t="s">
        <v>1252</v>
      </c>
      <c r="B549" s="10" t="s">
        <v>27</v>
      </c>
      <c r="C549" s="10" t="s">
        <v>48</v>
      </c>
      <c r="D549" s="10" t="s">
        <v>108</v>
      </c>
      <c r="E549" s="10" t="s">
        <v>108</v>
      </c>
      <c r="F549" s="12" t="s">
        <v>1260</v>
      </c>
      <c r="G549" s="12" t="s">
        <v>905</v>
      </c>
      <c r="H549" s="12" t="s">
        <v>1173</v>
      </c>
      <c r="I549" s="13">
        <v>3300.0</v>
      </c>
      <c r="J549" s="13">
        <v>-3300.0</v>
      </c>
      <c r="K549" s="13"/>
      <c r="L549" s="13"/>
      <c r="M549" s="14"/>
      <c r="N549" s="14"/>
      <c r="O549" s="14"/>
      <c r="P549" s="14"/>
      <c r="Q549" s="14"/>
      <c r="R549" s="21"/>
      <c r="S549" s="22"/>
      <c r="T549" s="22"/>
      <c r="U549" s="17"/>
      <c r="V549" s="17"/>
      <c r="W549" s="17"/>
      <c r="X549" s="19">
        <f t="shared" si="6"/>
        <v>1</v>
      </c>
    </row>
    <row r="550" hidden="1">
      <c r="A550" s="10"/>
      <c r="B550" s="10" t="s">
        <v>27</v>
      </c>
      <c r="C550" s="10" t="s">
        <v>48</v>
      </c>
      <c r="D550" s="10" t="s">
        <v>28</v>
      </c>
      <c r="E550" s="10" t="s">
        <v>28</v>
      </c>
      <c r="F550" s="12" t="s">
        <v>1261</v>
      </c>
      <c r="G550" s="12" t="s">
        <v>665</v>
      </c>
      <c r="H550" s="12" t="s">
        <v>707</v>
      </c>
      <c r="I550" s="5">
        <v>0.0</v>
      </c>
      <c r="J550" s="5">
        <v>0.0</v>
      </c>
      <c r="K550" s="13"/>
      <c r="L550" s="13"/>
      <c r="M550" s="7">
        <v>0.0</v>
      </c>
      <c r="N550" s="7">
        <v>0.0</v>
      </c>
      <c r="O550" s="14"/>
      <c r="P550" s="14"/>
      <c r="Q550" s="14"/>
      <c r="R550" s="16" t="s">
        <v>708</v>
      </c>
      <c r="S550" s="22"/>
      <c r="T550" s="16" t="s">
        <v>708</v>
      </c>
      <c r="U550" s="17"/>
      <c r="V550" s="18"/>
      <c r="W550" s="18" t="s">
        <v>709</v>
      </c>
      <c r="X550" s="19">
        <f t="shared" si="6"/>
        <v>1</v>
      </c>
    </row>
    <row r="551" hidden="1">
      <c r="A551" s="10"/>
      <c r="B551" s="10" t="s">
        <v>27</v>
      </c>
      <c r="C551" s="10" t="s">
        <v>48</v>
      </c>
      <c r="D551" s="10" t="s">
        <v>28</v>
      </c>
      <c r="E551" s="10" t="s">
        <v>28</v>
      </c>
      <c r="F551" s="12" t="s">
        <v>1262</v>
      </c>
      <c r="G551" s="12" t="s">
        <v>657</v>
      </c>
      <c r="H551" s="12" t="s">
        <v>707</v>
      </c>
      <c r="I551" s="5">
        <v>650.0</v>
      </c>
      <c r="J551" s="5">
        <v>-650.0</v>
      </c>
      <c r="K551" s="5"/>
      <c r="L551" s="5"/>
      <c r="M551" s="14">
        <v>0.0</v>
      </c>
      <c r="N551" s="14">
        <v>0.0</v>
      </c>
      <c r="O551" s="7"/>
      <c r="P551" s="7"/>
      <c r="Q551" s="7"/>
      <c r="R551" s="16" t="s">
        <v>623</v>
      </c>
      <c r="S551" s="20" t="s">
        <v>624</v>
      </c>
      <c r="T551" s="16" t="s">
        <v>623</v>
      </c>
      <c r="U551" s="20" t="s">
        <v>624</v>
      </c>
      <c r="V551" s="17"/>
      <c r="W551" s="17"/>
      <c r="X551" s="19">
        <f t="shared" si="6"/>
        <v>1</v>
      </c>
    </row>
    <row r="552" hidden="1">
      <c r="A552" s="10" t="s">
        <v>1263</v>
      </c>
      <c r="B552" s="10" t="s">
        <v>1264</v>
      </c>
      <c r="C552" s="10" t="s">
        <v>249</v>
      </c>
      <c r="D552" s="10" t="s">
        <v>28</v>
      </c>
      <c r="E552" s="10" t="s">
        <v>28</v>
      </c>
      <c r="F552" s="12" t="s">
        <v>1265</v>
      </c>
      <c r="G552" s="12" t="s">
        <v>1266</v>
      </c>
      <c r="H552" s="12" t="s">
        <v>336</v>
      </c>
      <c r="I552" s="5">
        <v>0.0</v>
      </c>
      <c r="J552" s="5">
        <v>0.0</v>
      </c>
      <c r="K552" s="5"/>
      <c r="L552" s="5"/>
      <c r="M552" s="14">
        <v>250.0</v>
      </c>
      <c r="N552" s="14">
        <v>-250.0</v>
      </c>
      <c r="O552" s="14">
        <v>220.0</v>
      </c>
      <c r="P552" s="7">
        <v>650.0</v>
      </c>
      <c r="Q552" s="7">
        <v>2024.0</v>
      </c>
      <c r="R552" s="15" t="s">
        <v>1267</v>
      </c>
      <c r="S552" s="31"/>
      <c r="T552" s="16" t="s">
        <v>1268</v>
      </c>
      <c r="U552" s="17"/>
      <c r="V552" s="17"/>
      <c r="W552" s="17"/>
      <c r="X552" s="19">
        <f t="shared" si="6"/>
        <v>1</v>
      </c>
    </row>
    <row r="553" hidden="1">
      <c r="A553" s="10" t="s">
        <v>1269</v>
      </c>
      <c r="B553" s="10" t="s">
        <v>1264</v>
      </c>
      <c r="C553" s="10" t="s">
        <v>249</v>
      </c>
      <c r="D553" s="10" t="s">
        <v>28</v>
      </c>
      <c r="E553" s="10" t="s">
        <v>28</v>
      </c>
      <c r="F553" s="12" t="s">
        <v>1270</v>
      </c>
      <c r="G553" s="12" t="s">
        <v>1266</v>
      </c>
      <c r="H553" s="12" t="s">
        <v>1271</v>
      </c>
      <c r="I553" s="5">
        <v>0.0</v>
      </c>
      <c r="J553" s="5">
        <v>0.0</v>
      </c>
      <c r="K553" s="5">
        <v>225.0</v>
      </c>
      <c r="L553" s="5">
        <v>370.0</v>
      </c>
      <c r="M553" s="7">
        <v>690.0</v>
      </c>
      <c r="N553" s="7">
        <v>-690.0</v>
      </c>
      <c r="O553" s="7">
        <v>225.0</v>
      </c>
      <c r="P553" s="7"/>
      <c r="Q553" s="7">
        <v>2025.0</v>
      </c>
      <c r="R553" s="15" t="s">
        <v>1272</v>
      </c>
      <c r="S553" s="22"/>
      <c r="T553" s="15" t="s">
        <v>1273</v>
      </c>
      <c r="U553" s="32" t="s">
        <v>1274</v>
      </c>
      <c r="V553" s="18"/>
      <c r="W553" s="17"/>
      <c r="X553" s="19">
        <f t="shared" si="6"/>
        <v>1</v>
      </c>
    </row>
    <row r="554" hidden="1">
      <c r="A554" s="10"/>
      <c r="B554" s="10" t="s">
        <v>1264</v>
      </c>
      <c r="C554" s="10" t="s">
        <v>249</v>
      </c>
      <c r="D554" s="10" t="s">
        <v>28</v>
      </c>
      <c r="E554" s="10" t="s">
        <v>28</v>
      </c>
      <c r="F554" s="12" t="s">
        <v>1275</v>
      </c>
      <c r="G554" s="12" t="s">
        <v>1276</v>
      </c>
      <c r="H554" s="12" t="s">
        <v>1277</v>
      </c>
      <c r="I554" s="5">
        <v>0.0</v>
      </c>
      <c r="J554" s="5">
        <v>0.0</v>
      </c>
      <c r="K554" s="5"/>
      <c r="L554" s="5"/>
      <c r="M554" s="7">
        <v>0.0</v>
      </c>
      <c r="N554" s="7">
        <v>0.0</v>
      </c>
      <c r="O554" s="7"/>
      <c r="P554" s="7"/>
      <c r="Q554" s="14"/>
      <c r="R554" s="16" t="s">
        <v>1278</v>
      </c>
      <c r="S554" s="22"/>
      <c r="T554" s="16" t="s">
        <v>1279</v>
      </c>
      <c r="U554" s="17"/>
      <c r="V554" s="17"/>
      <c r="W554" s="18" t="s">
        <v>1280</v>
      </c>
      <c r="X554" s="19">
        <f t="shared" si="6"/>
        <v>1</v>
      </c>
    </row>
    <row r="555" hidden="1">
      <c r="A555" s="10"/>
      <c r="B555" s="10" t="s">
        <v>1264</v>
      </c>
      <c r="C555" s="10" t="s">
        <v>249</v>
      </c>
      <c r="D555" s="10" t="s">
        <v>28</v>
      </c>
      <c r="E555" s="10" t="s">
        <v>28</v>
      </c>
      <c r="F555" s="12" t="s">
        <v>1281</v>
      </c>
      <c r="G555" s="12" t="s">
        <v>1276</v>
      </c>
      <c r="H555" s="12" t="s">
        <v>1282</v>
      </c>
      <c r="I555" s="5">
        <v>0.0</v>
      </c>
      <c r="J555" s="5">
        <v>0.0</v>
      </c>
      <c r="K555" s="5"/>
      <c r="L555" s="5"/>
      <c r="M555" s="7">
        <v>0.0</v>
      </c>
      <c r="N555" s="7">
        <v>0.0</v>
      </c>
      <c r="O555" s="7"/>
      <c r="P555" s="14"/>
      <c r="Q555" s="14"/>
      <c r="R555" s="16" t="s">
        <v>1278</v>
      </c>
      <c r="S555" s="22"/>
      <c r="T555" s="21"/>
      <c r="U555" s="17"/>
      <c r="V555" s="17"/>
      <c r="W555" s="18" t="s">
        <v>1283</v>
      </c>
      <c r="X555" s="19">
        <f t="shared" si="6"/>
        <v>1</v>
      </c>
    </row>
    <row r="556" hidden="1">
      <c r="A556" s="10" t="s">
        <v>1284</v>
      </c>
      <c r="B556" s="10" t="s">
        <v>1264</v>
      </c>
      <c r="C556" s="10" t="s">
        <v>249</v>
      </c>
      <c r="D556" s="10" t="s">
        <v>28</v>
      </c>
      <c r="E556" s="10" t="s">
        <v>28</v>
      </c>
      <c r="F556" s="12" t="s">
        <v>1285</v>
      </c>
      <c r="G556" s="12" t="s">
        <v>1276</v>
      </c>
      <c r="H556" s="12" t="s">
        <v>1286</v>
      </c>
      <c r="I556" s="5">
        <v>0.0</v>
      </c>
      <c r="J556" s="5">
        <v>0.0</v>
      </c>
      <c r="K556" s="5"/>
      <c r="L556" s="5"/>
      <c r="M556" s="7">
        <v>220.0</v>
      </c>
      <c r="N556" s="7">
        <v>-220.0</v>
      </c>
      <c r="O556" s="7"/>
      <c r="P556" s="7">
        <v>50.0</v>
      </c>
      <c r="Q556" s="14"/>
      <c r="R556" s="15" t="s">
        <v>1287</v>
      </c>
      <c r="S556" s="16" t="s">
        <v>1288</v>
      </c>
      <c r="T556" s="27" t="s">
        <v>1287</v>
      </c>
      <c r="U556" s="17"/>
      <c r="V556" s="17"/>
      <c r="W556" s="18" t="s">
        <v>1289</v>
      </c>
      <c r="X556" s="19">
        <f t="shared" si="6"/>
        <v>1</v>
      </c>
    </row>
    <row r="557" hidden="1">
      <c r="A557" s="10" t="s">
        <v>1290</v>
      </c>
      <c r="B557" s="10" t="s">
        <v>1264</v>
      </c>
      <c r="C557" s="10" t="s">
        <v>249</v>
      </c>
      <c r="D557" s="10" t="s">
        <v>28</v>
      </c>
      <c r="E557" s="10" t="s">
        <v>28</v>
      </c>
      <c r="F557" s="12" t="s">
        <v>1291</v>
      </c>
      <c r="G557" s="12" t="s">
        <v>1276</v>
      </c>
      <c r="H557" s="12" t="s">
        <v>1292</v>
      </c>
      <c r="I557" s="5">
        <v>0.0</v>
      </c>
      <c r="J557" s="5">
        <v>0.0</v>
      </c>
      <c r="K557" s="5">
        <v>225.0</v>
      </c>
      <c r="L557" s="5">
        <v>1024.0</v>
      </c>
      <c r="M557" s="7">
        <v>0.0</v>
      </c>
      <c r="N557" s="7">
        <v>0.0</v>
      </c>
      <c r="O557" s="7"/>
      <c r="P557" s="7"/>
      <c r="Q557" s="7"/>
      <c r="R557" s="15" t="s">
        <v>1293</v>
      </c>
      <c r="S557" s="33"/>
      <c r="T557" s="33"/>
      <c r="U557" s="17"/>
      <c r="V557" s="17"/>
      <c r="W557" s="17"/>
      <c r="X557" s="19">
        <f t="shared" si="6"/>
        <v>1</v>
      </c>
    </row>
    <row r="558" hidden="1">
      <c r="A558" s="10"/>
      <c r="B558" s="10" t="s">
        <v>1264</v>
      </c>
      <c r="C558" s="10" t="s">
        <v>249</v>
      </c>
      <c r="D558" s="10" t="s">
        <v>28</v>
      </c>
      <c r="E558" s="10" t="s">
        <v>28</v>
      </c>
      <c r="F558" s="12" t="s">
        <v>1294</v>
      </c>
      <c r="G558" s="12" t="s">
        <v>1276</v>
      </c>
      <c r="H558" s="12" t="s">
        <v>348</v>
      </c>
      <c r="I558" s="5">
        <v>0.0</v>
      </c>
      <c r="J558" s="5">
        <v>0.0</v>
      </c>
      <c r="K558" s="5"/>
      <c r="L558" s="5"/>
      <c r="M558" s="7">
        <v>200.0</v>
      </c>
      <c r="N558" s="7">
        <v>-200.0</v>
      </c>
      <c r="O558" s="7">
        <v>225.0</v>
      </c>
      <c r="P558" s="7">
        <v>1556.0</v>
      </c>
      <c r="Q558" s="7">
        <v>2020.0</v>
      </c>
      <c r="R558" s="16" t="s">
        <v>1295</v>
      </c>
      <c r="S558" s="21"/>
      <c r="T558" s="16" t="s">
        <v>1296</v>
      </c>
      <c r="U558" s="16" t="s">
        <v>1295</v>
      </c>
      <c r="V558" s="17"/>
      <c r="W558" s="17"/>
      <c r="X558" s="19">
        <f t="shared" si="6"/>
        <v>1</v>
      </c>
    </row>
    <row r="559" hidden="1">
      <c r="A559" s="10"/>
      <c r="B559" s="10" t="s">
        <v>1264</v>
      </c>
      <c r="C559" s="10" t="s">
        <v>249</v>
      </c>
      <c r="D559" s="10" t="s">
        <v>28</v>
      </c>
      <c r="E559" s="10" t="s">
        <v>28</v>
      </c>
      <c r="F559" s="12" t="s">
        <v>1297</v>
      </c>
      <c r="G559" s="12" t="s">
        <v>1298</v>
      </c>
      <c r="H559" s="12" t="s">
        <v>377</v>
      </c>
      <c r="I559" s="5">
        <v>0.0</v>
      </c>
      <c r="J559" s="5">
        <v>0.0</v>
      </c>
      <c r="K559" s="5"/>
      <c r="L559" s="5"/>
      <c r="M559" s="7">
        <v>0.0</v>
      </c>
      <c r="N559" s="7">
        <v>0.0</v>
      </c>
      <c r="O559" s="7"/>
      <c r="P559" s="7"/>
      <c r="Q559" s="7"/>
      <c r="R559" s="15" t="s">
        <v>1299</v>
      </c>
      <c r="S559" s="16" t="s">
        <v>1300</v>
      </c>
      <c r="T559" s="22"/>
      <c r="U559" s="17"/>
      <c r="V559" s="18"/>
      <c r="W559" s="18" t="s">
        <v>1301</v>
      </c>
      <c r="X559" s="19">
        <f t="shared" si="6"/>
        <v>1</v>
      </c>
    </row>
    <row r="560" hidden="1">
      <c r="A560" s="10"/>
      <c r="B560" s="10" t="s">
        <v>1264</v>
      </c>
      <c r="C560" s="10" t="s">
        <v>249</v>
      </c>
      <c r="D560" s="10" t="s">
        <v>28</v>
      </c>
      <c r="E560" s="10" t="s">
        <v>28</v>
      </c>
      <c r="F560" s="12" t="s">
        <v>1302</v>
      </c>
      <c r="G560" s="12" t="s">
        <v>1298</v>
      </c>
      <c r="H560" s="12" t="s">
        <v>364</v>
      </c>
      <c r="I560" s="5">
        <v>0.0</v>
      </c>
      <c r="J560" s="5">
        <v>0.0</v>
      </c>
      <c r="K560" s="5"/>
      <c r="L560" s="5"/>
      <c r="M560" s="7">
        <v>0.0</v>
      </c>
      <c r="N560" s="7">
        <v>0.0</v>
      </c>
      <c r="O560" s="14"/>
      <c r="P560" s="14"/>
      <c r="Q560" s="14"/>
      <c r="R560" s="16" t="s">
        <v>1303</v>
      </c>
      <c r="S560" s="22"/>
      <c r="T560" s="16" t="s">
        <v>1304</v>
      </c>
      <c r="U560" s="17"/>
      <c r="V560" s="18"/>
      <c r="W560" s="18" t="s">
        <v>1305</v>
      </c>
      <c r="X560" s="19">
        <f t="shared" si="6"/>
        <v>1</v>
      </c>
    </row>
    <row r="561">
      <c r="A561" s="10" t="s">
        <v>1306</v>
      </c>
      <c r="B561" s="10" t="s">
        <v>1307</v>
      </c>
      <c r="C561" s="10" t="s">
        <v>249</v>
      </c>
      <c r="D561" s="10" t="s">
        <v>28</v>
      </c>
      <c r="E561" s="10" t="s">
        <v>28</v>
      </c>
      <c r="F561" s="12" t="s">
        <v>1308</v>
      </c>
      <c r="G561" s="12" t="s">
        <v>1309</v>
      </c>
      <c r="H561" s="12" t="s">
        <v>1310</v>
      </c>
      <c r="I561" s="5">
        <v>0.0</v>
      </c>
      <c r="J561" s="5">
        <v>0.0</v>
      </c>
      <c r="K561" s="5">
        <v>0.0</v>
      </c>
      <c r="L561" s="5">
        <v>0.0</v>
      </c>
      <c r="M561" s="7">
        <v>600.0</v>
      </c>
      <c r="N561" s="7">
        <f>-600</f>
        <v>-600</v>
      </c>
      <c r="O561" s="7">
        <v>400.0</v>
      </c>
      <c r="P561" s="7">
        <v>260.0</v>
      </c>
      <c r="Q561" s="14"/>
      <c r="R561" s="15" t="s">
        <v>1311</v>
      </c>
      <c r="S561" s="23"/>
      <c r="T561" s="15" t="s">
        <v>1311</v>
      </c>
      <c r="U561" s="17"/>
      <c r="V561" s="17"/>
      <c r="W561" s="17"/>
      <c r="X561" s="19">
        <f t="shared" si="6"/>
        <v>1</v>
      </c>
    </row>
    <row r="562">
      <c r="A562" s="10" t="s">
        <v>1312</v>
      </c>
      <c r="B562" s="10" t="s">
        <v>1307</v>
      </c>
      <c r="C562" s="10" t="s">
        <v>249</v>
      </c>
      <c r="D562" s="34" t="s">
        <v>189</v>
      </c>
      <c r="E562" s="10" t="s">
        <v>28</v>
      </c>
      <c r="F562" s="12" t="s">
        <v>1313</v>
      </c>
      <c r="G562" s="12" t="s">
        <v>1309</v>
      </c>
      <c r="H562" s="12" t="s">
        <v>1277</v>
      </c>
      <c r="I562" s="5">
        <v>0.0</v>
      </c>
      <c r="J562" s="5">
        <v>0.0</v>
      </c>
      <c r="K562" s="5">
        <v>0.0</v>
      </c>
      <c r="L562" s="5">
        <v>0.0</v>
      </c>
      <c r="M562" s="7"/>
      <c r="N562" s="7"/>
      <c r="O562" s="7"/>
      <c r="P562" s="7"/>
      <c r="Q562" s="7"/>
      <c r="R562" s="16" t="s">
        <v>1314</v>
      </c>
      <c r="S562" s="22"/>
      <c r="T562" s="21"/>
      <c r="U562" s="17"/>
      <c r="V562" s="17"/>
      <c r="W562" s="17"/>
      <c r="X562" s="19">
        <f t="shared" si="6"/>
        <v>1</v>
      </c>
    </row>
    <row r="563">
      <c r="A563" s="10" t="s">
        <v>1315</v>
      </c>
      <c r="B563" s="10" t="s">
        <v>1307</v>
      </c>
      <c r="C563" s="10" t="s">
        <v>249</v>
      </c>
      <c r="D563" s="10" t="s">
        <v>28</v>
      </c>
      <c r="E563" s="10" t="s">
        <v>28</v>
      </c>
      <c r="F563" s="12" t="s">
        <v>1316</v>
      </c>
      <c r="G563" s="12" t="s">
        <v>1309</v>
      </c>
      <c r="H563" s="12" t="s">
        <v>1317</v>
      </c>
      <c r="I563" s="5">
        <v>0.0</v>
      </c>
      <c r="J563" s="5">
        <v>0.0</v>
      </c>
      <c r="K563" s="5">
        <v>400.0</v>
      </c>
      <c r="L563" s="5">
        <v>190.0</v>
      </c>
      <c r="M563" s="7">
        <v>600.0</v>
      </c>
      <c r="N563" s="7">
        <v>-600.0</v>
      </c>
      <c r="O563" s="7">
        <v>400.0</v>
      </c>
      <c r="P563" s="7">
        <v>450.0</v>
      </c>
      <c r="Q563" s="14"/>
      <c r="R563" s="15" t="s">
        <v>1311</v>
      </c>
      <c r="S563" s="15" t="s">
        <v>1318</v>
      </c>
      <c r="T563" s="23"/>
      <c r="U563" s="27" t="s">
        <v>1319</v>
      </c>
      <c r="V563" s="18" t="s">
        <v>1320</v>
      </c>
      <c r="W563" s="17"/>
      <c r="X563" s="19">
        <f t="shared" si="6"/>
        <v>1</v>
      </c>
    </row>
    <row r="564">
      <c r="A564" s="10" t="s">
        <v>1315</v>
      </c>
      <c r="B564" s="10" t="s">
        <v>1307</v>
      </c>
      <c r="C564" s="10" t="s">
        <v>249</v>
      </c>
      <c r="D564" s="10" t="s">
        <v>28</v>
      </c>
      <c r="E564" s="10" t="s">
        <v>28</v>
      </c>
      <c r="F564" s="12" t="s">
        <v>1321</v>
      </c>
      <c r="G564" s="12" t="s">
        <v>1309</v>
      </c>
      <c r="H564" s="12" t="s">
        <v>1322</v>
      </c>
      <c r="I564" s="5">
        <v>0.0</v>
      </c>
      <c r="J564" s="5">
        <v>0.0</v>
      </c>
      <c r="K564" s="5"/>
      <c r="L564" s="5"/>
      <c r="M564" s="7">
        <v>0.0</v>
      </c>
      <c r="N564" s="7">
        <v>0.0</v>
      </c>
      <c r="O564" s="7"/>
      <c r="P564" s="7"/>
      <c r="Q564" s="7"/>
      <c r="R564" s="16" t="s">
        <v>1311</v>
      </c>
      <c r="S564" s="21"/>
      <c r="T564" s="15" t="s">
        <v>1323</v>
      </c>
      <c r="U564" s="20" t="s">
        <v>1324</v>
      </c>
      <c r="V564" s="18" t="s">
        <v>1325</v>
      </c>
      <c r="W564" s="17"/>
      <c r="X564" s="19">
        <f t="shared" si="6"/>
        <v>1</v>
      </c>
    </row>
    <row r="565">
      <c r="A565" s="10"/>
      <c r="B565" s="10" t="s">
        <v>1307</v>
      </c>
      <c r="C565" s="10" t="s">
        <v>249</v>
      </c>
      <c r="D565" s="10" t="s">
        <v>28</v>
      </c>
      <c r="E565" s="10" t="s">
        <v>28</v>
      </c>
      <c r="F565" s="12" t="s">
        <v>1326</v>
      </c>
      <c r="G565" s="12" t="s">
        <v>1327</v>
      </c>
      <c r="H565" s="12" t="s">
        <v>1310</v>
      </c>
      <c r="I565" s="5">
        <v>30.0</v>
      </c>
      <c r="J565" s="5">
        <v>-30.0</v>
      </c>
      <c r="K565" s="5"/>
      <c r="L565" s="13"/>
      <c r="M565" s="7">
        <v>0.0</v>
      </c>
      <c r="N565" s="7">
        <v>0.0</v>
      </c>
      <c r="O565" s="7"/>
      <c r="P565" s="7"/>
      <c r="Q565" s="14"/>
      <c r="R565" s="16" t="s">
        <v>1328</v>
      </c>
      <c r="S565" s="22"/>
      <c r="T565" s="16" t="s">
        <v>1230</v>
      </c>
      <c r="U565" s="17"/>
      <c r="V565" s="18"/>
      <c r="W565" s="18" t="s">
        <v>1329</v>
      </c>
      <c r="X565" s="19">
        <f t="shared" si="6"/>
        <v>1</v>
      </c>
    </row>
    <row r="566">
      <c r="A566" s="10"/>
      <c r="B566" s="10" t="s">
        <v>1307</v>
      </c>
      <c r="C566" s="10" t="s">
        <v>249</v>
      </c>
      <c r="D566" s="10" t="s">
        <v>28</v>
      </c>
      <c r="E566" s="10" t="s">
        <v>28</v>
      </c>
      <c r="F566" s="12" t="s">
        <v>1330</v>
      </c>
      <c r="G566" s="12" t="s">
        <v>1327</v>
      </c>
      <c r="H566" s="12" t="s">
        <v>1331</v>
      </c>
      <c r="I566" s="5">
        <v>30.0</v>
      </c>
      <c r="J566" s="5">
        <v>-30.0</v>
      </c>
      <c r="K566" s="13"/>
      <c r="L566" s="13"/>
      <c r="M566" s="7">
        <v>250.0</v>
      </c>
      <c r="N566" s="7">
        <v>250.0</v>
      </c>
      <c r="O566" s="7">
        <v>220.0</v>
      </c>
      <c r="P566" s="7">
        <v>140.7</v>
      </c>
      <c r="Q566" s="7">
        <v>2025.0</v>
      </c>
      <c r="R566" s="16" t="s">
        <v>1328</v>
      </c>
      <c r="S566" s="22"/>
      <c r="T566" s="16" t="s">
        <v>1328</v>
      </c>
      <c r="U566" s="16" t="s">
        <v>1332</v>
      </c>
      <c r="V566" s="17"/>
      <c r="W566" s="17"/>
      <c r="X566" s="19">
        <f t="shared" si="6"/>
        <v>1</v>
      </c>
    </row>
    <row r="567">
      <c r="A567" s="10"/>
      <c r="B567" s="10" t="s">
        <v>1307</v>
      </c>
      <c r="C567" s="10" t="s">
        <v>249</v>
      </c>
      <c r="D567" s="10" t="s">
        <v>28</v>
      </c>
      <c r="E567" s="10" t="s">
        <v>28</v>
      </c>
      <c r="F567" s="12" t="s">
        <v>1333</v>
      </c>
      <c r="G567" s="12" t="s">
        <v>1327</v>
      </c>
      <c r="H567" s="12" t="s">
        <v>1334</v>
      </c>
      <c r="I567" s="5">
        <v>0.0</v>
      </c>
      <c r="J567" s="5">
        <v>0.0</v>
      </c>
      <c r="K567" s="5"/>
      <c r="L567" s="5"/>
      <c r="M567" s="14"/>
      <c r="N567" s="14"/>
      <c r="O567" s="7">
        <v>220.0</v>
      </c>
      <c r="P567" s="7">
        <v>180.0</v>
      </c>
      <c r="Q567" s="14"/>
      <c r="R567" s="35" t="s">
        <v>1328</v>
      </c>
      <c r="S567" s="36"/>
      <c r="T567" s="36"/>
      <c r="U567" s="37" t="s">
        <v>1335</v>
      </c>
      <c r="V567" s="36"/>
      <c r="W567" s="36"/>
      <c r="X567" s="19">
        <f t="shared" si="6"/>
        <v>1</v>
      </c>
    </row>
    <row r="568">
      <c r="A568" s="10"/>
      <c r="B568" s="10" t="s">
        <v>1307</v>
      </c>
      <c r="C568" s="10" t="s">
        <v>249</v>
      </c>
      <c r="D568" s="10" t="s">
        <v>28</v>
      </c>
      <c r="E568" s="10" t="s">
        <v>28</v>
      </c>
      <c r="F568" s="12" t="s">
        <v>1336</v>
      </c>
      <c r="G568" s="12" t="s">
        <v>1337</v>
      </c>
      <c r="H568" s="12" t="s">
        <v>1338</v>
      </c>
      <c r="I568" s="5">
        <v>0.0</v>
      </c>
      <c r="J568" s="5">
        <v>0.0</v>
      </c>
      <c r="K568" s="5"/>
      <c r="L568" s="5"/>
      <c r="M568" s="7">
        <v>450.0</v>
      </c>
      <c r="N568" s="7">
        <v>450.0</v>
      </c>
      <c r="O568" s="7">
        <v>330.0</v>
      </c>
      <c r="P568" s="7">
        <v>330.0</v>
      </c>
      <c r="Q568" s="7">
        <v>2024.0</v>
      </c>
      <c r="R568" s="35" t="s">
        <v>1339</v>
      </c>
      <c r="S568" s="36"/>
      <c r="T568" s="35" t="s">
        <v>1340</v>
      </c>
      <c r="U568" s="36"/>
      <c r="V568" s="36"/>
      <c r="W568" s="36"/>
      <c r="X568" s="19">
        <f t="shared" si="6"/>
        <v>1</v>
      </c>
    </row>
    <row r="569">
      <c r="A569" s="10" t="s">
        <v>1341</v>
      </c>
      <c r="B569" s="10" t="s">
        <v>1307</v>
      </c>
      <c r="C569" s="10" t="s">
        <v>249</v>
      </c>
      <c r="D569" s="10" t="s">
        <v>28</v>
      </c>
      <c r="E569" s="10" t="s">
        <v>28</v>
      </c>
      <c r="F569" s="12" t="s">
        <v>1342</v>
      </c>
      <c r="G569" s="12" t="s">
        <v>1337</v>
      </c>
      <c r="H569" s="12" t="s">
        <v>1101</v>
      </c>
      <c r="I569" s="5">
        <v>450.0</v>
      </c>
      <c r="J569" s="5">
        <v>-450.0</v>
      </c>
      <c r="K569" s="5">
        <v>330.0</v>
      </c>
      <c r="L569" s="5"/>
      <c r="M569" s="7">
        <v>650.0</v>
      </c>
      <c r="N569" s="7">
        <v>650.0</v>
      </c>
      <c r="O569" s="7">
        <v>330.0</v>
      </c>
      <c r="P569" s="7">
        <v>350.0</v>
      </c>
      <c r="Q569" s="14"/>
      <c r="R569" s="35" t="s">
        <v>1343</v>
      </c>
      <c r="S569" s="9"/>
      <c r="T569" s="36"/>
      <c r="U569" s="35" t="s">
        <v>1344</v>
      </c>
      <c r="V569" s="9"/>
      <c r="W569" s="9" t="s">
        <v>1345</v>
      </c>
      <c r="X569" s="19">
        <f t="shared" si="6"/>
        <v>1</v>
      </c>
    </row>
    <row r="570">
      <c r="A570" s="10" t="s">
        <v>1346</v>
      </c>
      <c r="B570" s="10" t="s">
        <v>1307</v>
      </c>
      <c r="C570" s="10" t="s">
        <v>249</v>
      </c>
      <c r="D570" s="10" t="s">
        <v>28</v>
      </c>
      <c r="E570" s="10" t="s">
        <v>28</v>
      </c>
      <c r="F570" s="12" t="s">
        <v>1347</v>
      </c>
      <c r="G570" s="12" t="s">
        <v>1337</v>
      </c>
      <c r="H570" s="12" t="s">
        <v>344</v>
      </c>
      <c r="I570" s="5">
        <v>0.0</v>
      </c>
      <c r="J570" s="5">
        <v>0.0</v>
      </c>
      <c r="K570" s="5"/>
      <c r="L570" s="5"/>
      <c r="M570" s="7">
        <v>650.0</v>
      </c>
      <c r="N570" s="7">
        <v>650.0</v>
      </c>
      <c r="O570" s="7">
        <v>330.0</v>
      </c>
      <c r="P570" s="7"/>
      <c r="Q570" s="14"/>
      <c r="R570" s="35" t="s">
        <v>1343</v>
      </c>
      <c r="S570" s="36"/>
      <c r="T570" s="35" t="s">
        <v>1103</v>
      </c>
      <c r="U570" s="35" t="s">
        <v>1348</v>
      </c>
      <c r="V570" s="36"/>
      <c r="W570" s="36"/>
      <c r="X570" s="19">
        <f t="shared" si="6"/>
        <v>1</v>
      </c>
    </row>
    <row r="571">
      <c r="A571" s="10"/>
      <c r="B571" s="10" t="s">
        <v>1307</v>
      </c>
      <c r="C571" s="10" t="s">
        <v>249</v>
      </c>
      <c r="D571" s="10" t="s">
        <v>28</v>
      </c>
      <c r="E571" s="10" t="s">
        <v>28</v>
      </c>
      <c r="F571" s="12" t="s">
        <v>1349</v>
      </c>
      <c r="G571" s="12" t="s">
        <v>1337</v>
      </c>
      <c r="H571" s="12" t="s">
        <v>1292</v>
      </c>
      <c r="I571" s="5">
        <v>210.0</v>
      </c>
      <c r="J571" s="5">
        <v>-210.0</v>
      </c>
      <c r="K571" s="5">
        <v>330.0</v>
      </c>
      <c r="L571" s="5">
        <v>70.0</v>
      </c>
      <c r="M571" s="7">
        <v>650.0</v>
      </c>
      <c r="N571" s="7">
        <v>650.0</v>
      </c>
      <c r="O571" s="7"/>
      <c r="P571" s="7"/>
      <c r="Q571" s="7"/>
      <c r="R571" s="37" t="s">
        <v>1339</v>
      </c>
      <c r="S571" s="35" t="s">
        <v>1350</v>
      </c>
      <c r="T571" s="35" t="s">
        <v>1103</v>
      </c>
      <c r="U571" s="36"/>
      <c r="V571" s="9"/>
      <c r="W571" s="36"/>
      <c r="X571" s="19">
        <f t="shared" si="6"/>
        <v>1</v>
      </c>
    </row>
    <row r="572">
      <c r="A572" s="10"/>
      <c r="B572" s="10" t="s">
        <v>1307</v>
      </c>
      <c r="C572" s="10" t="s">
        <v>249</v>
      </c>
      <c r="D572" s="10" t="s">
        <v>28</v>
      </c>
      <c r="E572" s="10" t="s">
        <v>28</v>
      </c>
      <c r="F572" s="12" t="s">
        <v>1351</v>
      </c>
      <c r="G572" s="12" t="s">
        <v>1337</v>
      </c>
      <c r="H572" s="12" t="s">
        <v>1102</v>
      </c>
      <c r="I572" s="5">
        <v>345.0</v>
      </c>
      <c r="J572" s="5">
        <v>-345.0</v>
      </c>
      <c r="K572" s="5">
        <v>330.0</v>
      </c>
      <c r="L572" s="5"/>
      <c r="M572" s="7">
        <v>0.0</v>
      </c>
      <c r="N572" s="7">
        <v>0.0</v>
      </c>
      <c r="O572" s="7">
        <v>0.0</v>
      </c>
      <c r="P572" s="7">
        <v>0.0</v>
      </c>
      <c r="Q572" s="7">
        <v>0.0</v>
      </c>
      <c r="R572" s="35" t="s">
        <v>1103</v>
      </c>
      <c r="S572" s="36"/>
      <c r="T572" s="35" t="s">
        <v>1344</v>
      </c>
      <c r="U572" s="36"/>
      <c r="V572" s="9" t="s">
        <v>1352</v>
      </c>
      <c r="W572" s="36"/>
      <c r="X572" s="19">
        <f t="shared" si="6"/>
        <v>1</v>
      </c>
    </row>
    <row r="573">
      <c r="A573" s="10"/>
      <c r="B573" s="10" t="s">
        <v>1307</v>
      </c>
      <c r="C573" s="10" t="s">
        <v>249</v>
      </c>
      <c r="D573" s="10" t="s">
        <v>28</v>
      </c>
      <c r="E573" s="10" t="s">
        <v>28</v>
      </c>
      <c r="F573" s="12" t="s">
        <v>1353</v>
      </c>
      <c r="G573" s="12" t="s">
        <v>1338</v>
      </c>
      <c r="H573" s="12" t="s">
        <v>1266</v>
      </c>
      <c r="I573" s="5">
        <v>113.0</v>
      </c>
      <c r="J573" s="5">
        <v>-113.0</v>
      </c>
      <c r="K573" s="5">
        <v>225.0</v>
      </c>
      <c r="L573" s="13"/>
      <c r="M573" s="7">
        <v>0.0</v>
      </c>
      <c r="N573" s="7">
        <v>0.0</v>
      </c>
      <c r="O573" s="7"/>
      <c r="P573" s="7"/>
      <c r="Q573" s="7"/>
      <c r="R573" s="35" t="s">
        <v>1350</v>
      </c>
      <c r="S573" s="36"/>
      <c r="T573" s="35" t="s">
        <v>1339</v>
      </c>
      <c r="U573" s="36"/>
      <c r="V573" s="36"/>
      <c r="W573" s="36"/>
      <c r="X573" s="19">
        <f t="shared" si="6"/>
        <v>1</v>
      </c>
    </row>
    <row r="574">
      <c r="A574" s="10"/>
      <c r="B574" s="10" t="s">
        <v>1307</v>
      </c>
      <c r="C574" s="10" t="s">
        <v>249</v>
      </c>
      <c r="D574" s="10" t="s">
        <v>28</v>
      </c>
      <c r="E574" s="10" t="s">
        <v>28</v>
      </c>
      <c r="F574" s="12" t="s">
        <v>1354</v>
      </c>
      <c r="G574" s="12" t="s">
        <v>1338</v>
      </c>
      <c r="H574" s="12" t="s">
        <v>1101</v>
      </c>
      <c r="I574" s="5">
        <v>100.0</v>
      </c>
      <c r="J574" s="5">
        <v>-100.0</v>
      </c>
      <c r="K574" s="5">
        <v>225.0</v>
      </c>
      <c r="L574" s="5">
        <v>210.0</v>
      </c>
      <c r="M574" s="7">
        <v>0.0</v>
      </c>
      <c r="N574" s="7">
        <v>0.0</v>
      </c>
      <c r="O574" s="7">
        <v>0.0</v>
      </c>
      <c r="P574" s="7">
        <v>0.0</v>
      </c>
      <c r="Q574" s="7">
        <v>0.0</v>
      </c>
      <c r="R574" s="35" t="s">
        <v>1350</v>
      </c>
      <c r="S574" s="37" t="s">
        <v>1355</v>
      </c>
      <c r="T574" s="36"/>
      <c r="U574" s="35" t="s">
        <v>1356</v>
      </c>
      <c r="V574" s="9" t="s">
        <v>1357</v>
      </c>
      <c r="W574" s="36"/>
      <c r="X574" s="19">
        <f t="shared" si="6"/>
        <v>1</v>
      </c>
    </row>
    <row r="575">
      <c r="A575" s="10"/>
      <c r="B575" s="10" t="s">
        <v>1307</v>
      </c>
      <c r="C575" s="10" t="s">
        <v>249</v>
      </c>
      <c r="D575" s="10" t="s">
        <v>28</v>
      </c>
      <c r="E575" s="10" t="s">
        <v>28</v>
      </c>
      <c r="F575" s="12" t="s">
        <v>1358</v>
      </c>
      <c r="G575" s="12" t="s">
        <v>1338</v>
      </c>
      <c r="H575" s="12" t="s">
        <v>1271</v>
      </c>
      <c r="I575" s="5">
        <v>0.0</v>
      </c>
      <c r="J575" s="5">
        <v>0.0</v>
      </c>
      <c r="K575" s="5"/>
      <c r="L575" s="5"/>
      <c r="M575" s="7">
        <v>0.0</v>
      </c>
      <c r="N575" s="7">
        <v>0.0</v>
      </c>
      <c r="O575" s="7"/>
      <c r="P575" s="7"/>
      <c r="Q575" s="7"/>
      <c r="R575" s="35" t="s">
        <v>1359</v>
      </c>
      <c r="S575" s="36"/>
      <c r="T575" s="35" t="s">
        <v>1339</v>
      </c>
      <c r="U575" s="9"/>
      <c r="V575" s="36"/>
      <c r="W575" s="36"/>
      <c r="X575" s="19">
        <f t="shared" si="6"/>
        <v>1</v>
      </c>
    </row>
    <row r="576">
      <c r="A576" s="10" t="s">
        <v>1360</v>
      </c>
      <c r="B576" s="10" t="s">
        <v>1307</v>
      </c>
      <c r="C576" s="10" t="s">
        <v>249</v>
      </c>
      <c r="D576" s="10" t="s">
        <v>28</v>
      </c>
      <c r="E576" s="10" t="s">
        <v>28</v>
      </c>
      <c r="F576" s="12" t="s">
        <v>1361</v>
      </c>
      <c r="G576" s="12" t="s">
        <v>1338</v>
      </c>
      <c r="H576" s="12" t="s">
        <v>344</v>
      </c>
      <c r="I576" s="5">
        <v>0.0</v>
      </c>
      <c r="J576" s="5">
        <v>0.0</v>
      </c>
      <c r="K576" s="5"/>
      <c r="L576" s="5"/>
      <c r="M576" s="14"/>
      <c r="N576" s="14"/>
      <c r="O576" s="7">
        <v>330.0</v>
      </c>
      <c r="P576" s="7">
        <v>853.0</v>
      </c>
      <c r="Q576" s="7">
        <v>2024.0</v>
      </c>
      <c r="R576" s="35" t="s">
        <v>1362</v>
      </c>
      <c r="S576" s="36"/>
      <c r="T576" s="35" t="s">
        <v>1339</v>
      </c>
      <c r="U576" s="35" t="s">
        <v>1363</v>
      </c>
      <c r="V576" s="9" t="s">
        <v>1364</v>
      </c>
      <c r="W576" s="36"/>
      <c r="X576" s="19">
        <f t="shared" si="6"/>
        <v>1</v>
      </c>
    </row>
    <row r="577">
      <c r="A577" s="10"/>
      <c r="B577" s="10" t="s">
        <v>1307</v>
      </c>
      <c r="C577" s="10" t="s">
        <v>249</v>
      </c>
      <c r="D577" s="34" t="s">
        <v>189</v>
      </c>
      <c r="E577" s="10" t="s">
        <v>28</v>
      </c>
      <c r="F577" s="12" t="s">
        <v>1365</v>
      </c>
      <c r="G577" s="12" t="s">
        <v>1338</v>
      </c>
      <c r="H577" s="12" t="s">
        <v>1102</v>
      </c>
      <c r="I577" s="5">
        <v>0.0</v>
      </c>
      <c r="J577" s="5">
        <v>0.0</v>
      </c>
      <c r="K577" s="5"/>
      <c r="L577" s="5"/>
      <c r="M577" s="14"/>
      <c r="N577" s="14"/>
      <c r="O577" s="14"/>
      <c r="P577" s="14"/>
      <c r="Q577" s="14"/>
      <c r="R577" s="35" t="s">
        <v>1350</v>
      </c>
      <c r="S577" s="36"/>
      <c r="T577" s="36"/>
      <c r="U577" s="36"/>
      <c r="V577" s="36"/>
      <c r="W577" s="36"/>
      <c r="X577" s="19">
        <f t="shared" si="6"/>
        <v>1</v>
      </c>
    </row>
    <row r="578">
      <c r="A578" s="10"/>
      <c r="B578" s="10" t="s">
        <v>1307</v>
      </c>
      <c r="C578" s="10" t="s">
        <v>249</v>
      </c>
      <c r="D578" s="10" t="s">
        <v>28</v>
      </c>
      <c r="E578" s="10" t="s">
        <v>28</v>
      </c>
      <c r="F578" s="12" t="s">
        <v>1366</v>
      </c>
      <c r="G578" s="12" t="s">
        <v>1367</v>
      </c>
      <c r="H578" s="12" t="s">
        <v>1317</v>
      </c>
      <c r="I578" s="5">
        <v>0.0</v>
      </c>
      <c r="J578" s="5">
        <v>0.0</v>
      </c>
      <c r="K578" s="5"/>
      <c r="L578" s="5"/>
      <c r="M578" s="7">
        <v>0.0</v>
      </c>
      <c r="N578" s="7">
        <v>0.0</v>
      </c>
      <c r="O578" s="14"/>
      <c r="P578" s="14"/>
      <c r="Q578" s="14"/>
      <c r="R578" s="35" t="s">
        <v>1311</v>
      </c>
      <c r="S578" s="36"/>
      <c r="T578" s="35" t="s">
        <v>1368</v>
      </c>
      <c r="U578" s="36"/>
      <c r="V578" s="36"/>
      <c r="W578" s="36"/>
      <c r="X578" s="19">
        <f t="shared" si="6"/>
        <v>1</v>
      </c>
    </row>
    <row r="579">
      <c r="A579" s="10"/>
      <c r="B579" s="10" t="s">
        <v>1307</v>
      </c>
      <c r="C579" s="10" t="s">
        <v>249</v>
      </c>
      <c r="D579" s="10" t="s">
        <v>28</v>
      </c>
      <c r="E579" s="10" t="s">
        <v>28</v>
      </c>
      <c r="F579" s="12" t="s">
        <v>1369</v>
      </c>
      <c r="G579" s="12" t="s">
        <v>1367</v>
      </c>
      <c r="H579" s="12" t="s">
        <v>353</v>
      </c>
      <c r="I579" s="13">
        <v>615.0</v>
      </c>
      <c r="J579" s="13">
        <v>-615.0</v>
      </c>
      <c r="K579" s="5">
        <v>400.0</v>
      </c>
      <c r="L579" s="13"/>
      <c r="M579" s="7">
        <v>0.0</v>
      </c>
      <c r="N579" s="7">
        <v>0.0</v>
      </c>
      <c r="O579" s="7">
        <v>0.0</v>
      </c>
      <c r="P579" s="7">
        <v>0.0</v>
      </c>
      <c r="Q579" s="7">
        <v>0.0</v>
      </c>
      <c r="R579" s="35" t="s">
        <v>1370</v>
      </c>
      <c r="S579" s="36"/>
      <c r="T579" s="35" t="s">
        <v>1311</v>
      </c>
      <c r="U579" s="36"/>
      <c r="V579" s="9" t="s">
        <v>1371</v>
      </c>
      <c r="W579" s="36"/>
      <c r="X579" s="19">
        <f t="shared" si="6"/>
        <v>1</v>
      </c>
    </row>
    <row r="580">
      <c r="A580" s="10" t="s">
        <v>1372</v>
      </c>
      <c r="B580" s="10" t="s">
        <v>1307</v>
      </c>
      <c r="C580" s="10" t="s">
        <v>249</v>
      </c>
      <c r="D580" s="10" t="s">
        <v>28</v>
      </c>
      <c r="E580" s="10" t="s">
        <v>28</v>
      </c>
      <c r="F580" s="12" t="s">
        <v>1373</v>
      </c>
      <c r="G580" s="12" t="s">
        <v>1367</v>
      </c>
      <c r="H580" s="12" t="s">
        <v>1322</v>
      </c>
      <c r="I580" s="13">
        <v>250.0</v>
      </c>
      <c r="J580" s="13">
        <v>-250.0</v>
      </c>
      <c r="K580" s="5">
        <v>220.0</v>
      </c>
      <c r="L580" s="13"/>
      <c r="M580" s="14"/>
      <c r="N580" s="14"/>
      <c r="O580" s="14"/>
      <c r="P580" s="14"/>
      <c r="Q580" s="14"/>
      <c r="R580" s="35" t="s">
        <v>1311</v>
      </c>
      <c r="S580" s="36"/>
      <c r="T580" s="35" t="s">
        <v>1311</v>
      </c>
      <c r="U580" s="36"/>
      <c r="V580" s="9" t="s">
        <v>1371</v>
      </c>
      <c r="W580" s="36"/>
      <c r="X580" s="19">
        <f t="shared" si="6"/>
        <v>1</v>
      </c>
    </row>
    <row r="581">
      <c r="A581" s="10"/>
      <c r="B581" s="10" t="s">
        <v>1307</v>
      </c>
      <c r="C581" s="10" t="s">
        <v>249</v>
      </c>
      <c r="D581" s="10" t="s">
        <v>28</v>
      </c>
      <c r="E581" s="10" t="s">
        <v>28</v>
      </c>
      <c r="F581" s="12" t="s">
        <v>1374</v>
      </c>
      <c r="G581" s="12" t="s">
        <v>1367</v>
      </c>
      <c r="H581" s="12" t="s">
        <v>1375</v>
      </c>
      <c r="I581" s="5">
        <v>420.0</v>
      </c>
      <c r="J581" s="5">
        <v>-420.0</v>
      </c>
      <c r="K581" s="5" t="s">
        <v>135</v>
      </c>
      <c r="L581" s="13"/>
      <c r="M581" s="7">
        <v>0.0</v>
      </c>
      <c r="N581" s="7">
        <v>0.0</v>
      </c>
      <c r="O581" s="7">
        <v>0.0</v>
      </c>
      <c r="P581" s="7">
        <v>0.0</v>
      </c>
      <c r="Q581" s="7">
        <v>0.0</v>
      </c>
      <c r="R581" s="35" t="s">
        <v>1370</v>
      </c>
      <c r="S581" s="36"/>
      <c r="T581" s="35" t="s">
        <v>1311</v>
      </c>
      <c r="U581" s="36"/>
      <c r="V581" s="9" t="s">
        <v>1371</v>
      </c>
      <c r="W581" s="36"/>
      <c r="X581" s="19">
        <f t="shared" si="6"/>
        <v>1</v>
      </c>
    </row>
    <row r="582">
      <c r="A582" s="10"/>
      <c r="B582" s="10" t="s">
        <v>1307</v>
      </c>
      <c r="C582" s="10" t="s">
        <v>249</v>
      </c>
      <c r="D582" s="10" t="s">
        <v>28</v>
      </c>
      <c r="E582" s="10" t="s">
        <v>28</v>
      </c>
      <c r="F582" s="12" t="s">
        <v>1376</v>
      </c>
      <c r="G582" s="12" t="s">
        <v>1377</v>
      </c>
      <c r="H582" s="12" t="s">
        <v>1276</v>
      </c>
      <c r="I582" s="5">
        <v>0.0</v>
      </c>
      <c r="J582" s="5">
        <v>0.0</v>
      </c>
      <c r="K582" s="5"/>
      <c r="L582" s="5"/>
      <c r="M582" s="7">
        <v>0.0</v>
      </c>
      <c r="N582" s="7">
        <v>0.0</v>
      </c>
      <c r="O582" s="7">
        <v>0.0</v>
      </c>
      <c r="P582" s="7">
        <v>0.0</v>
      </c>
      <c r="Q582" s="7">
        <v>0.0</v>
      </c>
      <c r="R582" s="37" t="s">
        <v>1378</v>
      </c>
      <c r="S582" s="35" t="s">
        <v>1379</v>
      </c>
      <c r="T582" s="35" t="s">
        <v>1380</v>
      </c>
      <c r="U582" s="36"/>
      <c r="V582" s="9" t="s">
        <v>1381</v>
      </c>
      <c r="W582" s="9" t="s">
        <v>1382</v>
      </c>
      <c r="X582" s="19">
        <f t="shared" si="6"/>
        <v>1</v>
      </c>
    </row>
    <row r="583">
      <c r="A583" s="10"/>
      <c r="B583" s="10" t="s">
        <v>1307</v>
      </c>
      <c r="C583" s="10" t="s">
        <v>249</v>
      </c>
      <c r="D583" s="10" t="s">
        <v>28</v>
      </c>
      <c r="E583" s="10" t="s">
        <v>28</v>
      </c>
      <c r="F583" s="12" t="s">
        <v>1383</v>
      </c>
      <c r="G583" s="12" t="s">
        <v>1377</v>
      </c>
      <c r="H583" s="12" t="s">
        <v>1310</v>
      </c>
      <c r="I583" s="5">
        <v>0.0</v>
      </c>
      <c r="J583" s="5">
        <v>0.0</v>
      </c>
      <c r="K583" s="5"/>
      <c r="L583" s="5"/>
      <c r="M583" s="7">
        <v>0.0</v>
      </c>
      <c r="N583" s="7">
        <v>0.0</v>
      </c>
      <c r="O583" s="7">
        <v>0.0</v>
      </c>
      <c r="P583" s="7">
        <v>0.0</v>
      </c>
      <c r="Q583" s="7">
        <v>0.0</v>
      </c>
      <c r="R583" s="37" t="s">
        <v>1378</v>
      </c>
      <c r="S583" s="35" t="s">
        <v>1379</v>
      </c>
      <c r="T583" s="35" t="s">
        <v>1380</v>
      </c>
      <c r="U583" s="36"/>
      <c r="V583" s="9" t="s">
        <v>1381</v>
      </c>
      <c r="W583" s="9" t="s">
        <v>1382</v>
      </c>
      <c r="X583" s="19">
        <f t="shared" si="6"/>
        <v>1</v>
      </c>
    </row>
    <row r="584">
      <c r="A584" s="10"/>
      <c r="B584" s="10" t="s">
        <v>1307</v>
      </c>
      <c r="C584" s="10" t="s">
        <v>249</v>
      </c>
      <c r="D584" s="10" t="s">
        <v>28</v>
      </c>
      <c r="E584" s="10" t="s">
        <v>28</v>
      </c>
      <c r="F584" s="12" t="s">
        <v>1384</v>
      </c>
      <c r="G584" s="12" t="s">
        <v>1377</v>
      </c>
      <c r="H584" s="12" t="s">
        <v>1277</v>
      </c>
      <c r="I584" s="5">
        <v>0.0</v>
      </c>
      <c r="J584" s="5">
        <v>0.0</v>
      </c>
      <c r="K584" s="5"/>
      <c r="L584" s="5"/>
      <c r="M584" s="7">
        <v>0.0</v>
      </c>
      <c r="N584" s="7">
        <v>0.0</v>
      </c>
      <c r="O584" s="7">
        <v>0.0</v>
      </c>
      <c r="P584" s="7">
        <v>0.0</v>
      </c>
      <c r="Q584" s="7">
        <v>0.0</v>
      </c>
      <c r="R584" s="37" t="s">
        <v>1378</v>
      </c>
      <c r="S584" s="35" t="s">
        <v>1379</v>
      </c>
      <c r="T584" s="35" t="s">
        <v>1380</v>
      </c>
      <c r="U584" s="36"/>
      <c r="V584" s="9" t="s">
        <v>1381</v>
      </c>
      <c r="W584" s="9" t="s">
        <v>1382</v>
      </c>
      <c r="X584" s="19">
        <f t="shared" si="6"/>
        <v>1</v>
      </c>
    </row>
    <row r="585">
      <c r="A585" s="10"/>
      <c r="B585" s="10" t="s">
        <v>1307</v>
      </c>
      <c r="C585" s="10" t="s">
        <v>249</v>
      </c>
      <c r="D585" s="10" t="s">
        <v>28</v>
      </c>
      <c r="E585" s="10" t="s">
        <v>28</v>
      </c>
      <c r="F585" s="12" t="s">
        <v>1385</v>
      </c>
      <c r="G585" s="12" t="s">
        <v>1377</v>
      </c>
      <c r="H585" s="12" t="s">
        <v>300</v>
      </c>
      <c r="I585" s="5">
        <v>0.0</v>
      </c>
      <c r="J585" s="5">
        <v>0.0</v>
      </c>
      <c r="K585" s="5"/>
      <c r="L585" s="5"/>
      <c r="M585" s="7">
        <v>0.0</v>
      </c>
      <c r="N585" s="7">
        <v>0.0</v>
      </c>
      <c r="O585" s="7">
        <v>0.0</v>
      </c>
      <c r="P585" s="7">
        <v>0.0</v>
      </c>
      <c r="Q585" s="7">
        <v>0.0</v>
      </c>
      <c r="R585" s="37" t="s">
        <v>1378</v>
      </c>
      <c r="S585" s="35" t="s">
        <v>1379</v>
      </c>
      <c r="T585" s="35" t="s">
        <v>1380</v>
      </c>
      <c r="U585" s="36"/>
      <c r="V585" s="9" t="s">
        <v>1381</v>
      </c>
      <c r="W585" s="9" t="s">
        <v>1382</v>
      </c>
      <c r="X585" s="19">
        <f t="shared" si="6"/>
        <v>1</v>
      </c>
    </row>
    <row r="586">
      <c r="A586" s="10" t="s">
        <v>1386</v>
      </c>
      <c r="B586" s="10" t="s">
        <v>1307</v>
      </c>
      <c r="C586" s="10" t="s">
        <v>249</v>
      </c>
      <c r="D586" s="10" t="s">
        <v>28</v>
      </c>
      <c r="E586" s="10" t="s">
        <v>28</v>
      </c>
      <c r="F586" s="12" t="s">
        <v>1387</v>
      </c>
      <c r="G586" s="12" t="s">
        <v>1377</v>
      </c>
      <c r="H586" s="12" t="s">
        <v>348</v>
      </c>
      <c r="I586" s="5">
        <v>0.0</v>
      </c>
      <c r="J586" s="5">
        <v>0.0</v>
      </c>
      <c r="K586" s="5">
        <v>0.0</v>
      </c>
      <c r="L586" s="5"/>
      <c r="M586" s="14"/>
      <c r="N586" s="14"/>
      <c r="O586" s="7">
        <v>225.0</v>
      </c>
      <c r="P586" s="7">
        <v>1024.0</v>
      </c>
      <c r="Q586" s="7">
        <v>2027.0</v>
      </c>
      <c r="R586" s="37" t="s">
        <v>1378</v>
      </c>
      <c r="S586" s="36"/>
      <c r="T586" s="37" t="s">
        <v>1388</v>
      </c>
      <c r="U586" s="36"/>
      <c r="V586" s="9" t="s">
        <v>1389</v>
      </c>
      <c r="W586" s="36"/>
      <c r="X586" s="19">
        <f t="shared" si="6"/>
        <v>1</v>
      </c>
    </row>
    <row r="587">
      <c r="A587" s="10"/>
      <c r="B587" s="10" t="s">
        <v>1307</v>
      </c>
      <c r="C587" s="10" t="s">
        <v>249</v>
      </c>
      <c r="D587" s="10" t="s">
        <v>28</v>
      </c>
      <c r="E587" s="10" t="s">
        <v>28</v>
      </c>
      <c r="F587" s="12" t="s">
        <v>1390</v>
      </c>
      <c r="G587" s="12" t="s">
        <v>1266</v>
      </c>
      <c r="H587" s="12" t="s">
        <v>1101</v>
      </c>
      <c r="I587" s="5">
        <v>280.0</v>
      </c>
      <c r="J587" s="5">
        <v>-280.0</v>
      </c>
      <c r="K587" s="5">
        <v>225.0</v>
      </c>
      <c r="L587" s="5"/>
      <c r="M587" s="7">
        <v>0.0</v>
      </c>
      <c r="N587" s="7">
        <v>0.0</v>
      </c>
      <c r="O587" s="7">
        <v>0.0</v>
      </c>
      <c r="P587" s="7">
        <v>0.0</v>
      </c>
      <c r="Q587" s="7">
        <v>0.0</v>
      </c>
      <c r="R587" s="35" t="s">
        <v>1350</v>
      </c>
      <c r="S587" s="36"/>
      <c r="T587" s="35" t="s">
        <v>1391</v>
      </c>
      <c r="U587" s="36"/>
      <c r="V587" s="9" t="s">
        <v>1392</v>
      </c>
      <c r="W587" s="36"/>
      <c r="X587" s="19">
        <f t="shared" si="6"/>
        <v>1</v>
      </c>
    </row>
    <row r="588">
      <c r="A588" s="10"/>
      <c r="B588" s="10" t="s">
        <v>1307</v>
      </c>
      <c r="C588" s="10" t="s">
        <v>249</v>
      </c>
      <c r="D588" s="34" t="s">
        <v>28</v>
      </c>
      <c r="E588" s="10" t="s">
        <v>28</v>
      </c>
      <c r="F588" s="12" t="s">
        <v>1393</v>
      </c>
      <c r="G588" s="12" t="s">
        <v>1266</v>
      </c>
      <c r="H588" s="12" t="s">
        <v>1394</v>
      </c>
      <c r="I588" s="5">
        <v>0.0</v>
      </c>
      <c r="J588" s="5">
        <v>0.0</v>
      </c>
      <c r="K588" s="5">
        <v>0.0</v>
      </c>
      <c r="L588" s="5">
        <v>0.0</v>
      </c>
      <c r="M588" s="7">
        <v>0.0</v>
      </c>
      <c r="N588" s="7">
        <v>0.0</v>
      </c>
      <c r="O588" s="7">
        <v>0.0</v>
      </c>
      <c r="P588" s="7">
        <v>0.0</v>
      </c>
      <c r="Q588" s="7">
        <v>0.0</v>
      </c>
      <c r="R588" s="35" t="s">
        <v>1395</v>
      </c>
      <c r="S588" s="36"/>
      <c r="T588" s="35" t="s">
        <v>1395</v>
      </c>
      <c r="U588" s="36"/>
      <c r="V588" s="9" t="s">
        <v>1396</v>
      </c>
      <c r="W588" s="36"/>
      <c r="X588" s="19">
        <f t="shared" si="6"/>
        <v>1</v>
      </c>
    </row>
    <row r="589">
      <c r="A589" s="10"/>
      <c r="B589" s="10" t="s">
        <v>1307</v>
      </c>
      <c r="C589" s="10" t="s">
        <v>249</v>
      </c>
      <c r="D589" s="10" t="s">
        <v>28</v>
      </c>
      <c r="E589" s="10" t="s">
        <v>28</v>
      </c>
      <c r="F589" s="12" t="s">
        <v>1397</v>
      </c>
      <c r="G589" s="12" t="s">
        <v>1310</v>
      </c>
      <c r="H589" s="12" t="s">
        <v>1277</v>
      </c>
      <c r="I589" s="5">
        <v>60.0</v>
      </c>
      <c r="J589" s="5">
        <v>-60.0</v>
      </c>
      <c r="K589" s="13"/>
      <c r="L589" s="13"/>
      <c r="M589" s="7">
        <v>0.0</v>
      </c>
      <c r="N589" s="7">
        <v>0.0</v>
      </c>
      <c r="O589" s="14"/>
      <c r="P589" s="14"/>
      <c r="Q589" s="14"/>
      <c r="R589" s="35" t="s">
        <v>1398</v>
      </c>
      <c r="S589" s="36"/>
      <c r="T589" s="35" t="s">
        <v>1399</v>
      </c>
      <c r="U589" s="36"/>
      <c r="V589" s="9"/>
      <c r="W589" s="9" t="s">
        <v>1400</v>
      </c>
      <c r="X589" s="19">
        <f t="shared" si="6"/>
        <v>1</v>
      </c>
    </row>
    <row r="590">
      <c r="A590" s="10" t="s">
        <v>1386</v>
      </c>
      <c r="B590" s="10" t="s">
        <v>1307</v>
      </c>
      <c r="C590" s="10" t="s">
        <v>249</v>
      </c>
      <c r="D590" s="10" t="s">
        <v>189</v>
      </c>
      <c r="E590" s="10" t="s">
        <v>28</v>
      </c>
      <c r="F590" s="12" t="s">
        <v>1401</v>
      </c>
      <c r="G590" s="12" t="s">
        <v>1310</v>
      </c>
      <c r="H590" s="12" t="s">
        <v>1331</v>
      </c>
      <c r="I590" s="5">
        <v>0.0</v>
      </c>
      <c r="J590" s="5">
        <v>0.0</v>
      </c>
      <c r="K590" s="13"/>
      <c r="L590" s="13"/>
      <c r="M590" s="14"/>
      <c r="N590" s="14"/>
      <c r="O590" s="14"/>
      <c r="P590" s="14"/>
      <c r="Q590" s="14"/>
      <c r="R590" s="35" t="s">
        <v>1402</v>
      </c>
      <c r="S590" s="36"/>
      <c r="T590" s="36"/>
      <c r="U590" s="36"/>
      <c r="V590" s="36"/>
      <c r="W590" s="36"/>
      <c r="X590" s="19">
        <f t="shared" si="6"/>
        <v>1</v>
      </c>
    </row>
    <row r="591">
      <c r="A591" s="10"/>
      <c r="B591" s="10" t="s">
        <v>1307</v>
      </c>
      <c r="C591" s="10" t="s">
        <v>249</v>
      </c>
      <c r="D591" s="10" t="s">
        <v>28</v>
      </c>
      <c r="E591" s="10" t="s">
        <v>28</v>
      </c>
      <c r="F591" s="12" t="s">
        <v>1403</v>
      </c>
      <c r="G591" s="12" t="s">
        <v>1310</v>
      </c>
      <c r="H591" s="12" t="s">
        <v>1334</v>
      </c>
      <c r="I591" s="5">
        <v>0.0</v>
      </c>
      <c r="J591" s="5">
        <v>0.0</v>
      </c>
      <c r="K591" s="5"/>
      <c r="L591" s="5"/>
      <c r="M591" s="7">
        <v>0.0</v>
      </c>
      <c r="N591" s="7">
        <v>0.0</v>
      </c>
      <c r="O591" s="7"/>
      <c r="P591" s="7"/>
      <c r="Q591" s="7"/>
      <c r="R591" s="35" t="s">
        <v>1404</v>
      </c>
      <c r="S591" s="36"/>
      <c r="T591" s="35" t="s">
        <v>1404</v>
      </c>
      <c r="U591" s="36"/>
      <c r="V591" s="36"/>
      <c r="W591" s="36"/>
      <c r="X591" s="19">
        <f t="shared" si="6"/>
        <v>1</v>
      </c>
    </row>
    <row r="592">
      <c r="A592" s="10"/>
      <c r="B592" s="10" t="s">
        <v>1307</v>
      </c>
      <c r="C592" s="10" t="s">
        <v>249</v>
      </c>
      <c r="D592" s="10" t="s">
        <v>189</v>
      </c>
      <c r="E592" s="10" t="s">
        <v>28</v>
      </c>
      <c r="F592" s="12" t="s">
        <v>1405</v>
      </c>
      <c r="G592" s="12" t="s">
        <v>1310</v>
      </c>
      <c r="H592" s="12" t="s">
        <v>1406</v>
      </c>
      <c r="I592" s="5">
        <v>0.0</v>
      </c>
      <c r="J592" s="5">
        <v>0.0</v>
      </c>
      <c r="K592" s="5"/>
      <c r="L592" s="5"/>
      <c r="M592" s="7">
        <v>140.0</v>
      </c>
      <c r="N592" s="7">
        <v>140.0</v>
      </c>
      <c r="O592" s="14"/>
      <c r="P592" s="14"/>
      <c r="Q592" s="14"/>
      <c r="R592" s="35" t="s">
        <v>1404</v>
      </c>
      <c r="S592" s="36"/>
      <c r="T592" s="35" t="s">
        <v>1404</v>
      </c>
      <c r="U592" s="36"/>
      <c r="V592" s="36"/>
      <c r="W592" s="36"/>
      <c r="X592" s="19">
        <f t="shared" si="6"/>
        <v>1</v>
      </c>
    </row>
    <row r="593">
      <c r="A593" s="10"/>
      <c r="B593" s="10" t="s">
        <v>1307</v>
      </c>
      <c r="C593" s="10" t="s">
        <v>249</v>
      </c>
      <c r="D593" s="10" t="s">
        <v>189</v>
      </c>
      <c r="E593" s="10" t="s">
        <v>28</v>
      </c>
      <c r="F593" s="12" t="s">
        <v>1407</v>
      </c>
      <c r="G593" s="12" t="s">
        <v>1310</v>
      </c>
      <c r="H593" s="12" t="s">
        <v>1322</v>
      </c>
      <c r="I593" s="5">
        <v>827.0</v>
      </c>
      <c r="J593" s="5">
        <v>-827.0</v>
      </c>
      <c r="K593" s="13"/>
      <c r="L593" s="13"/>
      <c r="M593" s="14"/>
      <c r="N593" s="14"/>
      <c r="O593" s="14"/>
      <c r="P593" s="14"/>
      <c r="Q593" s="14"/>
      <c r="R593" s="35" t="s">
        <v>1370</v>
      </c>
      <c r="S593" s="36"/>
      <c r="T593" s="36"/>
      <c r="U593" s="36"/>
      <c r="V593" s="36"/>
      <c r="W593" s="36"/>
      <c r="X593" s="19">
        <f t="shared" si="6"/>
        <v>1</v>
      </c>
    </row>
    <row r="594">
      <c r="A594" s="10" t="s">
        <v>1386</v>
      </c>
      <c r="B594" s="10" t="s">
        <v>1307</v>
      </c>
      <c r="C594" s="10" t="s">
        <v>249</v>
      </c>
      <c r="D594" s="10" t="s">
        <v>189</v>
      </c>
      <c r="E594" s="10" t="s">
        <v>28</v>
      </c>
      <c r="F594" s="12" t="s">
        <v>1408</v>
      </c>
      <c r="G594" s="12" t="s">
        <v>1277</v>
      </c>
      <c r="H594" s="12" t="s">
        <v>1282</v>
      </c>
      <c r="I594" s="5">
        <v>0.0</v>
      </c>
      <c r="J594" s="5">
        <v>0.0</v>
      </c>
      <c r="K594" s="13"/>
      <c r="L594" s="13"/>
      <c r="M594" s="14"/>
      <c r="N594" s="14"/>
      <c r="O594" s="14"/>
      <c r="P594" s="14"/>
      <c r="Q594" s="14"/>
      <c r="R594" s="35" t="s">
        <v>1409</v>
      </c>
      <c r="S594" s="36"/>
      <c r="T594" s="36"/>
      <c r="U594" s="36"/>
      <c r="V594" s="36"/>
      <c r="W594" s="36"/>
      <c r="X594" s="19">
        <f t="shared" si="6"/>
        <v>1</v>
      </c>
    </row>
    <row r="595">
      <c r="A595" s="10"/>
      <c r="B595" s="10" t="s">
        <v>1307</v>
      </c>
      <c r="C595" s="10" t="s">
        <v>249</v>
      </c>
      <c r="D595" s="10" t="s">
        <v>28</v>
      </c>
      <c r="E595" s="10" t="s">
        <v>28</v>
      </c>
      <c r="F595" s="12" t="s">
        <v>1410</v>
      </c>
      <c r="G595" s="12" t="s">
        <v>1298</v>
      </c>
      <c r="H595" s="12" t="s">
        <v>1064</v>
      </c>
      <c r="I595" s="5">
        <v>0.0</v>
      </c>
      <c r="J595" s="5">
        <v>0.0</v>
      </c>
      <c r="K595" s="5"/>
      <c r="L595" s="5"/>
      <c r="M595" s="7">
        <v>0.0</v>
      </c>
      <c r="N595" s="7">
        <v>0.0</v>
      </c>
      <c r="O595" s="7"/>
      <c r="P595" s="7"/>
      <c r="Q595" s="7"/>
      <c r="R595" s="35" t="s">
        <v>1404</v>
      </c>
      <c r="S595" s="36"/>
      <c r="T595" s="35" t="s">
        <v>1404</v>
      </c>
      <c r="U595" s="36"/>
      <c r="V595" s="36"/>
      <c r="W595" s="36"/>
      <c r="X595" s="19">
        <f t="shared" si="6"/>
        <v>1</v>
      </c>
    </row>
    <row r="596">
      <c r="A596" s="10" t="s">
        <v>1411</v>
      </c>
      <c r="B596" s="10" t="s">
        <v>1307</v>
      </c>
      <c r="C596" s="10" t="s">
        <v>249</v>
      </c>
      <c r="D596" s="10" t="s">
        <v>28</v>
      </c>
      <c r="E596" s="10" t="s">
        <v>28</v>
      </c>
      <c r="F596" s="12" t="s">
        <v>1412</v>
      </c>
      <c r="G596" s="12" t="s">
        <v>1298</v>
      </c>
      <c r="H596" s="12" t="s">
        <v>296</v>
      </c>
      <c r="I596" s="5">
        <v>180.0</v>
      </c>
      <c r="J596" s="5">
        <v>-180.0</v>
      </c>
      <c r="K596" s="5">
        <v>230.0</v>
      </c>
      <c r="L596" s="5">
        <v>283.0</v>
      </c>
      <c r="M596" s="7">
        <v>320.0</v>
      </c>
      <c r="N596" s="7">
        <v>320.0</v>
      </c>
      <c r="O596" s="7" t="s">
        <v>543</v>
      </c>
      <c r="P596" s="14"/>
      <c r="Q596" s="7">
        <v>2026.0</v>
      </c>
      <c r="R596" s="35" t="s">
        <v>1404</v>
      </c>
      <c r="S596" s="36"/>
      <c r="T596" s="35" t="s">
        <v>1413</v>
      </c>
      <c r="U596" s="36"/>
      <c r="V596" s="9"/>
      <c r="W596" s="9" t="s">
        <v>1414</v>
      </c>
      <c r="X596" s="19">
        <f t="shared" si="6"/>
        <v>1</v>
      </c>
    </row>
    <row r="597">
      <c r="A597" s="10"/>
      <c r="B597" s="10" t="s">
        <v>1307</v>
      </c>
      <c r="C597" s="10" t="s">
        <v>249</v>
      </c>
      <c r="D597" s="10" t="s">
        <v>28</v>
      </c>
      <c r="E597" s="10" t="s">
        <v>28</v>
      </c>
      <c r="F597" s="12" t="s">
        <v>1415</v>
      </c>
      <c r="G597" s="12" t="s">
        <v>282</v>
      </c>
      <c r="H597" s="12" t="s">
        <v>1416</v>
      </c>
      <c r="I597" s="5">
        <v>0.0</v>
      </c>
      <c r="J597" s="5">
        <v>0.0</v>
      </c>
      <c r="K597" s="5"/>
      <c r="L597" s="5"/>
      <c r="M597" s="7">
        <v>0.0</v>
      </c>
      <c r="N597" s="7">
        <v>0.0</v>
      </c>
      <c r="O597" s="7"/>
      <c r="P597" s="14"/>
      <c r="Q597" s="14"/>
      <c r="R597" s="35" t="s">
        <v>1417</v>
      </c>
      <c r="S597" s="36"/>
      <c r="T597" s="35" t="s">
        <v>1417</v>
      </c>
      <c r="U597" s="36"/>
      <c r="V597" s="9"/>
      <c r="W597" s="9"/>
      <c r="X597" s="19">
        <f t="shared" si="6"/>
        <v>1</v>
      </c>
    </row>
    <row r="598">
      <c r="A598" s="10"/>
      <c r="B598" s="10" t="s">
        <v>1307</v>
      </c>
      <c r="C598" s="10" t="s">
        <v>249</v>
      </c>
      <c r="D598" s="10" t="s">
        <v>28</v>
      </c>
      <c r="E598" s="10" t="s">
        <v>28</v>
      </c>
      <c r="F598" s="12" t="s">
        <v>1418</v>
      </c>
      <c r="G598" s="12" t="s">
        <v>282</v>
      </c>
      <c r="H598" s="12" t="s">
        <v>669</v>
      </c>
      <c r="I598" s="5">
        <v>0.0</v>
      </c>
      <c r="J598" s="5">
        <v>0.0</v>
      </c>
      <c r="K598" s="5"/>
      <c r="L598" s="5"/>
      <c r="M598" s="7">
        <v>0.0</v>
      </c>
      <c r="N598" s="7">
        <v>0.0</v>
      </c>
      <c r="O598" s="7"/>
      <c r="P598" s="14"/>
      <c r="Q598" s="14"/>
      <c r="R598" s="35" t="s">
        <v>1417</v>
      </c>
      <c r="S598" s="36"/>
      <c r="T598" s="35" t="s">
        <v>1417</v>
      </c>
      <c r="U598" s="36"/>
      <c r="V598" s="9"/>
      <c r="W598" s="9"/>
      <c r="X598" s="19">
        <f t="shared" si="6"/>
        <v>1</v>
      </c>
    </row>
    <row r="599">
      <c r="A599" s="10" t="s">
        <v>1419</v>
      </c>
      <c r="B599" s="10" t="s">
        <v>1307</v>
      </c>
      <c r="C599" s="10" t="s">
        <v>249</v>
      </c>
      <c r="D599" s="10" t="s">
        <v>28</v>
      </c>
      <c r="E599" s="10" t="s">
        <v>28</v>
      </c>
      <c r="F599" s="12" t="s">
        <v>1420</v>
      </c>
      <c r="G599" s="12" t="s">
        <v>282</v>
      </c>
      <c r="H599" s="12" t="s">
        <v>655</v>
      </c>
      <c r="I599" s="5">
        <v>0.0</v>
      </c>
      <c r="J599" s="5">
        <v>0.0</v>
      </c>
      <c r="K599" s="5"/>
      <c r="L599" s="5"/>
      <c r="M599" s="7">
        <v>1000.0</v>
      </c>
      <c r="N599" s="7">
        <v>1000.0</v>
      </c>
      <c r="O599" s="7">
        <v>500.0</v>
      </c>
      <c r="P599" s="7">
        <v>500.0</v>
      </c>
      <c r="Q599" s="14"/>
      <c r="R599" s="35" t="s">
        <v>1421</v>
      </c>
      <c r="S599" s="36"/>
      <c r="T599" s="35" t="s">
        <v>1422</v>
      </c>
      <c r="U599" s="36"/>
      <c r="V599" s="36"/>
      <c r="W599" s="36"/>
      <c r="X599" s="19">
        <f t="shared" si="6"/>
        <v>1</v>
      </c>
    </row>
    <row r="600">
      <c r="A600" s="10" t="s">
        <v>1386</v>
      </c>
      <c r="B600" s="10" t="s">
        <v>1307</v>
      </c>
      <c r="C600" s="10" t="s">
        <v>249</v>
      </c>
      <c r="D600" s="10" t="s">
        <v>189</v>
      </c>
      <c r="E600" s="10" t="s">
        <v>28</v>
      </c>
      <c r="F600" s="12" t="s">
        <v>1423</v>
      </c>
      <c r="G600" s="12" t="s">
        <v>282</v>
      </c>
      <c r="H600" s="12" t="s">
        <v>292</v>
      </c>
      <c r="I600" s="5">
        <v>0.0</v>
      </c>
      <c r="J600" s="5">
        <v>0.0</v>
      </c>
      <c r="K600" s="5"/>
      <c r="L600" s="5"/>
      <c r="M600" s="14"/>
      <c r="N600" s="14"/>
      <c r="O600" s="14"/>
      <c r="P600" s="14"/>
      <c r="Q600" s="14"/>
      <c r="R600" s="35" t="s">
        <v>1417</v>
      </c>
      <c r="S600" s="36"/>
      <c r="T600" s="36"/>
      <c r="U600" s="36"/>
      <c r="V600" s="36"/>
      <c r="W600" s="36"/>
      <c r="X600" s="19">
        <f t="shared" si="6"/>
        <v>1</v>
      </c>
    </row>
    <row r="601">
      <c r="A601" s="10" t="s">
        <v>1386</v>
      </c>
      <c r="B601" s="10" t="s">
        <v>1307</v>
      </c>
      <c r="C601" s="10" t="s">
        <v>249</v>
      </c>
      <c r="D601" s="10" t="s">
        <v>189</v>
      </c>
      <c r="E601" s="10" t="s">
        <v>28</v>
      </c>
      <c r="F601" s="12" t="s">
        <v>1424</v>
      </c>
      <c r="G601" s="12" t="s">
        <v>282</v>
      </c>
      <c r="H601" s="12" t="s">
        <v>1271</v>
      </c>
      <c r="I601" s="5">
        <v>0.0</v>
      </c>
      <c r="J601" s="5">
        <v>0.0</v>
      </c>
      <c r="K601" s="5"/>
      <c r="L601" s="5"/>
      <c r="M601" s="14"/>
      <c r="N601" s="14"/>
      <c r="O601" s="14"/>
      <c r="P601" s="14"/>
      <c r="Q601" s="14"/>
      <c r="R601" s="35" t="s">
        <v>1417</v>
      </c>
      <c r="S601" s="36"/>
      <c r="T601" s="36"/>
      <c r="U601" s="36"/>
      <c r="V601" s="36"/>
      <c r="W601" s="36"/>
      <c r="X601" s="19">
        <f t="shared" si="6"/>
        <v>1</v>
      </c>
    </row>
    <row r="602">
      <c r="A602" s="10"/>
      <c r="B602" s="10" t="s">
        <v>1307</v>
      </c>
      <c r="C602" s="10" t="s">
        <v>249</v>
      </c>
      <c r="D602" s="10" t="s">
        <v>28</v>
      </c>
      <c r="E602" s="10" t="s">
        <v>28</v>
      </c>
      <c r="F602" s="12" t="s">
        <v>1425</v>
      </c>
      <c r="G602" s="12" t="s">
        <v>282</v>
      </c>
      <c r="H602" s="12" t="s">
        <v>1228</v>
      </c>
      <c r="I602" s="5">
        <v>0.0</v>
      </c>
      <c r="J602" s="5">
        <v>0.0</v>
      </c>
      <c r="K602" s="5"/>
      <c r="L602" s="5"/>
      <c r="M602" s="7">
        <v>0.0</v>
      </c>
      <c r="N602" s="7">
        <v>0.0</v>
      </c>
      <c r="O602" s="7"/>
      <c r="P602" s="14"/>
      <c r="Q602" s="14"/>
      <c r="R602" s="35" t="s">
        <v>1417</v>
      </c>
      <c r="S602" s="36"/>
      <c r="T602" s="35" t="s">
        <v>1417</v>
      </c>
      <c r="U602" s="36"/>
      <c r="V602" s="9"/>
      <c r="W602" s="9"/>
      <c r="X602" s="19">
        <f t="shared" si="6"/>
        <v>1</v>
      </c>
    </row>
    <row r="603">
      <c r="A603" s="10"/>
      <c r="B603" s="10" t="s">
        <v>1307</v>
      </c>
      <c r="C603" s="10" t="s">
        <v>249</v>
      </c>
      <c r="D603" s="10" t="s">
        <v>28</v>
      </c>
      <c r="E603" s="10" t="s">
        <v>28</v>
      </c>
      <c r="F603" s="12" t="s">
        <v>1426</v>
      </c>
      <c r="G603" s="12" t="s">
        <v>282</v>
      </c>
      <c r="H603" s="12" t="s">
        <v>344</v>
      </c>
      <c r="I603" s="5">
        <v>0.0</v>
      </c>
      <c r="J603" s="5">
        <v>0.0</v>
      </c>
      <c r="K603" s="5"/>
      <c r="L603" s="5"/>
      <c r="M603" s="7">
        <v>0.0</v>
      </c>
      <c r="N603" s="7">
        <v>0.0</v>
      </c>
      <c r="O603" s="7"/>
      <c r="P603" s="14"/>
      <c r="Q603" s="14"/>
      <c r="R603" s="35" t="s">
        <v>1417</v>
      </c>
      <c r="S603" s="36"/>
      <c r="T603" s="35" t="s">
        <v>1417</v>
      </c>
      <c r="U603" s="36"/>
      <c r="V603" s="9"/>
      <c r="W603" s="9"/>
      <c r="X603" s="19">
        <f t="shared" si="6"/>
        <v>1</v>
      </c>
    </row>
    <row r="604">
      <c r="A604" s="10" t="s">
        <v>1372</v>
      </c>
      <c r="B604" s="10" t="s">
        <v>1307</v>
      </c>
      <c r="C604" s="10" t="s">
        <v>249</v>
      </c>
      <c r="D604" s="10" t="s">
        <v>189</v>
      </c>
      <c r="E604" s="10" t="s">
        <v>28</v>
      </c>
      <c r="F604" s="12" t="s">
        <v>1427</v>
      </c>
      <c r="G604" s="12" t="s">
        <v>282</v>
      </c>
      <c r="H604" s="12" t="s">
        <v>350</v>
      </c>
      <c r="I604" s="5">
        <v>280.0</v>
      </c>
      <c r="J604" s="5">
        <v>-280.0</v>
      </c>
      <c r="K604" s="5" t="s">
        <v>1428</v>
      </c>
      <c r="L604" s="5"/>
      <c r="M604" s="14"/>
      <c r="N604" s="14"/>
      <c r="O604" s="14"/>
      <c r="P604" s="14"/>
      <c r="Q604" s="14"/>
      <c r="R604" s="35" t="s">
        <v>1417</v>
      </c>
      <c r="S604" s="35" t="s">
        <v>1429</v>
      </c>
      <c r="T604" s="36"/>
      <c r="U604" s="36"/>
      <c r="V604" s="36"/>
      <c r="W604" s="36"/>
      <c r="X604" s="19">
        <f t="shared" si="6"/>
        <v>1</v>
      </c>
    </row>
    <row r="605">
      <c r="A605" s="10"/>
      <c r="B605" s="10" t="s">
        <v>1307</v>
      </c>
      <c r="C605" s="10" t="s">
        <v>27</v>
      </c>
      <c r="D605" s="10" t="s">
        <v>28</v>
      </c>
      <c r="E605" s="10" t="s">
        <v>28</v>
      </c>
      <c r="F605" s="12" t="s">
        <v>1430</v>
      </c>
      <c r="G605" s="12" t="s">
        <v>267</v>
      </c>
      <c r="H605" s="12" t="s">
        <v>65</v>
      </c>
      <c r="I605" s="5">
        <v>0.0</v>
      </c>
      <c r="J605" s="5">
        <v>0.0</v>
      </c>
      <c r="K605" s="5"/>
      <c r="L605" s="5"/>
      <c r="M605" s="7">
        <v>3000.0</v>
      </c>
      <c r="N605" s="7">
        <v>-3000.0</v>
      </c>
      <c r="O605" s="7">
        <v>500.0</v>
      </c>
      <c r="P605" s="38">
        <v>1350.0</v>
      </c>
      <c r="Q605" s="14">
        <v>2025.0</v>
      </c>
      <c r="R605" s="15" t="s">
        <v>1431</v>
      </c>
      <c r="S605" s="20" t="s">
        <v>381</v>
      </c>
      <c r="T605" s="16" t="s">
        <v>1432</v>
      </c>
      <c r="U605" s="27" t="s">
        <v>1433</v>
      </c>
      <c r="V605" s="18"/>
      <c r="W605" s="17"/>
      <c r="X605" s="19">
        <f t="shared" si="6"/>
        <v>1</v>
      </c>
    </row>
    <row r="606">
      <c r="A606" s="10" t="s">
        <v>1372</v>
      </c>
      <c r="B606" s="10" t="s">
        <v>1307</v>
      </c>
      <c r="C606" s="10" t="s">
        <v>249</v>
      </c>
      <c r="D606" s="10" t="s">
        <v>189</v>
      </c>
      <c r="E606" s="10" t="s">
        <v>28</v>
      </c>
      <c r="F606" s="12" t="s">
        <v>1434</v>
      </c>
      <c r="G606" s="12" t="s">
        <v>267</v>
      </c>
      <c r="H606" s="12" t="s">
        <v>300</v>
      </c>
      <c r="I606" s="5">
        <v>300.0</v>
      </c>
      <c r="J606" s="5">
        <v>-300.0</v>
      </c>
      <c r="K606" s="5">
        <v>220.0</v>
      </c>
      <c r="L606" s="5">
        <v>70.0</v>
      </c>
      <c r="M606" s="14"/>
      <c r="N606" s="14"/>
      <c r="O606" s="14"/>
      <c r="P606" s="14"/>
      <c r="Q606" s="14"/>
      <c r="R606" s="35" t="s">
        <v>1328</v>
      </c>
      <c r="S606" s="9"/>
      <c r="T606" s="35" t="s">
        <v>1435</v>
      </c>
      <c r="U606" s="36"/>
      <c r="V606" s="36"/>
      <c r="W606" s="36"/>
      <c r="X606" s="19">
        <f t="shared" si="6"/>
        <v>1</v>
      </c>
    </row>
    <row r="607">
      <c r="A607" s="10"/>
      <c r="B607" s="10" t="s">
        <v>1307</v>
      </c>
      <c r="C607" s="10" t="s">
        <v>249</v>
      </c>
      <c r="D607" s="10" t="s">
        <v>189</v>
      </c>
      <c r="E607" s="10" t="s">
        <v>28</v>
      </c>
      <c r="F607" s="12" t="s">
        <v>1436</v>
      </c>
      <c r="G607" s="12" t="s">
        <v>1064</v>
      </c>
      <c r="H607" s="12" t="s">
        <v>296</v>
      </c>
      <c r="I607" s="5">
        <v>0.0</v>
      </c>
      <c r="J607" s="5">
        <v>0.0</v>
      </c>
      <c r="K607" s="5"/>
      <c r="L607" s="5"/>
      <c r="M607" s="7">
        <v>100.0</v>
      </c>
      <c r="N607" s="7">
        <v>100.0</v>
      </c>
      <c r="O607" s="14"/>
      <c r="P607" s="14"/>
      <c r="Q607" s="14"/>
      <c r="R607" s="35" t="s">
        <v>1328</v>
      </c>
      <c r="S607" s="36"/>
      <c r="T607" s="35" t="s">
        <v>1328</v>
      </c>
      <c r="U607" s="36"/>
      <c r="V607" s="36"/>
      <c r="W607" s="36"/>
      <c r="X607" s="19">
        <f t="shared" si="6"/>
        <v>1</v>
      </c>
    </row>
    <row r="608">
      <c r="A608" s="10"/>
      <c r="B608" s="10" t="s">
        <v>1307</v>
      </c>
      <c r="C608" s="10" t="s">
        <v>249</v>
      </c>
      <c r="D608" s="10" t="s">
        <v>189</v>
      </c>
      <c r="E608" s="10" t="s">
        <v>28</v>
      </c>
      <c r="F608" s="12" t="s">
        <v>1437</v>
      </c>
      <c r="G608" s="12" t="s">
        <v>1064</v>
      </c>
      <c r="H608" s="12" t="s">
        <v>300</v>
      </c>
      <c r="I608" s="5">
        <v>0.0</v>
      </c>
      <c r="J608" s="5">
        <v>0.0</v>
      </c>
      <c r="K608" s="5"/>
      <c r="L608" s="5"/>
      <c r="M608" s="7">
        <v>150.0</v>
      </c>
      <c r="N608" s="7">
        <v>150.0</v>
      </c>
      <c r="O608" s="14"/>
      <c r="P608" s="14"/>
      <c r="Q608" s="14"/>
      <c r="R608" s="35" t="s">
        <v>1328</v>
      </c>
      <c r="S608" s="36"/>
      <c r="T608" s="35" t="s">
        <v>1328</v>
      </c>
      <c r="U608" s="36"/>
      <c r="V608" s="36"/>
      <c r="W608" s="36"/>
      <c r="X608" s="19">
        <f t="shared" si="6"/>
        <v>1</v>
      </c>
    </row>
    <row r="609">
      <c r="A609" s="10" t="s">
        <v>1386</v>
      </c>
      <c r="B609" s="10" t="s">
        <v>1307</v>
      </c>
      <c r="C609" s="10" t="s">
        <v>249</v>
      </c>
      <c r="D609" s="10" t="s">
        <v>189</v>
      </c>
      <c r="E609" s="10" t="s">
        <v>28</v>
      </c>
      <c r="F609" s="12" t="s">
        <v>1438</v>
      </c>
      <c r="G609" s="12" t="s">
        <v>1064</v>
      </c>
      <c r="H609" s="12" t="s">
        <v>364</v>
      </c>
      <c r="I609" s="5">
        <v>0.0</v>
      </c>
      <c r="J609" s="5">
        <v>0.0</v>
      </c>
      <c r="K609" s="5"/>
      <c r="L609" s="5"/>
      <c r="M609" s="14"/>
      <c r="N609" s="14"/>
      <c r="O609" s="14"/>
      <c r="P609" s="14"/>
      <c r="Q609" s="14"/>
      <c r="R609" s="35" t="s">
        <v>1439</v>
      </c>
      <c r="S609" s="36"/>
      <c r="T609" s="36"/>
      <c r="U609" s="36"/>
      <c r="V609" s="36"/>
      <c r="W609" s="9"/>
      <c r="X609" s="19">
        <f t="shared" si="6"/>
        <v>1</v>
      </c>
    </row>
    <row r="610">
      <c r="A610" s="10"/>
      <c r="B610" s="10" t="s">
        <v>1307</v>
      </c>
      <c r="C610" s="10" t="s">
        <v>249</v>
      </c>
      <c r="D610" s="10" t="s">
        <v>28</v>
      </c>
      <c r="E610" s="10" t="s">
        <v>28</v>
      </c>
      <c r="F610" s="12" t="s">
        <v>1440</v>
      </c>
      <c r="G610" s="12" t="s">
        <v>1416</v>
      </c>
      <c r="H610" s="12" t="s">
        <v>286</v>
      </c>
      <c r="I610" s="13">
        <v>800.0</v>
      </c>
      <c r="J610" s="5">
        <v>-800.0</v>
      </c>
      <c r="K610" s="5">
        <v>400.0</v>
      </c>
      <c r="L610" s="13"/>
      <c r="M610" s="14"/>
      <c r="N610" s="14"/>
      <c r="O610" s="7">
        <v>400.0</v>
      </c>
      <c r="P610" s="14"/>
      <c r="Q610" s="14"/>
      <c r="R610" s="35" t="s">
        <v>1441</v>
      </c>
      <c r="S610" s="36"/>
      <c r="T610" s="35" t="s">
        <v>1441</v>
      </c>
      <c r="U610" s="36"/>
      <c r="V610" s="36"/>
      <c r="W610" s="36"/>
      <c r="X610" s="19">
        <f t="shared" si="6"/>
        <v>1</v>
      </c>
    </row>
    <row r="611">
      <c r="A611" s="10" t="s">
        <v>1386</v>
      </c>
      <c r="B611" s="10" t="s">
        <v>1307</v>
      </c>
      <c r="C611" s="10" t="s">
        <v>249</v>
      </c>
      <c r="D611" s="10" t="s">
        <v>189</v>
      </c>
      <c r="E611" s="10" t="s">
        <v>28</v>
      </c>
      <c r="F611" s="12" t="s">
        <v>1442</v>
      </c>
      <c r="G611" s="12" t="s">
        <v>1416</v>
      </c>
      <c r="H611" s="12" t="s">
        <v>1228</v>
      </c>
      <c r="I611" s="5">
        <v>0.0</v>
      </c>
      <c r="J611" s="5">
        <v>0.0</v>
      </c>
      <c r="K611" s="5"/>
      <c r="L611" s="5"/>
      <c r="M611" s="14"/>
      <c r="N611" s="14"/>
      <c r="O611" s="7"/>
      <c r="P611" s="14"/>
      <c r="Q611" s="14"/>
      <c r="R611" s="35" t="s">
        <v>1421</v>
      </c>
      <c r="S611" s="36"/>
      <c r="T611" s="35" t="s">
        <v>1443</v>
      </c>
      <c r="U611" s="36"/>
      <c r="V611" s="36"/>
      <c r="W611" s="36"/>
      <c r="X611" s="19">
        <f t="shared" si="6"/>
        <v>1</v>
      </c>
    </row>
    <row r="612">
      <c r="A612" s="10"/>
      <c r="B612" s="10" t="s">
        <v>1307</v>
      </c>
      <c r="C612" s="10" t="s">
        <v>249</v>
      </c>
      <c r="D612" s="10" t="s">
        <v>28</v>
      </c>
      <c r="E612" s="10" t="s">
        <v>28</v>
      </c>
      <c r="F612" s="12" t="s">
        <v>1444</v>
      </c>
      <c r="G612" s="12" t="s">
        <v>1282</v>
      </c>
      <c r="H612" s="12" t="s">
        <v>1286</v>
      </c>
      <c r="I612" s="13">
        <v>0.0</v>
      </c>
      <c r="J612" s="13">
        <v>0.0</v>
      </c>
      <c r="K612" s="5"/>
      <c r="L612" s="5"/>
      <c r="M612" s="7">
        <v>0.0</v>
      </c>
      <c r="N612" s="7">
        <v>0.0</v>
      </c>
      <c r="O612" s="7"/>
      <c r="P612" s="7"/>
      <c r="Q612" s="7"/>
      <c r="R612" s="35" t="s">
        <v>1445</v>
      </c>
      <c r="S612" s="36"/>
      <c r="T612" s="35" t="s">
        <v>1445</v>
      </c>
      <c r="U612" s="36"/>
      <c r="V612" s="9"/>
      <c r="W612" s="9" t="s">
        <v>1446</v>
      </c>
      <c r="X612" s="19">
        <f t="shared" si="6"/>
        <v>1</v>
      </c>
    </row>
    <row r="613">
      <c r="A613" s="10" t="s">
        <v>1386</v>
      </c>
      <c r="B613" s="10" t="s">
        <v>1307</v>
      </c>
      <c r="C613" s="10" t="s">
        <v>249</v>
      </c>
      <c r="D613" s="10" t="s">
        <v>189</v>
      </c>
      <c r="E613" s="10" t="s">
        <v>28</v>
      </c>
      <c r="F613" s="12" t="s">
        <v>1447</v>
      </c>
      <c r="G613" s="12" t="s">
        <v>1394</v>
      </c>
      <c r="H613" s="12" t="s">
        <v>1448</v>
      </c>
      <c r="I613" s="5">
        <v>0.0</v>
      </c>
      <c r="J613" s="5">
        <v>0.0</v>
      </c>
      <c r="K613" s="5"/>
      <c r="L613" s="5"/>
      <c r="M613" s="14"/>
      <c r="N613" s="14"/>
      <c r="O613" s="14"/>
      <c r="P613" s="14"/>
      <c r="Q613" s="14"/>
      <c r="R613" s="35" t="s">
        <v>1339</v>
      </c>
      <c r="S613" s="36"/>
      <c r="T613" s="36"/>
      <c r="U613" s="36"/>
      <c r="V613" s="36"/>
      <c r="W613" s="36"/>
      <c r="X613" s="19">
        <f t="shared" si="6"/>
        <v>1</v>
      </c>
    </row>
    <row r="614">
      <c r="A614" s="10" t="s">
        <v>1386</v>
      </c>
      <c r="B614" s="10" t="s">
        <v>1307</v>
      </c>
      <c r="C614" s="10" t="s">
        <v>249</v>
      </c>
      <c r="D614" s="10" t="s">
        <v>189</v>
      </c>
      <c r="E614" s="10" t="s">
        <v>28</v>
      </c>
      <c r="F614" s="12" t="s">
        <v>1449</v>
      </c>
      <c r="G614" s="12" t="s">
        <v>1394</v>
      </c>
      <c r="H614" s="12" t="s">
        <v>336</v>
      </c>
      <c r="I614" s="5">
        <v>0.0</v>
      </c>
      <c r="J614" s="5">
        <v>0.0</v>
      </c>
      <c r="K614" s="5"/>
      <c r="L614" s="5"/>
      <c r="M614" s="14"/>
      <c r="N614" s="14"/>
      <c r="O614" s="7">
        <v>225.0</v>
      </c>
      <c r="P614" s="14"/>
      <c r="Q614" s="14"/>
      <c r="R614" s="35" t="s">
        <v>1395</v>
      </c>
      <c r="S614" s="36"/>
      <c r="T614" s="36"/>
      <c r="U614" s="36"/>
      <c r="V614" s="36"/>
      <c r="W614" s="36"/>
      <c r="X614" s="19">
        <f t="shared" si="6"/>
        <v>1</v>
      </c>
    </row>
    <row r="615">
      <c r="A615" s="10" t="s">
        <v>1386</v>
      </c>
      <c r="B615" s="10" t="s">
        <v>1307</v>
      </c>
      <c r="C615" s="10" t="s">
        <v>249</v>
      </c>
      <c r="D615" s="10" t="s">
        <v>189</v>
      </c>
      <c r="E615" s="10" t="s">
        <v>28</v>
      </c>
      <c r="F615" s="12" t="s">
        <v>1450</v>
      </c>
      <c r="G615" s="12" t="s">
        <v>1394</v>
      </c>
      <c r="H615" s="12" t="s">
        <v>1271</v>
      </c>
      <c r="I615" s="5">
        <v>0.0</v>
      </c>
      <c r="J615" s="5">
        <v>0.0</v>
      </c>
      <c r="K615" s="5"/>
      <c r="L615" s="5"/>
      <c r="M615" s="14"/>
      <c r="N615" s="14"/>
      <c r="O615" s="7">
        <v>225.0</v>
      </c>
      <c r="P615" s="14"/>
      <c r="Q615" s="14"/>
      <c r="R615" s="35" t="s">
        <v>1395</v>
      </c>
      <c r="S615" s="36"/>
      <c r="T615" s="36"/>
      <c r="U615" s="36"/>
      <c r="V615" s="36"/>
      <c r="W615" s="36"/>
      <c r="X615" s="19">
        <f t="shared" si="6"/>
        <v>1</v>
      </c>
    </row>
    <row r="616">
      <c r="A616" s="10" t="s">
        <v>1386</v>
      </c>
      <c r="B616" s="10" t="s">
        <v>1307</v>
      </c>
      <c r="C616" s="10" t="s">
        <v>249</v>
      </c>
      <c r="D616" s="10" t="s">
        <v>189</v>
      </c>
      <c r="E616" s="10" t="s">
        <v>28</v>
      </c>
      <c r="F616" s="12" t="s">
        <v>1451</v>
      </c>
      <c r="G616" s="12" t="s">
        <v>1394</v>
      </c>
      <c r="H616" s="12" t="s">
        <v>1229</v>
      </c>
      <c r="I616" s="5">
        <v>0.0</v>
      </c>
      <c r="J616" s="5">
        <v>0.0</v>
      </c>
      <c r="K616" s="5"/>
      <c r="L616" s="5"/>
      <c r="M616" s="14"/>
      <c r="N616" s="14"/>
      <c r="O616" s="14"/>
      <c r="P616" s="14"/>
      <c r="Q616" s="14"/>
      <c r="R616" s="35" t="s">
        <v>1395</v>
      </c>
      <c r="S616" s="36"/>
      <c r="T616" s="36"/>
      <c r="U616" s="36"/>
      <c r="V616" s="36"/>
      <c r="W616" s="36"/>
      <c r="X616" s="19">
        <f t="shared" si="6"/>
        <v>1</v>
      </c>
    </row>
    <row r="617">
      <c r="A617" s="10" t="s">
        <v>1386</v>
      </c>
      <c r="B617" s="10" t="s">
        <v>1307</v>
      </c>
      <c r="C617" s="10" t="s">
        <v>249</v>
      </c>
      <c r="D617" s="10" t="s">
        <v>189</v>
      </c>
      <c r="E617" s="10" t="s">
        <v>28</v>
      </c>
      <c r="F617" s="12" t="s">
        <v>1452</v>
      </c>
      <c r="G617" s="12" t="s">
        <v>1394</v>
      </c>
      <c r="H617" s="12" t="s">
        <v>337</v>
      </c>
      <c r="I617" s="5">
        <v>0.0</v>
      </c>
      <c r="J617" s="5">
        <v>0.0</v>
      </c>
      <c r="K617" s="5"/>
      <c r="L617" s="5"/>
      <c r="M617" s="14"/>
      <c r="N617" s="14"/>
      <c r="O617" s="14"/>
      <c r="P617" s="14"/>
      <c r="Q617" s="14"/>
      <c r="R617" s="35" t="s">
        <v>1395</v>
      </c>
      <c r="S617" s="36"/>
      <c r="T617" s="36"/>
      <c r="U617" s="36"/>
      <c r="V617" s="36"/>
      <c r="W617" s="36"/>
      <c r="X617" s="19">
        <f t="shared" si="6"/>
        <v>1</v>
      </c>
    </row>
    <row r="618">
      <c r="A618" s="10" t="s">
        <v>1386</v>
      </c>
      <c r="B618" s="10" t="s">
        <v>1307</v>
      </c>
      <c r="C618" s="10" t="s">
        <v>249</v>
      </c>
      <c r="D618" s="10" t="s">
        <v>189</v>
      </c>
      <c r="E618" s="10" t="s">
        <v>28</v>
      </c>
      <c r="F618" s="12" t="s">
        <v>1453</v>
      </c>
      <c r="G618" s="12" t="s">
        <v>1454</v>
      </c>
      <c r="H618" s="12" t="s">
        <v>1229</v>
      </c>
      <c r="I618" s="5">
        <v>0.0</v>
      </c>
      <c r="J618" s="5">
        <v>0.0</v>
      </c>
      <c r="K618" s="5"/>
      <c r="L618" s="5"/>
      <c r="M618" s="14"/>
      <c r="N618" s="14"/>
      <c r="O618" s="14"/>
      <c r="P618" s="14"/>
      <c r="Q618" s="14"/>
      <c r="R618" s="35" t="s">
        <v>1395</v>
      </c>
      <c r="S618" s="36"/>
      <c r="T618" s="36"/>
      <c r="U618" s="36"/>
      <c r="V618" s="36"/>
      <c r="W618" s="36"/>
      <c r="X618" s="19">
        <f t="shared" si="6"/>
        <v>1</v>
      </c>
    </row>
    <row r="619">
      <c r="A619" s="10" t="s">
        <v>1386</v>
      </c>
      <c r="B619" s="10" t="s">
        <v>1307</v>
      </c>
      <c r="C619" s="10" t="s">
        <v>249</v>
      </c>
      <c r="D619" s="10" t="s">
        <v>189</v>
      </c>
      <c r="E619" s="10" t="s">
        <v>28</v>
      </c>
      <c r="F619" s="12" t="s">
        <v>1455</v>
      </c>
      <c r="G619" s="12" t="s">
        <v>1448</v>
      </c>
      <c r="H619" s="12" t="s">
        <v>1229</v>
      </c>
      <c r="I619" s="5">
        <v>0.0</v>
      </c>
      <c r="J619" s="5">
        <v>0.0</v>
      </c>
      <c r="K619" s="5"/>
      <c r="L619" s="5"/>
      <c r="M619" s="14"/>
      <c r="N619" s="14"/>
      <c r="O619" s="14"/>
      <c r="P619" s="14"/>
      <c r="Q619" s="14"/>
      <c r="R619" s="35" t="s">
        <v>1339</v>
      </c>
      <c r="S619" s="36"/>
      <c r="T619" s="36"/>
      <c r="U619" s="36"/>
      <c r="V619" s="36"/>
      <c r="W619" s="36"/>
      <c r="X619" s="19">
        <f t="shared" si="6"/>
        <v>1</v>
      </c>
    </row>
    <row r="620">
      <c r="A620" s="10"/>
      <c r="B620" s="10" t="s">
        <v>1307</v>
      </c>
      <c r="C620" s="10" t="s">
        <v>249</v>
      </c>
      <c r="D620" s="10" t="s">
        <v>28</v>
      </c>
      <c r="E620" s="10" t="s">
        <v>28</v>
      </c>
      <c r="F620" s="12" t="s">
        <v>1456</v>
      </c>
      <c r="G620" s="12" t="s">
        <v>297</v>
      </c>
      <c r="H620" s="12" t="s">
        <v>377</v>
      </c>
      <c r="I620" s="5">
        <v>0.0</v>
      </c>
      <c r="J620" s="5">
        <v>0.0</v>
      </c>
      <c r="K620" s="5"/>
      <c r="L620" s="5"/>
      <c r="M620" s="7">
        <v>0.0</v>
      </c>
      <c r="N620" s="7">
        <v>0.0</v>
      </c>
      <c r="O620" s="7"/>
      <c r="P620" s="7"/>
      <c r="Q620" s="7"/>
      <c r="R620" s="35" t="s">
        <v>1457</v>
      </c>
      <c r="S620" s="35" t="s">
        <v>1457</v>
      </c>
      <c r="T620" s="35" t="s">
        <v>1457</v>
      </c>
      <c r="U620" s="35" t="s">
        <v>1457</v>
      </c>
      <c r="V620" s="9"/>
      <c r="W620" s="9" t="s">
        <v>1458</v>
      </c>
      <c r="X620" s="19">
        <f t="shared" si="6"/>
        <v>1</v>
      </c>
    </row>
    <row r="621">
      <c r="A621" s="10" t="s">
        <v>1459</v>
      </c>
      <c r="B621" s="10" t="s">
        <v>1307</v>
      </c>
      <c r="C621" s="10" t="s">
        <v>249</v>
      </c>
      <c r="D621" s="10" t="s">
        <v>28</v>
      </c>
      <c r="E621" s="10" t="s">
        <v>28</v>
      </c>
      <c r="F621" s="12" t="s">
        <v>1460</v>
      </c>
      <c r="G621" s="12" t="s">
        <v>297</v>
      </c>
      <c r="H621" s="12" t="s">
        <v>1334</v>
      </c>
      <c r="I621" s="5">
        <v>0.0</v>
      </c>
      <c r="J621" s="5">
        <v>0.0</v>
      </c>
      <c r="K621" s="5"/>
      <c r="L621" s="5"/>
      <c r="M621" s="7">
        <v>1600.0</v>
      </c>
      <c r="N621" s="7">
        <v>1600.0</v>
      </c>
      <c r="O621" s="7">
        <v>400.0</v>
      </c>
      <c r="P621" s="7">
        <v>507.5</v>
      </c>
      <c r="Q621" s="7">
        <v>2024.0</v>
      </c>
      <c r="R621" s="35" t="s">
        <v>1328</v>
      </c>
      <c r="S621" s="9"/>
      <c r="T621" s="35" t="s">
        <v>1461</v>
      </c>
      <c r="U621" s="36"/>
      <c r="V621" s="36"/>
      <c r="W621" s="36"/>
      <c r="X621" s="19">
        <f t="shared" si="6"/>
        <v>1</v>
      </c>
    </row>
    <row r="622">
      <c r="A622" s="10"/>
      <c r="B622" s="10" t="s">
        <v>1307</v>
      </c>
      <c r="C622" s="10" t="s">
        <v>249</v>
      </c>
      <c r="D622" s="10" t="s">
        <v>189</v>
      </c>
      <c r="E622" s="10" t="s">
        <v>28</v>
      </c>
      <c r="F622" s="12" t="s">
        <v>1462</v>
      </c>
      <c r="G622" s="12" t="s">
        <v>297</v>
      </c>
      <c r="H622" s="12" t="s">
        <v>1406</v>
      </c>
      <c r="I622" s="13">
        <v>145.0</v>
      </c>
      <c r="J622" s="13">
        <v>-145.0</v>
      </c>
      <c r="K622" s="5">
        <v>220.0</v>
      </c>
      <c r="L622" s="5">
        <v>127.0</v>
      </c>
      <c r="M622" s="7">
        <v>155.0</v>
      </c>
      <c r="N622" s="7">
        <v>-155.0</v>
      </c>
      <c r="O622" s="14"/>
      <c r="P622" s="14"/>
      <c r="Q622" s="14"/>
      <c r="R622" s="37" t="s">
        <v>1328</v>
      </c>
      <c r="S622" s="37" t="s">
        <v>1463</v>
      </c>
      <c r="T622" s="37" t="s">
        <v>1328</v>
      </c>
      <c r="U622" s="36"/>
      <c r="V622" s="36"/>
      <c r="W622" s="36"/>
      <c r="X622" s="19">
        <f t="shared" si="6"/>
        <v>1</v>
      </c>
    </row>
    <row r="623">
      <c r="A623" s="10" t="s">
        <v>1386</v>
      </c>
      <c r="B623" s="10" t="s">
        <v>1307</v>
      </c>
      <c r="C623" s="10" t="s">
        <v>249</v>
      </c>
      <c r="D623" s="10" t="s">
        <v>189</v>
      </c>
      <c r="E623" s="10" t="s">
        <v>28</v>
      </c>
      <c r="F623" s="12" t="s">
        <v>1464</v>
      </c>
      <c r="G623" s="12" t="s">
        <v>1271</v>
      </c>
      <c r="H623" s="12" t="s">
        <v>1228</v>
      </c>
      <c r="I623" s="5">
        <v>0.0</v>
      </c>
      <c r="J623" s="5">
        <v>0.0</v>
      </c>
      <c r="K623" s="5"/>
      <c r="L623" s="5"/>
      <c r="M623" s="14"/>
      <c r="N623" s="14"/>
      <c r="O623" s="7">
        <v>225.0</v>
      </c>
      <c r="P623" s="14"/>
      <c r="Q623" s="14"/>
      <c r="R623" s="35" t="s">
        <v>1465</v>
      </c>
      <c r="S623" s="36"/>
      <c r="T623" s="35" t="s">
        <v>1465</v>
      </c>
      <c r="U623" s="36"/>
      <c r="V623" s="36"/>
      <c r="W623" s="36"/>
      <c r="X623" s="19">
        <f t="shared" si="6"/>
        <v>1</v>
      </c>
    </row>
    <row r="624">
      <c r="A624" s="10" t="s">
        <v>1312</v>
      </c>
      <c r="B624" s="10" t="s">
        <v>1307</v>
      </c>
      <c r="C624" s="10" t="s">
        <v>249</v>
      </c>
      <c r="D624" s="10" t="s">
        <v>28</v>
      </c>
      <c r="E624" s="10" t="s">
        <v>28</v>
      </c>
      <c r="F624" s="12" t="s">
        <v>1466</v>
      </c>
      <c r="G624" s="12" t="s">
        <v>1271</v>
      </c>
      <c r="H624" s="12" t="s">
        <v>344</v>
      </c>
      <c r="I624" s="5">
        <v>0.0</v>
      </c>
      <c r="J624" s="5">
        <v>0.0</v>
      </c>
      <c r="K624" s="5"/>
      <c r="L624" s="5"/>
      <c r="M624" s="7">
        <v>0.0</v>
      </c>
      <c r="N624" s="7">
        <v>0.0</v>
      </c>
      <c r="O624" s="7"/>
      <c r="P624" s="7"/>
      <c r="Q624" s="7"/>
      <c r="R624" s="35" t="s">
        <v>1339</v>
      </c>
      <c r="S624" s="36"/>
      <c r="T624" s="35" t="s">
        <v>1339</v>
      </c>
      <c r="U624" s="36"/>
      <c r="V624" s="36"/>
      <c r="W624" s="36"/>
      <c r="X624" s="19">
        <f t="shared" si="6"/>
        <v>1</v>
      </c>
    </row>
    <row r="625">
      <c r="A625" s="10"/>
      <c r="B625" s="10" t="s">
        <v>1307</v>
      </c>
      <c r="C625" s="10" t="s">
        <v>249</v>
      </c>
      <c r="D625" s="10" t="s">
        <v>28</v>
      </c>
      <c r="E625" s="10" t="s">
        <v>28</v>
      </c>
      <c r="F625" s="12" t="s">
        <v>1467</v>
      </c>
      <c r="G625" s="12" t="s">
        <v>1271</v>
      </c>
      <c r="H625" s="12" t="s">
        <v>1229</v>
      </c>
      <c r="I625" s="5">
        <v>250.0</v>
      </c>
      <c r="J625" s="5">
        <v>-250.0</v>
      </c>
      <c r="K625" s="5">
        <v>225.0</v>
      </c>
      <c r="L625" s="13"/>
      <c r="M625" s="7">
        <v>0.0</v>
      </c>
      <c r="N625" s="7">
        <v>0.0</v>
      </c>
      <c r="O625" s="7"/>
      <c r="P625" s="7"/>
      <c r="Q625" s="7"/>
      <c r="R625" s="35" t="s">
        <v>1350</v>
      </c>
      <c r="S625" s="36"/>
      <c r="T625" s="35" t="s">
        <v>1339</v>
      </c>
      <c r="U625" s="36"/>
      <c r="V625" s="36"/>
      <c r="W625" s="36"/>
      <c r="X625" s="19">
        <f t="shared" si="6"/>
        <v>1</v>
      </c>
    </row>
    <row r="626">
      <c r="A626" s="10" t="s">
        <v>1386</v>
      </c>
      <c r="B626" s="10" t="s">
        <v>1307</v>
      </c>
      <c r="C626" s="10" t="s">
        <v>249</v>
      </c>
      <c r="D626" s="10" t="s">
        <v>189</v>
      </c>
      <c r="E626" s="10" t="s">
        <v>28</v>
      </c>
      <c r="F626" s="12" t="s">
        <v>1468</v>
      </c>
      <c r="G626" s="12" t="s">
        <v>1469</v>
      </c>
      <c r="H626" s="12" t="s">
        <v>1470</v>
      </c>
      <c r="I626" s="5">
        <v>0.0</v>
      </c>
      <c r="J626" s="5">
        <v>0.0</v>
      </c>
      <c r="K626" s="5"/>
      <c r="L626" s="5"/>
      <c r="M626" s="14"/>
      <c r="N626" s="14"/>
      <c r="O626" s="14"/>
      <c r="P626" s="14"/>
      <c r="Q626" s="14"/>
      <c r="R626" s="37" t="s">
        <v>1311</v>
      </c>
      <c r="S626" s="36"/>
      <c r="T626" s="36"/>
      <c r="U626" s="36"/>
      <c r="V626" s="36"/>
      <c r="W626" s="36"/>
      <c r="X626" s="19">
        <f t="shared" si="6"/>
        <v>1</v>
      </c>
    </row>
    <row r="627">
      <c r="A627" s="10" t="s">
        <v>1386</v>
      </c>
      <c r="B627" s="10" t="s">
        <v>1307</v>
      </c>
      <c r="C627" s="10" t="s">
        <v>249</v>
      </c>
      <c r="D627" s="10" t="s">
        <v>189</v>
      </c>
      <c r="E627" s="10" t="s">
        <v>28</v>
      </c>
      <c r="F627" s="12" t="s">
        <v>1471</v>
      </c>
      <c r="G627" s="12" t="s">
        <v>1469</v>
      </c>
      <c r="H627" s="12" t="s">
        <v>1472</v>
      </c>
      <c r="I627" s="5">
        <v>1450.0</v>
      </c>
      <c r="J627" s="5">
        <v>-1450.0</v>
      </c>
      <c r="K627" s="5">
        <v>400.0</v>
      </c>
      <c r="L627" s="5"/>
      <c r="M627" s="14"/>
      <c r="N627" s="14"/>
      <c r="O627" s="14"/>
      <c r="P627" s="14"/>
      <c r="Q627" s="14"/>
      <c r="R627" s="37" t="s">
        <v>1311</v>
      </c>
      <c r="S627" s="36"/>
      <c r="T627" s="36"/>
      <c r="U627" s="36"/>
      <c r="V627" s="36"/>
      <c r="W627" s="36"/>
      <c r="X627" s="19">
        <f t="shared" si="6"/>
        <v>1</v>
      </c>
    </row>
    <row r="628">
      <c r="A628" s="10" t="s">
        <v>1386</v>
      </c>
      <c r="B628" s="10" t="s">
        <v>1307</v>
      </c>
      <c r="C628" s="10" t="s">
        <v>249</v>
      </c>
      <c r="D628" s="10" t="s">
        <v>189</v>
      </c>
      <c r="E628" s="10" t="s">
        <v>28</v>
      </c>
      <c r="F628" s="12" t="s">
        <v>1473</v>
      </c>
      <c r="G628" s="12" t="s">
        <v>1469</v>
      </c>
      <c r="H628" s="12" t="s">
        <v>1334</v>
      </c>
      <c r="I628" s="5">
        <v>0.0</v>
      </c>
      <c r="J628" s="5">
        <v>0.0</v>
      </c>
      <c r="K628" s="5"/>
      <c r="L628" s="5"/>
      <c r="M628" s="14"/>
      <c r="N628" s="14"/>
      <c r="O628" s="14"/>
      <c r="P628" s="14"/>
      <c r="Q628" s="14"/>
      <c r="R628" s="35" t="s">
        <v>1311</v>
      </c>
      <c r="S628" s="36"/>
      <c r="T628" s="36"/>
      <c r="U628" s="36"/>
      <c r="V628" s="36"/>
      <c r="W628" s="36"/>
      <c r="X628" s="19">
        <f t="shared" si="6"/>
        <v>1</v>
      </c>
    </row>
    <row r="629">
      <c r="A629" s="10" t="s">
        <v>1386</v>
      </c>
      <c r="B629" s="10" t="s">
        <v>1307</v>
      </c>
      <c r="C629" s="10" t="s">
        <v>249</v>
      </c>
      <c r="D629" s="10" t="s">
        <v>189</v>
      </c>
      <c r="E629" s="10" t="s">
        <v>28</v>
      </c>
      <c r="F629" s="12" t="s">
        <v>1474</v>
      </c>
      <c r="G629" s="12" t="s">
        <v>1469</v>
      </c>
      <c r="H629" s="12" t="s">
        <v>353</v>
      </c>
      <c r="I629" s="5">
        <v>2000.0</v>
      </c>
      <c r="J629" s="5">
        <v>-2000.0</v>
      </c>
      <c r="K629" s="5">
        <v>533.0</v>
      </c>
      <c r="L629" s="5"/>
      <c r="M629" s="14"/>
      <c r="N629" s="14"/>
      <c r="O629" s="14"/>
      <c r="P629" s="14"/>
      <c r="Q629" s="14"/>
      <c r="R629" s="37" t="s">
        <v>1311</v>
      </c>
      <c r="S629" s="36"/>
      <c r="T629" s="36"/>
      <c r="U629" s="36"/>
      <c r="V629" s="36"/>
      <c r="W629" s="36"/>
      <c r="X629" s="19">
        <f t="shared" si="6"/>
        <v>1</v>
      </c>
    </row>
    <row r="630">
      <c r="A630" s="10" t="s">
        <v>1386</v>
      </c>
      <c r="B630" s="10" t="s">
        <v>1307</v>
      </c>
      <c r="C630" s="10" t="s">
        <v>249</v>
      </c>
      <c r="D630" s="10" t="s">
        <v>189</v>
      </c>
      <c r="E630" s="10" t="s">
        <v>28</v>
      </c>
      <c r="F630" s="12" t="s">
        <v>1475</v>
      </c>
      <c r="G630" s="12" t="s">
        <v>1469</v>
      </c>
      <c r="H630" s="12" t="s">
        <v>1322</v>
      </c>
      <c r="I630" s="5">
        <v>0.0</v>
      </c>
      <c r="J630" s="5">
        <v>0.0</v>
      </c>
      <c r="K630" s="5"/>
      <c r="L630" s="5"/>
      <c r="M630" s="14"/>
      <c r="N630" s="14"/>
      <c r="O630" s="14"/>
      <c r="P630" s="14"/>
      <c r="Q630" s="14"/>
      <c r="R630" s="37" t="s">
        <v>1311</v>
      </c>
      <c r="S630" s="36"/>
      <c r="T630" s="36"/>
      <c r="U630" s="36"/>
      <c r="V630" s="36"/>
      <c r="W630" s="36"/>
      <c r="X630" s="19">
        <f t="shared" si="6"/>
        <v>1</v>
      </c>
    </row>
    <row r="631">
      <c r="A631" s="10" t="s">
        <v>1386</v>
      </c>
      <c r="B631" s="10" t="s">
        <v>1307</v>
      </c>
      <c r="C631" s="10" t="s">
        <v>249</v>
      </c>
      <c r="D631" s="10" t="s">
        <v>189</v>
      </c>
      <c r="E631" s="10" t="s">
        <v>28</v>
      </c>
      <c r="F631" s="12" t="s">
        <v>1476</v>
      </c>
      <c r="G631" s="12" t="s">
        <v>1469</v>
      </c>
      <c r="H631" s="12" t="s">
        <v>1375</v>
      </c>
      <c r="I631" s="5">
        <v>500.0</v>
      </c>
      <c r="J631" s="5">
        <v>-500.0</v>
      </c>
      <c r="K631" s="5">
        <v>400.0</v>
      </c>
      <c r="L631" s="5"/>
      <c r="M631" s="14"/>
      <c r="N631" s="14"/>
      <c r="O631" s="14"/>
      <c r="P631" s="14"/>
      <c r="Q631" s="14"/>
      <c r="R631" s="37" t="s">
        <v>1311</v>
      </c>
      <c r="S631" s="36"/>
      <c r="T631" s="36"/>
      <c r="U631" s="36"/>
      <c r="V631" s="36"/>
      <c r="W631" s="36"/>
      <c r="X631" s="19">
        <f t="shared" si="6"/>
        <v>1</v>
      </c>
    </row>
    <row r="632">
      <c r="A632" s="10" t="s">
        <v>1386</v>
      </c>
      <c r="B632" s="10" t="s">
        <v>1307</v>
      </c>
      <c r="C632" s="10" t="s">
        <v>249</v>
      </c>
      <c r="D632" s="10" t="s">
        <v>189</v>
      </c>
      <c r="E632" s="10" t="s">
        <v>28</v>
      </c>
      <c r="F632" s="12" t="s">
        <v>1477</v>
      </c>
      <c r="G632" s="12" t="s">
        <v>1470</v>
      </c>
      <c r="H632" s="12" t="s">
        <v>1334</v>
      </c>
      <c r="I632" s="5">
        <v>0.0</v>
      </c>
      <c r="J632" s="5">
        <v>0.0</v>
      </c>
      <c r="K632" s="5"/>
      <c r="L632" s="5"/>
      <c r="M632" s="14"/>
      <c r="N632" s="14"/>
      <c r="O632" s="14"/>
      <c r="P632" s="14"/>
      <c r="Q632" s="14"/>
      <c r="R632" s="37" t="s">
        <v>1311</v>
      </c>
      <c r="S632" s="36"/>
      <c r="T632" s="36"/>
      <c r="U632" s="36"/>
      <c r="V632" s="36"/>
      <c r="W632" s="36"/>
      <c r="X632" s="19">
        <f t="shared" si="6"/>
        <v>1</v>
      </c>
    </row>
    <row r="633">
      <c r="A633" s="10" t="s">
        <v>1386</v>
      </c>
      <c r="B633" s="10" t="s">
        <v>1307</v>
      </c>
      <c r="C633" s="10" t="s">
        <v>249</v>
      </c>
      <c r="D633" s="10" t="s">
        <v>189</v>
      </c>
      <c r="E633" s="10" t="s">
        <v>28</v>
      </c>
      <c r="F633" s="12" t="s">
        <v>1478</v>
      </c>
      <c r="G633" s="12" t="s">
        <v>1470</v>
      </c>
      <c r="H633" s="12" t="s">
        <v>1322</v>
      </c>
      <c r="I633" s="5">
        <v>0.0</v>
      </c>
      <c r="J633" s="5">
        <v>0.0</v>
      </c>
      <c r="K633" s="5"/>
      <c r="L633" s="5"/>
      <c r="M633" s="14"/>
      <c r="N633" s="14"/>
      <c r="O633" s="14"/>
      <c r="P633" s="14"/>
      <c r="Q633" s="14"/>
      <c r="R633" s="37" t="s">
        <v>1311</v>
      </c>
      <c r="S633" s="36"/>
      <c r="T633" s="36"/>
      <c r="U633" s="36"/>
      <c r="V633" s="36"/>
      <c r="W633" s="36"/>
      <c r="X633" s="19">
        <f t="shared" si="6"/>
        <v>1</v>
      </c>
    </row>
    <row r="634">
      <c r="A634" s="10" t="s">
        <v>1386</v>
      </c>
      <c r="B634" s="10" t="s">
        <v>1307</v>
      </c>
      <c r="C634" s="10" t="s">
        <v>249</v>
      </c>
      <c r="D634" s="10" t="s">
        <v>189</v>
      </c>
      <c r="E634" s="10" t="s">
        <v>28</v>
      </c>
      <c r="F634" s="12" t="s">
        <v>1479</v>
      </c>
      <c r="G634" s="12" t="s">
        <v>1317</v>
      </c>
      <c r="H634" s="12" t="s">
        <v>353</v>
      </c>
      <c r="I634" s="5">
        <v>350.0</v>
      </c>
      <c r="J634" s="5">
        <v>-350.0</v>
      </c>
      <c r="K634" s="5">
        <v>220.0</v>
      </c>
      <c r="L634" s="13"/>
      <c r="M634" s="14"/>
      <c r="N634" s="14"/>
      <c r="O634" s="14"/>
      <c r="P634" s="14"/>
      <c r="Q634" s="14"/>
      <c r="R634" s="37" t="s">
        <v>1311</v>
      </c>
      <c r="S634" s="36"/>
      <c r="T634" s="36"/>
      <c r="U634" s="36"/>
      <c r="V634" s="36"/>
      <c r="W634" s="36"/>
      <c r="X634" s="19">
        <f t="shared" si="6"/>
        <v>1</v>
      </c>
    </row>
    <row r="635">
      <c r="A635" s="10" t="s">
        <v>1386</v>
      </c>
      <c r="B635" s="10" t="s">
        <v>1307</v>
      </c>
      <c r="C635" s="10" t="s">
        <v>249</v>
      </c>
      <c r="D635" s="10" t="s">
        <v>189</v>
      </c>
      <c r="E635" s="10" t="s">
        <v>28</v>
      </c>
      <c r="F635" s="12" t="s">
        <v>1480</v>
      </c>
      <c r="G635" s="12" t="s">
        <v>1317</v>
      </c>
      <c r="H635" s="12" t="s">
        <v>1322</v>
      </c>
      <c r="I635" s="5">
        <v>300.0</v>
      </c>
      <c r="J635" s="5">
        <v>-300.0</v>
      </c>
      <c r="K635" s="5">
        <v>350.0</v>
      </c>
      <c r="L635" s="13"/>
      <c r="M635" s="14"/>
      <c r="N635" s="14"/>
      <c r="O635" s="14"/>
      <c r="P635" s="14"/>
      <c r="Q635" s="14"/>
      <c r="R635" s="37" t="s">
        <v>1311</v>
      </c>
      <c r="S635" s="36"/>
      <c r="T635" s="36"/>
      <c r="U635" s="36"/>
      <c r="V635" s="36"/>
      <c r="W635" s="36"/>
      <c r="X635" s="19">
        <f t="shared" si="6"/>
        <v>1</v>
      </c>
    </row>
    <row r="636">
      <c r="A636" s="10" t="s">
        <v>1386</v>
      </c>
      <c r="B636" s="10" t="s">
        <v>1307</v>
      </c>
      <c r="C636" s="10" t="s">
        <v>249</v>
      </c>
      <c r="D636" s="10" t="s">
        <v>189</v>
      </c>
      <c r="E636" s="10" t="s">
        <v>28</v>
      </c>
      <c r="F636" s="12" t="s">
        <v>1481</v>
      </c>
      <c r="G636" s="12" t="s">
        <v>344</v>
      </c>
      <c r="H636" s="12" t="s">
        <v>1292</v>
      </c>
      <c r="I636" s="5">
        <v>80.0</v>
      </c>
      <c r="J636" s="5">
        <v>-80.0</v>
      </c>
      <c r="K636" s="5">
        <v>132.0</v>
      </c>
      <c r="L636" s="13"/>
      <c r="M636" s="14"/>
      <c r="N636" s="14"/>
      <c r="O636" s="14"/>
      <c r="P636" s="14"/>
      <c r="Q636" s="14"/>
      <c r="R636" s="35" t="s">
        <v>1350</v>
      </c>
      <c r="S636" s="36"/>
      <c r="T636" s="36"/>
      <c r="U636" s="36"/>
      <c r="V636" s="36"/>
      <c r="W636" s="36"/>
      <c r="X636" s="19">
        <f t="shared" si="6"/>
        <v>1</v>
      </c>
    </row>
    <row r="637">
      <c r="A637" s="10"/>
      <c r="B637" s="10" t="s">
        <v>1307</v>
      </c>
      <c r="C637" s="10" t="s">
        <v>249</v>
      </c>
      <c r="D637" s="10" t="s">
        <v>28</v>
      </c>
      <c r="E637" s="10" t="s">
        <v>28</v>
      </c>
      <c r="F637" s="12" t="s">
        <v>1482</v>
      </c>
      <c r="G637" s="12" t="s">
        <v>344</v>
      </c>
      <c r="H637" s="12" t="s">
        <v>348</v>
      </c>
      <c r="I637" s="5">
        <v>0.0</v>
      </c>
      <c r="J637" s="5">
        <v>0.0</v>
      </c>
      <c r="K637" s="13"/>
      <c r="L637" s="13"/>
      <c r="M637" s="7">
        <v>0.0</v>
      </c>
      <c r="N637" s="7">
        <v>0.0</v>
      </c>
      <c r="O637" s="7"/>
      <c r="P637" s="7"/>
      <c r="Q637" s="7"/>
      <c r="R637" s="35" t="s">
        <v>1339</v>
      </c>
      <c r="S637" s="36"/>
      <c r="T637" s="35" t="s">
        <v>1339</v>
      </c>
      <c r="U637" s="36"/>
      <c r="V637" s="36"/>
      <c r="W637" s="36"/>
      <c r="X637" s="19">
        <f t="shared" si="6"/>
        <v>1</v>
      </c>
    </row>
    <row r="638">
      <c r="A638" s="10"/>
      <c r="B638" s="10" t="s">
        <v>1307</v>
      </c>
      <c r="C638" s="10" t="s">
        <v>249</v>
      </c>
      <c r="D638" s="10" t="s">
        <v>28</v>
      </c>
      <c r="E638" s="10" t="s">
        <v>28</v>
      </c>
      <c r="F638" s="12" t="s">
        <v>1483</v>
      </c>
      <c r="G638" s="12" t="s">
        <v>1292</v>
      </c>
      <c r="H638" s="12" t="s">
        <v>348</v>
      </c>
      <c r="I638" s="5">
        <v>0.0</v>
      </c>
      <c r="J638" s="5">
        <v>0.0</v>
      </c>
      <c r="K638" s="5"/>
      <c r="L638" s="5"/>
      <c r="M638" s="7">
        <v>0.0</v>
      </c>
      <c r="N638" s="7">
        <v>0.0</v>
      </c>
      <c r="O638" s="7"/>
      <c r="P638" s="7"/>
      <c r="Q638" s="7"/>
      <c r="R638" s="35" t="s">
        <v>1484</v>
      </c>
      <c r="S638" s="36"/>
      <c r="T638" s="35" t="s">
        <v>1485</v>
      </c>
      <c r="U638" s="36"/>
      <c r="V638" s="36"/>
      <c r="W638" s="9" t="s">
        <v>1486</v>
      </c>
      <c r="X638" s="19">
        <f t="shared" si="6"/>
        <v>1</v>
      </c>
    </row>
    <row r="639">
      <c r="A639" s="10" t="s">
        <v>1386</v>
      </c>
      <c r="B639" s="10" t="s">
        <v>1307</v>
      </c>
      <c r="C639" s="10" t="s">
        <v>249</v>
      </c>
      <c r="D639" s="10" t="s">
        <v>189</v>
      </c>
      <c r="E639" s="10" t="s">
        <v>28</v>
      </c>
      <c r="F639" s="12" t="s">
        <v>1487</v>
      </c>
      <c r="G639" s="12" t="s">
        <v>1292</v>
      </c>
      <c r="H639" s="12" t="s">
        <v>1102</v>
      </c>
      <c r="I639" s="5">
        <v>0.0</v>
      </c>
      <c r="J639" s="5">
        <v>0.0</v>
      </c>
      <c r="K639" s="13"/>
      <c r="L639" s="13"/>
      <c r="M639" s="14"/>
      <c r="N639" s="14"/>
      <c r="O639" s="14"/>
      <c r="P639" s="14"/>
      <c r="Q639" s="14"/>
      <c r="R639" s="35" t="s">
        <v>1350</v>
      </c>
      <c r="S639" s="36"/>
      <c r="T639" s="36"/>
      <c r="U639" s="36"/>
      <c r="V639" s="36"/>
      <c r="W639" s="36"/>
      <c r="X639" s="19">
        <f t="shared" si="6"/>
        <v>1</v>
      </c>
    </row>
    <row r="640">
      <c r="A640" s="10" t="s">
        <v>1386</v>
      </c>
      <c r="B640" s="10" t="s">
        <v>1307</v>
      </c>
      <c r="C640" s="10" t="s">
        <v>249</v>
      </c>
      <c r="D640" s="10" t="s">
        <v>189</v>
      </c>
      <c r="E640" s="10" t="s">
        <v>28</v>
      </c>
      <c r="F640" s="12" t="s">
        <v>1488</v>
      </c>
      <c r="G640" s="12" t="s">
        <v>1331</v>
      </c>
      <c r="H640" s="12" t="s">
        <v>1334</v>
      </c>
      <c r="I640" s="5">
        <v>0.0</v>
      </c>
      <c r="J640" s="5">
        <v>0.0</v>
      </c>
      <c r="K640" s="5"/>
      <c r="L640" s="5"/>
      <c r="M640" s="7"/>
      <c r="N640" s="7"/>
      <c r="O640" s="14"/>
      <c r="P640" s="14"/>
      <c r="Q640" s="14"/>
      <c r="R640" s="35" t="s">
        <v>1328</v>
      </c>
      <c r="S640" s="36"/>
      <c r="T640" s="36"/>
      <c r="U640" s="36"/>
      <c r="V640" s="36"/>
      <c r="W640" s="36"/>
      <c r="X640" s="19">
        <f t="shared" si="6"/>
        <v>1</v>
      </c>
    </row>
    <row r="641">
      <c r="A641" s="10" t="s">
        <v>1489</v>
      </c>
      <c r="B641" s="10" t="s">
        <v>1307</v>
      </c>
      <c r="C641" s="10" t="s">
        <v>249</v>
      </c>
      <c r="D641" s="10" t="s">
        <v>28</v>
      </c>
      <c r="E641" s="10" t="s">
        <v>28</v>
      </c>
      <c r="F641" s="12" t="s">
        <v>1490</v>
      </c>
      <c r="G641" s="12" t="s">
        <v>1331</v>
      </c>
      <c r="H641" s="12" t="s">
        <v>1406</v>
      </c>
      <c r="I641" s="5">
        <v>0.0</v>
      </c>
      <c r="J641" s="5">
        <v>0.0</v>
      </c>
      <c r="K641" s="5"/>
      <c r="L641" s="5"/>
      <c r="M641" s="7">
        <v>225.0</v>
      </c>
      <c r="N641" s="7">
        <v>225.0</v>
      </c>
      <c r="O641" s="7">
        <v>220.0</v>
      </c>
      <c r="P641" s="7">
        <v>93.5</v>
      </c>
      <c r="Q641" s="14"/>
      <c r="R641" s="35" t="s">
        <v>1328</v>
      </c>
      <c r="S641" s="36"/>
      <c r="T641" s="35" t="s">
        <v>1491</v>
      </c>
      <c r="U641" s="36"/>
      <c r="V641" s="36"/>
      <c r="W641" s="36"/>
      <c r="X641" s="19">
        <f t="shared" si="6"/>
        <v>1</v>
      </c>
    </row>
    <row r="642">
      <c r="A642" s="10" t="s">
        <v>1386</v>
      </c>
      <c r="B642" s="10" t="s">
        <v>1307</v>
      </c>
      <c r="C642" s="10" t="s">
        <v>249</v>
      </c>
      <c r="D642" s="10" t="s">
        <v>189</v>
      </c>
      <c r="E642" s="10" t="s">
        <v>28</v>
      </c>
      <c r="F642" s="12" t="s">
        <v>1492</v>
      </c>
      <c r="G642" s="12" t="s">
        <v>1472</v>
      </c>
      <c r="H642" s="12" t="s">
        <v>353</v>
      </c>
      <c r="I642" s="5">
        <v>1176.0</v>
      </c>
      <c r="J642" s="5">
        <v>-1176.0</v>
      </c>
      <c r="K642" s="13"/>
      <c r="L642" s="13"/>
      <c r="M642" s="14"/>
      <c r="N642" s="14"/>
      <c r="O642" s="14"/>
      <c r="P642" s="14"/>
      <c r="Q642" s="14"/>
      <c r="R642" s="35" t="s">
        <v>1493</v>
      </c>
      <c r="S642" s="36"/>
      <c r="T642" s="36"/>
      <c r="U642" s="36"/>
      <c r="V642" s="36"/>
      <c r="W642" s="36"/>
      <c r="X642" s="19">
        <f t="shared" si="6"/>
        <v>1</v>
      </c>
    </row>
    <row r="643">
      <c r="A643" s="10"/>
      <c r="B643" s="10" t="s">
        <v>1307</v>
      </c>
      <c r="C643" s="10" t="s">
        <v>249</v>
      </c>
      <c r="D643" s="10" t="s">
        <v>189</v>
      </c>
      <c r="E643" s="10" t="s">
        <v>28</v>
      </c>
      <c r="F643" s="12" t="s">
        <v>1494</v>
      </c>
      <c r="G643" s="12" t="s">
        <v>1334</v>
      </c>
      <c r="H643" s="12" t="s">
        <v>1406</v>
      </c>
      <c r="I643" s="5">
        <v>0.0</v>
      </c>
      <c r="J643" s="5">
        <v>0.0</v>
      </c>
      <c r="K643" s="5"/>
      <c r="L643" s="5"/>
      <c r="M643" s="7">
        <v>400.0</v>
      </c>
      <c r="N643" s="7">
        <v>-400.0</v>
      </c>
      <c r="O643" s="7">
        <v>400.0</v>
      </c>
      <c r="P643" s="14"/>
      <c r="Q643" s="14"/>
      <c r="R643" s="35" t="s">
        <v>1328</v>
      </c>
      <c r="S643" s="39"/>
      <c r="T643" s="37" t="s">
        <v>1328</v>
      </c>
      <c r="U643" s="36"/>
      <c r="V643" s="36"/>
      <c r="W643" s="36"/>
      <c r="X643" s="19">
        <f t="shared" si="6"/>
        <v>1</v>
      </c>
    </row>
    <row r="644">
      <c r="A644" s="10" t="s">
        <v>1386</v>
      </c>
      <c r="B644" s="10" t="s">
        <v>1307</v>
      </c>
      <c r="C644" s="10" t="s">
        <v>249</v>
      </c>
      <c r="D644" s="10" t="s">
        <v>189</v>
      </c>
      <c r="E644" s="10" t="s">
        <v>28</v>
      </c>
      <c r="F644" s="12" t="s">
        <v>1495</v>
      </c>
      <c r="G644" s="12" t="s">
        <v>1334</v>
      </c>
      <c r="H644" s="12" t="s">
        <v>1322</v>
      </c>
      <c r="I644" s="5">
        <v>0.0</v>
      </c>
      <c r="J644" s="5">
        <v>0.0</v>
      </c>
      <c r="K644" s="5"/>
      <c r="L644" s="5"/>
      <c r="M644" s="14"/>
      <c r="N644" s="14"/>
      <c r="O644" s="14"/>
      <c r="P644" s="14"/>
      <c r="Q644" s="14"/>
      <c r="R644" s="37" t="s">
        <v>1311</v>
      </c>
      <c r="S644" s="36"/>
      <c r="T644" s="36"/>
      <c r="U644" s="36"/>
      <c r="V644" s="36"/>
      <c r="W644" s="36"/>
      <c r="X644" s="19">
        <f t="shared" si="6"/>
        <v>1</v>
      </c>
    </row>
    <row r="645">
      <c r="A645" s="10" t="s">
        <v>1496</v>
      </c>
      <c r="B645" s="10" t="s">
        <v>1307</v>
      </c>
      <c r="C645" s="10" t="s">
        <v>249</v>
      </c>
      <c r="D645" s="10" t="s">
        <v>189</v>
      </c>
      <c r="E645" s="10" t="s">
        <v>28</v>
      </c>
      <c r="F645" s="12" t="s">
        <v>1497</v>
      </c>
      <c r="G645" s="12" t="s">
        <v>353</v>
      </c>
      <c r="H645" s="12" t="s">
        <v>1375</v>
      </c>
      <c r="I645" s="13">
        <v>15.0</v>
      </c>
      <c r="J645" s="13">
        <v>-15.0</v>
      </c>
      <c r="K645" s="5">
        <v>400.0</v>
      </c>
      <c r="L645" s="5">
        <v>320.0</v>
      </c>
      <c r="M645" s="7">
        <v>300.0</v>
      </c>
      <c r="N645" s="7">
        <v>-300.0</v>
      </c>
      <c r="O645" s="14"/>
      <c r="P645" s="14"/>
      <c r="Q645" s="14"/>
      <c r="R645" s="35" t="s">
        <v>1493</v>
      </c>
      <c r="S645" s="35" t="s">
        <v>1498</v>
      </c>
      <c r="T645" s="36"/>
      <c r="U645" s="36"/>
      <c r="V645" s="36"/>
      <c r="W645" s="36"/>
      <c r="X645" s="19">
        <f t="shared" si="6"/>
        <v>1</v>
      </c>
    </row>
    <row r="646">
      <c r="A646" s="10" t="s">
        <v>1496</v>
      </c>
      <c r="B646" s="10" t="s">
        <v>1307</v>
      </c>
      <c r="C646" s="10" t="s">
        <v>249</v>
      </c>
      <c r="D646" s="10" t="s">
        <v>189</v>
      </c>
      <c r="E646" s="10" t="s">
        <v>28</v>
      </c>
      <c r="F646" s="12" t="s">
        <v>1499</v>
      </c>
      <c r="G646" s="12" t="s">
        <v>1322</v>
      </c>
      <c r="H646" s="12" t="s">
        <v>1375</v>
      </c>
      <c r="I646" s="5">
        <v>1400.0</v>
      </c>
      <c r="J646" s="5">
        <v>-1400.0</v>
      </c>
      <c r="K646" s="5">
        <v>330.0</v>
      </c>
      <c r="L646" s="13"/>
      <c r="M646" s="7">
        <v>300.0</v>
      </c>
      <c r="N646" s="7">
        <v>-300.0</v>
      </c>
      <c r="O646" s="14"/>
      <c r="P646" s="14"/>
      <c r="Q646" s="14"/>
      <c r="R646" s="35" t="s">
        <v>1311</v>
      </c>
      <c r="S646" s="36"/>
      <c r="T646" s="36"/>
      <c r="U646" s="36"/>
      <c r="V646" s="36"/>
      <c r="W646" s="36"/>
      <c r="X646" s="19">
        <f t="shared" si="6"/>
        <v>1</v>
      </c>
    </row>
    <row r="647" hidden="1">
      <c r="A647" s="10"/>
      <c r="B647" s="10" t="s">
        <v>1500</v>
      </c>
      <c r="C647" s="10" t="s">
        <v>1500</v>
      </c>
      <c r="D647" s="10" t="s">
        <v>189</v>
      </c>
      <c r="E647" s="10" t="s">
        <v>108</v>
      </c>
      <c r="F647" s="12" t="s">
        <v>1501</v>
      </c>
      <c r="G647" s="12" t="s">
        <v>569</v>
      </c>
      <c r="H647" s="12" t="s">
        <v>576</v>
      </c>
      <c r="I647" s="13">
        <v>313.0</v>
      </c>
      <c r="J647" s="13">
        <v>-1122.0</v>
      </c>
      <c r="K647" s="13"/>
      <c r="L647" s="13"/>
      <c r="M647" s="14"/>
      <c r="N647" s="14"/>
      <c r="O647" s="14"/>
      <c r="P647" s="14"/>
      <c r="Q647" s="14"/>
      <c r="R647" s="16" t="s">
        <v>1502</v>
      </c>
      <c r="S647" s="22"/>
      <c r="T647" s="22"/>
      <c r="U647" s="17"/>
      <c r="V647" s="18" t="s">
        <v>1503</v>
      </c>
      <c r="W647" s="17"/>
      <c r="X647" s="19">
        <f t="shared" si="6"/>
        <v>1</v>
      </c>
    </row>
    <row r="648" hidden="1">
      <c r="A648" s="10"/>
      <c r="B648" s="10" t="s">
        <v>1500</v>
      </c>
      <c r="C648" s="10" t="s">
        <v>1500</v>
      </c>
      <c r="D648" s="10" t="s">
        <v>189</v>
      </c>
      <c r="E648" s="10" t="s">
        <v>108</v>
      </c>
      <c r="F648" s="12" t="s">
        <v>1504</v>
      </c>
      <c r="G648" s="12" t="s">
        <v>569</v>
      </c>
      <c r="H648" s="12" t="s">
        <v>1505</v>
      </c>
      <c r="I648" s="13">
        <v>22.0</v>
      </c>
      <c r="J648" s="13">
        <v>-22.0</v>
      </c>
      <c r="K648" s="13"/>
      <c r="L648" s="13"/>
      <c r="M648" s="14"/>
      <c r="N648" s="14"/>
      <c r="O648" s="14"/>
      <c r="P648" s="14"/>
      <c r="Q648" s="14"/>
      <c r="R648" s="16" t="s">
        <v>1502</v>
      </c>
      <c r="S648" s="22"/>
      <c r="T648" s="22"/>
      <c r="U648" s="17"/>
      <c r="V648" s="18" t="s">
        <v>1503</v>
      </c>
      <c r="W648" s="17"/>
      <c r="X648" s="19">
        <f t="shared" si="6"/>
        <v>1</v>
      </c>
    </row>
    <row r="649" hidden="1">
      <c r="A649" s="10"/>
      <c r="B649" s="10" t="s">
        <v>1500</v>
      </c>
      <c r="C649" s="10" t="s">
        <v>1500</v>
      </c>
      <c r="D649" s="10" t="s">
        <v>189</v>
      </c>
      <c r="E649" s="10" t="s">
        <v>108</v>
      </c>
      <c r="F649" s="12" t="s">
        <v>1506</v>
      </c>
      <c r="G649" s="12" t="s">
        <v>569</v>
      </c>
      <c r="H649" s="12" t="s">
        <v>581</v>
      </c>
      <c r="I649" s="13">
        <v>0.0</v>
      </c>
      <c r="J649" s="13">
        <v>0.0</v>
      </c>
      <c r="K649" s="13"/>
      <c r="L649" s="13"/>
      <c r="M649" s="14"/>
      <c r="N649" s="14"/>
      <c r="O649" s="14"/>
      <c r="P649" s="14"/>
      <c r="Q649" s="14"/>
      <c r="R649" s="16" t="s">
        <v>1502</v>
      </c>
      <c r="S649" s="22"/>
      <c r="T649" s="22"/>
      <c r="U649" s="17"/>
      <c r="V649" s="18" t="s">
        <v>1503</v>
      </c>
      <c r="W649" s="17"/>
      <c r="X649" s="19">
        <f t="shared" si="6"/>
        <v>1</v>
      </c>
    </row>
    <row r="650" hidden="1">
      <c r="A650" s="10"/>
      <c r="B650" s="10" t="s">
        <v>1500</v>
      </c>
      <c r="C650" s="10" t="s">
        <v>1500</v>
      </c>
      <c r="D650" s="10" t="s">
        <v>189</v>
      </c>
      <c r="E650" s="10" t="s">
        <v>108</v>
      </c>
      <c r="F650" s="12" t="s">
        <v>1507</v>
      </c>
      <c r="G650" s="12" t="s">
        <v>569</v>
      </c>
      <c r="H650" s="12" t="s">
        <v>1508</v>
      </c>
      <c r="I650" s="13">
        <v>185.0</v>
      </c>
      <c r="J650" s="13">
        <v>-120.0</v>
      </c>
      <c r="K650" s="13"/>
      <c r="L650" s="13"/>
      <c r="M650" s="14"/>
      <c r="N650" s="14"/>
      <c r="O650" s="14"/>
      <c r="P650" s="14"/>
      <c r="Q650" s="14"/>
      <c r="R650" s="16" t="s">
        <v>1502</v>
      </c>
      <c r="S650" s="22"/>
      <c r="T650" s="22"/>
      <c r="U650" s="17"/>
      <c r="V650" s="18" t="s">
        <v>1503</v>
      </c>
      <c r="W650" s="17"/>
      <c r="X650" s="19">
        <f t="shared" si="6"/>
        <v>1</v>
      </c>
    </row>
    <row r="651" hidden="1">
      <c r="A651" s="10"/>
      <c r="B651" s="10" t="s">
        <v>1500</v>
      </c>
      <c r="C651" s="10" t="s">
        <v>1500</v>
      </c>
      <c r="D651" s="10" t="s">
        <v>189</v>
      </c>
      <c r="E651" s="10" t="s">
        <v>108</v>
      </c>
      <c r="F651" s="12" t="s">
        <v>1509</v>
      </c>
      <c r="G651" s="12" t="s">
        <v>569</v>
      </c>
      <c r="H651" s="12" t="s">
        <v>1510</v>
      </c>
      <c r="I651" s="13">
        <v>273.0</v>
      </c>
      <c r="J651" s="13">
        <v>-130.0</v>
      </c>
      <c r="K651" s="13"/>
      <c r="L651" s="13"/>
      <c r="M651" s="14"/>
      <c r="N651" s="14"/>
      <c r="O651" s="14"/>
      <c r="P651" s="14"/>
      <c r="Q651" s="14"/>
      <c r="R651" s="16" t="s">
        <v>1502</v>
      </c>
      <c r="S651" s="22"/>
      <c r="T651" s="22"/>
      <c r="U651" s="17"/>
      <c r="V651" s="18" t="s">
        <v>1503</v>
      </c>
      <c r="W651" s="17"/>
      <c r="X651" s="19">
        <f t="shared" si="6"/>
        <v>1</v>
      </c>
    </row>
    <row r="652" hidden="1">
      <c r="A652" s="10"/>
      <c r="B652" s="10" t="s">
        <v>1500</v>
      </c>
      <c r="C652" s="10" t="s">
        <v>1500</v>
      </c>
      <c r="D652" s="10" t="s">
        <v>189</v>
      </c>
      <c r="E652" s="10" t="s">
        <v>108</v>
      </c>
      <c r="F652" s="12" t="s">
        <v>1511</v>
      </c>
      <c r="G652" s="12" t="s">
        <v>569</v>
      </c>
      <c r="H652" s="12" t="s">
        <v>556</v>
      </c>
      <c r="I652" s="13">
        <v>89.0</v>
      </c>
      <c r="J652" s="13">
        <v>-136.0</v>
      </c>
      <c r="K652" s="13"/>
      <c r="L652" s="13"/>
      <c r="M652" s="14"/>
      <c r="N652" s="14"/>
      <c r="O652" s="14"/>
      <c r="P652" s="14"/>
      <c r="Q652" s="14"/>
      <c r="R652" s="16" t="s">
        <v>1502</v>
      </c>
      <c r="S652" s="22"/>
      <c r="T652" s="22"/>
      <c r="U652" s="17"/>
      <c r="V652" s="18" t="s">
        <v>1503</v>
      </c>
      <c r="W652" s="17"/>
      <c r="X652" s="19">
        <f t="shared" si="6"/>
        <v>1</v>
      </c>
    </row>
    <row r="653" hidden="1">
      <c r="A653" s="10"/>
      <c r="B653" s="10" t="s">
        <v>1500</v>
      </c>
      <c r="C653" s="10" t="s">
        <v>1500</v>
      </c>
      <c r="D653" s="10" t="s">
        <v>189</v>
      </c>
      <c r="E653" s="10" t="s">
        <v>108</v>
      </c>
      <c r="F653" s="12" t="s">
        <v>1512</v>
      </c>
      <c r="G653" s="12" t="s">
        <v>569</v>
      </c>
      <c r="H653" s="12" t="s">
        <v>1513</v>
      </c>
      <c r="I653" s="13">
        <v>253.0</v>
      </c>
      <c r="J653" s="13">
        <v>-253.0</v>
      </c>
      <c r="K653" s="13"/>
      <c r="L653" s="13"/>
      <c r="M653" s="14"/>
      <c r="N653" s="14"/>
      <c r="O653" s="14"/>
      <c r="P653" s="14"/>
      <c r="Q653" s="14"/>
      <c r="R653" s="16" t="s">
        <v>1502</v>
      </c>
      <c r="S653" s="22"/>
      <c r="T653" s="22"/>
      <c r="U653" s="17"/>
      <c r="V653" s="18" t="s">
        <v>1503</v>
      </c>
      <c r="W653" s="17"/>
      <c r="X653" s="19">
        <f t="shared" si="6"/>
        <v>1</v>
      </c>
    </row>
    <row r="654" hidden="1">
      <c r="A654" s="10"/>
      <c r="B654" s="10" t="s">
        <v>1500</v>
      </c>
      <c r="C654" s="10" t="s">
        <v>1500</v>
      </c>
      <c r="D654" s="10" t="s">
        <v>189</v>
      </c>
      <c r="E654" s="10" t="s">
        <v>108</v>
      </c>
      <c r="F654" s="12" t="s">
        <v>1514</v>
      </c>
      <c r="G654" s="12" t="s">
        <v>1515</v>
      </c>
      <c r="H654" s="12" t="s">
        <v>585</v>
      </c>
      <c r="I654" s="13">
        <v>799.0</v>
      </c>
      <c r="J654" s="13">
        <v>-799.0</v>
      </c>
      <c r="K654" s="13"/>
      <c r="L654" s="13"/>
      <c r="M654" s="14"/>
      <c r="N654" s="14"/>
      <c r="O654" s="14"/>
      <c r="P654" s="14"/>
      <c r="Q654" s="14"/>
      <c r="R654" s="16" t="s">
        <v>1502</v>
      </c>
      <c r="S654" s="22"/>
      <c r="T654" s="22"/>
      <c r="U654" s="17"/>
      <c r="V654" s="18" t="s">
        <v>1503</v>
      </c>
      <c r="W654" s="17"/>
      <c r="X654" s="19">
        <f t="shared" si="6"/>
        <v>1</v>
      </c>
    </row>
    <row r="655" hidden="1">
      <c r="A655" s="10"/>
      <c r="B655" s="10" t="s">
        <v>1500</v>
      </c>
      <c r="C655" s="10" t="s">
        <v>1500</v>
      </c>
      <c r="D655" s="10" t="s">
        <v>189</v>
      </c>
      <c r="E655" s="10" t="s">
        <v>108</v>
      </c>
      <c r="F655" s="12" t="s">
        <v>1516</v>
      </c>
      <c r="G655" s="12" t="s">
        <v>1515</v>
      </c>
      <c r="H655" s="12" t="s">
        <v>1517</v>
      </c>
      <c r="I655" s="13">
        <v>194.0</v>
      </c>
      <c r="J655" s="13">
        <v>-618.0</v>
      </c>
      <c r="K655" s="13"/>
      <c r="L655" s="13"/>
      <c r="M655" s="14"/>
      <c r="N655" s="14"/>
      <c r="O655" s="14"/>
      <c r="P655" s="14"/>
      <c r="Q655" s="14"/>
      <c r="R655" s="16" t="s">
        <v>1502</v>
      </c>
      <c r="S655" s="22"/>
      <c r="T655" s="22"/>
      <c r="U655" s="17"/>
      <c r="V655" s="18" t="s">
        <v>1503</v>
      </c>
      <c r="W655" s="17"/>
      <c r="X655" s="19">
        <f t="shared" si="6"/>
        <v>1</v>
      </c>
    </row>
    <row r="656" hidden="1">
      <c r="A656" s="10"/>
      <c r="B656" s="10" t="s">
        <v>1500</v>
      </c>
      <c r="C656" s="10" t="s">
        <v>1500</v>
      </c>
      <c r="D656" s="10" t="s">
        <v>189</v>
      </c>
      <c r="E656" s="10" t="s">
        <v>108</v>
      </c>
      <c r="F656" s="12" t="s">
        <v>1518</v>
      </c>
      <c r="G656" s="12" t="s">
        <v>1515</v>
      </c>
      <c r="H656" s="12" t="s">
        <v>591</v>
      </c>
      <c r="I656" s="13">
        <v>560.0</v>
      </c>
      <c r="J656" s="13">
        <v>-869.0</v>
      </c>
      <c r="K656" s="13"/>
      <c r="L656" s="13"/>
      <c r="M656" s="14"/>
      <c r="N656" s="14"/>
      <c r="O656" s="14"/>
      <c r="P656" s="14"/>
      <c r="Q656" s="14"/>
      <c r="R656" s="16" t="s">
        <v>1502</v>
      </c>
      <c r="S656" s="22"/>
      <c r="T656" s="22"/>
      <c r="U656" s="17"/>
      <c r="V656" s="18" t="s">
        <v>1503</v>
      </c>
      <c r="W656" s="17"/>
      <c r="X656" s="19">
        <f t="shared" si="6"/>
        <v>1</v>
      </c>
    </row>
    <row r="657" hidden="1">
      <c r="A657" s="10"/>
      <c r="B657" s="10" t="s">
        <v>1500</v>
      </c>
      <c r="C657" s="10" t="s">
        <v>1500</v>
      </c>
      <c r="D657" s="10" t="s">
        <v>189</v>
      </c>
      <c r="E657" s="10" t="s">
        <v>108</v>
      </c>
      <c r="F657" s="12" t="s">
        <v>1519</v>
      </c>
      <c r="G657" s="12" t="s">
        <v>1515</v>
      </c>
      <c r="H657" s="12" t="s">
        <v>1520</v>
      </c>
      <c r="I657" s="13">
        <v>275.0</v>
      </c>
      <c r="J657" s="13">
        <v>-14.0</v>
      </c>
      <c r="K657" s="13"/>
      <c r="L657" s="13"/>
      <c r="M657" s="14"/>
      <c r="N657" s="14"/>
      <c r="O657" s="14"/>
      <c r="P657" s="14"/>
      <c r="Q657" s="14"/>
      <c r="R657" s="16" t="s">
        <v>1502</v>
      </c>
      <c r="S657" s="22"/>
      <c r="T657" s="22"/>
      <c r="U657" s="17"/>
      <c r="V657" s="18" t="s">
        <v>1503</v>
      </c>
      <c r="W657" s="17"/>
      <c r="X657" s="19">
        <f t="shared" si="6"/>
        <v>1</v>
      </c>
    </row>
    <row r="658" hidden="1">
      <c r="A658" s="10"/>
      <c r="B658" s="10" t="s">
        <v>1500</v>
      </c>
      <c r="C658" s="10" t="s">
        <v>1500</v>
      </c>
      <c r="D658" s="10" t="s">
        <v>189</v>
      </c>
      <c r="E658" s="10" t="s">
        <v>108</v>
      </c>
      <c r="F658" s="12" t="s">
        <v>1521</v>
      </c>
      <c r="G658" s="12" t="s">
        <v>1522</v>
      </c>
      <c r="H658" s="12" t="s">
        <v>576</v>
      </c>
      <c r="I658" s="13">
        <v>1297.0</v>
      </c>
      <c r="J658" s="13">
        <v>-10.0</v>
      </c>
      <c r="K658" s="13"/>
      <c r="L658" s="13"/>
      <c r="M658" s="14"/>
      <c r="N658" s="14"/>
      <c r="O658" s="14"/>
      <c r="P658" s="14"/>
      <c r="Q658" s="14"/>
      <c r="R658" s="16" t="s">
        <v>1502</v>
      </c>
      <c r="S658" s="22"/>
      <c r="T658" s="22"/>
      <c r="U658" s="17"/>
      <c r="V658" s="18" t="s">
        <v>1503</v>
      </c>
      <c r="W658" s="17"/>
      <c r="X658" s="19">
        <f t="shared" si="6"/>
        <v>1</v>
      </c>
    </row>
    <row r="659" hidden="1">
      <c r="A659" s="10"/>
      <c r="B659" s="10" t="s">
        <v>1500</v>
      </c>
      <c r="C659" s="10" t="s">
        <v>1500</v>
      </c>
      <c r="D659" s="10" t="s">
        <v>189</v>
      </c>
      <c r="E659" s="10" t="s">
        <v>108</v>
      </c>
      <c r="F659" s="12" t="s">
        <v>1523</v>
      </c>
      <c r="G659" s="12" t="s">
        <v>1522</v>
      </c>
      <c r="H659" s="12" t="s">
        <v>1513</v>
      </c>
      <c r="I659" s="13">
        <v>553.0</v>
      </c>
      <c r="J659" s="13">
        <v>-2.0</v>
      </c>
      <c r="K659" s="13"/>
      <c r="L659" s="13"/>
      <c r="M659" s="14"/>
      <c r="N659" s="14"/>
      <c r="O659" s="14"/>
      <c r="P659" s="14"/>
      <c r="Q659" s="14"/>
      <c r="R659" s="16" t="s">
        <v>1502</v>
      </c>
      <c r="S659" s="22"/>
      <c r="T659" s="22"/>
      <c r="U659" s="17"/>
      <c r="V659" s="18" t="s">
        <v>1503</v>
      </c>
      <c r="W659" s="17"/>
      <c r="X659" s="19">
        <f t="shared" si="6"/>
        <v>1</v>
      </c>
    </row>
    <row r="660" hidden="1">
      <c r="A660" s="10"/>
      <c r="B660" s="10" t="s">
        <v>1500</v>
      </c>
      <c r="C660" s="10" t="s">
        <v>1500</v>
      </c>
      <c r="D660" s="10" t="s">
        <v>189</v>
      </c>
      <c r="E660" s="10" t="s">
        <v>108</v>
      </c>
      <c r="F660" s="12" t="s">
        <v>1524</v>
      </c>
      <c r="G660" s="12" t="s">
        <v>1203</v>
      </c>
      <c r="H660" s="12" t="s">
        <v>1207</v>
      </c>
      <c r="I660" s="13">
        <v>1340.0</v>
      </c>
      <c r="J660" s="13">
        <v>-327.0</v>
      </c>
      <c r="K660" s="13"/>
      <c r="L660" s="13"/>
      <c r="M660" s="14"/>
      <c r="N660" s="14"/>
      <c r="O660" s="14"/>
      <c r="P660" s="14"/>
      <c r="Q660" s="14"/>
      <c r="R660" s="16" t="s">
        <v>1502</v>
      </c>
      <c r="S660" s="22"/>
      <c r="T660" s="22"/>
      <c r="U660" s="17"/>
      <c r="V660" s="18" t="s">
        <v>1503</v>
      </c>
      <c r="W660" s="17"/>
      <c r="X660" s="19">
        <f t="shared" si="6"/>
        <v>1</v>
      </c>
    </row>
    <row r="661" hidden="1">
      <c r="A661" s="10"/>
      <c r="B661" s="10" t="s">
        <v>1500</v>
      </c>
      <c r="C661" s="10" t="s">
        <v>1500</v>
      </c>
      <c r="D661" s="10" t="s">
        <v>189</v>
      </c>
      <c r="E661" s="10" t="s">
        <v>108</v>
      </c>
      <c r="F661" s="12" t="s">
        <v>1525</v>
      </c>
      <c r="G661" s="12" t="s">
        <v>1203</v>
      </c>
      <c r="H661" s="12" t="s">
        <v>1526</v>
      </c>
      <c r="I661" s="13">
        <v>0.0</v>
      </c>
      <c r="J661" s="13">
        <v>0.0</v>
      </c>
      <c r="K661" s="13"/>
      <c r="L661" s="13"/>
      <c r="M661" s="14"/>
      <c r="N661" s="14"/>
      <c r="O661" s="14"/>
      <c r="P661" s="14"/>
      <c r="Q661" s="14"/>
      <c r="R661" s="16" t="s">
        <v>1502</v>
      </c>
      <c r="S661" s="22"/>
      <c r="T661" s="22"/>
      <c r="U661" s="17"/>
      <c r="V661" s="18" t="s">
        <v>1503</v>
      </c>
      <c r="W661" s="17"/>
      <c r="X661" s="19">
        <f t="shared" si="6"/>
        <v>1</v>
      </c>
    </row>
    <row r="662" hidden="1">
      <c r="A662" s="10"/>
      <c r="B662" s="10" t="s">
        <v>1500</v>
      </c>
      <c r="C662" s="10" t="s">
        <v>1500</v>
      </c>
      <c r="D662" s="10" t="s">
        <v>189</v>
      </c>
      <c r="E662" s="10" t="s">
        <v>108</v>
      </c>
      <c r="F662" s="12" t="s">
        <v>1527</v>
      </c>
      <c r="G662" s="12" t="s">
        <v>1203</v>
      </c>
      <c r="H662" s="12" t="s">
        <v>1528</v>
      </c>
      <c r="I662" s="13">
        <v>0.0</v>
      </c>
      <c r="J662" s="13">
        <v>0.0</v>
      </c>
      <c r="K662" s="13"/>
      <c r="L662" s="13"/>
      <c r="M662" s="14"/>
      <c r="N662" s="14"/>
      <c r="O662" s="14"/>
      <c r="P662" s="14"/>
      <c r="Q662" s="14"/>
      <c r="R662" s="16" t="s">
        <v>1502</v>
      </c>
      <c r="S662" s="22"/>
      <c r="T662" s="22"/>
      <c r="U662" s="17"/>
      <c r="V662" s="18" t="s">
        <v>1503</v>
      </c>
      <c r="W662" s="17"/>
      <c r="X662" s="19">
        <f t="shared" si="6"/>
        <v>1</v>
      </c>
    </row>
    <row r="663" hidden="1">
      <c r="A663" s="10"/>
      <c r="B663" s="10" t="s">
        <v>1500</v>
      </c>
      <c r="C663" s="10" t="s">
        <v>1500</v>
      </c>
      <c r="D663" s="10" t="s">
        <v>189</v>
      </c>
      <c r="E663" s="10" t="s">
        <v>108</v>
      </c>
      <c r="F663" s="12" t="s">
        <v>1529</v>
      </c>
      <c r="G663" s="12" t="s">
        <v>1203</v>
      </c>
      <c r="H663" s="12" t="s">
        <v>1219</v>
      </c>
      <c r="I663" s="13">
        <v>43.0</v>
      </c>
      <c r="J663" s="13">
        <v>-76.0</v>
      </c>
      <c r="K663" s="13"/>
      <c r="L663" s="13"/>
      <c r="M663" s="14"/>
      <c r="N663" s="14"/>
      <c r="O663" s="14"/>
      <c r="P663" s="14"/>
      <c r="Q663" s="14"/>
      <c r="R663" s="16" t="s">
        <v>1502</v>
      </c>
      <c r="S663" s="22"/>
      <c r="T663" s="22"/>
      <c r="U663" s="17"/>
      <c r="V663" s="18" t="s">
        <v>1503</v>
      </c>
      <c r="W663" s="17"/>
      <c r="X663" s="19">
        <f t="shared" si="6"/>
        <v>1</v>
      </c>
    </row>
    <row r="664" hidden="1">
      <c r="A664" s="10"/>
      <c r="B664" s="10" t="s">
        <v>1500</v>
      </c>
      <c r="C664" s="10" t="s">
        <v>1500</v>
      </c>
      <c r="D664" s="10" t="s">
        <v>189</v>
      </c>
      <c r="E664" s="10" t="s">
        <v>108</v>
      </c>
      <c r="F664" s="12" t="s">
        <v>1530</v>
      </c>
      <c r="G664" s="12" t="s">
        <v>1203</v>
      </c>
      <c r="H664" s="12" t="s">
        <v>1531</v>
      </c>
      <c r="I664" s="13">
        <v>616.0</v>
      </c>
      <c r="J664" s="13">
        <v>-95.0</v>
      </c>
      <c r="K664" s="13"/>
      <c r="L664" s="13"/>
      <c r="M664" s="14"/>
      <c r="N664" s="14"/>
      <c r="O664" s="14"/>
      <c r="P664" s="14"/>
      <c r="Q664" s="14"/>
      <c r="R664" s="16" t="s">
        <v>1502</v>
      </c>
      <c r="S664" s="22"/>
      <c r="T664" s="22"/>
      <c r="U664" s="17"/>
      <c r="V664" s="18" t="s">
        <v>1503</v>
      </c>
      <c r="W664" s="17"/>
      <c r="X664" s="19">
        <f t="shared" si="6"/>
        <v>1</v>
      </c>
    </row>
    <row r="665" hidden="1">
      <c r="A665" s="10"/>
      <c r="B665" s="10" t="s">
        <v>1500</v>
      </c>
      <c r="C665" s="10" t="s">
        <v>1500</v>
      </c>
      <c r="D665" s="10" t="s">
        <v>189</v>
      </c>
      <c r="E665" s="10" t="s">
        <v>108</v>
      </c>
      <c r="F665" s="12" t="s">
        <v>1532</v>
      </c>
      <c r="G665" s="12" t="s">
        <v>1203</v>
      </c>
      <c r="H665" s="12" t="s">
        <v>1533</v>
      </c>
      <c r="I665" s="13">
        <v>399.0</v>
      </c>
      <c r="J665" s="13">
        <v>-591.0</v>
      </c>
      <c r="K665" s="13"/>
      <c r="L665" s="13"/>
      <c r="M665" s="14"/>
      <c r="N665" s="14"/>
      <c r="O665" s="14"/>
      <c r="P665" s="14"/>
      <c r="Q665" s="14"/>
      <c r="R665" s="16" t="s">
        <v>1502</v>
      </c>
      <c r="S665" s="22"/>
      <c r="T665" s="22"/>
      <c r="U665" s="17"/>
      <c r="V665" s="18" t="s">
        <v>1503</v>
      </c>
      <c r="W665" s="17"/>
      <c r="X665" s="19">
        <f t="shared" si="6"/>
        <v>1</v>
      </c>
    </row>
    <row r="666" hidden="1">
      <c r="A666" s="10"/>
      <c r="B666" s="10" t="s">
        <v>1500</v>
      </c>
      <c r="C666" s="10" t="s">
        <v>1500</v>
      </c>
      <c r="D666" s="10" t="s">
        <v>189</v>
      </c>
      <c r="E666" s="10" t="s">
        <v>108</v>
      </c>
      <c r="F666" s="12" t="s">
        <v>1534</v>
      </c>
      <c r="G666" s="12" t="s">
        <v>1203</v>
      </c>
      <c r="H666" s="12" t="s">
        <v>1221</v>
      </c>
      <c r="I666" s="13">
        <v>607.0</v>
      </c>
      <c r="J666" s="13">
        <v>-607.0</v>
      </c>
      <c r="K666" s="13"/>
      <c r="L666" s="13"/>
      <c r="M666" s="14"/>
      <c r="N666" s="14"/>
      <c r="O666" s="14"/>
      <c r="P666" s="14"/>
      <c r="Q666" s="14"/>
      <c r="R666" s="16" t="s">
        <v>1502</v>
      </c>
      <c r="S666" s="22"/>
      <c r="T666" s="22"/>
      <c r="U666" s="17"/>
      <c r="V666" s="18" t="s">
        <v>1503</v>
      </c>
      <c r="W666" s="17"/>
      <c r="X666" s="19">
        <f t="shared" si="6"/>
        <v>1</v>
      </c>
    </row>
    <row r="667" hidden="1">
      <c r="A667" s="10"/>
      <c r="B667" s="10" t="s">
        <v>1500</v>
      </c>
      <c r="C667" s="10" t="s">
        <v>1500</v>
      </c>
      <c r="D667" s="10" t="s">
        <v>189</v>
      </c>
      <c r="E667" s="10" t="s">
        <v>108</v>
      </c>
      <c r="F667" s="12" t="s">
        <v>1535</v>
      </c>
      <c r="G667" s="12" t="s">
        <v>1203</v>
      </c>
      <c r="H667" s="12" t="s">
        <v>1536</v>
      </c>
      <c r="I667" s="13">
        <v>1404.0</v>
      </c>
      <c r="J667" s="13">
        <v>-4348.0</v>
      </c>
      <c r="K667" s="13"/>
      <c r="L667" s="13"/>
      <c r="M667" s="14"/>
      <c r="N667" s="14"/>
      <c r="O667" s="14"/>
      <c r="P667" s="14"/>
      <c r="Q667" s="14"/>
      <c r="R667" s="16" t="s">
        <v>1502</v>
      </c>
      <c r="S667" s="22"/>
      <c r="T667" s="22"/>
      <c r="U667" s="17"/>
      <c r="V667" s="18" t="s">
        <v>1503</v>
      </c>
      <c r="W667" s="17"/>
      <c r="X667" s="19">
        <f t="shared" si="6"/>
        <v>1</v>
      </c>
    </row>
    <row r="668" hidden="1">
      <c r="A668" s="10"/>
      <c r="B668" s="10" t="s">
        <v>1500</v>
      </c>
      <c r="C668" s="10" t="s">
        <v>1500</v>
      </c>
      <c r="D668" s="10" t="s">
        <v>189</v>
      </c>
      <c r="E668" s="10" t="s">
        <v>108</v>
      </c>
      <c r="F668" s="12" t="s">
        <v>1537</v>
      </c>
      <c r="G668" s="12" t="s">
        <v>1203</v>
      </c>
      <c r="H668" s="12" t="s">
        <v>1538</v>
      </c>
      <c r="I668" s="13">
        <v>453.0</v>
      </c>
      <c r="J668" s="13">
        <v>-199.0</v>
      </c>
      <c r="K668" s="13"/>
      <c r="L668" s="13"/>
      <c r="M668" s="14"/>
      <c r="N668" s="14"/>
      <c r="O668" s="14"/>
      <c r="P668" s="14"/>
      <c r="Q668" s="14"/>
      <c r="R668" s="16" t="s">
        <v>1502</v>
      </c>
      <c r="S668" s="22"/>
      <c r="T668" s="22"/>
      <c r="U668" s="17"/>
      <c r="V668" s="18" t="s">
        <v>1503</v>
      </c>
      <c r="W668" s="17"/>
      <c r="X668" s="19">
        <f t="shared" si="6"/>
        <v>1</v>
      </c>
    </row>
    <row r="669" hidden="1">
      <c r="A669" s="10"/>
      <c r="B669" s="10" t="s">
        <v>1500</v>
      </c>
      <c r="C669" s="10" t="s">
        <v>1500</v>
      </c>
      <c r="D669" s="10" t="s">
        <v>189</v>
      </c>
      <c r="E669" s="10" t="s">
        <v>108</v>
      </c>
      <c r="F669" s="12" t="s">
        <v>1539</v>
      </c>
      <c r="G669" s="12" t="s">
        <v>1203</v>
      </c>
      <c r="H669" s="12" t="s">
        <v>1540</v>
      </c>
      <c r="I669" s="13">
        <v>1302.0</v>
      </c>
      <c r="J669" s="13">
        <v>-185.0</v>
      </c>
      <c r="K669" s="13"/>
      <c r="L669" s="13"/>
      <c r="M669" s="14"/>
      <c r="N669" s="14"/>
      <c r="O669" s="14"/>
      <c r="P669" s="14"/>
      <c r="Q669" s="14"/>
      <c r="R669" s="16" t="s">
        <v>1502</v>
      </c>
      <c r="S669" s="22"/>
      <c r="T669" s="22"/>
      <c r="U669" s="17"/>
      <c r="V669" s="18" t="s">
        <v>1503</v>
      </c>
      <c r="W669" s="17"/>
      <c r="X669" s="19">
        <f t="shared" si="6"/>
        <v>1</v>
      </c>
    </row>
    <row r="670" hidden="1">
      <c r="A670" s="10"/>
      <c r="B670" s="10" t="s">
        <v>1500</v>
      </c>
      <c r="C670" s="10" t="s">
        <v>1500</v>
      </c>
      <c r="D670" s="10" t="s">
        <v>189</v>
      </c>
      <c r="E670" s="10" t="s">
        <v>108</v>
      </c>
      <c r="F670" s="12" t="s">
        <v>1541</v>
      </c>
      <c r="G670" s="12" t="s">
        <v>1203</v>
      </c>
      <c r="H670" s="12" t="s">
        <v>1542</v>
      </c>
      <c r="I670" s="13">
        <v>190.0</v>
      </c>
      <c r="J670" s="13">
        <v>-369.0</v>
      </c>
      <c r="K670" s="13"/>
      <c r="L670" s="13"/>
      <c r="M670" s="14"/>
      <c r="N670" s="14"/>
      <c r="O670" s="14"/>
      <c r="P670" s="14"/>
      <c r="Q670" s="14"/>
      <c r="R670" s="16" t="s">
        <v>1502</v>
      </c>
      <c r="S670" s="22"/>
      <c r="T670" s="22"/>
      <c r="U670" s="17"/>
      <c r="V670" s="18" t="s">
        <v>1503</v>
      </c>
      <c r="W670" s="17"/>
      <c r="X670" s="19">
        <f t="shared" si="6"/>
        <v>1</v>
      </c>
    </row>
    <row r="671" hidden="1">
      <c r="A671" s="10"/>
      <c r="B671" s="10" t="s">
        <v>1500</v>
      </c>
      <c r="C671" s="10" t="s">
        <v>1500</v>
      </c>
      <c r="D671" s="10" t="s">
        <v>189</v>
      </c>
      <c r="E671" s="10" t="s">
        <v>108</v>
      </c>
      <c r="F671" s="12" t="s">
        <v>1543</v>
      </c>
      <c r="G671" s="12" t="s">
        <v>1544</v>
      </c>
      <c r="H671" s="12" t="s">
        <v>576</v>
      </c>
      <c r="I671" s="13">
        <v>845.0</v>
      </c>
      <c r="J671" s="13">
        <v>-1572.0</v>
      </c>
      <c r="K671" s="13"/>
      <c r="L671" s="13"/>
      <c r="M671" s="14"/>
      <c r="N671" s="14"/>
      <c r="O671" s="14"/>
      <c r="P671" s="14"/>
      <c r="Q671" s="14"/>
      <c r="R671" s="16" t="s">
        <v>1502</v>
      </c>
      <c r="S671" s="22"/>
      <c r="T671" s="22"/>
      <c r="U671" s="17"/>
      <c r="V671" s="18" t="s">
        <v>1503</v>
      </c>
      <c r="W671" s="17"/>
      <c r="X671" s="19">
        <f t="shared" si="6"/>
        <v>1</v>
      </c>
    </row>
    <row r="672" hidden="1">
      <c r="A672" s="10"/>
      <c r="B672" s="10" t="s">
        <v>1500</v>
      </c>
      <c r="C672" s="10" t="s">
        <v>1500</v>
      </c>
      <c r="D672" s="10" t="s">
        <v>189</v>
      </c>
      <c r="E672" s="10" t="s">
        <v>108</v>
      </c>
      <c r="F672" s="12" t="s">
        <v>1545</v>
      </c>
      <c r="G672" s="12" t="s">
        <v>1544</v>
      </c>
      <c r="H672" s="12" t="s">
        <v>1207</v>
      </c>
      <c r="I672" s="13">
        <v>1061.0</v>
      </c>
      <c r="J672" s="13">
        <v>-1061.0</v>
      </c>
      <c r="K672" s="13"/>
      <c r="L672" s="13"/>
      <c r="M672" s="14"/>
      <c r="N672" s="14"/>
      <c r="O672" s="14"/>
      <c r="P672" s="14"/>
      <c r="Q672" s="14"/>
      <c r="R672" s="16" t="s">
        <v>1502</v>
      </c>
      <c r="S672" s="22"/>
      <c r="T672" s="22"/>
      <c r="U672" s="17"/>
      <c r="V672" s="18" t="s">
        <v>1503</v>
      </c>
      <c r="W672" s="17"/>
      <c r="X672" s="19">
        <f t="shared" si="6"/>
        <v>1</v>
      </c>
    </row>
    <row r="673" hidden="1">
      <c r="A673" s="10"/>
      <c r="B673" s="10" t="s">
        <v>1500</v>
      </c>
      <c r="C673" s="10" t="s">
        <v>1500</v>
      </c>
      <c r="D673" s="10" t="s">
        <v>189</v>
      </c>
      <c r="E673" s="10" t="s">
        <v>108</v>
      </c>
      <c r="F673" s="12" t="s">
        <v>1546</v>
      </c>
      <c r="G673" s="12" t="s">
        <v>1544</v>
      </c>
      <c r="H673" s="12" t="s">
        <v>1547</v>
      </c>
      <c r="I673" s="13">
        <v>0.0</v>
      </c>
      <c r="J673" s="13">
        <v>0.0</v>
      </c>
      <c r="K673" s="13"/>
      <c r="L673" s="13"/>
      <c r="M673" s="14"/>
      <c r="N673" s="14"/>
      <c r="O673" s="14"/>
      <c r="P673" s="14"/>
      <c r="Q673" s="14"/>
      <c r="R673" s="16" t="s">
        <v>1502</v>
      </c>
      <c r="S673" s="22"/>
      <c r="T673" s="22"/>
      <c r="U673" s="17"/>
      <c r="V673" s="18" t="s">
        <v>1503</v>
      </c>
      <c r="W673" s="17"/>
      <c r="X673" s="19">
        <f t="shared" si="6"/>
        <v>1</v>
      </c>
    </row>
    <row r="674" hidden="1">
      <c r="A674" s="10"/>
      <c r="B674" s="10" t="s">
        <v>1500</v>
      </c>
      <c r="C674" s="10" t="s">
        <v>1500</v>
      </c>
      <c r="D674" s="10" t="s">
        <v>189</v>
      </c>
      <c r="E674" s="10" t="s">
        <v>108</v>
      </c>
      <c r="F674" s="12" t="s">
        <v>1548</v>
      </c>
      <c r="G674" s="12" t="s">
        <v>1544</v>
      </c>
      <c r="H674" s="12" t="s">
        <v>1549</v>
      </c>
      <c r="I674" s="13">
        <v>277.0</v>
      </c>
      <c r="J674" s="13">
        <v>-470.0</v>
      </c>
      <c r="K674" s="13"/>
      <c r="L674" s="13"/>
      <c r="M674" s="14"/>
      <c r="N674" s="14"/>
      <c r="O674" s="14"/>
      <c r="P674" s="14"/>
      <c r="Q674" s="14"/>
      <c r="R674" s="16" t="s">
        <v>1502</v>
      </c>
      <c r="S674" s="22"/>
      <c r="T674" s="22"/>
      <c r="U674" s="17"/>
      <c r="V674" s="18" t="s">
        <v>1503</v>
      </c>
      <c r="W674" s="17"/>
      <c r="X674" s="19">
        <f t="shared" si="6"/>
        <v>1</v>
      </c>
    </row>
    <row r="675" hidden="1">
      <c r="A675" s="10"/>
      <c r="B675" s="10" t="s">
        <v>1500</v>
      </c>
      <c r="C675" s="10" t="s">
        <v>1500</v>
      </c>
      <c r="D675" s="10" t="s">
        <v>189</v>
      </c>
      <c r="E675" s="10" t="s">
        <v>108</v>
      </c>
      <c r="F675" s="12" t="s">
        <v>1550</v>
      </c>
      <c r="G675" s="12" t="s">
        <v>576</v>
      </c>
      <c r="H675" s="12" t="s">
        <v>1505</v>
      </c>
      <c r="I675" s="13">
        <v>138.0</v>
      </c>
      <c r="J675" s="13">
        <v>-975.0</v>
      </c>
      <c r="K675" s="13"/>
      <c r="L675" s="13"/>
      <c r="M675" s="14"/>
      <c r="N675" s="14"/>
      <c r="O675" s="14"/>
      <c r="P675" s="14"/>
      <c r="Q675" s="14"/>
      <c r="R675" s="16" t="s">
        <v>1502</v>
      </c>
      <c r="S675" s="22"/>
      <c r="T675" s="22"/>
      <c r="U675" s="17"/>
      <c r="V675" s="18" t="s">
        <v>1503</v>
      </c>
      <c r="W675" s="17"/>
      <c r="X675" s="19">
        <f t="shared" si="6"/>
        <v>1</v>
      </c>
    </row>
    <row r="676" hidden="1">
      <c r="A676" s="10"/>
      <c r="B676" s="10" t="s">
        <v>1500</v>
      </c>
      <c r="C676" s="10" t="s">
        <v>1500</v>
      </c>
      <c r="D676" s="10" t="s">
        <v>189</v>
      </c>
      <c r="E676" s="10" t="s">
        <v>108</v>
      </c>
      <c r="F676" s="12" t="s">
        <v>1551</v>
      </c>
      <c r="G676" s="12" t="s">
        <v>576</v>
      </c>
      <c r="H676" s="12" t="s">
        <v>1207</v>
      </c>
      <c r="I676" s="13">
        <v>2608.0</v>
      </c>
      <c r="J676" s="13">
        <v>-1454.0</v>
      </c>
      <c r="K676" s="13"/>
      <c r="L676" s="13"/>
      <c r="M676" s="14"/>
      <c r="N676" s="14"/>
      <c r="O676" s="14"/>
      <c r="P676" s="14"/>
      <c r="Q676" s="14"/>
      <c r="R676" s="16" t="s">
        <v>1502</v>
      </c>
      <c r="S676" s="22"/>
      <c r="T676" s="22"/>
      <c r="U676" s="17"/>
      <c r="V676" s="18" t="s">
        <v>1503</v>
      </c>
      <c r="W676" s="17"/>
      <c r="X676" s="19">
        <f t="shared" si="6"/>
        <v>1</v>
      </c>
    </row>
    <row r="677" hidden="1">
      <c r="A677" s="10"/>
      <c r="B677" s="10" t="s">
        <v>1500</v>
      </c>
      <c r="C677" s="10" t="s">
        <v>1500</v>
      </c>
      <c r="D677" s="10" t="s">
        <v>189</v>
      </c>
      <c r="E677" s="10" t="s">
        <v>108</v>
      </c>
      <c r="F677" s="12" t="s">
        <v>1552</v>
      </c>
      <c r="G677" s="12" t="s">
        <v>576</v>
      </c>
      <c r="H677" s="12" t="s">
        <v>581</v>
      </c>
      <c r="I677" s="13">
        <v>186.0</v>
      </c>
      <c r="J677" s="13">
        <v>-602.0</v>
      </c>
      <c r="K677" s="13"/>
      <c r="L677" s="13"/>
      <c r="M677" s="14"/>
      <c r="N677" s="14"/>
      <c r="O677" s="14"/>
      <c r="P677" s="14"/>
      <c r="Q677" s="14"/>
      <c r="R677" s="16" t="s">
        <v>1502</v>
      </c>
      <c r="S677" s="22"/>
      <c r="T677" s="22"/>
      <c r="U677" s="17"/>
      <c r="V677" s="18" t="s">
        <v>1503</v>
      </c>
      <c r="W677" s="17"/>
      <c r="X677" s="19">
        <f t="shared" si="6"/>
        <v>1</v>
      </c>
    </row>
    <row r="678" hidden="1">
      <c r="A678" s="10"/>
      <c r="B678" s="10" t="s">
        <v>1500</v>
      </c>
      <c r="C678" s="10" t="s">
        <v>1500</v>
      </c>
      <c r="D678" s="10" t="s">
        <v>189</v>
      </c>
      <c r="E678" s="10" t="s">
        <v>108</v>
      </c>
      <c r="F678" s="12" t="s">
        <v>1553</v>
      </c>
      <c r="G678" s="12" t="s">
        <v>576</v>
      </c>
      <c r="H678" s="12" t="s">
        <v>1508</v>
      </c>
      <c r="I678" s="13">
        <v>289.0</v>
      </c>
      <c r="J678" s="13">
        <v>-936.0</v>
      </c>
      <c r="K678" s="13"/>
      <c r="L678" s="13"/>
      <c r="M678" s="14"/>
      <c r="N678" s="14"/>
      <c r="O678" s="14"/>
      <c r="P678" s="14"/>
      <c r="Q678" s="14"/>
      <c r="R678" s="16" t="s">
        <v>1502</v>
      </c>
      <c r="S678" s="22"/>
      <c r="T678" s="22"/>
      <c r="U678" s="17"/>
      <c r="V678" s="18" t="s">
        <v>1503</v>
      </c>
      <c r="W678" s="17"/>
      <c r="X678" s="19">
        <f t="shared" si="6"/>
        <v>1</v>
      </c>
    </row>
    <row r="679" hidden="1">
      <c r="A679" s="10"/>
      <c r="B679" s="10" t="s">
        <v>1500</v>
      </c>
      <c r="C679" s="10" t="s">
        <v>1500</v>
      </c>
      <c r="D679" s="10" t="s">
        <v>189</v>
      </c>
      <c r="E679" s="10" t="s">
        <v>108</v>
      </c>
      <c r="F679" s="12" t="s">
        <v>1554</v>
      </c>
      <c r="G679" s="12" t="s">
        <v>576</v>
      </c>
      <c r="H679" s="12" t="s">
        <v>1555</v>
      </c>
      <c r="I679" s="13">
        <v>20.0</v>
      </c>
      <c r="J679" s="13">
        <v>-1458.0</v>
      </c>
      <c r="K679" s="13"/>
      <c r="L679" s="13"/>
      <c r="M679" s="14"/>
      <c r="N679" s="14"/>
      <c r="O679" s="14"/>
      <c r="P679" s="14"/>
      <c r="Q679" s="14"/>
      <c r="R679" s="16" t="s">
        <v>1502</v>
      </c>
      <c r="S679" s="22"/>
      <c r="T679" s="22"/>
      <c r="U679" s="17"/>
      <c r="V679" s="18" t="s">
        <v>1503</v>
      </c>
      <c r="W679" s="17"/>
      <c r="X679" s="19">
        <f t="shared" si="6"/>
        <v>1</v>
      </c>
    </row>
    <row r="680" hidden="1">
      <c r="A680" s="10"/>
      <c r="B680" s="10" t="s">
        <v>1500</v>
      </c>
      <c r="C680" s="10" t="s">
        <v>1500</v>
      </c>
      <c r="D680" s="10" t="s">
        <v>189</v>
      </c>
      <c r="E680" s="10" t="s">
        <v>108</v>
      </c>
      <c r="F680" s="12" t="s">
        <v>1556</v>
      </c>
      <c r="G680" s="12" t="s">
        <v>576</v>
      </c>
      <c r="H680" s="12" t="s">
        <v>1510</v>
      </c>
      <c r="I680" s="13">
        <v>135.0</v>
      </c>
      <c r="J680" s="13">
        <v>-135.0</v>
      </c>
      <c r="K680" s="13"/>
      <c r="L680" s="13"/>
      <c r="M680" s="14"/>
      <c r="N680" s="14"/>
      <c r="O680" s="14"/>
      <c r="P680" s="14"/>
      <c r="Q680" s="14"/>
      <c r="R680" s="16" t="s">
        <v>1502</v>
      </c>
      <c r="S680" s="22"/>
      <c r="T680" s="22"/>
      <c r="U680" s="17"/>
      <c r="V680" s="18" t="s">
        <v>1503</v>
      </c>
      <c r="W680" s="17"/>
      <c r="X680" s="19">
        <f t="shared" si="6"/>
        <v>1</v>
      </c>
    </row>
    <row r="681" hidden="1">
      <c r="A681" s="10"/>
      <c r="B681" s="10" t="s">
        <v>1500</v>
      </c>
      <c r="C681" s="10" t="s">
        <v>1500</v>
      </c>
      <c r="D681" s="10" t="s">
        <v>189</v>
      </c>
      <c r="E681" s="10" t="s">
        <v>108</v>
      </c>
      <c r="F681" s="12" t="s">
        <v>1557</v>
      </c>
      <c r="G681" s="12" t="s">
        <v>576</v>
      </c>
      <c r="H681" s="12" t="s">
        <v>1531</v>
      </c>
      <c r="I681" s="13">
        <v>3050.0</v>
      </c>
      <c r="J681" s="13">
        <v>-534.0</v>
      </c>
      <c r="K681" s="13"/>
      <c r="L681" s="13"/>
      <c r="M681" s="14"/>
      <c r="N681" s="14"/>
      <c r="O681" s="14"/>
      <c r="P681" s="14"/>
      <c r="Q681" s="14"/>
      <c r="R681" s="16" t="s">
        <v>1502</v>
      </c>
      <c r="S681" s="22"/>
      <c r="T681" s="22"/>
      <c r="U681" s="17"/>
      <c r="V681" s="18" t="s">
        <v>1503</v>
      </c>
      <c r="W681" s="17"/>
      <c r="X681" s="19">
        <f t="shared" si="6"/>
        <v>1</v>
      </c>
    </row>
    <row r="682" hidden="1">
      <c r="A682" s="10"/>
      <c r="B682" s="10" t="s">
        <v>1500</v>
      </c>
      <c r="C682" s="10" t="s">
        <v>1500</v>
      </c>
      <c r="D682" s="10" t="s">
        <v>189</v>
      </c>
      <c r="E682" s="10" t="s">
        <v>108</v>
      </c>
      <c r="F682" s="12" t="s">
        <v>1558</v>
      </c>
      <c r="G682" s="12" t="s">
        <v>576</v>
      </c>
      <c r="H682" s="12" t="s">
        <v>1547</v>
      </c>
      <c r="I682" s="13">
        <v>164.0</v>
      </c>
      <c r="J682" s="13">
        <v>-128.0</v>
      </c>
      <c r="K682" s="13"/>
      <c r="L682" s="13"/>
      <c r="M682" s="14"/>
      <c r="N682" s="14"/>
      <c r="O682" s="14"/>
      <c r="P682" s="14"/>
      <c r="Q682" s="14"/>
      <c r="R682" s="16" t="s">
        <v>1502</v>
      </c>
      <c r="S682" s="22"/>
      <c r="T682" s="22"/>
      <c r="U682" s="17"/>
      <c r="V682" s="18" t="s">
        <v>1503</v>
      </c>
      <c r="W682" s="17"/>
      <c r="X682" s="19">
        <f t="shared" si="6"/>
        <v>1</v>
      </c>
    </row>
    <row r="683" hidden="1">
      <c r="A683" s="10"/>
      <c r="B683" s="10" t="s">
        <v>1500</v>
      </c>
      <c r="C683" s="10" t="s">
        <v>1500</v>
      </c>
      <c r="D683" s="10" t="s">
        <v>189</v>
      </c>
      <c r="E683" s="10" t="s">
        <v>108</v>
      </c>
      <c r="F683" s="12" t="s">
        <v>1559</v>
      </c>
      <c r="G683" s="12" t="s">
        <v>576</v>
      </c>
      <c r="H683" s="12" t="s">
        <v>556</v>
      </c>
      <c r="I683" s="13">
        <v>562.0</v>
      </c>
      <c r="J683" s="13">
        <v>-1237.0</v>
      </c>
      <c r="K683" s="13"/>
      <c r="L683" s="13"/>
      <c r="M683" s="14"/>
      <c r="N683" s="14"/>
      <c r="O683" s="14"/>
      <c r="P683" s="14"/>
      <c r="Q683" s="14"/>
      <c r="R683" s="16" t="s">
        <v>1502</v>
      </c>
      <c r="S683" s="22"/>
      <c r="T683" s="22"/>
      <c r="U683" s="17"/>
      <c r="V683" s="18" t="s">
        <v>1503</v>
      </c>
      <c r="W683" s="17"/>
      <c r="X683" s="19">
        <f t="shared" si="6"/>
        <v>1</v>
      </c>
    </row>
    <row r="684" hidden="1">
      <c r="A684" s="10"/>
      <c r="B684" s="10" t="s">
        <v>1500</v>
      </c>
      <c r="C684" s="10" t="s">
        <v>1500</v>
      </c>
      <c r="D684" s="10" t="s">
        <v>189</v>
      </c>
      <c r="E684" s="10" t="s">
        <v>108</v>
      </c>
      <c r="F684" s="12" t="s">
        <v>1560</v>
      </c>
      <c r="G684" s="12" t="s">
        <v>576</v>
      </c>
      <c r="H684" s="12" t="s">
        <v>1561</v>
      </c>
      <c r="I684" s="13">
        <v>2425.0</v>
      </c>
      <c r="J684" s="13">
        <v>-2425.0</v>
      </c>
      <c r="K684" s="13"/>
      <c r="L684" s="13"/>
      <c r="M684" s="14"/>
      <c r="N684" s="14"/>
      <c r="O684" s="14"/>
      <c r="P684" s="14"/>
      <c r="Q684" s="14"/>
      <c r="R684" s="16" t="s">
        <v>1502</v>
      </c>
      <c r="S684" s="22"/>
      <c r="T684" s="22"/>
      <c r="U684" s="17"/>
      <c r="V684" s="18" t="s">
        <v>1503</v>
      </c>
      <c r="W684" s="17"/>
      <c r="X684" s="19">
        <f t="shared" si="6"/>
        <v>1</v>
      </c>
    </row>
    <row r="685" hidden="1">
      <c r="A685" s="10"/>
      <c r="B685" s="10" t="s">
        <v>1500</v>
      </c>
      <c r="C685" s="10" t="s">
        <v>1500</v>
      </c>
      <c r="D685" s="10" t="s">
        <v>189</v>
      </c>
      <c r="E685" s="10" t="s">
        <v>108</v>
      </c>
      <c r="F685" s="12" t="s">
        <v>1562</v>
      </c>
      <c r="G685" s="12" t="s">
        <v>576</v>
      </c>
      <c r="H685" s="12" t="s">
        <v>583</v>
      </c>
      <c r="I685" s="13">
        <v>2930.0</v>
      </c>
      <c r="J685" s="13">
        <v>-2930.0</v>
      </c>
      <c r="K685" s="13"/>
      <c r="L685" s="13"/>
      <c r="M685" s="14"/>
      <c r="N685" s="14"/>
      <c r="O685" s="14"/>
      <c r="P685" s="14"/>
      <c r="Q685" s="14"/>
      <c r="R685" s="16" t="s">
        <v>1502</v>
      </c>
      <c r="S685" s="22"/>
      <c r="T685" s="22"/>
      <c r="U685" s="17"/>
      <c r="V685" s="18" t="s">
        <v>1503</v>
      </c>
      <c r="W685" s="17"/>
      <c r="X685" s="19">
        <f t="shared" si="6"/>
        <v>1</v>
      </c>
    </row>
    <row r="686" hidden="1">
      <c r="A686" s="10"/>
      <c r="B686" s="10" t="s">
        <v>1500</v>
      </c>
      <c r="C686" s="10" t="s">
        <v>1500</v>
      </c>
      <c r="D686" s="10" t="s">
        <v>189</v>
      </c>
      <c r="E686" s="10" t="s">
        <v>108</v>
      </c>
      <c r="F686" s="12" t="s">
        <v>1563</v>
      </c>
      <c r="G686" s="12" t="s">
        <v>576</v>
      </c>
      <c r="H686" s="12" t="s">
        <v>1513</v>
      </c>
      <c r="I686" s="13">
        <v>2059.0</v>
      </c>
      <c r="J686" s="13">
        <v>-316.0</v>
      </c>
      <c r="K686" s="13"/>
      <c r="L686" s="13"/>
      <c r="M686" s="14"/>
      <c r="N686" s="14"/>
      <c r="O686" s="14"/>
      <c r="P686" s="14"/>
      <c r="Q686" s="14"/>
      <c r="R686" s="16" t="s">
        <v>1502</v>
      </c>
      <c r="S686" s="22"/>
      <c r="T686" s="22"/>
      <c r="U686" s="17"/>
      <c r="V686" s="18" t="s">
        <v>1503</v>
      </c>
      <c r="W686" s="17"/>
      <c r="X686" s="19">
        <f t="shared" si="6"/>
        <v>1</v>
      </c>
    </row>
    <row r="687" hidden="1">
      <c r="A687" s="10"/>
      <c r="B687" s="10" t="s">
        <v>1500</v>
      </c>
      <c r="C687" s="10" t="s">
        <v>1500</v>
      </c>
      <c r="D687" s="10" t="s">
        <v>189</v>
      </c>
      <c r="E687" s="10" t="s">
        <v>108</v>
      </c>
      <c r="F687" s="12" t="s">
        <v>1564</v>
      </c>
      <c r="G687" s="12" t="s">
        <v>576</v>
      </c>
      <c r="H687" s="12" t="s">
        <v>1565</v>
      </c>
      <c r="I687" s="13">
        <v>1099.0</v>
      </c>
      <c r="J687" s="13">
        <v>-361.0</v>
      </c>
      <c r="K687" s="13"/>
      <c r="L687" s="13"/>
      <c r="M687" s="14"/>
      <c r="N687" s="14"/>
      <c r="O687" s="14"/>
      <c r="P687" s="14"/>
      <c r="Q687" s="14"/>
      <c r="R687" s="16" t="s">
        <v>1502</v>
      </c>
      <c r="S687" s="22"/>
      <c r="T687" s="22"/>
      <c r="U687" s="17"/>
      <c r="V687" s="18" t="s">
        <v>1503</v>
      </c>
      <c r="W687" s="17"/>
      <c r="X687" s="19">
        <f t="shared" si="6"/>
        <v>1</v>
      </c>
    </row>
    <row r="688" hidden="1">
      <c r="A688" s="10"/>
      <c r="B688" s="10" t="s">
        <v>1500</v>
      </c>
      <c r="C688" s="10" t="s">
        <v>1500</v>
      </c>
      <c r="D688" s="10" t="s">
        <v>189</v>
      </c>
      <c r="E688" s="10" t="s">
        <v>108</v>
      </c>
      <c r="F688" s="12" t="s">
        <v>1566</v>
      </c>
      <c r="G688" s="12" t="s">
        <v>576</v>
      </c>
      <c r="H688" s="12" t="s">
        <v>1567</v>
      </c>
      <c r="I688" s="13">
        <v>526.0</v>
      </c>
      <c r="J688" s="13">
        <v>-176.0</v>
      </c>
      <c r="K688" s="13"/>
      <c r="L688" s="13"/>
      <c r="M688" s="14"/>
      <c r="N688" s="14"/>
      <c r="O688" s="14"/>
      <c r="P688" s="14"/>
      <c r="Q688" s="14"/>
      <c r="R688" s="16" t="s">
        <v>1502</v>
      </c>
      <c r="S688" s="22"/>
      <c r="T688" s="22"/>
      <c r="U688" s="17"/>
      <c r="V688" s="18" t="s">
        <v>1503</v>
      </c>
      <c r="W688" s="17"/>
      <c r="X688" s="19">
        <f t="shared" si="6"/>
        <v>1</v>
      </c>
    </row>
    <row r="689" hidden="1">
      <c r="A689" s="10"/>
      <c r="B689" s="10" t="s">
        <v>1500</v>
      </c>
      <c r="C689" s="10" t="s">
        <v>1500</v>
      </c>
      <c r="D689" s="10" t="s">
        <v>189</v>
      </c>
      <c r="E689" s="10" t="s">
        <v>108</v>
      </c>
      <c r="F689" s="12" t="s">
        <v>1568</v>
      </c>
      <c r="G689" s="12" t="s">
        <v>1569</v>
      </c>
      <c r="H689" s="12" t="s">
        <v>1570</v>
      </c>
      <c r="I689" s="13">
        <v>1438.0</v>
      </c>
      <c r="J689" s="13">
        <v>-1438.0</v>
      </c>
      <c r="K689" s="13"/>
      <c r="L689" s="13"/>
      <c r="M689" s="14"/>
      <c r="N689" s="14"/>
      <c r="O689" s="14"/>
      <c r="P689" s="14"/>
      <c r="Q689" s="14"/>
      <c r="R689" s="16" t="s">
        <v>1502</v>
      </c>
      <c r="S689" s="22"/>
      <c r="T689" s="22"/>
      <c r="U689" s="17"/>
      <c r="V689" s="18" t="s">
        <v>1503</v>
      </c>
      <c r="W689" s="17"/>
      <c r="X689" s="19">
        <f t="shared" si="6"/>
        <v>1</v>
      </c>
    </row>
    <row r="690" hidden="1">
      <c r="A690" s="10"/>
      <c r="B690" s="10" t="s">
        <v>1500</v>
      </c>
      <c r="C690" s="10" t="s">
        <v>1500</v>
      </c>
      <c r="D690" s="10" t="s">
        <v>189</v>
      </c>
      <c r="E690" s="10" t="s">
        <v>108</v>
      </c>
      <c r="F690" s="12" t="s">
        <v>1571</v>
      </c>
      <c r="G690" s="12" t="s">
        <v>1569</v>
      </c>
      <c r="H690" s="12" t="s">
        <v>1572</v>
      </c>
      <c r="I690" s="13">
        <v>1230.0</v>
      </c>
      <c r="J690" s="13">
        <v>-1230.0</v>
      </c>
      <c r="K690" s="13"/>
      <c r="L690" s="13"/>
      <c r="M690" s="14"/>
      <c r="N690" s="14"/>
      <c r="O690" s="14"/>
      <c r="P690" s="14"/>
      <c r="Q690" s="14"/>
      <c r="R690" s="16" t="s">
        <v>1502</v>
      </c>
      <c r="S690" s="22"/>
      <c r="T690" s="22"/>
      <c r="U690" s="17"/>
      <c r="V690" s="18" t="s">
        <v>1503</v>
      </c>
      <c r="W690" s="17"/>
      <c r="X690" s="19">
        <f t="shared" si="6"/>
        <v>1</v>
      </c>
    </row>
    <row r="691" hidden="1">
      <c r="A691" s="10"/>
      <c r="B691" s="10" t="s">
        <v>1500</v>
      </c>
      <c r="C691" s="10" t="s">
        <v>1500</v>
      </c>
      <c r="D691" s="10" t="s">
        <v>189</v>
      </c>
      <c r="E691" s="10" t="s">
        <v>108</v>
      </c>
      <c r="F691" s="12" t="s">
        <v>1573</v>
      </c>
      <c r="G691" s="12" t="s">
        <v>1569</v>
      </c>
      <c r="H691" s="12" t="s">
        <v>1574</v>
      </c>
      <c r="I691" s="13">
        <v>599.0</v>
      </c>
      <c r="J691" s="13">
        <v>-374.0</v>
      </c>
      <c r="K691" s="13"/>
      <c r="L691" s="13"/>
      <c r="M691" s="14"/>
      <c r="N691" s="14"/>
      <c r="O691" s="14"/>
      <c r="P691" s="14"/>
      <c r="Q691" s="14"/>
      <c r="R691" s="16" t="s">
        <v>1502</v>
      </c>
      <c r="S691" s="22"/>
      <c r="T691" s="22"/>
      <c r="U691" s="17"/>
      <c r="V691" s="18" t="s">
        <v>1503</v>
      </c>
      <c r="W691" s="17"/>
      <c r="X691" s="19">
        <f t="shared" si="6"/>
        <v>1</v>
      </c>
    </row>
    <row r="692" hidden="1">
      <c r="A692" s="10"/>
      <c r="B692" s="10" t="s">
        <v>1500</v>
      </c>
      <c r="C692" s="10" t="s">
        <v>1500</v>
      </c>
      <c r="D692" s="10" t="s">
        <v>189</v>
      </c>
      <c r="E692" s="10" t="s">
        <v>108</v>
      </c>
      <c r="F692" s="12" t="s">
        <v>1575</v>
      </c>
      <c r="G692" s="12" t="s">
        <v>1569</v>
      </c>
      <c r="H692" s="12" t="s">
        <v>1576</v>
      </c>
      <c r="I692" s="13">
        <v>85.0</v>
      </c>
      <c r="J692" s="13">
        <v>-215.0</v>
      </c>
      <c r="K692" s="13"/>
      <c r="L692" s="13"/>
      <c r="M692" s="14"/>
      <c r="N692" s="14"/>
      <c r="O692" s="14"/>
      <c r="P692" s="14"/>
      <c r="Q692" s="14"/>
      <c r="R692" s="16" t="s">
        <v>1502</v>
      </c>
      <c r="S692" s="22"/>
      <c r="T692" s="22"/>
      <c r="U692" s="17"/>
      <c r="V692" s="18" t="s">
        <v>1503</v>
      </c>
      <c r="W692" s="17"/>
      <c r="X692" s="19">
        <f t="shared" si="6"/>
        <v>1</v>
      </c>
    </row>
    <row r="693" hidden="1">
      <c r="A693" s="10"/>
      <c r="B693" s="10" t="s">
        <v>1500</v>
      </c>
      <c r="C693" s="10" t="s">
        <v>1500</v>
      </c>
      <c r="D693" s="10" t="s">
        <v>189</v>
      </c>
      <c r="E693" s="10" t="s">
        <v>108</v>
      </c>
      <c r="F693" s="12" t="s">
        <v>1577</v>
      </c>
      <c r="G693" s="12" t="s">
        <v>1569</v>
      </c>
      <c r="H693" s="12" t="s">
        <v>1578</v>
      </c>
      <c r="I693" s="13">
        <v>43.0</v>
      </c>
      <c r="J693" s="13">
        <v>-69.0</v>
      </c>
      <c r="K693" s="13"/>
      <c r="L693" s="13"/>
      <c r="M693" s="14"/>
      <c r="N693" s="14"/>
      <c r="O693" s="14"/>
      <c r="P693" s="14"/>
      <c r="Q693" s="14"/>
      <c r="R693" s="16" t="s">
        <v>1502</v>
      </c>
      <c r="S693" s="22"/>
      <c r="T693" s="22"/>
      <c r="U693" s="17"/>
      <c r="V693" s="18" t="s">
        <v>1503</v>
      </c>
      <c r="W693" s="17"/>
      <c r="X693" s="19">
        <f t="shared" si="6"/>
        <v>1</v>
      </c>
    </row>
    <row r="694" hidden="1">
      <c r="A694" s="10"/>
      <c r="B694" s="10" t="s">
        <v>1500</v>
      </c>
      <c r="C694" s="10" t="s">
        <v>1500</v>
      </c>
      <c r="D694" s="10" t="s">
        <v>189</v>
      </c>
      <c r="E694" s="10" t="s">
        <v>108</v>
      </c>
      <c r="F694" s="12" t="s">
        <v>1579</v>
      </c>
      <c r="G694" s="12" t="s">
        <v>1505</v>
      </c>
      <c r="H694" s="12" t="s">
        <v>581</v>
      </c>
      <c r="I694" s="13">
        <v>309.0</v>
      </c>
      <c r="J694" s="13">
        <v>-182.0</v>
      </c>
      <c r="K694" s="13"/>
      <c r="L694" s="13"/>
      <c r="M694" s="14"/>
      <c r="N694" s="14"/>
      <c r="O694" s="14"/>
      <c r="P694" s="14"/>
      <c r="Q694" s="14"/>
      <c r="R694" s="16" t="s">
        <v>1502</v>
      </c>
      <c r="S694" s="22"/>
      <c r="T694" s="22"/>
      <c r="U694" s="17"/>
      <c r="V694" s="18" t="s">
        <v>1503</v>
      </c>
      <c r="W694" s="17"/>
      <c r="X694" s="19">
        <f t="shared" si="6"/>
        <v>1</v>
      </c>
    </row>
    <row r="695" hidden="1">
      <c r="A695" s="10"/>
      <c r="B695" s="10" t="s">
        <v>1500</v>
      </c>
      <c r="C695" s="10" t="s">
        <v>1500</v>
      </c>
      <c r="D695" s="10" t="s">
        <v>189</v>
      </c>
      <c r="E695" s="10" t="s">
        <v>108</v>
      </c>
      <c r="F695" s="12" t="s">
        <v>1580</v>
      </c>
      <c r="G695" s="12" t="s">
        <v>1505</v>
      </c>
      <c r="H695" s="12" t="s">
        <v>1508</v>
      </c>
      <c r="I695" s="13">
        <v>0.0</v>
      </c>
      <c r="J695" s="13">
        <v>0.0</v>
      </c>
      <c r="K695" s="13"/>
      <c r="L695" s="13"/>
      <c r="M695" s="14"/>
      <c r="N695" s="14"/>
      <c r="O695" s="14"/>
      <c r="P695" s="14"/>
      <c r="Q695" s="14"/>
      <c r="R695" s="16" t="s">
        <v>1502</v>
      </c>
      <c r="S695" s="22"/>
      <c r="T695" s="22"/>
      <c r="U695" s="17"/>
      <c r="V695" s="18" t="s">
        <v>1503</v>
      </c>
      <c r="W695" s="17"/>
      <c r="X695" s="19">
        <f t="shared" si="6"/>
        <v>1</v>
      </c>
    </row>
    <row r="696" hidden="1">
      <c r="A696" s="10"/>
      <c r="B696" s="10" t="s">
        <v>1500</v>
      </c>
      <c r="C696" s="10" t="s">
        <v>1500</v>
      </c>
      <c r="D696" s="10" t="s">
        <v>189</v>
      </c>
      <c r="E696" s="10" t="s">
        <v>108</v>
      </c>
      <c r="F696" s="12" t="s">
        <v>1581</v>
      </c>
      <c r="G696" s="12" t="s">
        <v>1505</v>
      </c>
      <c r="H696" s="12" t="s">
        <v>583</v>
      </c>
      <c r="I696" s="13">
        <v>233.0</v>
      </c>
      <c r="J696" s="13">
        <v>-48.0</v>
      </c>
      <c r="K696" s="13"/>
      <c r="L696" s="13"/>
      <c r="M696" s="14"/>
      <c r="N696" s="14"/>
      <c r="O696" s="14"/>
      <c r="P696" s="14"/>
      <c r="Q696" s="14"/>
      <c r="R696" s="16" t="s">
        <v>1502</v>
      </c>
      <c r="S696" s="22"/>
      <c r="T696" s="22"/>
      <c r="U696" s="17"/>
      <c r="V696" s="18" t="s">
        <v>1503</v>
      </c>
      <c r="W696" s="17"/>
      <c r="X696" s="19">
        <f t="shared" si="6"/>
        <v>1</v>
      </c>
    </row>
    <row r="697" hidden="1">
      <c r="A697" s="10"/>
      <c r="B697" s="10" t="s">
        <v>1500</v>
      </c>
      <c r="C697" s="10" t="s">
        <v>1500</v>
      </c>
      <c r="D697" s="10" t="s">
        <v>189</v>
      </c>
      <c r="E697" s="10" t="s">
        <v>108</v>
      </c>
      <c r="F697" s="12" t="s">
        <v>1582</v>
      </c>
      <c r="G697" s="12" t="s">
        <v>1207</v>
      </c>
      <c r="H697" s="12" t="s">
        <v>1219</v>
      </c>
      <c r="I697" s="13">
        <v>272.0</v>
      </c>
      <c r="J697" s="13">
        <v>-570.0</v>
      </c>
      <c r="K697" s="13"/>
      <c r="L697" s="13"/>
      <c r="M697" s="14"/>
      <c r="N697" s="14"/>
      <c r="O697" s="14"/>
      <c r="P697" s="14"/>
      <c r="Q697" s="14"/>
      <c r="R697" s="16" t="s">
        <v>1502</v>
      </c>
      <c r="S697" s="22"/>
      <c r="T697" s="22"/>
      <c r="U697" s="17"/>
      <c r="V697" s="18" t="s">
        <v>1503</v>
      </c>
      <c r="W697" s="17"/>
      <c r="X697" s="19">
        <f t="shared" si="6"/>
        <v>1</v>
      </c>
    </row>
    <row r="698" hidden="1">
      <c r="A698" s="10"/>
      <c r="B698" s="10" t="s">
        <v>1500</v>
      </c>
      <c r="C698" s="10" t="s">
        <v>1500</v>
      </c>
      <c r="D698" s="10" t="s">
        <v>189</v>
      </c>
      <c r="E698" s="10" t="s">
        <v>108</v>
      </c>
      <c r="F698" s="12" t="s">
        <v>1583</v>
      </c>
      <c r="G698" s="12" t="s">
        <v>1207</v>
      </c>
      <c r="H698" s="12" t="s">
        <v>1531</v>
      </c>
      <c r="I698" s="13">
        <v>1248.0</v>
      </c>
      <c r="J698" s="13">
        <v>-3030.0</v>
      </c>
      <c r="K698" s="13"/>
      <c r="L698" s="13"/>
      <c r="M698" s="14"/>
      <c r="N698" s="14"/>
      <c r="O698" s="14"/>
      <c r="P698" s="14"/>
      <c r="Q698" s="14"/>
      <c r="R698" s="16" t="s">
        <v>1502</v>
      </c>
      <c r="S698" s="22"/>
      <c r="T698" s="22"/>
      <c r="U698" s="17"/>
      <c r="V698" s="18" t="s">
        <v>1503</v>
      </c>
      <c r="W698" s="17"/>
      <c r="X698" s="19">
        <f t="shared" si="6"/>
        <v>1</v>
      </c>
    </row>
    <row r="699" hidden="1">
      <c r="A699" s="10"/>
      <c r="B699" s="10" t="s">
        <v>1500</v>
      </c>
      <c r="C699" s="10" t="s">
        <v>1500</v>
      </c>
      <c r="D699" s="10" t="s">
        <v>189</v>
      </c>
      <c r="E699" s="10" t="s">
        <v>108</v>
      </c>
      <c r="F699" s="12" t="s">
        <v>1584</v>
      </c>
      <c r="G699" s="12" t="s">
        <v>1207</v>
      </c>
      <c r="H699" s="12" t="s">
        <v>1547</v>
      </c>
      <c r="I699" s="13">
        <v>365.0</v>
      </c>
      <c r="J699" s="13">
        <v>-1408.0</v>
      </c>
      <c r="K699" s="13"/>
      <c r="L699" s="13"/>
      <c r="M699" s="14"/>
      <c r="N699" s="14"/>
      <c r="O699" s="14"/>
      <c r="P699" s="14"/>
      <c r="Q699" s="14"/>
      <c r="R699" s="16" t="s">
        <v>1502</v>
      </c>
      <c r="S699" s="22"/>
      <c r="T699" s="22"/>
      <c r="U699" s="17"/>
      <c r="V699" s="18" t="s">
        <v>1503</v>
      </c>
      <c r="W699" s="17"/>
      <c r="X699" s="19">
        <f t="shared" si="6"/>
        <v>1</v>
      </c>
    </row>
    <row r="700" hidden="1">
      <c r="A700" s="10"/>
      <c r="B700" s="10" t="s">
        <v>1500</v>
      </c>
      <c r="C700" s="10" t="s">
        <v>1500</v>
      </c>
      <c r="D700" s="10" t="s">
        <v>189</v>
      </c>
      <c r="E700" s="10" t="s">
        <v>108</v>
      </c>
      <c r="F700" s="12" t="s">
        <v>1585</v>
      </c>
      <c r="G700" s="12" t="s">
        <v>1207</v>
      </c>
      <c r="H700" s="12" t="s">
        <v>1513</v>
      </c>
      <c r="I700" s="13">
        <v>20.0</v>
      </c>
      <c r="J700" s="13">
        <v>-32.0</v>
      </c>
      <c r="K700" s="13"/>
      <c r="L700" s="13"/>
      <c r="M700" s="14"/>
      <c r="N700" s="14"/>
      <c r="O700" s="14"/>
      <c r="P700" s="14"/>
      <c r="Q700" s="14"/>
      <c r="R700" s="16" t="s">
        <v>1502</v>
      </c>
      <c r="S700" s="22"/>
      <c r="T700" s="22"/>
      <c r="U700" s="17"/>
      <c r="V700" s="18" t="s">
        <v>1503</v>
      </c>
      <c r="W700" s="17"/>
      <c r="X700" s="19">
        <f t="shared" si="6"/>
        <v>1</v>
      </c>
    </row>
    <row r="701" hidden="1">
      <c r="A701" s="10"/>
      <c r="B701" s="10" t="s">
        <v>1500</v>
      </c>
      <c r="C701" s="10" t="s">
        <v>1500</v>
      </c>
      <c r="D701" s="10" t="s">
        <v>189</v>
      </c>
      <c r="E701" s="10" t="s">
        <v>108</v>
      </c>
      <c r="F701" s="12" t="s">
        <v>1586</v>
      </c>
      <c r="G701" s="12" t="s">
        <v>1207</v>
      </c>
      <c r="H701" s="12" t="s">
        <v>1536</v>
      </c>
      <c r="I701" s="13">
        <v>962.0</v>
      </c>
      <c r="J701" s="13">
        <v>-2019.0</v>
      </c>
      <c r="K701" s="13"/>
      <c r="L701" s="13"/>
      <c r="M701" s="14"/>
      <c r="N701" s="14"/>
      <c r="O701" s="14"/>
      <c r="P701" s="14"/>
      <c r="Q701" s="14"/>
      <c r="R701" s="16" t="s">
        <v>1502</v>
      </c>
      <c r="S701" s="22"/>
      <c r="T701" s="22"/>
      <c r="U701" s="17"/>
      <c r="V701" s="18" t="s">
        <v>1503</v>
      </c>
      <c r="W701" s="17"/>
      <c r="X701" s="19">
        <f t="shared" si="6"/>
        <v>1</v>
      </c>
    </row>
    <row r="702" hidden="1">
      <c r="A702" s="10"/>
      <c r="B702" s="10" t="s">
        <v>1500</v>
      </c>
      <c r="C702" s="10" t="s">
        <v>1500</v>
      </c>
      <c r="D702" s="10" t="s">
        <v>189</v>
      </c>
      <c r="E702" s="10" t="s">
        <v>108</v>
      </c>
      <c r="F702" s="12" t="s">
        <v>1587</v>
      </c>
      <c r="G702" s="12" t="s">
        <v>1207</v>
      </c>
      <c r="H702" s="12" t="s">
        <v>1549</v>
      </c>
      <c r="I702" s="13">
        <v>562.0</v>
      </c>
      <c r="J702" s="13">
        <v>-216.0</v>
      </c>
      <c r="K702" s="13"/>
      <c r="L702" s="13"/>
      <c r="M702" s="14"/>
      <c r="N702" s="14"/>
      <c r="O702" s="14"/>
      <c r="P702" s="14"/>
      <c r="Q702" s="14"/>
      <c r="R702" s="16" t="s">
        <v>1502</v>
      </c>
      <c r="S702" s="22"/>
      <c r="T702" s="22"/>
      <c r="U702" s="17"/>
      <c r="V702" s="18" t="s">
        <v>1503</v>
      </c>
      <c r="W702" s="17"/>
      <c r="X702" s="19">
        <f t="shared" si="6"/>
        <v>1</v>
      </c>
    </row>
    <row r="703" hidden="1">
      <c r="A703" s="10"/>
      <c r="B703" s="10" t="s">
        <v>1500</v>
      </c>
      <c r="C703" s="10" t="s">
        <v>1500</v>
      </c>
      <c r="D703" s="10" t="s">
        <v>189</v>
      </c>
      <c r="E703" s="10" t="s">
        <v>108</v>
      </c>
      <c r="F703" s="12" t="s">
        <v>1588</v>
      </c>
      <c r="G703" s="12" t="s">
        <v>1207</v>
      </c>
      <c r="H703" s="12" t="s">
        <v>1540</v>
      </c>
      <c r="I703" s="13">
        <v>456.0</v>
      </c>
      <c r="J703" s="13">
        <v>-456.0</v>
      </c>
      <c r="K703" s="13"/>
      <c r="L703" s="13"/>
      <c r="M703" s="14"/>
      <c r="N703" s="14"/>
      <c r="O703" s="14"/>
      <c r="P703" s="14"/>
      <c r="Q703" s="14"/>
      <c r="R703" s="16" t="s">
        <v>1502</v>
      </c>
      <c r="S703" s="22"/>
      <c r="T703" s="22"/>
      <c r="U703" s="17"/>
      <c r="V703" s="18" t="s">
        <v>1503</v>
      </c>
      <c r="W703" s="17"/>
      <c r="X703" s="19">
        <f t="shared" si="6"/>
        <v>1</v>
      </c>
    </row>
    <row r="704" hidden="1">
      <c r="A704" s="10"/>
      <c r="B704" s="10" t="s">
        <v>1500</v>
      </c>
      <c r="C704" s="10" t="s">
        <v>1500</v>
      </c>
      <c r="D704" s="10" t="s">
        <v>189</v>
      </c>
      <c r="E704" s="10" t="s">
        <v>108</v>
      </c>
      <c r="F704" s="12" t="s">
        <v>1589</v>
      </c>
      <c r="G704" s="12" t="s">
        <v>1590</v>
      </c>
      <c r="H704" s="12" t="s">
        <v>1570</v>
      </c>
      <c r="I704" s="13">
        <v>222.0</v>
      </c>
      <c r="J704" s="13">
        <v>-315.0</v>
      </c>
      <c r="K704" s="13"/>
      <c r="L704" s="13"/>
      <c r="M704" s="14"/>
      <c r="N704" s="14"/>
      <c r="O704" s="14"/>
      <c r="P704" s="14"/>
      <c r="Q704" s="14"/>
      <c r="R704" s="16" t="s">
        <v>1502</v>
      </c>
      <c r="S704" s="22"/>
      <c r="T704" s="22"/>
      <c r="U704" s="17"/>
      <c r="V704" s="18" t="s">
        <v>1503</v>
      </c>
      <c r="W704" s="17"/>
      <c r="X704" s="19">
        <f t="shared" si="6"/>
        <v>1</v>
      </c>
    </row>
    <row r="705" hidden="1">
      <c r="A705" s="10"/>
      <c r="B705" s="10" t="s">
        <v>1500</v>
      </c>
      <c r="C705" s="10" t="s">
        <v>1500</v>
      </c>
      <c r="D705" s="10" t="s">
        <v>189</v>
      </c>
      <c r="E705" s="10" t="s">
        <v>108</v>
      </c>
      <c r="F705" s="12" t="s">
        <v>1591</v>
      </c>
      <c r="G705" s="12" t="s">
        <v>1590</v>
      </c>
      <c r="H705" s="12" t="s">
        <v>1572</v>
      </c>
      <c r="I705" s="13">
        <v>125.0</v>
      </c>
      <c r="J705" s="13">
        <v>-158.0</v>
      </c>
      <c r="K705" s="13"/>
      <c r="L705" s="13"/>
      <c r="M705" s="14"/>
      <c r="N705" s="14"/>
      <c r="O705" s="14"/>
      <c r="P705" s="14"/>
      <c r="Q705" s="14"/>
      <c r="R705" s="16" t="s">
        <v>1502</v>
      </c>
      <c r="S705" s="22"/>
      <c r="T705" s="22"/>
      <c r="U705" s="17"/>
      <c r="V705" s="18" t="s">
        <v>1503</v>
      </c>
      <c r="W705" s="17"/>
      <c r="X705" s="19">
        <f t="shared" si="6"/>
        <v>1</v>
      </c>
    </row>
    <row r="706" hidden="1">
      <c r="A706" s="10"/>
      <c r="B706" s="10" t="s">
        <v>1500</v>
      </c>
      <c r="C706" s="10" t="s">
        <v>1500</v>
      </c>
      <c r="D706" s="10" t="s">
        <v>189</v>
      </c>
      <c r="E706" s="10" t="s">
        <v>108</v>
      </c>
      <c r="F706" s="12" t="s">
        <v>1592</v>
      </c>
      <c r="G706" s="12" t="s">
        <v>1590</v>
      </c>
      <c r="H706" s="12" t="s">
        <v>1520</v>
      </c>
      <c r="I706" s="13">
        <v>55.0</v>
      </c>
      <c r="J706" s="13">
        <v>-55.0</v>
      </c>
      <c r="K706" s="13"/>
      <c r="L706" s="13"/>
      <c r="M706" s="14"/>
      <c r="N706" s="14"/>
      <c r="O706" s="14"/>
      <c r="P706" s="14"/>
      <c r="Q706" s="14"/>
      <c r="R706" s="16" t="s">
        <v>1502</v>
      </c>
      <c r="S706" s="22"/>
      <c r="T706" s="22"/>
      <c r="U706" s="17"/>
      <c r="V706" s="18" t="s">
        <v>1503</v>
      </c>
      <c r="W706" s="17"/>
      <c r="X706" s="19">
        <f t="shared" si="6"/>
        <v>1</v>
      </c>
    </row>
    <row r="707" hidden="1">
      <c r="A707" s="10"/>
      <c r="B707" s="10" t="s">
        <v>1500</v>
      </c>
      <c r="C707" s="10" t="s">
        <v>1500</v>
      </c>
      <c r="D707" s="10" t="s">
        <v>189</v>
      </c>
      <c r="E707" s="10" t="s">
        <v>108</v>
      </c>
      <c r="F707" s="12" t="s">
        <v>1593</v>
      </c>
      <c r="G707" s="12" t="s">
        <v>1526</v>
      </c>
      <c r="H707" s="12" t="s">
        <v>1536</v>
      </c>
      <c r="I707" s="13">
        <v>576.0</v>
      </c>
      <c r="J707" s="13">
        <v>-3.0</v>
      </c>
      <c r="K707" s="13"/>
      <c r="L707" s="13"/>
      <c r="M707" s="14"/>
      <c r="N707" s="14"/>
      <c r="O707" s="14"/>
      <c r="P707" s="14"/>
      <c r="Q707" s="14"/>
      <c r="R707" s="16" t="s">
        <v>1502</v>
      </c>
      <c r="S707" s="22"/>
      <c r="T707" s="22"/>
      <c r="U707" s="17"/>
      <c r="V707" s="18" t="s">
        <v>1503</v>
      </c>
      <c r="W707" s="17"/>
      <c r="X707" s="19">
        <f t="shared" si="6"/>
        <v>1</v>
      </c>
    </row>
    <row r="708" hidden="1">
      <c r="A708" s="10"/>
      <c r="B708" s="10" t="s">
        <v>1500</v>
      </c>
      <c r="C708" s="10" t="s">
        <v>1500</v>
      </c>
      <c r="D708" s="10" t="s">
        <v>189</v>
      </c>
      <c r="E708" s="10" t="s">
        <v>108</v>
      </c>
      <c r="F708" s="12" t="s">
        <v>1594</v>
      </c>
      <c r="G708" s="12" t="s">
        <v>581</v>
      </c>
      <c r="H708" s="12" t="s">
        <v>1508</v>
      </c>
      <c r="I708" s="13">
        <v>0.0</v>
      </c>
      <c r="J708" s="13">
        <v>0.0</v>
      </c>
      <c r="K708" s="13"/>
      <c r="L708" s="13"/>
      <c r="M708" s="14"/>
      <c r="N708" s="14"/>
      <c r="O708" s="14"/>
      <c r="P708" s="14"/>
      <c r="Q708" s="14"/>
      <c r="R708" s="16" t="s">
        <v>1502</v>
      </c>
      <c r="S708" s="22"/>
      <c r="T708" s="22"/>
      <c r="U708" s="17"/>
      <c r="V708" s="18" t="s">
        <v>1503</v>
      </c>
      <c r="W708" s="17"/>
      <c r="X708" s="19">
        <f t="shared" si="6"/>
        <v>1</v>
      </c>
    </row>
    <row r="709" hidden="1">
      <c r="A709" s="10"/>
      <c r="B709" s="10" t="s">
        <v>1500</v>
      </c>
      <c r="C709" s="10" t="s">
        <v>1500</v>
      </c>
      <c r="D709" s="10" t="s">
        <v>189</v>
      </c>
      <c r="E709" s="10" t="s">
        <v>108</v>
      </c>
      <c r="F709" s="12" t="s">
        <v>1595</v>
      </c>
      <c r="G709" s="12" t="s">
        <v>581</v>
      </c>
      <c r="H709" s="12" t="s">
        <v>583</v>
      </c>
      <c r="I709" s="13">
        <v>0.0</v>
      </c>
      <c r="J709" s="13">
        <v>0.0</v>
      </c>
      <c r="K709" s="13"/>
      <c r="L709" s="13"/>
      <c r="M709" s="14"/>
      <c r="N709" s="14"/>
      <c r="O709" s="14"/>
      <c r="P709" s="14"/>
      <c r="Q709" s="14"/>
      <c r="R709" s="16" t="s">
        <v>1502</v>
      </c>
      <c r="S709" s="22"/>
      <c r="T709" s="22"/>
      <c r="U709" s="17"/>
      <c r="V709" s="18" t="s">
        <v>1503</v>
      </c>
      <c r="W709" s="17"/>
      <c r="X709" s="19">
        <f t="shared" si="6"/>
        <v>1</v>
      </c>
    </row>
    <row r="710" hidden="1">
      <c r="A710" s="10"/>
      <c r="B710" s="10" t="s">
        <v>1500</v>
      </c>
      <c r="C710" s="10" t="s">
        <v>1500</v>
      </c>
      <c r="D710" s="10" t="s">
        <v>189</v>
      </c>
      <c r="E710" s="10" t="s">
        <v>108</v>
      </c>
      <c r="F710" s="12" t="s">
        <v>1596</v>
      </c>
      <c r="G710" s="12" t="s">
        <v>1570</v>
      </c>
      <c r="H710" s="12" t="s">
        <v>1572</v>
      </c>
      <c r="I710" s="13">
        <v>1228.0</v>
      </c>
      <c r="J710" s="13">
        <v>-1228.0</v>
      </c>
      <c r="K710" s="13"/>
      <c r="L710" s="13"/>
      <c r="M710" s="14"/>
      <c r="N710" s="14"/>
      <c r="O710" s="14"/>
      <c r="P710" s="14"/>
      <c r="Q710" s="14"/>
      <c r="R710" s="16" t="s">
        <v>1502</v>
      </c>
      <c r="S710" s="22"/>
      <c r="T710" s="22"/>
      <c r="U710" s="17"/>
      <c r="V710" s="18" t="s">
        <v>1503</v>
      </c>
      <c r="W710" s="17"/>
      <c r="X710" s="19">
        <f t="shared" si="6"/>
        <v>1</v>
      </c>
    </row>
    <row r="711" hidden="1">
      <c r="A711" s="10"/>
      <c r="B711" s="10" t="s">
        <v>1500</v>
      </c>
      <c r="C711" s="10" t="s">
        <v>1500</v>
      </c>
      <c r="D711" s="10" t="s">
        <v>189</v>
      </c>
      <c r="E711" s="10" t="s">
        <v>108</v>
      </c>
      <c r="F711" s="12" t="s">
        <v>1597</v>
      </c>
      <c r="G711" s="12" t="s">
        <v>1570</v>
      </c>
      <c r="H711" s="12" t="s">
        <v>1598</v>
      </c>
      <c r="I711" s="13">
        <v>178.0</v>
      </c>
      <c r="J711" s="13">
        <v>-227.0</v>
      </c>
      <c r="K711" s="13"/>
      <c r="L711" s="13"/>
      <c r="M711" s="14"/>
      <c r="N711" s="14"/>
      <c r="O711" s="14"/>
      <c r="P711" s="14"/>
      <c r="Q711" s="14"/>
      <c r="R711" s="16" t="s">
        <v>1502</v>
      </c>
      <c r="S711" s="22"/>
      <c r="T711" s="22"/>
      <c r="U711" s="17"/>
      <c r="V711" s="18" t="s">
        <v>1503</v>
      </c>
      <c r="W711" s="17"/>
      <c r="X711" s="19">
        <f t="shared" si="6"/>
        <v>1</v>
      </c>
    </row>
    <row r="712" hidden="1">
      <c r="A712" s="10"/>
      <c r="B712" s="10" t="s">
        <v>1500</v>
      </c>
      <c r="C712" s="10" t="s">
        <v>1500</v>
      </c>
      <c r="D712" s="10" t="s">
        <v>189</v>
      </c>
      <c r="E712" s="10" t="s">
        <v>108</v>
      </c>
      <c r="F712" s="12" t="s">
        <v>1599</v>
      </c>
      <c r="G712" s="12" t="s">
        <v>1570</v>
      </c>
      <c r="H712" s="12" t="s">
        <v>1574</v>
      </c>
      <c r="I712" s="13">
        <v>167.0</v>
      </c>
      <c r="J712" s="13">
        <v>-745.0</v>
      </c>
      <c r="K712" s="13"/>
      <c r="L712" s="13"/>
      <c r="M712" s="14"/>
      <c r="N712" s="14"/>
      <c r="O712" s="14"/>
      <c r="P712" s="14"/>
      <c r="Q712" s="14"/>
      <c r="R712" s="16" t="s">
        <v>1502</v>
      </c>
      <c r="S712" s="22"/>
      <c r="T712" s="22"/>
      <c r="U712" s="17"/>
      <c r="V712" s="18" t="s">
        <v>1503</v>
      </c>
      <c r="W712" s="17"/>
      <c r="X712" s="19">
        <f t="shared" si="6"/>
        <v>1</v>
      </c>
    </row>
    <row r="713" hidden="1">
      <c r="A713" s="10"/>
      <c r="B713" s="10" t="s">
        <v>1500</v>
      </c>
      <c r="C713" s="10" t="s">
        <v>1500</v>
      </c>
      <c r="D713" s="10" t="s">
        <v>189</v>
      </c>
      <c r="E713" s="10" t="s">
        <v>108</v>
      </c>
      <c r="F713" s="12" t="s">
        <v>1600</v>
      </c>
      <c r="G713" s="12" t="s">
        <v>1570</v>
      </c>
      <c r="H713" s="12" t="s">
        <v>1576</v>
      </c>
      <c r="I713" s="13">
        <v>214.0</v>
      </c>
      <c r="J713" s="13">
        <v>-267.0</v>
      </c>
      <c r="K713" s="13"/>
      <c r="L713" s="13"/>
      <c r="M713" s="14"/>
      <c r="N713" s="14"/>
      <c r="O713" s="14"/>
      <c r="P713" s="14"/>
      <c r="Q713" s="14"/>
      <c r="R713" s="16" t="s">
        <v>1502</v>
      </c>
      <c r="S713" s="22"/>
      <c r="T713" s="22"/>
      <c r="U713" s="17"/>
      <c r="V713" s="18" t="s">
        <v>1503</v>
      </c>
      <c r="W713" s="17"/>
      <c r="X713" s="19">
        <f t="shared" si="6"/>
        <v>1</v>
      </c>
    </row>
    <row r="714" hidden="1">
      <c r="A714" s="10"/>
      <c r="B714" s="10" t="s">
        <v>1500</v>
      </c>
      <c r="C714" s="10" t="s">
        <v>1500</v>
      </c>
      <c r="D714" s="10" t="s">
        <v>189</v>
      </c>
      <c r="E714" s="10" t="s">
        <v>108</v>
      </c>
      <c r="F714" s="12" t="s">
        <v>1601</v>
      </c>
      <c r="G714" s="12" t="s">
        <v>1570</v>
      </c>
      <c r="H714" s="12" t="s">
        <v>1602</v>
      </c>
      <c r="I714" s="13">
        <v>1110.0</v>
      </c>
      <c r="J714" s="13">
        <v>-304.0</v>
      </c>
      <c r="K714" s="13"/>
      <c r="L714" s="13"/>
      <c r="M714" s="14"/>
      <c r="N714" s="14"/>
      <c r="O714" s="14"/>
      <c r="P714" s="14"/>
      <c r="Q714" s="14"/>
      <c r="R714" s="16" t="s">
        <v>1502</v>
      </c>
      <c r="S714" s="22"/>
      <c r="T714" s="22"/>
      <c r="U714" s="17"/>
      <c r="V714" s="18" t="s">
        <v>1503</v>
      </c>
      <c r="W714" s="17"/>
      <c r="X714" s="19">
        <f t="shared" si="6"/>
        <v>1</v>
      </c>
    </row>
    <row r="715" hidden="1">
      <c r="A715" s="10"/>
      <c r="B715" s="10" t="s">
        <v>1500</v>
      </c>
      <c r="C715" s="10" t="s">
        <v>1500</v>
      </c>
      <c r="D715" s="10" t="s">
        <v>189</v>
      </c>
      <c r="E715" s="10" t="s">
        <v>108</v>
      </c>
      <c r="F715" s="12" t="s">
        <v>1603</v>
      </c>
      <c r="G715" s="12" t="s">
        <v>1570</v>
      </c>
      <c r="H715" s="12" t="s">
        <v>1520</v>
      </c>
      <c r="I715" s="13">
        <v>144.0</v>
      </c>
      <c r="J715" s="13">
        <v>-267.0</v>
      </c>
      <c r="K715" s="13"/>
      <c r="L715" s="13"/>
      <c r="M715" s="14"/>
      <c r="N715" s="14"/>
      <c r="O715" s="14"/>
      <c r="P715" s="14"/>
      <c r="Q715" s="14"/>
      <c r="R715" s="16" t="s">
        <v>1502</v>
      </c>
      <c r="S715" s="22"/>
      <c r="T715" s="22"/>
      <c r="U715" s="17"/>
      <c r="V715" s="18" t="s">
        <v>1503</v>
      </c>
      <c r="W715" s="17"/>
      <c r="X715" s="19">
        <f t="shared" si="6"/>
        <v>1</v>
      </c>
    </row>
    <row r="716" hidden="1">
      <c r="A716" s="10"/>
      <c r="B716" s="10" t="s">
        <v>1500</v>
      </c>
      <c r="C716" s="10" t="s">
        <v>1500</v>
      </c>
      <c r="D716" s="10" t="s">
        <v>189</v>
      </c>
      <c r="E716" s="10" t="s">
        <v>108</v>
      </c>
      <c r="F716" s="12" t="s">
        <v>1604</v>
      </c>
      <c r="G716" s="12" t="s">
        <v>1570</v>
      </c>
      <c r="H716" s="12" t="s">
        <v>1578</v>
      </c>
      <c r="I716" s="13">
        <v>41.0</v>
      </c>
      <c r="J716" s="13">
        <v>-179.0</v>
      </c>
      <c r="K716" s="13"/>
      <c r="L716" s="13"/>
      <c r="M716" s="14"/>
      <c r="N716" s="14"/>
      <c r="O716" s="14"/>
      <c r="P716" s="14"/>
      <c r="Q716" s="14"/>
      <c r="R716" s="16" t="s">
        <v>1502</v>
      </c>
      <c r="S716" s="22"/>
      <c r="T716" s="22"/>
      <c r="U716" s="17"/>
      <c r="V716" s="18" t="s">
        <v>1503</v>
      </c>
      <c r="W716" s="17"/>
      <c r="X716" s="19">
        <f t="shared" si="6"/>
        <v>1</v>
      </c>
    </row>
    <row r="717" hidden="1">
      <c r="A717" s="10"/>
      <c r="B717" s="10" t="s">
        <v>1500</v>
      </c>
      <c r="C717" s="10" t="s">
        <v>1500</v>
      </c>
      <c r="D717" s="10" t="s">
        <v>189</v>
      </c>
      <c r="E717" s="10" t="s">
        <v>108</v>
      </c>
      <c r="F717" s="12" t="s">
        <v>1605</v>
      </c>
      <c r="G717" s="12" t="s">
        <v>1211</v>
      </c>
      <c r="H717" s="12" t="s">
        <v>1221</v>
      </c>
      <c r="I717" s="13">
        <v>137.0</v>
      </c>
      <c r="J717" s="13">
        <v>-570.0</v>
      </c>
      <c r="K717" s="13"/>
      <c r="L717" s="13"/>
      <c r="M717" s="14"/>
      <c r="N717" s="14"/>
      <c r="O717" s="14"/>
      <c r="P717" s="14"/>
      <c r="Q717" s="14"/>
      <c r="R717" s="16" t="s">
        <v>1502</v>
      </c>
      <c r="S717" s="22"/>
      <c r="T717" s="22"/>
      <c r="U717" s="17"/>
      <c r="V717" s="18" t="s">
        <v>1503</v>
      </c>
      <c r="W717" s="17"/>
      <c r="X717" s="19">
        <f t="shared" si="6"/>
        <v>1</v>
      </c>
    </row>
    <row r="718" hidden="1">
      <c r="A718" s="10"/>
      <c r="B718" s="10" t="s">
        <v>1500</v>
      </c>
      <c r="C718" s="10" t="s">
        <v>1500</v>
      </c>
      <c r="D718" s="10" t="s">
        <v>189</v>
      </c>
      <c r="E718" s="10" t="s">
        <v>108</v>
      </c>
      <c r="F718" s="12" t="s">
        <v>1606</v>
      </c>
      <c r="G718" s="12" t="s">
        <v>1211</v>
      </c>
      <c r="H718" s="12" t="s">
        <v>591</v>
      </c>
      <c r="I718" s="13">
        <v>0.0</v>
      </c>
      <c r="J718" s="13">
        <v>-129.0</v>
      </c>
      <c r="K718" s="13"/>
      <c r="L718" s="13"/>
      <c r="M718" s="14"/>
      <c r="N718" s="14"/>
      <c r="O718" s="14"/>
      <c r="P718" s="14"/>
      <c r="Q718" s="14"/>
      <c r="R718" s="16" t="s">
        <v>1502</v>
      </c>
      <c r="S718" s="22"/>
      <c r="T718" s="22"/>
      <c r="U718" s="17"/>
      <c r="V718" s="18" t="s">
        <v>1503</v>
      </c>
      <c r="W718" s="17"/>
      <c r="X718" s="19">
        <f t="shared" si="6"/>
        <v>1</v>
      </c>
    </row>
    <row r="719" hidden="1">
      <c r="A719" s="10"/>
      <c r="B719" s="10" t="s">
        <v>1500</v>
      </c>
      <c r="C719" s="10" t="s">
        <v>1500</v>
      </c>
      <c r="D719" s="10" t="s">
        <v>189</v>
      </c>
      <c r="E719" s="10" t="s">
        <v>108</v>
      </c>
      <c r="F719" s="12" t="s">
        <v>1607</v>
      </c>
      <c r="G719" s="12" t="s">
        <v>1211</v>
      </c>
      <c r="H719" s="12" t="s">
        <v>1538</v>
      </c>
      <c r="I719" s="13">
        <v>355.0</v>
      </c>
      <c r="J719" s="13">
        <v>-429.0</v>
      </c>
      <c r="K719" s="13"/>
      <c r="L719" s="13"/>
      <c r="M719" s="14"/>
      <c r="N719" s="14"/>
      <c r="O719" s="14"/>
      <c r="P719" s="14"/>
      <c r="Q719" s="14"/>
      <c r="R719" s="16" t="s">
        <v>1502</v>
      </c>
      <c r="S719" s="22"/>
      <c r="T719" s="22"/>
      <c r="U719" s="17"/>
      <c r="V719" s="18" t="s">
        <v>1503</v>
      </c>
      <c r="W719" s="17"/>
      <c r="X719" s="19">
        <f t="shared" si="6"/>
        <v>1</v>
      </c>
    </row>
    <row r="720" hidden="1">
      <c r="A720" s="10"/>
      <c r="B720" s="10" t="s">
        <v>1500</v>
      </c>
      <c r="C720" s="10" t="s">
        <v>1500</v>
      </c>
      <c r="D720" s="10" t="s">
        <v>189</v>
      </c>
      <c r="E720" s="10" t="s">
        <v>108</v>
      </c>
      <c r="F720" s="12" t="s">
        <v>1608</v>
      </c>
      <c r="G720" s="12" t="s">
        <v>1214</v>
      </c>
      <c r="H720" s="12" t="s">
        <v>585</v>
      </c>
      <c r="I720" s="13">
        <v>0.0</v>
      </c>
      <c r="J720" s="13">
        <v>0.0</v>
      </c>
      <c r="K720" s="13"/>
      <c r="L720" s="13"/>
      <c r="M720" s="14"/>
      <c r="N720" s="14"/>
      <c r="O720" s="14"/>
      <c r="P720" s="14"/>
      <c r="Q720" s="14"/>
      <c r="R720" s="16" t="s">
        <v>1502</v>
      </c>
      <c r="S720" s="22"/>
      <c r="T720" s="22"/>
      <c r="U720" s="17"/>
      <c r="V720" s="18" t="s">
        <v>1503</v>
      </c>
      <c r="W720" s="17"/>
      <c r="X720" s="19">
        <f t="shared" si="6"/>
        <v>1</v>
      </c>
    </row>
    <row r="721" hidden="1">
      <c r="A721" s="10"/>
      <c r="B721" s="10" t="s">
        <v>1500</v>
      </c>
      <c r="C721" s="10" t="s">
        <v>1500</v>
      </c>
      <c r="D721" s="10" t="s">
        <v>189</v>
      </c>
      <c r="E721" s="10" t="s">
        <v>108</v>
      </c>
      <c r="F721" s="12" t="s">
        <v>1609</v>
      </c>
      <c r="G721" s="12" t="s">
        <v>1214</v>
      </c>
      <c r="H721" s="12" t="s">
        <v>1221</v>
      </c>
      <c r="I721" s="13">
        <v>0.0</v>
      </c>
      <c r="J721" s="13">
        <v>0.0</v>
      </c>
      <c r="K721" s="13"/>
      <c r="L721" s="13"/>
      <c r="M721" s="14"/>
      <c r="N721" s="14"/>
      <c r="O721" s="14"/>
      <c r="P721" s="14"/>
      <c r="Q721" s="14"/>
      <c r="R721" s="16" t="s">
        <v>1502</v>
      </c>
      <c r="S721" s="22"/>
      <c r="T721" s="22"/>
      <c r="U721" s="17"/>
      <c r="V721" s="18" t="s">
        <v>1503</v>
      </c>
      <c r="W721" s="17"/>
      <c r="X721" s="19">
        <f t="shared" si="6"/>
        <v>1</v>
      </c>
    </row>
    <row r="722" hidden="1">
      <c r="A722" s="10"/>
      <c r="B722" s="10" t="s">
        <v>1500</v>
      </c>
      <c r="C722" s="10" t="s">
        <v>1500</v>
      </c>
      <c r="D722" s="10" t="s">
        <v>189</v>
      </c>
      <c r="E722" s="10" t="s">
        <v>108</v>
      </c>
      <c r="F722" s="12" t="s">
        <v>1610</v>
      </c>
      <c r="G722" s="12" t="s">
        <v>1214</v>
      </c>
      <c r="H722" s="12" t="s">
        <v>591</v>
      </c>
      <c r="I722" s="13">
        <v>477.0</v>
      </c>
      <c r="J722" s="13">
        <v>-813.0</v>
      </c>
      <c r="K722" s="13"/>
      <c r="L722" s="13"/>
      <c r="M722" s="14"/>
      <c r="N722" s="14"/>
      <c r="O722" s="14"/>
      <c r="P722" s="14"/>
      <c r="Q722" s="14"/>
      <c r="R722" s="16" t="s">
        <v>1502</v>
      </c>
      <c r="S722" s="22"/>
      <c r="T722" s="22"/>
      <c r="U722" s="17"/>
      <c r="V722" s="18" t="s">
        <v>1503</v>
      </c>
      <c r="W722" s="17"/>
      <c r="X722" s="19">
        <f t="shared" si="6"/>
        <v>1</v>
      </c>
    </row>
    <row r="723" hidden="1">
      <c r="A723" s="10"/>
      <c r="B723" s="10" t="s">
        <v>1500</v>
      </c>
      <c r="C723" s="10" t="s">
        <v>1500</v>
      </c>
      <c r="D723" s="10" t="s">
        <v>189</v>
      </c>
      <c r="E723" s="10" t="s">
        <v>108</v>
      </c>
      <c r="F723" s="12" t="s">
        <v>1611</v>
      </c>
      <c r="G723" s="12" t="s">
        <v>1612</v>
      </c>
      <c r="H723" s="12" t="s">
        <v>1613</v>
      </c>
      <c r="I723" s="13">
        <v>215.0</v>
      </c>
      <c r="J723" s="13">
        <v>-1255.0</v>
      </c>
      <c r="K723" s="13"/>
      <c r="L723" s="13"/>
      <c r="M723" s="14"/>
      <c r="N723" s="14"/>
      <c r="O723" s="14"/>
      <c r="P723" s="14"/>
      <c r="Q723" s="14"/>
      <c r="R723" s="16" t="s">
        <v>1502</v>
      </c>
      <c r="S723" s="22"/>
      <c r="T723" s="22"/>
      <c r="U723" s="17"/>
      <c r="V723" s="18" t="s">
        <v>1503</v>
      </c>
      <c r="W723" s="17"/>
      <c r="X723" s="19">
        <f t="shared" si="6"/>
        <v>1</v>
      </c>
    </row>
    <row r="724" hidden="1">
      <c r="A724" s="10"/>
      <c r="B724" s="10" t="s">
        <v>1500</v>
      </c>
      <c r="C724" s="10" t="s">
        <v>1500</v>
      </c>
      <c r="D724" s="10" t="s">
        <v>189</v>
      </c>
      <c r="E724" s="10" t="s">
        <v>108</v>
      </c>
      <c r="F724" s="12" t="s">
        <v>1614</v>
      </c>
      <c r="G724" s="12" t="s">
        <v>1612</v>
      </c>
      <c r="H724" s="12" t="s">
        <v>1615</v>
      </c>
      <c r="I724" s="13">
        <v>141.0</v>
      </c>
      <c r="J724" s="13">
        <v>-870.0</v>
      </c>
      <c r="K724" s="13"/>
      <c r="L724" s="13"/>
      <c r="M724" s="14"/>
      <c r="N724" s="14"/>
      <c r="O724" s="14"/>
      <c r="P724" s="14"/>
      <c r="Q724" s="14"/>
      <c r="R724" s="16" t="s">
        <v>1502</v>
      </c>
      <c r="S724" s="22"/>
      <c r="T724" s="22"/>
      <c r="U724" s="17"/>
      <c r="V724" s="18" t="s">
        <v>1503</v>
      </c>
      <c r="W724" s="17"/>
      <c r="X724" s="19">
        <f t="shared" si="6"/>
        <v>1</v>
      </c>
    </row>
    <row r="725" hidden="1">
      <c r="A725" s="10"/>
      <c r="B725" s="10" t="s">
        <v>1500</v>
      </c>
      <c r="C725" s="10" t="s">
        <v>1500</v>
      </c>
      <c r="D725" s="10" t="s">
        <v>189</v>
      </c>
      <c r="E725" s="10" t="s">
        <v>108</v>
      </c>
      <c r="F725" s="12" t="s">
        <v>1616</v>
      </c>
      <c r="G725" s="12" t="s">
        <v>1612</v>
      </c>
      <c r="H725" s="12" t="s">
        <v>1617</v>
      </c>
      <c r="I725" s="13">
        <v>49.0</v>
      </c>
      <c r="J725" s="13">
        <v>-66.0</v>
      </c>
      <c r="K725" s="13"/>
      <c r="L725" s="13"/>
      <c r="M725" s="14"/>
      <c r="N725" s="14"/>
      <c r="O725" s="14"/>
      <c r="P725" s="14"/>
      <c r="Q725" s="14"/>
      <c r="R725" s="16" t="s">
        <v>1502</v>
      </c>
      <c r="S725" s="22"/>
      <c r="T725" s="22"/>
      <c r="U725" s="17"/>
      <c r="V725" s="18" t="s">
        <v>1503</v>
      </c>
      <c r="W725" s="17"/>
      <c r="X725" s="19">
        <f t="shared" si="6"/>
        <v>1</v>
      </c>
    </row>
    <row r="726" hidden="1">
      <c r="A726" s="10"/>
      <c r="B726" s="10" t="s">
        <v>1500</v>
      </c>
      <c r="C726" s="10" t="s">
        <v>1500</v>
      </c>
      <c r="D726" s="10" t="s">
        <v>189</v>
      </c>
      <c r="E726" s="10" t="s">
        <v>108</v>
      </c>
      <c r="F726" s="12" t="s">
        <v>1618</v>
      </c>
      <c r="G726" s="12" t="s">
        <v>1612</v>
      </c>
      <c r="H726" s="12" t="s">
        <v>1619</v>
      </c>
      <c r="I726" s="13">
        <v>233.0</v>
      </c>
      <c r="J726" s="13">
        <v>-703.0</v>
      </c>
      <c r="K726" s="13"/>
      <c r="L726" s="13"/>
      <c r="M726" s="14"/>
      <c r="N726" s="14"/>
      <c r="O726" s="14"/>
      <c r="P726" s="14"/>
      <c r="Q726" s="14"/>
      <c r="R726" s="16" t="s">
        <v>1502</v>
      </c>
      <c r="S726" s="22"/>
      <c r="T726" s="22"/>
      <c r="U726" s="17"/>
      <c r="V726" s="18" t="s">
        <v>1503</v>
      </c>
      <c r="W726" s="17"/>
      <c r="X726" s="19">
        <f t="shared" si="6"/>
        <v>1</v>
      </c>
    </row>
    <row r="727" hidden="1">
      <c r="A727" s="10"/>
      <c r="B727" s="10" t="s">
        <v>1500</v>
      </c>
      <c r="C727" s="10" t="s">
        <v>1500</v>
      </c>
      <c r="D727" s="10" t="s">
        <v>189</v>
      </c>
      <c r="E727" s="10" t="s">
        <v>108</v>
      </c>
      <c r="F727" s="12" t="s">
        <v>1620</v>
      </c>
      <c r="G727" s="12" t="s">
        <v>1612</v>
      </c>
      <c r="H727" s="12" t="s">
        <v>1602</v>
      </c>
      <c r="I727" s="13">
        <v>96.0</v>
      </c>
      <c r="J727" s="13">
        <v>-284.0</v>
      </c>
      <c r="K727" s="13"/>
      <c r="L727" s="13"/>
      <c r="M727" s="14"/>
      <c r="N727" s="14"/>
      <c r="O727" s="14"/>
      <c r="P727" s="14"/>
      <c r="Q727" s="14"/>
      <c r="R727" s="16" t="s">
        <v>1502</v>
      </c>
      <c r="S727" s="22"/>
      <c r="T727" s="22"/>
      <c r="U727" s="17"/>
      <c r="V727" s="18" t="s">
        <v>1503</v>
      </c>
      <c r="W727" s="17"/>
      <c r="X727" s="19">
        <f t="shared" si="6"/>
        <v>1</v>
      </c>
    </row>
    <row r="728" hidden="1">
      <c r="A728" s="10"/>
      <c r="B728" s="10" t="s">
        <v>1500</v>
      </c>
      <c r="C728" s="10" t="s">
        <v>1500</v>
      </c>
      <c r="D728" s="10" t="s">
        <v>189</v>
      </c>
      <c r="E728" s="10" t="s">
        <v>108</v>
      </c>
      <c r="F728" s="12" t="s">
        <v>1621</v>
      </c>
      <c r="G728" s="12" t="s">
        <v>1612</v>
      </c>
      <c r="H728" s="12" t="s">
        <v>1622</v>
      </c>
      <c r="I728" s="13">
        <v>13.0</v>
      </c>
      <c r="J728" s="13">
        <v>-170.0</v>
      </c>
      <c r="K728" s="13"/>
      <c r="L728" s="13"/>
      <c r="M728" s="14"/>
      <c r="N728" s="14"/>
      <c r="O728" s="14"/>
      <c r="P728" s="14"/>
      <c r="Q728" s="14"/>
      <c r="R728" s="16" t="s">
        <v>1502</v>
      </c>
      <c r="S728" s="22"/>
      <c r="T728" s="22"/>
      <c r="U728" s="17"/>
      <c r="V728" s="18" t="s">
        <v>1503</v>
      </c>
      <c r="W728" s="17"/>
      <c r="X728" s="19">
        <f t="shared" si="6"/>
        <v>1</v>
      </c>
    </row>
    <row r="729" hidden="1">
      <c r="A729" s="10"/>
      <c r="B729" s="10" t="s">
        <v>1500</v>
      </c>
      <c r="C729" s="10" t="s">
        <v>1500</v>
      </c>
      <c r="D729" s="10" t="s">
        <v>189</v>
      </c>
      <c r="E729" s="10" t="s">
        <v>108</v>
      </c>
      <c r="F729" s="12" t="s">
        <v>1623</v>
      </c>
      <c r="G729" s="12" t="s">
        <v>1612</v>
      </c>
      <c r="H729" s="12" t="s">
        <v>1624</v>
      </c>
      <c r="I729" s="13">
        <v>766.0</v>
      </c>
      <c r="J729" s="13">
        <v>-302.0</v>
      </c>
      <c r="K729" s="13"/>
      <c r="L729" s="13"/>
      <c r="M729" s="14"/>
      <c r="N729" s="14"/>
      <c r="O729" s="14"/>
      <c r="P729" s="14"/>
      <c r="Q729" s="14"/>
      <c r="R729" s="16" t="s">
        <v>1502</v>
      </c>
      <c r="S729" s="22"/>
      <c r="T729" s="22"/>
      <c r="U729" s="17"/>
      <c r="V729" s="18" t="s">
        <v>1503</v>
      </c>
      <c r="W729" s="17"/>
      <c r="X729" s="19">
        <f t="shared" si="6"/>
        <v>1</v>
      </c>
    </row>
    <row r="730" hidden="1">
      <c r="A730" s="10"/>
      <c r="B730" s="10" t="s">
        <v>1500</v>
      </c>
      <c r="C730" s="10" t="s">
        <v>1500</v>
      </c>
      <c r="D730" s="10" t="s">
        <v>189</v>
      </c>
      <c r="E730" s="10" t="s">
        <v>108</v>
      </c>
      <c r="F730" s="12" t="s">
        <v>1625</v>
      </c>
      <c r="G730" s="12" t="s">
        <v>1613</v>
      </c>
      <c r="H730" s="12" t="s">
        <v>1615</v>
      </c>
      <c r="I730" s="13">
        <v>504.0</v>
      </c>
      <c r="J730" s="13">
        <v>-173.0</v>
      </c>
      <c r="K730" s="13"/>
      <c r="L730" s="13"/>
      <c r="M730" s="14"/>
      <c r="N730" s="14"/>
      <c r="O730" s="14"/>
      <c r="P730" s="14"/>
      <c r="Q730" s="14"/>
      <c r="R730" s="16" t="s">
        <v>1502</v>
      </c>
      <c r="S730" s="22"/>
      <c r="T730" s="22"/>
      <c r="U730" s="17"/>
      <c r="V730" s="18" t="s">
        <v>1503</v>
      </c>
      <c r="W730" s="17"/>
      <c r="X730" s="19">
        <f t="shared" si="6"/>
        <v>1</v>
      </c>
    </row>
    <row r="731" hidden="1">
      <c r="A731" s="10"/>
      <c r="B731" s="10" t="s">
        <v>1500</v>
      </c>
      <c r="C731" s="10" t="s">
        <v>1500</v>
      </c>
      <c r="D731" s="10" t="s">
        <v>189</v>
      </c>
      <c r="E731" s="10" t="s">
        <v>108</v>
      </c>
      <c r="F731" s="12" t="s">
        <v>1626</v>
      </c>
      <c r="G731" s="12" t="s">
        <v>1613</v>
      </c>
      <c r="H731" s="12" t="s">
        <v>1617</v>
      </c>
      <c r="I731" s="13">
        <v>71.0</v>
      </c>
      <c r="J731" s="13">
        <v>-26.0</v>
      </c>
      <c r="K731" s="13"/>
      <c r="L731" s="13"/>
      <c r="M731" s="14"/>
      <c r="N731" s="14"/>
      <c r="O731" s="14"/>
      <c r="P731" s="14"/>
      <c r="Q731" s="14"/>
      <c r="R731" s="16" t="s">
        <v>1502</v>
      </c>
      <c r="S731" s="22"/>
      <c r="T731" s="22"/>
      <c r="U731" s="17"/>
      <c r="V731" s="18" t="s">
        <v>1503</v>
      </c>
      <c r="W731" s="17"/>
      <c r="X731" s="19">
        <f t="shared" si="6"/>
        <v>1</v>
      </c>
    </row>
    <row r="732" hidden="1">
      <c r="A732" s="10"/>
      <c r="B732" s="10" t="s">
        <v>1500</v>
      </c>
      <c r="C732" s="10" t="s">
        <v>1500</v>
      </c>
      <c r="D732" s="10" t="s">
        <v>189</v>
      </c>
      <c r="E732" s="10" t="s">
        <v>108</v>
      </c>
      <c r="F732" s="12" t="s">
        <v>1627</v>
      </c>
      <c r="G732" s="12" t="s">
        <v>1613</v>
      </c>
      <c r="H732" s="12" t="s">
        <v>1628</v>
      </c>
      <c r="I732" s="13">
        <v>103.0</v>
      </c>
      <c r="J732" s="13">
        <v>-103.0</v>
      </c>
      <c r="K732" s="13"/>
      <c r="L732" s="13"/>
      <c r="M732" s="14"/>
      <c r="N732" s="14"/>
      <c r="O732" s="14"/>
      <c r="P732" s="14"/>
      <c r="Q732" s="14"/>
      <c r="R732" s="16" t="s">
        <v>1502</v>
      </c>
      <c r="S732" s="22"/>
      <c r="T732" s="22"/>
      <c r="U732" s="17"/>
      <c r="V732" s="18" t="s">
        <v>1503</v>
      </c>
      <c r="W732" s="17"/>
      <c r="X732" s="19">
        <f t="shared" si="6"/>
        <v>1</v>
      </c>
    </row>
    <row r="733" hidden="1">
      <c r="A733" s="10"/>
      <c r="B733" s="10" t="s">
        <v>1500</v>
      </c>
      <c r="C733" s="10" t="s">
        <v>1500</v>
      </c>
      <c r="D733" s="10" t="s">
        <v>189</v>
      </c>
      <c r="E733" s="10" t="s">
        <v>108</v>
      </c>
      <c r="F733" s="12" t="s">
        <v>1629</v>
      </c>
      <c r="G733" s="12" t="s">
        <v>1613</v>
      </c>
      <c r="H733" s="12" t="s">
        <v>1630</v>
      </c>
      <c r="I733" s="13">
        <v>717.0</v>
      </c>
      <c r="J733" s="13">
        <v>-121.0</v>
      </c>
      <c r="K733" s="13"/>
      <c r="L733" s="13"/>
      <c r="M733" s="14"/>
      <c r="N733" s="14"/>
      <c r="O733" s="14"/>
      <c r="P733" s="14"/>
      <c r="Q733" s="14"/>
      <c r="R733" s="16" t="s">
        <v>1502</v>
      </c>
      <c r="S733" s="22"/>
      <c r="T733" s="22"/>
      <c r="U733" s="17"/>
      <c r="V733" s="18" t="s">
        <v>1503</v>
      </c>
      <c r="W733" s="17"/>
      <c r="X733" s="19">
        <f t="shared" si="6"/>
        <v>1</v>
      </c>
    </row>
    <row r="734" hidden="1">
      <c r="A734" s="10"/>
      <c r="B734" s="10" t="s">
        <v>1500</v>
      </c>
      <c r="C734" s="10" t="s">
        <v>1500</v>
      </c>
      <c r="D734" s="10" t="s">
        <v>189</v>
      </c>
      <c r="E734" s="10" t="s">
        <v>108</v>
      </c>
      <c r="F734" s="12" t="s">
        <v>1631</v>
      </c>
      <c r="G734" s="12" t="s">
        <v>1613</v>
      </c>
      <c r="H734" s="12" t="s">
        <v>1619</v>
      </c>
      <c r="I734" s="13">
        <v>518.0</v>
      </c>
      <c r="J734" s="13">
        <v>-1147.0</v>
      </c>
      <c r="K734" s="13"/>
      <c r="L734" s="13"/>
      <c r="M734" s="14"/>
      <c r="N734" s="14"/>
      <c r="O734" s="14"/>
      <c r="P734" s="14"/>
      <c r="Q734" s="14"/>
      <c r="R734" s="16" t="s">
        <v>1502</v>
      </c>
      <c r="S734" s="22"/>
      <c r="T734" s="22"/>
      <c r="U734" s="17"/>
      <c r="V734" s="18" t="s">
        <v>1503</v>
      </c>
      <c r="W734" s="17"/>
      <c r="X734" s="19">
        <f t="shared" si="6"/>
        <v>1</v>
      </c>
    </row>
    <row r="735" hidden="1">
      <c r="A735" s="10"/>
      <c r="B735" s="10" t="s">
        <v>1500</v>
      </c>
      <c r="C735" s="10" t="s">
        <v>1500</v>
      </c>
      <c r="D735" s="10" t="s">
        <v>189</v>
      </c>
      <c r="E735" s="10" t="s">
        <v>108</v>
      </c>
      <c r="F735" s="12" t="s">
        <v>1632</v>
      </c>
      <c r="G735" s="12" t="s">
        <v>1613</v>
      </c>
      <c r="H735" s="12" t="s">
        <v>1602</v>
      </c>
      <c r="I735" s="13">
        <v>837.0</v>
      </c>
      <c r="J735" s="13">
        <v>-1210.0</v>
      </c>
      <c r="K735" s="13"/>
      <c r="L735" s="13"/>
      <c r="M735" s="14"/>
      <c r="N735" s="14"/>
      <c r="O735" s="14"/>
      <c r="P735" s="14"/>
      <c r="Q735" s="14"/>
      <c r="R735" s="16" t="s">
        <v>1502</v>
      </c>
      <c r="S735" s="22"/>
      <c r="T735" s="22"/>
      <c r="U735" s="17"/>
      <c r="V735" s="18" t="s">
        <v>1503</v>
      </c>
      <c r="W735" s="17"/>
      <c r="X735" s="19">
        <f t="shared" si="6"/>
        <v>1</v>
      </c>
    </row>
    <row r="736" hidden="1">
      <c r="A736" s="10"/>
      <c r="B736" s="10" t="s">
        <v>1500</v>
      </c>
      <c r="C736" s="10" t="s">
        <v>1500</v>
      </c>
      <c r="D736" s="10" t="s">
        <v>189</v>
      </c>
      <c r="E736" s="10" t="s">
        <v>108</v>
      </c>
      <c r="F736" s="12" t="s">
        <v>1633</v>
      </c>
      <c r="G736" s="12" t="s">
        <v>1613</v>
      </c>
      <c r="H736" s="12" t="s">
        <v>1624</v>
      </c>
      <c r="I736" s="13">
        <v>303.0</v>
      </c>
      <c r="J736" s="13">
        <v>-517.0</v>
      </c>
      <c r="K736" s="13"/>
      <c r="L736" s="13"/>
      <c r="M736" s="14"/>
      <c r="N736" s="14"/>
      <c r="O736" s="14"/>
      <c r="P736" s="14"/>
      <c r="Q736" s="14"/>
      <c r="R736" s="16" t="s">
        <v>1502</v>
      </c>
      <c r="S736" s="22"/>
      <c r="T736" s="22"/>
      <c r="U736" s="17"/>
      <c r="V736" s="18" t="s">
        <v>1503</v>
      </c>
      <c r="W736" s="17"/>
      <c r="X736" s="19">
        <f t="shared" si="6"/>
        <v>1</v>
      </c>
    </row>
    <row r="737" hidden="1">
      <c r="A737" s="10"/>
      <c r="B737" s="10" t="s">
        <v>1500</v>
      </c>
      <c r="C737" s="10" t="s">
        <v>1500</v>
      </c>
      <c r="D737" s="10" t="s">
        <v>189</v>
      </c>
      <c r="E737" s="10" t="s">
        <v>108</v>
      </c>
      <c r="F737" s="12" t="s">
        <v>1634</v>
      </c>
      <c r="G737" s="12" t="s">
        <v>1615</v>
      </c>
      <c r="H737" s="12" t="s">
        <v>1630</v>
      </c>
      <c r="I737" s="13">
        <v>25.0</v>
      </c>
      <c r="J737" s="13">
        <v>-63.0</v>
      </c>
      <c r="K737" s="13"/>
      <c r="L737" s="13"/>
      <c r="M737" s="14"/>
      <c r="N737" s="14"/>
      <c r="O737" s="14"/>
      <c r="P737" s="14"/>
      <c r="Q737" s="14"/>
      <c r="R737" s="16" t="s">
        <v>1502</v>
      </c>
      <c r="S737" s="22"/>
      <c r="T737" s="22"/>
      <c r="U737" s="17"/>
      <c r="V737" s="18" t="s">
        <v>1503</v>
      </c>
      <c r="W737" s="17"/>
      <c r="X737" s="19">
        <f t="shared" si="6"/>
        <v>1</v>
      </c>
    </row>
    <row r="738" hidden="1">
      <c r="A738" s="10"/>
      <c r="B738" s="10" t="s">
        <v>1500</v>
      </c>
      <c r="C738" s="10" t="s">
        <v>1500</v>
      </c>
      <c r="D738" s="10" t="s">
        <v>189</v>
      </c>
      <c r="E738" s="10" t="s">
        <v>108</v>
      </c>
      <c r="F738" s="12" t="s">
        <v>1635</v>
      </c>
      <c r="G738" s="12" t="s">
        <v>1615</v>
      </c>
      <c r="H738" s="12" t="s">
        <v>1624</v>
      </c>
      <c r="I738" s="13">
        <v>129.0</v>
      </c>
      <c r="J738" s="13">
        <v>-471.0</v>
      </c>
      <c r="K738" s="13"/>
      <c r="L738" s="13"/>
      <c r="M738" s="14"/>
      <c r="N738" s="14"/>
      <c r="O738" s="14"/>
      <c r="P738" s="14"/>
      <c r="Q738" s="14"/>
      <c r="R738" s="16" t="s">
        <v>1502</v>
      </c>
      <c r="S738" s="22"/>
      <c r="T738" s="22"/>
      <c r="U738" s="17"/>
      <c r="V738" s="18" t="s">
        <v>1503</v>
      </c>
      <c r="W738" s="17"/>
      <c r="X738" s="19">
        <f t="shared" si="6"/>
        <v>1</v>
      </c>
    </row>
    <row r="739" hidden="1">
      <c r="A739" s="10"/>
      <c r="B739" s="10" t="s">
        <v>1500</v>
      </c>
      <c r="C739" s="10" t="s">
        <v>1500</v>
      </c>
      <c r="D739" s="10" t="s">
        <v>189</v>
      </c>
      <c r="E739" s="10" t="s">
        <v>108</v>
      </c>
      <c r="F739" s="12" t="s">
        <v>1636</v>
      </c>
      <c r="G739" s="12" t="s">
        <v>1508</v>
      </c>
      <c r="H739" s="12" t="s">
        <v>583</v>
      </c>
      <c r="I739" s="13">
        <v>16.0</v>
      </c>
      <c r="J739" s="13">
        <v>-316.0</v>
      </c>
      <c r="K739" s="13"/>
      <c r="L739" s="13"/>
      <c r="M739" s="14"/>
      <c r="N739" s="14"/>
      <c r="O739" s="14"/>
      <c r="P739" s="14"/>
      <c r="Q739" s="14"/>
      <c r="R739" s="16" t="s">
        <v>1502</v>
      </c>
      <c r="S739" s="22"/>
      <c r="T739" s="22"/>
      <c r="U739" s="17"/>
      <c r="V739" s="18" t="s">
        <v>1503</v>
      </c>
      <c r="W739" s="17"/>
      <c r="X739" s="19">
        <f t="shared" si="6"/>
        <v>1</v>
      </c>
    </row>
    <row r="740" hidden="1">
      <c r="A740" s="10"/>
      <c r="B740" s="10" t="s">
        <v>1500</v>
      </c>
      <c r="C740" s="10" t="s">
        <v>1500</v>
      </c>
      <c r="D740" s="10" t="s">
        <v>189</v>
      </c>
      <c r="E740" s="10" t="s">
        <v>108</v>
      </c>
      <c r="F740" s="12" t="s">
        <v>1637</v>
      </c>
      <c r="G740" s="12" t="s">
        <v>1508</v>
      </c>
      <c r="H740" s="12" t="s">
        <v>1513</v>
      </c>
      <c r="I740" s="13">
        <v>202.0</v>
      </c>
      <c r="J740" s="13">
        <v>-73.0</v>
      </c>
      <c r="K740" s="13"/>
      <c r="L740" s="13"/>
      <c r="M740" s="14"/>
      <c r="N740" s="14"/>
      <c r="O740" s="14"/>
      <c r="P740" s="14"/>
      <c r="Q740" s="14"/>
      <c r="R740" s="16" t="s">
        <v>1502</v>
      </c>
      <c r="S740" s="22"/>
      <c r="T740" s="22"/>
      <c r="U740" s="17"/>
      <c r="V740" s="18" t="s">
        <v>1503</v>
      </c>
      <c r="W740" s="17"/>
      <c r="X740" s="19">
        <f t="shared" si="6"/>
        <v>1</v>
      </c>
    </row>
    <row r="741" hidden="1">
      <c r="A741" s="10"/>
      <c r="B741" s="10" t="s">
        <v>1500</v>
      </c>
      <c r="C741" s="10" t="s">
        <v>1500</v>
      </c>
      <c r="D741" s="10" t="s">
        <v>189</v>
      </c>
      <c r="E741" s="10" t="s">
        <v>108</v>
      </c>
      <c r="F741" s="12" t="s">
        <v>1638</v>
      </c>
      <c r="G741" s="12" t="s">
        <v>1555</v>
      </c>
      <c r="H741" s="12" t="s">
        <v>1221</v>
      </c>
      <c r="I741" s="13">
        <v>495.0</v>
      </c>
      <c r="J741" s="13">
        <v>-5.0</v>
      </c>
      <c r="K741" s="13"/>
      <c r="L741" s="13"/>
      <c r="M741" s="14"/>
      <c r="N741" s="14"/>
      <c r="O741" s="14"/>
      <c r="P741" s="14"/>
      <c r="Q741" s="14"/>
      <c r="R741" s="16" t="s">
        <v>1502</v>
      </c>
      <c r="S741" s="22"/>
      <c r="T741" s="22"/>
      <c r="U741" s="17"/>
      <c r="V741" s="18" t="s">
        <v>1503</v>
      </c>
      <c r="W741" s="17"/>
      <c r="X741" s="19">
        <f t="shared" si="6"/>
        <v>1</v>
      </c>
    </row>
    <row r="742" hidden="1">
      <c r="A742" s="10"/>
      <c r="B742" s="10" t="s">
        <v>1500</v>
      </c>
      <c r="C742" s="10" t="s">
        <v>1500</v>
      </c>
      <c r="D742" s="10" t="s">
        <v>189</v>
      </c>
      <c r="E742" s="10" t="s">
        <v>108</v>
      </c>
      <c r="F742" s="12" t="s">
        <v>1639</v>
      </c>
      <c r="G742" s="12" t="s">
        <v>1555</v>
      </c>
      <c r="H742" s="12" t="s">
        <v>1536</v>
      </c>
      <c r="I742" s="13">
        <v>684.0</v>
      </c>
      <c r="J742" s="13">
        <v>-3.0</v>
      </c>
      <c r="K742" s="13"/>
      <c r="L742" s="13"/>
      <c r="M742" s="14"/>
      <c r="N742" s="14"/>
      <c r="O742" s="14"/>
      <c r="P742" s="14"/>
      <c r="Q742" s="14"/>
      <c r="R742" s="16" t="s">
        <v>1502</v>
      </c>
      <c r="S742" s="22"/>
      <c r="T742" s="22"/>
      <c r="U742" s="17"/>
      <c r="V742" s="18" t="s">
        <v>1503</v>
      </c>
      <c r="W742" s="17"/>
      <c r="X742" s="19">
        <f t="shared" si="6"/>
        <v>1</v>
      </c>
    </row>
    <row r="743" hidden="1">
      <c r="A743" s="10"/>
      <c r="B743" s="10" t="s">
        <v>1500</v>
      </c>
      <c r="C743" s="10" t="s">
        <v>1500</v>
      </c>
      <c r="D743" s="10" t="s">
        <v>189</v>
      </c>
      <c r="E743" s="10" t="s">
        <v>108</v>
      </c>
      <c r="F743" s="12" t="s">
        <v>1640</v>
      </c>
      <c r="G743" s="12" t="s">
        <v>1641</v>
      </c>
      <c r="H743" s="12" t="s">
        <v>1540</v>
      </c>
      <c r="I743" s="13">
        <v>567.0</v>
      </c>
      <c r="J743" s="13">
        <v>-3.0</v>
      </c>
      <c r="K743" s="13"/>
      <c r="L743" s="13"/>
      <c r="M743" s="14"/>
      <c r="N743" s="14"/>
      <c r="O743" s="14"/>
      <c r="P743" s="14"/>
      <c r="Q743" s="14"/>
      <c r="R743" s="16" t="s">
        <v>1502</v>
      </c>
      <c r="S743" s="22"/>
      <c r="T743" s="22"/>
      <c r="U743" s="17"/>
      <c r="V743" s="18" t="s">
        <v>1503</v>
      </c>
      <c r="W743" s="17"/>
      <c r="X743" s="19">
        <f t="shared" si="6"/>
        <v>1</v>
      </c>
    </row>
    <row r="744" hidden="1">
      <c r="A744" s="10"/>
      <c r="B744" s="10" t="s">
        <v>1500</v>
      </c>
      <c r="C744" s="10" t="s">
        <v>1500</v>
      </c>
      <c r="D744" s="10" t="s">
        <v>189</v>
      </c>
      <c r="E744" s="10" t="s">
        <v>108</v>
      </c>
      <c r="F744" s="12" t="s">
        <v>1642</v>
      </c>
      <c r="G744" s="12" t="s">
        <v>1643</v>
      </c>
      <c r="H744" s="12" t="s">
        <v>1644</v>
      </c>
      <c r="I744" s="13">
        <v>0.0</v>
      </c>
      <c r="J744" s="13">
        <v>0.0</v>
      </c>
      <c r="K744" s="13"/>
      <c r="L744" s="13"/>
      <c r="M744" s="14"/>
      <c r="N744" s="14"/>
      <c r="O744" s="14"/>
      <c r="P744" s="14"/>
      <c r="Q744" s="14"/>
      <c r="R744" s="16" t="s">
        <v>1502</v>
      </c>
      <c r="S744" s="22"/>
      <c r="T744" s="22"/>
      <c r="U744" s="17"/>
      <c r="V744" s="18" t="s">
        <v>1503</v>
      </c>
      <c r="W744" s="17"/>
      <c r="X744" s="19">
        <f t="shared" si="6"/>
        <v>1</v>
      </c>
    </row>
    <row r="745" hidden="1">
      <c r="A745" s="10"/>
      <c r="B745" s="10" t="s">
        <v>1500</v>
      </c>
      <c r="C745" s="10" t="s">
        <v>1500</v>
      </c>
      <c r="D745" s="10" t="s">
        <v>189</v>
      </c>
      <c r="E745" s="10" t="s">
        <v>108</v>
      </c>
      <c r="F745" s="12" t="s">
        <v>1645</v>
      </c>
      <c r="G745" s="12" t="s">
        <v>1643</v>
      </c>
      <c r="H745" s="12" t="s">
        <v>585</v>
      </c>
      <c r="I745" s="13">
        <v>0.0</v>
      </c>
      <c r="J745" s="13">
        <v>0.0</v>
      </c>
      <c r="K745" s="13"/>
      <c r="L745" s="13"/>
      <c r="M745" s="14"/>
      <c r="N745" s="14"/>
      <c r="O745" s="14"/>
      <c r="P745" s="14"/>
      <c r="Q745" s="14"/>
      <c r="R745" s="16" t="s">
        <v>1502</v>
      </c>
      <c r="S745" s="22"/>
      <c r="T745" s="22"/>
      <c r="U745" s="17"/>
      <c r="V745" s="18" t="s">
        <v>1503</v>
      </c>
      <c r="W745" s="17"/>
      <c r="X745" s="19">
        <f t="shared" si="6"/>
        <v>1</v>
      </c>
    </row>
    <row r="746" hidden="1">
      <c r="A746" s="10"/>
      <c r="B746" s="10" t="s">
        <v>1500</v>
      </c>
      <c r="C746" s="10" t="s">
        <v>1500</v>
      </c>
      <c r="D746" s="10" t="s">
        <v>189</v>
      </c>
      <c r="E746" s="10" t="s">
        <v>108</v>
      </c>
      <c r="F746" s="12" t="s">
        <v>1646</v>
      </c>
      <c r="G746" s="12" t="s">
        <v>552</v>
      </c>
      <c r="H746" s="12" t="s">
        <v>556</v>
      </c>
      <c r="I746" s="13">
        <v>189.0</v>
      </c>
      <c r="J746" s="13">
        <v>-4.0</v>
      </c>
      <c r="K746" s="13"/>
      <c r="L746" s="13"/>
      <c r="M746" s="14"/>
      <c r="N746" s="14"/>
      <c r="O746" s="14"/>
      <c r="P746" s="14"/>
      <c r="Q746" s="14"/>
      <c r="R746" s="16" t="s">
        <v>1502</v>
      </c>
      <c r="S746" s="22"/>
      <c r="T746" s="22"/>
      <c r="U746" s="17"/>
      <c r="V746" s="18" t="s">
        <v>1503</v>
      </c>
      <c r="W746" s="17"/>
      <c r="X746" s="19">
        <f t="shared" si="6"/>
        <v>1</v>
      </c>
    </row>
    <row r="747" hidden="1">
      <c r="A747" s="10"/>
      <c r="B747" s="10" t="s">
        <v>1500</v>
      </c>
      <c r="C747" s="10" t="s">
        <v>1500</v>
      </c>
      <c r="D747" s="10" t="s">
        <v>189</v>
      </c>
      <c r="E747" s="10" t="s">
        <v>108</v>
      </c>
      <c r="F747" s="12" t="s">
        <v>1647</v>
      </c>
      <c r="G747" s="12" t="s">
        <v>1528</v>
      </c>
      <c r="H747" s="12" t="s">
        <v>1536</v>
      </c>
      <c r="I747" s="13">
        <v>973.0</v>
      </c>
      <c r="J747" s="13">
        <v>-5.0</v>
      </c>
      <c r="K747" s="13"/>
      <c r="L747" s="13"/>
      <c r="M747" s="14"/>
      <c r="N747" s="14"/>
      <c r="O747" s="14"/>
      <c r="P747" s="14"/>
      <c r="Q747" s="14"/>
      <c r="R747" s="16" t="s">
        <v>1502</v>
      </c>
      <c r="S747" s="22"/>
      <c r="T747" s="22"/>
      <c r="U747" s="17"/>
      <c r="V747" s="18" t="s">
        <v>1503</v>
      </c>
      <c r="W747" s="17"/>
      <c r="X747" s="19">
        <f t="shared" si="6"/>
        <v>1</v>
      </c>
    </row>
    <row r="748" hidden="1">
      <c r="A748" s="10"/>
      <c r="B748" s="10" t="s">
        <v>1500</v>
      </c>
      <c r="C748" s="10" t="s">
        <v>1500</v>
      </c>
      <c r="D748" s="10" t="s">
        <v>189</v>
      </c>
      <c r="E748" s="10" t="s">
        <v>108</v>
      </c>
      <c r="F748" s="12" t="s">
        <v>1648</v>
      </c>
      <c r="G748" s="12" t="s">
        <v>1528</v>
      </c>
      <c r="H748" s="12" t="s">
        <v>1540</v>
      </c>
      <c r="I748" s="13">
        <v>0.0</v>
      </c>
      <c r="J748" s="13">
        <v>0.0</v>
      </c>
      <c r="K748" s="13"/>
      <c r="L748" s="13"/>
      <c r="M748" s="14"/>
      <c r="N748" s="14"/>
      <c r="O748" s="14"/>
      <c r="P748" s="14"/>
      <c r="Q748" s="14"/>
      <c r="R748" s="16" t="s">
        <v>1502</v>
      </c>
      <c r="S748" s="22"/>
      <c r="T748" s="22"/>
      <c r="U748" s="17"/>
      <c r="V748" s="18" t="s">
        <v>1503</v>
      </c>
      <c r="W748" s="17"/>
      <c r="X748" s="19">
        <f t="shared" si="6"/>
        <v>1</v>
      </c>
    </row>
    <row r="749" hidden="1">
      <c r="A749" s="10"/>
      <c r="B749" s="10" t="s">
        <v>1500</v>
      </c>
      <c r="C749" s="10" t="s">
        <v>1500</v>
      </c>
      <c r="D749" s="10" t="s">
        <v>189</v>
      </c>
      <c r="E749" s="10" t="s">
        <v>108</v>
      </c>
      <c r="F749" s="12" t="s">
        <v>1649</v>
      </c>
      <c r="G749" s="12" t="s">
        <v>1219</v>
      </c>
      <c r="H749" s="12" t="s">
        <v>1540</v>
      </c>
      <c r="I749" s="13">
        <v>77.0</v>
      </c>
      <c r="J749" s="13">
        <v>-77.0</v>
      </c>
      <c r="K749" s="13"/>
      <c r="L749" s="13"/>
      <c r="M749" s="14"/>
      <c r="N749" s="14"/>
      <c r="O749" s="14"/>
      <c r="P749" s="14"/>
      <c r="Q749" s="14"/>
      <c r="R749" s="16" t="s">
        <v>1502</v>
      </c>
      <c r="S749" s="22"/>
      <c r="T749" s="22"/>
      <c r="U749" s="17"/>
      <c r="V749" s="18" t="s">
        <v>1503</v>
      </c>
      <c r="W749" s="17"/>
      <c r="X749" s="19">
        <f t="shared" si="6"/>
        <v>1</v>
      </c>
    </row>
    <row r="750" hidden="1">
      <c r="A750" s="10"/>
      <c r="B750" s="10" t="s">
        <v>1500</v>
      </c>
      <c r="C750" s="10" t="s">
        <v>1500</v>
      </c>
      <c r="D750" s="10" t="s">
        <v>189</v>
      </c>
      <c r="E750" s="10" t="s">
        <v>108</v>
      </c>
      <c r="F750" s="12" t="s">
        <v>1650</v>
      </c>
      <c r="G750" s="12" t="s">
        <v>1510</v>
      </c>
      <c r="H750" s="12" t="s">
        <v>1547</v>
      </c>
      <c r="I750" s="13">
        <v>264.0</v>
      </c>
      <c r="J750" s="13">
        <v>-183.0</v>
      </c>
      <c r="K750" s="13"/>
      <c r="L750" s="13"/>
      <c r="M750" s="14"/>
      <c r="N750" s="14"/>
      <c r="O750" s="14"/>
      <c r="P750" s="14"/>
      <c r="Q750" s="14"/>
      <c r="R750" s="16" t="s">
        <v>1502</v>
      </c>
      <c r="S750" s="22"/>
      <c r="T750" s="22"/>
      <c r="U750" s="17"/>
      <c r="V750" s="18" t="s">
        <v>1503</v>
      </c>
      <c r="W750" s="17"/>
      <c r="X750" s="19">
        <f t="shared" si="6"/>
        <v>1</v>
      </c>
    </row>
    <row r="751" hidden="1">
      <c r="A751" s="10"/>
      <c r="B751" s="10" t="s">
        <v>1500</v>
      </c>
      <c r="C751" s="10" t="s">
        <v>1500</v>
      </c>
      <c r="D751" s="10" t="s">
        <v>189</v>
      </c>
      <c r="E751" s="10" t="s">
        <v>108</v>
      </c>
      <c r="F751" s="12" t="s">
        <v>1651</v>
      </c>
      <c r="G751" s="12" t="s">
        <v>1510</v>
      </c>
      <c r="H751" s="12" t="s">
        <v>556</v>
      </c>
      <c r="I751" s="13">
        <v>0.0</v>
      </c>
      <c r="J751" s="13">
        <v>-18.0</v>
      </c>
      <c r="K751" s="13"/>
      <c r="L751" s="13"/>
      <c r="M751" s="14"/>
      <c r="N751" s="14"/>
      <c r="O751" s="14"/>
      <c r="P751" s="14"/>
      <c r="Q751" s="14"/>
      <c r="R751" s="16" t="s">
        <v>1502</v>
      </c>
      <c r="S751" s="22"/>
      <c r="T751" s="22"/>
      <c r="U751" s="17"/>
      <c r="V751" s="18" t="s">
        <v>1503</v>
      </c>
      <c r="W751" s="17"/>
      <c r="X751" s="19">
        <f t="shared" si="6"/>
        <v>1</v>
      </c>
    </row>
    <row r="752" hidden="1">
      <c r="A752" s="10"/>
      <c r="B752" s="10" t="s">
        <v>1500</v>
      </c>
      <c r="C752" s="10" t="s">
        <v>1500</v>
      </c>
      <c r="D752" s="10" t="s">
        <v>189</v>
      </c>
      <c r="E752" s="10" t="s">
        <v>108</v>
      </c>
      <c r="F752" s="12" t="s">
        <v>1652</v>
      </c>
      <c r="G752" s="12" t="s">
        <v>1510</v>
      </c>
      <c r="H752" s="12" t="s">
        <v>1533</v>
      </c>
      <c r="I752" s="13">
        <v>621.0</v>
      </c>
      <c r="J752" s="13">
        <v>-1662.0</v>
      </c>
      <c r="K752" s="13"/>
      <c r="L752" s="13"/>
      <c r="M752" s="14"/>
      <c r="N752" s="14"/>
      <c r="O752" s="14"/>
      <c r="P752" s="14"/>
      <c r="Q752" s="14"/>
      <c r="R752" s="16" t="s">
        <v>1502</v>
      </c>
      <c r="S752" s="22"/>
      <c r="T752" s="22"/>
      <c r="U752" s="17"/>
      <c r="V752" s="18" t="s">
        <v>1503</v>
      </c>
      <c r="W752" s="17"/>
      <c r="X752" s="19">
        <f t="shared" si="6"/>
        <v>1</v>
      </c>
    </row>
    <row r="753" hidden="1">
      <c r="A753" s="10"/>
      <c r="B753" s="10" t="s">
        <v>1500</v>
      </c>
      <c r="C753" s="10" t="s">
        <v>1500</v>
      </c>
      <c r="D753" s="10" t="s">
        <v>189</v>
      </c>
      <c r="E753" s="10" t="s">
        <v>108</v>
      </c>
      <c r="F753" s="12" t="s">
        <v>1653</v>
      </c>
      <c r="G753" s="12" t="s">
        <v>1510</v>
      </c>
      <c r="H753" s="12" t="s">
        <v>1513</v>
      </c>
      <c r="I753" s="13">
        <v>921.0</v>
      </c>
      <c r="J753" s="13">
        <v>-921.0</v>
      </c>
      <c r="K753" s="13"/>
      <c r="L753" s="13"/>
      <c r="M753" s="14"/>
      <c r="N753" s="14"/>
      <c r="O753" s="14"/>
      <c r="P753" s="14"/>
      <c r="Q753" s="14"/>
      <c r="R753" s="16" t="s">
        <v>1502</v>
      </c>
      <c r="S753" s="22"/>
      <c r="T753" s="22"/>
      <c r="U753" s="17"/>
      <c r="V753" s="18" t="s">
        <v>1503</v>
      </c>
      <c r="W753" s="17"/>
      <c r="X753" s="19">
        <f t="shared" si="6"/>
        <v>1</v>
      </c>
    </row>
    <row r="754" hidden="1">
      <c r="A754" s="10"/>
      <c r="B754" s="10" t="s">
        <v>1500</v>
      </c>
      <c r="C754" s="10" t="s">
        <v>1500</v>
      </c>
      <c r="D754" s="10" t="s">
        <v>189</v>
      </c>
      <c r="E754" s="10" t="s">
        <v>108</v>
      </c>
      <c r="F754" s="12" t="s">
        <v>1654</v>
      </c>
      <c r="G754" s="12" t="s">
        <v>563</v>
      </c>
      <c r="H754" s="12" t="s">
        <v>600</v>
      </c>
      <c r="I754" s="13">
        <v>900.0</v>
      </c>
      <c r="J754" s="13">
        <v>-1490.0</v>
      </c>
      <c r="K754" s="13"/>
      <c r="L754" s="13"/>
      <c r="M754" s="14"/>
      <c r="N754" s="14"/>
      <c r="O754" s="14"/>
      <c r="P754" s="14"/>
      <c r="Q754" s="14"/>
      <c r="R754" s="16" t="s">
        <v>1502</v>
      </c>
      <c r="S754" s="22"/>
      <c r="T754" s="22"/>
      <c r="U754" s="17"/>
      <c r="V754" s="18" t="s">
        <v>1503</v>
      </c>
      <c r="W754" s="17"/>
      <c r="X754" s="19">
        <f t="shared" si="6"/>
        <v>1</v>
      </c>
    </row>
    <row r="755" hidden="1">
      <c r="A755" s="10"/>
      <c r="B755" s="10" t="s">
        <v>1500</v>
      </c>
      <c r="C755" s="10" t="s">
        <v>1500</v>
      </c>
      <c r="D755" s="10" t="s">
        <v>189</v>
      </c>
      <c r="E755" s="10" t="s">
        <v>108</v>
      </c>
      <c r="F755" s="12" t="s">
        <v>1655</v>
      </c>
      <c r="G755" s="12" t="s">
        <v>1630</v>
      </c>
      <c r="H755" s="12" t="s">
        <v>1619</v>
      </c>
      <c r="I755" s="13">
        <v>95.0</v>
      </c>
      <c r="J755" s="13">
        <v>-66.0</v>
      </c>
      <c r="K755" s="13"/>
      <c r="L755" s="13"/>
      <c r="M755" s="14"/>
      <c r="N755" s="14"/>
      <c r="O755" s="14"/>
      <c r="P755" s="14"/>
      <c r="Q755" s="14"/>
      <c r="R755" s="16" t="s">
        <v>1502</v>
      </c>
      <c r="S755" s="22"/>
      <c r="T755" s="22"/>
      <c r="U755" s="17"/>
      <c r="V755" s="18" t="s">
        <v>1503</v>
      </c>
      <c r="W755" s="17"/>
      <c r="X755" s="19">
        <f t="shared" si="6"/>
        <v>1</v>
      </c>
    </row>
    <row r="756" hidden="1">
      <c r="A756" s="10"/>
      <c r="B756" s="10" t="s">
        <v>1500</v>
      </c>
      <c r="C756" s="10" t="s">
        <v>1500</v>
      </c>
      <c r="D756" s="10" t="s">
        <v>189</v>
      </c>
      <c r="E756" s="10" t="s">
        <v>108</v>
      </c>
      <c r="F756" s="12" t="s">
        <v>1656</v>
      </c>
      <c r="G756" s="12" t="s">
        <v>1531</v>
      </c>
      <c r="H756" s="12" t="s">
        <v>1547</v>
      </c>
      <c r="I756" s="13">
        <v>1413.0</v>
      </c>
      <c r="J756" s="13">
        <v>-333.0</v>
      </c>
      <c r="K756" s="13"/>
      <c r="L756" s="13"/>
      <c r="M756" s="14"/>
      <c r="N756" s="14"/>
      <c r="O756" s="14"/>
      <c r="P756" s="14"/>
      <c r="Q756" s="14"/>
      <c r="R756" s="16" t="s">
        <v>1502</v>
      </c>
      <c r="S756" s="22"/>
      <c r="T756" s="22"/>
      <c r="U756" s="17"/>
      <c r="V756" s="18" t="s">
        <v>1503</v>
      </c>
      <c r="W756" s="17"/>
      <c r="X756" s="19">
        <f t="shared" si="6"/>
        <v>1</v>
      </c>
    </row>
    <row r="757" hidden="1">
      <c r="A757" s="10"/>
      <c r="B757" s="10" t="s">
        <v>1500</v>
      </c>
      <c r="C757" s="10" t="s">
        <v>1500</v>
      </c>
      <c r="D757" s="10" t="s">
        <v>189</v>
      </c>
      <c r="E757" s="10" t="s">
        <v>108</v>
      </c>
      <c r="F757" s="12" t="s">
        <v>1657</v>
      </c>
      <c r="G757" s="12" t="s">
        <v>1531</v>
      </c>
      <c r="H757" s="12" t="s">
        <v>1533</v>
      </c>
      <c r="I757" s="13">
        <v>368.0</v>
      </c>
      <c r="J757" s="13">
        <v>-483.0</v>
      </c>
      <c r="K757" s="13"/>
      <c r="L757" s="13"/>
      <c r="M757" s="14"/>
      <c r="N757" s="14"/>
      <c r="O757" s="14"/>
      <c r="P757" s="14"/>
      <c r="Q757" s="14"/>
      <c r="R757" s="16" t="s">
        <v>1502</v>
      </c>
      <c r="S757" s="22"/>
      <c r="T757" s="22"/>
      <c r="U757" s="17"/>
      <c r="V757" s="18" t="s">
        <v>1503</v>
      </c>
      <c r="W757" s="17"/>
      <c r="X757" s="19">
        <f t="shared" si="6"/>
        <v>1</v>
      </c>
    </row>
    <row r="758" hidden="1">
      <c r="A758" s="10"/>
      <c r="B758" s="10" t="s">
        <v>1500</v>
      </c>
      <c r="C758" s="10" t="s">
        <v>1500</v>
      </c>
      <c r="D758" s="10" t="s">
        <v>189</v>
      </c>
      <c r="E758" s="10" t="s">
        <v>108</v>
      </c>
      <c r="F758" s="12" t="s">
        <v>1658</v>
      </c>
      <c r="G758" s="12" t="s">
        <v>1531</v>
      </c>
      <c r="H758" s="12" t="s">
        <v>1540</v>
      </c>
      <c r="I758" s="13">
        <v>389.0</v>
      </c>
      <c r="J758" s="13">
        <v>-1602.0</v>
      </c>
      <c r="K758" s="13"/>
      <c r="L758" s="13"/>
      <c r="M758" s="14"/>
      <c r="N758" s="14"/>
      <c r="O758" s="14"/>
      <c r="P758" s="14"/>
      <c r="Q758" s="14"/>
      <c r="R758" s="16" t="s">
        <v>1502</v>
      </c>
      <c r="S758" s="22"/>
      <c r="T758" s="22"/>
      <c r="U758" s="17"/>
      <c r="V758" s="18" t="s">
        <v>1503</v>
      </c>
      <c r="W758" s="17"/>
      <c r="X758" s="19">
        <f t="shared" si="6"/>
        <v>1</v>
      </c>
    </row>
    <row r="759" hidden="1">
      <c r="A759" s="10"/>
      <c r="B759" s="10" t="s">
        <v>1500</v>
      </c>
      <c r="C759" s="10" t="s">
        <v>1500</v>
      </c>
      <c r="D759" s="10" t="s">
        <v>189</v>
      </c>
      <c r="E759" s="10" t="s">
        <v>108</v>
      </c>
      <c r="F759" s="12" t="s">
        <v>1659</v>
      </c>
      <c r="G759" s="12" t="s">
        <v>1644</v>
      </c>
      <c r="H759" s="12" t="s">
        <v>585</v>
      </c>
      <c r="I759" s="13">
        <v>694.0</v>
      </c>
      <c r="J759" s="13">
        <v>-694.0</v>
      </c>
      <c r="K759" s="13"/>
      <c r="L759" s="13"/>
      <c r="M759" s="14"/>
      <c r="N759" s="14"/>
      <c r="O759" s="14"/>
      <c r="P759" s="14"/>
      <c r="Q759" s="14"/>
      <c r="R759" s="16" t="s">
        <v>1502</v>
      </c>
      <c r="S759" s="22"/>
      <c r="T759" s="22"/>
      <c r="U759" s="17"/>
      <c r="V759" s="18" t="s">
        <v>1503</v>
      </c>
      <c r="W759" s="17"/>
      <c r="X759" s="19">
        <f t="shared" si="6"/>
        <v>1</v>
      </c>
    </row>
    <row r="760" hidden="1">
      <c r="A760" s="10"/>
      <c r="B760" s="10" t="s">
        <v>1500</v>
      </c>
      <c r="C760" s="10" t="s">
        <v>1500</v>
      </c>
      <c r="D760" s="10" t="s">
        <v>189</v>
      </c>
      <c r="E760" s="10" t="s">
        <v>108</v>
      </c>
      <c r="F760" s="12" t="s">
        <v>1660</v>
      </c>
      <c r="G760" s="12" t="s">
        <v>1644</v>
      </c>
      <c r="H760" s="12" t="s">
        <v>1572</v>
      </c>
      <c r="I760" s="13">
        <v>645.0</v>
      </c>
      <c r="J760" s="13">
        <v>-458.0</v>
      </c>
      <c r="K760" s="13"/>
      <c r="L760" s="13"/>
      <c r="M760" s="14"/>
      <c r="N760" s="14"/>
      <c r="O760" s="14"/>
      <c r="P760" s="14"/>
      <c r="Q760" s="14"/>
      <c r="R760" s="16" t="s">
        <v>1502</v>
      </c>
      <c r="S760" s="22"/>
      <c r="T760" s="22"/>
      <c r="U760" s="17"/>
      <c r="V760" s="18" t="s">
        <v>1503</v>
      </c>
      <c r="W760" s="17"/>
      <c r="X760" s="19">
        <f t="shared" si="6"/>
        <v>1</v>
      </c>
    </row>
    <row r="761" hidden="1">
      <c r="A761" s="10"/>
      <c r="B761" s="10" t="s">
        <v>1500</v>
      </c>
      <c r="C761" s="10" t="s">
        <v>1500</v>
      </c>
      <c r="D761" s="10" t="s">
        <v>189</v>
      </c>
      <c r="E761" s="10" t="s">
        <v>108</v>
      </c>
      <c r="F761" s="12" t="s">
        <v>1661</v>
      </c>
      <c r="G761" s="12" t="s">
        <v>1644</v>
      </c>
      <c r="H761" s="12" t="s">
        <v>1520</v>
      </c>
      <c r="I761" s="13">
        <v>229.0</v>
      </c>
      <c r="J761" s="13">
        <v>-600.0</v>
      </c>
      <c r="K761" s="13"/>
      <c r="L761" s="13"/>
      <c r="M761" s="14"/>
      <c r="N761" s="14"/>
      <c r="O761" s="14"/>
      <c r="P761" s="14"/>
      <c r="Q761" s="14"/>
      <c r="R761" s="16" t="s">
        <v>1502</v>
      </c>
      <c r="S761" s="22"/>
      <c r="T761" s="22"/>
      <c r="U761" s="17"/>
      <c r="V761" s="18" t="s">
        <v>1503</v>
      </c>
      <c r="W761" s="17"/>
      <c r="X761" s="19">
        <f t="shared" si="6"/>
        <v>1</v>
      </c>
    </row>
    <row r="762" hidden="1">
      <c r="A762" s="10"/>
      <c r="B762" s="10" t="s">
        <v>1500</v>
      </c>
      <c r="C762" s="10" t="s">
        <v>1500</v>
      </c>
      <c r="D762" s="10" t="s">
        <v>189</v>
      </c>
      <c r="E762" s="10" t="s">
        <v>108</v>
      </c>
      <c r="F762" s="12" t="s">
        <v>1662</v>
      </c>
      <c r="G762" s="12" t="s">
        <v>585</v>
      </c>
      <c r="H762" s="12" t="s">
        <v>1572</v>
      </c>
      <c r="I762" s="13">
        <v>2036.0</v>
      </c>
      <c r="J762" s="13">
        <v>-9969.0</v>
      </c>
      <c r="K762" s="13"/>
      <c r="L762" s="13"/>
      <c r="M762" s="14"/>
      <c r="N762" s="14"/>
      <c r="O762" s="14"/>
      <c r="P762" s="14"/>
      <c r="Q762" s="14"/>
      <c r="R762" s="16" t="s">
        <v>1502</v>
      </c>
      <c r="S762" s="22"/>
      <c r="T762" s="22"/>
      <c r="U762" s="17"/>
      <c r="V762" s="18" t="s">
        <v>1503</v>
      </c>
      <c r="W762" s="17"/>
      <c r="X762" s="19">
        <f t="shared" si="6"/>
        <v>1</v>
      </c>
    </row>
    <row r="763" hidden="1">
      <c r="A763" s="10"/>
      <c r="B763" s="10" t="s">
        <v>1500</v>
      </c>
      <c r="C763" s="10" t="s">
        <v>1500</v>
      </c>
      <c r="D763" s="10" t="s">
        <v>189</v>
      </c>
      <c r="E763" s="10" t="s">
        <v>108</v>
      </c>
      <c r="F763" s="12" t="s">
        <v>1663</v>
      </c>
      <c r="G763" s="12" t="s">
        <v>585</v>
      </c>
      <c r="H763" s="12" t="s">
        <v>1602</v>
      </c>
      <c r="I763" s="13">
        <v>443.0</v>
      </c>
      <c r="J763" s="13">
        <v>-1006.0</v>
      </c>
      <c r="K763" s="13"/>
      <c r="L763" s="13"/>
      <c r="M763" s="14"/>
      <c r="N763" s="14"/>
      <c r="O763" s="14"/>
      <c r="P763" s="14"/>
      <c r="Q763" s="14"/>
      <c r="R763" s="16" t="s">
        <v>1502</v>
      </c>
      <c r="S763" s="22"/>
      <c r="T763" s="22"/>
      <c r="U763" s="17"/>
      <c r="V763" s="18" t="s">
        <v>1503</v>
      </c>
      <c r="W763" s="17"/>
      <c r="X763" s="19">
        <f t="shared" si="6"/>
        <v>1</v>
      </c>
    </row>
    <row r="764" hidden="1">
      <c r="A764" s="10"/>
      <c r="B764" s="10" t="s">
        <v>1500</v>
      </c>
      <c r="C764" s="10" t="s">
        <v>1500</v>
      </c>
      <c r="D764" s="10" t="s">
        <v>189</v>
      </c>
      <c r="E764" s="10" t="s">
        <v>108</v>
      </c>
      <c r="F764" s="12" t="s">
        <v>1664</v>
      </c>
      <c r="G764" s="12" t="s">
        <v>585</v>
      </c>
      <c r="H764" s="12" t="s">
        <v>1517</v>
      </c>
      <c r="I764" s="13">
        <v>105.0</v>
      </c>
      <c r="J764" s="13">
        <v>-512.0</v>
      </c>
      <c r="K764" s="13"/>
      <c r="L764" s="13"/>
      <c r="M764" s="14"/>
      <c r="N764" s="14"/>
      <c r="O764" s="14"/>
      <c r="P764" s="14"/>
      <c r="Q764" s="14"/>
      <c r="R764" s="16" t="s">
        <v>1502</v>
      </c>
      <c r="S764" s="22"/>
      <c r="T764" s="22"/>
      <c r="U764" s="17"/>
      <c r="V764" s="18" t="s">
        <v>1503</v>
      </c>
      <c r="W764" s="17"/>
      <c r="X764" s="19">
        <f t="shared" si="6"/>
        <v>1</v>
      </c>
    </row>
    <row r="765" hidden="1">
      <c r="A765" s="10"/>
      <c r="B765" s="10" t="s">
        <v>1500</v>
      </c>
      <c r="C765" s="10" t="s">
        <v>1500</v>
      </c>
      <c r="D765" s="10" t="s">
        <v>189</v>
      </c>
      <c r="E765" s="10" t="s">
        <v>108</v>
      </c>
      <c r="F765" s="12" t="s">
        <v>1665</v>
      </c>
      <c r="G765" s="12" t="s">
        <v>585</v>
      </c>
      <c r="H765" s="12" t="s">
        <v>591</v>
      </c>
      <c r="I765" s="13">
        <v>1351.0</v>
      </c>
      <c r="J765" s="13">
        <v>-1351.0</v>
      </c>
      <c r="K765" s="13"/>
      <c r="L765" s="13"/>
      <c r="M765" s="14"/>
      <c r="N765" s="14"/>
      <c r="O765" s="14"/>
      <c r="P765" s="14"/>
      <c r="Q765" s="14"/>
      <c r="R765" s="16" t="s">
        <v>1502</v>
      </c>
      <c r="S765" s="22"/>
      <c r="T765" s="22"/>
      <c r="U765" s="17"/>
      <c r="V765" s="18" t="s">
        <v>1503</v>
      </c>
      <c r="W765" s="17"/>
      <c r="X765" s="19">
        <f t="shared" si="6"/>
        <v>1</v>
      </c>
    </row>
    <row r="766" hidden="1">
      <c r="A766" s="10"/>
      <c r="B766" s="10" t="s">
        <v>1500</v>
      </c>
      <c r="C766" s="10" t="s">
        <v>1500</v>
      </c>
      <c r="D766" s="10" t="s">
        <v>189</v>
      </c>
      <c r="E766" s="10" t="s">
        <v>108</v>
      </c>
      <c r="F766" s="12" t="s">
        <v>1666</v>
      </c>
      <c r="G766" s="12" t="s">
        <v>585</v>
      </c>
      <c r="H766" s="12" t="s">
        <v>1520</v>
      </c>
      <c r="I766" s="13">
        <v>3021.0</v>
      </c>
      <c r="J766" s="13">
        <v>-2459.0</v>
      </c>
      <c r="K766" s="13"/>
      <c r="L766" s="13"/>
      <c r="M766" s="14"/>
      <c r="N766" s="14"/>
      <c r="O766" s="14"/>
      <c r="P766" s="14"/>
      <c r="Q766" s="14"/>
      <c r="R766" s="16" t="s">
        <v>1502</v>
      </c>
      <c r="S766" s="22"/>
      <c r="T766" s="22"/>
      <c r="U766" s="17"/>
      <c r="V766" s="18" t="s">
        <v>1503</v>
      </c>
      <c r="W766" s="17"/>
      <c r="X766" s="19">
        <f t="shared" si="6"/>
        <v>1</v>
      </c>
    </row>
    <row r="767" hidden="1">
      <c r="A767" s="10"/>
      <c r="B767" s="10" t="s">
        <v>1500</v>
      </c>
      <c r="C767" s="10" t="s">
        <v>1500</v>
      </c>
      <c r="D767" s="10" t="s">
        <v>189</v>
      </c>
      <c r="E767" s="10" t="s">
        <v>108</v>
      </c>
      <c r="F767" s="12" t="s">
        <v>1667</v>
      </c>
      <c r="G767" s="12" t="s">
        <v>585</v>
      </c>
      <c r="H767" s="12" t="s">
        <v>559</v>
      </c>
      <c r="I767" s="13">
        <v>0.0</v>
      </c>
      <c r="J767" s="13">
        <v>0.0</v>
      </c>
      <c r="K767" s="13"/>
      <c r="L767" s="13"/>
      <c r="M767" s="14"/>
      <c r="N767" s="14"/>
      <c r="O767" s="14"/>
      <c r="P767" s="14"/>
      <c r="Q767" s="14"/>
      <c r="R767" s="16" t="s">
        <v>1502</v>
      </c>
      <c r="S767" s="22"/>
      <c r="T767" s="22"/>
      <c r="U767" s="17"/>
      <c r="V767" s="18" t="s">
        <v>1503</v>
      </c>
      <c r="W767" s="17"/>
      <c r="X767" s="19">
        <f t="shared" si="6"/>
        <v>1</v>
      </c>
    </row>
    <row r="768" hidden="1">
      <c r="A768" s="10"/>
      <c r="B768" s="10" t="s">
        <v>1500</v>
      </c>
      <c r="C768" s="10" t="s">
        <v>1500</v>
      </c>
      <c r="D768" s="10" t="s">
        <v>189</v>
      </c>
      <c r="E768" s="10" t="s">
        <v>108</v>
      </c>
      <c r="F768" s="12" t="s">
        <v>1668</v>
      </c>
      <c r="G768" s="12" t="s">
        <v>1547</v>
      </c>
      <c r="H768" s="12" t="s">
        <v>1533</v>
      </c>
      <c r="I768" s="13">
        <v>227.0</v>
      </c>
      <c r="J768" s="13">
        <v>-510.0</v>
      </c>
      <c r="K768" s="13"/>
      <c r="L768" s="13"/>
      <c r="M768" s="14"/>
      <c r="N768" s="14"/>
      <c r="O768" s="14"/>
      <c r="P768" s="14"/>
      <c r="Q768" s="14"/>
      <c r="R768" s="16" t="s">
        <v>1502</v>
      </c>
      <c r="S768" s="22"/>
      <c r="T768" s="22"/>
      <c r="U768" s="17"/>
      <c r="V768" s="18" t="s">
        <v>1503</v>
      </c>
      <c r="W768" s="17"/>
      <c r="X768" s="19">
        <f t="shared" si="6"/>
        <v>1</v>
      </c>
    </row>
    <row r="769" hidden="1">
      <c r="A769" s="10"/>
      <c r="B769" s="10" t="s">
        <v>1500</v>
      </c>
      <c r="C769" s="10" t="s">
        <v>1500</v>
      </c>
      <c r="D769" s="10" t="s">
        <v>189</v>
      </c>
      <c r="E769" s="10" t="s">
        <v>108</v>
      </c>
      <c r="F769" s="12" t="s">
        <v>1669</v>
      </c>
      <c r="G769" s="12" t="s">
        <v>1547</v>
      </c>
      <c r="H769" s="12" t="s">
        <v>1540</v>
      </c>
      <c r="I769" s="13">
        <v>870.0</v>
      </c>
      <c r="J769" s="13">
        <v>-870.0</v>
      </c>
      <c r="K769" s="13"/>
      <c r="L769" s="13"/>
      <c r="M769" s="14"/>
      <c r="N769" s="14"/>
      <c r="O769" s="14"/>
      <c r="P769" s="14"/>
      <c r="Q769" s="14"/>
      <c r="R769" s="16" t="s">
        <v>1502</v>
      </c>
      <c r="S769" s="22"/>
      <c r="T769" s="22"/>
      <c r="U769" s="17"/>
      <c r="V769" s="18" t="s">
        <v>1503</v>
      </c>
      <c r="W769" s="17"/>
      <c r="X769" s="19">
        <f t="shared" si="6"/>
        <v>1</v>
      </c>
    </row>
    <row r="770" hidden="1">
      <c r="A770" s="10"/>
      <c r="B770" s="10" t="s">
        <v>1500</v>
      </c>
      <c r="C770" s="10" t="s">
        <v>1500</v>
      </c>
      <c r="D770" s="10" t="s">
        <v>189</v>
      </c>
      <c r="E770" s="10" t="s">
        <v>108</v>
      </c>
      <c r="F770" s="12" t="s">
        <v>1670</v>
      </c>
      <c r="G770" s="12" t="s">
        <v>556</v>
      </c>
      <c r="H770" s="12" t="s">
        <v>1533</v>
      </c>
      <c r="I770" s="13">
        <v>314.0</v>
      </c>
      <c r="J770" s="13">
        <v>-314.0</v>
      </c>
      <c r="K770" s="13"/>
      <c r="L770" s="13"/>
      <c r="M770" s="14"/>
      <c r="N770" s="14"/>
      <c r="O770" s="14"/>
      <c r="P770" s="14"/>
      <c r="Q770" s="14"/>
      <c r="R770" s="16" t="s">
        <v>1502</v>
      </c>
      <c r="S770" s="22"/>
      <c r="T770" s="22"/>
      <c r="U770" s="17"/>
      <c r="V770" s="18" t="s">
        <v>1503</v>
      </c>
      <c r="W770" s="17"/>
      <c r="X770" s="19">
        <f t="shared" si="6"/>
        <v>1</v>
      </c>
    </row>
    <row r="771" hidden="1">
      <c r="A771" s="10"/>
      <c r="B771" s="10" t="s">
        <v>1500</v>
      </c>
      <c r="C771" s="10" t="s">
        <v>1500</v>
      </c>
      <c r="D771" s="10" t="s">
        <v>189</v>
      </c>
      <c r="E771" s="10" t="s">
        <v>108</v>
      </c>
      <c r="F771" s="12" t="s">
        <v>1671</v>
      </c>
      <c r="G771" s="12" t="s">
        <v>556</v>
      </c>
      <c r="H771" s="12" t="s">
        <v>559</v>
      </c>
      <c r="I771" s="13">
        <v>206.0</v>
      </c>
      <c r="J771" s="13">
        <v>-128.0</v>
      </c>
      <c r="K771" s="13"/>
      <c r="L771" s="13"/>
      <c r="M771" s="14"/>
      <c r="N771" s="14"/>
      <c r="O771" s="14"/>
      <c r="P771" s="14"/>
      <c r="Q771" s="14"/>
      <c r="R771" s="16" t="s">
        <v>1502</v>
      </c>
      <c r="S771" s="22"/>
      <c r="T771" s="22"/>
      <c r="U771" s="17"/>
      <c r="V771" s="18" t="s">
        <v>1503</v>
      </c>
      <c r="W771" s="17"/>
      <c r="X771" s="19">
        <f t="shared" si="6"/>
        <v>1</v>
      </c>
    </row>
    <row r="772" hidden="1">
      <c r="A772" s="10"/>
      <c r="B772" s="10" t="s">
        <v>1500</v>
      </c>
      <c r="C772" s="10" t="s">
        <v>1500</v>
      </c>
      <c r="D772" s="10" t="s">
        <v>189</v>
      </c>
      <c r="E772" s="10" t="s">
        <v>108</v>
      </c>
      <c r="F772" s="12" t="s">
        <v>1672</v>
      </c>
      <c r="G772" s="12" t="s">
        <v>556</v>
      </c>
      <c r="H772" s="12" t="s">
        <v>1542</v>
      </c>
      <c r="I772" s="13">
        <v>0.0</v>
      </c>
      <c r="J772" s="13">
        <v>0.0</v>
      </c>
      <c r="K772" s="13"/>
      <c r="L772" s="13"/>
      <c r="M772" s="14"/>
      <c r="N772" s="14"/>
      <c r="O772" s="14"/>
      <c r="P772" s="14"/>
      <c r="Q772" s="14"/>
      <c r="R772" s="16" t="s">
        <v>1502</v>
      </c>
      <c r="S772" s="22"/>
      <c r="T772" s="22"/>
      <c r="U772" s="17"/>
      <c r="V772" s="18" t="s">
        <v>1503</v>
      </c>
      <c r="W772" s="17"/>
      <c r="X772" s="19">
        <f t="shared" si="6"/>
        <v>1</v>
      </c>
    </row>
    <row r="773" hidden="1">
      <c r="A773" s="10"/>
      <c r="B773" s="10" t="s">
        <v>1500</v>
      </c>
      <c r="C773" s="10" t="s">
        <v>1500</v>
      </c>
      <c r="D773" s="10" t="s">
        <v>189</v>
      </c>
      <c r="E773" s="10" t="s">
        <v>108</v>
      </c>
      <c r="F773" s="12" t="s">
        <v>1673</v>
      </c>
      <c r="G773" s="12" t="s">
        <v>556</v>
      </c>
      <c r="H773" s="12" t="s">
        <v>561</v>
      </c>
      <c r="I773" s="13">
        <v>4.0</v>
      </c>
      <c r="J773" s="13">
        <v>-178.0</v>
      </c>
      <c r="K773" s="13"/>
      <c r="L773" s="13"/>
      <c r="M773" s="14"/>
      <c r="N773" s="14"/>
      <c r="O773" s="14"/>
      <c r="P773" s="14"/>
      <c r="Q773" s="14"/>
      <c r="R773" s="16" t="s">
        <v>1502</v>
      </c>
      <c r="S773" s="22"/>
      <c r="T773" s="22"/>
      <c r="U773" s="17"/>
      <c r="V773" s="18" t="s">
        <v>1503</v>
      </c>
      <c r="W773" s="17"/>
      <c r="X773" s="19">
        <f t="shared" si="6"/>
        <v>1</v>
      </c>
    </row>
    <row r="774" hidden="1">
      <c r="A774" s="10"/>
      <c r="B774" s="10" t="s">
        <v>1500</v>
      </c>
      <c r="C774" s="10" t="s">
        <v>1500</v>
      </c>
      <c r="D774" s="10" t="s">
        <v>189</v>
      </c>
      <c r="E774" s="10" t="s">
        <v>108</v>
      </c>
      <c r="F774" s="12" t="s">
        <v>1674</v>
      </c>
      <c r="G774" s="12" t="s">
        <v>600</v>
      </c>
      <c r="H774" s="12" t="s">
        <v>1572</v>
      </c>
      <c r="I774" s="13">
        <v>1449.0</v>
      </c>
      <c r="J774" s="13">
        <v>-3313.0</v>
      </c>
      <c r="K774" s="13"/>
      <c r="L774" s="13"/>
      <c r="M774" s="14"/>
      <c r="N774" s="14"/>
      <c r="O774" s="14"/>
      <c r="P774" s="14"/>
      <c r="Q774" s="14"/>
      <c r="R774" s="16" t="s">
        <v>1502</v>
      </c>
      <c r="S774" s="22"/>
      <c r="T774" s="22"/>
      <c r="U774" s="17"/>
      <c r="V774" s="18" t="s">
        <v>1503</v>
      </c>
      <c r="W774" s="17"/>
      <c r="X774" s="19">
        <f t="shared" si="6"/>
        <v>1</v>
      </c>
    </row>
    <row r="775" hidden="1">
      <c r="A775" s="10"/>
      <c r="B775" s="10" t="s">
        <v>1500</v>
      </c>
      <c r="C775" s="10" t="s">
        <v>1500</v>
      </c>
      <c r="D775" s="10" t="s">
        <v>189</v>
      </c>
      <c r="E775" s="10" t="s">
        <v>108</v>
      </c>
      <c r="F775" s="12" t="s">
        <v>1675</v>
      </c>
      <c r="G775" s="12" t="s">
        <v>1533</v>
      </c>
      <c r="H775" s="12" t="s">
        <v>1513</v>
      </c>
      <c r="I775" s="13">
        <v>1277.0</v>
      </c>
      <c r="J775" s="13">
        <v>-1277.0</v>
      </c>
      <c r="K775" s="13"/>
      <c r="L775" s="13"/>
      <c r="M775" s="14"/>
      <c r="N775" s="14"/>
      <c r="O775" s="14"/>
      <c r="P775" s="14"/>
      <c r="Q775" s="14"/>
      <c r="R775" s="16" t="s">
        <v>1502</v>
      </c>
      <c r="S775" s="22"/>
      <c r="T775" s="22"/>
      <c r="U775" s="17"/>
      <c r="V775" s="18" t="s">
        <v>1503</v>
      </c>
      <c r="W775" s="17"/>
      <c r="X775" s="19">
        <f t="shared" si="6"/>
        <v>1</v>
      </c>
    </row>
    <row r="776" hidden="1">
      <c r="A776" s="10"/>
      <c r="B776" s="10" t="s">
        <v>1500</v>
      </c>
      <c r="C776" s="10" t="s">
        <v>1500</v>
      </c>
      <c r="D776" s="10" t="s">
        <v>189</v>
      </c>
      <c r="E776" s="10" t="s">
        <v>108</v>
      </c>
      <c r="F776" s="12" t="s">
        <v>1676</v>
      </c>
      <c r="G776" s="12" t="s">
        <v>1533</v>
      </c>
      <c r="H776" s="12" t="s">
        <v>1540</v>
      </c>
      <c r="I776" s="13">
        <v>0.0</v>
      </c>
      <c r="J776" s="13">
        <v>0.0</v>
      </c>
      <c r="K776" s="13"/>
      <c r="L776" s="13"/>
      <c r="M776" s="14"/>
      <c r="N776" s="14"/>
      <c r="O776" s="14"/>
      <c r="P776" s="14"/>
      <c r="Q776" s="14"/>
      <c r="R776" s="16" t="s">
        <v>1502</v>
      </c>
      <c r="S776" s="22"/>
      <c r="T776" s="22"/>
      <c r="U776" s="17"/>
      <c r="V776" s="18" t="s">
        <v>1503</v>
      </c>
      <c r="W776" s="17"/>
      <c r="X776" s="19">
        <f t="shared" si="6"/>
        <v>1</v>
      </c>
    </row>
    <row r="777" hidden="1">
      <c r="A777" s="10"/>
      <c r="B777" s="10" t="s">
        <v>1500</v>
      </c>
      <c r="C777" s="10" t="s">
        <v>1500</v>
      </c>
      <c r="D777" s="10" t="s">
        <v>189</v>
      </c>
      <c r="E777" s="10" t="s">
        <v>108</v>
      </c>
      <c r="F777" s="12" t="s">
        <v>1677</v>
      </c>
      <c r="G777" s="12" t="s">
        <v>1533</v>
      </c>
      <c r="H777" s="12" t="s">
        <v>1542</v>
      </c>
      <c r="I777" s="13">
        <v>487.0</v>
      </c>
      <c r="J777" s="13">
        <v>-1003.0</v>
      </c>
      <c r="K777" s="13"/>
      <c r="L777" s="13"/>
      <c r="M777" s="14"/>
      <c r="N777" s="14"/>
      <c r="O777" s="14"/>
      <c r="P777" s="14"/>
      <c r="Q777" s="14"/>
      <c r="R777" s="16" t="s">
        <v>1502</v>
      </c>
      <c r="S777" s="22"/>
      <c r="T777" s="22"/>
      <c r="U777" s="17"/>
      <c r="V777" s="18" t="s">
        <v>1503</v>
      </c>
      <c r="W777" s="17"/>
      <c r="X777" s="19">
        <f t="shared" si="6"/>
        <v>1</v>
      </c>
    </row>
    <row r="778" hidden="1">
      <c r="A778" s="10"/>
      <c r="B778" s="10" t="s">
        <v>1500</v>
      </c>
      <c r="C778" s="10" t="s">
        <v>1500</v>
      </c>
      <c r="D778" s="10" t="s">
        <v>189</v>
      </c>
      <c r="E778" s="10" t="s">
        <v>108</v>
      </c>
      <c r="F778" s="12" t="s">
        <v>1678</v>
      </c>
      <c r="G778" s="12" t="s">
        <v>1561</v>
      </c>
      <c r="H778" s="12" t="s">
        <v>1513</v>
      </c>
      <c r="I778" s="13">
        <v>168.0</v>
      </c>
      <c r="J778" s="13">
        <v>-168.0</v>
      </c>
      <c r="K778" s="13"/>
      <c r="L778" s="13"/>
      <c r="M778" s="14"/>
      <c r="N778" s="14"/>
      <c r="O778" s="14"/>
      <c r="P778" s="14"/>
      <c r="Q778" s="14"/>
      <c r="R778" s="16" t="s">
        <v>1502</v>
      </c>
      <c r="S778" s="22"/>
      <c r="T778" s="22"/>
      <c r="U778" s="17"/>
      <c r="V778" s="18" t="s">
        <v>1503</v>
      </c>
      <c r="W778" s="17"/>
      <c r="X778" s="19">
        <f t="shared" si="6"/>
        <v>1</v>
      </c>
    </row>
    <row r="779" hidden="1">
      <c r="A779" s="10"/>
      <c r="B779" s="10" t="s">
        <v>1500</v>
      </c>
      <c r="C779" s="10" t="s">
        <v>1500</v>
      </c>
      <c r="D779" s="10" t="s">
        <v>189</v>
      </c>
      <c r="E779" s="10" t="s">
        <v>108</v>
      </c>
      <c r="F779" s="12" t="s">
        <v>1679</v>
      </c>
      <c r="G779" s="12" t="s">
        <v>583</v>
      </c>
      <c r="H779" s="12" t="s">
        <v>1565</v>
      </c>
      <c r="I779" s="13">
        <v>177.0</v>
      </c>
      <c r="J779" s="13">
        <v>-110.0</v>
      </c>
      <c r="K779" s="13"/>
      <c r="L779" s="13"/>
      <c r="M779" s="14"/>
      <c r="N779" s="14"/>
      <c r="O779" s="14"/>
      <c r="P779" s="14"/>
      <c r="Q779" s="14"/>
      <c r="R779" s="16" t="s">
        <v>1502</v>
      </c>
      <c r="S779" s="22"/>
      <c r="T779" s="22"/>
      <c r="U779" s="17"/>
      <c r="V779" s="18" t="s">
        <v>1503</v>
      </c>
      <c r="W779" s="17"/>
      <c r="X779" s="19">
        <f t="shared" si="6"/>
        <v>1</v>
      </c>
    </row>
    <row r="780" hidden="1">
      <c r="A780" s="10"/>
      <c r="B780" s="10" t="s">
        <v>1500</v>
      </c>
      <c r="C780" s="10" t="s">
        <v>1500</v>
      </c>
      <c r="D780" s="10" t="s">
        <v>189</v>
      </c>
      <c r="E780" s="10" t="s">
        <v>108</v>
      </c>
      <c r="F780" s="12" t="s">
        <v>1680</v>
      </c>
      <c r="G780" s="12" t="s">
        <v>583</v>
      </c>
      <c r="H780" s="12" t="s">
        <v>1567</v>
      </c>
      <c r="I780" s="13">
        <v>33.0</v>
      </c>
      <c r="J780" s="13">
        <v>-74.0</v>
      </c>
      <c r="K780" s="13"/>
      <c r="L780" s="13"/>
      <c r="M780" s="14"/>
      <c r="N780" s="14"/>
      <c r="O780" s="14"/>
      <c r="P780" s="14"/>
      <c r="Q780" s="14"/>
      <c r="R780" s="16" t="s">
        <v>1502</v>
      </c>
      <c r="S780" s="22"/>
      <c r="T780" s="22"/>
      <c r="U780" s="17"/>
      <c r="V780" s="18" t="s">
        <v>1503</v>
      </c>
      <c r="W780" s="17"/>
      <c r="X780" s="19">
        <f t="shared" si="6"/>
        <v>1</v>
      </c>
    </row>
    <row r="781" hidden="1">
      <c r="A781" s="10"/>
      <c r="B781" s="10" t="s">
        <v>1500</v>
      </c>
      <c r="C781" s="10" t="s">
        <v>1500</v>
      </c>
      <c r="D781" s="10" t="s">
        <v>189</v>
      </c>
      <c r="E781" s="10" t="s">
        <v>108</v>
      </c>
      <c r="F781" s="12" t="s">
        <v>1681</v>
      </c>
      <c r="G781" s="12" t="s">
        <v>1572</v>
      </c>
      <c r="H781" s="12" t="s">
        <v>1520</v>
      </c>
      <c r="I781" s="13">
        <v>1549.0</v>
      </c>
      <c r="J781" s="13">
        <v>-1549.0</v>
      </c>
      <c r="K781" s="13"/>
      <c r="L781" s="13"/>
      <c r="M781" s="14"/>
      <c r="N781" s="14"/>
      <c r="O781" s="14"/>
      <c r="P781" s="14"/>
      <c r="Q781" s="14"/>
      <c r="R781" s="16" t="s">
        <v>1502</v>
      </c>
      <c r="S781" s="22"/>
      <c r="T781" s="22"/>
      <c r="U781" s="17"/>
      <c r="V781" s="18" t="s">
        <v>1503</v>
      </c>
      <c r="W781" s="17"/>
      <c r="X781" s="19">
        <f t="shared" si="6"/>
        <v>1</v>
      </c>
    </row>
    <row r="782" hidden="1">
      <c r="A782" s="10"/>
      <c r="B782" s="10" t="s">
        <v>1500</v>
      </c>
      <c r="C782" s="10" t="s">
        <v>1500</v>
      </c>
      <c r="D782" s="10" t="s">
        <v>189</v>
      </c>
      <c r="E782" s="10" t="s">
        <v>108</v>
      </c>
      <c r="F782" s="12" t="s">
        <v>1682</v>
      </c>
      <c r="G782" s="12" t="s">
        <v>1221</v>
      </c>
      <c r="H782" s="12" t="s">
        <v>1683</v>
      </c>
      <c r="I782" s="13">
        <v>0.0</v>
      </c>
      <c r="J782" s="13">
        <v>-168.0</v>
      </c>
      <c r="K782" s="13"/>
      <c r="L782" s="13"/>
      <c r="M782" s="14"/>
      <c r="N782" s="14"/>
      <c r="O782" s="14"/>
      <c r="P782" s="14"/>
      <c r="Q782" s="14"/>
      <c r="R782" s="16" t="s">
        <v>1502</v>
      </c>
      <c r="S782" s="22"/>
      <c r="T782" s="22"/>
      <c r="U782" s="17"/>
      <c r="V782" s="18" t="s">
        <v>1503</v>
      </c>
      <c r="W782" s="17"/>
      <c r="X782" s="19">
        <f t="shared" si="6"/>
        <v>1</v>
      </c>
    </row>
    <row r="783" hidden="1">
      <c r="A783" s="10"/>
      <c r="B783" s="10" t="s">
        <v>1500</v>
      </c>
      <c r="C783" s="10" t="s">
        <v>1500</v>
      </c>
      <c r="D783" s="10" t="s">
        <v>189</v>
      </c>
      <c r="E783" s="10" t="s">
        <v>108</v>
      </c>
      <c r="F783" s="12" t="s">
        <v>1684</v>
      </c>
      <c r="G783" s="12" t="s">
        <v>1221</v>
      </c>
      <c r="H783" s="12" t="s">
        <v>591</v>
      </c>
      <c r="I783" s="13">
        <v>130.0</v>
      </c>
      <c r="J783" s="13">
        <v>-130.0</v>
      </c>
      <c r="K783" s="13"/>
      <c r="L783" s="13"/>
      <c r="M783" s="14"/>
      <c r="N783" s="14"/>
      <c r="O783" s="14"/>
      <c r="P783" s="14"/>
      <c r="Q783" s="14"/>
      <c r="R783" s="16" t="s">
        <v>1502</v>
      </c>
      <c r="S783" s="22"/>
      <c r="T783" s="22"/>
      <c r="U783" s="17"/>
      <c r="V783" s="18" t="s">
        <v>1503</v>
      </c>
      <c r="W783" s="17"/>
      <c r="X783" s="19">
        <f t="shared" si="6"/>
        <v>1</v>
      </c>
    </row>
    <row r="784" hidden="1">
      <c r="A784" s="10"/>
      <c r="B784" s="10" t="s">
        <v>1500</v>
      </c>
      <c r="C784" s="10" t="s">
        <v>1500</v>
      </c>
      <c r="D784" s="10" t="s">
        <v>189</v>
      </c>
      <c r="E784" s="10" t="s">
        <v>108</v>
      </c>
      <c r="F784" s="12" t="s">
        <v>1685</v>
      </c>
      <c r="G784" s="12" t="s">
        <v>1221</v>
      </c>
      <c r="H784" s="12" t="s">
        <v>1538</v>
      </c>
      <c r="I784" s="13">
        <v>449.0</v>
      </c>
      <c r="J784" s="13">
        <v>-254.0</v>
      </c>
      <c r="K784" s="13"/>
      <c r="L784" s="13"/>
      <c r="M784" s="14"/>
      <c r="N784" s="14"/>
      <c r="O784" s="14"/>
      <c r="P784" s="14"/>
      <c r="Q784" s="14"/>
      <c r="R784" s="16" t="s">
        <v>1502</v>
      </c>
      <c r="S784" s="22"/>
      <c r="T784" s="22"/>
      <c r="U784" s="17"/>
      <c r="V784" s="18" t="s">
        <v>1503</v>
      </c>
      <c r="W784" s="17"/>
      <c r="X784" s="19">
        <f t="shared" si="6"/>
        <v>1</v>
      </c>
    </row>
    <row r="785" hidden="1">
      <c r="A785" s="10"/>
      <c r="B785" s="10" t="s">
        <v>1500</v>
      </c>
      <c r="C785" s="10" t="s">
        <v>1500</v>
      </c>
      <c r="D785" s="10" t="s">
        <v>189</v>
      </c>
      <c r="E785" s="10" t="s">
        <v>108</v>
      </c>
      <c r="F785" s="12" t="s">
        <v>1686</v>
      </c>
      <c r="G785" s="12" t="s">
        <v>1221</v>
      </c>
      <c r="H785" s="12" t="s">
        <v>1540</v>
      </c>
      <c r="I785" s="13">
        <v>0.0</v>
      </c>
      <c r="J785" s="13">
        <v>0.0</v>
      </c>
      <c r="K785" s="13"/>
      <c r="L785" s="13"/>
      <c r="M785" s="14"/>
      <c r="N785" s="14"/>
      <c r="O785" s="14"/>
      <c r="P785" s="14"/>
      <c r="Q785" s="14"/>
      <c r="R785" s="16" t="s">
        <v>1502</v>
      </c>
      <c r="S785" s="22"/>
      <c r="T785" s="22"/>
      <c r="U785" s="17"/>
      <c r="V785" s="18" t="s">
        <v>1503</v>
      </c>
      <c r="W785" s="17"/>
      <c r="X785" s="19">
        <f t="shared" si="6"/>
        <v>1</v>
      </c>
    </row>
    <row r="786" hidden="1">
      <c r="A786" s="10"/>
      <c r="B786" s="10" t="s">
        <v>1500</v>
      </c>
      <c r="C786" s="10" t="s">
        <v>1500</v>
      </c>
      <c r="D786" s="10" t="s">
        <v>189</v>
      </c>
      <c r="E786" s="10" t="s">
        <v>108</v>
      </c>
      <c r="F786" s="12" t="s">
        <v>1687</v>
      </c>
      <c r="G786" s="12" t="s">
        <v>1221</v>
      </c>
      <c r="H786" s="12" t="s">
        <v>1542</v>
      </c>
      <c r="I786" s="13">
        <v>422.0</v>
      </c>
      <c r="J786" s="13">
        <v>-347.0</v>
      </c>
      <c r="K786" s="13"/>
      <c r="L786" s="13"/>
      <c r="M786" s="14"/>
      <c r="N786" s="14"/>
      <c r="O786" s="14"/>
      <c r="P786" s="14"/>
      <c r="Q786" s="14"/>
      <c r="R786" s="16" t="s">
        <v>1502</v>
      </c>
      <c r="S786" s="22"/>
      <c r="T786" s="22"/>
      <c r="U786" s="17"/>
      <c r="V786" s="18" t="s">
        <v>1503</v>
      </c>
      <c r="W786" s="17"/>
      <c r="X786" s="19">
        <f t="shared" si="6"/>
        <v>1</v>
      </c>
    </row>
    <row r="787" hidden="1">
      <c r="A787" s="10"/>
      <c r="B787" s="10" t="s">
        <v>1500</v>
      </c>
      <c r="C787" s="10" t="s">
        <v>1500</v>
      </c>
      <c r="D787" s="10" t="s">
        <v>189</v>
      </c>
      <c r="E787" s="10" t="s">
        <v>108</v>
      </c>
      <c r="F787" s="12" t="s">
        <v>1688</v>
      </c>
      <c r="G787" s="12" t="s">
        <v>1683</v>
      </c>
      <c r="H787" s="12" t="s">
        <v>591</v>
      </c>
      <c r="I787" s="13">
        <v>202.0</v>
      </c>
      <c r="J787" s="13">
        <v>-202.0</v>
      </c>
      <c r="K787" s="13"/>
      <c r="L787" s="13"/>
      <c r="M787" s="14"/>
      <c r="N787" s="14"/>
      <c r="O787" s="14"/>
      <c r="P787" s="14"/>
      <c r="Q787" s="14"/>
      <c r="R787" s="16" t="s">
        <v>1502</v>
      </c>
      <c r="S787" s="22"/>
      <c r="T787" s="22"/>
      <c r="U787" s="17"/>
      <c r="V787" s="18" t="s">
        <v>1503</v>
      </c>
      <c r="W787" s="17"/>
      <c r="X787" s="19">
        <f t="shared" si="6"/>
        <v>1</v>
      </c>
    </row>
    <row r="788" hidden="1">
      <c r="A788" s="10"/>
      <c r="B788" s="10" t="s">
        <v>1500</v>
      </c>
      <c r="C788" s="10" t="s">
        <v>1500</v>
      </c>
      <c r="D788" s="10" t="s">
        <v>189</v>
      </c>
      <c r="E788" s="10" t="s">
        <v>108</v>
      </c>
      <c r="F788" s="12" t="s">
        <v>1689</v>
      </c>
      <c r="G788" s="12" t="s">
        <v>1683</v>
      </c>
      <c r="H788" s="12" t="s">
        <v>1542</v>
      </c>
      <c r="I788" s="13">
        <v>684.0</v>
      </c>
      <c r="J788" s="13">
        <v>-1068.0</v>
      </c>
      <c r="K788" s="13"/>
      <c r="L788" s="13"/>
      <c r="M788" s="14"/>
      <c r="N788" s="14"/>
      <c r="O788" s="14"/>
      <c r="P788" s="14"/>
      <c r="Q788" s="14"/>
      <c r="R788" s="16" t="s">
        <v>1502</v>
      </c>
      <c r="S788" s="22"/>
      <c r="T788" s="22"/>
      <c r="U788" s="17"/>
      <c r="V788" s="18" t="s">
        <v>1503</v>
      </c>
      <c r="W788" s="17"/>
      <c r="X788" s="19">
        <f t="shared" si="6"/>
        <v>1</v>
      </c>
    </row>
    <row r="789" hidden="1">
      <c r="A789" s="10"/>
      <c r="B789" s="10" t="s">
        <v>1500</v>
      </c>
      <c r="C789" s="10" t="s">
        <v>1500</v>
      </c>
      <c r="D789" s="10" t="s">
        <v>189</v>
      </c>
      <c r="E789" s="10" t="s">
        <v>108</v>
      </c>
      <c r="F789" s="12" t="s">
        <v>1690</v>
      </c>
      <c r="G789" s="12" t="s">
        <v>1598</v>
      </c>
      <c r="H789" s="12" t="s">
        <v>1574</v>
      </c>
      <c r="I789" s="13">
        <v>365.0</v>
      </c>
      <c r="J789" s="13">
        <v>-234.0</v>
      </c>
      <c r="K789" s="13"/>
      <c r="L789" s="13"/>
      <c r="M789" s="14"/>
      <c r="N789" s="14"/>
      <c r="O789" s="14"/>
      <c r="P789" s="14"/>
      <c r="Q789" s="14"/>
      <c r="R789" s="16" t="s">
        <v>1502</v>
      </c>
      <c r="S789" s="22"/>
      <c r="T789" s="22"/>
      <c r="U789" s="17"/>
      <c r="V789" s="18" t="s">
        <v>1503</v>
      </c>
      <c r="W789" s="17"/>
      <c r="X789" s="19">
        <f t="shared" si="6"/>
        <v>1</v>
      </c>
    </row>
    <row r="790" hidden="1">
      <c r="A790" s="10"/>
      <c r="B790" s="10" t="s">
        <v>1500</v>
      </c>
      <c r="C790" s="10" t="s">
        <v>1500</v>
      </c>
      <c r="D790" s="10" t="s">
        <v>189</v>
      </c>
      <c r="E790" s="10" t="s">
        <v>108</v>
      </c>
      <c r="F790" s="12" t="s">
        <v>1691</v>
      </c>
      <c r="G790" s="12" t="s">
        <v>1598</v>
      </c>
      <c r="H790" s="12" t="s">
        <v>1576</v>
      </c>
      <c r="I790" s="13">
        <v>57.0</v>
      </c>
      <c r="J790" s="13">
        <v>-47.0</v>
      </c>
      <c r="K790" s="13"/>
      <c r="L790" s="13"/>
      <c r="M790" s="14"/>
      <c r="N790" s="14"/>
      <c r="O790" s="14"/>
      <c r="P790" s="14"/>
      <c r="Q790" s="14"/>
      <c r="R790" s="16" t="s">
        <v>1502</v>
      </c>
      <c r="S790" s="22"/>
      <c r="T790" s="22"/>
      <c r="U790" s="17"/>
      <c r="V790" s="18" t="s">
        <v>1503</v>
      </c>
      <c r="W790" s="17"/>
      <c r="X790" s="19">
        <f t="shared" si="6"/>
        <v>1</v>
      </c>
    </row>
    <row r="791" hidden="1">
      <c r="A791" s="10"/>
      <c r="B791" s="10" t="s">
        <v>1500</v>
      </c>
      <c r="C791" s="10" t="s">
        <v>1500</v>
      </c>
      <c r="D791" s="10" t="s">
        <v>189</v>
      </c>
      <c r="E791" s="10" t="s">
        <v>108</v>
      </c>
      <c r="F791" s="12" t="s">
        <v>1692</v>
      </c>
      <c r="G791" s="12" t="s">
        <v>1598</v>
      </c>
      <c r="H791" s="12" t="s">
        <v>1602</v>
      </c>
      <c r="I791" s="13">
        <v>511.0</v>
      </c>
      <c r="J791" s="13">
        <v>-66.0</v>
      </c>
      <c r="K791" s="13"/>
      <c r="L791" s="13"/>
      <c r="M791" s="14"/>
      <c r="N791" s="14"/>
      <c r="O791" s="14"/>
      <c r="P791" s="14"/>
      <c r="Q791" s="14"/>
      <c r="R791" s="16" t="s">
        <v>1502</v>
      </c>
      <c r="S791" s="22"/>
      <c r="T791" s="22"/>
      <c r="U791" s="17"/>
      <c r="V791" s="18" t="s">
        <v>1503</v>
      </c>
      <c r="W791" s="17"/>
      <c r="X791" s="19">
        <f t="shared" si="6"/>
        <v>1</v>
      </c>
    </row>
    <row r="792" hidden="1">
      <c r="A792" s="10"/>
      <c r="B792" s="10" t="s">
        <v>1500</v>
      </c>
      <c r="C792" s="10" t="s">
        <v>1500</v>
      </c>
      <c r="D792" s="10" t="s">
        <v>189</v>
      </c>
      <c r="E792" s="10" t="s">
        <v>108</v>
      </c>
      <c r="F792" s="12" t="s">
        <v>1693</v>
      </c>
      <c r="G792" s="12" t="s">
        <v>1574</v>
      </c>
      <c r="H792" s="12" t="s">
        <v>1576</v>
      </c>
      <c r="I792" s="13">
        <v>152.0</v>
      </c>
      <c r="J792" s="13">
        <v>-1075.0</v>
      </c>
      <c r="K792" s="13"/>
      <c r="L792" s="13"/>
      <c r="M792" s="14"/>
      <c r="N792" s="14"/>
      <c r="O792" s="14"/>
      <c r="P792" s="14"/>
      <c r="Q792" s="14"/>
      <c r="R792" s="16" t="s">
        <v>1502</v>
      </c>
      <c r="S792" s="22"/>
      <c r="T792" s="22"/>
      <c r="U792" s="17"/>
      <c r="V792" s="18" t="s">
        <v>1503</v>
      </c>
      <c r="W792" s="17"/>
      <c r="X792" s="19">
        <f t="shared" si="6"/>
        <v>1</v>
      </c>
    </row>
    <row r="793" hidden="1">
      <c r="A793" s="10"/>
      <c r="B793" s="10" t="s">
        <v>1500</v>
      </c>
      <c r="C793" s="10" t="s">
        <v>1500</v>
      </c>
      <c r="D793" s="10" t="s">
        <v>189</v>
      </c>
      <c r="E793" s="10" t="s">
        <v>108</v>
      </c>
      <c r="F793" s="12" t="s">
        <v>1694</v>
      </c>
      <c r="G793" s="12" t="s">
        <v>1574</v>
      </c>
      <c r="H793" s="12" t="s">
        <v>1602</v>
      </c>
      <c r="I793" s="13">
        <v>330.0</v>
      </c>
      <c r="J793" s="13">
        <v>-823.0</v>
      </c>
      <c r="K793" s="13"/>
      <c r="L793" s="13"/>
      <c r="M793" s="14"/>
      <c r="N793" s="14"/>
      <c r="O793" s="14"/>
      <c r="P793" s="14"/>
      <c r="Q793" s="14"/>
      <c r="R793" s="16" t="s">
        <v>1502</v>
      </c>
      <c r="S793" s="22"/>
      <c r="T793" s="22"/>
      <c r="U793" s="17"/>
      <c r="V793" s="18" t="s">
        <v>1503</v>
      </c>
      <c r="W793" s="17"/>
      <c r="X793" s="19">
        <f t="shared" si="6"/>
        <v>1</v>
      </c>
    </row>
    <row r="794" hidden="1">
      <c r="A794" s="10"/>
      <c r="B794" s="10" t="s">
        <v>1500</v>
      </c>
      <c r="C794" s="10" t="s">
        <v>1500</v>
      </c>
      <c r="D794" s="10" t="s">
        <v>189</v>
      </c>
      <c r="E794" s="10" t="s">
        <v>108</v>
      </c>
      <c r="F794" s="12" t="s">
        <v>1695</v>
      </c>
      <c r="G794" s="12" t="s">
        <v>1576</v>
      </c>
      <c r="H794" s="12" t="s">
        <v>1602</v>
      </c>
      <c r="I794" s="13">
        <v>81.0</v>
      </c>
      <c r="J794" s="13">
        <v>-1013.0</v>
      </c>
      <c r="K794" s="13"/>
      <c r="L794" s="13"/>
      <c r="M794" s="14"/>
      <c r="N794" s="14"/>
      <c r="O794" s="14"/>
      <c r="P794" s="14"/>
      <c r="Q794" s="14"/>
      <c r="R794" s="16" t="s">
        <v>1502</v>
      </c>
      <c r="S794" s="22"/>
      <c r="T794" s="22"/>
      <c r="U794" s="17"/>
      <c r="V794" s="18" t="s">
        <v>1503</v>
      </c>
      <c r="W794" s="17"/>
      <c r="X794" s="19">
        <f t="shared" si="6"/>
        <v>1</v>
      </c>
    </row>
    <row r="795" hidden="1">
      <c r="A795" s="10"/>
      <c r="B795" s="10" t="s">
        <v>1500</v>
      </c>
      <c r="C795" s="10" t="s">
        <v>1500</v>
      </c>
      <c r="D795" s="10" t="s">
        <v>189</v>
      </c>
      <c r="E795" s="10" t="s">
        <v>108</v>
      </c>
      <c r="F795" s="12" t="s">
        <v>1696</v>
      </c>
      <c r="G795" s="12" t="s">
        <v>1565</v>
      </c>
      <c r="H795" s="12" t="s">
        <v>1567</v>
      </c>
      <c r="I795" s="13">
        <v>0.0</v>
      </c>
      <c r="J795" s="13">
        <v>0.0</v>
      </c>
      <c r="K795" s="13"/>
      <c r="L795" s="13"/>
      <c r="M795" s="14"/>
      <c r="N795" s="14"/>
      <c r="O795" s="14"/>
      <c r="P795" s="14"/>
      <c r="Q795" s="14"/>
      <c r="R795" s="16" t="s">
        <v>1502</v>
      </c>
      <c r="S795" s="22"/>
      <c r="T795" s="22"/>
      <c r="U795" s="17"/>
      <c r="V795" s="18" t="s">
        <v>1503</v>
      </c>
      <c r="W795" s="17"/>
      <c r="X795" s="19">
        <f t="shared" si="6"/>
        <v>1</v>
      </c>
    </row>
    <row r="796" hidden="1">
      <c r="A796" s="10"/>
      <c r="B796" s="10" t="s">
        <v>1500</v>
      </c>
      <c r="C796" s="10" t="s">
        <v>1500</v>
      </c>
      <c r="D796" s="10" t="s">
        <v>189</v>
      </c>
      <c r="E796" s="10" t="s">
        <v>108</v>
      </c>
      <c r="F796" s="12" t="s">
        <v>1697</v>
      </c>
      <c r="G796" s="12" t="s">
        <v>1619</v>
      </c>
      <c r="H796" s="12" t="s">
        <v>1624</v>
      </c>
      <c r="I796" s="13">
        <v>378.0</v>
      </c>
      <c r="J796" s="13">
        <v>-230.0</v>
      </c>
      <c r="K796" s="13"/>
      <c r="L796" s="13"/>
      <c r="M796" s="14"/>
      <c r="N796" s="14"/>
      <c r="O796" s="14"/>
      <c r="P796" s="14"/>
      <c r="Q796" s="14"/>
      <c r="R796" s="16" t="s">
        <v>1502</v>
      </c>
      <c r="S796" s="22"/>
      <c r="T796" s="22"/>
      <c r="U796" s="17"/>
      <c r="V796" s="18" t="s">
        <v>1503</v>
      </c>
      <c r="W796" s="17"/>
      <c r="X796" s="19">
        <f t="shared" si="6"/>
        <v>1</v>
      </c>
    </row>
    <row r="797" hidden="1">
      <c r="A797" s="10"/>
      <c r="B797" s="10" t="s">
        <v>1500</v>
      </c>
      <c r="C797" s="10" t="s">
        <v>1500</v>
      </c>
      <c r="D797" s="10" t="s">
        <v>189</v>
      </c>
      <c r="E797" s="10" t="s">
        <v>108</v>
      </c>
      <c r="F797" s="12" t="s">
        <v>1698</v>
      </c>
      <c r="G797" s="12" t="s">
        <v>1602</v>
      </c>
      <c r="H797" s="12" t="s">
        <v>1622</v>
      </c>
      <c r="I797" s="13">
        <v>164.0</v>
      </c>
      <c r="J797" s="13">
        <v>-39.0</v>
      </c>
      <c r="K797" s="13"/>
      <c r="L797" s="13"/>
      <c r="M797" s="14"/>
      <c r="N797" s="14"/>
      <c r="O797" s="14"/>
      <c r="P797" s="14"/>
      <c r="Q797" s="14"/>
      <c r="R797" s="16" t="s">
        <v>1502</v>
      </c>
      <c r="S797" s="22"/>
      <c r="T797" s="22"/>
      <c r="U797" s="17"/>
      <c r="V797" s="18" t="s">
        <v>1503</v>
      </c>
      <c r="W797" s="17"/>
      <c r="X797" s="19">
        <f t="shared" si="6"/>
        <v>1</v>
      </c>
    </row>
    <row r="798" hidden="1">
      <c r="A798" s="10"/>
      <c r="B798" s="10" t="s">
        <v>1500</v>
      </c>
      <c r="C798" s="10" t="s">
        <v>1500</v>
      </c>
      <c r="D798" s="10" t="s">
        <v>189</v>
      </c>
      <c r="E798" s="10" t="s">
        <v>108</v>
      </c>
      <c r="F798" s="12" t="s">
        <v>1699</v>
      </c>
      <c r="G798" s="12" t="s">
        <v>1602</v>
      </c>
      <c r="H798" s="12" t="s">
        <v>1520</v>
      </c>
      <c r="I798" s="13">
        <v>1174.0</v>
      </c>
      <c r="J798" s="13">
        <v>-1535.0</v>
      </c>
      <c r="K798" s="13"/>
      <c r="L798" s="13"/>
      <c r="M798" s="14"/>
      <c r="N798" s="14"/>
      <c r="O798" s="14"/>
      <c r="P798" s="14"/>
      <c r="Q798" s="14"/>
      <c r="R798" s="16" t="s">
        <v>1502</v>
      </c>
      <c r="S798" s="22"/>
      <c r="T798" s="22"/>
      <c r="U798" s="17"/>
      <c r="V798" s="18" t="s">
        <v>1503</v>
      </c>
      <c r="W798" s="17"/>
      <c r="X798" s="19">
        <f t="shared" si="6"/>
        <v>1</v>
      </c>
    </row>
    <row r="799" hidden="1">
      <c r="A799" s="10"/>
      <c r="B799" s="10" t="s">
        <v>1500</v>
      </c>
      <c r="C799" s="10" t="s">
        <v>1500</v>
      </c>
      <c r="D799" s="10" t="s">
        <v>189</v>
      </c>
      <c r="E799" s="10" t="s">
        <v>108</v>
      </c>
      <c r="F799" s="12" t="s">
        <v>1700</v>
      </c>
      <c r="G799" s="12" t="s">
        <v>1517</v>
      </c>
      <c r="H799" s="12" t="s">
        <v>591</v>
      </c>
      <c r="I799" s="13">
        <v>466.0</v>
      </c>
      <c r="J799" s="13">
        <v>-237.0</v>
      </c>
      <c r="K799" s="13"/>
      <c r="L799" s="13"/>
      <c r="M799" s="14"/>
      <c r="N799" s="14"/>
      <c r="O799" s="14"/>
      <c r="P799" s="14"/>
      <c r="Q799" s="14"/>
      <c r="R799" s="16" t="s">
        <v>1502</v>
      </c>
      <c r="S799" s="22"/>
      <c r="T799" s="22"/>
      <c r="U799" s="17"/>
      <c r="V799" s="18" t="s">
        <v>1503</v>
      </c>
      <c r="W799" s="17"/>
      <c r="X799" s="19">
        <f t="shared" si="6"/>
        <v>1</v>
      </c>
    </row>
    <row r="800" hidden="1">
      <c r="A800" s="10"/>
      <c r="B800" s="10" t="s">
        <v>1500</v>
      </c>
      <c r="C800" s="10" t="s">
        <v>1500</v>
      </c>
      <c r="D800" s="10" t="s">
        <v>189</v>
      </c>
      <c r="E800" s="10" t="s">
        <v>108</v>
      </c>
      <c r="F800" s="12" t="s">
        <v>1701</v>
      </c>
      <c r="G800" s="12" t="s">
        <v>1536</v>
      </c>
      <c r="H800" s="12" t="s">
        <v>1538</v>
      </c>
      <c r="I800" s="13">
        <v>795.0</v>
      </c>
      <c r="J800" s="13">
        <v>-795.0</v>
      </c>
      <c r="K800" s="13"/>
      <c r="L800" s="13"/>
      <c r="M800" s="14"/>
      <c r="N800" s="14"/>
      <c r="O800" s="14"/>
      <c r="P800" s="14"/>
      <c r="Q800" s="14"/>
      <c r="R800" s="16" t="s">
        <v>1502</v>
      </c>
      <c r="S800" s="22"/>
      <c r="T800" s="22"/>
      <c r="U800" s="17"/>
      <c r="V800" s="18" t="s">
        <v>1503</v>
      </c>
      <c r="W800" s="17"/>
      <c r="X800" s="19">
        <f t="shared" si="6"/>
        <v>1</v>
      </c>
    </row>
    <row r="801" hidden="1">
      <c r="A801" s="10"/>
      <c r="B801" s="10" t="s">
        <v>1500</v>
      </c>
      <c r="C801" s="10" t="s">
        <v>1500</v>
      </c>
      <c r="D801" s="10" t="s">
        <v>189</v>
      </c>
      <c r="E801" s="10" t="s">
        <v>108</v>
      </c>
      <c r="F801" s="12" t="s">
        <v>1702</v>
      </c>
      <c r="G801" s="12" t="s">
        <v>1536</v>
      </c>
      <c r="H801" s="12" t="s">
        <v>1540</v>
      </c>
      <c r="I801" s="13">
        <v>198.0</v>
      </c>
      <c r="J801" s="13">
        <v>-636.0</v>
      </c>
      <c r="K801" s="13"/>
      <c r="L801" s="13"/>
      <c r="M801" s="14"/>
      <c r="N801" s="14"/>
      <c r="O801" s="14"/>
      <c r="P801" s="14"/>
      <c r="Q801" s="14"/>
      <c r="R801" s="16" t="s">
        <v>1502</v>
      </c>
      <c r="S801" s="22"/>
      <c r="T801" s="22"/>
      <c r="U801" s="17"/>
      <c r="V801" s="18" t="s">
        <v>1503</v>
      </c>
      <c r="W801" s="17"/>
      <c r="X801" s="19">
        <f t="shared" si="6"/>
        <v>1</v>
      </c>
    </row>
    <row r="802" hidden="1">
      <c r="A802" s="10"/>
      <c r="B802" s="10" t="s">
        <v>1500</v>
      </c>
      <c r="C802" s="10" t="s">
        <v>1500</v>
      </c>
      <c r="D802" s="10" t="s">
        <v>189</v>
      </c>
      <c r="E802" s="10" t="s">
        <v>108</v>
      </c>
      <c r="F802" s="12" t="s">
        <v>1703</v>
      </c>
      <c r="G802" s="12" t="s">
        <v>591</v>
      </c>
      <c r="H802" s="12" t="s">
        <v>559</v>
      </c>
      <c r="I802" s="13">
        <v>181.0</v>
      </c>
      <c r="J802" s="13">
        <v>-141.0</v>
      </c>
      <c r="K802" s="13"/>
      <c r="L802" s="13"/>
      <c r="M802" s="14"/>
      <c r="N802" s="14"/>
      <c r="O802" s="14"/>
      <c r="P802" s="14"/>
      <c r="Q802" s="14"/>
      <c r="R802" s="16" t="s">
        <v>1502</v>
      </c>
      <c r="S802" s="22"/>
      <c r="T802" s="22"/>
      <c r="U802" s="17"/>
      <c r="V802" s="18" t="s">
        <v>1503</v>
      </c>
      <c r="W802" s="17"/>
      <c r="X802" s="19">
        <f t="shared" si="6"/>
        <v>1</v>
      </c>
    </row>
    <row r="803" hidden="1">
      <c r="A803" s="10"/>
      <c r="B803" s="10" t="s">
        <v>1500</v>
      </c>
      <c r="C803" s="10" t="s">
        <v>1500</v>
      </c>
      <c r="D803" s="10" t="s">
        <v>189</v>
      </c>
      <c r="E803" s="10" t="s">
        <v>108</v>
      </c>
      <c r="F803" s="12" t="s">
        <v>1704</v>
      </c>
      <c r="G803" s="12" t="s">
        <v>591</v>
      </c>
      <c r="H803" s="12" t="s">
        <v>1542</v>
      </c>
      <c r="I803" s="13">
        <v>348.0</v>
      </c>
      <c r="J803" s="13">
        <v>-198.0</v>
      </c>
      <c r="K803" s="13"/>
      <c r="L803" s="13"/>
      <c r="M803" s="14"/>
      <c r="N803" s="14"/>
      <c r="O803" s="14"/>
      <c r="P803" s="14"/>
      <c r="Q803" s="14"/>
      <c r="R803" s="16" t="s">
        <v>1502</v>
      </c>
      <c r="S803" s="22"/>
      <c r="T803" s="22"/>
      <c r="U803" s="17"/>
      <c r="V803" s="18" t="s">
        <v>1503</v>
      </c>
      <c r="W803" s="17"/>
      <c r="X803" s="19">
        <f t="shared" si="6"/>
        <v>1</v>
      </c>
    </row>
    <row r="804" hidden="1">
      <c r="A804" s="10"/>
      <c r="B804" s="10" t="s">
        <v>1500</v>
      </c>
      <c r="C804" s="10" t="s">
        <v>1500</v>
      </c>
      <c r="D804" s="10" t="s">
        <v>189</v>
      </c>
      <c r="E804" s="10" t="s">
        <v>108</v>
      </c>
      <c r="F804" s="12" t="s">
        <v>1705</v>
      </c>
      <c r="G804" s="12" t="s">
        <v>1538</v>
      </c>
      <c r="H804" s="12" t="s">
        <v>1540</v>
      </c>
      <c r="I804" s="13">
        <v>64.0</v>
      </c>
      <c r="J804" s="13">
        <v>-276.0</v>
      </c>
      <c r="K804" s="13"/>
      <c r="L804" s="13"/>
      <c r="M804" s="14"/>
      <c r="N804" s="14"/>
      <c r="O804" s="14"/>
      <c r="P804" s="14"/>
      <c r="Q804" s="14"/>
      <c r="R804" s="16" t="s">
        <v>1502</v>
      </c>
      <c r="S804" s="22"/>
      <c r="T804" s="22"/>
      <c r="U804" s="17"/>
      <c r="V804" s="18" t="s">
        <v>1503</v>
      </c>
      <c r="W804" s="17"/>
      <c r="X804" s="19">
        <f t="shared" si="6"/>
        <v>1</v>
      </c>
    </row>
    <row r="805" hidden="1">
      <c r="A805" s="10"/>
      <c r="B805" s="10" t="s">
        <v>1500</v>
      </c>
      <c r="C805" s="10" t="s">
        <v>1500</v>
      </c>
      <c r="D805" s="10" t="s">
        <v>189</v>
      </c>
      <c r="E805" s="10" t="s">
        <v>108</v>
      </c>
      <c r="F805" s="12" t="s">
        <v>1706</v>
      </c>
      <c r="G805" s="12" t="s">
        <v>559</v>
      </c>
      <c r="H805" s="12" t="s">
        <v>1542</v>
      </c>
      <c r="I805" s="13">
        <v>110.0</v>
      </c>
      <c r="J805" s="13">
        <v>-47.0</v>
      </c>
      <c r="K805" s="13"/>
      <c r="L805" s="13"/>
      <c r="M805" s="14"/>
      <c r="N805" s="14"/>
      <c r="O805" s="14"/>
      <c r="P805" s="14"/>
      <c r="Q805" s="14"/>
      <c r="R805" s="16" t="s">
        <v>1502</v>
      </c>
      <c r="S805" s="22"/>
      <c r="T805" s="22"/>
      <c r="U805" s="17"/>
      <c r="V805" s="18" t="s">
        <v>1503</v>
      </c>
      <c r="W805" s="17"/>
      <c r="X805" s="19">
        <f t="shared" si="6"/>
        <v>1</v>
      </c>
    </row>
    <row r="806" hidden="1">
      <c r="A806" s="10"/>
      <c r="B806" s="10" t="s">
        <v>1500</v>
      </c>
      <c r="C806" s="10" t="s">
        <v>1500</v>
      </c>
      <c r="D806" s="10" t="s">
        <v>189</v>
      </c>
      <c r="E806" s="10" t="s">
        <v>108</v>
      </c>
      <c r="F806" s="12" t="s">
        <v>1707</v>
      </c>
      <c r="G806" s="12" t="s">
        <v>1540</v>
      </c>
      <c r="H806" s="12" t="s">
        <v>1542</v>
      </c>
      <c r="I806" s="13">
        <v>80.0</v>
      </c>
      <c r="J806" s="13">
        <v>-492.0</v>
      </c>
      <c r="K806" s="13"/>
      <c r="L806" s="13"/>
      <c r="M806" s="14"/>
      <c r="N806" s="14"/>
      <c r="O806" s="14"/>
      <c r="P806" s="14"/>
      <c r="Q806" s="14"/>
      <c r="R806" s="16" t="s">
        <v>1502</v>
      </c>
      <c r="S806" s="22"/>
      <c r="T806" s="22"/>
      <c r="U806" s="17"/>
      <c r="V806" s="18" t="s">
        <v>1503</v>
      </c>
      <c r="W806" s="17"/>
      <c r="X806" s="19">
        <f t="shared" si="6"/>
        <v>1</v>
      </c>
    </row>
    <row r="807">
      <c r="A807" s="40"/>
      <c r="B807" s="40"/>
      <c r="C807" s="40"/>
      <c r="D807" s="40"/>
      <c r="E807" s="40"/>
      <c r="F807" s="3"/>
      <c r="G807" s="12"/>
      <c r="H807" s="12"/>
      <c r="I807" s="13"/>
      <c r="J807" s="13"/>
      <c r="K807" s="13"/>
      <c r="L807" s="13"/>
      <c r="M807" s="14"/>
      <c r="N807" s="14"/>
      <c r="O807" s="14"/>
      <c r="P807" s="14"/>
      <c r="Q807" s="14"/>
      <c r="R807" s="36"/>
      <c r="S807" s="36"/>
      <c r="T807" s="36"/>
      <c r="U807" s="36"/>
      <c r="V807" s="36"/>
      <c r="W807" s="36"/>
    </row>
    <row r="808">
      <c r="A808" s="40"/>
      <c r="B808" s="40"/>
      <c r="C808" s="40"/>
      <c r="D808" s="40"/>
      <c r="E808" s="40"/>
      <c r="F808" s="3"/>
      <c r="G808" s="12"/>
      <c r="H808" s="12"/>
      <c r="I808" s="13"/>
      <c r="J808" s="13"/>
      <c r="K808" s="13"/>
      <c r="L808" s="13"/>
      <c r="M808" s="14"/>
      <c r="N808" s="14"/>
      <c r="O808" s="14"/>
      <c r="P808" s="14"/>
      <c r="Q808" s="14"/>
      <c r="R808" s="36"/>
      <c r="S808" s="36"/>
      <c r="T808" s="36"/>
      <c r="U808" s="36"/>
      <c r="V808" s="36"/>
      <c r="W808" s="36"/>
    </row>
    <row r="809">
      <c r="A809" s="40"/>
      <c r="B809" s="40"/>
      <c r="C809" s="40"/>
      <c r="D809" s="40"/>
      <c r="E809" s="40"/>
      <c r="F809" s="3"/>
      <c r="G809" s="12"/>
      <c r="H809" s="12"/>
      <c r="I809" s="13"/>
      <c r="J809" s="13"/>
      <c r="K809" s="13"/>
      <c r="L809" s="13"/>
      <c r="M809" s="14"/>
      <c r="N809" s="14"/>
      <c r="O809" s="14"/>
      <c r="P809" s="14"/>
      <c r="Q809" s="14"/>
      <c r="R809" s="36"/>
      <c r="S809" s="36"/>
      <c r="T809" s="36"/>
      <c r="U809" s="36"/>
      <c r="V809" s="36"/>
      <c r="W809" s="36"/>
    </row>
    <row r="810">
      <c r="A810" s="40"/>
      <c r="B810" s="40"/>
      <c r="C810" s="40"/>
      <c r="D810" s="40"/>
      <c r="E810" s="40"/>
      <c r="F810" s="3"/>
      <c r="G810" s="12"/>
      <c r="H810" s="12"/>
      <c r="I810" s="13"/>
      <c r="J810" s="13"/>
      <c r="K810" s="13"/>
      <c r="L810" s="13"/>
      <c r="M810" s="14"/>
      <c r="N810" s="14"/>
      <c r="O810" s="14"/>
      <c r="P810" s="14"/>
      <c r="Q810" s="14"/>
      <c r="R810" s="36"/>
      <c r="S810" s="36"/>
      <c r="T810" s="36"/>
      <c r="U810" s="36"/>
      <c r="V810" s="36"/>
      <c r="W810" s="36"/>
    </row>
    <row r="811">
      <c r="A811" s="40"/>
      <c r="B811" s="40"/>
      <c r="C811" s="40"/>
      <c r="D811" s="40"/>
      <c r="E811" s="40"/>
      <c r="F811" s="3"/>
      <c r="G811" s="12"/>
      <c r="H811" s="12"/>
      <c r="I811" s="13"/>
      <c r="J811" s="13"/>
      <c r="K811" s="13"/>
      <c r="L811" s="13"/>
      <c r="M811" s="14"/>
      <c r="N811" s="14"/>
      <c r="O811" s="14"/>
      <c r="P811" s="14"/>
      <c r="Q811" s="14"/>
      <c r="R811" s="36"/>
      <c r="S811" s="36"/>
      <c r="T811" s="36"/>
      <c r="U811" s="36"/>
      <c r="V811" s="36"/>
      <c r="W811" s="36"/>
    </row>
    <row r="812">
      <c r="A812" s="40"/>
      <c r="B812" s="40"/>
      <c r="C812" s="40"/>
      <c r="D812" s="40"/>
      <c r="E812" s="40"/>
      <c r="F812" s="3"/>
      <c r="G812" s="12"/>
      <c r="H812" s="12"/>
      <c r="I812" s="13"/>
      <c r="J812" s="13"/>
      <c r="K812" s="13"/>
      <c r="L812" s="13"/>
      <c r="M812" s="14"/>
      <c r="N812" s="14"/>
      <c r="O812" s="14"/>
      <c r="P812" s="14"/>
      <c r="Q812" s="14"/>
      <c r="R812" s="36"/>
      <c r="S812" s="36"/>
      <c r="T812" s="36"/>
      <c r="U812" s="36"/>
      <c r="V812" s="36"/>
      <c r="W812" s="36"/>
    </row>
    <row r="813">
      <c r="A813" s="40"/>
      <c r="B813" s="40"/>
      <c r="C813" s="40"/>
      <c r="D813" s="40"/>
      <c r="E813" s="40"/>
      <c r="F813" s="3"/>
      <c r="G813" s="12"/>
      <c r="H813" s="12"/>
      <c r="I813" s="13"/>
      <c r="J813" s="13"/>
      <c r="K813" s="13"/>
      <c r="L813" s="13"/>
      <c r="M813" s="14"/>
      <c r="N813" s="14"/>
      <c r="O813" s="14"/>
      <c r="P813" s="14"/>
      <c r="Q813" s="14"/>
      <c r="R813" s="36"/>
      <c r="S813" s="36"/>
      <c r="T813" s="36"/>
      <c r="U813" s="36"/>
      <c r="V813" s="36"/>
      <c r="W813" s="36"/>
    </row>
    <row r="814">
      <c r="A814" s="40"/>
      <c r="B814" s="40"/>
      <c r="C814" s="40"/>
      <c r="D814" s="40"/>
      <c r="E814" s="40"/>
      <c r="F814" s="3"/>
      <c r="G814" s="12"/>
      <c r="H814" s="12"/>
      <c r="I814" s="13"/>
      <c r="J814" s="13"/>
      <c r="K814" s="13"/>
      <c r="L814" s="13"/>
      <c r="M814" s="14"/>
      <c r="N814" s="14"/>
      <c r="O814" s="14"/>
      <c r="P814" s="14"/>
      <c r="Q814" s="14"/>
      <c r="R814" s="36"/>
      <c r="S814" s="36"/>
      <c r="T814" s="36"/>
      <c r="U814" s="36"/>
      <c r="V814" s="36"/>
      <c r="W814" s="36"/>
    </row>
    <row r="815">
      <c r="A815" s="40"/>
      <c r="B815" s="40"/>
      <c r="C815" s="40"/>
      <c r="D815" s="40"/>
      <c r="E815" s="40"/>
      <c r="F815" s="3"/>
      <c r="G815" s="12"/>
      <c r="H815" s="12"/>
      <c r="I815" s="13"/>
      <c r="J815" s="13"/>
      <c r="K815" s="13"/>
      <c r="L815" s="13"/>
      <c r="M815" s="14"/>
      <c r="N815" s="14"/>
      <c r="O815" s="14"/>
      <c r="P815" s="14"/>
      <c r="Q815" s="14"/>
      <c r="R815" s="36"/>
      <c r="S815" s="36"/>
      <c r="T815" s="36"/>
      <c r="U815" s="36"/>
      <c r="V815" s="36"/>
      <c r="W815" s="36"/>
    </row>
    <row r="816">
      <c r="A816" s="40"/>
      <c r="B816" s="40"/>
      <c r="C816" s="40"/>
      <c r="D816" s="40"/>
      <c r="E816" s="40"/>
      <c r="F816" s="3"/>
      <c r="G816" s="12"/>
      <c r="H816" s="12"/>
      <c r="I816" s="13"/>
      <c r="J816" s="13"/>
      <c r="K816" s="13"/>
      <c r="L816" s="13"/>
      <c r="M816" s="14"/>
      <c r="N816" s="14"/>
      <c r="O816" s="14"/>
      <c r="P816" s="14"/>
      <c r="Q816" s="14"/>
      <c r="R816" s="36"/>
      <c r="S816" s="36"/>
      <c r="T816" s="36"/>
      <c r="U816" s="36"/>
      <c r="V816" s="36"/>
      <c r="W816" s="36"/>
    </row>
    <row r="817">
      <c r="A817" s="40"/>
      <c r="B817" s="40"/>
      <c r="C817" s="40"/>
      <c r="D817" s="40"/>
      <c r="E817" s="40"/>
      <c r="F817" s="3"/>
      <c r="G817" s="12"/>
      <c r="H817" s="12"/>
      <c r="I817" s="13"/>
      <c r="J817" s="13"/>
      <c r="K817" s="13"/>
      <c r="L817" s="13"/>
      <c r="M817" s="14"/>
      <c r="N817" s="14"/>
      <c r="O817" s="14"/>
      <c r="P817" s="14"/>
      <c r="Q817" s="14"/>
      <c r="R817" s="36"/>
      <c r="S817" s="36"/>
      <c r="T817" s="36"/>
      <c r="U817" s="36"/>
      <c r="V817" s="36"/>
      <c r="W817" s="36"/>
    </row>
    <row r="818">
      <c r="A818" s="40"/>
      <c r="B818" s="40"/>
      <c r="C818" s="40"/>
      <c r="D818" s="40"/>
      <c r="E818" s="40"/>
      <c r="F818" s="3"/>
      <c r="G818" s="12"/>
      <c r="H818" s="12"/>
      <c r="I818" s="13"/>
      <c r="J818" s="13"/>
      <c r="K818" s="13"/>
      <c r="L818" s="13"/>
      <c r="M818" s="14"/>
      <c r="N818" s="14"/>
      <c r="O818" s="14"/>
      <c r="P818" s="14"/>
      <c r="Q818" s="14"/>
      <c r="R818" s="36"/>
      <c r="S818" s="36"/>
      <c r="T818" s="36"/>
      <c r="U818" s="36"/>
      <c r="V818" s="36"/>
      <c r="W818" s="36"/>
    </row>
    <row r="819">
      <c r="A819" s="40"/>
      <c r="B819" s="40"/>
      <c r="C819" s="40"/>
      <c r="D819" s="40"/>
      <c r="E819" s="40"/>
      <c r="F819" s="3"/>
      <c r="G819" s="12"/>
      <c r="H819" s="12"/>
      <c r="I819" s="13"/>
      <c r="J819" s="13"/>
      <c r="K819" s="13"/>
      <c r="L819" s="13"/>
      <c r="M819" s="14"/>
      <c r="N819" s="14"/>
      <c r="O819" s="14"/>
      <c r="P819" s="14"/>
      <c r="Q819" s="14"/>
      <c r="R819" s="36"/>
      <c r="S819" s="36"/>
      <c r="T819" s="36"/>
      <c r="U819" s="36"/>
      <c r="V819" s="36"/>
      <c r="W819" s="36"/>
    </row>
    <row r="820">
      <c r="A820" s="40"/>
      <c r="B820" s="40"/>
      <c r="C820" s="40"/>
      <c r="D820" s="40"/>
      <c r="E820" s="40"/>
      <c r="F820" s="3"/>
      <c r="G820" s="12"/>
      <c r="H820" s="12"/>
      <c r="I820" s="13"/>
      <c r="J820" s="13"/>
      <c r="K820" s="13"/>
      <c r="L820" s="13"/>
      <c r="M820" s="14"/>
      <c r="N820" s="14"/>
      <c r="O820" s="14"/>
      <c r="P820" s="14"/>
      <c r="Q820" s="14"/>
      <c r="R820" s="36"/>
      <c r="S820" s="36"/>
      <c r="T820" s="36"/>
      <c r="U820" s="36"/>
      <c r="V820" s="36"/>
      <c r="W820" s="36"/>
    </row>
    <row r="821">
      <c r="A821" s="40"/>
      <c r="B821" s="40"/>
      <c r="C821" s="40"/>
      <c r="D821" s="40"/>
      <c r="E821" s="40"/>
      <c r="F821" s="3"/>
      <c r="G821" s="12"/>
      <c r="H821" s="12"/>
      <c r="I821" s="13"/>
      <c r="J821" s="13"/>
      <c r="K821" s="13"/>
      <c r="L821" s="13"/>
      <c r="M821" s="14"/>
      <c r="N821" s="14"/>
      <c r="O821" s="14"/>
      <c r="P821" s="14"/>
      <c r="Q821" s="14"/>
      <c r="R821" s="36"/>
      <c r="S821" s="36"/>
      <c r="T821" s="36"/>
      <c r="U821" s="36"/>
      <c r="V821" s="36"/>
      <c r="W821" s="36"/>
    </row>
    <row r="822">
      <c r="A822" s="40"/>
      <c r="B822" s="40"/>
      <c r="C822" s="40"/>
      <c r="D822" s="40"/>
      <c r="E822" s="40"/>
      <c r="F822" s="12"/>
      <c r="G822" s="12"/>
      <c r="H822" s="12"/>
      <c r="I822" s="13"/>
      <c r="J822" s="13"/>
      <c r="K822" s="13"/>
      <c r="L822" s="13"/>
      <c r="M822" s="14"/>
      <c r="N822" s="14"/>
      <c r="O822" s="14"/>
      <c r="P822" s="14"/>
      <c r="Q822" s="14"/>
      <c r="R822" s="36"/>
      <c r="S822" s="36"/>
      <c r="T822" s="36"/>
      <c r="U822" s="36"/>
      <c r="V822" s="36"/>
      <c r="W822" s="36"/>
    </row>
    <row r="823">
      <c r="A823" s="40"/>
      <c r="B823" s="40"/>
      <c r="C823" s="40"/>
      <c r="D823" s="40"/>
      <c r="E823" s="40"/>
      <c r="F823" s="12"/>
      <c r="G823" s="12"/>
      <c r="H823" s="12"/>
      <c r="I823" s="13"/>
      <c r="J823" s="13"/>
      <c r="K823" s="13"/>
      <c r="L823" s="13"/>
      <c r="M823" s="14"/>
      <c r="N823" s="14"/>
      <c r="O823" s="14"/>
      <c r="P823" s="14"/>
      <c r="Q823" s="14"/>
      <c r="R823" s="36"/>
      <c r="S823" s="36"/>
      <c r="T823" s="36"/>
      <c r="U823" s="36"/>
      <c r="V823" s="36"/>
      <c r="W823" s="36"/>
    </row>
    <row r="824">
      <c r="A824" s="40"/>
      <c r="B824" s="40"/>
      <c r="C824" s="40"/>
      <c r="D824" s="40"/>
      <c r="E824" s="40"/>
      <c r="F824" s="12"/>
      <c r="G824" s="12"/>
      <c r="H824" s="12"/>
      <c r="I824" s="13"/>
      <c r="J824" s="13"/>
      <c r="K824" s="13"/>
      <c r="L824" s="13"/>
      <c r="M824" s="14"/>
      <c r="N824" s="14"/>
      <c r="O824" s="14"/>
      <c r="P824" s="14"/>
      <c r="Q824" s="14"/>
      <c r="R824" s="36"/>
      <c r="S824" s="36"/>
      <c r="T824" s="36"/>
      <c r="U824" s="36"/>
      <c r="V824" s="36"/>
      <c r="W824" s="36"/>
    </row>
    <row r="825">
      <c r="A825" s="40"/>
      <c r="B825" s="40"/>
      <c r="C825" s="40"/>
      <c r="D825" s="40"/>
      <c r="E825" s="40"/>
      <c r="F825" s="12"/>
      <c r="G825" s="12"/>
      <c r="H825" s="12"/>
      <c r="I825" s="13"/>
      <c r="J825" s="13"/>
      <c r="K825" s="13"/>
      <c r="L825" s="13"/>
      <c r="M825" s="14"/>
      <c r="N825" s="14"/>
      <c r="O825" s="14"/>
      <c r="P825" s="14"/>
      <c r="Q825" s="14"/>
      <c r="R825" s="36"/>
      <c r="S825" s="36"/>
      <c r="T825" s="36"/>
      <c r="U825" s="36"/>
      <c r="V825" s="36"/>
      <c r="W825" s="36"/>
    </row>
    <row r="826">
      <c r="A826" s="40"/>
      <c r="B826" s="40"/>
      <c r="C826" s="40"/>
      <c r="D826" s="40"/>
      <c r="E826" s="40"/>
      <c r="F826" s="12"/>
      <c r="G826" s="12"/>
      <c r="H826" s="12"/>
      <c r="I826" s="13"/>
      <c r="J826" s="13"/>
      <c r="K826" s="13"/>
      <c r="L826" s="13"/>
      <c r="M826" s="14"/>
      <c r="N826" s="14"/>
      <c r="O826" s="14"/>
      <c r="P826" s="14"/>
      <c r="Q826" s="14"/>
      <c r="R826" s="36"/>
      <c r="S826" s="36"/>
      <c r="T826" s="36"/>
      <c r="U826" s="36"/>
      <c r="V826" s="36"/>
      <c r="W826" s="36"/>
    </row>
    <row r="827">
      <c r="A827" s="40"/>
      <c r="B827" s="40"/>
      <c r="C827" s="40"/>
      <c r="D827" s="40"/>
      <c r="E827" s="40"/>
      <c r="F827" s="12"/>
      <c r="G827" s="12"/>
      <c r="H827" s="12"/>
      <c r="I827" s="13"/>
      <c r="J827" s="13"/>
      <c r="K827" s="13"/>
      <c r="L827" s="13"/>
      <c r="M827" s="14"/>
      <c r="N827" s="14"/>
      <c r="O827" s="14"/>
      <c r="P827" s="14"/>
      <c r="Q827" s="14"/>
      <c r="R827" s="36"/>
      <c r="S827" s="36"/>
      <c r="T827" s="36"/>
      <c r="U827" s="36"/>
      <c r="V827" s="36"/>
      <c r="W827" s="36"/>
    </row>
    <row r="828">
      <c r="A828" s="40"/>
      <c r="B828" s="40"/>
      <c r="C828" s="40"/>
      <c r="D828" s="40"/>
      <c r="E828" s="40"/>
      <c r="F828" s="12"/>
      <c r="G828" s="12"/>
      <c r="H828" s="12"/>
      <c r="I828" s="13"/>
      <c r="J828" s="13"/>
      <c r="K828" s="13"/>
      <c r="L828" s="13"/>
      <c r="M828" s="14"/>
      <c r="N828" s="14"/>
      <c r="O828" s="14"/>
      <c r="P828" s="14"/>
      <c r="Q828" s="14"/>
      <c r="R828" s="36"/>
      <c r="S828" s="36"/>
      <c r="T828" s="36"/>
      <c r="U828" s="36"/>
      <c r="V828" s="36"/>
      <c r="W828" s="36"/>
    </row>
    <row r="829">
      <c r="A829" s="40"/>
      <c r="B829" s="40"/>
      <c r="C829" s="40"/>
      <c r="D829" s="40"/>
      <c r="E829" s="40"/>
      <c r="F829" s="12"/>
      <c r="G829" s="12"/>
      <c r="H829" s="12"/>
      <c r="I829" s="13"/>
      <c r="J829" s="13"/>
      <c r="K829" s="13"/>
      <c r="L829" s="13"/>
      <c r="M829" s="14"/>
      <c r="N829" s="14"/>
      <c r="O829" s="14"/>
      <c r="P829" s="14"/>
      <c r="Q829" s="14"/>
      <c r="R829" s="36"/>
      <c r="S829" s="36"/>
      <c r="T829" s="36"/>
      <c r="U829" s="36"/>
      <c r="V829" s="36"/>
      <c r="W829" s="36"/>
    </row>
    <row r="830">
      <c r="A830" s="40"/>
      <c r="B830" s="40"/>
      <c r="C830" s="40"/>
      <c r="D830" s="40"/>
      <c r="E830" s="40"/>
      <c r="F830" s="12"/>
      <c r="G830" s="12"/>
      <c r="H830" s="12"/>
      <c r="I830" s="13"/>
      <c r="J830" s="13"/>
      <c r="K830" s="13"/>
      <c r="L830" s="13"/>
      <c r="M830" s="14"/>
      <c r="N830" s="14"/>
      <c r="O830" s="14"/>
      <c r="P830" s="14"/>
      <c r="Q830" s="14"/>
      <c r="R830" s="36"/>
      <c r="S830" s="36"/>
      <c r="T830" s="36"/>
      <c r="U830" s="36"/>
      <c r="V830" s="36"/>
      <c r="W830" s="36"/>
    </row>
    <row r="831">
      <c r="A831" s="40"/>
      <c r="B831" s="40"/>
      <c r="C831" s="40"/>
      <c r="D831" s="40"/>
      <c r="E831" s="40"/>
      <c r="F831" s="12"/>
      <c r="G831" s="12"/>
      <c r="H831" s="12"/>
      <c r="I831" s="13"/>
      <c r="J831" s="13"/>
      <c r="K831" s="13"/>
      <c r="L831" s="13"/>
      <c r="M831" s="14"/>
      <c r="N831" s="14"/>
      <c r="O831" s="14"/>
      <c r="P831" s="14"/>
      <c r="Q831" s="14"/>
      <c r="R831" s="36"/>
      <c r="S831" s="36"/>
      <c r="T831" s="36"/>
      <c r="U831" s="36"/>
      <c r="V831" s="36"/>
      <c r="W831" s="36"/>
    </row>
    <row r="832">
      <c r="A832" s="40"/>
      <c r="B832" s="40"/>
      <c r="C832" s="40"/>
      <c r="D832" s="40"/>
      <c r="E832" s="40"/>
      <c r="F832" s="12"/>
      <c r="G832" s="12"/>
      <c r="H832" s="12"/>
      <c r="I832" s="13"/>
      <c r="J832" s="13"/>
      <c r="K832" s="13"/>
      <c r="L832" s="13"/>
      <c r="M832" s="14"/>
      <c r="N832" s="14"/>
      <c r="O832" s="14"/>
      <c r="P832" s="14"/>
      <c r="Q832" s="14"/>
      <c r="R832" s="36"/>
      <c r="S832" s="36"/>
      <c r="T832" s="36"/>
      <c r="U832" s="36"/>
      <c r="V832" s="36"/>
      <c r="W832" s="36"/>
    </row>
    <row r="833">
      <c r="A833" s="40"/>
      <c r="B833" s="40"/>
      <c r="C833" s="40"/>
      <c r="D833" s="40"/>
      <c r="E833" s="40"/>
      <c r="F833" s="12"/>
      <c r="G833" s="12"/>
      <c r="H833" s="12"/>
      <c r="I833" s="13"/>
      <c r="J833" s="13"/>
      <c r="K833" s="13"/>
      <c r="L833" s="13"/>
      <c r="M833" s="14"/>
      <c r="N833" s="14"/>
      <c r="O833" s="14"/>
      <c r="P833" s="14"/>
      <c r="Q833" s="14"/>
      <c r="R833" s="36"/>
      <c r="S833" s="36"/>
      <c r="T833" s="36"/>
      <c r="U833" s="36"/>
      <c r="V833" s="36"/>
      <c r="W833" s="36"/>
    </row>
    <row r="834">
      <c r="A834" s="40"/>
      <c r="B834" s="40"/>
      <c r="C834" s="40"/>
      <c r="D834" s="40"/>
      <c r="E834" s="40"/>
      <c r="F834" s="12"/>
      <c r="G834" s="12"/>
      <c r="H834" s="12"/>
      <c r="I834" s="13"/>
      <c r="J834" s="13"/>
      <c r="K834" s="13"/>
      <c r="L834" s="13"/>
      <c r="M834" s="14"/>
      <c r="N834" s="14"/>
      <c r="O834" s="14"/>
      <c r="P834" s="14"/>
      <c r="Q834" s="14"/>
      <c r="R834" s="36"/>
      <c r="S834" s="36"/>
      <c r="T834" s="36"/>
      <c r="U834" s="36"/>
      <c r="V834" s="36"/>
      <c r="W834" s="36"/>
    </row>
    <row r="835">
      <c r="A835" s="40"/>
      <c r="B835" s="40"/>
      <c r="C835" s="40"/>
      <c r="D835" s="40"/>
      <c r="E835" s="40"/>
      <c r="F835" s="12"/>
      <c r="G835" s="12"/>
      <c r="H835" s="12"/>
      <c r="I835" s="13"/>
      <c r="J835" s="13"/>
      <c r="K835" s="13"/>
      <c r="L835" s="13"/>
      <c r="M835" s="14"/>
      <c r="N835" s="14"/>
      <c r="O835" s="14"/>
      <c r="P835" s="14"/>
      <c r="Q835" s="14"/>
      <c r="R835" s="36"/>
      <c r="S835" s="36"/>
      <c r="T835" s="36"/>
      <c r="U835" s="36"/>
      <c r="V835" s="36"/>
      <c r="W835" s="36"/>
    </row>
    <row r="836">
      <c r="A836" s="40"/>
      <c r="B836" s="40"/>
      <c r="C836" s="40"/>
      <c r="D836" s="40"/>
      <c r="E836" s="40"/>
      <c r="F836" s="12"/>
      <c r="G836" s="12"/>
      <c r="H836" s="12"/>
      <c r="I836" s="13"/>
      <c r="J836" s="13"/>
      <c r="K836" s="13"/>
      <c r="L836" s="13"/>
      <c r="M836" s="14"/>
      <c r="N836" s="14"/>
      <c r="O836" s="14"/>
      <c r="P836" s="14"/>
      <c r="Q836" s="14"/>
      <c r="R836" s="36"/>
      <c r="S836" s="36"/>
      <c r="T836" s="36"/>
      <c r="U836" s="36"/>
      <c r="V836" s="36"/>
      <c r="W836" s="36"/>
    </row>
    <row r="837">
      <c r="A837" s="40"/>
      <c r="B837" s="40"/>
      <c r="C837" s="40"/>
      <c r="D837" s="40"/>
      <c r="E837" s="40"/>
      <c r="F837" s="12"/>
      <c r="G837" s="12"/>
      <c r="H837" s="12"/>
      <c r="I837" s="13"/>
      <c r="J837" s="13"/>
      <c r="K837" s="13"/>
      <c r="L837" s="13"/>
      <c r="M837" s="14"/>
      <c r="N837" s="14"/>
      <c r="O837" s="14"/>
      <c r="P837" s="14"/>
      <c r="Q837" s="14"/>
      <c r="R837" s="36"/>
      <c r="S837" s="36"/>
      <c r="T837" s="36"/>
      <c r="U837" s="36"/>
      <c r="V837" s="36"/>
      <c r="W837" s="36"/>
    </row>
    <row r="838">
      <c r="A838" s="40"/>
      <c r="B838" s="40"/>
      <c r="C838" s="40"/>
      <c r="D838" s="40"/>
      <c r="E838" s="40"/>
      <c r="F838" s="12"/>
      <c r="G838" s="12"/>
      <c r="H838" s="12"/>
      <c r="I838" s="13"/>
      <c r="J838" s="13"/>
      <c r="K838" s="13"/>
      <c r="L838" s="13"/>
      <c r="M838" s="14"/>
      <c r="N838" s="14"/>
      <c r="O838" s="14"/>
      <c r="P838" s="14"/>
      <c r="Q838" s="14"/>
      <c r="R838" s="36"/>
      <c r="S838" s="36"/>
      <c r="T838" s="36"/>
      <c r="U838" s="36"/>
      <c r="V838" s="36"/>
      <c r="W838" s="36"/>
    </row>
    <row r="839">
      <c r="A839" s="40"/>
      <c r="B839" s="40"/>
      <c r="C839" s="40"/>
      <c r="D839" s="40"/>
      <c r="E839" s="40"/>
      <c r="F839" s="12"/>
      <c r="G839" s="12"/>
      <c r="H839" s="12"/>
      <c r="I839" s="13"/>
      <c r="J839" s="13"/>
      <c r="K839" s="13"/>
      <c r="L839" s="13"/>
      <c r="M839" s="14"/>
      <c r="N839" s="14"/>
      <c r="O839" s="14"/>
      <c r="P839" s="14"/>
      <c r="Q839" s="14"/>
      <c r="R839" s="36"/>
      <c r="S839" s="36"/>
      <c r="T839" s="36"/>
      <c r="U839" s="36"/>
      <c r="V839" s="36"/>
      <c r="W839" s="36"/>
    </row>
    <row r="840">
      <c r="A840" s="40"/>
      <c r="B840" s="40"/>
      <c r="C840" s="40"/>
      <c r="D840" s="40"/>
      <c r="E840" s="40"/>
      <c r="F840" s="12"/>
      <c r="G840" s="12"/>
      <c r="H840" s="12"/>
      <c r="I840" s="13"/>
      <c r="J840" s="13"/>
      <c r="K840" s="13"/>
      <c r="L840" s="13"/>
      <c r="M840" s="14"/>
      <c r="N840" s="14"/>
      <c r="O840" s="14"/>
      <c r="P840" s="14"/>
      <c r="Q840" s="14"/>
      <c r="R840" s="36"/>
      <c r="S840" s="36"/>
      <c r="T840" s="36"/>
      <c r="U840" s="36"/>
      <c r="V840" s="36"/>
      <c r="W840" s="36"/>
    </row>
    <row r="841">
      <c r="A841" s="40"/>
      <c r="B841" s="40"/>
      <c r="C841" s="40"/>
      <c r="D841" s="40"/>
      <c r="E841" s="40"/>
      <c r="F841" s="12"/>
      <c r="G841" s="12"/>
      <c r="H841" s="12"/>
      <c r="I841" s="13"/>
      <c r="J841" s="13"/>
      <c r="K841" s="13"/>
      <c r="L841" s="13"/>
      <c r="M841" s="14"/>
      <c r="N841" s="14"/>
      <c r="O841" s="14"/>
      <c r="P841" s="14"/>
      <c r="Q841" s="14"/>
      <c r="R841" s="36"/>
      <c r="S841" s="36"/>
      <c r="T841" s="36"/>
      <c r="U841" s="36"/>
      <c r="V841" s="36"/>
      <c r="W841" s="36"/>
    </row>
    <row r="842">
      <c r="A842" s="40"/>
      <c r="B842" s="40"/>
      <c r="C842" s="40"/>
      <c r="D842" s="40"/>
      <c r="E842" s="40"/>
      <c r="F842" s="12"/>
      <c r="G842" s="12"/>
      <c r="H842" s="12"/>
      <c r="I842" s="13"/>
      <c r="J842" s="13"/>
      <c r="K842" s="13"/>
      <c r="L842" s="13"/>
      <c r="M842" s="14"/>
      <c r="N842" s="14"/>
      <c r="O842" s="14"/>
      <c r="P842" s="14"/>
      <c r="Q842" s="14"/>
      <c r="R842" s="36"/>
      <c r="S842" s="36"/>
      <c r="T842" s="36"/>
      <c r="U842" s="36"/>
      <c r="V842" s="36"/>
      <c r="W842" s="36"/>
    </row>
    <row r="843">
      <c r="A843" s="40"/>
      <c r="B843" s="40"/>
      <c r="C843" s="40"/>
      <c r="D843" s="40"/>
      <c r="E843" s="40"/>
      <c r="F843" s="12"/>
      <c r="G843" s="12"/>
      <c r="H843" s="12"/>
      <c r="I843" s="13"/>
      <c r="J843" s="13"/>
      <c r="K843" s="13"/>
      <c r="L843" s="13"/>
      <c r="M843" s="14"/>
      <c r="N843" s="14"/>
      <c r="O843" s="14"/>
      <c r="P843" s="14"/>
      <c r="Q843" s="14"/>
      <c r="R843" s="36"/>
      <c r="S843" s="36"/>
      <c r="T843" s="36"/>
      <c r="U843" s="36"/>
      <c r="V843" s="36"/>
      <c r="W843" s="36"/>
    </row>
    <row r="844">
      <c r="A844" s="40"/>
      <c r="B844" s="40"/>
      <c r="C844" s="40"/>
      <c r="D844" s="40"/>
      <c r="E844" s="40"/>
      <c r="F844" s="12"/>
      <c r="G844" s="12"/>
      <c r="H844" s="12"/>
      <c r="I844" s="13"/>
      <c r="J844" s="13"/>
      <c r="K844" s="13"/>
      <c r="L844" s="13"/>
      <c r="M844" s="14"/>
      <c r="N844" s="14"/>
      <c r="O844" s="14"/>
      <c r="P844" s="14"/>
      <c r="Q844" s="14"/>
      <c r="R844" s="36"/>
      <c r="S844" s="36"/>
      <c r="T844" s="36"/>
      <c r="U844" s="36"/>
      <c r="V844" s="36"/>
      <c r="W844" s="36"/>
    </row>
    <row r="845">
      <c r="A845" s="40"/>
      <c r="B845" s="40"/>
      <c r="C845" s="40"/>
      <c r="D845" s="40"/>
      <c r="E845" s="40"/>
      <c r="F845" s="12"/>
      <c r="G845" s="12"/>
      <c r="H845" s="12"/>
      <c r="I845" s="13"/>
      <c r="J845" s="13"/>
      <c r="K845" s="13"/>
      <c r="L845" s="13"/>
      <c r="M845" s="14"/>
      <c r="N845" s="14"/>
      <c r="O845" s="14"/>
      <c r="P845" s="14"/>
      <c r="Q845" s="14"/>
      <c r="R845" s="36"/>
      <c r="S845" s="36"/>
      <c r="T845" s="36"/>
      <c r="U845" s="36"/>
      <c r="V845" s="36"/>
      <c r="W845" s="36"/>
    </row>
    <row r="846">
      <c r="A846" s="40"/>
      <c r="B846" s="40"/>
      <c r="C846" s="40"/>
      <c r="D846" s="40"/>
      <c r="E846" s="40"/>
      <c r="F846" s="12"/>
      <c r="G846" s="12"/>
      <c r="H846" s="12"/>
      <c r="I846" s="13"/>
      <c r="J846" s="13"/>
      <c r="K846" s="13"/>
      <c r="L846" s="13"/>
      <c r="M846" s="14"/>
      <c r="N846" s="14"/>
      <c r="O846" s="14"/>
      <c r="P846" s="14"/>
      <c r="Q846" s="14"/>
      <c r="R846" s="36"/>
      <c r="S846" s="36"/>
      <c r="T846" s="36"/>
      <c r="U846" s="36"/>
      <c r="V846" s="36"/>
      <c r="W846" s="36"/>
    </row>
    <row r="847">
      <c r="A847" s="40"/>
      <c r="B847" s="40"/>
      <c r="C847" s="40"/>
      <c r="D847" s="40"/>
      <c r="E847" s="40"/>
      <c r="F847" s="12"/>
      <c r="G847" s="12"/>
      <c r="H847" s="12"/>
      <c r="I847" s="13"/>
      <c r="J847" s="13"/>
      <c r="K847" s="13"/>
      <c r="L847" s="13"/>
      <c r="M847" s="14"/>
      <c r="N847" s="14"/>
      <c r="O847" s="14"/>
      <c r="P847" s="14"/>
      <c r="Q847" s="14"/>
      <c r="R847" s="36"/>
      <c r="S847" s="36"/>
      <c r="T847" s="36"/>
      <c r="U847" s="36"/>
      <c r="V847" s="36"/>
      <c r="W847" s="36"/>
    </row>
    <row r="848">
      <c r="A848" s="40"/>
      <c r="B848" s="40"/>
      <c r="C848" s="40"/>
      <c r="D848" s="40"/>
      <c r="E848" s="40"/>
      <c r="F848" s="12"/>
      <c r="G848" s="12"/>
      <c r="H848" s="12"/>
      <c r="I848" s="13"/>
      <c r="J848" s="13"/>
      <c r="K848" s="13"/>
      <c r="L848" s="13"/>
      <c r="M848" s="14"/>
      <c r="N848" s="14"/>
      <c r="O848" s="14"/>
      <c r="P848" s="14"/>
      <c r="Q848" s="14"/>
      <c r="R848" s="36"/>
      <c r="S848" s="36"/>
      <c r="T848" s="36"/>
      <c r="U848" s="36"/>
      <c r="V848" s="36"/>
      <c r="W848" s="36"/>
    </row>
    <row r="849">
      <c r="A849" s="40"/>
      <c r="B849" s="40"/>
      <c r="C849" s="40"/>
      <c r="D849" s="40"/>
      <c r="E849" s="40"/>
      <c r="F849" s="12"/>
      <c r="G849" s="12"/>
      <c r="H849" s="12"/>
      <c r="I849" s="13"/>
      <c r="J849" s="13"/>
      <c r="K849" s="13"/>
      <c r="L849" s="13"/>
      <c r="M849" s="14"/>
      <c r="N849" s="14"/>
      <c r="O849" s="14"/>
      <c r="P849" s="14"/>
      <c r="Q849" s="14"/>
      <c r="R849" s="36"/>
      <c r="S849" s="36"/>
      <c r="T849" s="36"/>
      <c r="U849" s="36"/>
      <c r="V849" s="36"/>
      <c r="W849" s="36"/>
    </row>
    <row r="850">
      <c r="A850" s="40"/>
      <c r="B850" s="40"/>
      <c r="C850" s="40"/>
      <c r="D850" s="40"/>
      <c r="E850" s="40"/>
      <c r="F850" s="12"/>
      <c r="G850" s="12"/>
      <c r="H850" s="12"/>
      <c r="I850" s="13"/>
      <c r="J850" s="13"/>
      <c r="K850" s="13"/>
      <c r="L850" s="13"/>
      <c r="M850" s="14"/>
      <c r="N850" s="14"/>
      <c r="O850" s="14"/>
      <c r="P850" s="14"/>
      <c r="Q850" s="14"/>
      <c r="R850" s="36"/>
      <c r="S850" s="36"/>
      <c r="T850" s="36"/>
      <c r="U850" s="36"/>
      <c r="V850" s="36"/>
      <c r="W850" s="36"/>
    </row>
    <row r="851">
      <c r="A851" s="40"/>
      <c r="B851" s="40"/>
      <c r="C851" s="40"/>
      <c r="D851" s="40"/>
      <c r="E851" s="40"/>
      <c r="F851" s="12"/>
      <c r="G851" s="12"/>
      <c r="H851" s="12"/>
      <c r="I851" s="13"/>
      <c r="J851" s="13"/>
      <c r="K851" s="13"/>
      <c r="L851" s="13"/>
      <c r="M851" s="14"/>
      <c r="N851" s="14"/>
      <c r="O851" s="14"/>
      <c r="P851" s="14"/>
      <c r="Q851" s="14"/>
      <c r="R851" s="36"/>
      <c r="S851" s="36"/>
      <c r="T851" s="36"/>
      <c r="U851" s="36"/>
      <c r="V851" s="36"/>
      <c r="W851" s="36"/>
    </row>
    <row r="852">
      <c r="A852" s="40"/>
      <c r="B852" s="40"/>
      <c r="C852" s="40"/>
      <c r="D852" s="40"/>
      <c r="E852" s="40"/>
      <c r="F852" s="12"/>
      <c r="G852" s="12"/>
      <c r="H852" s="12"/>
      <c r="I852" s="13"/>
      <c r="J852" s="13"/>
      <c r="K852" s="13"/>
      <c r="L852" s="13"/>
      <c r="M852" s="14"/>
      <c r="N852" s="14"/>
      <c r="O852" s="14"/>
      <c r="P852" s="14"/>
      <c r="Q852" s="14"/>
      <c r="R852" s="36"/>
      <c r="S852" s="36"/>
      <c r="T852" s="36"/>
      <c r="U852" s="36"/>
      <c r="V852" s="36"/>
      <c r="W852" s="36"/>
    </row>
    <row r="853">
      <c r="A853" s="40"/>
      <c r="B853" s="40"/>
      <c r="C853" s="40"/>
      <c r="D853" s="40"/>
      <c r="E853" s="40"/>
      <c r="F853" s="12"/>
      <c r="G853" s="12"/>
      <c r="H853" s="12"/>
      <c r="I853" s="13"/>
      <c r="J853" s="13"/>
      <c r="K853" s="13"/>
      <c r="L853" s="13"/>
      <c r="M853" s="14"/>
      <c r="N853" s="14"/>
      <c r="O853" s="14"/>
      <c r="P853" s="14"/>
      <c r="Q853" s="14"/>
      <c r="R853" s="36"/>
      <c r="S853" s="36"/>
      <c r="T853" s="36"/>
      <c r="U853" s="36"/>
      <c r="V853" s="36"/>
      <c r="W853" s="36"/>
    </row>
    <row r="854">
      <c r="A854" s="40"/>
      <c r="B854" s="40"/>
      <c r="C854" s="40"/>
      <c r="D854" s="40"/>
      <c r="E854" s="40"/>
      <c r="F854" s="12"/>
      <c r="G854" s="12"/>
      <c r="H854" s="12"/>
      <c r="I854" s="13"/>
      <c r="J854" s="13"/>
      <c r="K854" s="13"/>
      <c r="L854" s="13"/>
      <c r="M854" s="14"/>
      <c r="N854" s="14"/>
      <c r="O854" s="14"/>
      <c r="P854" s="14"/>
      <c r="Q854" s="14"/>
      <c r="R854" s="36"/>
      <c r="S854" s="36"/>
      <c r="T854" s="36"/>
      <c r="U854" s="36"/>
      <c r="V854" s="36"/>
      <c r="W854" s="36"/>
    </row>
    <row r="855">
      <c r="A855" s="40"/>
      <c r="B855" s="40"/>
      <c r="C855" s="40"/>
      <c r="D855" s="40"/>
      <c r="E855" s="40"/>
      <c r="F855" s="12"/>
      <c r="G855" s="12"/>
      <c r="H855" s="12"/>
      <c r="I855" s="13"/>
      <c r="J855" s="13"/>
      <c r="K855" s="13"/>
      <c r="L855" s="13"/>
      <c r="M855" s="14"/>
      <c r="N855" s="14"/>
      <c r="O855" s="14"/>
      <c r="P855" s="14"/>
      <c r="Q855" s="14"/>
      <c r="R855" s="36"/>
      <c r="S855" s="36"/>
      <c r="T855" s="36"/>
      <c r="U855" s="36"/>
      <c r="V855" s="36"/>
      <c r="W855" s="36"/>
    </row>
    <row r="856">
      <c r="A856" s="40"/>
      <c r="B856" s="40"/>
      <c r="C856" s="40"/>
      <c r="D856" s="40"/>
      <c r="E856" s="40"/>
      <c r="F856" s="12"/>
      <c r="G856" s="12"/>
      <c r="H856" s="12"/>
      <c r="I856" s="13"/>
      <c r="J856" s="13"/>
      <c r="K856" s="13"/>
      <c r="L856" s="13"/>
      <c r="M856" s="14"/>
      <c r="N856" s="14"/>
      <c r="O856" s="14"/>
      <c r="P856" s="14"/>
      <c r="Q856" s="14"/>
      <c r="R856" s="36"/>
      <c r="S856" s="36"/>
      <c r="T856" s="36"/>
      <c r="U856" s="36"/>
      <c r="V856" s="36"/>
      <c r="W856" s="36"/>
    </row>
    <row r="857">
      <c r="A857" s="40"/>
      <c r="B857" s="40"/>
      <c r="C857" s="40"/>
      <c r="D857" s="40"/>
      <c r="E857" s="40"/>
      <c r="F857" s="12"/>
      <c r="G857" s="12"/>
      <c r="H857" s="12"/>
      <c r="I857" s="13"/>
      <c r="J857" s="13"/>
      <c r="K857" s="13"/>
      <c r="L857" s="13"/>
      <c r="M857" s="14"/>
      <c r="N857" s="14"/>
      <c r="O857" s="14"/>
      <c r="P857" s="14"/>
      <c r="Q857" s="14"/>
      <c r="R857" s="36"/>
      <c r="S857" s="36"/>
      <c r="T857" s="36"/>
      <c r="U857" s="36"/>
      <c r="V857" s="36"/>
      <c r="W857" s="36"/>
    </row>
    <row r="858">
      <c r="A858" s="40"/>
      <c r="B858" s="40"/>
      <c r="C858" s="40"/>
      <c r="D858" s="40"/>
      <c r="E858" s="40"/>
      <c r="F858" s="12"/>
      <c r="G858" s="12"/>
      <c r="H858" s="12"/>
      <c r="I858" s="13"/>
      <c r="J858" s="13"/>
      <c r="K858" s="13"/>
      <c r="L858" s="13"/>
      <c r="M858" s="14"/>
      <c r="N858" s="14"/>
      <c r="O858" s="14"/>
      <c r="P858" s="14"/>
      <c r="Q858" s="14"/>
      <c r="R858" s="36"/>
      <c r="S858" s="36"/>
      <c r="T858" s="36"/>
      <c r="U858" s="36"/>
      <c r="V858" s="36"/>
      <c r="W858" s="36"/>
    </row>
    <row r="859">
      <c r="A859" s="40"/>
      <c r="B859" s="40"/>
      <c r="C859" s="40"/>
      <c r="D859" s="40"/>
      <c r="E859" s="40"/>
      <c r="F859" s="12"/>
      <c r="G859" s="12"/>
      <c r="H859" s="12"/>
      <c r="I859" s="13"/>
      <c r="J859" s="13"/>
      <c r="K859" s="13"/>
      <c r="L859" s="13"/>
      <c r="M859" s="14"/>
      <c r="N859" s="14"/>
      <c r="O859" s="14"/>
      <c r="P859" s="14"/>
      <c r="Q859" s="14"/>
      <c r="R859" s="36"/>
      <c r="S859" s="36"/>
      <c r="T859" s="36"/>
      <c r="U859" s="36"/>
      <c r="V859" s="36"/>
      <c r="W859" s="36"/>
    </row>
    <row r="860">
      <c r="A860" s="40"/>
      <c r="B860" s="40"/>
      <c r="C860" s="40"/>
      <c r="D860" s="40"/>
      <c r="E860" s="40"/>
      <c r="F860" s="12"/>
      <c r="G860" s="12"/>
      <c r="H860" s="12"/>
      <c r="I860" s="13"/>
      <c r="J860" s="13"/>
      <c r="K860" s="13"/>
      <c r="L860" s="13"/>
      <c r="M860" s="14"/>
      <c r="N860" s="14"/>
      <c r="O860" s="14"/>
      <c r="P860" s="14"/>
      <c r="Q860" s="14"/>
      <c r="R860" s="36"/>
      <c r="S860" s="36"/>
      <c r="T860" s="36"/>
      <c r="U860" s="36"/>
      <c r="V860" s="36"/>
      <c r="W860" s="36"/>
    </row>
    <row r="861">
      <c r="A861" s="40"/>
      <c r="B861" s="40"/>
      <c r="C861" s="40"/>
      <c r="D861" s="40"/>
      <c r="E861" s="40"/>
      <c r="F861" s="12"/>
      <c r="G861" s="12"/>
      <c r="H861" s="12"/>
      <c r="I861" s="13"/>
      <c r="J861" s="13"/>
      <c r="K861" s="13"/>
      <c r="L861" s="13"/>
      <c r="M861" s="14"/>
      <c r="N861" s="14"/>
      <c r="O861" s="14"/>
      <c r="P861" s="14"/>
      <c r="Q861" s="14"/>
      <c r="R861" s="36"/>
      <c r="S861" s="36"/>
      <c r="T861" s="36"/>
      <c r="U861" s="36"/>
      <c r="V861" s="36"/>
      <c r="W861" s="36"/>
    </row>
    <row r="862">
      <c r="A862" s="40"/>
      <c r="B862" s="40"/>
      <c r="C862" s="40"/>
      <c r="D862" s="40"/>
      <c r="E862" s="40"/>
      <c r="F862" s="12"/>
      <c r="G862" s="12"/>
      <c r="H862" s="12"/>
      <c r="I862" s="13"/>
      <c r="J862" s="13"/>
      <c r="K862" s="13"/>
      <c r="L862" s="13"/>
      <c r="M862" s="14"/>
      <c r="N862" s="14"/>
      <c r="O862" s="14"/>
      <c r="P862" s="14"/>
      <c r="Q862" s="14"/>
      <c r="R862" s="36"/>
      <c r="S862" s="36"/>
      <c r="T862" s="36"/>
      <c r="U862" s="36"/>
      <c r="V862" s="36"/>
      <c r="W862" s="36"/>
    </row>
    <row r="863">
      <c r="A863" s="40"/>
      <c r="B863" s="40"/>
      <c r="C863" s="40"/>
      <c r="D863" s="40"/>
      <c r="E863" s="40"/>
      <c r="F863" s="12"/>
      <c r="G863" s="12"/>
      <c r="H863" s="12"/>
      <c r="I863" s="13"/>
      <c r="J863" s="13"/>
      <c r="K863" s="13"/>
      <c r="L863" s="13"/>
      <c r="M863" s="14"/>
      <c r="N863" s="14"/>
      <c r="O863" s="14"/>
      <c r="P863" s="14"/>
      <c r="Q863" s="14"/>
      <c r="R863" s="36"/>
      <c r="S863" s="36"/>
      <c r="T863" s="36"/>
      <c r="U863" s="36"/>
      <c r="V863" s="36"/>
      <c r="W863" s="36"/>
    </row>
    <row r="864">
      <c r="A864" s="40"/>
      <c r="B864" s="40"/>
      <c r="C864" s="40"/>
      <c r="D864" s="40"/>
      <c r="E864" s="40"/>
      <c r="F864" s="12"/>
      <c r="G864" s="12"/>
      <c r="H864" s="12"/>
      <c r="I864" s="13"/>
      <c r="J864" s="13"/>
      <c r="K864" s="13"/>
      <c r="L864" s="13"/>
      <c r="M864" s="14"/>
      <c r="N864" s="14"/>
      <c r="O864" s="14"/>
      <c r="P864" s="14"/>
      <c r="Q864" s="14"/>
      <c r="R864" s="36"/>
      <c r="S864" s="36"/>
      <c r="T864" s="36"/>
      <c r="U864" s="36"/>
      <c r="V864" s="36"/>
      <c r="W864" s="36"/>
    </row>
    <row r="865">
      <c r="A865" s="40"/>
      <c r="B865" s="40"/>
      <c r="C865" s="40"/>
      <c r="D865" s="40"/>
      <c r="E865" s="40"/>
      <c r="F865" s="12"/>
      <c r="G865" s="12"/>
      <c r="H865" s="12"/>
      <c r="I865" s="13"/>
      <c r="J865" s="13"/>
      <c r="K865" s="13"/>
      <c r="L865" s="13"/>
      <c r="M865" s="14"/>
      <c r="N865" s="14"/>
      <c r="O865" s="14"/>
      <c r="P865" s="14"/>
      <c r="Q865" s="14"/>
      <c r="R865" s="36"/>
      <c r="S865" s="36"/>
      <c r="T865" s="36"/>
      <c r="U865" s="36"/>
      <c r="V865" s="36"/>
      <c r="W865" s="36"/>
    </row>
    <row r="866">
      <c r="A866" s="40"/>
      <c r="B866" s="40"/>
      <c r="C866" s="40"/>
      <c r="D866" s="40"/>
      <c r="E866" s="40"/>
      <c r="F866" s="12"/>
      <c r="G866" s="12"/>
      <c r="H866" s="12"/>
      <c r="I866" s="13"/>
      <c r="J866" s="13"/>
      <c r="K866" s="13"/>
      <c r="L866" s="13"/>
      <c r="M866" s="14"/>
      <c r="N866" s="14"/>
      <c r="O866" s="14"/>
      <c r="P866" s="14"/>
      <c r="Q866" s="14"/>
      <c r="R866" s="36"/>
      <c r="S866" s="36"/>
      <c r="T866" s="36"/>
      <c r="U866" s="36"/>
      <c r="V866" s="36"/>
      <c r="W866" s="36"/>
    </row>
    <row r="867">
      <c r="A867" s="40"/>
      <c r="B867" s="40"/>
      <c r="C867" s="40"/>
      <c r="D867" s="40"/>
      <c r="E867" s="40"/>
      <c r="F867" s="12"/>
      <c r="G867" s="12"/>
      <c r="H867" s="12"/>
      <c r="I867" s="13"/>
      <c r="J867" s="13"/>
      <c r="K867" s="13"/>
      <c r="L867" s="13"/>
      <c r="M867" s="14"/>
      <c r="N867" s="14"/>
      <c r="O867" s="14"/>
      <c r="P867" s="14"/>
      <c r="Q867" s="14"/>
      <c r="R867" s="36"/>
      <c r="S867" s="36"/>
      <c r="T867" s="36"/>
      <c r="U867" s="36"/>
      <c r="V867" s="36"/>
      <c r="W867" s="36"/>
    </row>
    <row r="868">
      <c r="A868" s="40"/>
      <c r="B868" s="40"/>
      <c r="C868" s="40"/>
      <c r="D868" s="40"/>
      <c r="E868" s="40"/>
      <c r="F868" s="12"/>
      <c r="G868" s="12"/>
      <c r="H868" s="12"/>
      <c r="I868" s="13"/>
      <c r="J868" s="13"/>
      <c r="K868" s="13"/>
      <c r="L868" s="13"/>
      <c r="M868" s="14"/>
      <c r="N868" s="14"/>
      <c r="O868" s="14"/>
      <c r="P868" s="14"/>
      <c r="Q868" s="14"/>
      <c r="R868" s="36"/>
      <c r="S868" s="36"/>
      <c r="T868" s="36"/>
      <c r="U868" s="36"/>
      <c r="V868" s="36"/>
      <c r="W868" s="36"/>
    </row>
    <row r="869">
      <c r="A869" s="40"/>
      <c r="B869" s="40"/>
      <c r="C869" s="40"/>
      <c r="D869" s="40"/>
      <c r="E869" s="40"/>
      <c r="F869" s="12"/>
      <c r="G869" s="12"/>
      <c r="H869" s="12"/>
      <c r="I869" s="13"/>
      <c r="J869" s="13"/>
      <c r="K869" s="13"/>
      <c r="L869" s="13"/>
      <c r="M869" s="14"/>
      <c r="N869" s="14"/>
      <c r="O869" s="14"/>
      <c r="P869" s="14"/>
      <c r="Q869" s="14"/>
      <c r="R869" s="36"/>
      <c r="S869" s="36"/>
      <c r="T869" s="36"/>
      <c r="U869" s="36"/>
      <c r="V869" s="36"/>
      <c r="W869" s="36"/>
    </row>
    <row r="870">
      <c r="A870" s="40"/>
      <c r="B870" s="40"/>
      <c r="C870" s="40"/>
      <c r="D870" s="40"/>
      <c r="E870" s="40"/>
      <c r="F870" s="12"/>
      <c r="G870" s="12"/>
      <c r="H870" s="12"/>
      <c r="I870" s="13"/>
      <c r="J870" s="13"/>
      <c r="K870" s="13"/>
      <c r="L870" s="13"/>
      <c r="M870" s="14"/>
      <c r="N870" s="14"/>
      <c r="O870" s="14"/>
      <c r="P870" s="14"/>
      <c r="Q870" s="14"/>
      <c r="R870" s="36"/>
      <c r="S870" s="36"/>
      <c r="T870" s="36"/>
      <c r="U870" s="36"/>
      <c r="V870" s="36"/>
      <c r="W870" s="36"/>
    </row>
    <row r="871">
      <c r="A871" s="40"/>
      <c r="B871" s="40"/>
      <c r="C871" s="40"/>
      <c r="D871" s="40"/>
      <c r="E871" s="40"/>
      <c r="F871" s="12"/>
      <c r="G871" s="12"/>
      <c r="H871" s="12"/>
      <c r="I871" s="13"/>
      <c r="J871" s="13"/>
      <c r="K871" s="13"/>
      <c r="L871" s="13"/>
      <c r="M871" s="14"/>
      <c r="N871" s="14"/>
      <c r="O871" s="14"/>
      <c r="P871" s="14"/>
      <c r="Q871" s="14"/>
      <c r="R871" s="36"/>
      <c r="S871" s="36"/>
      <c r="T871" s="36"/>
      <c r="U871" s="36"/>
      <c r="V871" s="36"/>
      <c r="W871" s="36"/>
    </row>
    <row r="872">
      <c r="A872" s="40"/>
      <c r="B872" s="40"/>
      <c r="C872" s="40"/>
      <c r="D872" s="40"/>
      <c r="E872" s="40"/>
      <c r="F872" s="12"/>
      <c r="G872" s="12"/>
      <c r="H872" s="12"/>
      <c r="I872" s="13"/>
      <c r="J872" s="13"/>
      <c r="K872" s="13"/>
      <c r="L872" s="13"/>
      <c r="M872" s="14"/>
      <c r="N872" s="14"/>
      <c r="O872" s="14"/>
      <c r="P872" s="14"/>
      <c r="Q872" s="14"/>
      <c r="R872" s="36"/>
      <c r="S872" s="36"/>
      <c r="T872" s="36"/>
      <c r="U872" s="36"/>
      <c r="V872" s="36"/>
      <c r="W872" s="36"/>
    </row>
    <row r="873">
      <c r="A873" s="40"/>
      <c r="B873" s="40"/>
      <c r="C873" s="40"/>
      <c r="D873" s="40"/>
      <c r="E873" s="40"/>
      <c r="F873" s="12"/>
      <c r="G873" s="12"/>
      <c r="H873" s="12"/>
      <c r="I873" s="13"/>
      <c r="J873" s="13"/>
      <c r="K873" s="13"/>
      <c r="L873" s="13"/>
      <c r="M873" s="14"/>
      <c r="N873" s="14"/>
      <c r="O873" s="14"/>
      <c r="P873" s="14"/>
      <c r="Q873" s="14"/>
      <c r="R873" s="36"/>
      <c r="S873" s="36"/>
      <c r="T873" s="36"/>
      <c r="U873" s="36"/>
      <c r="V873" s="36"/>
      <c r="W873" s="36"/>
    </row>
    <row r="874">
      <c r="A874" s="40"/>
      <c r="B874" s="40"/>
      <c r="C874" s="40"/>
      <c r="D874" s="40"/>
      <c r="E874" s="40"/>
      <c r="F874" s="12"/>
      <c r="G874" s="12"/>
      <c r="H874" s="12"/>
      <c r="I874" s="13"/>
      <c r="J874" s="13"/>
      <c r="K874" s="13"/>
      <c r="L874" s="13"/>
      <c r="M874" s="14"/>
      <c r="N874" s="14"/>
      <c r="O874" s="14"/>
      <c r="P874" s="14"/>
      <c r="Q874" s="14"/>
      <c r="R874" s="36"/>
      <c r="S874" s="36"/>
      <c r="T874" s="36"/>
      <c r="U874" s="36"/>
      <c r="V874" s="36"/>
      <c r="W874" s="36"/>
    </row>
    <row r="875">
      <c r="A875" s="40"/>
      <c r="B875" s="40"/>
      <c r="C875" s="40"/>
      <c r="D875" s="40"/>
      <c r="E875" s="40"/>
      <c r="F875" s="12"/>
      <c r="G875" s="12"/>
      <c r="H875" s="12"/>
      <c r="I875" s="13"/>
      <c r="J875" s="13"/>
      <c r="K875" s="13"/>
      <c r="L875" s="13"/>
      <c r="M875" s="14"/>
      <c r="N875" s="14"/>
      <c r="O875" s="14"/>
      <c r="P875" s="14"/>
      <c r="Q875" s="14"/>
      <c r="R875" s="36"/>
      <c r="S875" s="36"/>
      <c r="T875" s="36"/>
      <c r="U875" s="36"/>
      <c r="V875" s="36"/>
      <c r="W875" s="36"/>
    </row>
    <row r="876">
      <c r="A876" s="40"/>
      <c r="B876" s="40"/>
      <c r="C876" s="40"/>
      <c r="D876" s="40"/>
      <c r="E876" s="40"/>
      <c r="F876" s="12"/>
      <c r="G876" s="12"/>
      <c r="H876" s="12"/>
      <c r="I876" s="13"/>
      <c r="J876" s="13"/>
      <c r="K876" s="13"/>
      <c r="L876" s="13"/>
      <c r="M876" s="14"/>
      <c r="N876" s="14"/>
      <c r="O876" s="14"/>
      <c r="P876" s="14"/>
      <c r="Q876" s="14"/>
      <c r="R876" s="36"/>
      <c r="S876" s="36"/>
      <c r="T876" s="36"/>
      <c r="U876" s="36"/>
      <c r="V876" s="36"/>
      <c r="W876" s="36"/>
    </row>
    <row r="877">
      <c r="A877" s="40"/>
      <c r="B877" s="40"/>
      <c r="C877" s="40"/>
      <c r="D877" s="40"/>
      <c r="E877" s="40"/>
      <c r="F877" s="12"/>
      <c r="G877" s="12"/>
      <c r="H877" s="12"/>
      <c r="I877" s="13"/>
      <c r="J877" s="13"/>
      <c r="K877" s="13"/>
      <c r="L877" s="13"/>
      <c r="M877" s="14"/>
      <c r="N877" s="14"/>
      <c r="O877" s="14"/>
      <c r="P877" s="14"/>
      <c r="Q877" s="14"/>
      <c r="R877" s="36"/>
      <c r="S877" s="36"/>
      <c r="T877" s="36"/>
      <c r="U877" s="36"/>
      <c r="V877" s="36"/>
      <c r="W877" s="36"/>
    </row>
    <row r="878">
      <c r="A878" s="40"/>
      <c r="B878" s="40"/>
      <c r="C878" s="40"/>
      <c r="D878" s="40"/>
      <c r="E878" s="40"/>
      <c r="F878" s="12"/>
      <c r="G878" s="12"/>
      <c r="H878" s="12"/>
      <c r="I878" s="13"/>
      <c r="J878" s="13"/>
      <c r="K878" s="13"/>
      <c r="L878" s="13"/>
      <c r="M878" s="14"/>
      <c r="N878" s="14"/>
      <c r="O878" s="14"/>
      <c r="P878" s="14"/>
      <c r="Q878" s="14"/>
      <c r="R878" s="36"/>
      <c r="S878" s="36"/>
      <c r="T878" s="36"/>
      <c r="U878" s="36"/>
      <c r="V878" s="36"/>
      <c r="W878" s="36"/>
    </row>
    <row r="879">
      <c r="A879" s="40"/>
      <c r="B879" s="40"/>
      <c r="C879" s="40"/>
      <c r="D879" s="40"/>
      <c r="E879" s="40"/>
      <c r="F879" s="12"/>
      <c r="G879" s="12"/>
      <c r="H879" s="12"/>
      <c r="I879" s="13"/>
      <c r="J879" s="13"/>
      <c r="K879" s="13"/>
      <c r="L879" s="13"/>
      <c r="M879" s="14"/>
      <c r="N879" s="14"/>
      <c r="O879" s="14"/>
      <c r="P879" s="14"/>
      <c r="Q879" s="14"/>
      <c r="R879" s="36"/>
      <c r="S879" s="36"/>
      <c r="T879" s="36"/>
      <c r="U879" s="36"/>
      <c r="V879" s="36"/>
      <c r="W879" s="36"/>
    </row>
    <row r="880">
      <c r="A880" s="40"/>
      <c r="B880" s="40"/>
      <c r="C880" s="40"/>
      <c r="D880" s="40"/>
      <c r="E880" s="40"/>
      <c r="F880" s="12"/>
      <c r="G880" s="12"/>
      <c r="H880" s="12"/>
      <c r="I880" s="13"/>
      <c r="J880" s="13"/>
      <c r="K880" s="13"/>
      <c r="L880" s="13"/>
      <c r="M880" s="14"/>
      <c r="N880" s="14"/>
      <c r="O880" s="14"/>
      <c r="P880" s="14"/>
      <c r="Q880" s="14"/>
      <c r="R880" s="36"/>
      <c r="S880" s="36"/>
      <c r="T880" s="36"/>
      <c r="U880" s="36"/>
      <c r="V880" s="36"/>
      <c r="W880" s="36"/>
    </row>
    <row r="881">
      <c r="A881" s="40"/>
      <c r="B881" s="40"/>
      <c r="C881" s="40"/>
      <c r="D881" s="40"/>
      <c r="E881" s="40"/>
      <c r="F881" s="12"/>
      <c r="G881" s="12"/>
      <c r="H881" s="12"/>
      <c r="I881" s="13"/>
      <c r="J881" s="13"/>
      <c r="K881" s="13"/>
      <c r="L881" s="13"/>
      <c r="M881" s="14"/>
      <c r="N881" s="14"/>
      <c r="O881" s="14"/>
      <c r="P881" s="14"/>
      <c r="Q881" s="14"/>
      <c r="R881" s="36"/>
      <c r="S881" s="36"/>
      <c r="T881" s="36"/>
      <c r="U881" s="36"/>
      <c r="V881" s="36"/>
      <c r="W881" s="36"/>
    </row>
    <row r="882">
      <c r="A882" s="40"/>
      <c r="B882" s="40"/>
      <c r="C882" s="40"/>
      <c r="D882" s="40"/>
      <c r="E882" s="40"/>
      <c r="F882" s="12"/>
      <c r="G882" s="12"/>
      <c r="H882" s="12"/>
      <c r="I882" s="13"/>
      <c r="J882" s="13"/>
      <c r="K882" s="13"/>
      <c r="L882" s="13"/>
      <c r="M882" s="14"/>
      <c r="N882" s="14"/>
      <c r="O882" s="14"/>
      <c r="P882" s="14"/>
      <c r="Q882" s="14"/>
      <c r="R882" s="36"/>
      <c r="S882" s="36"/>
      <c r="T882" s="36"/>
      <c r="U882" s="36"/>
      <c r="V882" s="36"/>
      <c r="W882" s="36"/>
    </row>
    <row r="883">
      <c r="A883" s="40"/>
      <c r="B883" s="40"/>
      <c r="C883" s="40"/>
      <c r="D883" s="40"/>
      <c r="E883" s="40"/>
      <c r="F883" s="12"/>
      <c r="G883" s="12"/>
      <c r="H883" s="12"/>
      <c r="I883" s="13"/>
      <c r="J883" s="13"/>
      <c r="K883" s="13"/>
      <c r="L883" s="13"/>
      <c r="M883" s="14"/>
      <c r="N883" s="14"/>
      <c r="O883" s="14"/>
      <c r="P883" s="14"/>
      <c r="Q883" s="14"/>
      <c r="R883" s="36"/>
      <c r="S883" s="36"/>
      <c r="T883" s="36"/>
      <c r="U883" s="36"/>
      <c r="V883" s="36"/>
      <c r="W883" s="36"/>
    </row>
    <row r="884">
      <c r="A884" s="40"/>
      <c r="B884" s="40"/>
      <c r="C884" s="40"/>
      <c r="D884" s="40"/>
      <c r="E884" s="40"/>
      <c r="F884" s="12"/>
      <c r="G884" s="12"/>
      <c r="H884" s="12"/>
      <c r="I884" s="13"/>
      <c r="J884" s="13"/>
      <c r="K884" s="13"/>
      <c r="L884" s="13"/>
      <c r="M884" s="14"/>
      <c r="N884" s="14"/>
      <c r="O884" s="14"/>
      <c r="P884" s="14"/>
      <c r="Q884" s="14"/>
      <c r="R884" s="36"/>
      <c r="S884" s="36"/>
      <c r="T884" s="36"/>
      <c r="U884" s="36"/>
      <c r="V884" s="36"/>
      <c r="W884" s="36"/>
    </row>
    <row r="885">
      <c r="A885" s="40"/>
      <c r="B885" s="40"/>
      <c r="C885" s="40"/>
      <c r="D885" s="40"/>
      <c r="E885" s="40"/>
      <c r="F885" s="12"/>
      <c r="G885" s="12"/>
      <c r="H885" s="12"/>
      <c r="I885" s="13"/>
      <c r="J885" s="13"/>
      <c r="K885" s="13"/>
      <c r="L885" s="13"/>
      <c r="M885" s="14"/>
      <c r="N885" s="14"/>
      <c r="O885" s="14"/>
      <c r="P885" s="14"/>
      <c r="Q885" s="14"/>
      <c r="R885" s="36"/>
      <c r="S885" s="36"/>
      <c r="T885" s="36"/>
      <c r="U885" s="36"/>
      <c r="V885" s="36"/>
      <c r="W885" s="36"/>
    </row>
    <row r="886">
      <c r="A886" s="40"/>
      <c r="B886" s="40"/>
      <c r="C886" s="40"/>
      <c r="D886" s="40"/>
      <c r="E886" s="40"/>
      <c r="F886" s="12"/>
      <c r="G886" s="12"/>
      <c r="H886" s="12"/>
      <c r="I886" s="13"/>
      <c r="J886" s="13"/>
      <c r="K886" s="13"/>
      <c r="L886" s="13"/>
      <c r="M886" s="14"/>
      <c r="N886" s="14"/>
      <c r="O886" s="14"/>
      <c r="P886" s="14"/>
      <c r="Q886" s="14"/>
      <c r="R886" s="36"/>
      <c r="S886" s="36"/>
      <c r="T886" s="36"/>
      <c r="U886" s="36"/>
      <c r="V886" s="36"/>
      <c r="W886" s="36"/>
    </row>
    <row r="887">
      <c r="A887" s="40"/>
      <c r="B887" s="40"/>
      <c r="C887" s="40"/>
      <c r="D887" s="40"/>
      <c r="E887" s="40"/>
      <c r="F887" s="12"/>
      <c r="G887" s="12"/>
      <c r="H887" s="12"/>
      <c r="I887" s="13"/>
      <c r="J887" s="13"/>
      <c r="K887" s="13"/>
      <c r="L887" s="13"/>
      <c r="M887" s="14"/>
      <c r="N887" s="14"/>
      <c r="O887" s="14"/>
      <c r="P887" s="14"/>
      <c r="Q887" s="14"/>
      <c r="R887" s="36"/>
      <c r="S887" s="36"/>
      <c r="T887" s="36"/>
      <c r="U887" s="36"/>
      <c r="V887" s="36"/>
      <c r="W887" s="36"/>
    </row>
    <row r="888">
      <c r="A888" s="40"/>
      <c r="B888" s="40"/>
      <c r="C888" s="40"/>
      <c r="D888" s="40"/>
      <c r="E888" s="40"/>
      <c r="F888" s="12"/>
      <c r="G888" s="12"/>
      <c r="H888" s="12"/>
      <c r="I888" s="13"/>
      <c r="J888" s="13"/>
      <c r="K888" s="13"/>
      <c r="L888" s="13"/>
      <c r="M888" s="14"/>
      <c r="N888" s="14"/>
      <c r="O888" s="14"/>
      <c r="P888" s="14"/>
      <c r="Q888" s="14"/>
      <c r="R888" s="36"/>
      <c r="S888" s="36"/>
      <c r="T888" s="36"/>
      <c r="U888" s="36"/>
      <c r="V888" s="36"/>
      <c r="W888" s="36"/>
    </row>
    <row r="889">
      <c r="A889" s="40"/>
      <c r="B889" s="40"/>
      <c r="C889" s="40"/>
      <c r="D889" s="40"/>
      <c r="E889" s="40"/>
      <c r="F889" s="12"/>
      <c r="G889" s="12"/>
      <c r="H889" s="12"/>
      <c r="I889" s="13"/>
      <c r="J889" s="13"/>
      <c r="K889" s="13"/>
      <c r="L889" s="13"/>
      <c r="M889" s="14"/>
      <c r="N889" s="14"/>
      <c r="O889" s="14"/>
      <c r="P889" s="14"/>
      <c r="Q889" s="14"/>
      <c r="R889" s="36"/>
      <c r="S889" s="36"/>
      <c r="T889" s="36"/>
      <c r="U889" s="36"/>
      <c r="V889" s="36"/>
      <c r="W889" s="36"/>
    </row>
    <row r="890">
      <c r="A890" s="40"/>
      <c r="B890" s="40"/>
      <c r="C890" s="40"/>
      <c r="D890" s="40"/>
      <c r="E890" s="40"/>
      <c r="F890" s="12"/>
      <c r="G890" s="12"/>
      <c r="H890" s="12"/>
      <c r="I890" s="13"/>
      <c r="J890" s="13"/>
      <c r="K890" s="13"/>
      <c r="L890" s="13"/>
      <c r="M890" s="14"/>
      <c r="N890" s="14"/>
      <c r="O890" s="14"/>
      <c r="P890" s="14"/>
      <c r="Q890" s="14"/>
      <c r="R890" s="36"/>
      <c r="S890" s="36"/>
      <c r="T890" s="36"/>
      <c r="U890" s="36"/>
      <c r="V890" s="36"/>
      <c r="W890" s="36"/>
    </row>
    <row r="891">
      <c r="A891" s="40"/>
      <c r="B891" s="40"/>
      <c r="C891" s="40"/>
      <c r="D891" s="40"/>
      <c r="E891" s="40"/>
      <c r="F891" s="12"/>
      <c r="G891" s="12"/>
      <c r="H891" s="12"/>
      <c r="I891" s="13"/>
      <c r="J891" s="13"/>
      <c r="K891" s="13"/>
      <c r="L891" s="13"/>
      <c r="M891" s="14"/>
      <c r="N891" s="14"/>
      <c r="O891" s="14"/>
      <c r="P891" s="14"/>
      <c r="Q891" s="14"/>
      <c r="R891" s="36"/>
      <c r="S891" s="36"/>
      <c r="T891" s="36"/>
      <c r="U891" s="36"/>
      <c r="V891" s="36"/>
      <c r="W891" s="36"/>
    </row>
    <row r="892">
      <c r="A892" s="40"/>
      <c r="B892" s="40"/>
      <c r="C892" s="40"/>
      <c r="D892" s="40"/>
      <c r="E892" s="40"/>
      <c r="F892" s="12"/>
      <c r="G892" s="12"/>
      <c r="H892" s="12"/>
      <c r="I892" s="13"/>
      <c r="J892" s="13"/>
      <c r="K892" s="13"/>
      <c r="L892" s="13"/>
      <c r="M892" s="14"/>
      <c r="N892" s="14"/>
      <c r="O892" s="14"/>
      <c r="P892" s="14"/>
      <c r="Q892" s="14"/>
      <c r="R892" s="36"/>
      <c r="S892" s="36"/>
      <c r="T892" s="36"/>
      <c r="U892" s="36"/>
      <c r="V892" s="36"/>
      <c r="W892" s="36"/>
    </row>
    <row r="893">
      <c r="A893" s="40"/>
      <c r="B893" s="40"/>
      <c r="C893" s="40"/>
      <c r="D893" s="40"/>
      <c r="E893" s="40"/>
      <c r="F893" s="12"/>
      <c r="G893" s="12"/>
      <c r="H893" s="12"/>
      <c r="I893" s="13"/>
      <c r="J893" s="13"/>
      <c r="K893" s="13"/>
      <c r="L893" s="13"/>
      <c r="M893" s="14"/>
      <c r="N893" s="14"/>
      <c r="O893" s="14"/>
      <c r="P893" s="14"/>
      <c r="Q893" s="14"/>
      <c r="R893" s="36"/>
      <c r="S893" s="36"/>
      <c r="T893" s="36"/>
      <c r="U893" s="36"/>
      <c r="V893" s="36"/>
      <c r="W893" s="36"/>
    </row>
    <row r="894">
      <c r="A894" s="40"/>
      <c r="B894" s="40"/>
      <c r="C894" s="40"/>
      <c r="D894" s="40"/>
      <c r="E894" s="40"/>
      <c r="F894" s="12"/>
      <c r="G894" s="12"/>
      <c r="H894" s="12"/>
      <c r="I894" s="13"/>
      <c r="J894" s="13"/>
      <c r="K894" s="13"/>
      <c r="L894" s="13"/>
      <c r="M894" s="14"/>
      <c r="N894" s="14"/>
      <c r="O894" s="14"/>
      <c r="P894" s="14"/>
      <c r="Q894" s="14"/>
      <c r="R894" s="36"/>
      <c r="S894" s="36"/>
      <c r="T894" s="36"/>
      <c r="U894" s="36"/>
      <c r="V894" s="36"/>
      <c r="W894" s="36"/>
    </row>
    <row r="895">
      <c r="A895" s="40"/>
      <c r="B895" s="40"/>
      <c r="C895" s="40"/>
      <c r="D895" s="40"/>
      <c r="E895" s="40"/>
      <c r="F895" s="12"/>
      <c r="G895" s="12"/>
      <c r="H895" s="12"/>
      <c r="I895" s="13"/>
      <c r="J895" s="13"/>
      <c r="K895" s="13"/>
      <c r="L895" s="13"/>
      <c r="M895" s="14"/>
      <c r="N895" s="14"/>
      <c r="O895" s="14"/>
      <c r="P895" s="14"/>
      <c r="Q895" s="14"/>
      <c r="R895" s="36"/>
      <c r="S895" s="36"/>
      <c r="T895" s="36"/>
      <c r="U895" s="36"/>
      <c r="V895" s="36"/>
      <c r="W895" s="36"/>
    </row>
    <row r="896">
      <c r="A896" s="40"/>
      <c r="B896" s="40"/>
      <c r="C896" s="40"/>
      <c r="D896" s="40"/>
      <c r="E896" s="40"/>
      <c r="F896" s="12"/>
      <c r="G896" s="12"/>
      <c r="H896" s="12"/>
      <c r="I896" s="13"/>
      <c r="J896" s="13"/>
      <c r="K896" s="13"/>
      <c r="L896" s="13"/>
      <c r="M896" s="14"/>
      <c r="N896" s="14"/>
      <c r="O896" s="14"/>
      <c r="P896" s="14"/>
      <c r="Q896" s="14"/>
      <c r="R896" s="36"/>
      <c r="S896" s="36"/>
      <c r="T896" s="36"/>
      <c r="U896" s="36"/>
      <c r="V896" s="36"/>
      <c r="W896" s="36"/>
    </row>
    <row r="897">
      <c r="A897" s="40"/>
      <c r="B897" s="40"/>
      <c r="C897" s="40"/>
      <c r="D897" s="40"/>
      <c r="E897" s="40"/>
      <c r="F897" s="12"/>
      <c r="G897" s="12"/>
      <c r="H897" s="12"/>
      <c r="I897" s="13"/>
      <c r="J897" s="13"/>
      <c r="K897" s="13"/>
      <c r="L897" s="13"/>
      <c r="M897" s="14"/>
      <c r="N897" s="14"/>
      <c r="O897" s="14"/>
      <c r="P897" s="14"/>
      <c r="Q897" s="14"/>
      <c r="R897" s="36"/>
      <c r="S897" s="36"/>
      <c r="T897" s="36"/>
      <c r="U897" s="36"/>
      <c r="V897" s="36"/>
      <c r="W897" s="36"/>
    </row>
    <row r="898">
      <c r="A898" s="40"/>
      <c r="B898" s="40"/>
      <c r="C898" s="40"/>
      <c r="D898" s="40"/>
      <c r="E898" s="40"/>
      <c r="F898" s="12"/>
      <c r="G898" s="12"/>
      <c r="H898" s="12"/>
      <c r="I898" s="13"/>
      <c r="J898" s="13"/>
      <c r="K898" s="13"/>
      <c r="L898" s="13"/>
      <c r="M898" s="14"/>
      <c r="N898" s="14"/>
      <c r="O898" s="14"/>
      <c r="P898" s="14"/>
      <c r="Q898" s="14"/>
      <c r="R898" s="36"/>
      <c r="S898" s="36"/>
      <c r="T898" s="36"/>
      <c r="U898" s="36"/>
      <c r="V898" s="36"/>
      <c r="W898" s="36"/>
    </row>
    <row r="899">
      <c r="A899" s="40"/>
      <c r="B899" s="40"/>
      <c r="C899" s="40"/>
      <c r="D899" s="40"/>
      <c r="E899" s="40"/>
      <c r="F899" s="12"/>
      <c r="G899" s="12"/>
      <c r="H899" s="12"/>
      <c r="I899" s="13"/>
      <c r="J899" s="13"/>
      <c r="K899" s="13"/>
      <c r="L899" s="13"/>
      <c r="M899" s="14"/>
      <c r="N899" s="14"/>
      <c r="O899" s="14"/>
      <c r="P899" s="14"/>
      <c r="Q899" s="14"/>
      <c r="R899" s="36"/>
      <c r="S899" s="36"/>
      <c r="T899" s="36"/>
      <c r="U899" s="36"/>
      <c r="V899" s="36"/>
      <c r="W899" s="36"/>
    </row>
    <row r="900">
      <c r="A900" s="40"/>
      <c r="B900" s="40"/>
      <c r="C900" s="40"/>
      <c r="D900" s="40"/>
      <c r="E900" s="40"/>
      <c r="F900" s="12"/>
      <c r="G900" s="12"/>
      <c r="H900" s="12"/>
      <c r="I900" s="13"/>
      <c r="J900" s="13"/>
      <c r="K900" s="13"/>
      <c r="L900" s="13"/>
      <c r="M900" s="14"/>
      <c r="N900" s="14"/>
      <c r="O900" s="14"/>
      <c r="P900" s="14"/>
      <c r="Q900" s="14"/>
      <c r="R900" s="36"/>
      <c r="S900" s="36"/>
      <c r="T900" s="36"/>
      <c r="U900" s="36"/>
      <c r="V900" s="36"/>
      <c r="W900" s="36"/>
    </row>
    <row r="901">
      <c r="A901" s="40"/>
      <c r="B901" s="40"/>
      <c r="C901" s="40"/>
      <c r="D901" s="40"/>
      <c r="E901" s="40"/>
      <c r="F901" s="12"/>
      <c r="G901" s="12"/>
      <c r="H901" s="12"/>
      <c r="I901" s="13"/>
      <c r="J901" s="13"/>
      <c r="K901" s="13"/>
      <c r="L901" s="13"/>
      <c r="M901" s="14"/>
      <c r="N901" s="14"/>
      <c r="O901" s="14"/>
      <c r="P901" s="14"/>
      <c r="Q901" s="14"/>
      <c r="R901" s="36"/>
      <c r="S901" s="36"/>
      <c r="T901" s="36"/>
      <c r="U901" s="36"/>
      <c r="V901" s="36"/>
      <c r="W901" s="36"/>
    </row>
    <row r="902">
      <c r="A902" s="40"/>
      <c r="B902" s="40"/>
      <c r="C902" s="40"/>
      <c r="D902" s="40"/>
      <c r="E902" s="40"/>
      <c r="F902" s="12"/>
      <c r="G902" s="12"/>
      <c r="H902" s="12"/>
      <c r="I902" s="13"/>
      <c r="J902" s="13"/>
      <c r="K902" s="13"/>
      <c r="L902" s="13"/>
      <c r="M902" s="14"/>
      <c r="N902" s="14"/>
      <c r="O902" s="14"/>
      <c r="P902" s="14"/>
      <c r="Q902" s="14"/>
      <c r="R902" s="36"/>
      <c r="S902" s="36"/>
      <c r="T902" s="36"/>
      <c r="U902" s="36"/>
      <c r="V902" s="36"/>
      <c r="W902" s="36"/>
    </row>
    <row r="903">
      <c r="A903" s="40"/>
      <c r="B903" s="40"/>
      <c r="C903" s="40"/>
      <c r="D903" s="40"/>
      <c r="E903" s="40"/>
      <c r="F903" s="12"/>
      <c r="G903" s="12"/>
      <c r="H903" s="12"/>
      <c r="I903" s="13"/>
      <c r="J903" s="13"/>
      <c r="K903" s="13"/>
      <c r="L903" s="13"/>
      <c r="M903" s="14"/>
      <c r="N903" s="14"/>
      <c r="O903" s="14"/>
      <c r="P903" s="14"/>
      <c r="Q903" s="14"/>
      <c r="R903" s="36"/>
      <c r="S903" s="36"/>
      <c r="T903" s="36"/>
      <c r="U903" s="36"/>
      <c r="V903" s="36"/>
      <c r="W903" s="36"/>
    </row>
    <row r="904">
      <c r="A904" s="40"/>
      <c r="B904" s="40"/>
      <c r="C904" s="40"/>
      <c r="D904" s="40"/>
      <c r="E904" s="40"/>
      <c r="F904" s="12"/>
      <c r="G904" s="12"/>
      <c r="H904" s="12"/>
      <c r="I904" s="13"/>
      <c r="J904" s="13"/>
      <c r="K904" s="13"/>
      <c r="L904" s="13"/>
      <c r="M904" s="14"/>
      <c r="N904" s="14"/>
      <c r="O904" s="14"/>
      <c r="P904" s="14"/>
      <c r="Q904" s="14"/>
      <c r="R904" s="36"/>
      <c r="S904" s="36"/>
      <c r="T904" s="36"/>
      <c r="U904" s="36"/>
      <c r="V904" s="36"/>
      <c r="W904" s="36"/>
    </row>
    <row r="905">
      <c r="A905" s="40"/>
      <c r="B905" s="40"/>
      <c r="C905" s="40"/>
      <c r="D905" s="40"/>
      <c r="E905" s="40"/>
      <c r="F905" s="12"/>
      <c r="G905" s="12"/>
      <c r="H905" s="12"/>
      <c r="I905" s="13"/>
      <c r="J905" s="13"/>
      <c r="K905" s="13"/>
      <c r="L905" s="13"/>
      <c r="M905" s="14"/>
      <c r="N905" s="14"/>
      <c r="O905" s="14"/>
      <c r="P905" s="14"/>
      <c r="Q905" s="14"/>
      <c r="R905" s="36"/>
      <c r="S905" s="36"/>
      <c r="T905" s="36"/>
      <c r="U905" s="36"/>
      <c r="V905" s="36"/>
      <c r="W905" s="36"/>
    </row>
    <row r="906">
      <c r="A906" s="40"/>
      <c r="B906" s="40"/>
      <c r="C906" s="40"/>
      <c r="D906" s="40"/>
      <c r="E906" s="40"/>
      <c r="F906" s="12"/>
      <c r="G906" s="12"/>
      <c r="H906" s="12"/>
      <c r="I906" s="13"/>
      <c r="J906" s="13"/>
      <c r="K906" s="13"/>
      <c r="L906" s="13"/>
      <c r="M906" s="14"/>
      <c r="N906" s="14"/>
      <c r="O906" s="14"/>
      <c r="P906" s="14"/>
      <c r="Q906" s="14"/>
      <c r="R906" s="36"/>
      <c r="S906" s="36"/>
      <c r="T906" s="36"/>
      <c r="U906" s="36"/>
      <c r="V906" s="36"/>
      <c r="W906" s="36"/>
    </row>
    <row r="907">
      <c r="A907" s="40"/>
      <c r="B907" s="40"/>
      <c r="C907" s="40"/>
      <c r="D907" s="40"/>
      <c r="E907" s="40"/>
      <c r="F907" s="12"/>
      <c r="G907" s="12"/>
      <c r="H907" s="12"/>
      <c r="I907" s="13"/>
      <c r="J907" s="13"/>
      <c r="K907" s="13"/>
      <c r="L907" s="13"/>
      <c r="M907" s="14"/>
      <c r="N907" s="14"/>
      <c r="O907" s="14"/>
      <c r="P907" s="14"/>
      <c r="Q907" s="14"/>
      <c r="R907" s="36"/>
      <c r="S907" s="36"/>
      <c r="T907" s="36"/>
      <c r="U907" s="36"/>
      <c r="V907" s="36"/>
      <c r="W907" s="36"/>
    </row>
    <row r="908">
      <c r="A908" s="40"/>
      <c r="B908" s="40"/>
      <c r="C908" s="40"/>
      <c r="D908" s="40"/>
      <c r="E908" s="40"/>
      <c r="F908" s="12"/>
      <c r="G908" s="12"/>
      <c r="H908" s="12"/>
      <c r="I908" s="13"/>
      <c r="J908" s="13"/>
      <c r="K908" s="13"/>
      <c r="L908" s="13"/>
      <c r="M908" s="14"/>
      <c r="N908" s="14"/>
      <c r="O908" s="14"/>
      <c r="P908" s="14"/>
      <c r="Q908" s="14"/>
      <c r="R908" s="36"/>
      <c r="S908" s="36"/>
      <c r="T908" s="36"/>
      <c r="U908" s="36"/>
      <c r="V908" s="36"/>
      <c r="W908" s="36"/>
    </row>
    <row r="909">
      <c r="A909" s="40"/>
      <c r="B909" s="40"/>
      <c r="C909" s="40"/>
      <c r="D909" s="40"/>
      <c r="E909" s="40"/>
      <c r="F909" s="12"/>
      <c r="G909" s="12"/>
      <c r="H909" s="12"/>
      <c r="I909" s="13"/>
      <c r="J909" s="13"/>
      <c r="K909" s="13"/>
      <c r="L909" s="13"/>
      <c r="M909" s="14"/>
      <c r="N909" s="14"/>
      <c r="O909" s="14"/>
      <c r="P909" s="14"/>
      <c r="Q909" s="14"/>
      <c r="R909" s="36"/>
      <c r="S909" s="36"/>
      <c r="T909" s="36"/>
      <c r="U909" s="36"/>
      <c r="V909" s="36"/>
      <c r="W909" s="36"/>
    </row>
    <row r="910">
      <c r="A910" s="40"/>
      <c r="B910" s="40"/>
      <c r="C910" s="40"/>
      <c r="D910" s="40"/>
      <c r="E910" s="40"/>
      <c r="F910" s="12"/>
      <c r="G910" s="12"/>
      <c r="H910" s="12"/>
      <c r="I910" s="13"/>
      <c r="J910" s="13"/>
      <c r="K910" s="13"/>
      <c r="L910" s="13"/>
      <c r="M910" s="14"/>
      <c r="N910" s="14"/>
      <c r="O910" s="14"/>
      <c r="P910" s="14"/>
      <c r="Q910" s="14"/>
      <c r="R910" s="36"/>
      <c r="S910" s="36"/>
      <c r="T910" s="36"/>
      <c r="U910" s="36"/>
      <c r="V910" s="36"/>
      <c r="W910" s="36"/>
    </row>
    <row r="911">
      <c r="A911" s="40"/>
      <c r="B911" s="40"/>
      <c r="C911" s="40"/>
      <c r="D911" s="40"/>
      <c r="E911" s="40"/>
      <c r="F911" s="12"/>
      <c r="G911" s="12"/>
      <c r="H911" s="12"/>
      <c r="I911" s="13"/>
      <c r="J911" s="13"/>
      <c r="K911" s="13"/>
      <c r="L911" s="13"/>
      <c r="M911" s="14"/>
      <c r="N911" s="14"/>
      <c r="O911" s="14"/>
      <c r="P911" s="14"/>
      <c r="Q911" s="14"/>
      <c r="R911" s="36"/>
      <c r="S911" s="36"/>
      <c r="T911" s="36"/>
      <c r="U911" s="36"/>
      <c r="V911" s="36"/>
      <c r="W911" s="36"/>
    </row>
    <row r="912">
      <c r="A912" s="40"/>
      <c r="B912" s="40"/>
      <c r="C912" s="40"/>
      <c r="D912" s="40"/>
      <c r="E912" s="40"/>
      <c r="F912" s="12"/>
      <c r="G912" s="12"/>
      <c r="H912" s="12"/>
      <c r="I912" s="13"/>
      <c r="J912" s="13"/>
      <c r="K912" s="13"/>
      <c r="L912" s="13"/>
      <c r="M912" s="14"/>
      <c r="N912" s="14"/>
      <c r="O912" s="14"/>
      <c r="P912" s="14"/>
      <c r="Q912" s="14"/>
      <c r="R912" s="36"/>
      <c r="S912" s="36"/>
      <c r="T912" s="36"/>
      <c r="U912" s="36"/>
      <c r="V912" s="36"/>
      <c r="W912" s="36"/>
    </row>
    <row r="913">
      <c r="A913" s="40"/>
      <c r="B913" s="40"/>
      <c r="C913" s="40"/>
      <c r="D913" s="40"/>
      <c r="E913" s="40"/>
      <c r="F913" s="12"/>
      <c r="G913" s="12"/>
      <c r="H913" s="12"/>
      <c r="I913" s="13"/>
      <c r="J913" s="13"/>
      <c r="K913" s="13"/>
      <c r="L913" s="13"/>
      <c r="M913" s="14"/>
      <c r="N913" s="14"/>
      <c r="O913" s="14"/>
      <c r="P913" s="14"/>
      <c r="Q913" s="14"/>
      <c r="R913" s="36"/>
      <c r="S913" s="36"/>
      <c r="T913" s="36"/>
      <c r="U913" s="36"/>
      <c r="V913" s="36"/>
      <c r="W913" s="36"/>
    </row>
    <row r="914">
      <c r="A914" s="40"/>
      <c r="B914" s="40"/>
      <c r="C914" s="40"/>
      <c r="D914" s="40"/>
      <c r="E914" s="40"/>
      <c r="F914" s="12"/>
      <c r="G914" s="12"/>
      <c r="H914" s="12"/>
      <c r="I914" s="13"/>
      <c r="J914" s="13"/>
      <c r="K914" s="13"/>
      <c r="L914" s="13"/>
      <c r="M914" s="14"/>
      <c r="N914" s="14"/>
      <c r="O914" s="14"/>
      <c r="P914" s="14"/>
      <c r="Q914" s="14"/>
      <c r="R914" s="36"/>
      <c r="S914" s="36"/>
      <c r="T914" s="36"/>
      <c r="U914" s="36"/>
      <c r="V914" s="36"/>
      <c r="W914" s="36"/>
    </row>
    <row r="915">
      <c r="A915" s="40"/>
      <c r="B915" s="40"/>
      <c r="C915" s="40"/>
      <c r="D915" s="40"/>
      <c r="E915" s="40"/>
      <c r="F915" s="12"/>
      <c r="G915" s="12"/>
      <c r="H915" s="12"/>
      <c r="I915" s="13"/>
      <c r="J915" s="13"/>
      <c r="K915" s="13"/>
      <c r="L915" s="13"/>
      <c r="M915" s="14"/>
      <c r="N915" s="14"/>
      <c r="O915" s="14"/>
      <c r="P915" s="14"/>
      <c r="Q915" s="14"/>
      <c r="R915" s="36"/>
      <c r="S915" s="36"/>
      <c r="T915" s="36"/>
      <c r="U915" s="36"/>
      <c r="V915" s="36"/>
      <c r="W915" s="36"/>
    </row>
    <row r="916">
      <c r="A916" s="40"/>
      <c r="B916" s="40"/>
      <c r="C916" s="40"/>
      <c r="D916" s="40"/>
      <c r="E916" s="40"/>
      <c r="F916" s="12"/>
      <c r="G916" s="12"/>
      <c r="H916" s="12"/>
      <c r="I916" s="13"/>
      <c r="J916" s="13"/>
      <c r="K916" s="13"/>
      <c r="L916" s="13"/>
      <c r="M916" s="14"/>
      <c r="N916" s="14"/>
      <c r="O916" s="14"/>
      <c r="P916" s="14"/>
      <c r="Q916" s="14"/>
      <c r="R916" s="36"/>
      <c r="S916" s="36"/>
      <c r="T916" s="36"/>
      <c r="U916" s="36"/>
      <c r="V916" s="36"/>
      <c r="W916" s="36"/>
    </row>
    <row r="917">
      <c r="A917" s="40"/>
      <c r="B917" s="40"/>
      <c r="C917" s="40"/>
      <c r="D917" s="40"/>
      <c r="E917" s="40"/>
      <c r="F917" s="12"/>
      <c r="G917" s="12"/>
      <c r="H917" s="12"/>
      <c r="I917" s="13"/>
      <c r="J917" s="13"/>
      <c r="K917" s="13"/>
      <c r="L917" s="13"/>
      <c r="M917" s="14"/>
      <c r="N917" s="14"/>
      <c r="O917" s="14"/>
      <c r="P917" s="14"/>
      <c r="Q917" s="14"/>
      <c r="R917" s="36"/>
      <c r="S917" s="36"/>
      <c r="T917" s="36"/>
      <c r="U917" s="36"/>
      <c r="V917" s="36"/>
      <c r="W917" s="36"/>
    </row>
    <row r="918">
      <c r="A918" s="40"/>
      <c r="B918" s="40"/>
      <c r="C918" s="40"/>
      <c r="D918" s="40"/>
      <c r="E918" s="40"/>
      <c r="F918" s="12"/>
      <c r="G918" s="12"/>
      <c r="H918" s="12"/>
      <c r="I918" s="13"/>
      <c r="J918" s="13"/>
      <c r="K918" s="13"/>
      <c r="L918" s="13"/>
      <c r="M918" s="14"/>
      <c r="N918" s="14"/>
      <c r="O918" s="14"/>
      <c r="P918" s="14"/>
      <c r="Q918" s="14"/>
      <c r="R918" s="36"/>
      <c r="S918" s="36"/>
      <c r="T918" s="36"/>
      <c r="U918" s="36"/>
      <c r="V918" s="36"/>
      <c r="W918" s="36"/>
    </row>
    <row r="919">
      <c r="A919" s="40"/>
      <c r="B919" s="40"/>
      <c r="C919" s="40"/>
      <c r="D919" s="40"/>
      <c r="E919" s="40"/>
      <c r="F919" s="12"/>
      <c r="G919" s="12"/>
      <c r="H919" s="12"/>
      <c r="I919" s="13"/>
      <c r="J919" s="13"/>
      <c r="K919" s="13"/>
      <c r="L919" s="13"/>
      <c r="M919" s="14"/>
      <c r="N919" s="14"/>
      <c r="O919" s="14"/>
      <c r="P919" s="14"/>
      <c r="Q919" s="14"/>
      <c r="R919" s="36"/>
      <c r="S919" s="36"/>
      <c r="T919" s="36"/>
      <c r="U919" s="36"/>
      <c r="V919" s="36"/>
      <c r="W919" s="36"/>
    </row>
    <row r="920">
      <c r="A920" s="40"/>
      <c r="B920" s="40"/>
      <c r="C920" s="40"/>
      <c r="D920" s="40"/>
      <c r="E920" s="40"/>
      <c r="F920" s="12"/>
      <c r="G920" s="12"/>
      <c r="H920" s="12"/>
      <c r="I920" s="13"/>
      <c r="J920" s="13"/>
      <c r="K920" s="13"/>
      <c r="L920" s="13"/>
      <c r="M920" s="14"/>
      <c r="N920" s="14"/>
      <c r="O920" s="14"/>
      <c r="P920" s="14"/>
      <c r="Q920" s="14"/>
      <c r="R920" s="36"/>
      <c r="S920" s="36"/>
      <c r="T920" s="36"/>
      <c r="U920" s="36"/>
      <c r="V920" s="36"/>
      <c r="W920" s="36"/>
    </row>
    <row r="921">
      <c r="A921" s="40"/>
      <c r="B921" s="40"/>
      <c r="C921" s="40"/>
      <c r="D921" s="40"/>
      <c r="E921" s="40"/>
      <c r="F921" s="12"/>
      <c r="G921" s="12"/>
      <c r="H921" s="12"/>
      <c r="I921" s="13"/>
      <c r="J921" s="13"/>
      <c r="K921" s="13"/>
      <c r="L921" s="13"/>
      <c r="M921" s="14"/>
      <c r="N921" s="14"/>
      <c r="O921" s="14"/>
      <c r="P921" s="14"/>
      <c r="Q921" s="14"/>
      <c r="R921" s="36"/>
      <c r="S921" s="36"/>
      <c r="T921" s="36"/>
      <c r="U921" s="36"/>
      <c r="V921" s="36"/>
      <c r="W921" s="36"/>
    </row>
    <row r="922">
      <c r="A922" s="40"/>
      <c r="B922" s="40"/>
      <c r="C922" s="40"/>
      <c r="D922" s="40"/>
      <c r="E922" s="40"/>
      <c r="F922" s="12"/>
      <c r="G922" s="12"/>
      <c r="H922" s="12"/>
      <c r="I922" s="13"/>
      <c r="J922" s="13"/>
      <c r="K922" s="13"/>
      <c r="L922" s="13"/>
      <c r="M922" s="14"/>
      <c r="N922" s="14"/>
      <c r="O922" s="14"/>
      <c r="P922" s="14"/>
      <c r="Q922" s="14"/>
      <c r="R922" s="36"/>
      <c r="S922" s="36"/>
      <c r="T922" s="36"/>
      <c r="U922" s="36"/>
      <c r="V922" s="36"/>
      <c r="W922" s="36"/>
    </row>
    <row r="923">
      <c r="A923" s="40"/>
      <c r="B923" s="40"/>
      <c r="C923" s="40"/>
      <c r="D923" s="40"/>
      <c r="E923" s="40"/>
      <c r="F923" s="12"/>
      <c r="G923" s="12"/>
      <c r="H923" s="12"/>
      <c r="I923" s="13"/>
      <c r="J923" s="13"/>
      <c r="K923" s="13"/>
      <c r="L923" s="13"/>
      <c r="M923" s="14"/>
      <c r="N923" s="14"/>
      <c r="O923" s="14"/>
      <c r="P923" s="14"/>
      <c r="Q923" s="14"/>
      <c r="R923" s="36"/>
      <c r="S923" s="36"/>
      <c r="T923" s="36"/>
      <c r="U923" s="36"/>
      <c r="V923" s="36"/>
      <c r="W923" s="36"/>
    </row>
    <row r="924">
      <c r="A924" s="40"/>
      <c r="B924" s="40"/>
      <c r="C924" s="40"/>
      <c r="D924" s="40"/>
      <c r="E924" s="40"/>
      <c r="F924" s="12"/>
      <c r="G924" s="12"/>
      <c r="H924" s="12"/>
      <c r="I924" s="13"/>
      <c r="J924" s="13"/>
      <c r="K924" s="13"/>
      <c r="L924" s="13"/>
      <c r="M924" s="14"/>
      <c r="N924" s="14"/>
      <c r="O924" s="14"/>
      <c r="P924" s="14"/>
      <c r="Q924" s="14"/>
      <c r="R924" s="36"/>
      <c r="S924" s="36"/>
      <c r="T924" s="36"/>
      <c r="U924" s="36"/>
      <c r="V924" s="36"/>
      <c r="W924" s="36"/>
    </row>
    <row r="925">
      <c r="A925" s="40"/>
      <c r="B925" s="40"/>
      <c r="C925" s="40"/>
      <c r="D925" s="40"/>
      <c r="E925" s="40"/>
      <c r="F925" s="12"/>
      <c r="G925" s="12"/>
      <c r="H925" s="12"/>
      <c r="I925" s="13"/>
      <c r="J925" s="13"/>
      <c r="K925" s="13"/>
      <c r="L925" s="13"/>
      <c r="M925" s="14"/>
      <c r="N925" s="14"/>
      <c r="O925" s="14"/>
      <c r="P925" s="14"/>
      <c r="Q925" s="14"/>
      <c r="R925" s="36"/>
      <c r="S925" s="36"/>
      <c r="T925" s="36"/>
      <c r="U925" s="36"/>
      <c r="V925" s="36"/>
      <c r="W925" s="36"/>
    </row>
    <row r="926">
      <c r="A926" s="40"/>
      <c r="B926" s="40"/>
      <c r="C926" s="40"/>
      <c r="D926" s="40"/>
      <c r="E926" s="40"/>
      <c r="F926" s="12"/>
      <c r="G926" s="12"/>
      <c r="H926" s="12"/>
      <c r="I926" s="13"/>
      <c r="J926" s="13"/>
      <c r="K926" s="13"/>
      <c r="L926" s="13"/>
      <c r="M926" s="14"/>
      <c r="N926" s="14"/>
      <c r="O926" s="14"/>
      <c r="P926" s="14"/>
      <c r="Q926" s="14"/>
      <c r="R926" s="36"/>
      <c r="S926" s="36"/>
      <c r="T926" s="36"/>
      <c r="U926" s="36"/>
      <c r="V926" s="36"/>
      <c r="W926" s="36"/>
    </row>
    <row r="927">
      <c r="A927" s="40"/>
      <c r="B927" s="40"/>
      <c r="C927" s="40"/>
      <c r="D927" s="40"/>
      <c r="E927" s="40"/>
      <c r="F927" s="12"/>
      <c r="G927" s="12"/>
      <c r="H927" s="12"/>
      <c r="I927" s="13"/>
      <c r="J927" s="13"/>
      <c r="K927" s="13"/>
      <c r="L927" s="13"/>
      <c r="M927" s="14"/>
      <c r="N927" s="14"/>
      <c r="O927" s="14"/>
      <c r="P927" s="14"/>
      <c r="Q927" s="14"/>
      <c r="R927" s="36"/>
      <c r="S927" s="36"/>
      <c r="T927" s="36"/>
      <c r="U927" s="36"/>
      <c r="V927" s="36"/>
      <c r="W927" s="36"/>
    </row>
    <row r="928">
      <c r="A928" s="40"/>
      <c r="B928" s="40"/>
      <c r="C928" s="40"/>
      <c r="D928" s="40"/>
      <c r="E928" s="40"/>
      <c r="F928" s="12"/>
      <c r="G928" s="12"/>
      <c r="H928" s="12"/>
      <c r="I928" s="13"/>
      <c r="J928" s="13"/>
      <c r="K928" s="13"/>
      <c r="L928" s="13"/>
      <c r="M928" s="14"/>
      <c r="N928" s="14"/>
      <c r="O928" s="14"/>
      <c r="P928" s="14"/>
      <c r="Q928" s="14"/>
      <c r="R928" s="36"/>
      <c r="S928" s="36"/>
      <c r="T928" s="36"/>
      <c r="U928" s="36"/>
      <c r="V928" s="36"/>
      <c r="W928" s="36"/>
    </row>
    <row r="929">
      <c r="A929" s="40"/>
      <c r="B929" s="40"/>
      <c r="C929" s="40"/>
      <c r="D929" s="40"/>
      <c r="E929" s="40"/>
      <c r="F929" s="3"/>
      <c r="G929" s="12"/>
      <c r="H929" s="12"/>
      <c r="I929" s="13"/>
      <c r="J929" s="13"/>
      <c r="K929" s="13"/>
      <c r="L929" s="13"/>
      <c r="M929" s="14"/>
      <c r="N929" s="14"/>
      <c r="O929" s="14"/>
      <c r="P929" s="14"/>
      <c r="Q929" s="14"/>
      <c r="R929" s="36"/>
      <c r="S929" s="36"/>
      <c r="T929" s="36"/>
      <c r="U929" s="36"/>
      <c r="V929" s="36"/>
      <c r="W929" s="36"/>
    </row>
    <row r="930">
      <c r="A930" s="40"/>
      <c r="B930" s="40"/>
      <c r="C930" s="40"/>
      <c r="D930" s="40"/>
      <c r="E930" s="40"/>
      <c r="F930" s="12"/>
      <c r="G930" s="12"/>
      <c r="H930" s="12"/>
      <c r="I930" s="13"/>
      <c r="J930" s="13"/>
      <c r="K930" s="13"/>
      <c r="L930" s="13"/>
      <c r="M930" s="14"/>
      <c r="N930" s="14"/>
      <c r="O930" s="14"/>
      <c r="P930" s="14"/>
      <c r="Q930" s="14"/>
      <c r="R930" s="36"/>
      <c r="S930" s="36"/>
      <c r="T930" s="36"/>
      <c r="U930" s="36"/>
      <c r="V930" s="36"/>
      <c r="W930" s="36"/>
    </row>
    <row r="931">
      <c r="A931" s="40"/>
      <c r="B931" s="40"/>
      <c r="C931" s="40"/>
      <c r="D931" s="40"/>
      <c r="E931" s="40"/>
      <c r="F931" s="12"/>
      <c r="G931" s="12"/>
      <c r="H931" s="12"/>
      <c r="I931" s="13"/>
      <c r="J931" s="13"/>
      <c r="K931" s="13"/>
      <c r="L931" s="13"/>
      <c r="M931" s="14"/>
      <c r="N931" s="14"/>
      <c r="O931" s="14"/>
      <c r="P931" s="14"/>
      <c r="Q931" s="14"/>
      <c r="R931" s="36"/>
      <c r="S931" s="36"/>
      <c r="T931" s="36"/>
      <c r="U931" s="36"/>
      <c r="V931" s="36"/>
      <c r="W931" s="36"/>
    </row>
    <row r="932">
      <c r="A932" s="40"/>
      <c r="B932" s="40"/>
      <c r="C932" s="40"/>
      <c r="D932" s="40"/>
      <c r="E932" s="40"/>
      <c r="F932" s="12"/>
      <c r="G932" s="12"/>
      <c r="H932" s="12"/>
      <c r="I932" s="13"/>
      <c r="J932" s="13"/>
      <c r="K932" s="13"/>
      <c r="L932" s="13"/>
      <c r="M932" s="14"/>
      <c r="N932" s="14"/>
      <c r="O932" s="14"/>
      <c r="P932" s="14"/>
      <c r="Q932" s="14"/>
      <c r="R932" s="36"/>
      <c r="S932" s="36"/>
      <c r="T932" s="36"/>
      <c r="U932" s="36"/>
      <c r="V932" s="36"/>
      <c r="W932" s="36"/>
    </row>
    <row r="933">
      <c r="A933" s="40"/>
      <c r="B933" s="40"/>
      <c r="C933" s="40"/>
      <c r="D933" s="40"/>
      <c r="E933" s="40"/>
      <c r="F933" s="12"/>
      <c r="G933" s="12"/>
      <c r="H933" s="12"/>
      <c r="I933" s="13"/>
      <c r="J933" s="13"/>
      <c r="K933" s="13"/>
      <c r="L933" s="13"/>
      <c r="M933" s="14"/>
      <c r="N933" s="14"/>
      <c r="O933" s="14"/>
      <c r="P933" s="14"/>
      <c r="Q933" s="14"/>
      <c r="R933" s="36"/>
      <c r="S933" s="36"/>
      <c r="T933" s="36"/>
      <c r="U933" s="36"/>
      <c r="V933" s="36"/>
      <c r="W933" s="36"/>
    </row>
    <row r="934">
      <c r="A934" s="40"/>
      <c r="B934" s="40"/>
      <c r="C934" s="40"/>
      <c r="D934" s="40"/>
      <c r="E934" s="40"/>
      <c r="F934" s="12"/>
      <c r="G934" s="12"/>
      <c r="H934" s="12"/>
      <c r="I934" s="13"/>
      <c r="J934" s="13"/>
      <c r="K934" s="13"/>
      <c r="L934" s="13"/>
      <c r="M934" s="14"/>
      <c r="N934" s="14"/>
      <c r="O934" s="14"/>
      <c r="P934" s="14"/>
      <c r="Q934" s="14"/>
      <c r="R934" s="36"/>
      <c r="S934" s="36"/>
      <c r="T934" s="36"/>
      <c r="U934" s="36"/>
      <c r="V934" s="36"/>
      <c r="W934" s="36"/>
    </row>
    <row r="935">
      <c r="A935" s="40"/>
      <c r="B935" s="40"/>
      <c r="C935" s="40"/>
      <c r="D935" s="40"/>
      <c r="E935" s="40"/>
      <c r="F935" s="12"/>
      <c r="G935" s="12"/>
      <c r="H935" s="12"/>
      <c r="I935" s="13"/>
      <c r="J935" s="13"/>
      <c r="K935" s="13"/>
      <c r="L935" s="13"/>
      <c r="M935" s="14"/>
      <c r="N935" s="14"/>
      <c r="O935" s="14"/>
      <c r="P935" s="14"/>
      <c r="Q935" s="14"/>
      <c r="R935" s="36"/>
      <c r="S935" s="36"/>
      <c r="T935" s="36"/>
      <c r="U935" s="36"/>
      <c r="V935" s="36"/>
      <c r="W935" s="36"/>
    </row>
    <row r="936">
      <c r="A936" s="40"/>
      <c r="B936" s="40"/>
      <c r="C936" s="40"/>
      <c r="D936" s="40"/>
      <c r="E936" s="40"/>
      <c r="F936" s="12"/>
      <c r="G936" s="12"/>
      <c r="H936" s="12"/>
      <c r="I936" s="13"/>
      <c r="J936" s="13"/>
      <c r="K936" s="13"/>
      <c r="L936" s="13"/>
      <c r="M936" s="14"/>
      <c r="N936" s="14"/>
      <c r="O936" s="14"/>
      <c r="P936" s="14"/>
      <c r="Q936" s="14"/>
      <c r="R936" s="36"/>
      <c r="S936" s="36"/>
      <c r="T936" s="36"/>
      <c r="U936" s="36"/>
      <c r="V936" s="36"/>
      <c r="W936" s="36"/>
    </row>
    <row r="937">
      <c r="A937" s="40"/>
      <c r="B937" s="40"/>
      <c r="C937" s="40"/>
      <c r="D937" s="40"/>
      <c r="E937" s="40"/>
      <c r="F937" s="12"/>
      <c r="G937" s="12"/>
      <c r="H937" s="12"/>
      <c r="I937" s="13"/>
      <c r="J937" s="13"/>
      <c r="K937" s="13"/>
      <c r="L937" s="13"/>
      <c r="M937" s="14"/>
      <c r="N937" s="14"/>
      <c r="O937" s="14"/>
      <c r="P937" s="14"/>
      <c r="Q937" s="14"/>
      <c r="R937" s="36"/>
      <c r="S937" s="36"/>
      <c r="T937" s="36"/>
      <c r="U937" s="36"/>
      <c r="V937" s="36"/>
      <c r="W937" s="36"/>
    </row>
    <row r="938">
      <c r="A938" s="40"/>
      <c r="B938" s="40"/>
      <c r="C938" s="40"/>
      <c r="D938" s="40"/>
      <c r="E938" s="40"/>
      <c r="F938" s="12"/>
      <c r="G938" s="12"/>
      <c r="H938" s="12"/>
      <c r="I938" s="13"/>
      <c r="J938" s="13"/>
      <c r="K938" s="13"/>
      <c r="L938" s="13"/>
      <c r="M938" s="14"/>
      <c r="N938" s="14"/>
      <c r="O938" s="14"/>
      <c r="P938" s="14"/>
      <c r="Q938" s="14"/>
      <c r="R938" s="36"/>
      <c r="S938" s="36"/>
      <c r="T938" s="36"/>
      <c r="U938" s="36"/>
      <c r="V938" s="36"/>
      <c r="W938" s="36"/>
    </row>
    <row r="939">
      <c r="A939" s="40"/>
      <c r="B939" s="40"/>
      <c r="C939" s="40"/>
      <c r="D939" s="40"/>
      <c r="E939" s="40"/>
      <c r="F939" s="12"/>
      <c r="G939" s="12"/>
      <c r="H939" s="12"/>
      <c r="I939" s="13"/>
      <c r="J939" s="13"/>
      <c r="K939" s="13"/>
      <c r="L939" s="13"/>
      <c r="M939" s="14"/>
      <c r="N939" s="14"/>
      <c r="O939" s="14"/>
      <c r="P939" s="14"/>
      <c r="Q939" s="14"/>
      <c r="R939" s="36"/>
      <c r="S939" s="36"/>
      <c r="T939" s="36"/>
      <c r="U939" s="36"/>
      <c r="V939" s="36"/>
      <c r="W939" s="36"/>
    </row>
    <row r="940">
      <c r="A940" s="40"/>
      <c r="B940" s="40"/>
      <c r="C940" s="40"/>
      <c r="D940" s="40"/>
      <c r="E940" s="40"/>
      <c r="F940" s="12"/>
      <c r="G940" s="12"/>
      <c r="H940" s="12"/>
      <c r="I940" s="13"/>
      <c r="J940" s="13"/>
      <c r="K940" s="13"/>
      <c r="L940" s="13"/>
      <c r="M940" s="14"/>
      <c r="N940" s="14"/>
      <c r="O940" s="14"/>
      <c r="P940" s="14"/>
      <c r="Q940" s="14"/>
      <c r="R940" s="36"/>
      <c r="S940" s="36"/>
      <c r="T940" s="36"/>
      <c r="U940" s="36"/>
      <c r="V940" s="36"/>
      <c r="W940" s="36"/>
    </row>
    <row r="941">
      <c r="A941" s="40"/>
      <c r="B941" s="40"/>
      <c r="C941" s="40"/>
      <c r="D941" s="40"/>
      <c r="E941" s="40"/>
      <c r="F941" s="12"/>
      <c r="G941" s="12"/>
      <c r="H941" s="12"/>
      <c r="I941" s="13"/>
      <c r="J941" s="13"/>
      <c r="K941" s="13"/>
      <c r="L941" s="13"/>
      <c r="M941" s="14"/>
      <c r="N941" s="14"/>
      <c r="O941" s="14"/>
      <c r="P941" s="14"/>
      <c r="Q941" s="14"/>
      <c r="R941" s="36"/>
      <c r="S941" s="36"/>
      <c r="T941" s="36"/>
      <c r="U941" s="36"/>
      <c r="V941" s="36"/>
      <c r="W941" s="36"/>
    </row>
    <row r="942">
      <c r="A942" s="40"/>
      <c r="B942" s="40"/>
      <c r="C942" s="40"/>
      <c r="D942" s="40"/>
      <c r="E942" s="40"/>
      <c r="F942" s="12"/>
      <c r="G942" s="12"/>
      <c r="H942" s="12"/>
      <c r="I942" s="13"/>
      <c r="J942" s="13"/>
      <c r="K942" s="13"/>
      <c r="L942" s="13"/>
      <c r="M942" s="14"/>
      <c r="N942" s="14"/>
      <c r="O942" s="14"/>
      <c r="P942" s="14"/>
      <c r="Q942" s="14"/>
      <c r="R942" s="36"/>
      <c r="S942" s="36"/>
      <c r="T942" s="36"/>
      <c r="U942" s="36"/>
      <c r="V942" s="36"/>
      <c r="W942" s="36"/>
    </row>
    <row r="943">
      <c r="A943" s="40"/>
      <c r="B943" s="40"/>
      <c r="C943" s="40"/>
      <c r="D943" s="40"/>
      <c r="E943" s="40"/>
      <c r="F943" s="12"/>
      <c r="G943" s="12"/>
      <c r="H943" s="12"/>
      <c r="I943" s="13"/>
      <c r="J943" s="13"/>
      <c r="K943" s="13"/>
      <c r="L943" s="13"/>
      <c r="M943" s="14"/>
      <c r="N943" s="14"/>
      <c r="O943" s="14"/>
      <c r="P943" s="14"/>
      <c r="Q943" s="14"/>
      <c r="R943" s="36"/>
      <c r="S943" s="36"/>
      <c r="T943" s="36"/>
      <c r="U943" s="36"/>
      <c r="V943" s="36"/>
      <c r="W943" s="36"/>
    </row>
    <row r="944">
      <c r="A944" s="40"/>
      <c r="B944" s="40"/>
      <c r="C944" s="40"/>
      <c r="D944" s="40"/>
      <c r="E944" s="40"/>
      <c r="F944" s="12"/>
      <c r="G944" s="12"/>
      <c r="H944" s="12"/>
      <c r="I944" s="13"/>
      <c r="J944" s="13"/>
      <c r="K944" s="13"/>
      <c r="L944" s="13"/>
      <c r="M944" s="14"/>
      <c r="N944" s="14"/>
      <c r="O944" s="14"/>
      <c r="P944" s="14"/>
      <c r="Q944" s="14"/>
      <c r="R944" s="36"/>
      <c r="S944" s="36"/>
      <c r="T944" s="36"/>
      <c r="U944" s="36"/>
      <c r="V944" s="36"/>
      <c r="W944" s="36"/>
    </row>
    <row r="945">
      <c r="A945" s="40"/>
      <c r="B945" s="40"/>
      <c r="C945" s="40"/>
      <c r="D945" s="40"/>
      <c r="E945" s="40"/>
      <c r="F945" s="12"/>
      <c r="G945" s="12"/>
      <c r="H945" s="12"/>
      <c r="I945" s="13"/>
      <c r="J945" s="13"/>
      <c r="K945" s="13"/>
      <c r="L945" s="13"/>
      <c r="M945" s="14"/>
      <c r="N945" s="14"/>
      <c r="O945" s="14"/>
      <c r="P945" s="14"/>
      <c r="Q945" s="14"/>
      <c r="R945" s="36"/>
      <c r="S945" s="36"/>
      <c r="T945" s="36"/>
      <c r="U945" s="36"/>
      <c r="V945" s="36"/>
      <c r="W945" s="36"/>
    </row>
    <row r="946">
      <c r="A946" s="40"/>
      <c r="B946" s="40"/>
      <c r="C946" s="40"/>
      <c r="D946" s="40"/>
      <c r="E946" s="40"/>
      <c r="F946" s="12"/>
      <c r="G946" s="12"/>
      <c r="H946" s="12"/>
      <c r="I946" s="13"/>
      <c r="J946" s="13"/>
      <c r="K946" s="13"/>
      <c r="L946" s="13"/>
      <c r="M946" s="14"/>
      <c r="N946" s="14"/>
      <c r="O946" s="14"/>
      <c r="P946" s="14"/>
      <c r="Q946" s="14"/>
      <c r="R946" s="36"/>
      <c r="S946" s="36"/>
      <c r="T946" s="36"/>
      <c r="U946" s="36"/>
      <c r="V946" s="36"/>
      <c r="W946" s="36"/>
    </row>
    <row r="947">
      <c r="A947" s="40"/>
      <c r="B947" s="40"/>
      <c r="C947" s="40"/>
      <c r="D947" s="40"/>
      <c r="E947" s="40"/>
      <c r="F947" s="12"/>
      <c r="G947" s="12"/>
      <c r="H947" s="12"/>
      <c r="I947" s="13"/>
      <c r="J947" s="13"/>
      <c r="K947" s="13"/>
      <c r="L947" s="13"/>
      <c r="M947" s="14"/>
      <c r="N947" s="14"/>
      <c r="O947" s="14"/>
      <c r="P947" s="14"/>
      <c r="Q947" s="14"/>
      <c r="R947" s="36"/>
      <c r="S947" s="36"/>
      <c r="T947" s="36"/>
      <c r="U947" s="36"/>
      <c r="V947" s="36"/>
      <c r="W947" s="36"/>
    </row>
    <row r="948">
      <c r="A948" s="40"/>
      <c r="B948" s="40"/>
      <c r="C948" s="40"/>
      <c r="D948" s="40"/>
      <c r="E948" s="40"/>
      <c r="F948" s="12"/>
      <c r="G948" s="12"/>
      <c r="H948" s="12"/>
      <c r="I948" s="13"/>
      <c r="J948" s="13"/>
      <c r="K948" s="13"/>
      <c r="L948" s="13"/>
      <c r="M948" s="14"/>
      <c r="N948" s="14"/>
      <c r="O948" s="14"/>
      <c r="P948" s="14"/>
      <c r="Q948" s="14"/>
      <c r="R948" s="36"/>
      <c r="S948" s="36"/>
      <c r="T948" s="36"/>
      <c r="U948" s="36"/>
      <c r="V948" s="36"/>
      <c r="W948" s="36"/>
    </row>
    <row r="949">
      <c r="A949" s="40"/>
      <c r="B949" s="40"/>
      <c r="C949" s="40"/>
      <c r="D949" s="40"/>
      <c r="E949" s="40"/>
      <c r="F949" s="12"/>
      <c r="G949" s="12"/>
      <c r="H949" s="12"/>
      <c r="I949" s="13"/>
      <c r="J949" s="13"/>
      <c r="K949" s="13"/>
      <c r="L949" s="13"/>
      <c r="M949" s="14"/>
      <c r="N949" s="14"/>
      <c r="O949" s="14"/>
      <c r="P949" s="14"/>
      <c r="Q949" s="14"/>
      <c r="R949" s="36"/>
      <c r="S949" s="36"/>
      <c r="T949" s="36"/>
      <c r="U949" s="36"/>
      <c r="V949" s="36"/>
      <c r="W949" s="36"/>
    </row>
    <row r="950">
      <c r="A950" s="40"/>
      <c r="B950" s="40"/>
      <c r="C950" s="40"/>
      <c r="D950" s="40"/>
      <c r="E950" s="40"/>
      <c r="F950" s="12"/>
      <c r="G950" s="12"/>
      <c r="H950" s="12"/>
      <c r="I950" s="13"/>
      <c r="J950" s="13"/>
      <c r="K950" s="13"/>
      <c r="L950" s="13"/>
      <c r="M950" s="14"/>
      <c r="N950" s="14"/>
      <c r="O950" s="14"/>
      <c r="P950" s="14"/>
      <c r="Q950" s="14"/>
      <c r="R950" s="36"/>
      <c r="S950" s="36"/>
      <c r="T950" s="36"/>
      <c r="U950" s="36"/>
      <c r="V950" s="36"/>
      <c r="W950" s="36"/>
    </row>
    <row r="951">
      <c r="A951" s="40"/>
      <c r="B951" s="40"/>
      <c r="C951" s="40"/>
      <c r="D951" s="40"/>
      <c r="E951" s="40"/>
      <c r="F951" s="12"/>
      <c r="G951" s="12"/>
      <c r="H951" s="12"/>
      <c r="I951" s="13"/>
      <c r="J951" s="13"/>
      <c r="K951" s="13"/>
      <c r="L951" s="13"/>
      <c r="M951" s="14"/>
      <c r="N951" s="14"/>
      <c r="O951" s="14"/>
      <c r="P951" s="14"/>
      <c r="Q951" s="14"/>
      <c r="R951" s="36"/>
      <c r="S951" s="36"/>
      <c r="T951" s="36"/>
      <c r="U951" s="36"/>
      <c r="V951" s="36"/>
      <c r="W951" s="36"/>
    </row>
    <row r="952">
      <c r="A952" s="40"/>
      <c r="B952" s="40"/>
      <c r="C952" s="40"/>
      <c r="D952" s="40"/>
      <c r="E952" s="40"/>
      <c r="F952" s="12"/>
      <c r="G952" s="12"/>
      <c r="H952" s="12"/>
      <c r="I952" s="13"/>
      <c r="J952" s="13"/>
      <c r="K952" s="13"/>
      <c r="L952" s="13"/>
      <c r="M952" s="14"/>
      <c r="N952" s="14"/>
      <c r="O952" s="14"/>
      <c r="P952" s="14"/>
      <c r="Q952" s="14"/>
      <c r="R952" s="36"/>
      <c r="S952" s="36"/>
      <c r="T952" s="36"/>
      <c r="U952" s="36"/>
      <c r="V952" s="36"/>
      <c r="W952" s="36"/>
    </row>
    <row r="953">
      <c r="A953" s="40"/>
      <c r="B953" s="40"/>
      <c r="C953" s="40"/>
      <c r="D953" s="40"/>
      <c r="E953" s="40"/>
      <c r="F953" s="12"/>
      <c r="G953" s="12"/>
      <c r="H953" s="12"/>
      <c r="I953" s="13"/>
      <c r="J953" s="13"/>
      <c r="K953" s="13"/>
      <c r="L953" s="13"/>
      <c r="M953" s="14"/>
      <c r="N953" s="14"/>
      <c r="O953" s="14"/>
      <c r="P953" s="14"/>
      <c r="Q953" s="14"/>
      <c r="R953" s="36"/>
      <c r="S953" s="36"/>
      <c r="T953" s="36"/>
      <c r="U953" s="36"/>
      <c r="V953" s="36"/>
      <c r="W953" s="36"/>
    </row>
    <row r="954">
      <c r="A954" s="40"/>
      <c r="B954" s="40"/>
      <c r="C954" s="40"/>
      <c r="D954" s="40"/>
      <c r="E954" s="40"/>
      <c r="F954" s="12"/>
      <c r="G954" s="12"/>
      <c r="H954" s="12"/>
      <c r="I954" s="13"/>
      <c r="J954" s="13"/>
      <c r="K954" s="13"/>
      <c r="L954" s="13"/>
      <c r="M954" s="14"/>
      <c r="N954" s="14"/>
      <c r="O954" s="14"/>
      <c r="P954" s="14"/>
      <c r="Q954" s="14"/>
      <c r="R954" s="36"/>
      <c r="S954" s="36"/>
      <c r="T954" s="36"/>
      <c r="U954" s="36"/>
      <c r="V954" s="36"/>
      <c r="W954" s="36"/>
    </row>
    <row r="955">
      <c r="A955" s="40"/>
      <c r="B955" s="40"/>
      <c r="C955" s="40"/>
      <c r="D955" s="40"/>
      <c r="E955" s="40"/>
      <c r="F955" s="12"/>
      <c r="G955" s="12"/>
      <c r="H955" s="12"/>
      <c r="I955" s="13"/>
      <c r="J955" s="13"/>
      <c r="K955" s="13"/>
      <c r="L955" s="13"/>
      <c r="M955" s="14"/>
      <c r="N955" s="14"/>
      <c r="O955" s="14"/>
      <c r="P955" s="14"/>
      <c r="Q955" s="14"/>
      <c r="R955" s="36"/>
      <c r="S955" s="36"/>
      <c r="T955" s="36"/>
      <c r="U955" s="36"/>
      <c r="V955" s="36"/>
      <c r="W955" s="36"/>
    </row>
    <row r="956">
      <c r="A956" s="40"/>
      <c r="B956" s="40"/>
      <c r="C956" s="40"/>
      <c r="D956" s="40"/>
      <c r="E956" s="40"/>
      <c r="F956" s="12"/>
      <c r="G956" s="12"/>
      <c r="H956" s="12"/>
      <c r="I956" s="13"/>
      <c r="J956" s="13"/>
      <c r="K956" s="13"/>
      <c r="L956" s="13"/>
      <c r="M956" s="14"/>
      <c r="N956" s="14"/>
      <c r="O956" s="14"/>
      <c r="P956" s="14"/>
      <c r="Q956" s="14"/>
      <c r="R956" s="36"/>
      <c r="S956" s="36"/>
      <c r="T956" s="36"/>
      <c r="U956" s="36"/>
      <c r="V956" s="36"/>
      <c r="W956" s="36"/>
    </row>
    <row r="957">
      <c r="A957" s="40"/>
      <c r="B957" s="40"/>
      <c r="C957" s="40"/>
      <c r="D957" s="40"/>
      <c r="E957" s="40"/>
      <c r="F957" s="12"/>
      <c r="G957" s="12"/>
      <c r="H957" s="12"/>
      <c r="I957" s="13"/>
      <c r="J957" s="13"/>
      <c r="K957" s="13"/>
      <c r="L957" s="13"/>
      <c r="M957" s="14"/>
      <c r="N957" s="14"/>
      <c r="O957" s="14"/>
      <c r="P957" s="14"/>
      <c r="Q957" s="14"/>
      <c r="R957" s="36"/>
      <c r="S957" s="36"/>
      <c r="T957" s="36"/>
      <c r="U957" s="36"/>
      <c r="V957" s="36"/>
      <c r="W957" s="36"/>
    </row>
    <row r="958">
      <c r="A958" s="40"/>
      <c r="B958" s="40"/>
      <c r="C958" s="40"/>
      <c r="D958" s="40"/>
      <c r="E958" s="40"/>
      <c r="F958" s="12"/>
      <c r="G958" s="12"/>
      <c r="H958" s="12"/>
      <c r="I958" s="13"/>
      <c r="J958" s="13"/>
      <c r="K958" s="13"/>
      <c r="L958" s="13"/>
      <c r="M958" s="14"/>
      <c r="N958" s="14"/>
      <c r="O958" s="14"/>
      <c r="P958" s="14"/>
      <c r="Q958" s="14"/>
      <c r="R958" s="36"/>
      <c r="S958" s="36"/>
      <c r="T958" s="36"/>
      <c r="U958" s="36"/>
      <c r="V958" s="36"/>
      <c r="W958" s="36"/>
    </row>
    <row r="959">
      <c r="A959" s="40"/>
      <c r="B959" s="40"/>
      <c r="C959" s="40"/>
      <c r="D959" s="40"/>
      <c r="E959" s="40"/>
      <c r="F959" s="12"/>
      <c r="G959" s="12"/>
      <c r="H959" s="12"/>
      <c r="I959" s="13"/>
      <c r="J959" s="13"/>
      <c r="K959" s="13"/>
      <c r="L959" s="13"/>
      <c r="M959" s="14"/>
      <c r="N959" s="14"/>
      <c r="O959" s="14"/>
      <c r="P959" s="14"/>
      <c r="Q959" s="14"/>
      <c r="R959" s="36"/>
      <c r="S959" s="36"/>
      <c r="T959" s="36"/>
      <c r="U959" s="36"/>
      <c r="V959" s="36"/>
      <c r="W959" s="36"/>
    </row>
    <row r="960">
      <c r="A960" s="40"/>
      <c r="B960" s="40"/>
      <c r="C960" s="40"/>
      <c r="D960" s="40"/>
      <c r="E960" s="40"/>
      <c r="F960" s="12"/>
      <c r="G960" s="12"/>
      <c r="H960" s="12"/>
      <c r="I960" s="13"/>
      <c r="J960" s="13"/>
      <c r="K960" s="13"/>
      <c r="L960" s="13"/>
      <c r="M960" s="14"/>
      <c r="N960" s="14"/>
      <c r="O960" s="14"/>
      <c r="P960" s="14"/>
      <c r="Q960" s="14"/>
      <c r="R960" s="36"/>
      <c r="S960" s="36"/>
      <c r="T960" s="36"/>
      <c r="U960" s="36"/>
      <c r="V960" s="36"/>
      <c r="W960" s="36"/>
    </row>
    <row r="961">
      <c r="A961" s="40"/>
      <c r="B961" s="40"/>
      <c r="C961" s="40"/>
      <c r="D961" s="40"/>
      <c r="E961" s="40"/>
      <c r="F961" s="12"/>
      <c r="G961" s="12"/>
      <c r="H961" s="12"/>
      <c r="I961" s="13"/>
      <c r="J961" s="13"/>
      <c r="K961" s="13"/>
      <c r="L961" s="13"/>
      <c r="M961" s="14"/>
      <c r="N961" s="14"/>
      <c r="O961" s="14"/>
      <c r="P961" s="14"/>
      <c r="Q961" s="14"/>
      <c r="R961" s="36"/>
      <c r="S961" s="36"/>
      <c r="T961" s="36"/>
      <c r="U961" s="36"/>
      <c r="V961" s="36"/>
      <c r="W961" s="36"/>
    </row>
    <row r="962">
      <c r="A962" s="40"/>
      <c r="B962" s="40"/>
      <c r="C962" s="40"/>
      <c r="D962" s="40"/>
      <c r="E962" s="40"/>
      <c r="F962" s="12"/>
      <c r="G962" s="12"/>
      <c r="H962" s="12"/>
      <c r="I962" s="13"/>
      <c r="J962" s="13"/>
      <c r="K962" s="13"/>
      <c r="L962" s="13"/>
      <c r="M962" s="14"/>
      <c r="N962" s="14"/>
      <c r="O962" s="14"/>
      <c r="P962" s="14"/>
      <c r="Q962" s="14"/>
      <c r="R962" s="36"/>
      <c r="S962" s="36"/>
      <c r="T962" s="36"/>
      <c r="U962" s="36"/>
      <c r="V962" s="36"/>
      <c r="W962" s="36"/>
    </row>
    <row r="963">
      <c r="A963" s="40"/>
      <c r="B963" s="40"/>
      <c r="C963" s="40"/>
      <c r="D963" s="40"/>
      <c r="E963" s="40"/>
      <c r="F963" s="12"/>
      <c r="G963" s="12"/>
      <c r="H963" s="12"/>
      <c r="I963" s="13"/>
      <c r="J963" s="13"/>
      <c r="K963" s="13"/>
      <c r="L963" s="13"/>
      <c r="M963" s="14"/>
      <c r="N963" s="14"/>
      <c r="O963" s="14"/>
      <c r="P963" s="14"/>
      <c r="Q963" s="14"/>
      <c r="R963" s="36"/>
      <c r="S963" s="36"/>
      <c r="T963" s="36"/>
      <c r="U963" s="36"/>
      <c r="V963" s="36"/>
      <c r="W963" s="36"/>
    </row>
    <row r="964">
      <c r="A964" s="40"/>
      <c r="B964" s="40"/>
      <c r="C964" s="40"/>
      <c r="D964" s="40"/>
      <c r="E964" s="40"/>
      <c r="F964" s="12"/>
      <c r="G964" s="12"/>
      <c r="H964" s="12"/>
      <c r="I964" s="13"/>
      <c r="J964" s="13"/>
      <c r="K964" s="13"/>
      <c r="L964" s="13"/>
      <c r="M964" s="14"/>
      <c r="N964" s="14"/>
      <c r="O964" s="14"/>
      <c r="P964" s="14"/>
      <c r="Q964" s="14"/>
      <c r="R964" s="36"/>
      <c r="S964" s="36"/>
      <c r="T964" s="36"/>
      <c r="U964" s="36"/>
      <c r="V964" s="36"/>
      <c r="W964" s="36"/>
    </row>
    <row r="965">
      <c r="A965" s="40"/>
      <c r="B965" s="40"/>
      <c r="C965" s="40"/>
      <c r="D965" s="40"/>
      <c r="E965" s="40"/>
      <c r="F965" s="12"/>
      <c r="G965" s="12"/>
      <c r="H965" s="12"/>
      <c r="I965" s="13"/>
      <c r="J965" s="13"/>
      <c r="K965" s="13"/>
      <c r="L965" s="13"/>
      <c r="M965" s="14"/>
      <c r="N965" s="14"/>
      <c r="O965" s="14"/>
      <c r="P965" s="14"/>
      <c r="Q965" s="14"/>
      <c r="R965" s="36"/>
      <c r="S965" s="36"/>
      <c r="T965" s="36"/>
      <c r="U965" s="36"/>
      <c r="V965" s="36"/>
      <c r="W965" s="36"/>
    </row>
    <row r="966">
      <c r="A966" s="40"/>
      <c r="B966" s="40"/>
      <c r="C966" s="40"/>
      <c r="D966" s="40"/>
      <c r="E966" s="40"/>
      <c r="F966" s="12"/>
      <c r="G966" s="12"/>
      <c r="H966" s="12"/>
      <c r="I966" s="13"/>
      <c r="J966" s="13"/>
      <c r="K966" s="13"/>
      <c r="L966" s="13"/>
      <c r="M966" s="14"/>
      <c r="N966" s="14"/>
      <c r="O966" s="14"/>
      <c r="P966" s="14"/>
      <c r="Q966" s="14"/>
      <c r="R966" s="36"/>
      <c r="S966" s="36"/>
      <c r="T966" s="36"/>
      <c r="U966" s="36"/>
      <c r="V966" s="36"/>
      <c r="W966" s="36"/>
    </row>
    <row r="967">
      <c r="A967" s="40"/>
      <c r="B967" s="40"/>
      <c r="C967" s="40"/>
      <c r="D967" s="40"/>
      <c r="E967" s="40"/>
      <c r="F967" s="12"/>
      <c r="G967" s="12"/>
      <c r="H967" s="12"/>
      <c r="I967" s="13"/>
      <c r="J967" s="13"/>
      <c r="K967" s="13"/>
      <c r="L967" s="13"/>
      <c r="M967" s="14"/>
      <c r="N967" s="14"/>
      <c r="O967" s="14"/>
      <c r="P967" s="14"/>
      <c r="Q967" s="14"/>
      <c r="R967" s="36"/>
      <c r="S967" s="36"/>
      <c r="T967" s="36"/>
      <c r="U967" s="36"/>
      <c r="V967" s="36"/>
      <c r="W967" s="36"/>
    </row>
    <row r="968">
      <c r="A968" s="40"/>
      <c r="B968" s="40"/>
      <c r="C968" s="40"/>
      <c r="D968" s="40"/>
      <c r="E968" s="40"/>
      <c r="F968" s="12"/>
      <c r="G968" s="12"/>
      <c r="H968" s="12"/>
      <c r="I968" s="13"/>
      <c r="J968" s="13"/>
      <c r="K968" s="13"/>
      <c r="L968" s="13"/>
      <c r="M968" s="14"/>
      <c r="N968" s="14"/>
      <c r="O968" s="14"/>
      <c r="P968" s="14"/>
      <c r="Q968" s="14"/>
      <c r="R968" s="36"/>
      <c r="S968" s="36"/>
      <c r="T968" s="36"/>
      <c r="U968" s="36"/>
      <c r="V968" s="36"/>
      <c r="W968" s="36"/>
    </row>
    <row r="969">
      <c r="A969" s="40"/>
      <c r="B969" s="40"/>
      <c r="C969" s="40"/>
      <c r="D969" s="40"/>
      <c r="E969" s="40"/>
      <c r="F969" s="12"/>
      <c r="G969" s="12"/>
      <c r="H969" s="12"/>
      <c r="I969" s="13"/>
      <c r="J969" s="13"/>
      <c r="K969" s="13"/>
      <c r="L969" s="13"/>
      <c r="M969" s="14"/>
      <c r="N969" s="14"/>
      <c r="O969" s="14"/>
      <c r="P969" s="14"/>
      <c r="Q969" s="14"/>
      <c r="R969" s="36"/>
      <c r="S969" s="36"/>
      <c r="T969" s="36"/>
      <c r="U969" s="36"/>
      <c r="V969" s="36"/>
      <c r="W969" s="36"/>
    </row>
    <row r="970">
      <c r="A970" s="40"/>
      <c r="B970" s="40"/>
      <c r="C970" s="40"/>
      <c r="D970" s="40"/>
      <c r="E970" s="40"/>
      <c r="F970" s="12"/>
      <c r="G970" s="12"/>
      <c r="H970" s="12"/>
      <c r="I970" s="13"/>
      <c r="J970" s="13"/>
      <c r="K970" s="13"/>
      <c r="L970" s="13"/>
      <c r="M970" s="14"/>
      <c r="N970" s="14"/>
      <c r="O970" s="14"/>
      <c r="P970" s="14"/>
      <c r="Q970" s="14"/>
      <c r="R970" s="36"/>
      <c r="S970" s="36"/>
      <c r="T970" s="36"/>
      <c r="U970" s="36"/>
      <c r="V970" s="36"/>
      <c r="W970" s="36"/>
    </row>
    <row r="971">
      <c r="A971" s="40"/>
      <c r="B971" s="40"/>
      <c r="C971" s="40"/>
      <c r="D971" s="40"/>
      <c r="E971" s="40"/>
      <c r="F971" s="12"/>
      <c r="G971" s="12"/>
      <c r="H971" s="12"/>
      <c r="I971" s="13"/>
      <c r="J971" s="13"/>
      <c r="K971" s="13"/>
      <c r="L971" s="13"/>
      <c r="M971" s="14"/>
      <c r="N971" s="14"/>
      <c r="O971" s="14"/>
      <c r="P971" s="14"/>
      <c r="Q971" s="14"/>
      <c r="R971" s="36"/>
      <c r="S971" s="36"/>
      <c r="T971" s="36"/>
      <c r="U971" s="36"/>
      <c r="V971" s="36"/>
      <c r="W971" s="36"/>
    </row>
    <row r="972">
      <c r="A972" s="40"/>
      <c r="B972" s="40"/>
      <c r="C972" s="40"/>
      <c r="D972" s="40"/>
      <c r="E972" s="40"/>
      <c r="F972" s="12"/>
      <c r="G972" s="12"/>
      <c r="H972" s="12"/>
      <c r="I972" s="13"/>
      <c r="J972" s="13"/>
      <c r="K972" s="13"/>
      <c r="L972" s="13"/>
      <c r="M972" s="14"/>
      <c r="N972" s="14"/>
      <c r="O972" s="14"/>
      <c r="P972" s="14"/>
      <c r="Q972" s="14"/>
      <c r="R972" s="36"/>
      <c r="S972" s="36"/>
      <c r="T972" s="36"/>
      <c r="U972" s="36"/>
      <c r="V972" s="36"/>
      <c r="W972" s="36"/>
    </row>
    <row r="973">
      <c r="A973" s="40"/>
      <c r="B973" s="40"/>
      <c r="C973" s="40"/>
      <c r="D973" s="40"/>
      <c r="E973" s="40"/>
      <c r="F973" s="12"/>
      <c r="G973" s="12"/>
      <c r="H973" s="12"/>
      <c r="I973" s="13"/>
      <c r="J973" s="13"/>
      <c r="K973" s="13"/>
      <c r="L973" s="13"/>
      <c r="M973" s="14"/>
      <c r="N973" s="14"/>
      <c r="O973" s="14"/>
      <c r="P973" s="14"/>
      <c r="Q973" s="14"/>
      <c r="R973" s="36"/>
      <c r="S973" s="36"/>
      <c r="T973" s="36"/>
      <c r="U973" s="36"/>
      <c r="V973" s="36"/>
      <c r="W973" s="36"/>
    </row>
    <row r="974">
      <c r="A974" s="40"/>
      <c r="B974" s="40"/>
      <c r="C974" s="40"/>
      <c r="D974" s="40"/>
      <c r="E974" s="40"/>
      <c r="F974" s="12"/>
      <c r="G974" s="12"/>
      <c r="H974" s="12"/>
      <c r="I974" s="13"/>
      <c r="J974" s="13"/>
      <c r="K974" s="13"/>
      <c r="L974" s="13"/>
      <c r="M974" s="14"/>
      <c r="N974" s="14"/>
      <c r="O974" s="14"/>
      <c r="P974" s="14"/>
      <c r="Q974" s="14"/>
      <c r="R974" s="36"/>
      <c r="S974" s="36"/>
      <c r="T974" s="36"/>
      <c r="U974" s="36"/>
      <c r="V974" s="36"/>
      <c r="W974" s="36"/>
    </row>
    <row r="975">
      <c r="A975" s="40"/>
      <c r="B975" s="40"/>
      <c r="C975" s="40"/>
      <c r="D975" s="40"/>
      <c r="E975" s="40"/>
      <c r="F975" s="12"/>
      <c r="G975" s="12"/>
      <c r="H975" s="12"/>
      <c r="I975" s="13"/>
      <c r="J975" s="13"/>
      <c r="K975" s="13"/>
      <c r="L975" s="13"/>
      <c r="M975" s="14"/>
      <c r="N975" s="14"/>
      <c r="O975" s="14"/>
      <c r="P975" s="14"/>
      <c r="Q975" s="14"/>
      <c r="R975" s="36"/>
      <c r="S975" s="36"/>
      <c r="T975" s="36"/>
      <c r="U975" s="36"/>
      <c r="V975" s="36"/>
      <c r="W975" s="36"/>
    </row>
    <row r="976">
      <c r="A976" s="40"/>
      <c r="B976" s="40"/>
      <c r="C976" s="40"/>
      <c r="D976" s="40"/>
      <c r="E976" s="40"/>
      <c r="F976" s="12"/>
      <c r="G976" s="12"/>
      <c r="H976" s="12"/>
      <c r="I976" s="13"/>
      <c r="J976" s="13"/>
      <c r="K976" s="13"/>
      <c r="L976" s="13"/>
      <c r="M976" s="14"/>
      <c r="N976" s="14"/>
      <c r="O976" s="14"/>
      <c r="P976" s="14"/>
      <c r="Q976" s="14"/>
      <c r="R976" s="36"/>
      <c r="S976" s="36"/>
      <c r="T976" s="36"/>
      <c r="U976" s="36"/>
      <c r="V976" s="36"/>
      <c r="W976" s="36"/>
    </row>
    <row r="977">
      <c r="A977" s="40"/>
      <c r="B977" s="40"/>
      <c r="C977" s="40"/>
      <c r="D977" s="40"/>
      <c r="E977" s="40"/>
      <c r="F977" s="12"/>
      <c r="G977" s="12"/>
      <c r="H977" s="12"/>
      <c r="I977" s="13"/>
      <c r="J977" s="13"/>
      <c r="K977" s="13"/>
      <c r="L977" s="13"/>
      <c r="M977" s="14"/>
      <c r="N977" s="14"/>
      <c r="O977" s="14"/>
      <c r="P977" s="14"/>
      <c r="Q977" s="14"/>
      <c r="R977" s="36"/>
      <c r="S977" s="36"/>
      <c r="T977" s="36"/>
      <c r="U977" s="36"/>
      <c r="V977" s="36"/>
      <c r="W977" s="36"/>
    </row>
    <row r="978">
      <c r="A978" s="40"/>
      <c r="B978" s="40"/>
      <c r="C978" s="40"/>
      <c r="D978" s="40"/>
      <c r="E978" s="40"/>
      <c r="F978" s="12"/>
      <c r="G978" s="12"/>
      <c r="H978" s="12"/>
      <c r="I978" s="13"/>
      <c r="J978" s="13"/>
      <c r="K978" s="13"/>
      <c r="L978" s="13"/>
      <c r="M978" s="14"/>
      <c r="N978" s="14"/>
      <c r="O978" s="14"/>
      <c r="P978" s="14"/>
      <c r="Q978" s="14"/>
      <c r="R978" s="36"/>
      <c r="S978" s="36"/>
      <c r="T978" s="36"/>
      <c r="U978" s="36"/>
      <c r="V978" s="36"/>
      <c r="W978" s="36"/>
    </row>
    <row r="979">
      <c r="A979" s="40"/>
      <c r="B979" s="40"/>
      <c r="C979" s="40"/>
      <c r="D979" s="40"/>
      <c r="E979" s="40"/>
      <c r="F979" s="12"/>
      <c r="G979" s="12"/>
      <c r="H979" s="12"/>
      <c r="I979" s="13"/>
      <c r="J979" s="13"/>
      <c r="K979" s="13"/>
      <c r="L979" s="13"/>
      <c r="M979" s="14"/>
      <c r="N979" s="14"/>
      <c r="O979" s="14"/>
      <c r="P979" s="14"/>
      <c r="Q979" s="14"/>
      <c r="R979" s="36"/>
      <c r="S979" s="36"/>
      <c r="T979" s="36"/>
      <c r="U979" s="36"/>
      <c r="V979" s="36"/>
      <c r="W979" s="36"/>
    </row>
    <row r="980">
      <c r="A980" s="40"/>
      <c r="B980" s="40"/>
      <c r="C980" s="40"/>
      <c r="D980" s="40"/>
      <c r="E980" s="40"/>
      <c r="F980" s="12"/>
      <c r="G980" s="12"/>
      <c r="H980" s="12"/>
      <c r="I980" s="13"/>
      <c r="J980" s="13"/>
      <c r="K980" s="13"/>
      <c r="L980" s="13"/>
      <c r="M980" s="14"/>
      <c r="N980" s="14"/>
      <c r="O980" s="14"/>
      <c r="P980" s="14"/>
      <c r="Q980" s="14"/>
      <c r="R980" s="36"/>
      <c r="S980" s="36"/>
      <c r="T980" s="36"/>
      <c r="U980" s="36"/>
      <c r="V980" s="36"/>
      <c r="W980" s="36"/>
    </row>
    <row r="981">
      <c r="A981" s="40"/>
      <c r="B981" s="40"/>
      <c r="C981" s="40"/>
      <c r="D981" s="40"/>
      <c r="E981" s="40"/>
      <c r="F981" s="12"/>
      <c r="G981" s="12"/>
      <c r="H981" s="12"/>
      <c r="I981" s="13"/>
      <c r="J981" s="13"/>
      <c r="K981" s="13"/>
      <c r="L981" s="13"/>
      <c r="M981" s="14"/>
      <c r="N981" s="14"/>
      <c r="O981" s="14"/>
      <c r="P981" s="14"/>
      <c r="Q981" s="14"/>
      <c r="R981" s="36"/>
      <c r="S981" s="36"/>
      <c r="T981" s="36"/>
      <c r="U981" s="36"/>
      <c r="V981" s="36"/>
      <c r="W981" s="36"/>
    </row>
    <row r="982">
      <c r="A982" s="40"/>
      <c r="B982" s="40"/>
      <c r="C982" s="40"/>
      <c r="D982" s="40"/>
      <c r="E982" s="40"/>
      <c r="F982" s="12"/>
      <c r="G982" s="12"/>
      <c r="H982" s="12"/>
      <c r="I982" s="13"/>
      <c r="J982" s="13"/>
      <c r="K982" s="13"/>
      <c r="L982" s="13"/>
      <c r="M982" s="14"/>
      <c r="N982" s="14"/>
      <c r="O982" s="14"/>
      <c r="P982" s="14"/>
      <c r="Q982" s="14"/>
      <c r="R982" s="36"/>
      <c r="S982" s="36"/>
      <c r="T982" s="36"/>
      <c r="U982" s="36"/>
      <c r="V982" s="36"/>
      <c r="W982" s="36"/>
    </row>
    <row r="983">
      <c r="A983" s="40"/>
      <c r="B983" s="40"/>
      <c r="C983" s="40"/>
      <c r="D983" s="40"/>
      <c r="E983" s="40"/>
      <c r="F983" s="12"/>
      <c r="G983" s="12"/>
      <c r="H983" s="12"/>
      <c r="I983" s="13"/>
      <c r="J983" s="13"/>
      <c r="K983" s="13"/>
      <c r="L983" s="13"/>
      <c r="M983" s="14"/>
      <c r="N983" s="14"/>
      <c r="O983" s="14"/>
      <c r="P983" s="14"/>
      <c r="Q983" s="14"/>
      <c r="R983" s="36"/>
      <c r="S983" s="36"/>
      <c r="T983" s="36"/>
      <c r="U983" s="36"/>
      <c r="V983" s="36"/>
      <c r="W983" s="36"/>
    </row>
    <row r="984">
      <c r="A984" s="40"/>
      <c r="B984" s="40"/>
      <c r="C984" s="40"/>
      <c r="D984" s="40"/>
      <c r="E984" s="40"/>
      <c r="F984" s="12"/>
      <c r="G984" s="12"/>
      <c r="H984" s="12"/>
      <c r="I984" s="13"/>
      <c r="J984" s="13"/>
      <c r="K984" s="13"/>
      <c r="L984" s="13"/>
      <c r="M984" s="14"/>
      <c r="N984" s="14"/>
      <c r="O984" s="14"/>
      <c r="P984" s="14"/>
      <c r="Q984" s="14"/>
      <c r="R984" s="36"/>
      <c r="S984" s="36"/>
      <c r="T984" s="36"/>
      <c r="U984" s="36"/>
      <c r="V984" s="36"/>
      <c r="W984" s="36"/>
    </row>
    <row r="985">
      <c r="A985" s="40"/>
      <c r="B985" s="40"/>
      <c r="C985" s="40"/>
      <c r="D985" s="40"/>
      <c r="E985" s="40"/>
      <c r="F985" s="12"/>
      <c r="G985" s="12"/>
      <c r="H985" s="12"/>
      <c r="I985" s="13"/>
      <c r="J985" s="13"/>
      <c r="K985" s="13"/>
      <c r="L985" s="13"/>
      <c r="M985" s="14"/>
      <c r="N985" s="14"/>
      <c r="O985" s="14"/>
      <c r="P985" s="14"/>
      <c r="Q985" s="14"/>
      <c r="R985" s="36"/>
      <c r="S985" s="36"/>
      <c r="T985" s="36"/>
      <c r="U985" s="36"/>
      <c r="V985" s="36"/>
      <c r="W985" s="36"/>
    </row>
    <row r="986">
      <c r="A986" s="40"/>
      <c r="B986" s="40"/>
      <c r="C986" s="40"/>
      <c r="D986" s="40"/>
      <c r="E986" s="40"/>
      <c r="F986" s="12"/>
      <c r="G986" s="12"/>
      <c r="H986" s="12"/>
      <c r="I986" s="13"/>
      <c r="J986" s="13"/>
      <c r="K986" s="13"/>
      <c r="L986" s="13"/>
      <c r="M986" s="14"/>
      <c r="N986" s="14"/>
      <c r="O986" s="14"/>
      <c r="P986" s="14"/>
      <c r="Q986" s="14"/>
      <c r="R986" s="36"/>
      <c r="S986" s="36"/>
      <c r="T986" s="36"/>
      <c r="U986" s="36"/>
      <c r="V986" s="36"/>
      <c r="W986" s="36"/>
    </row>
    <row r="987">
      <c r="A987" s="40"/>
      <c r="B987" s="40"/>
      <c r="C987" s="40"/>
      <c r="D987" s="40"/>
      <c r="E987" s="40"/>
      <c r="F987" s="12"/>
      <c r="G987" s="12"/>
      <c r="H987" s="12"/>
      <c r="I987" s="13"/>
      <c r="J987" s="13"/>
      <c r="K987" s="13"/>
      <c r="L987" s="13"/>
      <c r="M987" s="14"/>
      <c r="N987" s="14"/>
      <c r="O987" s="14"/>
      <c r="P987" s="14"/>
      <c r="Q987" s="14"/>
      <c r="R987" s="36"/>
      <c r="S987" s="36"/>
      <c r="T987" s="36"/>
      <c r="U987" s="36"/>
      <c r="V987" s="36"/>
      <c r="W987" s="36"/>
    </row>
    <row r="988">
      <c r="A988" s="40"/>
      <c r="B988" s="40"/>
      <c r="C988" s="40"/>
      <c r="D988" s="40"/>
      <c r="E988" s="40"/>
      <c r="F988" s="12"/>
      <c r="G988" s="12"/>
      <c r="H988" s="12"/>
      <c r="I988" s="13"/>
      <c r="J988" s="13"/>
      <c r="K988" s="13"/>
      <c r="L988" s="13"/>
      <c r="M988" s="14"/>
      <c r="N988" s="14"/>
      <c r="O988" s="14"/>
      <c r="P988" s="14"/>
      <c r="Q988" s="14"/>
      <c r="R988" s="36"/>
      <c r="S988" s="36"/>
      <c r="T988" s="36"/>
      <c r="U988" s="36"/>
      <c r="V988" s="36"/>
      <c r="W988" s="36"/>
    </row>
    <row r="989">
      <c r="A989" s="40"/>
      <c r="B989" s="40"/>
      <c r="C989" s="40"/>
      <c r="D989" s="40"/>
      <c r="E989" s="40"/>
      <c r="F989" s="12"/>
      <c r="G989" s="12"/>
      <c r="H989" s="12"/>
      <c r="I989" s="13"/>
      <c r="J989" s="13"/>
      <c r="K989" s="13"/>
      <c r="L989" s="13"/>
      <c r="M989" s="14"/>
      <c r="N989" s="14"/>
      <c r="O989" s="14"/>
      <c r="P989" s="14"/>
      <c r="Q989" s="14"/>
      <c r="R989" s="36"/>
      <c r="S989" s="36"/>
      <c r="T989" s="36"/>
      <c r="U989" s="36"/>
      <c r="V989" s="36"/>
      <c r="W989" s="36"/>
    </row>
    <row r="990">
      <c r="A990" s="40"/>
      <c r="B990" s="40"/>
      <c r="C990" s="40"/>
      <c r="D990" s="40"/>
      <c r="E990" s="40"/>
      <c r="F990" s="12"/>
      <c r="G990" s="12"/>
      <c r="H990" s="12"/>
      <c r="I990" s="13"/>
      <c r="J990" s="13"/>
      <c r="K990" s="13"/>
      <c r="L990" s="13"/>
      <c r="M990" s="14"/>
      <c r="N990" s="14"/>
      <c r="O990" s="14"/>
      <c r="P990" s="14"/>
      <c r="Q990" s="14"/>
      <c r="R990" s="36"/>
      <c r="S990" s="36"/>
      <c r="T990" s="36"/>
      <c r="U990" s="36"/>
      <c r="V990" s="36"/>
      <c r="W990" s="36"/>
    </row>
    <row r="991">
      <c r="A991" s="40"/>
      <c r="B991" s="40"/>
      <c r="C991" s="40"/>
      <c r="D991" s="40"/>
      <c r="E991" s="40"/>
      <c r="F991" s="12"/>
      <c r="G991" s="12"/>
      <c r="H991" s="12"/>
      <c r="I991" s="13"/>
      <c r="J991" s="13"/>
      <c r="K991" s="13"/>
      <c r="L991" s="13"/>
      <c r="M991" s="14"/>
      <c r="N991" s="14"/>
      <c r="O991" s="14"/>
      <c r="P991" s="14"/>
      <c r="Q991" s="14"/>
      <c r="R991" s="36"/>
      <c r="S991" s="36"/>
      <c r="T991" s="36"/>
      <c r="U991" s="36"/>
      <c r="V991" s="36"/>
      <c r="W991" s="36"/>
    </row>
    <row r="992">
      <c r="A992" s="40"/>
      <c r="B992" s="40"/>
      <c r="C992" s="40"/>
      <c r="D992" s="40"/>
      <c r="E992" s="40"/>
      <c r="F992" s="12"/>
      <c r="G992" s="12"/>
      <c r="H992" s="12"/>
      <c r="I992" s="13"/>
      <c r="J992" s="13"/>
      <c r="K992" s="13"/>
      <c r="L992" s="13"/>
      <c r="M992" s="14"/>
      <c r="N992" s="14"/>
      <c r="O992" s="14"/>
      <c r="P992" s="14"/>
      <c r="Q992" s="14"/>
      <c r="R992" s="36"/>
      <c r="S992" s="36"/>
      <c r="T992" s="36"/>
      <c r="U992" s="36"/>
      <c r="V992" s="36"/>
      <c r="W992" s="36"/>
    </row>
    <row r="993">
      <c r="A993" s="40"/>
      <c r="B993" s="40"/>
      <c r="C993" s="40"/>
      <c r="D993" s="40"/>
      <c r="E993" s="40"/>
      <c r="F993" s="12"/>
      <c r="G993" s="12"/>
      <c r="H993" s="12"/>
      <c r="I993" s="13"/>
      <c r="J993" s="13"/>
      <c r="K993" s="13"/>
      <c r="L993" s="13"/>
      <c r="M993" s="14"/>
      <c r="N993" s="14"/>
      <c r="O993" s="14"/>
      <c r="P993" s="14"/>
      <c r="Q993" s="14"/>
      <c r="R993" s="36"/>
      <c r="S993" s="36"/>
      <c r="T993" s="36"/>
      <c r="U993" s="36"/>
      <c r="V993" s="36"/>
      <c r="W993" s="36"/>
    </row>
    <row r="994">
      <c r="A994" s="40"/>
      <c r="B994" s="40"/>
      <c r="C994" s="40"/>
      <c r="D994" s="40"/>
      <c r="E994" s="40"/>
      <c r="F994" s="12"/>
      <c r="G994" s="12"/>
      <c r="H994" s="12"/>
      <c r="I994" s="13"/>
      <c r="J994" s="13"/>
      <c r="K994" s="13"/>
      <c r="L994" s="13"/>
      <c r="M994" s="14"/>
      <c r="N994" s="14"/>
      <c r="O994" s="14"/>
      <c r="P994" s="14"/>
      <c r="Q994" s="14"/>
      <c r="R994" s="36"/>
      <c r="S994" s="36"/>
      <c r="T994" s="36"/>
      <c r="U994" s="36"/>
      <c r="V994" s="36"/>
      <c r="W994" s="36"/>
    </row>
    <row r="995">
      <c r="A995" s="40"/>
      <c r="B995" s="40"/>
      <c r="C995" s="40"/>
      <c r="D995" s="40"/>
      <c r="E995" s="40"/>
      <c r="F995" s="12"/>
      <c r="G995" s="12"/>
      <c r="H995" s="12"/>
      <c r="I995" s="13"/>
      <c r="J995" s="13"/>
      <c r="K995" s="13"/>
      <c r="L995" s="13"/>
      <c r="M995" s="14"/>
      <c r="N995" s="14"/>
      <c r="O995" s="14"/>
      <c r="P995" s="14"/>
      <c r="Q995" s="14"/>
      <c r="R995" s="36"/>
      <c r="S995" s="36"/>
      <c r="T995" s="36"/>
      <c r="U995" s="36"/>
      <c r="V995" s="36"/>
      <c r="W995" s="36"/>
    </row>
    <row r="996">
      <c r="A996" s="40"/>
      <c r="B996" s="40"/>
      <c r="C996" s="40"/>
      <c r="D996" s="40"/>
      <c r="E996" s="40"/>
      <c r="F996" s="12"/>
      <c r="G996" s="12"/>
      <c r="H996" s="12"/>
      <c r="I996" s="13"/>
      <c r="J996" s="13"/>
      <c r="K996" s="13"/>
      <c r="L996" s="13"/>
      <c r="M996" s="14"/>
      <c r="N996" s="14"/>
      <c r="O996" s="14"/>
      <c r="P996" s="14"/>
      <c r="Q996" s="14"/>
      <c r="R996" s="36"/>
      <c r="S996" s="36"/>
      <c r="T996" s="36"/>
      <c r="U996" s="36"/>
      <c r="V996" s="36"/>
      <c r="W996" s="36"/>
    </row>
    <row r="997">
      <c r="A997" s="40"/>
      <c r="B997" s="40"/>
      <c r="C997" s="40"/>
      <c r="D997" s="40"/>
      <c r="E997" s="40"/>
      <c r="F997" s="12"/>
      <c r="G997" s="12"/>
      <c r="H997" s="12"/>
      <c r="I997" s="13"/>
      <c r="J997" s="13"/>
      <c r="K997" s="13"/>
      <c r="L997" s="13"/>
      <c r="M997" s="14"/>
      <c r="N997" s="14"/>
      <c r="O997" s="14"/>
      <c r="P997" s="14"/>
      <c r="Q997" s="14"/>
      <c r="R997" s="36"/>
      <c r="S997" s="36"/>
      <c r="T997" s="36"/>
      <c r="U997" s="36"/>
      <c r="V997" s="36"/>
      <c r="W997" s="36"/>
    </row>
    <row r="998">
      <c r="A998" s="40"/>
      <c r="B998" s="40"/>
      <c r="C998" s="40"/>
      <c r="D998" s="40"/>
      <c r="E998" s="40"/>
      <c r="F998" s="12"/>
      <c r="G998" s="12"/>
      <c r="H998" s="12"/>
      <c r="I998" s="13"/>
      <c r="J998" s="13"/>
      <c r="K998" s="13"/>
      <c r="L998" s="13"/>
      <c r="M998" s="14"/>
      <c r="N998" s="14"/>
      <c r="O998" s="14"/>
      <c r="P998" s="14"/>
      <c r="Q998" s="14"/>
      <c r="R998" s="36"/>
      <c r="S998" s="36"/>
      <c r="T998" s="36"/>
      <c r="U998" s="36"/>
      <c r="V998" s="36"/>
      <c r="W998" s="36"/>
    </row>
    <row r="999">
      <c r="A999" s="40"/>
      <c r="B999" s="40"/>
      <c r="C999" s="40"/>
      <c r="D999" s="40"/>
      <c r="E999" s="40"/>
      <c r="F999" s="12"/>
      <c r="G999" s="12"/>
      <c r="H999" s="12"/>
      <c r="I999" s="13"/>
      <c r="J999" s="13"/>
      <c r="K999" s="13"/>
      <c r="L999" s="13"/>
      <c r="M999" s="14"/>
      <c r="N999" s="14"/>
      <c r="O999" s="14"/>
      <c r="P999" s="14"/>
      <c r="Q999" s="14"/>
      <c r="R999" s="36"/>
      <c r="S999" s="36"/>
      <c r="T999" s="36"/>
      <c r="U999" s="36"/>
      <c r="V999" s="36"/>
      <c r="W999" s="36"/>
    </row>
    <row r="1000">
      <c r="A1000" s="40"/>
      <c r="B1000" s="40"/>
      <c r="C1000" s="40"/>
      <c r="D1000" s="40"/>
      <c r="E1000" s="40"/>
      <c r="F1000" s="12"/>
      <c r="G1000" s="12"/>
      <c r="H1000" s="12"/>
      <c r="I1000" s="13"/>
      <c r="J1000" s="13"/>
      <c r="K1000" s="13"/>
      <c r="L1000" s="13"/>
      <c r="M1000" s="14"/>
      <c r="N1000" s="14"/>
      <c r="O1000" s="14"/>
      <c r="P1000" s="14"/>
      <c r="Q1000" s="14"/>
      <c r="R1000" s="36"/>
      <c r="S1000" s="36"/>
      <c r="T1000" s="36"/>
      <c r="U1000" s="36"/>
      <c r="V1000" s="36"/>
      <c r="W1000" s="36"/>
    </row>
    <row r="1001">
      <c r="A1001" s="40"/>
      <c r="B1001" s="40"/>
      <c r="C1001" s="40"/>
      <c r="D1001" s="40"/>
      <c r="E1001" s="40"/>
      <c r="F1001" s="12"/>
      <c r="G1001" s="12"/>
      <c r="H1001" s="12"/>
      <c r="I1001" s="13"/>
      <c r="J1001" s="13"/>
      <c r="K1001" s="13"/>
      <c r="L1001" s="13"/>
      <c r="M1001" s="14"/>
      <c r="N1001" s="14"/>
      <c r="O1001" s="14"/>
      <c r="P1001" s="14"/>
      <c r="Q1001" s="14"/>
      <c r="R1001" s="36"/>
      <c r="S1001" s="36"/>
      <c r="T1001" s="36"/>
      <c r="U1001" s="36"/>
      <c r="V1001" s="36"/>
      <c r="W1001" s="36"/>
    </row>
    <row r="1002">
      <c r="A1002" s="40"/>
      <c r="B1002" s="40"/>
      <c r="C1002" s="40"/>
      <c r="D1002" s="40"/>
      <c r="E1002" s="40"/>
      <c r="F1002" s="12"/>
      <c r="G1002" s="12"/>
      <c r="H1002" s="12"/>
      <c r="I1002" s="13"/>
      <c r="J1002" s="13"/>
      <c r="K1002" s="13"/>
      <c r="L1002" s="13"/>
      <c r="M1002" s="14"/>
      <c r="N1002" s="14"/>
      <c r="O1002" s="14"/>
      <c r="P1002" s="14"/>
      <c r="Q1002" s="14"/>
      <c r="R1002" s="36"/>
      <c r="S1002" s="36"/>
      <c r="T1002" s="36"/>
      <c r="U1002" s="36"/>
      <c r="V1002" s="36"/>
      <c r="W1002" s="36"/>
    </row>
    <row r="1003">
      <c r="A1003" s="40"/>
      <c r="B1003" s="40"/>
      <c r="C1003" s="40"/>
      <c r="D1003" s="40"/>
      <c r="E1003" s="40"/>
      <c r="F1003" s="12"/>
      <c r="G1003" s="12"/>
      <c r="H1003" s="12"/>
      <c r="I1003" s="13"/>
      <c r="J1003" s="13"/>
      <c r="K1003" s="13"/>
      <c r="L1003" s="13"/>
      <c r="M1003" s="14"/>
      <c r="N1003" s="14"/>
      <c r="O1003" s="14"/>
      <c r="P1003" s="14"/>
      <c r="Q1003" s="14"/>
      <c r="R1003" s="36"/>
      <c r="S1003" s="36"/>
      <c r="T1003" s="36"/>
      <c r="U1003" s="36"/>
      <c r="V1003" s="36"/>
      <c r="W1003" s="36"/>
    </row>
    <row r="1004">
      <c r="A1004" s="40"/>
      <c r="B1004" s="40"/>
      <c r="C1004" s="40"/>
      <c r="D1004" s="40"/>
      <c r="E1004" s="40"/>
      <c r="F1004" s="12"/>
      <c r="G1004" s="12"/>
      <c r="H1004" s="12"/>
      <c r="I1004" s="13"/>
      <c r="J1004" s="13"/>
      <c r="K1004" s="13"/>
      <c r="L1004" s="13"/>
      <c r="M1004" s="14"/>
      <c r="N1004" s="14"/>
      <c r="O1004" s="14"/>
      <c r="P1004" s="14"/>
      <c r="Q1004" s="14"/>
      <c r="R1004" s="36"/>
      <c r="S1004" s="36"/>
      <c r="T1004" s="36"/>
      <c r="U1004" s="36"/>
      <c r="V1004" s="36"/>
      <c r="W1004" s="36"/>
    </row>
    <row r="1005">
      <c r="A1005" s="40"/>
      <c r="B1005" s="40"/>
      <c r="C1005" s="40"/>
      <c r="D1005" s="40"/>
      <c r="E1005" s="40"/>
      <c r="F1005" s="12"/>
      <c r="G1005" s="12"/>
      <c r="H1005" s="12"/>
      <c r="I1005" s="13"/>
      <c r="J1005" s="13"/>
      <c r="K1005" s="13"/>
      <c r="L1005" s="13"/>
      <c r="M1005" s="14"/>
      <c r="N1005" s="14"/>
      <c r="O1005" s="14"/>
      <c r="P1005" s="14"/>
      <c r="Q1005" s="14"/>
      <c r="R1005" s="36"/>
      <c r="S1005" s="36"/>
      <c r="T1005" s="36"/>
      <c r="U1005" s="36"/>
      <c r="V1005" s="36"/>
      <c r="W1005" s="36"/>
    </row>
    <row r="1006">
      <c r="A1006" s="40"/>
      <c r="B1006" s="40"/>
      <c r="C1006" s="40"/>
      <c r="D1006" s="40"/>
      <c r="E1006" s="40"/>
      <c r="F1006" s="12"/>
      <c r="G1006" s="12"/>
      <c r="H1006" s="12"/>
      <c r="I1006" s="13"/>
      <c r="J1006" s="13"/>
      <c r="K1006" s="13"/>
      <c r="L1006" s="13"/>
      <c r="M1006" s="14"/>
      <c r="N1006" s="14"/>
      <c r="O1006" s="14"/>
      <c r="P1006" s="14"/>
      <c r="Q1006" s="14"/>
      <c r="R1006" s="36"/>
      <c r="S1006" s="36"/>
      <c r="T1006" s="36"/>
      <c r="U1006" s="36"/>
      <c r="V1006" s="36"/>
      <c r="W1006" s="36"/>
    </row>
    <row r="1007">
      <c r="A1007" s="40"/>
      <c r="B1007" s="40"/>
      <c r="C1007" s="40"/>
      <c r="D1007" s="40"/>
      <c r="E1007" s="40"/>
      <c r="F1007" s="12"/>
      <c r="G1007" s="12"/>
      <c r="H1007" s="12"/>
      <c r="I1007" s="13"/>
      <c r="J1007" s="13"/>
      <c r="K1007" s="13"/>
      <c r="L1007" s="13"/>
      <c r="M1007" s="14"/>
      <c r="N1007" s="14"/>
      <c r="O1007" s="14"/>
      <c r="P1007" s="14"/>
      <c r="Q1007" s="14"/>
      <c r="R1007" s="36"/>
      <c r="S1007" s="36"/>
      <c r="T1007" s="36"/>
      <c r="U1007" s="36"/>
      <c r="V1007" s="36"/>
      <c r="W1007" s="36"/>
    </row>
    <row r="1008">
      <c r="A1008" s="40"/>
      <c r="B1008" s="40"/>
      <c r="C1008" s="40"/>
      <c r="D1008" s="40"/>
      <c r="E1008" s="40"/>
      <c r="F1008" s="12"/>
      <c r="G1008" s="12"/>
      <c r="H1008" s="12"/>
      <c r="I1008" s="13"/>
      <c r="J1008" s="13"/>
      <c r="K1008" s="13"/>
      <c r="L1008" s="13"/>
      <c r="M1008" s="14"/>
      <c r="N1008" s="14"/>
      <c r="O1008" s="14"/>
      <c r="P1008" s="14"/>
      <c r="Q1008" s="14"/>
      <c r="R1008" s="36"/>
      <c r="S1008" s="36"/>
      <c r="T1008" s="36"/>
      <c r="U1008" s="36"/>
      <c r="V1008" s="36"/>
      <c r="W1008" s="36"/>
    </row>
    <row r="1009">
      <c r="A1009" s="40"/>
      <c r="B1009" s="40"/>
      <c r="C1009" s="40"/>
      <c r="D1009" s="40"/>
      <c r="E1009" s="40"/>
      <c r="F1009" s="12"/>
      <c r="G1009" s="12"/>
      <c r="H1009" s="12"/>
      <c r="I1009" s="13"/>
      <c r="J1009" s="13"/>
      <c r="K1009" s="13"/>
      <c r="L1009" s="13"/>
      <c r="M1009" s="14"/>
      <c r="N1009" s="14"/>
      <c r="O1009" s="14"/>
      <c r="P1009" s="14"/>
      <c r="Q1009" s="14"/>
      <c r="R1009" s="36"/>
      <c r="S1009" s="36"/>
      <c r="T1009" s="36"/>
      <c r="U1009" s="36"/>
      <c r="V1009" s="36"/>
      <c r="W1009" s="36"/>
    </row>
    <row r="1010">
      <c r="A1010" s="40"/>
      <c r="B1010" s="40"/>
      <c r="C1010" s="40"/>
      <c r="D1010" s="40"/>
      <c r="E1010" s="40"/>
      <c r="F1010" s="12"/>
      <c r="G1010" s="12"/>
      <c r="H1010" s="12"/>
      <c r="I1010" s="13"/>
      <c r="J1010" s="13"/>
      <c r="K1010" s="13"/>
      <c r="L1010" s="13"/>
      <c r="M1010" s="14"/>
      <c r="N1010" s="14"/>
      <c r="O1010" s="14"/>
      <c r="P1010" s="14"/>
      <c r="Q1010" s="14"/>
      <c r="R1010" s="36"/>
      <c r="S1010" s="36"/>
      <c r="T1010" s="36"/>
      <c r="U1010" s="36"/>
      <c r="V1010" s="36"/>
      <c r="W1010" s="36"/>
    </row>
    <row r="1011">
      <c r="A1011" s="40"/>
      <c r="B1011" s="40"/>
      <c r="C1011" s="40"/>
      <c r="D1011" s="40"/>
      <c r="E1011" s="40"/>
      <c r="F1011" s="12"/>
      <c r="G1011" s="12"/>
      <c r="H1011" s="12"/>
      <c r="I1011" s="13"/>
      <c r="J1011" s="13"/>
      <c r="K1011" s="13"/>
      <c r="L1011" s="13"/>
      <c r="M1011" s="14"/>
      <c r="N1011" s="14"/>
      <c r="O1011" s="14"/>
      <c r="P1011" s="14"/>
      <c r="Q1011" s="14"/>
      <c r="R1011" s="36"/>
      <c r="S1011" s="36"/>
      <c r="T1011" s="36"/>
      <c r="U1011" s="36"/>
      <c r="V1011" s="36"/>
      <c r="W1011" s="36"/>
    </row>
    <row r="1012">
      <c r="A1012" s="40"/>
      <c r="B1012" s="40"/>
      <c r="C1012" s="40"/>
      <c r="D1012" s="40"/>
      <c r="E1012" s="40"/>
      <c r="F1012" s="12"/>
      <c r="G1012" s="12"/>
      <c r="H1012" s="12"/>
      <c r="I1012" s="13"/>
      <c r="J1012" s="13"/>
      <c r="K1012" s="13"/>
      <c r="L1012" s="13"/>
      <c r="M1012" s="14"/>
      <c r="N1012" s="14"/>
      <c r="O1012" s="14"/>
      <c r="P1012" s="14"/>
      <c r="Q1012" s="14"/>
      <c r="R1012" s="36"/>
      <c r="S1012" s="36"/>
      <c r="T1012" s="36"/>
      <c r="U1012" s="36"/>
      <c r="V1012" s="36"/>
      <c r="W1012" s="36"/>
    </row>
    <row r="1013">
      <c r="A1013" s="40"/>
      <c r="B1013" s="40"/>
      <c r="C1013" s="40"/>
      <c r="D1013" s="40"/>
      <c r="E1013" s="40"/>
      <c r="F1013" s="12"/>
      <c r="G1013" s="12"/>
      <c r="H1013" s="12"/>
      <c r="I1013" s="13"/>
      <c r="J1013" s="13"/>
      <c r="K1013" s="13"/>
      <c r="L1013" s="13"/>
      <c r="M1013" s="14"/>
      <c r="N1013" s="14"/>
      <c r="O1013" s="14"/>
      <c r="P1013" s="14"/>
      <c r="Q1013" s="14"/>
      <c r="R1013" s="36"/>
      <c r="S1013" s="36"/>
      <c r="T1013" s="36"/>
      <c r="U1013" s="36"/>
      <c r="V1013" s="36"/>
      <c r="W1013" s="36"/>
    </row>
    <row r="1014">
      <c r="A1014" s="40"/>
      <c r="B1014" s="40"/>
      <c r="C1014" s="40"/>
      <c r="D1014" s="40"/>
      <c r="E1014" s="40"/>
      <c r="F1014" s="12"/>
      <c r="G1014" s="12"/>
      <c r="H1014" s="12"/>
      <c r="I1014" s="13"/>
      <c r="J1014" s="13"/>
      <c r="K1014" s="13"/>
      <c r="L1014" s="13"/>
      <c r="M1014" s="14"/>
      <c r="N1014" s="14"/>
      <c r="O1014" s="14"/>
      <c r="P1014" s="14"/>
      <c r="Q1014" s="14"/>
      <c r="R1014" s="36"/>
      <c r="S1014" s="36"/>
      <c r="T1014" s="36"/>
      <c r="U1014" s="36"/>
      <c r="V1014" s="36"/>
      <c r="W1014" s="36"/>
    </row>
    <row r="1015">
      <c r="A1015" s="40"/>
      <c r="B1015" s="40"/>
      <c r="C1015" s="40"/>
      <c r="D1015" s="40"/>
      <c r="E1015" s="40"/>
      <c r="F1015" s="12"/>
      <c r="G1015" s="12"/>
      <c r="H1015" s="12"/>
      <c r="I1015" s="13"/>
      <c r="J1015" s="13"/>
      <c r="K1015" s="13"/>
      <c r="L1015" s="13"/>
      <c r="M1015" s="14"/>
      <c r="N1015" s="14"/>
      <c r="O1015" s="14"/>
      <c r="P1015" s="14"/>
      <c r="Q1015" s="14"/>
      <c r="R1015" s="36"/>
      <c r="S1015" s="36"/>
      <c r="T1015" s="36"/>
      <c r="U1015" s="36"/>
      <c r="V1015" s="36"/>
      <c r="W1015" s="36"/>
    </row>
    <row r="1016">
      <c r="A1016" s="40"/>
      <c r="B1016" s="40"/>
      <c r="C1016" s="40"/>
      <c r="D1016" s="40"/>
      <c r="E1016" s="40"/>
      <c r="F1016" s="12"/>
      <c r="G1016" s="12"/>
      <c r="H1016" s="12"/>
      <c r="I1016" s="13"/>
      <c r="J1016" s="13"/>
      <c r="K1016" s="13"/>
      <c r="L1016" s="13"/>
      <c r="M1016" s="14"/>
      <c r="N1016" s="14"/>
      <c r="O1016" s="14"/>
      <c r="P1016" s="14"/>
      <c r="Q1016" s="14"/>
      <c r="R1016" s="36"/>
      <c r="S1016" s="36"/>
      <c r="T1016" s="36"/>
      <c r="U1016" s="36"/>
      <c r="V1016" s="36"/>
      <c r="W1016" s="36"/>
    </row>
    <row r="1017">
      <c r="A1017" s="40"/>
      <c r="B1017" s="40"/>
      <c r="C1017" s="40"/>
      <c r="D1017" s="40"/>
      <c r="E1017" s="40"/>
      <c r="F1017" s="12"/>
      <c r="G1017" s="12"/>
      <c r="H1017" s="12"/>
      <c r="I1017" s="13"/>
      <c r="J1017" s="13"/>
      <c r="K1017" s="13"/>
      <c r="L1017" s="13"/>
      <c r="M1017" s="14"/>
      <c r="N1017" s="14"/>
      <c r="O1017" s="14"/>
      <c r="P1017" s="14"/>
      <c r="Q1017" s="14"/>
      <c r="R1017" s="36"/>
      <c r="S1017" s="36"/>
      <c r="T1017" s="36"/>
      <c r="U1017" s="36"/>
      <c r="V1017" s="36"/>
      <c r="W1017" s="36"/>
    </row>
    <row r="1018">
      <c r="A1018" s="40"/>
      <c r="B1018" s="40"/>
      <c r="C1018" s="40"/>
      <c r="D1018" s="40"/>
      <c r="E1018" s="40"/>
      <c r="F1018" s="12"/>
      <c r="G1018" s="12"/>
      <c r="H1018" s="12"/>
      <c r="I1018" s="13"/>
      <c r="J1018" s="13"/>
      <c r="K1018" s="13"/>
      <c r="L1018" s="13"/>
      <c r="M1018" s="14"/>
      <c r="N1018" s="14"/>
      <c r="O1018" s="14"/>
      <c r="P1018" s="14"/>
      <c r="Q1018" s="14"/>
      <c r="R1018" s="36"/>
      <c r="S1018" s="36"/>
      <c r="T1018" s="36"/>
      <c r="U1018" s="36"/>
      <c r="V1018" s="36"/>
      <c r="W1018" s="36"/>
    </row>
    <row r="1019">
      <c r="A1019" s="40"/>
      <c r="B1019" s="40"/>
      <c r="C1019" s="40"/>
      <c r="D1019" s="40"/>
      <c r="E1019" s="40"/>
      <c r="F1019" s="12"/>
      <c r="G1019" s="12"/>
      <c r="H1019" s="12"/>
      <c r="I1019" s="13"/>
      <c r="J1019" s="13"/>
      <c r="K1019" s="13"/>
      <c r="L1019" s="13"/>
      <c r="M1019" s="14"/>
      <c r="N1019" s="14"/>
      <c r="O1019" s="14"/>
      <c r="P1019" s="14"/>
      <c r="Q1019" s="14"/>
      <c r="R1019" s="36"/>
      <c r="S1019" s="36"/>
      <c r="T1019" s="36"/>
      <c r="U1019" s="36"/>
      <c r="V1019" s="36"/>
      <c r="W1019" s="36"/>
    </row>
    <row r="1020">
      <c r="A1020" s="40"/>
      <c r="B1020" s="40"/>
      <c r="C1020" s="40"/>
      <c r="D1020" s="40"/>
      <c r="E1020" s="40"/>
      <c r="F1020" s="12"/>
      <c r="G1020" s="12"/>
      <c r="H1020" s="12"/>
      <c r="I1020" s="13"/>
      <c r="J1020" s="13"/>
      <c r="K1020" s="13"/>
      <c r="L1020" s="13"/>
      <c r="M1020" s="14"/>
      <c r="N1020" s="14"/>
      <c r="O1020" s="14"/>
      <c r="P1020" s="14"/>
      <c r="Q1020" s="14"/>
      <c r="R1020" s="36"/>
      <c r="S1020" s="36"/>
      <c r="T1020" s="36"/>
      <c r="U1020" s="36"/>
      <c r="V1020" s="36"/>
      <c r="W1020" s="36"/>
    </row>
    <row r="1021">
      <c r="A1021" s="40"/>
      <c r="B1021" s="40"/>
      <c r="C1021" s="40"/>
      <c r="D1021" s="40"/>
      <c r="E1021" s="40"/>
      <c r="F1021" s="12"/>
      <c r="G1021" s="12"/>
      <c r="H1021" s="12"/>
      <c r="I1021" s="13"/>
      <c r="J1021" s="13"/>
      <c r="K1021" s="13"/>
      <c r="L1021" s="13"/>
      <c r="M1021" s="14"/>
      <c r="N1021" s="14"/>
      <c r="O1021" s="14"/>
      <c r="P1021" s="14"/>
      <c r="Q1021" s="14"/>
      <c r="R1021" s="36"/>
      <c r="S1021" s="36"/>
      <c r="T1021" s="36"/>
      <c r="U1021" s="36"/>
      <c r="V1021" s="36"/>
      <c r="W1021" s="36"/>
    </row>
    <row r="1022">
      <c r="A1022" s="40"/>
      <c r="B1022" s="40"/>
      <c r="C1022" s="40"/>
      <c r="D1022" s="40"/>
      <c r="E1022" s="40"/>
      <c r="F1022" s="12"/>
      <c r="G1022" s="12"/>
      <c r="H1022" s="12"/>
      <c r="I1022" s="13"/>
      <c r="J1022" s="13"/>
      <c r="K1022" s="13"/>
      <c r="L1022" s="13"/>
      <c r="M1022" s="14"/>
      <c r="N1022" s="14"/>
      <c r="O1022" s="14"/>
      <c r="P1022" s="14"/>
      <c r="Q1022" s="14"/>
      <c r="R1022" s="36"/>
      <c r="S1022" s="36"/>
      <c r="T1022" s="36"/>
      <c r="U1022" s="36"/>
      <c r="V1022" s="36"/>
      <c r="W1022" s="36"/>
    </row>
    <row r="1023">
      <c r="A1023" s="40"/>
      <c r="B1023" s="40"/>
      <c r="C1023" s="40"/>
      <c r="D1023" s="40"/>
      <c r="E1023" s="40"/>
      <c r="F1023" s="12"/>
      <c r="G1023" s="12"/>
      <c r="H1023" s="12"/>
      <c r="I1023" s="13"/>
      <c r="J1023" s="13"/>
      <c r="K1023" s="13"/>
      <c r="L1023" s="13"/>
      <c r="M1023" s="14"/>
      <c r="N1023" s="14"/>
      <c r="O1023" s="14"/>
      <c r="P1023" s="14"/>
      <c r="Q1023" s="14"/>
      <c r="R1023" s="36"/>
      <c r="S1023" s="36"/>
      <c r="T1023" s="36"/>
      <c r="U1023" s="36"/>
      <c r="V1023" s="36"/>
      <c r="W1023" s="36"/>
    </row>
    <row r="1024">
      <c r="A1024" s="40"/>
      <c r="B1024" s="40"/>
      <c r="C1024" s="40"/>
      <c r="D1024" s="40"/>
      <c r="E1024" s="40"/>
      <c r="F1024" s="12"/>
      <c r="G1024" s="12"/>
      <c r="H1024" s="12"/>
      <c r="I1024" s="13"/>
      <c r="J1024" s="13"/>
      <c r="K1024" s="13"/>
      <c r="L1024" s="13"/>
      <c r="M1024" s="14"/>
      <c r="N1024" s="14"/>
      <c r="O1024" s="14"/>
      <c r="P1024" s="14"/>
      <c r="Q1024" s="14"/>
      <c r="R1024" s="36"/>
      <c r="S1024" s="36"/>
      <c r="T1024" s="36"/>
      <c r="U1024" s="36"/>
      <c r="V1024" s="36"/>
      <c r="W1024" s="36"/>
    </row>
    <row r="1025">
      <c r="A1025" s="40"/>
      <c r="B1025" s="40"/>
      <c r="C1025" s="40"/>
      <c r="D1025" s="40"/>
      <c r="E1025" s="40"/>
      <c r="F1025" s="12"/>
      <c r="G1025" s="12"/>
      <c r="H1025" s="12"/>
      <c r="I1025" s="13"/>
      <c r="J1025" s="13"/>
      <c r="K1025" s="13"/>
      <c r="L1025" s="13"/>
      <c r="M1025" s="14"/>
      <c r="N1025" s="14"/>
      <c r="O1025" s="14"/>
      <c r="P1025" s="14"/>
      <c r="Q1025" s="14"/>
      <c r="R1025" s="36"/>
      <c r="S1025" s="36"/>
      <c r="T1025" s="36"/>
      <c r="U1025" s="36"/>
      <c r="V1025" s="36"/>
      <c r="W1025" s="36"/>
    </row>
    <row r="1026">
      <c r="A1026" s="40"/>
      <c r="B1026" s="40"/>
      <c r="C1026" s="40"/>
      <c r="D1026" s="40"/>
      <c r="E1026" s="40"/>
      <c r="F1026" s="12"/>
      <c r="G1026" s="12"/>
      <c r="H1026" s="12"/>
      <c r="I1026" s="13"/>
      <c r="J1026" s="13"/>
      <c r="K1026" s="13"/>
      <c r="L1026" s="13"/>
      <c r="M1026" s="14"/>
      <c r="N1026" s="14"/>
      <c r="O1026" s="14"/>
      <c r="P1026" s="14"/>
      <c r="Q1026" s="14"/>
      <c r="R1026" s="36"/>
      <c r="S1026" s="36"/>
      <c r="T1026" s="36"/>
      <c r="U1026" s="36"/>
      <c r="V1026" s="36"/>
      <c r="W1026" s="36"/>
    </row>
    <row r="1027">
      <c r="A1027" s="40"/>
      <c r="B1027" s="40"/>
      <c r="C1027" s="40"/>
      <c r="D1027" s="40"/>
      <c r="E1027" s="40"/>
      <c r="F1027" s="12"/>
      <c r="G1027" s="12"/>
      <c r="H1027" s="12"/>
      <c r="I1027" s="13"/>
      <c r="J1027" s="13"/>
      <c r="K1027" s="13"/>
      <c r="L1027" s="13"/>
      <c r="M1027" s="14"/>
      <c r="N1027" s="14"/>
      <c r="O1027" s="14"/>
      <c r="P1027" s="14"/>
      <c r="Q1027" s="14"/>
      <c r="R1027" s="36"/>
      <c r="S1027" s="36"/>
      <c r="T1027" s="36"/>
      <c r="U1027" s="36"/>
      <c r="V1027" s="36"/>
      <c r="W1027" s="36"/>
    </row>
    <row r="1028">
      <c r="A1028" s="40"/>
      <c r="B1028" s="40"/>
      <c r="C1028" s="40"/>
      <c r="D1028" s="40"/>
      <c r="E1028" s="40"/>
      <c r="F1028" s="12"/>
      <c r="G1028" s="12"/>
      <c r="H1028" s="12"/>
      <c r="I1028" s="13"/>
      <c r="J1028" s="13"/>
      <c r="K1028" s="13"/>
      <c r="L1028" s="13"/>
      <c r="M1028" s="14"/>
      <c r="N1028" s="14"/>
      <c r="O1028" s="14"/>
      <c r="P1028" s="14"/>
      <c r="Q1028" s="14"/>
      <c r="R1028" s="36"/>
      <c r="S1028" s="36"/>
      <c r="T1028" s="36"/>
      <c r="U1028" s="36"/>
      <c r="V1028" s="36"/>
      <c r="W1028" s="36"/>
    </row>
    <row r="1029">
      <c r="A1029" s="40"/>
      <c r="B1029" s="40"/>
      <c r="C1029" s="40"/>
      <c r="D1029" s="40"/>
      <c r="E1029" s="40"/>
      <c r="F1029" s="12"/>
      <c r="G1029" s="12"/>
      <c r="H1029" s="12"/>
      <c r="I1029" s="13"/>
      <c r="J1029" s="13"/>
      <c r="K1029" s="13"/>
      <c r="L1029" s="13"/>
      <c r="M1029" s="14"/>
      <c r="N1029" s="14"/>
      <c r="O1029" s="14"/>
      <c r="P1029" s="14"/>
      <c r="Q1029" s="14"/>
      <c r="R1029" s="36"/>
      <c r="S1029" s="36"/>
      <c r="T1029" s="36"/>
      <c r="U1029" s="36"/>
      <c r="V1029" s="36"/>
      <c r="W1029" s="36"/>
    </row>
    <row r="1030">
      <c r="A1030" s="40"/>
      <c r="B1030" s="40"/>
      <c r="C1030" s="40"/>
      <c r="D1030" s="40"/>
      <c r="E1030" s="40"/>
      <c r="F1030" s="12"/>
      <c r="G1030" s="12"/>
      <c r="H1030" s="12"/>
      <c r="I1030" s="13"/>
      <c r="J1030" s="13"/>
      <c r="K1030" s="13"/>
      <c r="L1030" s="13"/>
      <c r="M1030" s="14"/>
      <c r="N1030" s="14"/>
      <c r="O1030" s="14"/>
      <c r="P1030" s="14"/>
      <c r="Q1030" s="14"/>
      <c r="R1030" s="36"/>
      <c r="S1030" s="36"/>
      <c r="T1030" s="36"/>
      <c r="U1030" s="36"/>
      <c r="V1030" s="36"/>
      <c r="W1030" s="36"/>
    </row>
    <row r="1031">
      <c r="A1031" s="40"/>
      <c r="B1031" s="40"/>
      <c r="C1031" s="40"/>
      <c r="D1031" s="40"/>
      <c r="E1031" s="40"/>
      <c r="F1031" s="12"/>
      <c r="G1031" s="12"/>
      <c r="H1031" s="12"/>
      <c r="I1031" s="13"/>
      <c r="J1031" s="13"/>
      <c r="K1031" s="13"/>
      <c r="L1031" s="13"/>
      <c r="M1031" s="14"/>
      <c r="N1031" s="14"/>
      <c r="O1031" s="14"/>
      <c r="P1031" s="14"/>
      <c r="Q1031" s="14"/>
      <c r="R1031" s="36"/>
      <c r="S1031" s="36"/>
      <c r="T1031" s="36"/>
      <c r="U1031" s="36"/>
      <c r="V1031" s="36"/>
      <c r="W1031" s="36"/>
    </row>
    <row r="1032">
      <c r="A1032" s="40"/>
      <c r="B1032" s="40"/>
      <c r="C1032" s="40"/>
      <c r="D1032" s="40"/>
      <c r="E1032" s="40"/>
      <c r="F1032" s="12"/>
      <c r="G1032" s="12"/>
      <c r="H1032" s="12"/>
      <c r="I1032" s="13"/>
      <c r="J1032" s="13"/>
      <c r="K1032" s="13"/>
      <c r="L1032" s="13"/>
      <c r="M1032" s="14"/>
      <c r="N1032" s="14"/>
      <c r="O1032" s="14"/>
      <c r="P1032" s="14"/>
      <c r="Q1032" s="14"/>
      <c r="R1032" s="36"/>
      <c r="S1032" s="36"/>
      <c r="T1032" s="36"/>
      <c r="U1032" s="36"/>
      <c r="V1032" s="36"/>
      <c r="W1032" s="36"/>
    </row>
    <row r="1033">
      <c r="A1033" s="40"/>
      <c r="B1033" s="40"/>
      <c r="C1033" s="40"/>
      <c r="D1033" s="40"/>
      <c r="E1033" s="40"/>
      <c r="F1033" s="12"/>
      <c r="G1033" s="12"/>
      <c r="H1033" s="12"/>
      <c r="I1033" s="13"/>
      <c r="J1033" s="13"/>
      <c r="K1033" s="13"/>
      <c r="L1033" s="13"/>
      <c r="M1033" s="14"/>
      <c r="N1033" s="14"/>
      <c r="O1033" s="14"/>
      <c r="P1033" s="14"/>
      <c r="Q1033" s="14"/>
      <c r="R1033" s="36"/>
      <c r="S1033" s="36"/>
      <c r="T1033" s="36"/>
      <c r="U1033" s="36"/>
      <c r="V1033" s="36"/>
      <c r="W1033" s="36"/>
    </row>
    <row r="1034">
      <c r="A1034" s="40"/>
      <c r="B1034" s="40"/>
      <c r="C1034" s="40"/>
      <c r="D1034" s="40"/>
      <c r="E1034" s="40"/>
      <c r="F1034" s="12"/>
      <c r="G1034" s="12"/>
      <c r="H1034" s="12"/>
      <c r="I1034" s="13"/>
      <c r="J1034" s="13"/>
      <c r="K1034" s="13"/>
      <c r="L1034" s="13"/>
      <c r="M1034" s="14"/>
      <c r="N1034" s="14"/>
      <c r="O1034" s="14"/>
      <c r="P1034" s="14"/>
      <c r="Q1034" s="14"/>
      <c r="R1034" s="36"/>
      <c r="S1034" s="36"/>
      <c r="T1034" s="36"/>
      <c r="U1034" s="36"/>
      <c r="V1034" s="36"/>
      <c r="W1034" s="36"/>
    </row>
    <row r="1035">
      <c r="A1035" s="40"/>
      <c r="B1035" s="40"/>
      <c r="C1035" s="40"/>
      <c r="D1035" s="40"/>
      <c r="E1035" s="40"/>
      <c r="F1035" s="12"/>
      <c r="G1035" s="12"/>
      <c r="H1035" s="12"/>
      <c r="I1035" s="13"/>
      <c r="J1035" s="13"/>
      <c r="K1035" s="13"/>
      <c r="L1035" s="13"/>
      <c r="M1035" s="14"/>
      <c r="N1035" s="14"/>
      <c r="O1035" s="14"/>
      <c r="P1035" s="14"/>
      <c r="Q1035" s="14"/>
      <c r="R1035" s="36"/>
      <c r="S1035" s="36"/>
      <c r="T1035" s="36"/>
      <c r="U1035" s="36"/>
      <c r="V1035" s="36"/>
      <c r="W1035" s="36"/>
    </row>
    <row r="1036">
      <c r="A1036" s="40"/>
      <c r="B1036" s="40"/>
      <c r="C1036" s="40"/>
      <c r="D1036" s="40"/>
      <c r="E1036" s="40"/>
      <c r="F1036" s="12"/>
      <c r="G1036" s="12"/>
      <c r="H1036" s="12"/>
      <c r="I1036" s="13"/>
      <c r="J1036" s="13"/>
      <c r="K1036" s="13"/>
      <c r="L1036" s="13"/>
      <c r="M1036" s="14"/>
      <c r="N1036" s="14"/>
      <c r="O1036" s="14"/>
      <c r="P1036" s="14"/>
      <c r="Q1036" s="14"/>
      <c r="R1036" s="36"/>
      <c r="S1036" s="36"/>
      <c r="T1036" s="36"/>
      <c r="U1036" s="36"/>
      <c r="V1036" s="36"/>
      <c r="W1036" s="36"/>
    </row>
    <row r="1037">
      <c r="A1037" s="40"/>
      <c r="B1037" s="40"/>
      <c r="C1037" s="40"/>
      <c r="D1037" s="40"/>
      <c r="E1037" s="40"/>
      <c r="F1037" s="12"/>
      <c r="G1037" s="12"/>
      <c r="H1037" s="12"/>
      <c r="I1037" s="13"/>
      <c r="J1037" s="13"/>
      <c r="K1037" s="13"/>
      <c r="L1037" s="13"/>
      <c r="M1037" s="14"/>
      <c r="N1037" s="14"/>
      <c r="O1037" s="14"/>
      <c r="P1037" s="14"/>
      <c r="Q1037" s="14"/>
      <c r="R1037" s="36"/>
      <c r="S1037" s="36"/>
      <c r="T1037" s="36"/>
      <c r="U1037" s="36"/>
      <c r="V1037" s="36"/>
      <c r="W1037" s="36"/>
    </row>
    <row r="1038">
      <c r="A1038" s="40"/>
      <c r="B1038" s="40"/>
      <c r="C1038" s="40"/>
      <c r="D1038" s="40"/>
      <c r="E1038" s="40"/>
      <c r="F1038" s="12"/>
      <c r="G1038" s="12"/>
      <c r="H1038" s="12"/>
      <c r="I1038" s="13"/>
      <c r="J1038" s="13"/>
      <c r="K1038" s="13"/>
      <c r="L1038" s="13"/>
      <c r="M1038" s="14"/>
      <c r="N1038" s="14"/>
      <c r="O1038" s="14"/>
      <c r="P1038" s="14"/>
      <c r="Q1038" s="14"/>
      <c r="R1038" s="36"/>
      <c r="S1038" s="36"/>
      <c r="T1038" s="36"/>
      <c r="U1038" s="36"/>
      <c r="V1038" s="36"/>
      <c r="W1038" s="36"/>
    </row>
    <row r="1039">
      <c r="A1039" s="40"/>
      <c r="B1039" s="40"/>
      <c r="C1039" s="40"/>
      <c r="D1039" s="40"/>
      <c r="E1039" s="40"/>
      <c r="F1039" s="12"/>
      <c r="G1039" s="12"/>
      <c r="H1039" s="12"/>
      <c r="I1039" s="13"/>
      <c r="J1039" s="13"/>
      <c r="K1039" s="13"/>
      <c r="L1039" s="13"/>
      <c r="M1039" s="14"/>
      <c r="N1039" s="14"/>
      <c r="O1039" s="14"/>
      <c r="P1039" s="14"/>
      <c r="Q1039" s="14"/>
      <c r="R1039" s="36"/>
      <c r="S1039" s="36"/>
      <c r="T1039" s="36"/>
      <c r="U1039" s="36"/>
      <c r="V1039" s="36"/>
      <c r="W1039" s="36"/>
    </row>
    <row r="1040">
      <c r="A1040" s="40"/>
      <c r="B1040" s="40"/>
      <c r="C1040" s="40"/>
      <c r="D1040" s="40"/>
      <c r="E1040" s="40"/>
      <c r="F1040" s="12"/>
      <c r="G1040" s="12"/>
      <c r="H1040" s="12"/>
      <c r="I1040" s="13"/>
      <c r="J1040" s="13"/>
      <c r="K1040" s="13"/>
      <c r="L1040" s="13"/>
      <c r="M1040" s="14"/>
      <c r="N1040" s="14"/>
      <c r="O1040" s="14"/>
      <c r="P1040" s="14"/>
      <c r="Q1040" s="14"/>
      <c r="R1040" s="36"/>
      <c r="S1040" s="36"/>
      <c r="T1040" s="36"/>
      <c r="U1040" s="36"/>
      <c r="V1040" s="36"/>
      <c r="W1040" s="36"/>
    </row>
    <row r="1041">
      <c r="A1041" s="40"/>
      <c r="B1041" s="40"/>
      <c r="C1041" s="40"/>
      <c r="D1041" s="40"/>
      <c r="E1041" s="40"/>
      <c r="F1041" s="12"/>
      <c r="G1041" s="12"/>
      <c r="H1041" s="12"/>
      <c r="I1041" s="13"/>
      <c r="J1041" s="13"/>
      <c r="K1041" s="13"/>
      <c r="L1041" s="13"/>
      <c r="M1041" s="14"/>
      <c r="N1041" s="14"/>
      <c r="O1041" s="14"/>
      <c r="P1041" s="14"/>
      <c r="Q1041" s="14"/>
      <c r="R1041" s="36"/>
      <c r="S1041" s="36"/>
      <c r="T1041" s="36"/>
      <c r="U1041" s="36"/>
      <c r="V1041" s="36"/>
      <c r="W1041" s="36"/>
    </row>
    <row r="1042">
      <c r="A1042" s="40"/>
      <c r="B1042" s="40"/>
      <c r="C1042" s="40"/>
      <c r="D1042" s="40"/>
      <c r="E1042" s="40"/>
      <c r="F1042" s="12"/>
      <c r="G1042" s="12"/>
      <c r="H1042" s="12"/>
      <c r="I1042" s="13"/>
      <c r="J1042" s="13"/>
      <c r="K1042" s="13"/>
      <c r="L1042" s="13"/>
      <c r="M1042" s="14"/>
      <c r="N1042" s="14"/>
      <c r="O1042" s="14"/>
      <c r="P1042" s="14"/>
      <c r="Q1042" s="14"/>
      <c r="R1042" s="36"/>
      <c r="S1042" s="36"/>
      <c r="T1042" s="36"/>
      <c r="U1042" s="36"/>
      <c r="V1042" s="36"/>
      <c r="W1042" s="36"/>
    </row>
    <row r="1043">
      <c r="A1043" s="40"/>
      <c r="B1043" s="40"/>
      <c r="C1043" s="40"/>
      <c r="D1043" s="40"/>
      <c r="E1043" s="40"/>
      <c r="F1043" s="12"/>
      <c r="G1043" s="12"/>
      <c r="H1043" s="12"/>
      <c r="I1043" s="13"/>
      <c r="J1043" s="13"/>
      <c r="K1043" s="13"/>
      <c r="L1043" s="13"/>
      <c r="M1043" s="14"/>
      <c r="N1043" s="14"/>
      <c r="O1043" s="14"/>
      <c r="P1043" s="14"/>
      <c r="Q1043" s="14"/>
      <c r="R1043" s="36"/>
      <c r="S1043" s="36"/>
      <c r="T1043" s="36"/>
      <c r="U1043" s="36"/>
      <c r="V1043" s="36"/>
      <c r="W1043" s="36"/>
    </row>
    <row r="1044">
      <c r="A1044" s="40"/>
      <c r="B1044" s="40"/>
      <c r="C1044" s="40"/>
      <c r="D1044" s="40"/>
      <c r="E1044" s="40"/>
      <c r="F1044" s="12"/>
      <c r="G1044" s="12"/>
      <c r="H1044" s="12"/>
      <c r="I1044" s="13"/>
      <c r="J1044" s="13"/>
      <c r="K1044" s="13"/>
      <c r="L1044" s="13"/>
      <c r="M1044" s="14"/>
      <c r="N1044" s="14"/>
      <c r="O1044" s="14"/>
      <c r="P1044" s="14"/>
      <c r="Q1044" s="14"/>
      <c r="R1044" s="36"/>
      <c r="S1044" s="36"/>
      <c r="T1044" s="36"/>
      <c r="U1044" s="36"/>
      <c r="V1044" s="36"/>
      <c r="W1044" s="36"/>
    </row>
    <row r="1045">
      <c r="A1045" s="40"/>
      <c r="B1045" s="40"/>
      <c r="C1045" s="40"/>
      <c r="D1045" s="40"/>
      <c r="E1045" s="40"/>
      <c r="F1045" s="12"/>
      <c r="G1045" s="12"/>
      <c r="H1045" s="12"/>
      <c r="I1045" s="13"/>
      <c r="J1045" s="13"/>
      <c r="K1045" s="13"/>
      <c r="L1045" s="13"/>
      <c r="M1045" s="14"/>
      <c r="N1045" s="14"/>
      <c r="O1045" s="14"/>
      <c r="P1045" s="14"/>
      <c r="Q1045" s="14"/>
      <c r="R1045" s="36"/>
      <c r="S1045" s="36"/>
      <c r="T1045" s="36"/>
      <c r="U1045" s="36"/>
      <c r="V1045" s="36"/>
      <c r="W1045" s="36"/>
    </row>
    <row r="1046">
      <c r="A1046" s="40"/>
      <c r="B1046" s="40"/>
      <c r="C1046" s="40"/>
      <c r="D1046" s="40"/>
      <c r="E1046" s="40"/>
      <c r="F1046" s="12"/>
      <c r="G1046" s="12"/>
      <c r="H1046" s="12"/>
      <c r="I1046" s="13"/>
      <c r="J1046" s="13"/>
      <c r="K1046" s="13"/>
      <c r="L1046" s="13"/>
      <c r="M1046" s="14"/>
      <c r="N1046" s="14"/>
      <c r="O1046" s="14"/>
      <c r="P1046" s="14"/>
      <c r="Q1046" s="14"/>
      <c r="R1046" s="36"/>
      <c r="S1046" s="36"/>
      <c r="T1046" s="36"/>
      <c r="U1046" s="36"/>
      <c r="V1046" s="36"/>
      <c r="W1046" s="36"/>
    </row>
    <row r="1047">
      <c r="A1047" s="40"/>
      <c r="B1047" s="40"/>
      <c r="C1047" s="40"/>
      <c r="D1047" s="40"/>
      <c r="E1047" s="40"/>
      <c r="F1047" s="12"/>
      <c r="G1047" s="12"/>
      <c r="H1047" s="12"/>
      <c r="I1047" s="13"/>
      <c r="J1047" s="13"/>
      <c r="K1047" s="13"/>
      <c r="L1047" s="13"/>
      <c r="M1047" s="14"/>
      <c r="N1047" s="14"/>
      <c r="O1047" s="14"/>
      <c r="P1047" s="14"/>
      <c r="Q1047" s="14"/>
      <c r="R1047" s="36"/>
      <c r="S1047" s="36"/>
      <c r="T1047" s="36"/>
      <c r="U1047" s="36"/>
      <c r="V1047" s="36"/>
      <c r="W1047" s="36"/>
    </row>
    <row r="1048">
      <c r="A1048" s="40"/>
      <c r="B1048" s="40"/>
      <c r="C1048" s="40"/>
      <c r="D1048" s="40"/>
      <c r="E1048" s="40"/>
      <c r="F1048" s="12"/>
      <c r="G1048" s="12"/>
      <c r="H1048" s="12"/>
      <c r="I1048" s="13"/>
      <c r="J1048" s="13"/>
      <c r="K1048" s="13"/>
      <c r="L1048" s="13"/>
      <c r="M1048" s="14"/>
      <c r="N1048" s="14"/>
      <c r="O1048" s="14"/>
      <c r="P1048" s="14"/>
      <c r="Q1048" s="14"/>
      <c r="R1048" s="36"/>
      <c r="S1048" s="36"/>
      <c r="T1048" s="36"/>
      <c r="U1048" s="36"/>
      <c r="V1048" s="36"/>
      <c r="W1048" s="36"/>
    </row>
    <row r="1049">
      <c r="A1049" s="40"/>
      <c r="B1049" s="40"/>
      <c r="C1049" s="40"/>
      <c r="D1049" s="40"/>
      <c r="E1049" s="40"/>
      <c r="F1049" s="12"/>
      <c r="G1049" s="12"/>
      <c r="H1049" s="12"/>
      <c r="I1049" s="13"/>
      <c r="J1049" s="13"/>
      <c r="K1049" s="13"/>
      <c r="L1049" s="13"/>
      <c r="M1049" s="14"/>
      <c r="N1049" s="14"/>
      <c r="O1049" s="14"/>
      <c r="P1049" s="14"/>
      <c r="Q1049" s="14"/>
      <c r="R1049" s="36"/>
      <c r="S1049" s="36"/>
      <c r="T1049" s="36"/>
      <c r="U1049" s="36"/>
      <c r="V1049" s="36"/>
      <c r="W1049" s="36"/>
    </row>
    <row r="1050">
      <c r="A1050" s="40"/>
      <c r="B1050" s="40"/>
      <c r="C1050" s="40"/>
      <c r="D1050" s="40"/>
      <c r="E1050" s="40"/>
      <c r="F1050" s="12"/>
      <c r="G1050" s="12"/>
      <c r="H1050" s="12"/>
      <c r="I1050" s="13"/>
      <c r="J1050" s="13"/>
      <c r="K1050" s="13"/>
      <c r="L1050" s="13"/>
      <c r="M1050" s="14"/>
      <c r="N1050" s="14"/>
      <c r="O1050" s="14"/>
      <c r="P1050" s="14"/>
      <c r="Q1050" s="14"/>
      <c r="R1050" s="36"/>
      <c r="S1050" s="36"/>
      <c r="T1050" s="36"/>
      <c r="U1050" s="36"/>
      <c r="V1050" s="36"/>
      <c r="W1050" s="36"/>
    </row>
    <row r="1051">
      <c r="A1051" s="40"/>
      <c r="B1051" s="40"/>
      <c r="C1051" s="40"/>
      <c r="D1051" s="40"/>
      <c r="E1051" s="40"/>
      <c r="F1051" s="12"/>
      <c r="G1051" s="12"/>
      <c r="H1051" s="12"/>
      <c r="I1051" s="13"/>
      <c r="J1051" s="13"/>
      <c r="K1051" s="13"/>
      <c r="L1051" s="13"/>
      <c r="M1051" s="14"/>
      <c r="N1051" s="14"/>
      <c r="O1051" s="14"/>
      <c r="P1051" s="14"/>
      <c r="Q1051" s="14"/>
      <c r="R1051" s="36"/>
      <c r="S1051" s="36"/>
      <c r="T1051" s="36"/>
      <c r="U1051" s="36"/>
      <c r="V1051" s="36"/>
      <c r="W1051" s="36"/>
    </row>
    <row r="1052">
      <c r="A1052" s="40"/>
      <c r="B1052" s="40"/>
      <c r="C1052" s="40"/>
      <c r="D1052" s="40"/>
      <c r="E1052" s="40"/>
      <c r="F1052" s="12"/>
      <c r="G1052" s="12"/>
      <c r="H1052" s="12"/>
      <c r="I1052" s="13"/>
      <c r="J1052" s="13"/>
      <c r="K1052" s="13"/>
      <c r="L1052" s="13"/>
      <c r="M1052" s="14"/>
      <c r="N1052" s="14"/>
      <c r="O1052" s="14"/>
      <c r="P1052" s="14"/>
      <c r="Q1052" s="14"/>
      <c r="R1052" s="36"/>
      <c r="S1052" s="36"/>
      <c r="T1052" s="36"/>
      <c r="U1052" s="36"/>
      <c r="V1052" s="36"/>
      <c r="W1052" s="36"/>
    </row>
    <row r="1053">
      <c r="A1053" s="40"/>
      <c r="B1053" s="40"/>
      <c r="C1053" s="40"/>
      <c r="D1053" s="40"/>
      <c r="E1053" s="40"/>
      <c r="F1053" s="12"/>
      <c r="G1053" s="12"/>
      <c r="H1053" s="12"/>
      <c r="I1053" s="13"/>
      <c r="J1053" s="13"/>
      <c r="K1053" s="13"/>
      <c r="L1053" s="13"/>
      <c r="M1053" s="14"/>
      <c r="N1053" s="14"/>
      <c r="O1053" s="14"/>
      <c r="P1053" s="14"/>
      <c r="Q1053" s="14"/>
      <c r="R1053" s="36"/>
      <c r="S1053" s="36"/>
      <c r="T1053" s="36"/>
      <c r="U1053" s="36"/>
      <c r="V1053" s="36"/>
      <c r="W1053" s="36"/>
    </row>
    <row r="1054">
      <c r="A1054" s="40"/>
      <c r="B1054" s="40"/>
      <c r="C1054" s="40"/>
      <c r="D1054" s="40"/>
      <c r="E1054" s="40"/>
      <c r="F1054" s="12"/>
      <c r="G1054" s="12"/>
      <c r="H1054" s="12"/>
      <c r="I1054" s="13"/>
      <c r="J1054" s="13"/>
      <c r="K1054" s="13"/>
      <c r="L1054" s="13"/>
      <c r="M1054" s="14"/>
      <c r="N1054" s="14"/>
      <c r="O1054" s="14"/>
      <c r="P1054" s="14"/>
      <c r="Q1054" s="14"/>
      <c r="R1054" s="36"/>
      <c r="S1054" s="36"/>
      <c r="T1054" s="36"/>
      <c r="U1054" s="36"/>
      <c r="V1054" s="36"/>
      <c r="W1054" s="36"/>
    </row>
    <row r="1055">
      <c r="A1055" s="40"/>
      <c r="B1055" s="40"/>
      <c r="C1055" s="40"/>
      <c r="D1055" s="40"/>
      <c r="E1055" s="40"/>
      <c r="F1055" s="12"/>
      <c r="G1055" s="12"/>
      <c r="H1055" s="12"/>
      <c r="I1055" s="13"/>
      <c r="J1055" s="13"/>
      <c r="K1055" s="13"/>
      <c r="L1055" s="13"/>
      <c r="M1055" s="14"/>
      <c r="N1055" s="14"/>
      <c r="O1055" s="14"/>
      <c r="P1055" s="14"/>
      <c r="Q1055" s="14"/>
      <c r="R1055" s="36"/>
      <c r="S1055" s="36"/>
      <c r="T1055" s="36"/>
      <c r="U1055" s="36"/>
      <c r="V1055" s="36"/>
      <c r="W1055" s="36"/>
    </row>
    <row r="1056">
      <c r="A1056" s="40"/>
      <c r="B1056" s="40"/>
      <c r="C1056" s="40"/>
      <c r="D1056" s="40"/>
      <c r="E1056" s="40"/>
      <c r="F1056" s="12"/>
      <c r="G1056" s="12"/>
      <c r="H1056" s="12"/>
      <c r="I1056" s="13"/>
      <c r="J1056" s="13"/>
      <c r="K1056" s="13"/>
      <c r="L1056" s="13"/>
      <c r="M1056" s="14"/>
      <c r="N1056" s="14"/>
      <c r="O1056" s="14"/>
      <c r="P1056" s="14"/>
      <c r="Q1056" s="14"/>
      <c r="R1056" s="36"/>
      <c r="S1056" s="36"/>
      <c r="T1056" s="36"/>
      <c r="U1056" s="36"/>
      <c r="V1056" s="36"/>
      <c r="W1056" s="36"/>
    </row>
    <row r="1057">
      <c r="A1057" s="40"/>
      <c r="B1057" s="40"/>
      <c r="C1057" s="40"/>
      <c r="D1057" s="40"/>
      <c r="E1057" s="40"/>
      <c r="F1057" s="12"/>
      <c r="G1057" s="12"/>
      <c r="H1057" s="12"/>
      <c r="I1057" s="13"/>
      <c r="J1057" s="13"/>
      <c r="K1057" s="13"/>
      <c r="L1057" s="13"/>
      <c r="M1057" s="14"/>
      <c r="N1057" s="14"/>
      <c r="O1057" s="14"/>
      <c r="P1057" s="14"/>
      <c r="Q1057" s="14"/>
      <c r="R1057" s="36"/>
      <c r="S1057" s="36"/>
      <c r="T1057" s="36"/>
      <c r="U1057" s="36"/>
      <c r="V1057" s="36"/>
      <c r="W1057" s="36"/>
    </row>
    <row r="1058">
      <c r="A1058" s="40"/>
      <c r="B1058" s="40"/>
      <c r="C1058" s="40"/>
      <c r="D1058" s="40"/>
      <c r="E1058" s="40"/>
      <c r="F1058" s="12"/>
      <c r="G1058" s="12"/>
      <c r="H1058" s="12"/>
      <c r="I1058" s="13"/>
      <c r="J1058" s="13"/>
      <c r="K1058" s="13"/>
      <c r="L1058" s="13"/>
      <c r="M1058" s="14"/>
      <c r="N1058" s="14"/>
      <c r="O1058" s="14"/>
      <c r="P1058" s="14"/>
      <c r="Q1058" s="14"/>
      <c r="R1058" s="36"/>
      <c r="S1058" s="36"/>
      <c r="T1058" s="36"/>
      <c r="U1058" s="36"/>
      <c r="V1058" s="36"/>
      <c r="W1058" s="36"/>
    </row>
    <row r="1059">
      <c r="A1059" s="40"/>
      <c r="B1059" s="40"/>
      <c r="C1059" s="40"/>
      <c r="D1059" s="40"/>
      <c r="E1059" s="40"/>
      <c r="F1059" s="12"/>
      <c r="G1059" s="12"/>
      <c r="H1059" s="12"/>
      <c r="I1059" s="13"/>
      <c r="J1059" s="13"/>
      <c r="K1059" s="13"/>
      <c r="L1059" s="13"/>
      <c r="M1059" s="14"/>
      <c r="N1059" s="14"/>
      <c r="O1059" s="14"/>
      <c r="P1059" s="14"/>
      <c r="Q1059" s="14"/>
      <c r="R1059" s="36"/>
      <c r="S1059" s="36"/>
      <c r="T1059" s="36"/>
      <c r="U1059" s="36"/>
      <c r="V1059" s="36"/>
      <c r="W1059" s="36"/>
    </row>
    <row r="1060">
      <c r="A1060" s="40"/>
      <c r="B1060" s="40"/>
      <c r="C1060" s="40"/>
      <c r="D1060" s="40"/>
      <c r="E1060" s="40"/>
      <c r="F1060" s="12"/>
      <c r="G1060" s="12"/>
      <c r="H1060" s="12"/>
      <c r="I1060" s="13"/>
      <c r="J1060" s="13"/>
      <c r="K1060" s="13"/>
      <c r="L1060" s="13"/>
      <c r="M1060" s="14"/>
      <c r="N1060" s="14"/>
      <c r="O1060" s="14"/>
      <c r="P1060" s="14"/>
      <c r="Q1060" s="14"/>
      <c r="R1060" s="36"/>
      <c r="S1060" s="36"/>
      <c r="T1060" s="36"/>
      <c r="U1060" s="36"/>
      <c r="V1060" s="36"/>
      <c r="W1060" s="36"/>
    </row>
    <row r="1061">
      <c r="A1061" s="40"/>
      <c r="B1061" s="40"/>
      <c r="C1061" s="40"/>
      <c r="D1061" s="40"/>
      <c r="E1061" s="40"/>
      <c r="F1061" s="12"/>
      <c r="G1061" s="12"/>
      <c r="H1061" s="12"/>
      <c r="I1061" s="13"/>
      <c r="J1061" s="13"/>
      <c r="K1061" s="13"/>
      <c r="L1061" s="13"/>
      <c r="M1061" s="14"/>
      <c r="N1061" s="14"/>
      <c r="O1061" s="14"/>
      <c r="P1061" s="14"/>
      <c r="Q1061" s="14"/>
      <c r="R1061" s="36"/>
      <c r="S1061" s="36"/>
      <c r="T1061" s="36"/>
      <c r="U1061" s="36"/>
      <c r="V1061" s="36"/>
      <c r="W1061" s="36"/>
    </row>
    <row r="1062">
      <c r="A1062" s="40"/>
      <c r="B1062" s="40"/>
      <c r="C1062" s="40"/>
      <c r="D1062" s="40"/>
      <c r="E1062" s="40"/>
      <c r="F1062" s="12"/>
      <c r="G1062" s="12"/>
      <c r="H1062" s="12"/>
      <c r="I1062" s="13"/>
      <c r="J1062" s="13"/>
      <c r="K1062" s="13"/>
      <c r="L1062" s="13"/>
      <c r="M1062" s="14"/>
      <c r="N1062" s="14"/>
      <c r="O1062" s="14"/>
      <c r="P1062" s="14"/>
      <c r="Q1062" s="14"/>
      <c r="R1062" s="36"/>
      <c r="S1062" s="36"/>
      <c r="T1062" s="36"/>
      <c r="U1062" s="36"/>
      <c r="V1062" s="36"/>
      <c r="W1062" s="36"/>
    </row>
    <row r="1063">
      <c r="A1063" s="40"/>
      <c r="B1063" s="40"/>
      <c r="C1063" s="40"/>
      <c r="D1063" s="40"/>
      <c r="E1063" s="40"/>
      <c r="F1063" s="12"/>
      <c r="G1063" s="12"/>
      <c r="H1063" s="12"/>
      <c r="I1063" s="13"/>
      <c r="J1063" s="13"/>
      <c r="K1063" s="13"/>
      <c r="L1063" s="13"/>
      <c r="M1063" s="14"/>
      <c r="N1063" s="14"/>
      <c r="O1063" s="14"/>
      <c r="P1063" s="14"/>
      <c r="Q1063" s="14"/>
      <c r="R1063" s="36"/>
      <c r="S1063" s="36"/>
      <c r="T1063" s="36"/>
      <c r="U1063" s="36"/>
      <c r="V1063" s="36"/>
      <c r="W1063" s="36"/>
    </row>
    <row r="1064">
      <c r="A1064" s="40"/>
      <c r="B1064" s="40"/>
      <c r="C1064" s="40"/>
      <c r="D1064" s="40"/>
      <c r="E1064" s="40"/>
      <c r="F1064" s="12"/>
      <c r="G1064" s="12"/>
      <c r="H1064" s="12"/>
      <c r="I1064" s="13"/>
      <c r="J1064" s="13"/>
      <c r="K1064" s="13"/>
      <c r="L1064" s="13"/>
      <c r="M1064" s="14"/>
      <c r="N1064" s="14"/>
      <c r="O1064" s="14"/>
      <c r="P1064" s="14"/>
      <c r="Q1064" s="14"/>
      <c r="R1064" s="36"/>
      <c r="S1064" s="36"/>
      <c r="T1064" s="36"/>
      <c r="U1064" s="36"/>
      <c r="V1064" s="36"/>
      <c r="W1064" s="36"/>
    </row>
    <row r="1065">
      <c r="A1065" s="40"/>
      <c r="B1065" s="40"/>
      <c r="C1065" s="40"/>
      <c r="D1065" s="40"/>
      <c r="E1065" s="40"/>
      <c r="F1065" s="12"/>
      <c r="G1065" s="12"/>
      <c r="H1065" s="12"/>
      <c r="I1065" s="13"/>
      <c r="J1065" s="13"/>
      <c r="K1065" s="13"/>
      <c r="L1065" s="13"/>
      <c r="M1065" s="14"/>
      <c r="N1065" s="14"/>
      <c r="O1065" s="14"/>
      <c r="P1065" s="14"/>
      <c r="Q1065" s="14"/>
      <c r="R1065" s="36"/>
      <c r="S1065" s="36"/>
      <c r="T1065" s="36"/>
      <c r="U1065" s="36"/>
      <c r="V1065" s="36"/>
      <c r="W1065" s="36"/>
    </row>
    <row r="1066">
      <c r="A1066" s="40"/>
      <c r="B1066" s="40"/>
      <c r="C1066" s="40"/>
      <c r="D1066" s="40"/>
      <c r="E1066" s="40"/>
      <c r="F1066" s="12"/>
      <c r="G1066" s="12"/>
      <c r="H1066" s="12"/>
      <c r="I1066" s="13"/>
      <c r="J1066" s="13"/>
      <c r="K1066" s="13"/>
      <c r="L1066" s="13"/>
      <c r="M1066" s="14"/>
      <c r="N1066" s="14"/>
      <c r="O1066" s="14"/>
      <c r="P1066" s="14"/>
      <c r="Q1066" s="14"/>
      <c r="R1066" s="36"/>
      <c r="S1066" s="36"/>
      <c r="T1066" s="36"/>
      <c r="U1066" s="36"/>
      <c r="V1066" s="36"/>
      <c r="W1066" s="36"/>
    </row>
    <row r="1067">
      <c r="A1067" s="40"/>
      <c r="B1067" s="40"/>
      <c r="C1067" s="40"/>
      <c r="D1067" s="40"/>
      <c r="E1067" s="40"/>
      <c r="F1067" s="12"/>
      <c r="G1067" s="12"/>
      <c r="H1067" s="12"/>
      <c r="I1067" s="13"/>
      <c r="J1067" s="13"/>
      <c r="K1067" s="13"/>
      <c r="L1067" s="13"/>
      <c r="M1067" s="14"/>
      <c r="N1067" s="14"/>
      <c r="O1067" s="14"/>
      <c r="P1067" s="14"/>
      <c r="Q1067" s="14"/>
      <c r="R1067" s="36"/>
      <c r="S1067" s="36"/>
      <c r="T1067" s="36"/>
      <c r="U1067" s="36"/>
      <c r="V1067" s="36"/>
      <c r="W1067" s="36"/>
    </row>
    <row r="1068">
      <c r="A1068" s="40"/>
      <c r="B1068" s="40"/>
      <c r="C1068" s="40"/>
      <c r="D1068" s="40"/>
      <c r="E1068" s="40"/>
      <c r="F1068" s="12"/>
      <c r="G1068" s="12"/>
      <c r="H1068" s="12"/>
      <c r="I1068" s="13"/>
      <c r="J1068" s="13"/>
      <c r="K1068" s="13"/>
      <c r="L1068" s="13"/>
      <c r="M1068" s="14"/>
      <c r="N1068" s="14"/>
      <c r="O1068" s="14"/>
      <c r="P1068" s="14"/>
      <c r="Q1068" s="14"/>
      <c r="R1068" s="36"/>
      <c r="S1068" s="36"/>
      <c r="T1068" s="36"/>
      <c r="U1068" s="36"/>
      <c r="V1068" s="36"/>
      <c r="W1068" s="36"/>
    </row>
    <row r="1069">
      <c r="A1069" s="40"/>
      <c r="B1069" s="40"/>
      <c r="C1069" s="40"/>
      <c r="D1069" s="40"/>
      <c r="E1069" s="40"/>
      <c r="F1069" s="12"/>
      <c r="G1069" s="12"/>
      <c r="H1069" s="12"/>
      <c r="I1069" s="13"/>
      <c r="J1069" s="13"/>
      <c r="K1069" s="13"/>
      <c r="L1069" s="13"/>
      <c r="M1069" s="14"/>
      <c r="N1069" s="14"/>
      <c r="O1069" s="14"/>
      <c r="P1069" s="14"/>
      <c r="Q1069" s="14"/>
      <c r="R1069" s="36"/>
      <c r="S1069" s="36"/>
      <c r="T1069" s="36"/>
      <c r="U1069" s="36"/>
      <c r="V1069" s="36"/>
      <c r="W1069" s="36"/>
    </row>
    <row r="1070">
      <c r="A1070" s="40"/>
      <c r="B1070" s="40"/>
      <c r="C1070" s="40"/>
      <c r="D1070" s="40"/>
      <c r="E1070" s="40"/>
      <c r="F1070" s="12"/>
      <c r="G1070" s="12"/>
      <c r="H1070" s="12"/>
      <c r="I1070" s="13"/>
      <c r="J1070" s="13"/>
      <c r="K1070" s="13"/>
      <c r="L1070" s="13"/>
      <c r="M1070" s="14"/>
      <c r="N1070" s="14"/>
      <c r="O1070" s="14"/>
      <c r="P1070" s="14"/>
      <c r="Q1070" s="14"/>
      <c r="R1070" s="36"/>
      <c r="S1070" s="36"/>
      <c r="T1070" s="36"/>
      <c r="U1070" s="36"/>
      <c r="V1070" s="36"/>
      <c r="W1070" s="36"/>
    </row>
    <row r="1071">
      <c r="A1071" s="40"/>
      <c r="B1071" s="40"/>
      <c r="C1071" s="40"/>
      <c r="D1071" s="40"/>
      <c r="E1071" s="40"/>
      <c r="F1071" s="12"/>
      <c r="G1071" s="12"/>
      <c r="H1071" s="12"/>
      <c r="I1071" s="13"/>
      <c r="J1071" s="13"/>
      <c r="K1071" s="13"/>
      <c r="L1071" s="13"/>
      <c r="M1071" s="14"/>
      <c r="N1071" s="14"/>
      <c r="O1071" s="14"/>
      <c r="P1071" s="14"/>
      <c r="Q1071" s="14"/>
      <c r="R1071" s="36"/>
      <c r="S1071" s="36"/>
      <c r="T1071" s="36"/>
      <c r="U1071" s="36"/>
      <c r="V1071" s="36"/>
      <c r="W1071" s="36"/>
    </row>
    <row r="1072">
      <c r="A1072" s="40"/>
      <c r="B1072" s="40"/>
      <c r="C1072" s="40"/>
      <c r="D1072" s="40"/>
      <c r="E1072" s="40"/>
      <c r="F1072" s="12"/>
      <c r="G1072" s="12"/>
      <c r="H1072" s="12"/>
      <c r="I1072" s="13"/>
      <c r="J1072" s="13"/>
      <c r="K1072" s="13"/>
      <c r="L1072" s="13"/>
      <c r="M1072" s="14"/>
      <c r="N1072" s="14"/>
      <c r="O1072" s="14"/>
      <c r="P1072" s="14"/>
      <c r="Q1072" s="14"/>
      <c r="R1072" s="36"/>
      <c r="S1072" s="36"/>
      <c r="T1072" s="36"/>
      <c r="U1072" s="36"/>
      <c r="V1072" s="36"/>
      <c r="W1072" s="36"/>
    </row>
    <row r="1073">
      <c r="A1073" s="40"/>
      <c r="B1073" s="40"/>
      <c r="C1073" s="40"/>
      <c r="D1073" s="40"/>
      <c r="E1073" s="40"/>
      <c r="F1073" s="12"/>
      <c r="G1073" s="12"/>
      <c r="H1073" s="12"/>
      <c r="I1073" s="13"/>
      <c r="J1073" s="13"/>
      <c r="K1073" s="13"/>
      <c r="L1073" s="13"/>
      <c r="M1073" s="14"/>
      <c r="N1073" s="14"/>
      <c r="O1073" s="14"/>
      <c r="P1073" s="14"/>
      <c r="Q1073" s="14"/>
      <c r="R1073" s="36"/>
      <c r="S1073" s="36"/>
      <c r="T1073" s="36"/>
      <c r="U1073" s="36"/>
      <c r="V1073" s="36"/>
      <c r="W1073" s="36"/>
    </row>
    <row r="1074">
      <c r="A1074" s="40"/>
      <c r="B1074" s="40"/>
      <c r="C1074" s="40"/>
      <c r="D1074" s="40"/>
      <c r="E1074" s="40"/>
      <c r="F1074" s="12"/>
      <c r="G1074" s="12"/>
      <c r="H1074" s="12"/>
      <c r="I1074" s="13"/>
      <c r="J1074" s="13"/>
      <c r="K1074" s="13"/>
      <c r="L1074" s="13"/>
      <c r="M1074" s="14"/>
      <c r="N1074" s="14"/>
      <c r="O1074" s="14"/>
      <c r="P1074" s="14"/>
      <c r="Q1074" s="14"/>
      <c r="R1074" s="36"/>
      <c r="S1074" s="36"/>
      <c r="T1074" s="36"/>
      <c r="U1074" s="36"/>
      <c r="V1074" s="36"/>
      <c r="W1074" s="36"/>
    </row>
    <row r="1075">
      <c r="A1075" s="40"/>
      <c r="B1075" s="40"/>
      <c r="C1075" s="40"/>
      <c r="D1075" s="40"/>
      <c r="E1075" s="40"/>
      <c r="F1075" s="12"/>
      <c r="G1075" s="12"/>
      <c r="H1075" s="12"/>
      <c r="I1075" s="13"/>
      <c r="J1075" s="13"/>
      <c r="K1075" s="13"/>
      <c r="L1075" s="13"/>
      <c r="M1075" s="14"/>
      <c r="N1075" s="14"/>
      <c r="O1075" s="14"/>
      <c r="P1075" s="14"/>
      <c r="Q1075" s="14"/>
      <c r="R1075" s="36"/>
      <c r="S1075" s="36"/>
      <c r="T1075" s="36"/>
      <c r="U1075" s="36"/>
      <c r="V1075" s="36"/>
      <c r="W1075" s="36"/>
    </row>
    <row r="1076">
      <c r="A1076" s="40"/>
      <c r="B1076" s="40"/>
      <c r="C1076" s="40"/>
      <c r="D1076" s="40"/>
      <c r="E1076" s="40"/>
      <c r="F1076" s="12"/>
      <c r="G1076" s="12"/>
      <c r="H1076" s="12"/>
      <c r="I1076" s="13"/>
      <c r="J1076" s="13"/>
      <c r="K1076" s="13"/>
      <c r="L1076" s="13"/>
      <c r="M1076" s="14"/>
      <c r="N1076" s="14"/>
      <c r="O1076" s="14"/>
      <c r="P1076" s="14"/>
      <c r="Q1076" s="14"/>
      <c r="R1076" s="36"/>
      <c r="S1076" s="36"/>
      <c r="T1076" s="36"/>
      <c r="U1076" s="36"/>
      <c r="V1076" s="36"/>
      <c r="W1076" s="36"/>
    </row>
    <row r="1077">
      <c r="A1077" s="40"/>
      <c r="B1077" s="40"/>
      <c r="C1077" s="40"/>
      <c r="D1077" s="40"/>
      <c r="E1077" s="40"/>
      <c r="F1077" s="12"/>
      <c r="G1077" s="12"/>
      <c r="H1077" s="12"/>
      <c r="I1077" s="13"/>
      <c r="J1077" s="13"/>
      <c r="K1077" s="13"/>
      <c r="L1077" s="13"/>
      <c r="M1077" s="14"/>
      <c r="N1077" s="14"/>
      <c r="O1077" s="14"/>
      <c r="P1077" s="14"/>
      <c r="Q1077" s="14"/>
      <c r="R1077" s="36"/>
      <c r="S1077" s="36"/>
      <c r="T1077" s="36"/>
      <c r="U1077" s="36"/>
      <c r="V1077" s="36"/>
      <c r="W1077" s="36"/>
    </row>
    <row r="1078">
      <c r="A1078" s="40"/>
      <c r="B1078" s="40"/>
      <c r="C1078" s="40"/>
      <c r="D1078" s="40"/>
      <c r="E1078" s="40"/>
      <c r="F1078" s="12"/>
      <c r="G1078" s="12"/>
      <c r="H1078" s="12"/>
      <c r="I1078" s="13"/>
      <c r="J1078" s="13"/>
      <c r="K1078" s="13"/>
      <c r="L1078" s="13"/>
      <c r="M1078" s="14"/>
      <c r="N1078" s="14"/>
      <c r="O1078" s="14"/>
      <c r="P1078" s="14"/>
      <c r="Q1078" s="14"/>
      <c r="R1078" s="36"/>
      <c r="S1078" s="36"/>
      <c r="T1078" s="36"/>
      <c r="U1078" s="36"/>
      <c r="V1078" s="36"/>
      <c r="W1078" s="36"/>
    </row>
    <row r="1079">
      <c r="A1079" s="40"/>
      <c r="B1079" s="40"/>
      <c r="C1079" s="40"/>
      <c r="D1079" s="40"/>
      <c r="E1079" s="40"/>
      <c r="F1079" s="12"/>
      <c r="G1079" s="12"/>
      <c r="H1079" s="12"/>
      <c r="I1079" s="13"/>
      <c r="J1079" s="13"/>
      <c r="K1079" s="13"/>
      <c r="L1079" s="13"/>
      <c r="M1079" s="14"/>
      <c r="N1079" s="14"/>
      <c r="O1079" s="14"/>
      <c r="P1079" s="14"/>
      <c r="Q1079" s="14"/>
      <c r="R1079" s="36"/>
      <c r="S1079" s="36"/>
      <c r="T1079" s="36"/>
      <c r="U1079" s="36"/>
      <c r="V1079" s="36"/>
      <c r="W1079" s="36"/>
    </row>
    <row r="1080">
      <c r="A1080" s="40"/>
      <c r="B1080" s="40"/>
      <c r="C1080" s="40"/>
      <c r="D1080" s="40"/>
      <c r="E1080" s="40"/>
      <c r="F1080" s="12"/>
      <c r="G1080" s="12"/>
      <c r="H1080" s="12"/>
      <c r="I1080" s="13"/>
      <c r="J1080" s="13"/>
      <c r="K1080" s="13"/>
      <c r="L1080" s="13"/>
      <c r="M1080" s="14"/>
      <c r="N1080" s="14"/>
      <c r="O1080" s="14"/>
      <c r="P1080" s="14"/>
      <c r="Q1080" s="14"/>
      <c r="R1080" s="36"/>
      <c r="S1080" s="36"/>
      <c r="T1080" s="36"/>
      <c r="U1080" s="36"/>
      <c r="V1080" s="36"/>
      <c r="W1080" s="36"/>
    </row>
    <row r="1081">
      <c r="A1081" s="40"/>
      <c r="B1081" s="40"/>
      <c r="C1081" s="40"/>
      <c r="D1081" s="40"/>
      <c r="E1081" s="40"/>
      <c r="F1081" s="12"/>
      <c r="G1081" s="12"/>
      <c r="H1081" s="12"/>
      <c r="I1081" s="13"/>
      <c r="J1081" s="13"/>
      <c r="K1081" s="13"/>
      <c r="L1081" s="13"/>
      <c r="M1081" s="14"/>
      <c r="N1081" s="14"/>
      <c r="O1081" s="14"/>
      <c r="P1081" s="14"/>
      <c r="Q1081" s="14"/>
      <c r="R1081" s="36"/>
      <c r="S1081" s="36"/>
      <c r="T1081" s="36"/>
      <c r="U1081" s="36"/>
      <c r="V1081" s="36"/>
      <c r="W1081" s="36"/>
    </row>
    <row r="1082">
      <c r="A1082" s="40"/>
      <c r="B1082" s="40"/>
      <c r="C1082" s="40"/>
      <c r="D1082" s="40"/>
      <c r="E1082" s="40"/>
      <c r="F1082" s="12"/>
      <c r="G1082" s="12"/>
      <c r="H1082" s="12"/>
      <c r="I1082" s="13"/>
      <c r="J1082" s="13"/>
      <c r="K1082" s="13"/>
      <c r="L1082" s="13"/>
      <c r="M1082" s="14"/>
      <c r="N1082" s="14"/>
      <c r="O1082" s="14"/>
      <c r="P1082" s="14"/>
      <c r="Q1082" s="14"/>
      <c r="R1082" s="36"/>
      <c r="S1082" s="36"/>
      <c r="T1082" s="36"/>
      <c r="U1082" s="36"/>
      <c r="V1082" s="36"/>
      <c r="W1082" s="36"/>
    </row>
    <row r="1083">
      <c r="A1083" s="40"/>
      <c r="B1083" s="40"/>
      <c r="C1083" s="40"/>
      <c r="D1083" s="40"/>
      <c r="E1083" s="40"/>
      <c r="F1083" s="12"/>
      <c r="G1083" s="12"/>
      <c r="H1083" s="12"/>
      <c r="I1083" s="13"/>
      <c r="J1083" s="13"/>
      <c r="K1083" s="13"/>
      <c r="L1083" s="13"/>
      <c r="M1083" s="14"/>
      <c r="N1083" s="14"/>
      <c r="O1083" s="14"/>
      <c r="P1083" s="14"/>
      <c r="Q1083" s="14"/>
      <c r="R1083" s="36"/>
      <c r="S1083" s="36"/>
      <c r="T1083" s="36"/>
      <c r="U1083" s="36"/>
      <c r="V1083" s="36"/>
      <c r="W1083" s="36"/>
    </row>
    <row r="1084">
      <c r="A1084" s="40"/>
      <c r="B1084" s="40"/>
      <c r="C1084" s="40"/>
      <c r="D1084" s="40"/>
      <c r="E1084" s="40"/>
      <c r="F1084" s="12"/>
      <c r="G1084" s="12"/>
      <c r="H1084" s="12"/>
      <c r="I1084" s="13"/>
      <c r="J1084" s="13"/>
      <c r="K1084" s="13"/>
      <c r="L1084" s="13"/>
      <c r="M1084" s="14"/>
      <c r="N1084" s="14"/>
      <c r="O1084" s="14"/>
      <c r="P1084" s="14"/>
      <c r="Q1084" s="14"/>
      <c r="R1084" s="36"/>
      <c r="S1084" s="36"/>
      <c r="T1084" s="36"/>
      <c r="U1084" s="36"/>
      <c r="V1084" s="36"/>
      <c r="W1084" s="36"/>
    </row>
    <row r="1085">
      <c r="A1085" s="40"/>
      <c r="B1085" s="40"/>
      <c r="C1085" s="40"/>
      <c r="D1085" s="40"/>
      <c r="E1085" s="40"/>
      <c r="F1085" s="12"/>
      <c r="G1085" s="12"/>
      <c r="H1085" s="12"/>
      <c r="I1085" s="13"/>
      <c r="J1085" s="13"/>
      <c r="K1085" s="13"/>
      <c r="L1085" s="13"/>
      <c r="M1085" s="14"/>
      <c r="N1085" s="14"/>
      <c r="O1085" s="14"/>
      <c r="P1085" s="14"/>
      <c r="Q1085" s="14"/>
      <c r="R1085" s="36"/>
      <c r="S1085" s="36"/>
      <c r="T1085" s="36"/>
      <c r="U1085" s="36"/>
      <c r="V1085" s="36"/>
      <c r="W1085" s="36"/>
    </row>
    <row r="1086">
      <c r="A1086" s="40"/>
      <c r="B1086" s="40"/>
      <c r="C1086" s="40"/>
      <c r="D1086" s="40"/>
      <c r="E1086" s="40"/>
      <c r="F1086" s="12"/>
      <c r="G1086" s="12"/>
      <c r="H1086" s="12"/>
      <c r="I1086" s="13"/>
      <c r="J1086" s="13"/>
      <c r="K1086" s="13"/>
      <c r="L1086" s="13"/>
      <c r="M1086" s="14"/>
      <c r="N1086" s="14"/>
      <c r="O1086" s="14"/>
      <c r="P1086" s="14"/>
      <c r="Q1086" s="14"/>
      <c r="R1086" s="36"/>
      <c r="S1086" s="36"/>
      <c r="T1086" s="36"/>
      <c r="U1086" s="36"/>
      <c r="V1086" s="36"/>
      <c r="W1086" s="36"/>
    </row>
    <row r="1087">
      <c r="A1087" s="40"/>
      <c r="B1087" s="40"/>
      <c r="C1087" s="40"/>
      <c r="D1087" s="40"/>
      <c r="E1087" s="40"/>
      <c r="F1087" s="12"/>
      <c r="G1087" s="12"/>
      <c r="H1087" s="12"/>
      <c r="I1087" s="13"/>
      <c r="J1087" s="13"/>
      <c r="K1087" s="13"/>
      <c r="L1087" s="13"/>
      <c r="M1087" s="14"/>
      <c r="N1087" s="14"/>
      <c r="O1087" s="14"/>
      <c r="P1087" s="14"/>
      <c r="Q1087" s="14"/>
      <c r="R1087" s="36"/>
      <c r="S1087" s="36"/>
      <c r="T1087" s="36"/>
      <c r="U1087" s="36"/>
      <c r="V1087" s="36"/>
      <c r="W1087" s="36"/>
    </row>
    <row r="1088">
      <c r="A1088" s="40"/>
      <c r="B1088" s="40"/>
      <c r="C1088" s="40"/>
      <c r="D1088" s="40"/>
      <c r="E1088" s="40"/>
      <c r="F1088" s="12"/>
      <c r="G1088" s="12"/>
      <c r="H1088" s="12"/>
      <c r="I1088" s="13"/>
      <c r="J1088" s="13"/>
      <c r="K1088" s="13"/>
      <c r="L1088" s="13"/>
      <c r="M1088" s="14"/>
      <c r="N1088" s="14"/>
      <c r="O1088" s="14"/>
      <c r="P1088" s="14"/>
      <c r="Q1088" s="14"/>
      <c r="R1088" s="36"/>
      <c r="S1088" s="36"/>
      <c r="T1088" s="36"/>
      <c r="U1088" s="36"/>
      <c r="V1088" s="36"/>
      <c r="W1088" s="36"/>
    </row>
    <row r="1089">
      <c r="A1089" s="40"/>
      <c r="B1089" s="40"/>
      <c r="C1089" s="40"/>
      <c r="D1089" s="40"/>
      <c r="E1089" s="40"/>
      <c r="F1089" s="12"/>
      <c r="G1089" s="12"/>
      <c r="H1089" s="12"/>
      <c r="I1089" s="13"/>
      <c r="J1089" s="13"/>
      <c r="K1089" s="13"/>
      <c r="L1089" s="13"/>
      <c r="M1089" s="14"/>
      <c r="N1089" s="14"/>
      <c r="O1089" s="14"/>
      <c r="P1089" s="14"/>
      <c r="Q1089" s="14"/>
      <c r="R1089" s="36"/>
      <c r="S1089" s="36"/>
      <c r="T1089" s="36"/>
      <c r="U1089" s="36"/>
      <c r="V1089" s="36"/>
      <c r="W1089" s="36"/>
    </row>
    <row r="1090">
      <c r="A1090" s="40"/>
      <c r="B1090" s="40"/>
      <c r="C1090" s="40"/>
      <c r="D1090" s="40"/>
      <c r="E1090" s="40"/>
      <c r="F1090" s="12"/>
      <c r="G1090" s="12"/>
      <c r="H1090" s="12"/>
      <c r="I1090" s="13"/>
      <c r="J1090" s="13"/>
      <c r="K1090" s="13"/>
      <c r="L1090" s="13"/>
      <c r="M1090" s="14"/>
      <c r="N1090" s="14"/>
      <c r="O1090" s="14"/>
      <c r="P1090" s="14"/>
      <c r="Q1090" s="14"/>
      <c r="R1090" s="36"/>
      <c r="S1090" s="36"/>
      <c r="T1090" s="36"/>
      <c r="U1090" s="36"/>
      <c r="V1090" s="36"/>
      <c r="W1090" s="36"/>
    </row>
    <row r="1091">
      <c r="A1091" s="40"/>
      <c r="B1091" s="40"/>
      <c r="C1091" s="40"/>
      <c r="D1091" s="40"/>
      <c r="E1091" s="40"/>
      <c r="F1091" s="12"/>
      <c r="G1091" s="12"/>
      <c r="H1091" s="12"/>
      <c r="I1091" s="13"/>
      <c r="J1091" s="13"/>
      <c r="K1091" s="13"/>
      <c r="L1091" s="13"/>
      <c r="M1091" s="14"/>
      <c r="N1091" s="14"/>
      <c r="O1091" s="14"/>
      <c r="P1091" s="14"/>
      <c r="Q1091" s="14"/>
      <c r="R1091" s="36"/>
      <c r="S1091" s="36"/>
      <c r="T1091" s="36"/>
      <c r="U1091" s="36"/>
      <c r="V1091" s="36"/>
      <c r="W1091" s="36"/>
    </row>
    <row r="1092">
      <c r="A1092" s="40"/>
      <c r="B1092" s="40"/>
      <c r="C1092" s="40"/>
      <c r="D1092" s="40"/>
      <c r="E1092" s="40"/>
      <c r="F1092" s="12"/>
      <c r="G1092" s="12"/>
      <c r="H1092" s="12"/>
      <c r="I1092" s="13"/>
      <c r="J1092" s="13"/>
      <c r="K1092" s="13"/>
      <c r="L1092" s="13"/>
      <c r="M1092" s="14"/>
      <c r="N1092" s="14"/>
      <c r="O1092" s="14"/>
      <c r="P1092" s="14"/>
      <c r="Q1092" s="14"/>
      <c r="R1092" s="36"/>
      <c r="S1092" s="36"/>
      <c r="T1092" s="36"/>
      <c r="U1092" s="36"/>
      <c r="V1092" s="36"/>
      <c r="W1092" s="36"/>
    </row>
    <row r="1093">
      <c r="A1093" s="40"/>
      <c r="B1093" s="40"/>
      <c r="C1093" s="40"/>
      <c r="D1093" s="40"/>
      <c r="E1093" s="40"/>
      <c r="F1093" s="12"/>
      <c r="G1093" s="12"/>
      <c r="H1093" s="12"/>
      <c r="I1093" s="13"/>
      <c r="J1093" s="13"/>
      <c r="K1093" s="13"/>
      <c r="L1093" s="13"/>
      <c r="M1093" s="14"/>
      <c r="N1093" s="14"/>
      <c r="O1093" s="14"/>
      <c r="P1093" s="14"/>
      <c r="Q1093" s="14"/>
      <c r="R1093" s="36"/>
      <c r="S1093" s="36"/>
      <c r="T1093" s="36"/>
      <c r="U1093" s="36"/>
      <c r="V1093" s="36"/>
      <c r="W1093" s="36"/>
    </row>
    <row r="1094">
      <c r="A1094" s="40"/>
      <c r="B1094" s="40"/>
      <c r="C1094" s="40"/>
      <c r="D1094" s="40"/>
      <c r="E1094" s="40"/>
      <c r="F1094" s="12"/>
      <c r="G1094" s="12"/>
      <c r="H1094" s="12"/>
      <c r="I1094" s="13"/>
      <c r="J1094" s="13"/>
      <c r="K1094" s="13"/>
      <c r="L1094" s="13"/>
      <c r="M1094" s="14"/>
      <c r="N1094" s="14"/>
      <c r="O1094" s="14"/>
      <c r="P1094" s="14"/>
      <c r="Q1094" s="14"/>
      <c r="R1094" s="36"/>
      <c r="S1094" s="36"/>
      <c r="T1094" s="36"/>
      <c r="U1094" s="36"/>
      <c r="V1094" s="36"/>
      <c r="W1094" s="36"/>
    </row>
    <row r="1095">
      <c r="A1095" s="40"/>
      <c r="B1095" s="40"/>
      <c r="C1095" s="40"/>
      <c r="D1095" s="40"/>
      <c r="E1095" s="40"/>
      <c r="F1095" s="12"/>
      <c r="G1095" s="12"/>
      <c r="H1095" s="12"/>
      <c r="I1095" s="13"/>
      <c r="J1095" s="13"/>
      <c r="K1095" s="13"/>
      <c r="L1095" s="13"/>
      <c r="M1095" s="14"/>
      <c r="N1095" s="14"/>
      <c r="O1095" s="14"/>
      <c r="P1095" s="14"/>
      <c r="Q1095" s="14"/>
      <c r="R1095" s="36"/>
      <c r="S1095" s="36"/>
      <c r="T1095" s="36"/>
      <c r="U1095" s="36"/>
      <c r="V1095" s="36"/>
      <c r="W1095" s="36"/>
    </row>
    <row r="1096">
      <c r="A1096" s="40"/>
      <c r="B1096" s="40"/>
      <c r="C1096" s="40"/>
      <c r="D1096" s="40"/>
      <c r="E1096" s="40"/>
      <c r="F1096" s="12"/>
      <c r="G1096" s="12"/>
      <c r="H1096" s="12"/>
      <c r="I1096" s="13"/>
      <c r="J1096" s="13"/>
      <c r="K1096" s="13"/>
      <c r="L1096" s="13"/>
      <c r="M1096" s="14"/>
      <c r="N1096" s="14"/>
      <c r="O1096" s="14"/>
      <c r="P1096" s="14"/>
      <c r="Q1096" s="14"/>
      <c r="R1096" s="36"/>
      <c r="S1096" s="36"/>
      <c r="T1096" s="36"/>
      <c r="U1096" s="36"/>
      <c r="V1096" s="36"/>
      <c r="W1096" s="36"/>
    </row>
    <row r="1097">
      <c r="A1097" s="40"/>
      <c r="B1097" s="40"/>
      <c r="C1097" s="40"/>
      <c r="D1097" s="40"/>
      <c r="E1097" s="40"/>
      <c r="F1097" s="12"/>
      <c r="G1097" s="12"/>
      <c r="H1097" s="12"/>
      <c r="I1097" s="13"/>
      <c r="J1097" s="13"/>
      <c r="K1097" s="13"/>
      <c r="L1097" s="13"/>
      <c r="M1097" s="14"/>
      <c r="N1097" s="14"/>
      <c r="O1097" s="14"/>
      <c r="P1097" s="14"/>
      <c r="Q1097" s="14"/>
      <c r="R1097" s="36"/>
      <c r="S1097" s="36"/>
      <c r="T1097" s="36"/>
      <c r="U1097" s="36"/>
      <c r="V1097" s="36"/>
      <c r="W1097" s="36"/>
    </row>
    <row r="1098">
      <c r="A1098" s="40"/>
      <c r="B1098" s="40"/>
      <c r="C1098" s="40"/>
      <c r="D1098" s="40"/>
      <c r="E1098" s="40"/>
      <c r="F1098" s="12"/>
      <c r="G1098" s="12"/>
      <c r="H1098" s="12"/>
      <c r="I1098" s="13"/>
      <c r="J1098" s="13"/>
      <c r="K1098" s="13"/>
      <c r="L1098" s="13"/>
      <c r="M1098" s="14"/>
      <c r="N1098" s="14"/>
      <c r="O1098" s="14"/>
      <c r="P1098" s="14"/>
      <c r="Q1098" s="14"/>
      <c r="R1098" s="36"/>
      <c r="S1098" s="36"/>
      <c r="T1098" s="36"/>
      <c r="U1098" s="36"/>
      <c r="V1098" s="36"/>
      <c r="W1098" s="36"/>
    </row>
    <row r="1099">
      <c r="A1099" s="40"/>
      <c r="B1099" s="40"/>
      <c r="C1099" s="40"/>
      <c r="D1099" s="40"/>
      <c r="E1099" s="40"/>
      <c r="F1099" s="12"/>
      <c r="G1099" s="12"/>
      <c r="H1099" s="12"/>
      <c r="I1099" s="13"/>
      <c r="J1099" s="13"/>
      <c r="K1099" s="13"/>
      <c r="L1099" s="13"/>
      <c r="M1099" s="14"/>
      <c r="N1099" s="14"/>
      <c r="O1099" s="14"/>
      <c r="P1099" s="14"/>
      <c r="Q1099" s="14"/>
      <c r="R1099" s="36"/>
      <c r="S1099" s="36"/>
      <c r="T1099" s="36"/>
      <c r="U1099" s="36"/>
      <c r="V1099" s="36"/>
      <c r="W1099" s="36"/>
    </row>
    <row r="1100">
      <c r="A1100" s="40"/>
      <c r="B1100" s="40"/>
      <c r="C1100" s="40"/>
      <c r="D1100" s="40"/>
      <c r="E1100" s="40"/>
      <c r="F1100" s="12"/>
      <c r="G1100" s="12"/>
      <c r="H1100" s="12"/>
      <c r="I1100" s="13"/>
      <c r="J1100" s="13"/>
      <c r="K1100" s="13"/>
      <c r="L1100" s="13"/>
      <c r="M1100" s="14"/>
      <c r="N1100" s="14"/>
      <c r="O1100" s="14"/>
      <c r="P1100" s="14"/>
      <c r="Q1100" s="14"/>
      <c r="R1100" s="36"/>
      <c r="S1100" s="36"/>
      <c r="T1100" s="36"/>
      <c r="U1100" s="36"/>
      <c r="V1100" s="36"/>
      <c r="W1100" s="36"/>
    </row>
    <row r="1101">
      <c r="A1101" s="40"/>
      <c r="B1101" s="40"/>
      <c r="C1101" s="40"/>
      <c r="D1101" s="40"/>
      <c r="E1101" s="40"/>
      <c r="F1101" s="12"/>
      <c r="G1101" s="12"/>
      <c r="H1101" s="12"/>
      <c r="I1101" s="13"/>
      <c r="J1101" s="13"/>
      <c r="K1101" s="13"/>
      <c r="L1101" s="13"/>
      <c r="M1101" s="14"/>
      <c r="N1101" s="14"/>
      <c r="O1101" s="14"/>
      <c r="P1101" s="14"/>
      <c r="Q1101" s="14"/>
      <c r="R1101" s="36"/>
      <c r="S1101" s="36"/>
      <c r="T1101" s="36"/>
      <c r="U1101" s="36"/>
      <c r="V1101" s="36"/>
      <c r="W1101" s="36"/>
    </row>
    <row r="1102">
      <c r="A1102" s="40"/>
      <c r="B1102" s="40"/>
      <c r="C1102" s="40"/>
      <c r="D1102" s="40"/>
      <c r="E1102" s="40"/>
      <c r="F1102" s="12"/>
      <c r="G1102" s="12"/>
      <c r="H1102" s="12"/>
      <c r="I1102" s="13"/>
      <c r="J1102" s="13"/>
      <c r="K1102" s="13"/>
      <c r="L1102" s="13"/>
      <c r="M1102" s="14"/>
      <c r="N1102" s="14"/>
      <c r="O1102" s="14"/>
      <c r="P1102" s="14"/>
      <c r="Q1102" s="14"/>
      <c r="R1102" s="36"/>
      <c r="S1102" s="36"/>
      <c r="T1102" s="36"/>
      <c r="U1102" s="36"/>
      <c r="V1102" s="36"/>
      <c r="W1102" s="36"/>
    </row>
    <row r="1103">
      <c r="A1103" s="40"/>
      <c r="B1103" s="40"/>
      <c r="C1103" s="40"/>
      <c r="D1103" s="40"/>
      <c r="E1103" s="40"/>
      <c r="F1103" s="12"/>
      <c r="G1103" s="12"/>
      <c r="H1103" s="12"/>
      <c r="I1103" s="13"/>
      <c r="J1103" s="13"/>
      <c r="K1103" s="13"/>
      <c r="L1103" s="13"/>
      <c r="M1103" s="14"/>
      <c r="N1103" s="14"/>
      <c r="O1103" s="14"/>
      <c r="P1103" s="14"/>
      <c r="Q1103" s="14"/>
      <c r="R1103" s="36"/>
      <c r="S1103" s="36"/>
      <c r="T1103" s="36"/>
      <c r="U1103" s="36"/>
      <c r="V1103" s="36"/>
      <c r="W1103" s="36"/>
    </row>
    <row r="1104">
      <c r="A1104" s="40"/>
      <c r="B1104" s="40"/>
      <c r="C1104" s="40"/>
      <c r="D1104" s="40"/>
      <c r="E1104" s="40"/>
      <c r="F1104" s="12"/>
      <c r="G1104" s="12"/>
      <c r="H1104" s="12"/>
      <c r="I1104" s="13"/>
      <c r="J1104" s="13"/>
      <c r="K1104" s="13"/>
      <c r="L1104" s="13"/>
      <c r="M1104" s="14"/>
      <c r="N1104" s="14"/>
      <c r="O1104" s="14"/>
      <c r="P1104" s="14"/>
      <c r="Q1104" s="14"/>
      <c r="R1104" s="36"/>
      <c r="S1104" s="36"/>
      <c r="T1104" s="36"/>
      <c r="U1104" s="36"/>
      <c r="V1104" s="36"/>
      <c r="W1104" s="36"/>
    </row>
    <row r="1105">
      <c r="A1105" s="40"/>
      <c r="B1105" s="40"/>
      <c r="C1105" s="40"/>
      <c r="D1105" s="40"/>
      <c r="E1105" s="40"/>
      <c r="F1105" s="12"/>
      <c r="G1105" s="12"/>
      <c r="H1105" s="12"/>
      <c r="I1105" s="13"/>
      <c r="J1105" s="13"/>
      <c r="K1105" s="13"/>
      <c r="L1105" s="13"/>
      <c r="M1105" s="14"/>
      <c r="N1105" s="14"/>
      <c r="O1105" s="14"/>
      <c r="P1105" s="14"/>
      <c r="Q1105" s="14"/>
      <c r="R1105" s="36"/>
      <c r="S1105" s="36"/>
      <c r="T1105" s="36"/>
      <c r="U1105" s="36"/>
      <c r="V1105" s="36"/>
      <c r="W1105" s="36"/>
    </row>
    <row r="1106">
      <c r="A1106" s="40"/>
      <c r="B1106" s="40"/>
      <c r="C1106" s="40"/>
      <c r="D1106" s="40"/>
      <c r="E1106" s="40"/>
      <c r="F1106" s="12"/>
      <c r="G1106" s="12"/>
      <c r="H1106" s="12"/>
      <c r="I1106" s="13"/>
      <c r="J1106" s="13"/>
      <c r="K1106" s="13"/>
      <c r="L1106" s="13"/>
      <c r="M1106" s="14"/>
      <c r="N1106" s="14"/>
      <c r="O1106" s="14"/>
      <c r="P1106" s="14"/>
      <c r="Q1106" s="14"/>
      <c r="R1106" s="36"/>
      <c r="S1106" s="36"/>
      <c r="T1106" s="36"/>
      <c r="U1106" s="36"/>
      <c r="V1106" s="36"/>
      <c r="W1106" s="36"/>
    </row>
    <row r="1107">
      <c r="A1107" s="40"/>
      <c r="B1107" s="40"/>
      <c r="C1107" s="40"/>
      <c r="D1107" s="40"/>
      <c r="E1107" s="40"/>
      <c r="F1107" s="12"/>
      <c r="G1107" s="12"/>
      <c r="H1107" s="12"/>
      <c r="I1107" s="13"/>
      <c r="J1107" s="13"/>
      <c r="K1107" s="13"/>
      <c r="L1107" s="13"/>
      <c r="M1107" s="14"/>
      <c r="N1107" s="14"/>
      <c r="O1107" s="14"/>
      <c r="P1107" s="14"/>
      <c r="Q1107" s="14"/>
      <c r="R1107" s="36"/>
      <c r="S1107" s="36"/>
      <c r="T1107" s="36"/>
      <c r="U1107" s="36"/>
      <c r="V1107" s="36"/>
      <c r="W1107" s="36"/>
    </row>
    <row r="1108">
      <c r="A1108" s="40"/>
      <c r="B1108" s="40"/>
      <c r="C1108" s="40"/>
      <c r="D1108" s="40"/>
      <c r="E1108" s="40"/>
      <c r="F1108" s="12"/>
      <c r="G1108" s="12"/>
      <c r="H1108" s="12"/>
      <c r="I1108" s="13"/>
      <c r="J1108" s="13"/>
      <c r="K1108" s="13"/>
      <c r="L1108" s="13"/>
      <c r="M1108" s="14"/>
      <c r="N1108" s="14"/>
      <c r="O1108" s="14"/>
      <c r="P1108" s="14"/>
      <c r="Q1108" s="14"/>
      <c r="R1108" s="36"/>
      <c r="S1108" s="36"/>
      <c r="T1108" s="36"/>
      <c r="U1108" s="36"/>
      <c r="V1108" s="36"/>
      <c r="W1108" s="36"/>
    </row>
    <row r="1109">
      <c r="A1109" s="40"/>
      <c r="B1109" s="40"/>
      <c r="C1109" s="40"/>
      <c r="D1109" s="40"/>
      <c r="E1109" s="40"/>
      <c r="F1109" s="12"/>
      <c r="G1109" s="12"/>
      <c r="H1109" s="12"/>
      <c r="I1109" s="13"/>
      <c r="J1109" s="13"/>
      <c r="K1109" s="13"/>
      <c r="L1109" s="13"/>
      <c r="M1109" s="14"/>
      <c r="N1109" s="14"/>
      <c r="O1109" s="14"/>
      <c r="P1109" s="14"/>
      <c r="Q1109" s="14"/>
      <c r="R1109" s="36"/>
      <c r="S1109" s="36"/>
      <c r="T1109" s="36"/>
      <c r="U1109" s="36"/>
      <c r="V1109" s="36"/>
      <c r="W1109" s="36"/>
    </row>
    <row r="1110">
      <c r="A1110" s="40"/>
      <c r="B1110" s="40"/>
      <c r="C1110" s="40"/>
      <c r="D1110" s="40"/>
      <c r="E1110" s="40"/>
      <c r="F1110" s="12"/>
      <c r="G1110" s="12"/>
      <c r="H1110" s="12"/>
      <c r="I1110" s="13"/>
      <c r="J1110" s="13"/>
      <c r="K1110" s="13"/>
      <c r="L1110" s="13"/>
      <c r="M1110" s="14"/>
      <c r="N1110" s="14"/>
      <c r="O1110" s="14"/>
      <c r="P1110" s="14"/>
      <c r="Q1110" s="14"/>
      <c r="R1110" s="36"/>
      <c r="S1110" s="36"/>
      <c r="T1110" s="36"/>
      <c r="U1110" s="36"/>
      <c r="V1110" s="36"/>
      <c r="W1110" s="36"/>
    </row>
    <row r="1111">
      <c r="A1111" s="40"/>
      <c r="B1111" s="40"/>
      <c r="C1111" s="40"/>
      <c r="D1111" s="40"/>
      <c r="E1111" s="40"/>
      <c r="F1111" s="12"/>
      <c r="G1111" s="12"/>
      <c r="H1111" s="12"/>
      <c r="I1111" s="13"/>
      <c r="J1111" s="13"/>
      <c r="K1111" s="13"/>
      <c r="L1111" s="13"/>
      <c r="M1111" s="14"/>
      <c r="N1111" s="14"/>
      <c r="O1111" s="14"/>
      <c r="P1111" s="14"/>
      <c r="Q1111" s="14"/>
      <c r="R1111" s="36"/>
      <c r="S1111" s="36"/>
      <c r="T1111" s="36"/>
      <c r="U1111" s="36"/>
      <c r="V1111" s="36"/>
      <c r="W1111" s="36"/>
    </row>
    <row r="1112">
      <c r="A1112" s="40"/>
      <c r="B1112" s="40"/>
      <c r="C1112" s="40"/>
      <c r="D1112" s="40"/>
      <c r="E1112" s="40"/>
      <c r="F1112" s="12"/>
      <c r="G1112" s="12"/>
      <c r="H1112" s="12"/>
      <c r="I1112" s="13"/>
      <c r="J1112" s="13"/>
      <c r="K1112" s="13"/>
      <c r="L1112" s="13"/>
      <c r="M1112" s="14"/>
      <c r="N1112" s="14"/>
      <c r="O1112" s="14"/>
      <c r="P1112" s="14"/>
      <c r="Q1112" s="14"/>
      <c r="R1112" s="36"/>
      <c r="S1112" s="36"/>
      <c r="T1112" s="36"/>
      <c r="U1112" s="36"/>
      <c r="V1112" s="36"/>
      <c r="W1112" s="36"/>
    </row>
    <row r="1113">
      <c r="A1113" s="40"/>
      <c r="B1113" s="40"/>
      <c r="C1113" s="40"/>
      <c r="D1113" s="40"/>
      <c r="E1113" s="40"/>
      <c r="F1113" s="12"/>
      <c r="G1113" s="12"/>
      <c r="H1113" s="12"/>
      <c r="I1113" s="13"/>
      <c r="J1113" s="13"/>
      <c r="K1113" s="13"/>
      <c r="L1113" s="13"/>
      <c r="M1113" s="14"/>
      <c r="N1113" s="14"/>
      <c r="O1113" s="14"/>
      <c r="P1113" s="14"/>
      <c r="Q1113" s="14"/>
      <c r="R1113" s="36"/>
      <c r="S1113" s="36"/>
      <c r="T1113" s="36"/>
      <c r="U1113" s="36"/>
      <c r="V1113" s="36"/>
      <c r="W1113" s="36"/>
    </row>
    <row r="1114">
      <c r="A1114" s="40"/>
      <c r="B1114" s="40"/>
      <c r="C1114" s="40"/>
      <c r="D1114" s="40"/>
      <c r="E1114" s="40"/>
      <c r="F1114" s="12"/>
      <c r="G1114" s="12"/>
      <c r="H1114" s="12"/>
      <c r="I1114" s="13"/>
      <c r="J1114" s="13"/>
      <c r="K1114" s="13"/>
      <c r="L1114" s="13"/>
      <c r="M1114" s="14"/>
      <c r="N1114" s="14"/>
      <c r="O1114" s="14"/>
      <c r="P1114" s="14"/>
      <c r="Q1114" s="14"/>
      <c r="R1114" s="36"/>
      <c r="S1114" s="36"/>
      <c r="T1114" s="36"/>
      <c r="U1114" s="36"/>
      <c r="V1114" s="36"/>
      <c r="W1114" s="36"/>
    </row>
    <row r="1115">
      <c r="A1115" s="40"/>
      <c r="B1115" s="40"/>
      <c r="C1115" s="40"/>
      <c r="D1115" s="40"/>
      <c r="E1115" s="40"/>
      <c r="F1115" s="12"/>
      <c r="G1115" s="12"/>
      <c r="H1115" s="12"/>
      <c r="I1115" s="13"/>
      <c r="J1115" s="13"/>
      <c r="K1115" s="13"/>
      <c r="L1115" s="13"/>
      <c r="M1115" s="14"/>
      <c r="N1115" s="14"/>
      <c r="O1115" s="14"/>
      <c r="P1115" s="14"/>
      <c r="Q1115" s="14"/>
      <c r="R1115" s="36"/>
      <c r="S1115" s="36"/>
      <c r="T1115" s="36"/>
      <c r="U1115" s="36"/>
      <c r="V1115" s="36"/>
      <c r="W1115" s="36"/>
    </row>
    <row r="1116">
      <c r="A1116" s="40"/>
      <c r="B1116" s="40"/>
      <c r="C1116" s="40"/>
      <c r="D1116" s="40"/>
      <c r="E1116" s="40"/>
      <c r="F1116" s="12"/>
      <c r="G1116" s="12"/>
      <c r="H1116" s="12"/>
      <c r="I1116" s="13"/>
      <c r="J1116" s="13"/>
      <c r="K1116" s="13"/>
      <c r="L1116" s="13"/>
      <c r="M1116" s="14"/>
      <c r="N1116" s="14"/>
      <c r="O1116" s="14"/>
      <c r="P1116" s="14"/>
      <c r="Q1116" s="14"/>
      <c r="R1116" s="36"/>
      <c r="S1116" s="36"/>
      <c r="T1116" s="36"/>
      <c r="U1116" s="36"/>
      <c r="V1116" s="36"/>
      <c r="W1116" s="36"/>
    </row>
    <row r="1117">
      <c r="A1117" s="40"/>
      <c r="B1117" s="40"/>
      <c r="C1117" s="40"/>
      <c r="D1117" s="40"/>
      <c r="E1117" s="40"/>
      <c r="F1117" s="12"/>
      <c r="G1117" s="12"/>
      <c r="H1117" s="12"/>
      <c r="I1117" s="13"/>
      <c r="J1117" s="13"/>
      <c r="K1117" s="13"/>
      <c r="L1117" s="13"/>
      <c r="M1117" s="14"/>
      <c r="N1117" s="14"/>
      <c r="O1117" s="14"/>
      <c r="P1117" s="14"/>
      <c r="Q1117" s="14"/>
      <c r="R1117" s="36"/>
      <c r="S1117" s="36"/>
      <c r="T1117" s="36"/>
      <c r="U1117" s="36"/>
      <c r="V1117" s="36"/>
      <c r="W1117" s="36"/>
    </row>
    <row r="1118">
      <c r="A1118" s="40"/>
      <c r="B1118" s="40"/>
      <c r="C1118" s="40"/>
      <c r="D1118" s="40"/>
      <c r="E1118" s="40"/>
      <c r="F1118" s="12"/>
      <c r="G1118" s="12"/>
      <c r="H1118" s="12"/>
      <c r="I1118" s="13"/>
      <c r="J1118" s="13"/>
      <c r="K1118" s="13"/>
      <c r="L1118" s="13"/>
      <c r="M1118" s="14"/>
      <c r="N1118" s="14"/>
      <c r="O1118" s="14"/>
      <c r="P1118" s="14"/>
      <c r="Q1118" s="14"/>
      <c r="R1118" s="36"/>
      <c r="S1118" s="36"/>
      <c r="T1118" s="36"/>
      <c r="U1118" s="36"/>
      <c r="V1118" s="36"/>
      <c r="W1118" s="36"/>
    </row>
    <row r="1119">
      <c r="A1119" s="40"/>
      <c r="B1119" s="40"/>
      <c r="C1119" s="40"/>
      <c r="D1119" s="40"/>
      <c r="E1119" s="40"/>
      <c r="F1119" s="12"/>
      <c r="G1119" s="12"/>
      <c r="H1119" s="12"/>
      <c r="I1119" s="13"/>
      <c r="J1119" s="13"/>
      <c r="K1119" s="13"/>
      <c r="L1119" s="13"/>
      <c r="M1119" s="14"/>
      <c r="N1119" s="14"/>
      <c r="O1119" s="14"/>
      <c r="P1119" s="14"/>
      <c r="Q1119" s="14"/>
      <c r="R1119" s="36"/>
      <c r="S1119" s="36"/>
      <c r="T1119" s="36"/>
      <c r="U1119" s="36"/>
      <c r="V1119" s="36"/>
      <c r="W1119" s="36"/>
    </row>
    <row r="1120">
      <c r="A1120" s="40"/>
      <c r="B1120" s="40"/>
      <c r="C1120" s="40"/>
      <c r="D1120" s="40"/>
      <c r="E1120" s="40"/>
      <c r="F1120" s="12"/>
      <c r="G1120" s="12"/>
      <c r="H1120" s="12"/>
      <c r="I1120" s="13"/>
      <c r="J1120" s="13"/>
      <c r="K1120" s="13"/>
      <c r="L1120" s="13"/>
      <c r="M1120" s="14"/>
      <c r="N1120" s="14"/>
      <c r="O1120" s="14"/>
      <c r="P1120" s="14"/>
      <c r="Q1120" s="14"/>
      <c r="R1120" s="36"/>
      <c r="S1120" s="36"/>
      <c r="T1120" s="36"/>
      <c r="U1120" s="36"/>
      <c r="V1120" s="36"/>
      <c r="W1120" s="36"/>
    </row>
    <row r="1121">
      <c r="A1121" s="40"/>
      <c r="B1121" s="40"/>
      <c r="C1121" s="40"/>
      <c r="D1121" s="40"/>
      <c r="E1121" s="40"/>
      <c r="F1121" s="12"/>
      <c r="G1121" s="12"/>
      <c r="H1121" s="12"/>
      <c r="I1121" s="13"/>
      <c r="J1121" s="13"/>
      <c r="K1121" s="13"/>
      <c r="L1121" s="13"/>
      <c r="M1121" s="14"/>
      <c r="N1121" s="14"/>
      <c r="O1121" s="14"/>
      <c r="P1121" s="14"/>
      <c r="Q1121" s="14"/>
      <c r="R1121" s="36"/>
      <c r="S1121" s="36"/>
      <c r="T1121" s="36"/>
      <c r="U1121" s="36"/>
      <c r="V1121" s="36"/>
      <c r="W1121" s="36"/>
    </row>
    <row r="1122">
      <c r="A1122" s="40"/>
      <c r="B1122" s="40"/>
      <c r="C1122" s="40"/>
      <c r="D1122" s="40"/>
      <c r="E1122" s="40"/>
      <c r="F1122" s="12"/>
      <c r="G1122" s="12"/>
      <c r="H1122" s="12"/>
      <c r="I1122" s="13"/>
      <c r="J1122" s="13"/>
      <c r="K1122" s="13"/>
      <c r="L1122" s="13"/>
      <c r="M1122" s="14"/>
      <c r="N1122" s="14"/>
      <c r="O1122" s="14"/>
      <c r="P1122" s="14"/>
      <c r="Q1122" s="14"/>
      <c r="R1122" s="36"/>
      <c r="S1122" s="36"/>
      <c r="T1122" s="36"/>
      <c r="U1122" s="36"/>
      <c r="V1122" s="36"/>
      <c r="W1122" s="36"/>
    </row>
    <row r="1123">
      <c r="A1123" s="40"/>
      <c r="B1123" s="40"/>
      <c r="C1123" s="40"/>
      <c r="D1123" s="40"/>
      <c r="E1123" s="40"/>
      <c r="F1123" s="12"/>
      <c r="G1123" s="12"/>
      <c r="H1123" s="12"/>
      <c r="I1123" s="13"/>
      <c r="J1123" s="13"/>
      <c r="K1123" s="13"/>
      <c r="L1123" s="13"/>
      <c r="M1123" s="14"/>
      <c r="N1123" s="14"/>
      <c r="O1123" s="14"/>
      <c r="P1123" s="14"/>
      <c r="Q1123" s="14"/>
      <c r="R1123" s="36"/>
      <c r="S1123" s="36"/>
      <c r="T1123" s="36"/>
      <c r="U1123" s="36"/>
      <c r="V1123" s="36"/>
      <c r="W1123" s="36"/>
    </row>
    <row r="1124">
      <c r="A1124" s="40"/>
      <c r="B1124" s="40"/>
      <c r="C1124" s="40"/>
      <c r="D1124" s="40"/>
      <c r="E1124" s="40"/>
      <c r="F1124" s="12"/>
      <c r="G1124" s="12"/>
      <c r="H1124" s="12"/>
      <c r="I1124" s="13"/>
      <c r="J1124" s="13"/>
      <c r="K1124" s="13"/>
      <c r="L1124" s="13"/>
      <c r="M1124" s="14"/>
      <c r="N1124" s="14"/>
      <c r="O1124" s="14"/>
      <c r="P1124" s="14"/>
      <c r="Q1124" s="14"/>
      <c r="R1124" s="36"/>
      <c r="S1124" s="36"/>
      <c r="T1124" s="36"/>
      <c r="U1124" s="36"/>
      <c r="V1124" s="36"/>
      <c r="W1124" s="36"/>
    </row>
    <row r="1125">
      <c r="A1125" s="40"/>
      <c r="B1125" s="40"/>
      <c r="C1125" s="40"/>
      <c r="D1125" s="40"/>
      <c r="E1125" s="40"/>
      <c r="F1125" s="12"/>
      <c r="G1125" s="12"/>
      <c r="H1125" s="12"/>
      <c r="I1125" s="13"/>
      <c r="J1125" s="13"/>
      <c r="K1125" s="13"/>
      <c r="L1125" s="13"/>
      <c r="M1125" s="14"/>
      <c r="N1125" s="14"/>
      <c r="O1125" s="14"/>
      <c r="P1125" s="14"/>
      <c r="Q1125" s="14"/>
      <c r="R1125" s="36"/>
      <c r="S1125" s="36"/>
      <c r="T1125" s="36"/>
      <c r="U1125" s="36"/>
      <c r="V1125" s="36"/>
      <c r="W1125" s="36"/>
    </row>
    <row r="1126">
      <c r="A1126" s="40"/>
      <c r="B1126" s="40"/>
      <c r="C1126" s="40"/>
      <c r="D1126" s="40"/>
      <c r="E1126" s="40"/>
      <c r="F1126" s="12"/>
      <c r="G1126" s="12"/>
      <c r="H1126" s="12"/>
      <c r="I1126" s="13"/>
      <c r="J1126" s="13"/>
      <c r="K1126" s="13"/>
      <c r="L1126" s="13"/>
      <c r="M1126" s="14"/>
      <c r="N1126" s="14"/>
      <c r="O1126" s="14"/>
      <c r="P1126" s="14"/>
      <c r="Q1126" s="14"/>
      <c r="R1126" s="36"/>
      <c r="S1126" s="36"/>
      <c r="T1126" s="36"/>
      <c r="U1126" s="36"/>
      <c r="V1126" s="36"/>
      <c r="W1126" s="36"/>
    </row>
    <row r="1127">
      <c r="A1127" s="40"/>
      <c r="B1127" s="40"/>
      <c r="C1127" s="40"/>
      <c r="D1127" s="40"/>
      <c r="E1127" s="40"/>
      <c r="F1127" s="12"/>
      <c r="G1127" s="12"/>
      <c r="H1127" s="12"/>
      <c r="I1127" s="13"/>
      <c r="J1127" s="13"/>
      <c r="K1127" s="13"/>
      <c r="L1127" s="13"/>
      <c r="M1127" s="14"/>
      <c r="N1127" s="14"/>
      <c r="O1127" s="14"/>
      <c r="P1127" s="14"/>
      <c r="Q1127" s="14"/>
      <c r="R1127" s="36"/>
      <c r="S1127" s="36"/>
      <c r="T1127" s="36"/>
      <c r="U1127" s="36"/>
      <c r="V1127" s="36"/>
      <c r="W1127" s="36"/>
    </row>
    <row r="1128">
      <c r="A1128" s="40"/>
      <c r="B1128" s="40"/>
      <c r="C1128" s="40"/>
      <c r="D1128" s="40"/>
      <c r="E1128" s="40"/>
      <c r="F1128" s="12"/>
      <c r="G1128" s="12"/>
      <c r="H1128" s="12"/>
      <c r="I1128" s="13"/>
      <c r="J1128" s="13"/>
      <c r="K1128" s="13"/>
      <c r="L1128" s="13"/>
      <c r="M1128" s="14"/>
      <c r="N1128" s="14"/>
      <c r="O1128" s="14"/>
      <c r="P1128" s="14"/>
      <c r="Q1128" s="14"/>
      <c r="R1128" s="36"/>
      <c r="S1128" s="36"/>
      <c r="T1128" s="36"/>
      <c r="U1128" s="36"/>
      <c r="V1128" s="36"/>
      <c r="W1128" s="36"/>
    </row>
    <row r="1129">
      <c r="A1129" s="40"/>
      <c r="B1129" s="40"/>
      <c r="C1129" s="40"/>
      <c r="D1129" s="40"/>
      <c r="E1129" s="40"/>
      <c r="F1129" s="12"/>
      <c r="G1129" s="12"/>
      <c r="H1129" s="12"/>
      <c r="I1129" s="13"/>
      <c r="J1129" s="13"/>
      <c r="K1129" s="13"/>
      <c r="L1129" s="13"/>
      <c r="M1129" s="14"/>
      <c r="N1129" s="14"/>
      <c r="O1129" s="14"/>
      <c r="P1129" s="14"/>
      <c r="Q1129" s="14"/>
      <c r="R1129" s="36"/>
      <c r="S1129" s="36"/>
      <c r="T1129" s="36"/>
      <c r="U1129" s="36"/>
      <c r="V1129" s="36"/>
      <c r="W1129" s="36"/>
    </row>
    <row r="1130">
      <c r="A1130" s="40"/>
      <c r="B1130" s="40"/>
      <c r="C1130" s="40"/>
      <c r="D1130" s="40"/>
      <c r="E1130" s="40"/>
      <c r="F1130" s="12"/>
      <c r="G1130" s="12"/>
      <c r="H1130" s="12"/>
      <c r="I1130" s="13"/>
      <c r="J1130" s="13"/>
      <c r="K1130" s="13"/>
      <c r="L1130" s="13"/>
      <c r="M1130" s="14"/>
      <c r="N1130" s="14"/>
      <c r="O1130" s="14"/>
      <c r="P1130" s="14"/>
      <c r="Q1130" s="14"/>
      <c r="R1130" s="36"/>
      <c r="S1130" s="36"/>
      <c r="T1130" s="36"/>
      <c r="U1130" s="36"/>
      <c r="V1130" s="36"/>
      <c r="W1130" s="36"/>
    </row>
    <row r="1131">
      <c r="A1131" s="40"/>
      <c r="B1131" s="40"/>
      <c r="C1131" s="40"/>
      <c r="D1131" s="40"/>
      <c r="E1131" s="40"/>
      <c r="F1131" s="12"/>
      <c r="G1131" s="12"/>
      <c r="H1131" s="12"/>
      <c r="I1131" s="13"/>
      <c r="J1131" s="13"/>
      <c r="K1131" s="13"/>
      <c r="L1131" s="13"/>
      <c r="M1131" s="14"/>
      <c r="N1131" s="14"/>
      <c r="O1131" s="14"/>
      <c r="P1131" s="14"/>
      <c r="Q1131" s="14"/>
      <c r="R1131" s="36"/>
      <c r="S1131" s="36"/>
      <c r="T1131" s="36"/>
      <c r="U1131" s="36"/>
      <c r="V1131" s="36"/>
      <c r="W1131" s="36"/>
    </row>
    <row r="1132">
      <c r="A1132" s="40"/>
      <c r="B1132" s="40"/>
      <c r="C1132" s="40"/>
      <c r="D1132" s="40"/>
      <c r="E1132" s="40"/>
      <c r="F1132" s="12"/>
      <c r="G1132" s="12"/>
      <c r="H1132" s="12"/>
      <c r="I1132" s="13"/>
      <c r="J1132" s="13"/>
      <c r="K1132" s="13"/>
      <c r="L1132" s="13"/>
      <c r="M1132" s="14"/>
      <c r="N1132" s="14"/>
      <c r="O1132" s="14"/>
      <c r="P1132" s="14"/>
      <c r="Q1132" s="14"/>
      <c r="R1132" s="36"/>
      <c r="S1132" s="36"/>
      <c r="T1132" s="36"/>
      <c r="U1132" s="36"/>
      <c r="V1132" s="36"/>
      <c r="W1132" s="36"/>
    </row>
    <row r="1133">
      <c r="A1133" s="40"/>
      <c r="B1133" s="40"/>
      <c r="C1133" s="40"/>
      <c r="D1133" s="40"/>
      <c r="E1133" s="40"/>
      <c r="F1133" s="12"/>
      <c r="G1133" s="12"/>
      <c r="H1133" s="12"/>
      <c r="I1133" s="13"/>
      <c r="J1133" s="13"/>
      <c r="K1133" s="13"/>
      <c r="L1133" s="13"/>
      <c r="M1133" s="14"/>
      <c r="N1133" s="14"/>
      <c r="O1133" s="14"/>
      <c r="P1133" s="14"/>
      <c r="Q1133" s="14"/>
      <c r="R1133" s="36"/>
      <c r="S1133" s="36"/>
      <c r="T1133" s="36"/>
      <c r="U1133" s="36"/>
      <c r="V1133" s="36"/>
      <c r="W1133" s="36"/>
    </row>
    <row r="1134">
      <c r="A1134" s="40"/>
      <c r="B1134" s="40"/>
      <c r="C1134" s="40"/>
      <c r="D1134" s="40"/>
      <c r="E1134" s="40"/>
      <c r="F1134" s="12"/>
      <c r="G1134" s="12"/>
      <c r="H1134" s="12"/>
      <c r="I1134" s="13"/>
      <c r="J1134" s="13"/>
      <c r="K1134" s="13"/>
      <c r="L1134" s="13"/>
      <c r="M1134" s="14"/>
      <c r="N1134" s="14"/>
      <c r="O1134" s="14"/>
      <c r="P1134" s="14"/>
      <c r="Q1134" s="14"/>
      <c r="R1134" s="36"/>
      <c r="S1134" s="36"/>
      <c r="T1134" s="36"/>
      <c r="U1134" s="36"/>
      <c r="V1134" s="36"/>
      <c r="W1134" s="36"/>
    </row>
    <row r="1135">
      <c r="A1135" s="40"/>
      <c r="B1135" s="40"/>
      <c r="C1135" s="40"/>
      <c r="D1135" s="40"/>
      <c r="E1135" s="40"/>
      <c r="F1135" s="12"/>
      <c r="G1135" s="12"/>
      <c r="H1135" s="12"/>
      <c r="I1135" s="13"/>
      <c r="J1135" s="13"/>
      <c r="K1135" s="13"/>
      <c r="L1135" s="13"/>
      <c r="M1135" s="14"/>
      <c r="N1135" s="14"/>
      <c r="O1135" s="14"/>
      <c r="P1135" s="14"/>
      <c r="Q1135" s="14"/>
      <c r="R1135" s="36"/>
      <c r="S1135" s="36"/>
      <c r="T1135" s="36"/>
      <c r="U1135" s="36"/>
      <c r="V1135" s="36"/>
      <c r="W1135" s="36"/>
    </row>
    <row r="1136">
      <c r="A1136" s="40"/>
      <c r="B1136" s="40"/>
      <c r="C1136" s="40"/>
      <c r="D1136" s="40"/>
      <c r="E1136" s="40"/>
      <c r="F1136" s="12"/>
      <c r="G1136" s="12"/>
      <c r="H1136" s="12"/>
      <c r="I1136" s="13"/>
      <c r="J1136" s="13"/>
      <c r="K1136" s="13"/>
      <c r="L1136" s="13"/>
      <c r="M1136" s="14"/>
      <c r="N1136" s="14"/>
      <c r="O1136" s="14"/>
      <c r="P1136" s="14"/>
      <c r="Q1136" s="14"/>
      <c r="R1136" s="36"/>
      <c r="S1136" s="36"/>
      <c r="T1136" s="36"/>
      <c r="U1136" s="36"/>
      <c r="V1136" s="36"/>
      <c r="W1136" s="36"/>
    </row>
    <row r="1137">
      <c r="A1137" s="40"/>
      <c r="B1137" s="40"/>
      <c r="C1137" s="40"/>
      <c r="D1137" s="40"/>
      <c r="E1137" s="40"/>
      <c r="F1137" s="12"/>
      <c r="G1137" s="12"/>
      <c r="H1137" s="12"/>
      <c r="I1137" s="13"/>
      <c r="J1137" s="13"/>
      <c r="K1137" s="13"/>
      <c r="L1137" s="13"/>
      <c r="M1137" s="14"/>
      <c r="N1137" s="14"/>
      <c r="O1137" s="14"/>
      <c r="P1137" s="14"/>
      <c r="Q1137" s="14"/>
      <c r="R1137" s="36"/>
      <c r="S1137" s="36"/>
      <c r="T1137" s="36"/>
      <c r="U1137" s="36"/>
      <c r="V1137" s="36"/>
      <c r="W1137" s="36"/>
    </row>
    <row r="1138">
      <c r="A1138" s="40"/>
      <c r="B1138" s="40"/>
      <c r="C1138" s="40"/>
      <c r="D1138" s="40"/>
      <c r="E1138" s="40"/>
      <c r="F1138" s="12"/>
      <c r="G1138" s="12"/>
      <c r="H1138" s="12"/>
      <c r="I1138" s="13"/>
      <c r="J1138" s="13"/>
      <c r="K1138" s="13"/>
      <c r="L1138" s="13"/>
      <c r="M1138" s="14"/>
      <c r="N1138" s="14"/>
      <c r="O1138" s="14"/>
      <c r="P1138" s="14"/>
      <c r="Q1138" s="14"/>
      <c r="R1138" s="36"/>
      <c r="S1138" s="36"/>
      <c r="T1138" s="36"/>
      <c r="U1138" s="36"/>
      <c r="V1138" s="36"/>
      <c r="W1138" s="36"/>
    </row>
    <row r="1139">
      <c r="A1139" s="40"/>
      <c r="B1139" s="40"/>
      <c r="C1139" s="40"/>
      <c r="D1139" s="40"/>
      <c r="E1139" s="40"/>
      <c r="F1139" s="12"/>
      <c r="G1139" s="12"/>
      <c r="H1139" s="12"/>
      <c r="I1139" s="13"/>
      <c r="J1139" s="13"/>
      <c r="K1139" s="13"/>
      <c r="L1139" s="13"/>
      <c r="M1139" s="14"/>
      <c r="N1139" s="14"/>
      <c r="O1139" s="14"/>
      <c r="P1139" s="14"/>
      <c r="Q1139" s="14"/>
      <c r="R1139" s="36"/>
      <c r="S1139" s="36"/>
      <c r="T1139" s="36"/>
      <c r="U1139" s="36"/>
      <c r="V1139" s="36"/>
      <c r="W1139" s="36"/>
    </row>
    <row r="1140">
      <c r="A1140" s="40"/>
      <c r="B1140" s="40"/>
      <c r="C1140" s="40"/>
      <c r="D1140" s="40"/>
      <c r="E1140" s="40"/>
      <c r="F1140" s="12"/>
      <c r="G1140" s="12"/>
      <c r="H1140" s="12"/>
      <c r="I1140" s="13"/>
      <c r="J1140" s="13"/>
      <c r="K1140" s="13"/>
      <c r="L1140" s="13"/>
      <c r="M1140" s="14"/>
      <c r="N1140" s="14"/>
      <c r="O1140" s="14"/>
      <c r="P1140" s="14"/>
      <c r="Q1140" s="14"/>
      <c r="R1140" s="36"/>
      <c r="S1140" s="36"/>
      <c r="T1140" s="36"/>
      <c r="U1140" s="36"/>
      <c r="V1140" s="36"/>
      <c r="W1140" s="36"/>
    </row>
    <row r="1141">
      <c r="A1141" s="40"/>
      <c r="B1141" s="40"/>
      <c r="C1141" s="40"/>
      <c r="D1141" s="40"/>
      <c r="E1141" s="40"/>
      <c r="F1141" s="12"/>
      <c r="G1141" s="12"/>
      <c r="H1141" s="12"/>
      <c r="I1141" s="13"/>
      <c r="J1141" s="13"/>
      <c r="K1141" s="13"/>
      <c r="L1141" s="13"/>
      <c r="M1141" s="14"/>
      <c r="N1141" s="14"/>
      <c r="O1141" s="14"/>
      <c r="P1141" s="14"/>
      <c r="Q1141" s="14"/>
      <c r="R1141" s="36"/>
      <c r="S1141" s="36"/>
      <c r="T1141" s="36"/>
      <c r="U1141" s="36"/>
      <c r="V1141" s="36"/>
      <c r="W1141" s="36"/>
    </row>
    <row r="1142">
      <c r="A1142" s="40"/>
      <c r="B1142" s="40"/>
      <c r="C1142" s="40"/>
      <c r="D1142" s="40"/>
      <c r="E1142" s="40"/>
      <c r="F1142" s="12"/>
      <c r="G1142" s="12"/>
      <c r="H1142" s="12"/>
      <c r="I1142" s="13"/>
      <c r="J1142" s="13"/>
      <c r="K1142" s="13"/>
      <c r="L1142" s="13"/>
      <c r="M1142" s="14"/>
      <c r="N1142" s="14"/>
      <c r="O1142" s="14"/>
      <c r="P1142" s="14"/>
      <c r="Q1142" s="14"/>
      <c r="R1142" s="36"/>
      <c r="S1142" s="36"/>
      <c r="T1142" s="36"/>
      <c r="U1142" s="36"/>
      <c r="V1142" s="36"/>
      <c r="W1142" s="36"/>
    </row>
    <row r="1143">
      <c r="A1143" s="40"/>
      <c r="B1143" s="40"/>
      <c r="C1143" s="40"/>
      <c r="D1143" s="40"/>
      <c r="E1143" s="40"/>
      <c r="F1143" s="12"/>
      <c r="G1143" s="12"/>
      <c r="H1143" s="12"/>
      <c r="I1143" s="13"/>
      <c r="J1143" s="13"/>
      <c r="K1143" s="13"/>
      <c r="L1143" s="13"/>
      <c r="M1143" s="14"/>
      <c r="N1143" s="14"/>
      <c r="O1143" s="14"/>
      <c r="P1143" s="14"/>
      <c r="Q1143" s="14"/>
      <c r="R1143" s="36"/>
      <c r="S1143" s="36"/>
      <c r="T1143" s="36"/>
      <c r="U1143" s="36"/>
      <c r="V1143" s="36"/>
      <c r="W1143" s="36"/>
    </row>
    <row r="1144">
      <c r="A1144" s="40"/>
      <c r="B1144" s="40"/>
      <c r="C1144" s="40"/>
      <c r="D1144" s="40"/>
      <c r="E1144" s="40"/>
      <c r="F1144" s="12"/>
      <c r="G1144" s="12"/>
      <c r="H1144" s="12"/>
      <c r="I1144" s="13"/>
      <c r="J1144" s="13"/>
      <c r="K1144" s="13"/>
      <c r="L1144" s="13"/>
      <c r="M1144" s="14"/>
      <c r="N1144" s="14"/>
      <c r="O1144" s="14"/>
      <c r="P1144" s="14"/>
      <c r="Q1144" s="14"/>
      <c r="R1144" s="36"/>
      <c r="S1144" s="36"/>
      <c r="T1144" s="36"/>
      <c r="U1144" s="36"/>
      <c r="V1144" s="36"/>
      <c r="W1144" s="36"/>
    </row>
    <row r="1145">
      <c r="A1145" s="40"/>
      <c r="B1145" s="40"/>
      <c r="C1145" s="40"/>
      <c r="D1145" s="40"/>
      <c r="E1145" s="40"/>
      <c r="F1145" s="12"/>
      <c r="G1145" s="12"/>
      <c r="H1145" s="12"/>
      <c r="I1145" s="13"/>
      <c r="J1145" s="13"/>
      <c r="K1145" s="13"/>
      <c r="L1145" s="13"/>
      <c r="M1145" s="14"/>
      <c r="N1145" s="14"/>
      <c r="O1145" s="14"/>
      <c r="P1145" s="14"/>
      <c r="Q1145" s="14"/>
      <c r="R1145" s="36"/>
      <c r="S1145" s="36"/>
      <c r="T1145" s="36"/>
      <c r="U1145" s="36"/>
      <c r="V1145" s="36"/>
      <c r="W1145" s="36"/>
    </row>
    <row r="1146">
      <c r="A1146" s="40"/>
      <c r="B1146" s="40"/>
      <c r="C1146" s="40"/>
      <c r="D1146" s="40"/>
      <c r="E1146" s="40"/>
      <c r="F1146" s="12"/>
      <c r="G1146" s="12"/>
      <c r="H1146" s="12"/>
      <c r="I1146" s="13"/>
      <c r="J1146" s="13"/>
      <c r="K1146" s="13"/>
      <c r="L1146" s="13"/>
      <c r="M1146" s="14"/>
      <c r="N1146" s="14"/>
      <c r="O1146" s="14"/>
      <c r="P1146" s="14"/>
      <c r="Q1146" s="14"/>
      <c r="R1146" s="36"/>
      <c r="S1146" s="36"/>
      <c r="T1146" s="36"/>
      <c r="U1146" s="36"/>
      <c r="V1146" s="36"/>
      <c r="W1146" s="36"/>
    </row>
    <row r="1147">
      <c r="A1147" s="40"/>
      <c r="B1147" s="40"/>
      <c r="C1147" s="40"/>
      <c r="D1147" s="40"/>
      <c r="E1147" s="40"/>
      <c r="F1147" s="12"/>
      <c r="G1147" s="12"/>
      <c r="H1147" s="12"/>
      <c r="I1147" s="13"/>
      <c r="J1147" s="13"/>
      <c r="K1147" s="13"/>
      <c r="L1147" s="13"/>
      <c r="M1147" s="14"/>
      <c r="N1147" s="14"/>
      <c r="O1147" s="14"/>
      <c r="P1147" s="14"/>
      <c r="Q1147" s="14"/>
      <c r="R1147" s="36"/>
      <c r="S1147" s="36"/>
      <c r="T1147" s="36"/>
      <c r="U1147" s="36"/>
      <c r="V1147" s="36"/>
      <c r="W1147" s="36"/>
    </row>
    <row r="1148">
      <c r="A1148" s="40"/>
      <c r="B1148" s="40"/>
      <c r="C1148" s="40"/>
      <c r="D1148" s="40"/>
      <c r="E1148" s="40"/>
      <c r="F1148" s="12"/>
      <c r="G1148" s="12"/>
      <c r="H1148" s="12"/>
      <c r="I1148" s="13"/>
      <c r="J1148" s="13"/>
      <c r="K1148" s="13"/>
      <c r="L1148" s="13"/>
      <c r="M1148" s="14"/>
      <c r="N1148" s="14"/>
      <c r="O1148" s="14"/>
      <c r="P1148" s="14"/>
      <c r="Q1148" s="14"/>
      <c r="R1148" s="36"/>
      <c r="S1148" s="36"/>
      <c r="T1148" s="36"/>
      <c r="U1148" s="36"/>
      <c r="V1148" s="36"/>
      <c r="W1148" s="36"/>
    </row>
    <row r="1149">
      <c r="A1149" s="40"/>
      <c r="B1149" s="40"/>
      <c r="C1149" s="40"/>
      <c r="D1149" s="40"/>
      <c r="E1149" s="40"/>
      <c r="F1149" s="12"/>
      <c r="G1149" s="12"/>
      <c r="H1149" s="12"/>
      <c r="I1149" s="13"/>
      <c r="J1149" s="13"/>
      <c r="K1149" s="13"/>
      <c r="L1149" s="13"/>
      <c r="M1149" s="14"/>
      <c r="N1149" s="14"/>
      <c r="O1149" s="14"/>
      <c r="P1149" s="14"/>
      <c r="Q1149" s="14"/>
      <c r="R1149" s="36"/>
      <c r="S1149" s="36"/>
      <c r="T1149" s="36"/>
      <c r="U1149" s="36"/>
      <c r="V1149" s="36"/>
      <c r="W1149" s="36"/>
    </row>
    <row r="1150">
      <c r="A1150" s="40"/>
      <c r="B1150" s="40"/>
      <c r="C1150" s="40"/>
      <c r="D1150" s="40"/>
      <c r="E1150" s="40"/>
      <c r="F1150" s="12"/>
      <c r="G1150" s="12"/>
      <c r="H1150" s="12"/>
      <c r="I1150" s="13"/>
      <c r="J1150" s="13"/>
      <c r="K1150" s="13"/>
      <c r="L1150" s="13"/>
      <c r="M1150" s="14"/>
      <c r="N1150" s="14"/>
      <c r="O1150" s="14"/>
      <c r="P1150" s="14"/>
      <c r="Q1150" s="14"/>
      <c r="R1150" s="36"/>
      <c r="S1150" s="36"/>
      <c r="T1150" s="36"/>
      <c r="U1150" s="36"/>
      <c r="V1150" s="36"/>
      <c r="W1150" s="36"/>
    </row>
    <row r="1151">
      <c r="A1151" s="40"/>
      <c r="B1151" s="40"/>
      <c r="C1151" s="40"/>
      <c r="D1151" s="40"/>
      <c r="E1151" s="40"/>
      <c r="F1151" s="12"/>
      <c r="G1151" s="12"/>
      <c r="H1151" s="12"/>
      <c r="I1151" s="13"/>
      <c r="J1151" s="13"/>
      <c r="K1151" s="13"/>
      <c r="L1151" s="13"/>
      <c r="M1151" s="14"/>
      <c r="N1151" s="14"/>
      <c r="O1151" s="14"/>
      <c r="P1151" s="14"/>
      <c r="Q1151" s="14"/>
      <c r="R1151" s="36"/>
      <c r="S1151" s="36"/>
      <c r="T1151" s="36"/>
      <c r="U1151" s="36"/>
      <c r="V1151" s="36"/>
      <c r="W1151" s="36"/>
    </row>
    <row r="1152">
      <c r="A1152" s="40"/>
      <c r="B1152" s="40"/>
      <c r="C1152" s="40"/>
      <c r="D1152" s="40"/>
      <c r="E1152" s="40"/>
      <c r="F1152" s="12"/>
      <c r="G1152" s="12"/>
      <c r="H1152" s="12"/>
      <c r="I1152" s="13"/>
      <c r="J1152" s="13"/>
      <c r="K1152" s="13"/>
      <c r="L1152" s="13"/>
      <c r="M1152" s="14"/>
      <c r="N1152" s="14"/>
      <c r="O1152" s="14"/>
      <c r="P1152" s="14"/>
      <c r="Q1152" s="14"/>
      <c r="R1152" s="36"/>
      <c r="S1152" s="36"/>
      <c r="T1152" s="36"/>
      <c r="U1152" s="36"/>
      <c r="V1152" s="36"/>
      <c r="W1152" s="36"/>
    </row>
    <row r="1153">
      <c r="A1153" s="40"/>
      <c r="B1153" s="40"/>
      <c r="C1153" s="40"/>
      <c r="D1153" s="40"/>
      <c r="E1153" s="40"/>
      <c r="F1153" s="12"/>
      <c r="G1153" s="12"/>
      <c r="H1153" s="12"/>
      <c r="I1153" s="13"/>
      <c r="J1153" s="13"/>
      <c r="K1153" s="13"/>
      <c r="L1153" s="13"/>
      <c r="M1153" s="14"/>
      <c r="N1153" s="14"/>
      <c r="O1153" s="14"/>
      <c r="P1153" s="14"/>
      <c r="Q1153" s="14"/>
      <c r="R1153" s="36"/>
      <c r="S1153" s="36"/>
      <c r="T1153" s="36"/>
      <c r="U1153" s="36"/>
      <c r="V1153" s="36"/>
      <c r="W1153" s="36"/>
    </row>
    <row r="1154">
      <c r="A1154" s="40"/>
      <c r="B1154" s="40"/>
      <c r="C1154" s="40"/>
      <c r="D1154" s="40"/>
      <c r="E1154" s="40"/>
      <c r="F1154" s="12"/>
      <c r="G1154" s="12"/>
      <c r="H1154" s="12"/>
      <c r="I1154" s="13"/>
      <c r="J1154" s="13"/>
      <c r="K1154" s="13"/>
      <c r="L1154" s="13"/>
      <c r="M1154" s="14"/>
      <c r="N1154" s="14"/>
      <c r="O1154" s="14"/>
      <c r="P1154" s="14"/>
      <c r="Q1154" s="14"/>
      <c r="R1154" s="36"/>
      <c r="S1154" s="36"/>
      <c r="T1154" s="36"/>
      <c r="U1154" s="36"/>
      <c r="V1154" s="36"/>
      <c r="W1154" s="36"/>
    </row>
    <row r="1155">
      <c r="A1155" s="40"/>
      <c r="B1155" s="40"/>
      <c r="C1155" s="40"/>
      <c r="D1155" s="40"/>
      <c r="E1155" s="40"/>
      <c r="F1155" s="12"/>
      <c r="G1155" s="12"/>
      <c r="H1155" s="12"/>
      <c r="I1155" s="13"/>
      <c r="J1155" s="13"/>
      <c r="K1155" s="13"/>
      <c r="L1155" s="13"/>
      <c r="M1155" s="14"/>
      <c r="N1155" s="14"/>
      <c r="O1155" s="14"/>
      <c r="P1155" s="14"/>
      <c r="Q1155" s="14"/>
      <c r="R1155" s="36"/>
      <c r="S1155" s="36"/>
      <c r="T1155" s="36"/>
      <c r="U1155" s="36"/>
      <c r="V1155" s="36"/>
      <c r="W1155" s="36"/>
    </row>
    <row r="1156">
      <c r="A1156" s="40"/>
      <c r="B1156" s="40"/>
      <c r="C1156" s="40"/>
      <c r="D1156" s="40"/>
      <c r="E1156" s="40"/>
      <c r="F1156" s="12"/>
      <c r="G1156" s="12"/>
      <c r="H1156" s="12"/>
      <c r="I1156" s="13"/>
      <c r="J1156" s="13"/>
      <c r="K1156" s="13"/>
      <c r="L1156" s="13"/>
      <c r="M1156" s="14"/>
      <c r="N1156" s="14"/>
      <c r="O1156" s="14"/>
      <c r="P1156" s="14"/>
      <c r="Q1156" s="14"/>
      <c r="R1156" s="36"/>
      <c r="S1156" s="36"/>
      <c r="T1156" s="36"/>
      <c r="U1156" s="36"/>
      <c r="V1156" s="36"/>
      <c r="W1156" s="36"/>
    </row>
    <row r="1157">
      <c r="A1157" s="40"/>
      <c r="B1157" s="40"/>
      <c r="C1157" s="40"/>
      <c r="D1157" s="40"/>
      <c r="E1157" s="40"/>
      <c r="F1157" s="12"/>
      <c r="G1157" s="12"/>
      <c r="H1157" s="12"/>
      <c r="I1157" s="13"/>
      <c r="J1157" s="13"/>
      <c r="K1157" s="13"/>
      <c r="L1157" s="13"/>
      <c r="M1157" s="14"/>
      <c r="N1157" s="14"/>
      <c r="O1157" s="14"/>
      <c r="P1157" s="14"/>
      <c r="Q1157" s="14"/>
      <c r="R1157" s="36"/>
      <c r="S1157" s="36"/>
      <c r="T1157" s="36"/>
      <c r="U1157" s="36"/>
      <c r="V1157" s="36"/>
      <c r="W1157" s="36"/>
    </row>
    <row r="1158">
      <c r="A1158" s="40"/>
      <c r="B1158" s="40"/>
      <c r="C1158" s="40"/>
      <c r="D1158" s="40"/>
      <c r="E1158" s="40"/>
      <c r="F1158" s="12"/>
      <c r="G1158" s="12"/>
      <c r="H1158" s="12"/>
      <c r="I1158" s="13"/>
      <c r="J1158" s="13"/>
      <c r="K1158" s="13"/>
      <c r="L1158" s="13"/>
      <c r="M1158" s="14"/>
      <c r="N1158" s="14"/>
      <c r="O1158" s="14"/>
      <c r="P1158" s="14"/>
      <c r="Q1158" s="14"/>
      <c r="R1158" s="36"/>
      <c r="S1158" s="36"/>
      <c r="T1158" s="36"/>
      <c r="U1158" s="36"/>
      <c r="V1158" s="36"/>
      <c r="W1158" s="36"/>
    </row>
  </sheetData>
  <autoFilter ref="$A$2:$X$806">
    <filterColumn colId="1">
      <filters>
        <filter val="Simone"/>
      </filters>
    </filterColumn>
  </autoFilter>
  <customSheetViews>
    <customSheetView guid="{35D721B4-F287-4E7B-8D28-06D32670135D}" filter="1" showAutoFilter="1">
      <autoFilter ref="$A$1:$X$806">
        <filterColumn colId="5">
          <customFilters>
            <customFilter val="*usa*"/>
          </customFilters>
        </filterColumn>
      </autoFilter>
    </customSheetView>
  </customSheetViews>
  <hyperlinks>
    <hyperlink r:id="rId2" ref="R3"/>
    <hyperlink r:id="rId3" ref="S3"/>
    <hyperlink r:id="rId4" ref="T3"/>
    <hyperlink r:id="rId5" ref="R4"/>
    <hyperlink r:id="rId6" ref="S4"/>
    <hyperlink r:id="rId7" ref="T4"/>
    <hyperlink r:id="rId8" ref="R5"/>
    <hyperlink r:id="rId9" ref="S5"/>
    <hyperlink r:id="rId10" ref="T5"/>
    <hyperlink r:id="rId11" ref="U5"/>
    <hyperlink r:id="rId12" ref="R6"/>
    <hyperlink r:id="rId13" ref="S6"/>
    <hyperlink r:id="rId14" ref="T6"/>
    <hyperlink r:id="rId15" location="4.16/20.3/63.43" ref="R7"/>
    <hyperlink r:id="rId16" ref="T7"/>
    <hyperlink r:id="rId17" ref="R8"/>
    <hyperlink r:id="rId18" location="5.79/25.426/55.263" ref="S8"/>
    <hyperlink r:id="rId19" ref="T8"/>
    <hyperlink r:id="rId20" ref="R9"/>
    <hyperlink r:id="rId21" ref="T9"/>
    <hyperlink r:id="rId22" ref="R10"/>
    <hyperlink r:id="rId23" ref="T10"/>
    <hyperlink r:id="rId24" ref="R11"/>
    <hyperlink r:id="rId25" ref="T11"/>
    <hyperlink r:id="rId26" ref="R12"/>
    <hyperlink r:id="rId27" ref="T12"/>
    <hyperlink r:id="rId28" ref="U12"/>
    <hyperlink r:id="rId29" ref="R13"/>
    <hyperlink r:id="rId30" ref="T13"/>
    <hyperlink r:id="rId31" ref="R14"/>
    <hyperlink r:id="rId32" ref="T14"/>
    <hyperlink r:id="rId33" ref="R15"/>
    <hyperlink r:id="rId34" ref="T15"/>
    <hyperlink r:id="rId35" ref="R16"/>
    <hyperlink r:id="rId36" ref="T16"/>
    <hyperlink r:id="rId37" location="7.67/4.021/115.104" ref="R17"/>
    <hyperlink r:id="rId38" ref="T17"/>
    <hyperlink r:id="rId39" ref="U17"/>
    <hyperlink r:id="rId40" location="6.97/28.151/92.93" ref="R18"/>
    <hyperlink r:id="rId41" ref="T18"/>
    <hyperlink r:id="rId42" ref="R19"/>
    <hyperlink r:id="rId43" ref="T19"/>
    <hyperlink r:id="rId44" ref="R20"/>
    <hyperlink r:id="rId45" ref="T20"/>
    <hyperlink r:id="rId46" ref="R21"/>
    <hyperlink r:id="rId47" ref="T21"/>
    <hyperlink r:id="rId48" ref="R22"/>
    <hyperlink r:id="rId49" ref="T22"/>
    <hyperlink r:id="rId50" ref="R23"/>
    <hyperlink r:id="rId51" ref="T23"/>
    <hyperlink r:id="rId52" ref="R24"/>
    <hyperlink r:id="rId53" ref="T24"/>
    <hyperlink r:id="rId54" ref="R25"/>
    <hyperlink r:id="rId55" ref="S25"/>
    <hyperlink r:id="rId56" ref="T25"/>
    <hyperlink r:id="rId57" ref="R26"/>
    <hyperlink r:id="rId58" ref="T26"/>
    <hyperlink r:id="rId59" ref="R27"/>
    <hyperlink r:id="rId60" ref="T27"/>
    <hyperlink r:id="rId61" ref="R28"/>
    <hyperlink r:id="rId62" ref="T28"/>
    <hyperlink r:id="rId63" ref="R29"/>
    <hyperlink r:id="rId64" ref="T29"/>
    <hyperlink r:id="rId65" ref="U29"/>
    <hyperlink r:id="rId66" ref="R30"/>
    <hyperlink r:id="rId67" ref="T30"/>
    <hyperlink r:id="rId68" ref="R31"/>
    <hyperlink r:id="rId69" ref="S31"/>
    <hyperlink r:id="rId70" ref="T31"/>
    <hyperlink r:id="rId71" ref="R32"/>
    <hyperlink r:id="rId72" ref="S32"/>
    <hyperlink r:id="rId73" ref="T32"/>
    <hyperlink r:id="rId74" ref="R33"/>
    <hyperlink r:id="rId75" ref="S33"/>
    <hyperlink r:id="rId76" ref="T33"/>
    <hyperlink r:id="rId77" ref="R34"/>
    <hyperlink r:id="rId78" ref="S34"/>
    <hyperlink r:id="rId79" ref="T34"/>
    <hyperlink r:id="rId80" ref="R35"/>
    <hyperlink r:id="rId81" ref="S35"/>
    <hyperlink r:id="rId82" ref="T35"/>
    <hyperlink r:id="rId83" ref="U35"/>
    <hyperlink r:id="rId84" ref="R36"/>
    <hyperlink r:id="rId85" ref="S36"/>
    <hyperlink r:id="rId86" ref="T36"/>
    <hyperlink r:id="rId87" ref="R37"/>
    <hyperlink r:id="rId88" ref="S37"/>
    <hyperlink r:id="rId89" ref="T37"/>
    <hyperlink r:id="rId90" ref="R38"/>
    <hyperlink r:id="rId91" ref="S38"/>
    <hyperlink r:id="rId92" ref="T38"/>
    <hyperlink r:id="rId93" ref="R39"/>
    <hyperlink r:id="rId94" ref="S39"/>
    <hyperlink r:id="rId95" ref="T39"/>
    <hyperlink r:id="rId96" ref="R40"/>
    <hyperlink r:id="rId97" ref="S40"/>
    <hyperlink r:id="rId98" ref="T40"/>
    <hyperlink r:id="rId99" ref="R41"/>
    <hyperlink r:id="rId100" ref="S41"/>
    <hyperlink r:id="rId101" ref="T41"/>
    <hyperlink r:id="rId102" ref="R42"/>
    <hyperlink r:id="rId103" ref="S42"/>
    <hyperlink r:id="rId104" ref="T42"/>
    <hyperlink r:id="rId105" ref="R43"/>
    <hyperlink r:id="rId106" ref="T43"/>
    <hyperlink r:id="rId107" ref="R44"/>
    <hyperlink r:id="rId108" location="4.49/14.69/106.17" ref="S44"/>
    <hyperlink r:id="rId109" ref="T44"/>
    <hyperlink r:id="rId110" ref="R45"/>
    <hyperlink r:id="rId111" location="4.49/14.69/106.17" ref="S45"/>
    <hyperlink r:id="rId112" ref="T45"/>
    <hyperlink r:id="rId113" ref="R46"/>
    <hyperlink r:id="rId114" location="4.49/14.69/106.17" ref="S46"/>
    <hyperlink r:id="rId115" ref="T46"/>
    <hyperlink r:id="rId116" ref="R47"/>
    <hyperlink r:id="rId117" ref="S47"/>
    <hyperlink r:id="rId118" ref="T47"/>
    <hyperlink r:id="rId119" ref="R48"/>
    <hyperlink r:id="rId120" ref="S48"/>
    <hyperlink r:id="rId121" ref="T48"/>
    <hyperlink r:id="rId122" ref="U48"/>
    <hyperlink r:id="rId123" ref="R49"/>
    <hyperlink r:id="rId124" location="6.14/12.294/109.124" ref="S49"/>
    <hyperlink r:id="rId125" ref="T49"/>
    <hyperlink r:id="rId126" ref="U49"/>
    <hyperlink r:id="rId127" ref="R50"/>
    <hyperlink r:id="rId128" location="6.14/12.294/109.124" ref="S50"/>
    <hyperlink r:id="rId129" ref="T50"/>
    <hyperlink r:id="rId130" ref="U50"/>
    <hyperlink r:id="rId131" ref="R51"/>
    <hyperlink r:id="rId132" ref="R52"/>
    <hyperlink r:id="rId133" ref="S52"/>
    <hyperlink r:id="rId134" ref="R53"/>
    <hyperlink r:id="rId135" ref="S53"/>
    <hyperlink r:id="rId136" ref="R54"/>
    <hyperlink r:id="rId137" ref="S54"/>
    <hyperlink r:id="rId138" ref="R55"/>
    <hyperlink r:id="rId139" ref="R56"/>
    <hyperlink r:id="rId140" ref="T56"/>
    <hyperlink r:id="rId141" ref="R61"/>
    <hyperlink r:id="rId142" ref="T61"/>
    <hyperlink r:id="rId143" ref="R62"/>
    <hyperlink r:id="rId144" ref="S62"/>
    <hyperlink r:id="rId145" ref="R63"/>
    <hyperlink r:id="rId146" ref="T63"/>
    <hyperlink r:id="rId147" ref="R64"/>
    <hyperlink r:id="rId148" ref="S64"/>
    <hyperlink r:id="rId149" ref="T64"/>
    <hyperlink r:id="rId150" location="4.16/20.3/63.43" ref="R65"/>
    <hyperlink r:id="rId151" ref="T65"/>
    <hyperlink r:id="rId152" ref="U65"/>
    <hyperlink r:id="rId153" ref="R66"/>
    <hyperlink r:id="rId154" ref="T66"/>
    <hyperlink r:id="rId155" ref="R67"/>
    <hyperlink r:id="rId156" ref="S67"/>
    <hyperlink r:id="rId157" ref="T67"/>
    <hyperlink r:id="rId158" ref="R68"/>
    <hyperlink r:id="rId159" ref="T68"/>
    <hyperlink r:id="rId160" ref="R69"/>
    <hyperlink r:id="rId161" ref="T69"/>
    <hyperlink r:id="rId162" ref="R70"/>
    <hyperlink r:id="rId163" ref="T70"/>
    <hyperlink r:id="rId164" ref="R71"/>
    <hyperlink r:id="rId165" ref="T71"/>
    <hyperlink r:id="rId166" ref="R72"/>
    <hyperlink r:id="rId167" ref="T72"/>
    <hyperlink r:id="rId168" ref="R73"/>
    <hyperlink r:id="rId169" ref="U73"/>
    <hyperlink r:id="rId170" ref="R74"/>
    <hyperlink r:id="rId171" ref="U74"/>
    <hyperlink r:id="rId172" ref="R75"/>
    <hyperlink r:id="rId173" location="5.28/22.343/95.998" ref="R76"/>
    <hyperlink r:id="rId174" ref="T76"/>
    <hyperlink r:id="rId175" ref="R77"/>
    <hyperlink r:id="rId176" ref="T77"/>
    <hyperlink r:id="rId177" location="5.13/23.77/122.57" ref="R78"/>
    <hyperlink r:id="rId178" ref="R79"/>
    <hyperlink r:id="rId179" ref="T79"/>
    <hyperlink r:id="rId180" ref="R80"/>
    <hyperlink r:id="rId181" ref="T80"/>
    <hyperlink r:id="rId182" ref="R81"/>
    <hyperlink r:id="rId183" ref="T81"/>
    <hyperlink r:id="rId184" ref="R82"/>
    <hyperlink r:id="rId185" ref="T82"/>
    <hyperlink r:id="rId186" ref="R83"/>
    <hyperlink r:id="rId187" ref="T83"/>
    <hyperlink r:id="rId188" ref="R84"/>
    <hyperlink r:id="rId189" ref="T84"/>
    <hyperlink r:id="rId190" ref="R85"/>
    <hyperlink r:id="rId191" ref="R86"/>
    <hyperlink r:id="rId192" ref="R87"/>
    <hyperlink r:id="rId193" ref="R88"/>
    <hyperlink r:id="rId194" ref="R89"/>
    <hyperlink r:id="rId195" ref="T89"/>
    <hyperlink r:id="rId196" ref="R90"/>
    <hyperlink r:id="rId197" ref="R91"/>
    <hyperlink r:id="rId198" ref="R92"/>
    <hyperlink r:id="rId199" ref="R93"/>
    <hyperlink r:id="rId200" ref="T93"/>
    <hyperlink r:id="rId201" location="3.64/62.81/-27.7" ref="R94"/>
    <hyperlink r:id="rId202" ref="R95"/>
    <hyperlink r:id="rId203" ref="R96"/>
    <hyperlink r:id="rId204" ref="T96"/>
    <hyperlink r:id="rId205" ref="R97"/>
    <hyperlink r:id="rId206" ref="R98"/>
    <hyperlink r:id="rId207" ref="R99"/>
    <hyperlink r:id="rId208" ref="R100"/>
    <hyperlink r:id="rId209" ref="T100"/>
    <hyperlink r:id="rId210" ref="R101"/>
    <hyperlink r:id="rId211" ref="R102"/>
    <hyperlink r:id="rId212" ref="R103"/>
    <hyperlink r:id="rId213" ref="R104"/>
    <hyperlink r:id="rId214" ref="T104"/>
    <hyperlink r:id="rId215" ref="R105"/>
    <hyperlink r:id="rId216" ref="R106"/>
    <hyperlink r:id="rId217" ref="R107"/>
    <hyperlink r:id="rId218" ref="R108"/>
    <hyperlink r:id="rId219" ref="R109"/>
    <hyperlink r:id="rId220" ref="T109"/>
    <hyperlink r:id="rId221" ref="R110"/>
    <hyperlink r:id="rId222" ref="T110"/>
    <hyperlink r:id="rId223" ref="R111"/>
    <hyperlink r:id="rId224" ref="R112"/>
    <hyperlink r:id="rId225" ref="R113"/>
    <hyperlink r:id="rId226" location="3.92/23.11/22.6" ref="R114"/>
    <hyperlink r:id="rId227" location="3.92/23.11/22.6" ref="R115"/>
    <hyperlink r:id="rId228" location="3.92/23.11/22.6" ref="R116"/>
    <hyperlink r:id="rId229" ref="R117"/>
    <hyperlink r:id="rId230" ref="R118"/>
    <hyperlink r:id="rId231" ref="R119"/>
    <hyperlink r:id="rId232" ref="T119"/>
    <hyperlink r:id="rId233" ref="R120"/>
    <hyperlink r:id="rId234" ref="T120"/>
    <hyperlink r:id="rId235" location="5.6/25.698/53.822" ref="R121"/>
    <hyperlink r:id="rId236" ref="T121"/>
    <hyperlink r:id="rId237" ref="R122"/>
    <hyperlink r:id="rId238" location="5.34/18.893/51.435" ref="S122"/>
    <hyperlink r:id="rId239" ref="T122"/>
    <hyperlink r:id="rId240" ref="R123"/>
    <hyperlink r:id="rId241" ref="S123"/>
    <hyperlink r:id="rId242" ref="T123"/>
    <hyperlink r:id="rId243" ref="R124"/>
    <hyperlink r:id="rId244" ref="T124"/>
    <hyperlink r:id="rId245" location="4.42/22.37/39.06" ref="R125"/>
    <hyperlink r:id="rId246" ref="T125"/>
    <hyperlink r:id="rId247" ref="R126"/>
    <hyperlink r:id="rId248" ref="T126"/>
    <hyperlink r:id="rId249" location="4.42/16.78/24.92" ref="R127"/>
    <hyperlink r:id="rId250" location="4.42/11.63/44.23" ref="R128"/>
    <hyperlink r:id="rId251" ref="R129"/>
    <hyperlink r:id="rId252" ref="R130"/>
    <hyperlink r:id="rId253" ref="T130"/>
    <hyperlink r:id="rId254" ref="R131"/>
    <hyperlink r:id="rId255" ref="T131"/>
    <hyperlink r:id="rId256" ref="R132"/>
    <hyperlink r:id="rId257" ref="R133"/>
    <hyperlink r:id="rId258" ref="R134"/>
    <hyperlink r:id="rId259" ref="S134"/>
    <hyperlink r:id="rId260" ref="T134"/>
    <hyperlink r:id="rId261" ref="R135"/>
    <hyperlink r:id="rId262" ref="T135"/>
    <hyperlink r:id="rId263" ref="U135"/>
    <hyperlink r:id="rId264" ref="R136"/>
    <hyperlink r:id="rId265" ref="S136"/>
    <hyperlink r:id="rId266" ref="T136"/>
    <hyperlink r:id="rId267" ref="U136"/>
    <hyperlink r:id="rId268" ref="R137"/>
    <hyperlink r:id="rId269" ref="T137"/>
    <hyperlink r:id="rId270" ref="R138"/>
    <hyperlink r:id="rId271" ref="S138"/>
    <hyperlink r:id="rId272" ref="T138"/>
    <hyperlink r:id="rId273" ref="R139"/>
    <hyperlink r:id="rId274" ref="T139"/>
    <hyperlink r:id="rId275" ref="R140"/>
    <hyperlink r:id="rId276" ref="T140"/>
    <hyperlink r:id="rId277" ref="R141"/>
    <hyperlink r:id="rId278" ref="T141"/>
    <hyperlink r:id="rId279" ref="R142"/>
    <hyperlink r:id="rId280" ref="S142"/>
    <hyperlink r:id="rId281" ref="T142"/>
    <hyperlink r:id="rId282" ref="U142"/>
    <hyperlink r:id="rId283" ref="R143"/>
    <hyperlink r:id="rId284" ref="S143"/>
    <hyperlink r:id="rId285" ref="T143"/>
    <hyperlink r:id="rId286" ref="U143"/>
    <hyperlink r:id="rId287" ref="R144"/>
    <hyperlink r:id="rId288" ref="T144"/>
    <hyperlink r:id="rId289" ref="U144"/>
    <hyperlink r:id="rId290" ref="R145"/>
    <hyperlink r:id="rId291" ref="S145"/>
    <hyperlink r:id="rId292" ref="T145"/>
    <hyperlink r:id="rId293" ref="U145"/>
    <hyperlink r:id="rId294" ref="R146"/>
    <hyperlink r:id="rId295" ref="S146"/>
    <hyperlink r:id="rId296" ref="T146"/>
    <hyperlink r:id="rId297" ref="R147"/>
    <hyperlink r:id="rId298" ref="T147"/>
    <hyperlink r:id="rId299" ref="R148"/>
    <hyperlink r:id="rId300" ref="S148"/>
    <hyperlink r:id="rId301" ref="T148"/>
    <hyperlink r:id="rId302" ref="R149"/>
    <hyperlink r:id="rId303" location="2/26/12" ref="S149"/>
    <hyperlink r:id="rId304" ref="T149"/>
    <hyperlink r:id="rId305" ref="U149"/>
    <hyperlink r:id="rId306" ref="R150"/>
    <hyperlink r:id="rId307" location="2/26/12" ref="S150"/>
    <hyperlink r:id="rId308" ref="T150"/>
    <hyperlink r:id="rId309" ref="U150"/>
    <hyperlink r:id="rId310" ref="R151"/>
    <hyperlink r:id="rId311" ref="T151"/>
    <hyperlink r:id="rId312" ref="R152"/>
    <hyperlink r:id="rId313" ref="T152"/>
    <hyperlink r:id="rId314" ref="R153"/>
    <hyperlink r:id="rId315" ref="T153"/>
    <hyperlink r:id="rId316" ref="R154"/>
    <hyperlink r:id="rId317" ref="T154"/>
    <hyperlink r:id="rId318" ref="R155"/>
    <hyperlink r:id="rId319" ref="T155"/>
    <hyperlink r:id="rId320" ref="R156"/>
    <hyperlink r:id="rId321" ref="S156"/>
    <hyperlink r:id="rId322" ref="T156"/>
    <hyperlink r:id="rId323" location=":~:text=The%20Maritime%20Link%20Project%20is,American%20grid%20in%20Nova%20Scotia." ref="R157"/>
    <hyperlink r:id="rId324" ref="S157"/>
    <hyperlink r:id="rId325" ref="R158"/>
    <hyperlink r:id="rId326" ref="S158"/>
    <hyperlink r:id="rId327" ref="T158"/>
    <hyperlink r:id="rId328" ref="R159"/>
    <hyperlink r:id="rId329" ref="T159"/>
    <hyperlink r:id="rId330" location=":~:text=SaskPower's%20grid%20is%20also%20interconnected,290%20MW%20in%20June%202022." ref="R160"/>
    <hyperlink r:id="rId331" ref="S160"/>
    <hyperlink r:id="rId332" ref="T160"/>
    <hyperlink r:id="rId333" ref="R161"/>
    <hyperlink r:id="rId334" ref="T161"/>
    <hyperlink r:id="rId335" ref="R162"/>
    <hyperlink r:id="rId336" location=":~:text=There%20are%202%2Dpossibilities%20by,Greenland%20to%20Canada's%20Labrador%20province." ref="T162"/>
    <hyperlink r:id="rId337" ref="R163"/>
    <hyperlink r:id="rId338" ref="T163"/>
    <hyperlink r:id="rId339" ref="U163"/>
    <hyperlink r:id="rId340" ref="R164"/>
    <hyperlink r:id="rId341" ref="T164"/>
    <hyperlink r:id="rId342" ref="R165"/>
    <hyperlink r:id="rId343" ref="T165"/>
    <hyperlink r:id="rId344" ref="U165"/>
    <hyperlink r:id="rId345" ref="R166"/>
    <hyperlink r:id="rId346" ref="T166"/>
    <hyperlink r:id="rId347" ref="R167"/>
    <hyperlink r:id="rId348" ref="T167"/>
    <hyperlink r:id="rId349" ref="R168"/>
    <hyperlink r:id="rId350" ref="T168"/>
    <hyperlink r:id="rId351" ref="R169"/>
    <hyperlink r:id="rId352" ref="T169"/>
    <hyperlink r:id="rId353" ref="U169"/>
    <hyperlink r:id="rId354" ref="R170"/>
    <hyperlink r:id="rId355" ref="T170"/>
    <hyperlink r:id="rId356" ref="U170"/>
    <hyperlink r:id="rId357" ref="R171"/>
    <hyperlink r:id="rId358" ref="T171"/>
    <hyperlink r:id="rId359" ref="R172"/>
    <hyperlink r:id="rId360" ref="T172"/>
    <hyperlink r:id="rId361" ref="U172"/>
    <hyperlink r:id="rId362" ref="R173"/>
    <hyperlink r:id="rId363" ref="T173"/>
    <hyperlink r:id="rId364" ref="T174"/>
    <hyperlink r:id="rId365" ref="U174"/>
    <hyperlink r:id="rId366" ref="R175"/>
    <hyperlink r:id="rId367" ref="S175"/>
    <hyperlink r:id="rId368" ref="T175"/>
    <hyperlink r:id="rId369" ref="R176"/>
    <hyperlink r:id="rId370" ref="T176"/>
    <hyperlink r:id="rId371" ref="R177"/>
    <hyperlink r:id="rId372" ref="S177"/>
    <hyperlink r:id="rId373" ref="T177"/>
    <hyperlink r:id="rId374" ref="R178"/>
    <hyperlink r:id="rId375" ref="T178"/>
    <hyperlink r:id="rId376" ref="R179"/>
    <hyperlink r:id="rId377" ref="T179"/>
    <hyperlink r:id="rId378" ref="R180"/>
    <hyperlink r:id="rId379" ref="S180"/>
    <hyperlink r:id="rId380" ref="U180"/>
    <hyperlink r:id="rId381" ref="R181"/>
    <hyperlink r:id="rId382" ref="S181"/>
    <hyperlink r:id="rId383" ref="T181"/>
    <hyperlink r:id="rId384" ref="R182"/>
    <hyperlink r:id="rId385" ref="S182"/>
    <hyperlink r:id="rId386" ref="T182"/>
    <hyperlink r:id="rId387" ref="R183"/>
    <hyperlink r:id="rId388" ref="S183"/>
    <hyperlink r:id="rId389" ref="T183"/>
    <hyperlink r:id="rId390" ref="U183"/>
    <hyperlink r:id="rId391" ref="R184"/>
    <hyperlink r:id="rId392" ref="S184"/>
    <hyperlink r:id="rId393" ref="T184"/>
    <hyperlink r:id="rId394" ref="R185"/>
    <hyperlink r:id="rId395" ref="S185"/>
    <hyperlink r:id="rId396" ref="T185"/>
    <hyperlink r:id="rId397" ref="R186"/>
    <hyperlink r:id="rId398" ref="S186"/>
    <hyperlink r:id="rId399" ref="T186"/>
    <hyperlink r:id="rId400" ref="U186"/>
    <hyperlink r:id="rId401" ref="R187"/>
    <hyperlink r:id="rId402" ref="T187"/>
    <hyperlink r:id="rId403" ref="R188"/>
    <hyperlink r:id="rId404" ref="S188"/>
    <hyperlink r:id="rId405" ref="R189"/>
    <hyperlink r:id="rId406" ref="T189"/>
    <hyperlink r:id="rId407" ref="R190"/>
    <hyperlink r:id="rId408" ref="T190"/>
    <hyperlink r:id="rId409" ref="R191"/>
    <hyperlink r:id="rId410" ref="S191"/>
    <hyperlink r:id="rId411" ref="T191"/>
    <hyperlink r:id="rId412" ref="U191"/>
    <hyperlink r:id="rId413" ref="T192"/>
    <hyperlink r:id="rId414" ref="U192"/>
    <hyperlink r:id="rId415" ref="R193"/>
    <hyperlink r:id="rId416" ref="S193"/>
    <hyperlink r:id="rId417" ref="T193"/>
    <hyperlink r:id="rId418" ref="R194"/>
    <hyperlink r:id="rId419" ref="R195"/>
    <hyperlink r:id="rId420" ref="S195"/>
    <hyperlink r:id="rId421" ref="T195"/>
    <hyperlink r:id="rId422" ref="U195"/>
    <hyperlink r:id="rId423" ref="R196"/>
    <hyperlink r:id="rId424" ref="R197"/>
    <hyperlink r:id="rId425" ref="S197"/>
    <hyperlink r:id="rId426" ref="T197"/>
    <hyperlink r:id="rId427" ref="U197"/>
    <hyperlink r:id="rId428" ref="R198"/>
    <hyperlink r:id="rId429" ref="T198"/>
    <hyperlink r:id="rId430" ref="R199"/>
    <hyperlink r:id="rId431" ref="T199"/>
    <hyperlink r:id="rId432" ref="R200"/>
    <hyperlink r:id="rId433" ref="S200"/>
    <hyperlink r:id="rId434" ref="T200"/>
    <hyperlink r:id="rId435" ref="U200"/>
    <hyperlink r:id="rId436" ref="R201"/>
    <hyperlink r:id="rId437" ref="S201"/>
    <hyperlink r:id="rId438" ref="T201"/>
    <hyperlink r:id="rId439" ref="U201"/>
    <hyperlink r:id="rId440" ref="R202"/>
    <hyperlink r:id="rId441" ref="S202"/>
    <hyperlink r:id="rId442" ref="T202"/>
    <hyperlink r:id="rId443" ref="U202"/>
    <hyperlink r:id="rId444" ref="R203"/>
    <hyperlink r:id="rId445" ref="S203"/>
    <hyperlink r:id="rId446" ref="T203"/>
    <hyperlink r:id="rId447" ref="U203"/>
    <hyperlink r:id="rId448" ref="R204"/>
    <hyperlink r:id="rId449" ref="S204"/>
    <hyperlink r:id="rId450" ref="T204"/>
    <hyperlink r:id="rId451" ref="U204"/>
    <hyperlink r:id="rId452" ref="R205"/>
    <hyperlink r:id="rId453" ref="S205"/>
    <hyperlink r:id="rId454" ref="T205"/>
    <hyperlink r:id="rId455" ref="U205"/>
    <hyperlink r:id="rId456" ref="R206"/>
    <hyperlink r:id="rId457" ref="S206"/>
    <hyperlink r:id="rId458" ref="T206"/>
    <hyperlink r:id="rId459" ref="U206"/>
    <hyperlink r:id="rId460" ref="R207"/>
    <hyperlink r:id="rId461" ref="S207"/>
    <hyperlink r:id="rId462" ref="T207"/>
    <hyperlink r:id="rId463" ref="U207"/>
    <hyperlink r:id="rId464" ref="R208"/>
    <hyperlink r:id="rId465" ref="S208"/>
    <hyperlink r:id="rId466" ref="T208"/>
    <hyperlink r:id="rId467" ref="U208"/>
    <hyperlink r:id="rId468" ref="R209"/>
    <hyperlink r:id="rId469" ref="S209"/>
    <hyperlink r:id="rId470" ref="T209"/>
    <hyperlink r:id="rId471" ref="U209"/>
    <hyperlink r:id="rId472" ref="R210"/>
    <hyperlink r:id="rId473" ref="S210"/>
    <hyperlink r:id="rId474" ref="T210"/>
    <hyperlink r:id="rId475" ref="U210"/>
    <hyperlink r:id="rId476" ref="R211"/>
    <hyperlink r:id="rId477" ref="S211"/>
    <hyperlink r:id="rId478" ref="T211"/>
    <hyperlink r:id="rId479" ref="U211"/>
    <hyperlink r:id="rId480" ref="R212"/>
    <hyperlink r:id="rId481" ref="S212"/>
    <hyperlink r:id="rId482" ref="T212"/>
    <hyperlink r:id="rId483" ref="U212"/>
    <hyperlink r:id="rId484" ref="R213"/>
    <hyperlink r:id="rId485" ref="S213"/>
    <hyperlink r:id="rId486" ref="T213"/>
    <hyperlink r:id="rId487" ref="U213"/>
    <hyperlink r:id="rId488" ref="R214"/>
    <hyperlink r:id="rId489" ref="S214"/>
    <hyperlink r:id="rId490" ref="T214"/>
    <hyperlink r:id="rId491" ref="U214"/>
    <hyperlink r:id="rId492" ref="R215"/>
    <hyperlink r:id="rId493" ref="S215"/>
    <hyperlink r:id="rId494" ref="T215"/>
    <hyperlink r:id="rId495" ref="U215"/>
    <hyperlink r:id="rId496" ref="R216"/>
    <hyperlink r:id="rId497" ref="T216"/>
    <hyperlink r:id="rId498" ref="R217"/>
    <hyperlink r:id="rId499" ref="T217"/>
    <hyperlink r:id="rId500" ref="R218"/>
    <hyperlink r:id="rId501" ref="S218"/>
    <hyperlink r:id="rId502" ref="T218"/>
    <hyperlink r:id="rId503" ref="U218"/>
    <hyperlink r:id="rId504" ref="R219"/>
    <hyperlink r:id="rId505" ref="S219"/>
    <hyperlink r:id="rId506" ref="T219"/>
    <hyperlink r:id="rId507" ref="U219"/>
    <hyperlink r:id="rId508" ref="R220"/>
    <hyperlink r:id="rId509" ref="S220"/>
    <hyperlink r:id="rId510" ref="T220"/>
    <hyperlink r:id="rId511" ref="U220"/>
    <hyperlink r:id="rId512" ref="R221"/>
    <hyperlink r:id="rId513" ref="S221"/>
    <hyperlink r:id="rId514" ref="T221"/>
    <hyperlink r:id="rId515" ref="U221"/>
    <hyperlink r:id="rId516" ref="R222"/>
    <hyperlink r:id="rId517" ref="S222"/>
    <hyperlink r:id="rId518" ref="T222"/>
    <hyperlink r:id="rId519" ref="U222"/>
    <hyperlink r:id="rId520" ref="R223"/>
    <hyperlink r:id="rId521" ref="S223"/>
    <hyperlink r:id="rId522" ref="T223"/>
    <hyperlink r:id="rId523" ref="U223"/>
    <hyperlink r:id="rId524" ref="R224"/>
    <hyperlink r:id="rId525" ref="S224"/>
    <hyperlink r:id="rId526" ref="T224"/>
    <hyperlink r:id="rId527" ref="U224"/>
    <hyperlink r:id="rId528" ref="R225"/>
    <hyperlink r:id="rId529" ref="S225"/>
    <hyperlink r:id="rId530" ref="T225"/>
    <hyperlink r:id="rId531" ref="U225"/>
    <hyperlink r:id="rId532" ref="R226"/>
    <hyperlink r:id="rId533" ref="S226"/>
    <hyperlink r:id="rId534" ref="T226"/>
    <hyperlink r:id="rId535" ref="U226"/>
    <hyperlink r:id="rId536" ref="R227"/>
    <hyperlink r:id="rId537" ref="S227"/>
    <hyperlink r:id="rId538" ref="T227"/>
    <hyperlink r:id="rId539" ref="U227"/>
    <hyperlink r:id="rId540" ref="R228"/>
    <hyperlink r:id="rId541" ref="S228"/>
    <hyperlink r:id="rId542" ref="T228"/>
    <hyperlink r:id="rId543" ref="U228"/>
    <hyperlink r:id="rId544" ref="R229"/>
    <hyperlink r:id="rId545" ref="S229"/>
    <hyperlink r:id="rId546" ref="T229"/>
    <hyperlink r:id="rId547" ref="U229"/>
    <hyperlink r:id="rId548" ref="R230"/>
    <hyperlink r:id="rId549" ref="S230"/>
    <hyperlink r:id="rId550" ref="T230"/>
    <hyperlink r:id="rId551" ref="U230"/>
    <hyperlink r:id="rId552" ref="R231"/>
    <hyperlink r:id="rId553" ref="S231"/>
    <hyperlink r:id="rId554" ref="T231"/>
    <hyperlink r:id="rId555" ref="U231"/>
    <hyperlink r:id="rId556" ref="R232"/>
    <hyperlink r:id="rId557" ref="S232"/>
    <hyperlink r:id="rId558" ref="T232"/>
    <hyperlink r:id="rId559" ref="U232"/>
    <hyperlink r:id="rId560" ref="R233"/>
    <hyperlink r:id="rId561" ref="S233"/>
    <hyperlink r:id="rId562" ref="T233"/>
    <hyperlink r:id="rId563" ref="U233"/>
    <hyperlink r:id="rId564" ref="R234"/>
    <hyperlink r:id="rId565" ref="S234"/>
    <hyperlink r:id="rId566" ref="T234"/>
    <hyperlink r:id="rId567" ref="U234"/>
    <hyperlink r:id="rId568" ref="R235"/>
    <hyperlink r:id="rId569" ref="S235"/>
    <hyperlink r:id="rId570" ref="T235"/>
    <hyperlink r:id="rId571" ref="U235"/>
    <hyperlink r:id="rId572" ref="R236"/>
    <hyperlink r:id="rId573" ref="S236"/>
    <hyperlink r:id="rId574" ref="T236"/>
    <hyperlink r:id="rId575" ref="U236"/>
    <hyperlink r:id="rId576" ref="R237"/>
    <hyperlink r:id="rId577" ref="T237"/>
    <hyperlink r:id="rId578" ref="R238"/>
    <hyperlink r:id="rId579" ref="T238"/>
    <hyperlink r:id="rId580" ref="R239"/>
    <hyperlink r:id="rId581" ref="T239"/>
    <hyperlink r:id="rId582" ref="R240"/>
    <hyperlink r:id="rId583" ref="T240"/>
    <hyperlink r:id="rId584" ref="R241"/>
    <hyperlink r:id="rId585" ref="T241"/>
    <hyperlink r:id="rId586" ref="R242"/>
    <hyperlink r:id="rId587" ref="T242"/>
    <hyperlink r:id="rId588" ref="R243"/>
    <hyperlink r:id="rId589" ref="R244"/>
    <hyperlink r:id="rId590" ref="R245"/>
    <hyperlink r:id="rId591" ref="S245"/>
    <hyperlink r:id="rId592" ref="R246"/>
    <hyperlink r:id="rId593" ref="S246"/>
    <hyperlink r:id="rId594" ref="R247"/>
    <hyperlink r:id="rId595" ref="S247"/>
    <hyperlink r:id="rId596" ref="T247"/>
    <hyperlink r:id="rId597" ref="U247"/>
    <hyperlink r:id="rId598" ref="R248"/>
    <hyperlink r:id="rId599" ref="S248"/>
    <hyperlink r:id="rId600" ref="T248"/>
    <hyperlink r:id="rId601" ref="U248"/>
    <hyperlink r:id="rId602" ref="R249"/>
    <hyperlink r:id="rId603" ref="S249"/>
    <hyperlink r:id="rId604" ref="T249"/>
    <hyperlink r:id="rId605" ref="U249"/>
    <hyperlink r:id="rId606" ref="R250"/>
    <hyperlink r:id="rId607" ref="S250"/>
    <hyperlink r:id="rId608" ref="T250"/>
    <hyperlink r:id="rId609" ref="U250"/>
    <hyperlink r:id="rId610" ref="R251"/>
    <hyperlink r:id="rId611" ref="S251"/>
    <hyperlink r:id="rId612" ref="T251"/>
    <hyperlink r:id="rId613" ref="U251"/>
    <hyperlink r:id="rId614" ref="R252"/>
    <hyperlink r:id="rId615" ref="S252"/>
    <hyperlink r:id="rId616" ref="T252"/>
    <hyperlink r:id="rId617" ref="U252"/>
    <hyperlink r:id="rId618" ref="R253"/>
    <hyperlink r:id="rId619" ref="S253"/>
    <hyperlink r:id="rId620" ref="T253"/>
    <hyperlink r:id="rId621" ref="U253"/>
    <hyperlink r:id="rId622" ref="R254"/>
    <hyperlink r:id="rId623" ref="S254"/>
    <hyperlink r:id="rId624" ref="T254"/>
    <hyperlink r:id="rId625" ref="U254"/>
    <hyperlink r:id="rId626" ref="R255"/>
    <hyperlink r:id="rId627" ref="S255"/>
    <hyperlink r:id="rId628" ref="T255"/>
    <hyperlink r:id="rId629" ref="U255"/>
    <hyperlink r:id="rId630" ref="R256"/>
    <hyperlink r:id="rId631" ref="S256"/>
    <hyperlink r:id="rId632" ref="T256"/>
    <hyperlink r:id="rId633" ref="U256"/>
    <hyperlink r:id="rId634" ref="R257"/>
    <hyperlink r:id="rId635" ref="S257"/>
    <hyperlink r:id="rId636" ref="T257"/>
    <hyperlink r:id="rId637" ref="U257"/>
    <hyperlink r:id="rId638" ref="R258"/>
    <hyperlink r:id="rId639" ref="S258"/>
    <hyperlink r:id="rId640" ref="T258"/>
    <hyperlink r:id="rId641" ref="U258"/>
    <hyperlink r:id="rId642" ref="R259"/>
    <hyperlink r:id="rId643" ref="S259"/>
    <hyperlink r:id="rId644" ref="T259"/>
    <hyperlink r:id="rId645" ref="U259"/>
    <hyperlink r:id="rId646" ref="R260"/>
    <hyperlink r:id="rId647" ref="S260"/>
    <hyperlink r:id="rId648" ref="T260"/>
    <hyperlink r:id="rId649" ref="U260"/>
    <hyperlink r:id="rId650" ref="R261"/>
    <hyperlink r:id="rId651" ref="S261"/>
    <hyperlink r:id="rId652" ref="T261"/>
    <hyperlink r:id="rId653" ref="U261"/>
    <hyperlink r:id="rId654" ref="R262"/>
    <hyperlink r:id="rId655" ref="S262"/>
    <hyperlink r:id="rId656" ref="T262"/>
    <hyperlink r:id="rId657" ref="U262"/>
    <hyperlink r:id="rId658" ref="R263"/>
    <hyperlink r:id="rId659" ref="S263"/>
    <hyperlink r:id="rId660" ref="T263"/>
    <hyperlink r:id="rId661" ref="U263"/>
    <hyperlink r:id="rId662" ref="R264"/>
    <hyperlink r:id="rId663" ref="S264"/>
    <hyperlink r:id="rId664" ref="T264"/>
    <hyperlink r:id="rId665" ref="U264"/>
    <hyperlink r:id="rId666" ref="R265"/>
    <hyperlink r:id="rId667" ref="S265"/>
    <hyperlink r:id="rId668" ref="T265"/>
    <hyperlink r:id="rId669" ref="U265"/>
    <hyperlink r:id="rId670" ref="R266"/>
    <hyperlink r:id="rId671" ref="S266"/>
    <hyperlink r:id="rId672" ref="T266"/>
    <hyperlink r:id="rId673" ref="U266"/>
    <hyperlink r:id="rId674" ref="R267"/>
    <hyperlink r:id="rId675" ref="S267"/>
    <hyperlink r:id="rId676" ref="T267"/>
    <hyperlink r:id="rId677" ref="U267"/>
    <hyperlink r:id="rId678" ref="R268"/>
    <hyperlink r:id="rId679" ref="S268"/>
    <hyperlink r:id="rId680" ref="T268"/>
    <hyperlink r:id="rId681" ref="U268"/>
    <hyperlink r:id="rId682" ref="R269"/>
    <hyperlink r:id="rId683" ref="S269"/>
    <hyperlink r:id="rId684" ref="T269"/>
    <hyperlink r:id="rId685" ref="U269"/>
    <hyperlink r:id="rId686" ref="R270"/>
    <hyperlink r:id="rId687" ref="S270"/>
    <hyperlink r:id="rId688" ref="T270"/>
    <hyperlink r:id="rId689" ref="U270"/>
    <hyperlink r:id="rId690" ref="R271"/>
    <hyperlink r:id="rId691" ref="S271"/>
    <hyperlink r:id="rId692" ref="T271"/>
    <hyperlink r:id="rId693" ref="U271"/>
    <hyperlink r:id="rId694" ref="R272"/>
    <hyperlink r:id="rId695" ref="T272"/>
    <hyperlink r:id="rId696" ref="R273"/>
    <hyperlink r:id="rId697" ref="T273"/>
    <hyperlink r:id="rId698" ref="R274"/>
    <hyperlink r:id="rId699" ref="S274"/>
    <hyperlink r:id="rId700" ref="T274"/>
    <hyperlink r:id="rId701" ref="U274"/>
    <hyperlink r:id="rId702" ref="R275"/>
    <hyperlink r:id="rId703" ref="S275"/>
    <hyperlink r:id="rId704" ref="T275"/>
    <hyperlink r:id="rId705" ref="U275"/>
    <hyperlink r:id="rId706" ref="R276"/>
    <hyperlink r:id="rId707" ref="S276"/>
    <hyperlink r:id="rId708" ref="T276"/>
    <hyperlink r:id="rId709" ref="U276"/>
    <hyperlink r:id="rId710" ref="R277"/>
    <hyperlink r:id="rId711" ref="S277"/>
    <hyperlink r:id="rId712" ref="T277"/>
    <hyperlink r:id="rId713" ref="U277"/>
    <hyperlink r:id="rId714" ref="R278"/>
    <hyperlink r:id="rId715" ref="S278"/>
    <hyperlink r:id="rId716" ref="T278"/>
    <hyperlink r:id="rId717" ref="U278"/>
    <hyperlink r:id="rId718" ref="R279"/>
    <hyperlink r:id="rId719" ref="R280"/>
    <hyperlink r:id="rId720" ref="R281"/>
    <hyperlink r:id="rId721" ref="R282"/>
    <hyperlink r:id="rId722" ref="R283"/>
    <hyperlink r:id="rId723" ref="R284"/>
    <hyperlink r:id="rId724" ref="R285"/>
    <hyperlink r:id="rId725" ref="R286"/>
    <hyperlink r:id="rId726" ref="R287"/>
    <hyperlink r:id="rId727" ref="R288"/>
    <hyperlink r:id="rId728" ref="R289"/>
    <hyperlink r:id="rId729" ref="R290"/>
    <hyperlink r:id="rId730" ref="R291"/>
    <hyperlink r:id="rId731" ref="R292"/>
    <hyperlink r:id="rId732" ref="R293"/>
    <hyperlink r:id="rId733" ref="T293"/>
    <hyperlink r:id="rId734" ref="R294"/>
    <hyperlink r:id="rId735" ref="R295"/>
    <hyperlink r:id="rId736" ref="R296"/>
    <hyperlink r:id="rId737" ref="R297"/>
    <hyperlink r:id="rId738" ref="R298"/>
    <hyperlink r:id="rId739" ref="R299"/>
    <hyperlink r:id="rId740" ref="R300"/>
    <hyperlink r:id="rId741" ref="R301"/>
    <hyperlink r:id="rId742" ref="R302"/>
    <hyperlink r:id="rId743" ref="R303"/>
    <hyperlink r:id="rId744" ref="R304"/>
    <hyperlink r:id="rId745" ref="T304"/>
    <hyperlink r:id="rId746" ref="U304"/>
    <hyperlink r:id="rId747" ref="R305"/>
    <hyperlink r:id="rId748" ref="R306"/>
    <hyperlink r:id="rId749" location="4.99/47.32/92.59" ref="R307"/>
    <hyperlink r:id="rId750" ref="R308"/>
    <hyperlink r:id="rId751" ref="R309"/>
    <hyperlink r:id="rId752" ref="S309"/>
    <hyperlink r:id="rId753" location="8.31/19.994/110.209" ref="T309"/>
    <hyperlink r:id="rId754" ref="R310"/>
    <hyperlink r:id="rId755" ref="T310"/>
    <hyperlink r:id="rId756" ref="R311"/>
    <hyperlink r:id="rId757" ref="R312"/>
    <hyperlink r:id="rId758" ref="R313"/>
    <hyperlink r:id="rId759" ref="T313"/>
    <hyperlink r:id="rId760" ref="R314"/>
    <hyperlink r:id="rId761" ref="R315"/>
    <hyperlink r:id="rId762" ref="S315"/>
    <hyperlink r:id="rId763" ref="R316"/>
    <hyperlink r:id="rId764" ref="R317"/>
    <hyperlink r:id="rId765" ref="R318"/>
    <hyperlink r:id="rId766" ref="R319"/>
    <hyperlink r:id="rId767" ref="R320"/>
    <hyperlink r:id="rId768" ref="R321"/>
    <hyperlink r:id="rId769" ref="R322"/>
    <hyperlink r:id="rId770" ref="R323"/>
    <hyperlink r:id="rId771" ref="S323"/>
    <hyperlink r:id="rId772" ref="R324"/>
    <hyperlink r:id="rId773" ref="S324"/>
    <hyperlink r:id="rId774" location=":~:text=These%20lines%20are%20expected%20to,through%20110%20kV%20power%20lines." ref="T324"/>
    <hyperlink r:id="rId775" ref="U324"/>
    <hyperlink r:id="rId776" ref="R325"/>
    <hyperlink r:id="rId777" ref="S325"/>
    <hyperlink r:id="rId778" ref="R326"/>
    <hyperlink r:id="rId779" ref="R327"/>
    <hyperlink r:id="rId780" ref="R328"/>
    <hyperlink r:id="rId781" ref="S328"/>
    <hyperlink r:id="rId782" ref="R329"/>
    <hyperlink r:id="rId783" ref="R330"/>
    <hyperlink r:id="rId784" ref="R331"/>
    <hyperlink r:id="rId785" ref="S331"/>
    <hyperlink r:id="rId786" ref="T331"/>
    <hyperlink r:id="rId787" ref="U331"/>
    <hyperlink r:id="rId788" ref="R332"/>
    <hyperlink r:id="rId789" ref="R333"/>
    <hyperlink r:id="rId790" ref="R334"/>
    <hyperlink r:id="rId791" ref="R335"/>
    <hyperlink r:id="rId792" ref="R336"/>
    <hyperlink r:id="rId793" ref="R337"/>
    <hyperlink r:id="rId794" ref="R338"/>
    <hyperlink r:id="rId795" ref="R339"/>
    <hyperlink r:id="rId796" ref="R340"/>
    <hyperlink r:id="rId797" ref="T340"/>
    <hyperlink r:id="rId798" ref="R341"/>
    <hyperlink r:id="rId799" ref="T341"/>
    <hyperlink r:id="rId800" ref="R342"/>
    <hyperlink r:id="rId801" ref="S342"/>
    <hyperlink r:id="rId802" ref="T342"/>
    <hyperlink r:id="rId803" ref="U342"/>
    <hyperlink r:id="rId804" ref="R343"/>
    <hyperlink r:id="rId805" ref="R344"/>
    <hyperlink r:id="rId806" ref="T344"/>
    <hyperlink r:id="rId807" ref="R345"/>
    <hyperlink r:id="rId808" ref="R346"/>
    <hyperlink r:id="rId809" ref="R347"/>
    <hyperlink r:id="rId810" ref="S347"/>
    <hyperlink r:id="rId811" ref="R348"/>
    <hyperlink r:id="rId812" ref="T348"/>
    <hyperlink r:id="rId813" ref="U348"/>
    <hyperlink r:id="rId814" ref="R349"/>
    <hyperlink r:id="rId815" ref="R350"/>
    <hyperlink r:id="rId816" ref="R351"/>
    <hyperlink r:id="rId817" location="7.22/40.657/126.096" ref="R352"/>
    <hyperlink r:id="rId818" ref="T352"/>
    <hyperlink r:id="rId819" ref="R353"/>
    <hyperlink r:id="rId820" ref="S353"/>
    <hyperlink r:id="rId821" ref="R354"/>
    <hyperlink r:id="rId822" ref="R355"/>
    <hyperlink r:id="rId823" ref="R356"/>
    <hyperlink r:id="rId824" ref="R357"/>
    <hyperlink r:id="rId825" ref="R358"/>
    <hyperlink r:id="rId826" ref="R359"/>
    <hyperlink r:id="rId827" ref="R360"/>
    <hyperlink r:id="rId828" ref="R361"/>
    <hyperlink r:id="rId829" ref="R362"/>
    <hyperlink r:id="rId830" ref="R363"/>
    <hyperlink r:id="rId831" ref="T363"/>
    <hyperlink r:id="rId832" ref="R364"/>
    <hyperlink r:id="rId833" ref="R365"/>
    <hyperlink r:id="rId834" ref="R366"/>
    <hyperlink r:id="rId835" ref="R367"/>
    <hyperlink r:id="rId836" ref="R368"/>
    <hyperlink r:id="rId837" ref="R369"/>
    <hyperlink r:id="rId838" ref="R370"/>
    <hyperlink r:id="rId839" ref="R371"/>
    <hyperlink r:id="rId840" ref="R372"/>
    <hyperlink r:id="rId841" ref="R373"/>
    <hyperlink r:id="rId842" ref="T373"/>
    <hyperlink r:id="rId843" ref="R374"/>
    <hyperlink r:id="rId844" ref="R375"/>
    <hyperlink r:id="rId845" ref="R376"/>
    <hyperlink r:id="rId846" ref="R377"/>
    <hyperlink r:id="rId847" ref="R378"/>
    <hyperlink r:id="rId848" ref="T378"/>
    <hyperlink r:id="rId849" ref="U378"/>
    <hyperlink r:id="rId850" ref="R379"/>
    <hyperlink r:id="rId851" ref="R380"/>
    <hyperlink r:id="rId852" ref="S380"/>
    <hyperlink r:id="rId853" ref="R381"/>
    <hyperlink r:id="rId854" ref="R382"/>
    <hyperlink r:id="rId855" location="7.22/40.657/126.096" ref="R383"/>
    <hyperlink r:id="rId856" location="7.22/40.657/126.096" ref="R384"/>
    <hyperlink r:id="rId857" ref="R385"/>
    <hyperlink r:id="rId858" ref="R386"/>
    <hyperlink r:id="rId859" ref="R387"/>
    <hyperlink r:id="rId860" ref="R388"/>
    <hyperlink r:id="rId861" location="5.7/29.925/87.699" ref="R389"/>
    <hyperlink r:id="rId862" location="5.7/29.925/87.699" ref="R390"/>
    <hyperlink r:id="rId863" location="5.23/26.014/95.885" ref="R391"/>
    <hyperlink r:id="rId864" location="5.83/29.219/88.142" ref="R392"/>
    <hyperlink r:id="rId865" ref="T392"/>
    <hyperlink r:id="rId866" ref="U392"/>
    <hyperlink r:id="rId867" location="6.47/34.914/74.38" ref="R393"/>
    <hyperlink r:id="rId868" location="5.7/29.925/87.699" ref="R394"/>
    <hyperlink r:id="rId869" ref="R395"/>
    <hyperlink r:id="rId870" ref="T395"/>
    <hyperlink r:id="rId871" ref="R396"/>
    <hyperlink r:id="rId872" location="4.99/47.32/92.59" ref="R397"/>
    <hyperlink r:id="rId873" location="6.47/34.914/74.38" ref="R398"/>
    <hyperlink r:id="rId874" ref="R399"/>
    <hyperlink r:id="rId875" ref="T399"/>
    <hyperlink r:id="rId876" ref="R400"/>
    <hyperlink r:id="rId877" ref="T400"/>
    <hyperlink r:id="rId878" ref="R401"/>
    <hyperlink r:id="rId879" location="5.85/20.713/105.03" ref="R402"/>
    <hyperlink r:id="rId880" location=":~:text=The%20implementation%20of%20the%20115,opportunity%20for%20win%2Dwin%20cooperation." ref="S402"/>
    <hyperlink r:id="rId881" ref="R403"/>
    <hyperlink r:id="rId882" ref="S403"/>
    <hyperlink r:id="rId883" ref="T403"/>
    <hyperlink r:id="rId884" ref="U403"/>
    <hyperlink r:id="rId885" ref="R404"/>
    <hyperlink r:id="rId886" ref="S404"/>
    <hyperlink r:id="rId887" location=":~:text=These%20lines%20are%20expected%20to,through%20110%20kV%20power%20lines." ref="T404"/>
    <hyperlink r:id="rId888" ref="U404"/>
    <hyperlink r:id="rId889" ref="R405"/>
    <hyperlink r:id="rId890" ref="T405"/>
    <hyperlink r:id="rId891" ref="R406"/>
    <hyperlink r:id="rId892" ref="T406"/>
    <hyperlink r:id="rId893" ref="R407"/>
    <hyperlink r:id="rId894" ref="T407"/>
    <hyperlink r:id="rId895" ref="R408"/>
    <hyperlink r:id="rId896" ref="S408"/>
    <hyperlink r:id="rId897" ref="T408"/>
    <hyperlink r:id="rId898" ref="U408"/>
    <hyperlink r:id="rId899" ref="R409"/>
    <hyperlink r:id="rId900" ref="S409"/>
    <hyperlink r:id="rId901" ref="T409"/>
    <hyperlink r:id="rId902" ref="U409"/>
    <hyperlink r:id="rId903" ref="R410"/>
    <hyperlink r:id="rId904" ref="S410"/>
    <hyperlink r:id="rId905" ref="T410"/>
    <hyperlink r:id="rId906" ref="U410"/>
    <hyperlink r:id="rId907" ref="R411"/>
    <hyperlink r:id="rId908" ref="S411"/>
    <hyperlink r:id="rId909" ref="T411"/>
    <hyperlink r:id="rId910" ref="U411"/>
    <hyperlink r:id="rId911" ref="R412"/>
    <hyperlink r:id="rId912" ref="S412"/>
    <hyperlink r:id="rId913" ref="T412"/>
    <hyperlink r:id="rId914" ref="U412"/>
    <hyperlink r:id="rId915" ref="R413"/>
    <hyperlink r:id="rId916" ref="S413"/>
    <hyperlink r:id="rId917" ref="T413"/>
    <hyperlink r:id="rId918" ref="U413"/>
    <hyperlink r:id="rId919" ref="R414"/>
    <hyperlink r:id="rId920" ref="S414"/>
    <hyperlink r:id="rId921" ref="T414"/>
    <hyperlink r:id="rId922" ref="U414"/>
    <hyperlink r:id="rId923" ref="R415"/>
    <hyperlink r:id="rId924" ref="S415"/>
    <hyperlink r:id="rId925" ref="T415"/>
    <hyperlink r:id="rId926" ref="U415"/>
    <hyperlink r:id="rId927" ref="R416"/>
    <hyperlink r:id="rId928" ref="S416"/>
    <hyperlink r:id="rId929" ref="T416"/>
    <hyperlink r:id="rId930" ref="U416"/>
    <hyperlink r:id="rId931" ref="R417"/>
    <hyperlink r:id="rId932" ref="S417"/>
    <hyperlink r:id="rId933" ref="T417"/>
    <hyperlink r:id="rId934" ref="U417"/>
    <hyperlink r:id="rId935" ref="R418"/>
    <hyperlink r:id="rId936" ref="S418"/>
    <hyperlink r:id="rId937" ref="T418"/>
    <hyperlink r:id="rId938" ref="U418"/>
    <hyperlink r:id="rId939" ref="R419"/>
    <hyperlink r:id="rId940" ref="S419"/>
    <hyperlink r:id="rId941" ref="T419"/>
    <hyperlink r:id="rId942" ref="U419"/>
    <hyperlink r:id="rId943" ref="R420"/>
    <hyperlink r:id="rId944" ref="S420"/>
    <hyperlink r:id="rId945" ref="T420"/>
    <hyperlink r:id="rId946" ref="U420"/>
    <hyperlink r:id="rId947" ref="R421"/>
    <hyperlink r:id="rId948" ref="S421"/>
    <hyperlink r:id="rId949" ref="T421"/>
    <hyperlink r:id="rId950" ref="U421"/>
    <hyperlink r:id="rId951" ref="R422"/>
    <hyperlink r:id="rId952" ref="S422"/>
    <hyperlink r:id="rId953" ref="T422"/>
    <hyperlink r:id="rId954" ref="U422"/>
    <hyperlink r:id="rId955" ref="R423"/>
    <hyperlink r:id="rId956" ref="S423"/>
    <hyperlink r:id="rId957" ref="T423"/>
    <hyperlink r:id="rId958" ref="U423"/>
    <hyperlink r:id="rId959" ref="R424"/>
    <hyperlink r:id="rId960" ref="S424"/>
    <hyperlink r:id="rId961" ref="T424"/>
    <hyperlink r:id="rId962" ref="U424"/>
    <hyperlink r:id="rId963" ref="R425"/>
    <hyperlink r:id="rId964" ref="S425"/>
    <hyperlink r:id="rId965" ref="T425"/>
    <hyperlink r:id="rId966" ref="U425"/>
    <hyperlink r:id="rId967" ref="R426"/>
    <hyperlink r:id="rId968" ref="S426"/>
    <hyperlink r:id="rId969" ref="T426"/>
    <hyperlink r:id="rId970" ref="U426"/>
    <hyperlink r:id="rId971" ref="R427"/>
    <hyperlink r:id="rId972" ref="S427"/>
    <hyperlink r:id="rId973" ref="T427"/>
    <hyperlink r:id="rId974" ref="U427"/>
    <hyperlink r:id="rId975" ref="R428"/>
    <hyperlink r:id="rId976" ref="S428"/>
    <hyperlink r:id="rId977" ref="T428"/>
    <hyperlink r:id="rId978" ref="U428"/>
    <hyperlink r:id="rId979" ref="R429"/>
    <hyperlink r:id="rId980" ref="S429"/>
    <hyperlink r:id="rId981" ref="T429"/>
    <hyperlink r:id="rId982" ref="U429"/>
    <hyperlink r:id="rId983" ref="R430"/>
    <hyperlink r:id="rId984" ref="S430"/>
    <hyperlink r:id="rId985" ref="T430"/>
    <hyperlink r:id="rId986" ref="U430"/>
    <hyperlink r:id="rId987" ref="R431"/>
    <hyperlink r:id="rId988" ref="S431"/>
    <hyperlink r:id="rId989" ref="T431"/>
    <hyperlink r:id="rId990" ref="U431"/>
    <hyperlink r:id="rId991" ref="R432"/>
    <hyperlink r:id="rId992" ref="S432"/>
    <hyperlink r:id="rId993" ref="T432"/>
    <hyperlink r:id="rId994" ref="U432"/>
    <hyperlink r:id="rId995" ref="R433"/>
    <hyperlink r:id="rId996" ref="T433"/>
    <hyperlink r:id="rId997" ref="R434"/>
    <hyperlink r:id="rId998" ref="S434"/>
    <hyperlink r:id="rId999" ref="T434"/>
    <hyperlink r:id="rId1000" ref="U434"/>
    <hyperlink r:id="rId1001" location="5.46/15.568/44.323" ref="R435"/>
    <hyperlink r:id="rId1002" ref="T435"/>
    <hyperlink r:id="rId1003" ref="R436"/>
    <hyperlink r:id="rId1004" ref="S436"/>
    <hyperlink r:id="rId1005" ref="T436"/>
    <hyperlink r:id="rId1006" ref="U436"/>
    <hyperlink r:id="rId1007" ref="R437"/>
    <hyperlink r:id="rId1008" ref="S437"/>
    <hyperlink r:id="rId1009" ref="T437"/>
    <hyperlink r:id="rId1010" ref="U437"/>
    <hyperlink r:id="rId1011" ref="R438"/>
    <hyperlink r:id="rId1012" ref="S438"/>
    <hyperlink r:id="rId1013" ref="T438"/>
    <hyperlink r:id="rId1014" ref="U438"/>
    <hyperlink r:id="rId1015" ref="R439"/>
    <hyperlink r:id="rId1016" ref="S439"/>
    <hyperlink r:id="rId1017" ref="T439"/>
    <hyperlink r:id="rId1018" ref="U439"/>
    <hyperlink r:id="rId1019" ref="R440"/>
    <hyperlink r:id="rId1020" ref="S440"/>
    <hyperlink r:id="rId1021" ref="T440"/>
    <hyperlink r:id="rId1022" ref="U440"/>
    <hyperlink r:id="rId1023" ref="R441"/>
    <hyperlink r:id="rId1024" ref="S441"/>
    <hyperlink r:id="rId1025" ref="T441"/>
    <hyperlink r:id="rId1026" ref="U441"/>
    <hyperlink r:id="rId1027" ref="R442"/>
    <hyperlink r:id="rId1028" ref="S442"/>
    <hyperlink r:id="rId1029" ref="T442"/>
    <hyperlink r:id="rId1030" ref="U442"/>
    <hyperlink r:id="rId1031" ref="R443"/>
    <hyperlink r:id="rId1032" ref="T443"/>
    <hyperlink r:id="rId1033" ref="R444"/>
    <hyperlink r:id="rId1034" ref="S444"/>
    <hyperlink r:id="rId1035" ref="T444"/>
    <hyperlink r:id="rId1036" ref="U444"/>
    <hyperlink r:id="rId1037" ref="R445"/>
    <hyperlink r:id="rId1038" ref="S445"/>
    <hyperlink r:id="rId1039" ref="T445"/>
    <hyperlink r:id="rId1040" ref="R446"/>
    <hyperlink r:id="rId1041" ref="S446"/>
    <hyperlink r:id="rId1042" ref="T446"/>
    <hyperlink r:id="rId1043" ref="U446"/>
    <hyperlink r:id="rId1044" ref="R447"/>
    <hyperlink r:id="rId1045" ref="S447"/>
    <hyperlink r:id="rId1046" ref="T447"/>
    <hyperlink r:id="rId1047" ref="U447"/>
    <hyperlink r:id="rId1048" ref="R448"/>
    <hyperlink r:id="rId1049" ref="S448"/>
    <hyperlink r:id="rId1050" ref="T448"/>
    <hyperlink r:id="rId1051" ref="U448"/>
    <hyperlink r:id="rId1052" ref="R449"/>
    <hyperlink r:id="rId1053" ref="S449"/>
    <hyperlink r:id="rId1054" ref="T449"/>
    <hyperlink r:id="rId1055" ref="U449"/>
    <hyperlink r:id="rId1056" ref="R450"/>
    <hyperlink r:id="rId1057" ref="S450"/>
    <hyperlink r:id="rId1058" ref="T450"/>
    <hyperlink r:id="rId1059" ref="U450"/>
    <hyperlink r:id="rId1060" ref="R451"/>
    <hyperlink r:id="rId1061" ref="S451"/>
    <hyperlink r:id="rId1062" ref="T451"/>
    <hyperlink r:id="rId1063" ref="U451"/>
    <hyperlink r:id="rId1064" ref="R452"/>
    <hyperlink r:id="rId1065" ref="S452"/>
    <hyperlink r:id="rId1066" ref="T452"/>
    <hyperlink r:id="rId1067" ref="U452"/>
    <hyperlink r:id="rId1068" ref="R453"/>
    <hyperlink r:id="rId1069" ref="S453"/>
    <hyperlink r:id="rId1070" ref="T453"/>
    <hyperlink r:id="rId1071" ref="U453"/>
    <hyperlink r:id="rId1072" ref="R454"/>
    <hyperlink r:id="rId1073" ref="S454"/>
    <hyperlink r:id="rId1074" ref="T454"/>
    <hyperlink r:id="rId1075" ref="U454"/>
    <hyperlink r:id="rId1076" ref="R455"/>
    <hyperlink r:id="rId1077" ref="U455"/>
    <hyperlink r:id="rId1078" ref="R456"/>
    <hyperlink r:id="rId1079" ref="S456"/>
    <hyperlink r:id="rId1080" ref="T456"/>
    <hyperlink r:id="rId1081" ref="U456"/>
    <hyperlink r:id="rId1082" ref="R457"/>
    <hyperlink r:id="rId1083" ref="S457"/>
    <hyperlink r:id="rId1084" ref="T457"/>
    <hyperlink r:id="rId1085" ref="U457"/>
    <hyperlink r:id="rId1086" ref="R458"/>
    <hyperlink r:id="rId1087" ref="T458"/>
    <hyperlink r:id="rId1088" ref="R459"/>
    <hyperlink r:id="rId1089" ref="T459"/>
    <hyperlink r:id="rId1090" ref="R460"/>
    <hyperlink r:id="rId1091" ref="R461"/>
    <hyperlink r:id="rId1092" ref="S461"/>
    <hyperlink r:id="rId1093" ref="T461"/>
    <hyperlink r:id="rId1094" ref="U461"/>
    <hyperlink r:id="rId1095" ref="R462"/>
    <hyperlink r:id="rId1096" ref="S462"/>
    <hyperlink r:id="rId1097" ref="T462"/>
    <hyperlink r:id="rId1098" ref="U462"/>
    <hyperlink r:id="rId1099" ref="R463"/>
    <hyperlink r:id="rId1100" ref="S463"/>
    <hyperlink r:id="rId1101" ref="T463"/>
    <hyperlink r:id="rId1102" ref="U463"/>
    <hyperlink r:id="rId1103" ref="R464"/>
    <hyperlink r:id="rId1104" ref="T464"/>
    <hyperlink r:id="rId1105" ref="R465"/>
    <hyperlink r:id="rId1106" ref="T465"/>
    <hyperlink r:id="rId1107" ref="R466"/>
    <hyperlink r:id="rId1108" ref="T466"/>
    <hyperlink r:id="rId1109" ref="R467"/>
    <hyperlink r:id="rId1110" ref="T467"/>
    <hyperlink r:id="rId1111" ref="R468"/>
    <hyperlink r:id="rId1112" ref="T468"/>
    <hyperlink r:id="rId1113" ref="R469"/>
    <hyperlink r:id="rId1114" ref="S469"/>
    <hyperlink r:id="rId1115" ref="T469"/>
    <hyperlink r:id="rId1116" ref="U469"/>
    <hyperlink r:id="rId1117" ref="R470"/>
    <hyperlink r:id="rId1118" ref="T470"/>
    <hyperlink r:id="rId1119" ref="U470"/>
    <hyperlink r:id="rId1120" ref="R471"/>
    <hyperlink r:id="rId1121" ref="S471"/>
    <hyperlink r:id="rId1122" ref="T471"/>
    <hyperlink r:id="rId1123" ref="U471"/>
    <hyperlink r:id="rId1124" ref="R472"/>
    <hyperlink r:id="rId1125" ref="S472"/>
    <hyperlink r:id="rId1126" ref="T472"/>
    <hyperlink r:id="rId1127" ref="U472"/>
    <hyperlink r:id="rId1128" ref="R473"/>
    <hyperlink r:id="rId1129" ref="S473"/>
    <hyperlink r:id="rId1130" ref="T473"/>
    <hyperlink r:id="rId1131" ref="U473"/>
    <hyperlink r:id="rId1132" ref="R474"/>
    <hyperlink r:id="rId1133" ref="S474"/>
    <hyperlink r:id="rId1134" ref="T474"/>
    <hyperlink r:id="rId1135" ref="U474"/>
    <hyperlink r:id="rId1136" ref="R475"/>
    <hyperlink r:id="rId1137" ref="S475"/>
    <hyperlink r:id="rId1138" ref="T475"/>
    <hyperlink r:id="rId1139" ref="U475"/>
    <hyperlink r:id="rId1140" ref="R476"/>
    <hyperlink r:id="rId1141" ref="S476"/>
    <hyperlink r:id="rId1142" ref="T476"/>
    <hyperlink r:id="rId1143" ref="U476"/>
    <hyperlink r:id="rId1144" ref="R477"/>
    <hyperlink r:id="rId1145" ref="S477"/>
    <hyperlink r:id="rId1146" ref="T477"/>
    <hyperlink r:id="rId1147" ref="U477"/>
    <hyperlink r:id="rId1148" ref="R478"/>
    <hyperlink r:id="rId1149" ref="S478"/>
    <hyperlink r:id="rId1150" ref="T478"/>
    <hyperlink r:id="rId1151" ref="U478"/>
    <hyperlink r:id="rId1152" location="5.9/-8.829/124.842" ref="R479"/>
    <hyperlink r:id="rId1153" ref="T479"/>
    <hyperlink r:id="rId1154" ref="U479"/>
    <hyperlink r:id="rId1155" location="4.84/-6.52/146.34" ref="R480"/>
    <hyperlink r:id="rId1156" ref="S480"/>
    <hyperlink r:id="rId1157" ref="T480"/>
    <hyperlink r:id="rId1158" ref="R481"/>
    <hyperlink r:id="rId1159" ref="S481"/>
    <hyperlink r:id="rId1160" ref="T481"/>
    <hyperlink r:id="rId1161" ref="T482"/>
    <hyperlink r:id="rId1162" location=":~:text=Butwal%2DGorakhpur%20Cross%20Border%20Power%20Transmission%20Limited%20is%20an%20equal,power%20line%20by%20March%202025." ref="U482"/>
    <hyperlink r:id="rId1163" ref="R483"/>
    <hyperlink r:id="rId1164" ref="T484"/>
    <hyperlink r:id="rId1165" location=":~:text=Butwal%2DGorakhpur%20Cross%20Border%20Power%20Transmission%20Limited%20is%20an%20equal,power%20line%20by%20March%202025." ref="U484"/>
    <hyperlink r:id="rId1166" ref="T485"/>
    <hyperlink r:id="rId1167" location=":~:text=Butwal%2DGorakhpur%20Cross%20Border%20Power%20Transmission%20Limited%20is%20an%20equal,power%20line%20by%20March%202025." ref="U485"/>
    <hyperlink r:id="rId1168" ref="R486"/>
    <hyperlink r:id="rId1169" ref="S486"/>
    <hyperlink r:id="rId1170" ref="T486"/>
    <hyperlink r:id="rId1171" ref="R487"/>
    <hyperlink r:id="rId1172" ref="S487"/>
    <hyperlink r:id="rId1173" ref="T487"/>
    <hyperlink r:id="rId1174" ref="U487"/>
    <hyperlink r:id="rId1175" ref="R488"/>
    <hyperlink r:id="rId1176" ref="S488"/>
    <hyperlink r:id="rId1177" ref="T488"/>
    <hyperlink r:id="rId1178" ref="U488"/>
    <hyperlink r:id="rId1179" ref="R489"/>
    <hyperlink r:id="rId1180" ref="S489"/>
    <hyperlink r:id="rId1181" ref="T489"/>
    <hyperlink r:id="rId1182" ref="U489"/>
    <hyperlink r:id="rId1183" ref="R490"/>
    <hyperlink r:id="rId1184" ref="S490"/>
    <hyperlink r:id="rId1185" ref="T490"/>
    <hyperlink r:id="rId1186" ref="U490"/>
    <hyperlink r:id="rId1187" ref="R491"/>
    <hyperlink r:id="rId1188" ref="S491"/>
    <hyperlink r:id="rId1189" ref="T491"/>
    <hyperlink r:id="rId1190" ref="U491"/>
    <hyperlink r:id="rId1191" ref="R492"/>
    <hyperlink r:id="rId1192" ref="S492"/>
    <hyperlink r:id="rId1193" ref="T492"/>
    <hyperlink r:id="rId1194" ref="U492"/>
    <hyperlink r:id="rId1195" ref="R493"/>
    <hyperlink r:id="rId1196" ref="T493"/>
    <hyperlink r:id="rId1197" ref="U493"/>
    <hyperlink r:id="rId1198" ref="R494"/>
    <hyperlink r:id="rId1199" ref="T494"/>
    <hyperlink r:id="rId1200" ref="R495"/>
    <hyperlink r:id="rId1201" ref="T495"/>
    <hyperlink r:id="rId1202" ref="U495"/>
    <hyperlink r:id="rId1203" ref="R496"/>
    <hyperlink r:id="rId1204" ref="T496"/>
    <hyperlink r:id="rId1205" ref="U496"/>
    <hyperlink r:id="rId1206" ref="R497"/>
    <hyperlink r:id="rId1207" ref="T497"/>
    <hyperlink r:id="rId1208" ref="U497"/>
    <hyperlink r:id="rId1209" ref="R498"/>
    <hyperlink r:id="rId1210" ref="T498"/>
    <hyperlink r:id="rId1211" ref="U498"/>
    <hyperlink r:id="rId1212" ref="R499"/>
    <hyperlink r:id="rId1213" ref="T499"/>
    <hyperlink r:id="rId1214" ref="U499"/>
    <hyperlink r:id="rId1215" ref="R500"/>
    <hyperlink r:id="rId1216" ref="T500"/>
    <hyperlink r:id="rId1217" ref="R501"/>
    <hyperlink r:id="rId1218" ref="T501"/>
    <hyperlink r:id="rId1219" ref="R502"/>
    <hyperlink r:id="rId1220" ref="T502"/>
    <hyperlink r:id="rId1221" ref="U502"/>
    <hyperlink r:id="rId1222" ref="R503"/>
    <hyperlink r:id="rId1223" ref="T503"/>
    <hyperlink r:id="rId1224" ref="R504"/>
    <hyperlink r:id="rId1225" ref="S504"/>
    <hyperlink r:id="rId1226" ref="T504"/>
    <hyperlink r:id="rId1227" ref="U504"/>
    <hyperlink r:id="rId1228" ref="R505"/>
    <hyperlink r:id="rId1229" ref="T505"/>
    <hyperlink r:id="rId1230" ref="R506"/>
    <hyperlink r:id="rId1231" ref="T506"/>
    <hyperlink r:id="rId1232" ref="R507"/>
    <hyperlink r:id="rId1233" ref="T507"/>
    <hyperlink r:id="rId1234" ref="R508"/>
    <hyperlink r:id="rId1235" ref="S508"/>
    <hyperlink r:id="rId1236" ref="T508"/>
    <hyperlink r:id="rId1237" ref="U508"/>
    <hyperlink r:id="rId1238" ref="R509"/>
    <hyperlink r:id="rId1239" ref="S509"/>
    <hyperlink r:id="rId1240" ref="T509"/>
    <hyperlink r:id="rId1241" ref="U509"/>
    <hyperlink r:id="rId1242" ref="R510"/>
    <hyperlink r:id="rId1243" ref="S510"/>
    <hyperlink r:id="rId1244" ref="T510"/>
    <hyperlink r:id="rId1245" ref="U510"/>
    <hyperlink r:id="rId1246" ref="R511"/>
    <hyperlink r:id="rId1247" ref="T511"/>
    <hyperlink r:id="rId1248" ref="R512"/>
    <hyperlink r:id="rId1249" ref="S512"/>
    <hyperlink r:id="rId1250" ref="T512"/>
    <hyperlink r:id="rId1251" ref="U512"/>
    <hyperlink r:id="rId1252" ref="R513"/>
    <hyperlink r:id="rId1253" ref="T513"/>
    <hyperlink r:id="rId1254" ref="R514"/>
    <hyperlink r:id="rId1255" ref="S514"/>
    <hyperlink r:id="rId1256" ref="T514"/>
    <hyperlink r:id="rId1257" ref="U514"/>
    <hyperlink r:id="rId1258" ref="R515"/>
    <hyperlink r:id="rId1259" ref="T515"/>
    <hyperlink r:id="rId1260" ref="R516"/>
    <hyperlink r:id="rId1261" ref="T516"/>
    <hyperlink r:id="rId1262" ref="R517"/>
    <hyperlink r:id="rId1263" ref="S517"/>
    <hyperlink r:id="rId1264" ref="T517"/>
    <hyperlink r:id="rId1265" ref="R518"/>
    <hyperlink r:id="rId1266" ref="S518"/>
    <hyperlink r:id="rId1267" ref="T518"/>
    <hyperlink r:id="rId1268" ref="R519"/>
    <hyperlink r:id="rId1269" ref="S519"/>
    <hyperlink r:id="rId1270" ref="T519"/>
    <hyperlink r:id="rId1271" ref="R520"/>
    <hyperlink r:id="rId1272" ref="S520"/>
    <hyperlink r:id="rId1273" ref="T520"/>
    <hyperlink r:id="rId1274" ref="R521"/>
    <hyperlink r:id="rId1275" ref="S521"/>
    <hyperlink r:id="rId1276" ref="T521"/>
    <hyperlink r:id="rId1277" ref="R522"/>
    <hyperlink r:id="rId1278" ref="S522"/>
    <hyperlink r:id="rId1279" ref="T522"/>
    <hyperlink r:id="rId1280" ref="R523"/>
    <hyperlink r:id="rId1281" ref="S523"/>
    <hyperlink r:id="rId1282" ref="T523"/>
    <hyperlink r:id="rId1283" ref="U523"/>
    <hyperlink r:id="rId1284" ref="R524"/>
    <hyperlink r:id="rId1285" ref="S524"/>
    <hyperlink r:id="rId1286" ref="T524"/>
    <hyperlink r:id="rId1287" ref="U524"/>
    <hyperlink r:id="rId1288" ref="R525"/>
    <hyperlink r:id="rId1289" ref="S525"/>
    <hyperlink r:id="rId1290" ref="T525"/>
    <hyperlink r:id="rId1291" ref="U525"/>
    <hyperlink r:id="rId1292" ref="R526"/>
    <hyperlink r:id="rId1293" ref="S526"/>
    <hyperlink r:id="rId1294" ref="T526"/>
    <hyperlink r:id="rId1295" ref="U526"/>
    <hyperlink r:id="rId1296" ref="R527"/>
    <hyperlink r:id="rId1297" ref="T527"/>
    <hyperlink r:id="rId1298" ref="R528"/>
    <hyperlink r:id="rId1299" ref="R529"/>
    <hyperlink r:id="rId1300" location=":~:text=In%20October%202022%2C%20the%20interconnector,MW%20of%20bidirectional%20electricity%20flow." ref="S529"/>
    <hyperlink r:id="rId1301" location=":~:text=In%20October%202022%2C%20the%20interconnector,MW%20of%20bidirectional%20electricity%20flow." ref="T529"/>
    <hyperlink r:id="rId1302" ref="R530"/>
    <hyperlink r:id="rId1303" location=":~:text=In%20October%202022%2C%20the%20interconnector,MW%20of%20bidirectional%20electricity%20flow." ref="S530"/>
    <hyperlink r:id="rId1304" location=":~:text=In%20October%202022%2C%20the%20interconnector,MW%20of%20bidirectional%20electricity%20flow." ref="T530"/>
    <hyperlink r:id="rId1305" ref="R531"/>
    <hyperlink r:id="rId1306" ref="S531"/>
    <hyperlink r:id="rId1307" ref="T531"/>
    <hyperlink r:id="rId1308" ref="U531"/>
    <hyperlink r:id="rId1309" location=":~:text=The%20line%20between%20the%20Norwegian,transmitted%20over%20the%20past%20years." ref="R532"/>
    <hyperlink r:id="rId1310" ref="R533"/>
    <hyperlink r:id="rId1311" ref="S533"/>
    <hyperlink r:id="rId1312" ref="T533"/>
    <hyperlink r:id="rId1313" ref="U533"/>
    <hyperlink r:id="rId1314" ref="R534"/>
    <hyperlink r:id="rId1315" ref="T534"/>
    <hyperlink r:id="rId1316" ref="U534"/>
    <hyperlink r:id="rId1317" ref="R535"/>
    <hyperlink r:id="rId1318" ref="S535"/>
    <hyperlink r:id="rId1319" ref="T535"/>
    <hyperlink r:id="rId1320" ref="U535"/>
    <hyperlink r:id="rId1321" ref="R536"/>
    <hyperlink r:id="rId1322" ref="S536"/>
    <hyperlink r:id="rId1323" ref="T536"/>
    <hyperlink r:id="rId1324" ref="U536"/>
    <hyperlink r:id="rId1325" ref="R537"/>
    <hyperlink r:id="rId1326" ref="R538"/>
    <hyperlink r:id="rId1327" ref="S538"/>
    <hyperlink r:id="rId1328" ref="T538"/>
    <hyperlink r:id="rId1329" ref="U538"/>
    <hyperlink r:id="rId1330" ref="R539"/>
    <hyperlink r:id="rId1331" ref="S539"/>
    <hyperlink r:id="rId1332" ref="T539"/>
    <hyperlink r:id="rId1333" ref="U539"/>
    <hyperlink r:id="rId1334" ref="R540"/>
    <hyperlink r:id="rId1335" ref="S540"/>
    <hyperlink r:id="rId1336" ref="T540"/>
    <hyperlink r:id="rId1337" ref="U540"/>
    <hyperlink r:id="rId1338" ref="R541"/>
    <hyperlink r:id="rId1339" ref="S541"/>
    <hyperlink r:id="rId1340" ref="T541"/>
    <hyperlink r:id="rId1341" ref="U541"/>
    <hyperlink r:id="rId1342" ref="R545"/>
    <hyperlink r:id="rId1343" ref="T545"/>
    <hyperlink r:id="rId1344" ref="R546"/>
    <hyperlink r:id="rId1345" ref="T546"/>
    <hyperlink r:id="rId1346" ref="R550"/>
    <hyperlink r:id="rId1347" ref="T550"/>
    <hyperlink r:id="rId1348" ref="R551"/>
    <hyperlink r:id="rId1349" ref="S551"/>
    <hyperlink r:id="rId1350" ref="T551"/>
    <hyperlink r:id="rId1351" ref="U551"/>
    <hyperlink r:id="rId1352" ref="R552"/>
    <hyperlink r:id="rId1353" ref="T552"/>
    <hyperlink r:id="rId1354" ref="R553"/>
    <hyperlink r:id="rId1355" ref="T553"/>
    <hyperlink r:id="rId1356" ref="U553"/>
    <hyperlink r:id="rId1357" ref="R554"/>
    <hyperlink r:id="rId1358" ref="T554"/>
    <hyperlink r:id="rId1359" ref="R555"/>
    <hyperlink r:id="rId1360" ref="R556"/>
    <hyperlink r:id="rId1361" ref="S556"/>
    <hyperlink r:id="rId1362" ref="T556"/>
    <hyperlink r:id="rId1363" ref="R557"/>
    <hyperlink r:id="rId1364" ref="R558"/>
    <hyperlink r:id="rId1365" ref="T558"/>
    <hyperlink r:id="rId1366" ref="U558"/>
    <hyperlink r:id="rId1367" ref="R559"/>
    <hyperlink r:id="rId1368" location="4.86/11.91/46.9" ref="S559"/>
    <hyperlink r:id="rId1369" ref="R560"/>
    <hyperlink r:id="rId1370" ref="T560"/>
    <hyperlink r:id="rId1371" ref="R561"/>
    <hyperlink r:id="rId1372" ref="T561"/>
    <hyperlink r:id="rId1373" location="3.68/-2.67/25.42" ref="R562"/>
    <hyperlink r:id="rId1374" ref="R563"/>
    <hyperlink r:id="rId1375" ref="S563"/>
    <hyperlink r:id="rId1376" ref="U563"/>
    <hyperlink r:id="rId1377" ref="R564"/>
    <hyperlink r:id="rId1378" ref="T564"/>
    <hyperlink r:id="rId1379" ref="U564"/>
    <hyperlink r:id="rId1380" location="f0005" ref="R565"/>
    <hyperlink r:id="rId1381" ref="T565"/>
    <hyperlink r:id="rId1382" location="f0005" ref="R566"/>
    <hyperlink r:id="rId1383" location="f0005" ref="T566"/>
    <hyperlink r:id="rId1384" ref="U566"/>
    <hyperlink r:id="rId1385" location="f0005" ref="R567"/>
    <hyperlink r:id="rId1386" location=":~:text=Burundi%E2%80%93Tanzania%20Interconnector,estimated%20to%20cost%20USD80%20million." ref="U567"/>
    <hyperlink r:id="rId1387" ref="R568"/>
    <hyperlink r:id="rId1388" location=":~:text=Project%20General%20Description,842%20km%20with%20transformer%20substations." ref="T568"/>
    <hyperlink r:id="rId1389" ref="R569"/>
    <hyperlink r:id="rId1390" ref="U569"/>
    <hyperlink r:id="rId1391" ref="R570"/>
    <hyperlink r:id="rId1392" ref="T570"/>
    <hyperlink r:id="rId1393" location=":~:text=The%20Nigeria%2DBenin%2DNiger%2D,842%20km%20with%20transformer%20substations." ref="U570"/>
    <hyperlink r:id="rId1394" ref="R571"/>
    <hyperlink r:id="rId1395" ref="S571"/>
    <hyperlink r:id="rId1396" ref="T571"/>
    <hyperlink r:id="rId1397" ref="R572"/>
    <hyperlink r:id="rId1398" ref="T572"/>
    <hyperlink r:id="rId1399" ref="R573"/>
    <hyperlink r:id="rId1400" ref="T573"/>
    <hyperlink r:id="rId1401" ref="R574"/>
    <hyperlink r:id="rId1402" location=":~:text=The%20interconnection%20line%20is%20commissioned,from%20Ghana%20to%20Burkina%20Faso." ref="S574"/>
    <hyperlink r:id="rId1403" ref="U574"/>
    <hyperlink r:id="rId1404" location="f0010" ref="R575"/>
    <hyperlink r:id="rId1405" ref="T575"/>
    <hyperlink r:id="rId1406" location="f0010" ref="R576"/>
    <hyperlink r:id="rId1407" ref="T576"/>
    <hyperlink r:id="rId1408" ref="U576"/>
    <hyperlink r:id="rId1409" ref="R577"/>
    <hyperlink r:id="rId1410" ref="R578"/>
    <hyperlink r:id="rId1411" ref="T578"/>
    <hyperlink r:id="rId1412" location="f0010" ref="R579"/>
    <hyperlink r:id="rId1413" ref="T579"/>
    <hyperlink r:id="rId1414" ref="R580"/>
    <hyperlink r:id="rId1415" ref="T580"/>
    <hyperlink r:id="rId1416" location="f0010" ref="R581"/>
    <hyperlink r:id="rId1417" ref="T581"/>
    <hyperlink r:id="rId1418" location="fig5" ref="R582"/>
    <hyperlink r:id="rId1419" ref="S582"/>
    <hyperlink r:id="rId1420" ref="T582"/>
    <hyperlink r:id="rId1421" location="fig5" ref="R583"/>
    <hyperlink r:id="rId1422" ref="S583"/>
    <hyperlink r:id="rId1423" ref="T583"/>
    <hyperlink r:id="rId1424" location="fig5" ref="R584"/>
    <hyperlink r:id="rId1425" ref="S584"/>
    <hyperlink r:id="rId1426" ref="T584"/>
    <hyperlink r:id="rId1427" location="fig5" ref="R585"/>
    <hyperlink r:id="rId1428" ref="S585"/>
    <hyperlink r:id="rId1429" ref="T585"/>
    <hyperlink r:id="rId1430" location="fig5" ref="R586"/>
    <hyperlink r:id="rId1431" location=":~:text=In%20total%2C%20about%201%20024,Central%20Africa%27s%20priority%20integration%20projects." ref="T586"/>
    <hyperlink r:id="rId1432" ref="R587"/>
    <hyperlink r:id="rId1433" ref="T587"/>
    <hyperlink r:id="rId1434" ref="R588"/>
    <hyperlink r:id="rId1435" ref="T588"/>
    <hyperlink r:id="rId1436" ref="R589"/>
    <hyperlink r:id="rId1437" ref="T589"/>
    <hyperlink r:id="rId1438" ref="R590"/>
    <hyperlink r:id="rId1439" location="f0015" ref="R591"/>
    <hyperlink r:id="rId1440" location="f0015" ref="T591"/>
    <hyperlink r:id="rId1441" location="f0015" ref="R592"/>
    <hyperlink r:id="rId1442" location="f0015" ref="T592"/>
    <hyperlink r:id="rId1443" location="f0010" ref="R593"/>
    <hyperlink r:id="rId1444" location="3.96/-1.55/18.73" ref="R594"/>
    <hyperlink r:id="rId1445" location="f0015" ref="R595"/>
    <hyperlink r:id="rId1446" location="f0015" ref="T595"/>
    <hyperlink r:id="rId1447" location="f0015" ref="R596"/>
    <hyperlink r:id="rId1448" ref="T596"/>
    <hyperlink r:id="rId1449" ref="R597"/>
    <hyperlink r:id="rId1450" ref="T597"/>
    <hyperlink r:id="rId1451" ref="R598"/>
    <hyperlink r:id="rId1452" ref="T598"/>
    <hyperlink r:id="rId1453" location="fig3" ref="R599"/>
    <hyperlink r:id="rId1454" ref="T599"/>
    <hyperlink r:id="rId1455" ref="R600"/>
    <hyperlink r:id="rId1456" ref="R601"/>
    <hyperlink r:id="rId1457" ref="R602"/>
    <hyperlink r:id="rId1458" ref="T602"/>
    <hyperlink r:id="rId1459" ref="R603"/>
    <hyperlink r:id="rId1460" ref="T603"/>
    <hyperlink r:id="rId1461" ref="R604"/>
    <hyperlink r:id="rId1462" location=":~:text=Currently%2C%20the%20Tunisian%20network%20is,but%20are%20currently%20not%20functional." ref="S604"/>
    <hyperlink r:id="rId1463" location=":~:text=In%20addition%2C%20Egypt%27s%20grid%20is,be%20transmitted%20under%20the%20project." ref="R605"/>
    <hyperlink r:id="rId1464" ref="S605"/>
    <hyperlink r:id="rId1465" ref="T605"/>
    <hyperlink r:id="rId1466" ref="U605"/>
    <hyperlink r:id="rId1467" location="f0005" ref="R606"/>
    <hyperlink r:id="rId1468" ref="T606"/>
    <hyperlink r:id="rId1469" location="f0005" ref="R607"/>
    <hyperlink r:id="rId1470" location="f0005" ref="T607"/>
    <hyperlink r:id="rId1471" location="f0005" ref="R608"/>
    <hyperlink r:id="rId1472" location="f0005" ref="T608"/>
    <hyperlink r:id="rId1473" location="4.45/15.69/47.3" ref="R609"/>
    <hyperlink r:id="rId1474" location="bib85" ref="R610"/>
    <hyperlink r:id="rId1475" location="bib85" ref="T610"/>
    <hyperlink r:id="rId1476" location="fig3" ref="R611"/>
    <hyperlink r:id="rId1477" ref="T611"/>
    <hyperlink r:id="rId1478" ref="R612"/>
    <hyperlink r:id="rId1479" ref="T612"/>
    <hyperlink r:id="rId1480" ref="R613"/>
    <hyperlink r:id="rId1481" ref="R614"/>
    <hyperlink r:id="rId1482" ref="R615"/>
    <hyperlink r:id="rId1483" ref="R616"/>
    <hyperlink r:id="rId1484" ref="R617"/>
    <hyperlink r:id="rId1485" ref="R618"/>
    <hyperlink r:id="rId1486" ref="R619"/>
    <hyperlink r:id="rId1487" ref="R620"/>
    <hyperlink r:id="rId1488" ref="S620"/>
    <hyperlink r:id="rId1489" ref="T620"/>
    <hyperlink r:id="rId1490" ref="U620"/>
    <hyperlink r:id="rId1491" location="f0005" ref="R621"/>
    <hyperlink r:id="rId1492" ref="T621"/>
    <hyperlink r:id="rId1493" location="f0005" ref="R622"/>
    <hyperlink r:id="rId1494" ref="S622"/>
    <hyperlink r:id="rId1495" location="f0005" ref="T622"/>
    <hyperlink r:id="rId1496" ref="R623"/>
    <hyperlink r:id="rId1497" ref="T623"/>
    <hyperlink r:id="rId1498" ref="R624"/>
    <hyperlink r:id="rId1499" ref="T624"/>
    <hyperlink r:id="rId1500" ref="R625"/>
    <hyperlink r:id="rId1501" ref="T625"/>
    <hyperlink r:id="rId1502" ref="R626"/>
    <hyperlink r:id="rId1503" ref="R627"/>
    <hyperlink r:id="rId1504" ref="R628"/>
    <hyperlink r:id="rId1505" ref="R629"/>
    <hyperlink r:id="rId1506" ref="R630"/>
    <hyperlink r:id="rId1507" ref="R631"/>
    <hyperlink r:id="rId1508" ref="R632"/>
    <hyperlink r:id="rId1509" ref="R633"/>
    <hyperlink r:id="rId1510" ref="R634"/>
    <hyperlink r:id="rId1511" ref="R635"/>
    <hyperlink r:id="rId1512" ref="R636"/>
    <hyperlink r:id="rId1513" ref="R637"/>
    <hyperlink r:id="rId1514" ref="T637"/>
    <hyperlink r:id="rId1515" ref="R638"/>
    <hyperlink r:id="rId1516" ref="T638"/>
    <hyperlink r:id="rId1517" ref="R639"/>
    <hyperlink r:id="rId1518" location="f0005" ref="R640"/>
    <hyperlink r:id="rId1519" location="f0005" ref="R641"/>
    <hyperlink r:id="rId1520" ref="T641"/>
    <hyperlink r:id="rId1521" location="da0010" ref="R642"/>
    <hyperlink r:id="rId1522" location="f0005" ref="R643"/>
    <hyperlink r:id="rId1523" location="f0005" ref="T643"/>
    <hyperlink r:id="rId1524" ref="R644"/>
    <hyperlink r:id="rId1525" location="da0010" ref="R645"/>
    <hyperlink r:id="rId1526" ref="S645"/>
    <hyperlink r:id="rId1527" ref="R646"/>
    <hyperlink r:id="rId1528" ref="R647"/>
    <hyperlink r:id="rId1529" ref="R648"/>
    <hyperlink r:id="rId1530" ref="R649"/>
    <hyperlink r:id="rId1531" ref="R650"/>
    <hyperlink r:id="rId1532" ref="R651"/>
    <hyperlink r:id="rId1533" ref="R652"/>
    <hyperlink r:id="rId1534" ref="R653"/>
    <hyperlink r:id="rId1535" ref="R654"/>
    <hyperlink r:id="rId1536" ref="R655"/>
    <hyperlink r:id="rId1537" ref="R656"/>
    <hyperlink r:id="rId1538" ref="R657"/>
    <hyperlink r:id="rId1539" ref="R658"/>
    <hyperlink r:id="rId1540" ref="R659"/>
    <hyperlink r:id="rId1541" ref="R660"/>
    <hyperlink r:id="rId1542" ref="R661"/>
    <hyperlink r:id="rId1543" ref="R662"/>
    <hyperlink r:id="rId1544" ref="R663"/>
    <hyperlink r:id="rId1545" ref="R664"/>
    <hyperlink r:id="rId1546" ref="R665"/>
    <hyperlink r:id="rId1547" ref="R666"/>
    <hyperlink r:id="rId1548" ref="R667"/>
    <hyperlink r:id="rId1549" ref="R668"/>
    <hyperlink r:id="rId1550" ref="R669"/>
    <hyperlink r:id="rId1551" ref="R670"/>
    <hyperlink r:id="rId1552" ref="R671"/>
    <hyperlink r:id="rId1553" ref="R672"/>
    <hyperlink r:id="rId1554" ref="R673"/>
    <hyperlink r:id="rId1555" ref="R674"/>
    <hyperlink r:id="rId1556" ref="R675"/>
    <hyperlink r:id="rId1557" ref="R676"/>
    <hyperlink r:id="rId1558" ref="R677"/>
    <hyperlink r:id="rId1559" ref="R678"/>
    <hyperlink r:id="rId1560" ref="R679"/>
    <hyperlink r:id="rId1561" ref="R680"/>
    <hyperlink r:id="rId1562" ref="R681"/>
    <hyperlink r:id="rId1563" ref="R682"/>
    <hyperlink r:id="rId1564" ref="R683"/>
    <hyperlink r:id="rId1565" ref="R684"/>
    <hyperlink r:id="rId1566" ref="R685"/>
    <hyperlink r:id="rId1567" ref="R686"/>
    <hyperlink r:id="rId1568" ref="R687"/>
    <hyperlink r:id="rId1569" ref="R688"/>
    <hyperlink r:id="rId1570" ref="R689"/>
    <hyperlink r:id="rId1571" ref="R690"/>
    <hyperlink r:id="rId1572" ref="R691"/>
    <hyperlink r:id="rId1573" ref="R692"/>
    <hyperlink r:id="rId1574" ref="R693"/>
    <hyperlink r:id="rId1575" ref="R694"/>
    <hyperlink r:id="rId1576" ref="R695"/>
    <hyperlink r:id="rId1577" ref="R696"/>
    <hyperlink r:id="rId1578" ref="R697"/>
    <hyperlink r:id="rId1579" ref="R698"/>
    <hyperlink r:id="rId1580" ref="R699"/>
    <hyperlink r:id="rId1581" ref="R700"/>
    <hyperlink r:id="rId1582" ref="R701"/>
    <hyperlink r:id="rId1583" ref="R702"/>
    <hyperlink r:id="rId1584" ref="R703"/>
    <hyperlink r:id="rId1585" ref="R704"/>
    <hyperlink r:id="rId1586" ref="R705"/>
    <hyperlink r:id="rId1587" ref="R706"/>
    <hyperlink r:id="rId1588" ref="R707"/>
    <hyperlink r:id="rId1589" ref="R708"/>
    <hyperlink r:id="rId1590" ref="R709"/>
    <hyperlink r:id="rId1591" ref="R710"/>
    <hyperlink r:id="rId1592" ref="R711"/>
    <hyperlink r:id="rId1593" ref="R712"/>
    <hyperlink r:id="rId1594" ref="R713"/>
    <hyperlink r:id="rId1595" ref="R714"/>
    <hyperlink r:id="rId1596" ref="R715"/>
    <hyperlink r:id="rId1597" ref="R716"/>
    <hyperlink r:id="rId1598" ref="R717"/>
    <hyperlink r:id="rId1599" ref="R718"/>
    <hyperlink r:id="rId1600" ref="R719"/>
    <hyperlink r:id="rId1601" ref="R720"/>
    <hyperlink r:id="rId1602" ref="R721"/>
    <hyperlink r:id="rId1603" ref="R722"/>
    <hyperlink r:id="rId1604" ref="R723"/>
    <hyperlink r:id="rId1605" ref="R724"/>
    <hyperlink r:id="rId1606" ref="R725"/>
    <hyperlink r:id="rId1607" ref="R726"/>
    <hyperlink r:id="rId1608" ref="R727"/>
    <hyperlink r:id="rId1609" ref="R728"/>
    <hyperlink r:id="rId1610" ref="R729"/>
    <hyperlink r:id="rId1611" ref="R730"/>
    <hyperlink r:id="rId1612" ref="R731"/>
    <hyperlink r:id="rId1613" ref="R732"/>
    <hyperlink r:id="rId1614" ref="R733"/>
    <hyperlink r:id="rId1615" ref="R734"/>
    <hyperlink r:id="rId1616" ref="R735"/>
    <hyperlink r:id="rId1617" ref="R736"/>
    <hyperlink r:id="rId1618" ref="R737"/>
    <hyperlink r:id="rId1619" ref="R738"/>
    <hyperlink r:id="rId1620" ref="R739"/>
    <hyperlink r:id="rId1621" ref="R740"/>
    <hyperlink r:id="rId1622" ref="R741"/>
    <hyperlink r:id="rId1623" ref="R742"/>
    <hyperlink r:id="rId1624" ref="R743"/>
    <hyperlink r:id="rId1625" ref="R744"/>
    <hyperlink r:id="rId1626" ref="R745"/>
    <hyperlink r:id="rId1627" ref="R746"/>
    <hyperlink r:id="rId1628" ref="R747"/>
    <hyperlink r:id="rId1629" ref="R748"/>
    <hyperlink r:id="rId1630" ref="R749"/>
    <hyperlink r:id="rId1631" ref="R750"/>
    <hyperlink r:id="rId1632" ref="R751"/>
    <hyperlink r:id="rId1633" ref="R752"/>
    <hyperlink r:id="rId1634" ref="R753"/>
    <hyperlink r:id="rId1635" ref="R754"/>
    <hyperlink r:id="rId1636" ref="R755"/>
    <hyperlink r:id="rId1637" ref="R756"/>
    <hyperlink r:id="rId1638" ref="R757"/>
    <hyperlink r:id="rId1639" ref="R758"/>
    <hyperlink r:id="rId1640" ref="R759"/>
    <hyperlink r:id="rId1641" ref="R760"/>
    <hyperlink r:id="rId1642" ref="R761"/>
    <hyperlink r:id="rId1643" ref="R762"/>
    <hyperlink r:id="rId1644" ref="R763"/>
    <hyperlink r:id="rId1645" ref="R764"/>
    <hyperlink r:id="rId1646" ref="R765"/>
    <hyperlink r:id="rId1647" ref="R766"/>
    <hyperlink r:id="rId1648" ref="R767"/>
    <hyperlink r:id="rId1649" ref="R768"/>
    <hyperlink r:id="rId1650" ref="R769"/>
    <hyperlink r:id="rId1651" ref="R770"/>
    <hyperlink r:id="rId1652" ref="R771"/>
    <hyperlink r:id="rId1653" ref="R772"/>
    <hyperlink r:id="rId1654" ref="R773"/>
    <hyperlink r:id="rId1655" ref="R774"/>
    <hyperlink r:id="rId1656" ref="R775"/>
    <hyperlink r:id="rId1657" ref="R776"/>
    <hyperlink r:id="rId1658" ref="R777"/>
    <hyperlink r:id="rId1659" ref="R778"/>
    <hyperlink r:id="rId1660" ref="R779"/>
    <hyperlink r:id="rId1661" ref="R780"/>
    <hyperlink r:id="rId1662" ref="R781"/>
    <hyperlink r:id="rId1663" ref="R782"/>
    <hyperlink r:id="rId1664" ref="R783"/>
    <hyperlink r:id="rId1665" ref="R784"/>
    <hyperlink r:id="rId1666" ref="R785"/>
    <hyperlink r:id="rId1667" ref="R786"/>
    <hyperlink r:id="rId1668" ref="R787"/>
    <hyperlink r:id="rId1669" ref="R788"/>
    <hyperlink r:id="rId1670" ref="R789"/>
    <hyperlink r:id="rId1671" ref="R790"/>
    <hyperlink r:id="rId1672" ref="R791"/>
    <hyperlink r:id="rId1673" ref="R792"/>
    <hyperlink r:id="rId1674" ref="R793"/>
    <hyperlink r:id="rId1675" ref="R794"/>
    <hyperlink r:id="rId1676" ref="R795"/>
    <hyperlink r:id="rId1677" ref="R796"/>
    <hyperlink r:id="rId1678" ref="R797"/>
    <hyperlink r:id="rId1679" ref="R798"/>
    <hyperlink r:id="rId1680" ref="R799"/>
    <hyperlink r:id="rId1681" ref="R800"/>
    <hyperlink r:id="rId1682" ref="R801"/>
    <hyperlink r:id="rId1683" ref="R802"/>
    <hyperlink r:id="rId1684" ref="R803"/>
    <hyperlink r:id="rId1685" ref="R804"/>
    <hyperlink r:id="rId1686" ref="R805"/>
    <hyperlink r:id="rId1687" ref="R806"/>
  </hyperlinks>
  <drawing r:id="rId1688"/>
  <legacyDrawing r:id="rId1689"/>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8.13"/>
    <col customWidth="1" min="2" max="2" width="12.0"/>
    <col customWidth="1" min="7" max="7" width="17.25"/>
    <col customWidth="1" min="9" max="9" width="16.88"/>
    <col customWidth="1" min="12" max="12" width="17.25"/>
    <col customWidth="1" min="13" max="13" width="18.75"/>
    <col customWidth="1" min="14" max="14" width="16.63"/>
    <col customWidth="1" min="15" max="15" width="17.25"/>
    <col customWidth="1" min="26" max="26" width="43.63"/>
    <col customWidth="1" min="28" max="28" width="17.13"/>
  </cols>
  <sheetData>
    <row r="1">
      <c r="A1" s="41" t="s">
        <v>10</v>
      </c>
      <c r="B1" s="42" t="s">
        <v>1708</v>
      </c>
      <c r="C1" s="43" t="s">
        <v>1709</v>
      </c>
      <c r="D1" s="42" t="s">
        <v>1710</v>
      </c>
      <c r="E1" s="43" t="s">
        <v>1711</v>
      </c>
      <c r="F1" s="42" t="s">
        <v>1712</v>
      </c>
      <c r="J1" s="42" t="s">
        <v>1713</v>
      </c>
      <c r="K1" s="42" t="s">
        <v>1714</v>
      </c>
      <c r="M1" s="42" t="s">
        <v>1715</v>
      </c>
      <c r="O1" s="42" t="s">
        <v>1716</v>
      </c>
      <c r="P1" s="42" t="s">
        <v>1717</v>
      </c>
      <c r="Q1" s="42" t="s">
        <v>1718</v>
      </c>
      <c r="R1" s="42" t="s">
        <v>1719</v>
      </c>
      <c r="S1" s="42" t="s">
        <v>1720</v>
      </c>
      <c r="T1" s="42" t="s">
        <v>1721</v>
      </c>
      <c r="U1" s="42" t="s">
        <v>1722</v>
      </c>
      <c r="V1" s="42" t="s">
        <v>1723</v>
      </c>
      <c r="W1" s="42" t="s">
        <v>1724</v>
      </c>
      <c r="X1" s="42" t="s">
        <v>1725</v>
      </c>
      <c r="Y1" s="42" t="s">
        <v>1726</v>
      </c>
      <c r="Z1" s="44"/>
    </row>
    <row r="2">
      <c r="A2" s="19" t="str">
        <f t="array" ref="A2">IFERROR(INDEX('Input - Capacities'!$F$3:$F$1128, MATCH(0,COUNTIF($A$1:A1, 'Input - Capacities'!$F$3:$F$1128), 0)),"")</f>
        <v>TRNAFGXXCHNXI</v>
      </c>
      <c r="B2" s="19" t="str">
        <f t="shared" ref="B2:B996" si="1">MID($A2,4,5)</f>
        <v>AFGXX</v>
      </c>
      <c r="C2" s="45" t="str">
        <f t="shared" ref="C2:C996" si="2">VLOOKUP(B2,$J$2:$K$973,2,FALSE)</f>
        <v>AFGXX</v>
      </c>
      <c r="D2" s="19" t="str">
        <f t="shared" ref="D2:D996" si="3">MID($A2,9,5)</f>
        <v>CHNXI</v>
      </c>
      <c r="E2" s="45" t="str">
        <f t="shared" ref="E2:E996" si="4">VLOOKUP(D2,$J$2:$K$973,2,FALSE)</f>
        <v>CHNNW</v>
      </c>
      <c r="F2" s="19" t="str">
        <f t="shared" ref="F2:F996" si="5">IF(AND(COUNTIF($K$2:$K$973,C2)&gt;0,COUNTIF($K$2:$K$973,E2)&gt;0),"Yes","No")</f>
        <v>Yes</v>
      </c>
      <c r="G2" s="19" t="str">
        <f t="shared" ref="G2:G996" si="6">if(E2&gt;C2,"TRN"&amp;C2&amp;E2,"TRN"&amp;E2&amp;C2)</f>
        <v>TRNAFGXXCHNNW</v>
      </c>
      <c r="H2" s="46">
        <f>max(SUMIFS('Input - Capacities'!$I$3:$I$1128,'Input - Capacities'!$F$3:$F$1128,A2),SUMIFS('Input - Capacities'!$J$3:$J$1128,'Input - Capacities'!$F$3:$F$1128,A2)*-1)</f>
        <v>0</v>
      </c>
      <c r="I2" s="47"/>
      <c r="J2" s="19" t="s">
        <v>772</v>
      </c>
      <c r="K2" s="19" t="s">
        <v>1727</v>
      </c>
      <c r="M2" s="19" t="str">
        <f t="array" ref="M2">IFERROR(INDEX($G$2:$G$1999,MATCH(0,IFERROR(MATCH($G$2:$G$1999,$O$2:$O$1000,0),COUNTIF($M$1:$M1,$G$2:$G$1000)),0)),"")</f>
        <v>TRNAREXXINDWE</v>
      </c>
      <c r="O2" s="48" t="s">
        <v>36</v>
      </c>
      <c r="P2" s="42" t="str">
        <f t="shared" ref="P2:P399" si="7">mid(O2,4,5)</f>
        <v>AFGXX</v>
      </c>
      <c r="Q2" s="42" t="str">
        <f t="shared" ref="Q2:Q399" si="8">mid(O2,9,5)</f>
        <v>IRNXX</v>
      </c>
      <c r="R2" s="42" t="b">
        <f>IF(vlookup(O2,'Input - Config'!$A$3:$D$833,4,0)="No",False,True)</f>
        <v>0</v>
      </c>
      <c r="S2" s="42" t="b">
        <v>0</v>
      </c>
      <c r="U2" s="19">
        <f t="shared" ref="U2:U399" si="9">SUMIF($G$2:$G$1000,O2,$H$2:$H$1000)/1000</f>
        <v>0.175</v>
      </c>
      <c r="V2" s="19">
        <f t="shared" ref="V2:V399" si="10">IF(U2&gt;0,2020,2030)</f>
        <v>2020</v>
      </c>
      <c r="W2" s="42">
        <v>2030.0</v>
      </c>
      <c r="X2" s="42">
        <v>10.0</v>
      </c>
      <c r="Y2" s="49">
        <f>IFERROR(VLOOKUP(O2,'Final Data - Costs and Losses'!$A$2:$H$997,7,FALSE)/1000,915)</f>
        <v>1639.15872</v>
      </c>
      <c r="Z2" s="19" t="str">
        <f t="shared" ref="Z2:Z399" si="11">"  "&amp;O2&amp;": ["&amp;ROUND(U2,3)&amp;", "&amp;V2&amp;", 'open', "&amp;W2&amp;", "&amp;X2&amp;", "&amp;ROUND(Y2,0)&amp;"]"</f>
        <v>  TRNAFGXXIRNXX: [0.175, 2020, 'open', 2030, 10, 1639]</v>
      </c>
      <c r="AB2" s="48"/>
    </row>
    <row r="3">
      <c r="A3" s="19" t="str">
        <f t="array" ref="A3">IFERROR(INDEX('Input - Capacities'!$F$3:$F$1128, MATCH(0,COUNTIF($A$1:A2, 'Input - Capacities'!$F$3:$F$1128), 0)),"")</f>
        <v>TRNAFGXXIRNXX</v>
      </c>
      <c r="B3" s="19" t="str">
        <f t="shared" si="1"/>
        <v>AFGXX</v>
      </c>
      <c r="C3" s="45" t="str">
        <f t="shared" si="2"/>
        <v>AFGXX</v>
      </c>
      <c r="D3" s="19" t="str">
        <f t="shared" si="3"/>
        <v>IRNXX</v>
      </c>
      <c r="E3" s="45" t="str">
        <f t="shared" si="4"/>
        <v>IRNXX</v>
      </c>
      <c r="F3" s="19" t="str">
        <f t="shared" si="5"/>
        <v>Yes</v>
      </c>
      <c r="G3" s="19" t="str">
        <f t="shared" si="6"/>
        <v>TRNAFGXXIRNXX</v>
      </c>
      <c r="H3" s="19">
        <f>max(SUMIFS('Input - Capacities'!$I$3:$I$1128,'Input - Capacities'!$F$3:$F$1128,A3),SUMIFS('Input - Capacities'!$J$3:$J$1128,'Input - Capacities'!$F$3:$F$1128,A3)*-1)</f>
        <v>175</v>
      </c>
      <c r="I3" s="47"/>
      <c r="J3" s="19" t="s">
        <v>790</v>
      </c>
      <c r="K3" s="19" t="s">
        <v>1728</v>
      </c>
      <c r="L3" s="47"/>
      <c r="M3" s="19" t="str">
        <f t="array" ref="M3">IFERROR(INDEX($G$2:$G$1999,MATCH(0,IFERROR(MATCH($G$2:$G$1999,$O$2:$O$1000,0),COUNTIF($M$1:$M2,$G$2:$G$1000)),0)),"")</f>
        <v>TRNINDNEINDNO</v>
      </c>
      <c r="O3" s="48" t="s">
        <v>40</v>
      </c>
      <c r="P3" s="42" t="str">
        <f t="shared" si="7"/>
        <v>AFGXX</v>
      </c>
      <c r="Q3" s="42" t="str">
        <f t="shared" si="8"/>
        <v>PAKXX</v>
      </c>
      <c r="R3" s="42" t="b">
        <f>IF(vlookup(O3,'Input - Config'!$A$3:$D$833,4,0)="No",False,True)</f>
        <v>0</v>
      </c>
      <c r="S3" s="42" t="b">
        <v>0</v>
      </c>
      <c r="U3" s="19">
        <f t="shared" si="9"/>
        <v>0</v>
      </c>
      <c r="V3" s="19">
        <f t="shared" si="10"/>
        <v>2030</v>
      </c>
      <c r="W3" s="42">
        <v>2030.0</v>
      </c>
      <c r="X3" s="42">
        <v>10.0</v>
      </c>
      <c r="Y3" s="49">
        <f>IFERROR(VLOOKUP(O3,'Final Data - Costs and Losses'!$A$2:$H$997,7,FALSE)/1000,915)</f>
        <v>1338.96</v>
      </c>
      <c r="Z3" s="19" t="str">
        <f t="shared" si="11"/>
        <v>  TRNAFGXXPAKXX: [0, 2030, 'open', 2030, 10, 1339]</v>
      </c>
      <c r="AB3" s="48"/>
      <c r="AH3" s="47"/>
    </row>
    <row r="4">
      <c r="A4" s="19" t="str">
        <f t="array" ref="A4">IFERROR(INDEX('Input - Capacities'!$F$3:$F$1128, MATCH(0,COUNTIF($A$1:A3, 'Input - Capacities'!$F$3:$F$1128), 0)),"")</f>
        <v>TRNAFGXXPAKXX</v>
      </c>
      <c r="B4" s="19" t="str">
        <f t="shared" si="1"/>
        <v>AFGXX</v>
      </c>
      <c r="C4" s="45" t="str">
        <f t="shared" si="2"/>
        <v>AFGXX</v>
      </c>
      <c r="D4" s="19" t="str">
        <f t="shared" si="3"/>
        <v>PAKXX</v>
      </c>
      <c r="E4" s="45" t="str">
        <f t="shared" si="4"/>
        <v>PAKXX</v>
      </c>
      <c r="F4" s="19" t="str">
        <f t="shared" si="5"/>
        <v>Yes</v>
      </c>
      <c r="G4" s="19" t="str">
        <f t="shared" si="6"/>
        <v>TRNAFGXXPAKXX</v>
      </c>
      <c r="H4" s="19">
        <f>max(SUMIFS('Input - Capacities'!$I$3:$I$1128,'Input - Capacities'!$F$3:$F$1128,A4),SUMIFS('Input - Capacities'!$J$3:$J$1128,'Input - Capacities'!$F$3:$F$1128,A4)*-1)</f>
        <v>0</v>
      </c>
      <c r="I4" s="47"/>
      <c r="J4" s="19" t="s">
        <v>796</v>
      </c>
      <c r="K4" s="19" t="s">
        <v>1729</v>
      </c>
      <c r="L4" s="47"/>
      <c r="M4" s="19" t="str">
        <f t="array" ref="M4">IFERROR(INDEX($G$2:$G$1999,MATCH(0,IFERROR(MATCH($G$2:$G$1999,$O$2:$O$1000,0),COUNTIF($M$1:$M3,$G$2:$G$1000)),0)),"")</f>
        <v>TRNMMRXXTHASO</v>
      </c>
      <c r="O4" s="48" t="s">
        <v>213</v>
      </c>
      <c r="P4" s="42" t="str">
        <f t="shared" si="7"/>
        <v>AFGXX</v>
      </c>
      <c r="Q4" s="42" t="str">
        <f t="shared" si="8"/>
        <v>TJKXX</v>
      </c>
      <c r="R4" s="42" t="b">
        <f>IF(vlookup(O4,'Input - Config'!$A$3:$D$833,4,0)="No",False,True)</f>
        <v>0</v>
      </c>
      <c r="S4" s="42" t="b">
        <v>0</v>
      </c>
      <c r="U4" s="19">
        <f t="shared" si="9"/>
        <v>0.3</v>
      </c>
      <c r="V4" s="19">
        <f t="shared" si="10"/>
        <v>2020</v>
      </c>
      <c r="W4" s="42">
        <v>2030.0</v>
      </c>
      <c r="X4" s="42">
        <v>10.0</v>
      </c>
      <c r="Y4" s="49">
        <f>IFERROR(VLOOKUP(O4,'Final Data - Costs and Losses'!$A$2:$H$997,7,FALSE)/1000,915)</f>
        <v>969.13344</v>
      </c>
      <c r="Z4" s="19" t="str">
        <f t="shared" si="11"/>
        <v>  TRNAFGXXTJKXX: [0.3, 2020, 'open', 2030, 10, 969]</v>
      </c>
      <c r="AB4" s="48"/>
      <c r="AH4" s="47"/>
    </row>
    <row r="5">
      <c r="A5" s="19" t="str">
        <f t="array" ref="A5">IFERROR(INDEX('Input - Capacities'!$F$3:$F$1128, MATCH(0,COUNTIF($A$1:A4, 'Input - Capacities'!$F$3:$F$1128), 0)),"")</f>
        <v>TRNAFGXXTKMXX</v>
      </c>
      <c r="B5" s="19" t="str">
        <f t="shared" si="1"/>
        <v>AFGXX</v>
      </c>
      <c r="C5" s="45" t="str">
        <f t="shared" si="2"/>
        <v>AFGXX</v>
      </c>
      <c r="D5" s="19" t="str">
        <f t="shared" si="3"/>
        <v>TKMXX</v>
      </c>
      <c r="E5" s="45" t="str">
        <f t="shared" si="4"/>
        <v>TKMXX</v>
      </c>
      <c r="F5" s="19" t="str">
        <f t="shared" si="5"/>
        <v>Yes</v>
      </c>
      <c r="G5" s="19" t="str">
        <f t="shared" si="6"/>
        <v>TRNAFGXXTKMXX</v>
      </c>
      <c r="H5" s="19">
        <f>max(SUMIFS('Input - Capacities'!$I$3:$I$1128,'Input - Capacities'!$F$3:$F$1128,A5),SUMIFS('Input - Capacities'!$J$3:$J$1128,'Input - Capacities'!$F$3:$F$1128,A5)*-1)</f>
        <v>400</v>
      </c>
      <c r="I5" s="47"/>
      <c r="J5" s="19" t="s">
        <v>261</v>
      </c>
      <c r="K5" s="19" t="s">
        <v>1727</v>
      </c>
      <c r="L5" s="47"/>
      <c r="M5" s="19" t="str">
        <f t="array" ref="M5">IFERROR(INDEX($G$2:$G$1999,MATCH(0,IFERROR(MATCH($G$2:$G$1999,$O$2:$O$1000,0),COUNTIF($M$1:$M4,$G$2:$G$1000)),0)),"")</f>
        <v>TRNMMRXXTHACE</v>
      </c>
      <c r="O5" s="48" t="s">
        <v>44</v>
      </c>
      <c r="P5" s="42" t="str">
        <f t="shared" si="7"/>
        <v>AFGXX</v>
      </c>
      <c r="Q5" s="42" t="str">
        <f t="shared" si="8"/>
        <v>TKMXX</v>
      </c>
      <c r="R5" s="42" t="b">
        <f>IF(vlookup(O5,'Input - Config'!$A$3:$D$833,4,0)="No",False,True)</f>
        <v>0</v>
      </c>
      <c r="S5" s="42" t="b">
        <v>0</v>
      </c>
      <c r="U5" s="19">
        <f t="shared" si="9"/>
        <v>0.4</v>
      </c>
      <c r="V5" s="19">
        <f t="shared" si="10"/>
        <v>2020</v>
      </c>
      <c r="W5" s="42">
        <v>2030.0</v>
      </c>
      <c r="X5" s="42">
        <v>10.0</v>
      </c>
      <c r="Y5" s="49">
        <f>IFERROR(VLOOKUP(O5,'Final Data - Costs and Losses'!$A$2:$H$997,7,FALSE)/1000,915)</f>
        <v>1307.5704</v>
      </c>
      <c r="Z5" s="19" t="str">
        <f t="shared" si="11"/>
        <v>  TRNAFGXXTKMXX: [0.4, 2020, 'open', 2030, 10, 1308]</v>
      </c>
      <c r="AB5" s="48"/>
      <c r="AH5" s="47"/>
    </row>
    <row r="6">
      <c r="A6" s="19" t="str">
        <f t="array" ref="A6">IFERROR(INDEX('Input - Capacities'!$F$3:$F$1128, MATCH(0,COUNTIF($A$1:A5, 'Input - Capacities'!$F$3:$F$1128), 0)),"")</f>
        <v>TRNAREXXINDWE</v>
      </c>
      <c r="B6" s="19" t="str">
        <f t="shared" si="1"/>
        <v>AREXX</v>
      </c>
      <c r="C6" s="45" t="str">
        <f t="shared" si="2"/>
        <v>AREXX</v>
      </c>
      <c r="D6" s="19" t="str">
        <f t="shared" si="3"/>
        <v>INDWE</v>
      </c>
      <c r="E6" s="45" t="str">
        <f t="shared" si="4"/>
        <v>INDWE</v>
      </c>
      <c r="F6" s="19" t="str">
        <f t="shared" si="5"/>
        <v>Yes</v>
      </c>
      <c r="G6" s="19" t="str">
        <f t="shared" si="6"/>
        <v>TRNAREXXINDWE</v>
      </c>
      <c r="H6" s="19">
        <f>max(SUMIFS('Input - Capacities'!$I$3:$I$1128,'Input - Capacities'!$F$3:$F$1128,A6),SUMIFS('Input - Capacities'!$J$3:$J$1128,'Input - Capacities'!$F$3:$F$1128,A6)*-1)</f>
        <v>0</v>
      </c>
      <c r="I6" s="47"/>
      <c r="J6" s="19" t="s">
        <v>817</v>
      </c>
      <c r="K6" s="19" t="s">
        <v>1730</v>
      </c>
      <c r="L6" s="47"/>
      <c r="M6" s="19" t="str">
        <f t="array" ref="M6">IFERROR(INDEX($G$2:$G$1999,MATCH(0,IFERROR(MATCH($G$2:$G$1999,$O$2:$O$1000,0),COUNTIF($M$1:$M5,$G$2:$G$1000)),0)),"")</f>
        <v>TRNKHMXXTHANO</v>
      </c>
      <c r="O6" s="48" t="s">
        <v>216</v>
      </c>
      <c r="P6" s="42" t="str">
        <f t="shared" si="7"/>
        <v>AFGXX</v>
      </c>
      <c r="Q6" s="42" t="str">
        <f t="shared" si="8"/>
        <v>UZBXX</v>
      </c>
      <c r="R6" s="42" t="b">
        <f>IF(vlookup(O6,'Input - Config'!$A$3:$D$833,4,0)="No",False,True)</f>
        <v>0</v>
      </c>
      <c r="S6" s="42" t="b">
        <v>0</v>
      </c>
      <c r="U6" s="19">
        <f t="shared" si="9"/>
        <v>0.45</v>
      </c>
      <c r="V6" s="19">
        <f t="shared" si="10"/>
        <v>2020</v>
      </c>
      <c r="W6" s="42">
        <v>2030.0</v>
      </c>
      <c r="X6" s="42">
        <v>10.0</v>
      </c>
      <c r="Y6" s="49">
        <f>IFERROR(VLOOKUP(O6,'Final Data - Costs and Losses'!$A$2:$H$997,7,FALSE)/1000,915)</f>
        <v>1144.9152</v>
      </c>
      <c r="Z6" s="19" t="str">
        <f t="shared" si="11"/>
        <v>  TRNAFGXXUZBXX: [0.45, 2020, 'open', 2030, 10, 1145]</v>
      </c>
      <c r="AB6" s="48"/>
      <c r="AH6" s="47"/>
    </row>
    <row r="7">
      <c r="A7" s="19" t="str">
        <f t="array" ref="A7">IFERROR(INDEX('Input - Capacities'!$F$3:$F$1128, MATCH(0,COUNTIF($A$1:A6, 'Input - Capacities'!$F$3:$F$1128), 0)),"")</f>
        <v>TRNAREXXIRNXX</v>
      </c>
      <c r="B7" s="19" t="str">
        <f t="shared" si="1"/>
        <v>AREXX</v>
      </c>
      <c r="C7" s="45" t="str">
        <f t="shared" si="2"/>
        <v>AREXX</v>
      </c>
      <c r="D7" s="19" t="str">
        <f t="shared" si="3"/>
        <v>IRNXX</v>
      </c>
      <c r="E7" s="45" t="str">
        <f t="shared" si="4"/>
        <v>IRNXX</v>
      </c>
      <c r="F7" s="19" t="str">
        <f t="shared" si="5"/>
        <v>Yes</v>
      </c>
      <c r="G7" s="19" t="str">
        <f t="shared" si="6"/>
        <v>TRNAREXXIRNXX</v>
      </c>
      <c r="H7" s="19">
        <f>max(SUMIFS('Input - Capacities'!$I$3:$I$1128,'Input - Capacities'!$F$3:$F$1128,A7),SUMIFS('Input - Capacities'!$J$3:$J$1128,'Input - Capacities'!$F$3:$F$1128,A7)*-1)</f>
        <v>0</v>
      </c>
      <c r="I7" s="47"/>
      <c r="J7" s="19" t="s">
        <v>813</v>
      </c>
      <c r="K7" s="19" t="s">
        <v>1731</v>
      </c>
      <c r="L7" s="47"/>
      <c r="M7" s="19" t="str">
        <f t="array" ref="M7">IFERROR(INDEX($G$2:$G$1999,MATCH(0,IFERROR(MATCH($G$2:$G$1999,$O$2:$O$1000,0),COUNTIF($M$1:$M6,$G$2:$G$1000)),0)),"")</f>
        <v>TRNKHMXXVNMCE</v>
      </c>
      <c r="O7" s="48" t="s">
        <v>1308</v>
      </c>
      <c r="P7" s="42" t="str">
        <f t="shared" si="7"/>
        <v>AGOXX</v>
      </c>
      <c r="Q7" s="42" t="str">
        <f t="shared" si="8"/>
        <v>CODXX</v>
      </c>
      <c r="R7" s="42" t="b">
        <f>IF(vlookup(O7,'Input - Config'!$A$3:$D$833,4,0)="No",False,True)</f>
        <v>0</v>
      </c>
      <c r="S7" s="42" t="b">
        <v>0</v>
      </c>
      <c r="U7" s="19">
        <f t="shared" si="9"/>
        <v>0</v>
      </c>
      <c r="V7" s="19">
        <f t="shared" si="10"/>
        <v>2030</v>
      </c>
      <c r="W7" s="42">
        <v>2030.0</v>
      </c>
      <c r="X7" s="42">
        <v>10.0</v>
      </c>
      <c r="Y7" s="49">
        <f>IFERROR(VLOOKUP(O7,'Final Data - Costs and Losses'!$A$2:$H$997,7,FALSE)/1000,915)</f>
        <v>1029.05904</v>
      </c>
      <c r="Z7" s="19" t="str">
        <f t="shared" si="11"/>
        <v>  TRNAGOXXCODXX: [0, 2030, 'open', 2030, 10, 1029]</v>
      </c>
      <c r="AB7" s="48"/>
      <c r="AH7" s="47"/>
    </row>
    <row r="8">
      <c r="A8" s="19" t="str">
        <f t="array" ref="A8">IFERROR(INDEX('Input - Capacities'!$F$3:$F$1128, MATCH(0,COUNTIF($A$1:A7, 'Input - Capacities'!$F$3:$F$1128), 0)),"")</f>
        <v>TRNAREXXOMNXX</v>
      </c>
      <c r="B8" s="19" t="str">
        <f t="shared" si="1"/>
        <v>AREXX</v>
      </c>
      <c r="C8" s="45" t="str">
        <f t="shared" si="2"/>
        <v>AREXX</v>
      </c>
      <c r="D8" s="19" t="str">
        <f t="shared" si="3"/>
        <v>OMNXX</v>
      </c>
      <c r="E8" s="45" t="str">
        <f t="shared" si="4"/>
        <v>OMNXX</v>
      </c>
      <c r="F8" s="19" t="str">
        <f t="shared" si="5"/>
        <v>Yes</v>
      </c>
      <c r="G8" s="19" t="str">
        <f t="shared" si="6"/>
        <v>TRNAREXXOMNXX</v>
      </c>
      <c r="H8" s="19">
        <f>max(SUMIFS('Input - Capacities'!$I$3:$I$1128,'Input - Capacities'!$F$3:$F$1128,A8),SUMIFS('Input - Capacities'!$J$3:$J$1128,'Input - Capacities'!$F$3:$F$1128,A8)*-1)</f>
        <v>400</v>
      </c>
      <c r="I8" s="47"/>
      <c r="J8" s="19" t="s">
        <v>797</v>
      </c>
      <c r="K8" s="19" t="s">
        <v>1729</v>
      </c>
      <c r="L8" s="47"/>
      <c r="M8" s="19" t="str">
        <f t="array" ref="M8">IFERROR(INDEX($G$2:$G$1999,MATCH(0,IFERROR(MATCH($G$2:$G$1999,$O$2:$O$1000,0),COUNTIF($M$1:$M7,$G$2:$G$1000)),0)),"")</f>
        <v>TRNLAOXXVNMCE</v>
      </c>
      <c r="O8" s="48" t="s">
        <v>1313</v>
      </c>
      <c r="P8" s="42" t="str">
        <f t="shared" si="7"/>
        <v>AGOXX</v>
      </c>
      <c r="Q8" s="42" t="str">
        <f t="shared" si="8"/>
        <v>COGXX</v>
      </c>
      <c r="R8" s="42" t="b">
        <f>IF(vlookup(O8,'Input - Config'!$A$3:$D$833,4,0)="No",False,True)</f>
        <v>0</v>
      </c>
      <c r="S8" s="42" t="b">
        <v>0</v>
      </c>
      <c r="U8" s="19">
        <f t="shared" si="9"/>
        <v>0</v>
      </c>
      <c r="V8" s="19">
        <f t="shared" si="10"/>
        <v>2030</v>
      </c>
      <c r="W8" s="42">
        <v>2030.0</v>
      </c>
      <c r="X8" s="42">
        <v>10.0</v>
      </c>
      <c r="Y8" s="49">
        <f>IFERROR(VLOOKUP(O8,'Final Data - Costs and Losses'!$A$2:$H$997,7,FALSE)/1000,915)</f>
        <v>1031.34192</v>
      </c>
      <c r="Z8" s="19" t="str">
        <f t="shared" si="11"/>
        <v>  TRNAGOXXCOGXX: [0, 2030, 'open', 2030, 10, 1031]</v>
      </c>
      <c r="AB8" s="48"/>
      <c r="AH8" s="47"/>
    </row>
    <row r="9">
      <c r="A9" s="19" t="str">
        <f t="array" ref="A9">IFERROR(INDEX('Input - Capacities'!$F$3:$F$1128, MATCH(0,COUNTIF($A$1:A8, 'Input - Capacities'!$F$3:$F$1128), 0)),"")</f>
        <v>TRNAREXXSAUXX</v>
      </c>
      <c r="B9" s="19" t="str">
        <f t="shared" si="1"/>
        <v>AREXX</v>
      </c>
      <c r="C9" s="45" t="str">
        <f t="shared" si="2"/>
        <v>AREXX</v>
      </c>
      <c r="D9" s="19" t="str">
        <f t="shared" si="3"/>
        <v>SAUXX</v>
      </c>
      <c r="E9" s="45" t="str">
        <f t="shared" si="4"/>
        <v>SAUXX</v>
      </c>
      <c r="F9" s="19" t="str">
        <f t="shared" si="5"/>
        <v>Yes</v>
      </c>
      <c r="G9" s="19" t="str">
        <f t="shared" si="6"/>
        <v>TRNAREXXSAUXX</v>
      </c>
      <c r="H9" s="19">
        <f>max(SUMIFS('Input - Capacities'!$I$3:$I$1128,'Input - Capacities'!$F$3:$F$1128,A9),SUMIFS('Input - Capacities'!$J$3:$J$1128,'Input - Capacities'!$F$3:$F$1128,A9)*-1)</f>
        <v>900</v>
      </c>
      <c r="I9" s="47"/>
      <c r="J9" s="19" t="s">
        <v>834</v>
      </c>
      <c r="K9" s="19" t="s">
        <v>1731</v>
      </c>
      <c r="L9" s="47"/>
      <c r="M9" s="19" t="str">
        <f t="array" ref="M9">IFERROR(INDEX($G$2:$G$1999,MATCH(0,IFERROR(MATCH($G$2:$G$1999,$O$2:$O$1000,0),COUNTIF($M$1:$M8,$G$2:$G$1000)),0)),"")</f>
        <v>TRNINDWESAUXX</v>
      </c>
      <c r="O9" s="48" t="s">
        <v>1316</v>
      </c>
      <c r="P9" s="42" t="str">
        <f t="shared" si="7"/>
        <v>AGOXX</v>
      </c>
      <c r="Q9" s="42" t="str">
        <f t="shared" si="8"/>
        <v>NAMXX</v>
      </c>
      <c r="R9" s="42" t="b">
        <f>IF(vlookup(O9,'Input - Config'!$A$3:$D$833,4,0)="No",False,True)</f>
        <v>0</v>
      </c>
      <c r="S9" s="42" t="b">
        <v>0</v>
      </c>
      <c r="U9" s="19">
        <f t="shared" si="9"/>
        <v>0</v>
      </c>
      <c r="V9" s="19">
        <f t="shared" si="10"/>
        <v>2030</v>
      </c>
      <c r="W9" s="42">
        <v>2030.0</v>
      </c>
      <c r="X9" s="42">
        <v>10.0</v>
      </c>
      <c r="Y9" s="49">
        <f>IFERROR(VLOOKUP(O9,'Final Data - Costs and Losses'!$A$2:$H$997,7,FALSE)/1000,915)</f>
        <v>1616.32992</v>
      </c>
      <c r="Z9" s="19" t="str">
        <f t="shared" si="11"/>
        <v>  TRNAGOXXNAMXX: [0, 2030, 'open', 2030, 10, 1616]</v>
      </c>
      <c r="AB9" s="48"/>
      <c r="AH9" s="47"/>
    </row>
    <row r="10">
      <c r="A10" s="19" t="str">
        <f t="array" ref="A10">IFERROR(INDEX('Input - Capacities'!$F$3:$F$1128, MATCH(0,COUNTIF($A$1:A9, 'Input - Capacities'!$F$3:$F$1128), 0)),"")</f>
        <v>TRNARMXXAZEXX</v>
      </c>
      <c r="B10" s="19" t="str">
        <f t="shared" si="1"/>
        <v>ARMXX</v>
      </c>
      <c r="C10" s="45" t="str">
        <f t="shared" si="2"/>
        <v>ARMXX</v>
      </c>
      <c r="D10" s="19" t="str">
        <f t="shared" si="3"/>
        <v>AZEXX</v>
      </c>
      <c r="E10" s="45" t="str">
        <f t="shared" si="4"/>
        <v>AZEXX</v>
      </c>
      <c r="F10" s="19" t="str">
        <f t="shared" si="5"/>
        <v>Yes</v>
      </c>
      <c r="G10" s="19" t="str">
        <f t="shared" si="6"/>
        <v>TRNARMXXAZEXX</v>
      </c>
      <c r="H10" s="19">
        <f>max(SUMIFS('Input - Capacities'!$I$3:$I$1128,'Input - Capacities'!$F$3:$F$1128,A10),SUMIFS('Input - Capacities'!$J$3:$J$1128,'Input - Capacities'!$F$3:$F$1128,A10)*-1)</f>
        <v>0</v>
      </c>
      <c r="I10" s="47"/>
      <c r="J10" s="19" t="s">
        <v>837</v>
      </c>
      <c r="K10" s="19" t="s">
        <v>1731</v>
      </c>
      <c r="L10" s="47"/>
      <c r="M10" s="19" t="str">
        <f t="array" ref="M10">IFERROR(INDEX($G$2:$G$1999,MATCH(0,IFERROR(MATCH($G$2:$G$1999,$O$2:$O$1000,0),COUNTIF($M$1:$M9,$G$2:$G$1000)),0)),"")</f>
        <v>TRNJPNXXJPNXX</v>
      </c>
      <c r="O10" s="48" t="s">
        <v>1321</v>
      </c>
      <c r="P10" s="42" t="str">
        <f t="shared" si="7"/>
        <v>AGOXX</v>
      </c>
      <c r="Q10" s="42" t="str">
        <f t="shared" si="8"/>
        <v>ZMBXX</v>
      </c>
      <c r="R10" s="42" t="b">
        <f>IF(vlookup(O10,'Input - Config'!$A$3:$D$833,4,0)="No",False,True)</f>
        <v>0</v>
      </c>
      <c r="S10" s="42" t="b">
        <v>0</v>
      </c>
      <c r="U10" s="19">
        <f t="shared" si="9"/>
        <v>0</v>
      </c>
      <c r="V10" s="19">
        <f t="shared" si="10"/>
        <v>2030</v>
      </c>
      <c r="W10" s="42">
        <v>2030.0</v>
      </c>
      <c r="X10" s="42">
        <v>10.0</v>
      </c>
      <c r="Y10" s="49">
        <f>IFERROR(VLOOKUP(O10,'Final Data - Costs and Losses'!$A$2:$H$997,7,FALSE)/1000,915)</f>
        <v>1736.18112</v>
      </c>
      <c r="Z10" s="19" t="str">
        <f t="shared" si="11"/>
        <v>  TRNAGOXXZMBXX: [0, 2030, 'open', 2030, 10, 1736]</v>
      </c>
      <c r="AB10" s="48"/>
      <c r="AH10" s="47"/>
    </row>
    <row r="11">
      <c r="A11" s="19" t="str">
        <f t="array" ref="A11">IFERROR(INDEX('Input - Capacities'!$F$3:$F$1128, MATCH(0,COUNTIF($A$1:A10, 'Input - Capacities'!$F$3:$F$1128), 0)),"")</f>
        <v>TRNARMXXGEOXX</v>
      </c>
      <c r="B11" s="19" t="str">
        <f t="shared" si="1"/>
        <v>ARMXX</v>
      </c>
      <c r="C11" s="45" t="str">
        <f t="shared" si="2"/>
        <v>ARMXX</v>
      </c>
      <c r="D11" s="19" t="str">
        <f t="shared" si="3"/>
        <v>GEOXX</v>
      </c>
      <c r="E11" s="45" t="str">
        <f t="shared" si="4"/>
        <v>GEOXX</v>
      </c>
      <c r="F11" s="19" t="str">
        <f t="shared" si="5"/>
        <v>Yes</v>
      </c>
      <c r="G11" s="19" t="str">
        <f t="shared" si="6"/>
        <v>TRNARMXXGEOXX</v>
      </c>
      <c r="H11" s="19">
        <f>max(SUMIFS('Input - Capacities'!$I$3:$I$1128,'Input - Capacities'!$F$3:$F$1128,A11),SUMIFS('Input - Capacities'!$J$3:$J$1128,'Input - Capacities'!$F$3:$F$1128,A11)*-1)</f>
        <v>200</v>
      </c>
      <c r="I11" s="47"/>
      <c r="J11" s="19" t="s">
        <v>773</v>
      </c>
      <c r="K11" s="19" t="s">
        <v>1728</v>
      </c>
      <c r="L11" s="47"/>
      <c r="M11" s="19" t="str">
        <f t="array" ref="M11">IFERROR(INDEX($G$2:$G$1999,MATCH(0,IFERROR(MATCH($G$2:$G$1999,$O$2:$O$1000,0),COUNTIF($M$1:$M10,$G$2:$G$1000)),0)),"")</f>
        <v>TRNGRLXXISLXX</v>
      </c>
      <c r="O11" s="48" t="s">
        <v>621</v>
      </c>
      <c r="P11" s="42" t="str">
        <f t="shared" si="7"/>
        <v>ALBXX</v>
      </c>
      <c r="Q11" s="42" t="str">
        <f t="shared" si="8"/>
        <v>GRCXX</v>
      </c>
      <c r="R11" s="42" t="b">
        <f>IF(vlookup(O11,'Input - Config'!$A$3:$D$833,4,0)="No",False,True)</f>
        <v>0</v>
      </c>
      <c r="S11" s="42" t="b">
        <v>0</v>
      </c>
      <c r="U11" s="19">
        <f t="shared" si="9"/>
        <v>0.4</v>
      </c>
      <c r="V11" s="19">
        <f t="shared" si="10"/>
        <v>2020</v>
      </c>
      <c r="W11" s="42">
        <v>2030.0</v>
      </c>
      <c r="X11" s="42">
        <v>10.0</v>
      </c>
      <c r="Y11" s="49">
        <f>IFERROR(VLOOKUP(O11,'Final Data - Costs and Losses'!$A$2:$H$997,7,FALSE)/1000,915)</f>
        <v>999.3816</v>
      </c>
      <c r="Z11" s="19" t="str">
        <f t="shared" si="11"/>
        <v>  TRNALBXXGRCXX: [0.4, 2020, 'open', 2030, 10, 999]</v>
      </c>
      <c r="AB11" s="48"/>
      <c r="AH11" s="47"/>
    </row>
    <row r="12">
      <c r="A12" s="19" t="str">
        <f t="array" ref="A12">IFERROR(INDEX('Input - Capacities'!$F$3:$F$1128, MATCH(0,COUNTIF($A$1:A11, 'Input - Capacities'!$F$3:$F$1128), 0)),"")</f>
        <v>TRNARMXXIRNXX</v>
      </c>
      <c r="B12" s="19" t="str">
        <f t="shared" si="1"/>
        <v>ARMXX</v>
      </c>
      <c r="C12" s="45" t="str">
        <f t="shared" si="2"/>
        <v>ARMXX</v>
      </c>
      <c r="D12" s="19" t="str">
        <f t="shared" si="3"/>
        <v>IRNXX</v>
      </c>
      <c r="E12" s="45" t="str">
        <f t="shared" si="4"/>
        <v>IRNXX</v>
      </c>
      <c r="F12" s="19" t="str">
        <f t="shared" si="5"/>
        <v>Yes</v>
      </c>
      <c r="G12" s="19" t="str">
        <f t="shared" si="6"/>
        <v>TRNARMXXIRNXX</v>
      </c>
      <c r="H12" s="19">
        <f>max(SUMIFS('Input - Capacities'!$I$3:$I$1128,'Input - Capacities'!$F$3:$F$1128,A12),SUMIFS('Input - Capacities'!$J$3:$J$1128,'Input - Capacities'!$F$3:$F$1128,A12)*-1)</f>
        <v>350</v>
      </c>
      <c r="I12" s="47"/>
      <c r="J12" s="19" t="s">
        <v>778</v>
      </c>
      <c r="K12" s="19" t="s">
        <v>1732</v>
      </c>
      <c r="L12" s="47"/>
      <c r="M12" s="19" t="str">
        <f t="array" ref="M12">IFERROR(INDEX($G$2:$G$1999,MATCH(0,IFERROR(MATCH($G$2:$G$1999,$O$2:$O$1000,0),COUNTIF($M$1:$M11,$G$2:$G$1000)),0)),"")</f>
        <v>TRNAUSXXAUSXX</v>
      </c>
      <c r="O12" s="48" t="s">
        <v>631</v>
      </c>
      <c r="P12" s="42" t="str">
        <f t="shared" si="7"/>
        <v>ALBXX</v>
      </c>
      <c r="Q12" s="42" t="str">
        <f t="shared" si="8"/>
        <v>MKDXX</v>
      </c>
      <c r="R12" s="42" t="b">
        <f>IF(vlookup(O12,'Input - Config'!$A$3:$D$833,4,0)="No",False,True)</f>
        <v>0</v>
      </c>
      <c r="S12" s="42" t="b">
        <v>0</v>
      </c>
      <c r="U12" s="19">
        <f t="shared" si="9"/>
        <v>0.5</v>
      </c>
      <c r="V12" s="19">
        <f t="shared" si="10"/>
        <v>2020</v>
      </c>
      <c r="W12" s="42">
        <v>2030.0</v>
      </c>
      <c r="X12" s="42">
        <v>10.0</v>
      </c>
      <c r="Y12" s="49">
        <f>IFERROR(VLOOKUP(O12,'Final Data - Costs and Losses'!$A$2:$H$997,7,FALSE)/1000,915)</f>
        <v>515.15472</v>
      </c>
      <c r="Z12" s="19" t="str">
        <f t="shared" si="11"/>
        <v>  TRNALBXXMKDXX: [0.5, 2020, 'open', 2030, 10, 515]</v>
      </c>
      <c r="AB12" s="48"/>
      <c r="AH12" s="47"/>
    </row>
    <row r="13">
      <c r="A13" s="19" t="str">
        <f t="array" ref="A13">IFERROR(INDEX('Input - Capacities'!$F$3:$F$1128, MATCH(0,COUNTIF($A$1:A12, 'Input - Capacities'!$F$3:$F$1128), 0)),"")</f>
        <v>TRNARMXXTURXX</v>
      </c>
      <c r="B13" s="19" t="str">
        <f t="shared" si="1"/>
        <v>ARMXX</v>
      </c>
      <c r="C13" s="45" t="str">
        <f t="shared" si="2"/>
        <v>ARMXX</v>
      </c>
      <c r="D13" s="19" t="str">
        <f t="shared" si="3"/>
        <v>TURXX</v>
      </c>
      <c r="E13" s="45" t="str">
        <f t="shared" si="4"/>
        <v>TURXX</v>
      </c>
      <c r="F13" s="19" t="str">
        <f t="shared" si="5"/>
        <v>Yes</v>
      </c>
      <c r="G13" s="19" t="str">
        <f t="shared" si="6"/>
        <v>TRNARMXXTURXX</v>
      </c>
      <c r="H13" s="19">
        <f>max(SUMIFS('Input - Capacities'!$I$3:$I$1128,'Input - Capacities'!$F$3:$F$1128,A13),SUMIFS('Input - Capacities'!$J$3:$J$1128,'Input - Capacities'!$F$3:$F$1128,A13)*-1)</f>
        <v>0</v>
      </c>
      <c r="I13" s="47"/>
      <c r="J13" s="19" t="s">
        <v>898</v>
      </c>
      <c r="K13" s="19" t="s">
        <v>1733</v>
      </c>
      <c r="L13" s="47"/>
      <c r="M13" s="19" t="str">
        <f t="array" ref="M13">IFERROR(INDEX($G$2:$G$1999,MATCH(0,IFERROR(MATCH($G$2:$G$1999,$O$2:$O$1000,0),COUNTIF($M$1:$M12,$G$2:$G$1000)),0)),"")</f>
        <v>TRNCANWECANWE</v>
      </c>
      <c r="O13" s="48" t="s">
        <v>633</v>
      </c>
      <c r="P13" s="42" t="str">
        <f t="shared" si="7"/>
        <v>ALBXX</v>
      </c>
      <c r="Q13" s="42" t="str">
        <f t="shared" si="8"/>
        <v>MNEXX</v>
      </c>
      <c r="R13" s="42" t="b">
        <f>IF(vlookup(O13,'Input - Config'!$A$3:$D$833,4,0)="No",False,True)</f>
        <v>0</v>
      </c>
      <c r="S13" s="42" t="b">
        <v>1</v>
      </c>
      <c r="U13" s="19">
        <f t="shared" si="9"/>
        <v>0.35</v>
      </c>
      <c r="V13" s="19">
        <f t="shared" si="10"/>
        <v>2020</v>
      </c>
      <c r="W13" s="42">
        <v>2030.0</v>
      </c>
      <c r="X13" s="42">
        <v>10.0</v>
      </c>
      <c r="Y13" s="49">
        <f>IFERROR(VLOOKUP(O13,'Final Data - Costs and Losses'!$A$2:$H$997,7,FALSE)/1000,915)</f>
        <v>475.87296</v>
      </c>
      <c r="Z13" s="19" t="str">
        <f t="shared" si="11"/>
        <v>  TRNALBXXMNEXX: [0.35, 2020, 'open', 2030, 10, 476]</v>
      </c>
      <c r="AB13" s="48"/>
      <c r="AH13" s="47"/>
    </row>
    <row r="14">
      <c r="A14" s="19" t="str">
        <f t="array" ref="A14">IFERROR(INDEX('Input - Capacities'!$F$3:$F$1128, MATCH(0,COUNTIF($A$1:A13, 'Input - Capacities'!$F$3:$F$1128), 0)),"")</f>
        <v>TRNBGDXXINDEA</v>
      </c>
      <c r="B14" s="19" t="str">
        <f t="shared" si="1"/>
        <v>BGDXX</v>
      </c>
      <c r="C14" s="45" t="str">
        <f t="shared" si="2"/>
        <v>BGDXX</v>
      </c>
      <c r="D14" s="19" t="str">
        <f t="shared" si="3"/>
        <v>INDEA</v>
      </c>
      <c r="E14" s="45" t="str">
        <f t="shared" si="4"/>
        <v>INDEA</v>
      </c>
      <c r="F14" s="19" t="str">
        <f t="shared" si="5"/>
        <v>Yes</v>
      </c>
      <c r="G14" s="19" t="str">
        <f t="shared" si="6"/>
        <v>TRNBGDXXINDEA</v>
      </c>
      <c r="H14" s="19">
        <f>max(SUMIFS('Input - Capacities'!$I$3:$I$1128,'Input - Capacities'!$F$3:$F$1128,A14),SUMIFS('Input - Capacities'!$J$3:$J$1128,'Input - Capacities'!$F$3:$F$1128,A14)*-1)</f>
        <v>1000</v>
      </c>
      <c r="I14" s="47"/>
      <c r="J14" s="19" t="s">
        <v>844</v>
      </c>
      <c r="K14" s="19" t="s">
        <v>1731</v>
      </c>
      <c r="L14" s="47"/>
      <c r="M14" s="19" t="str">
        <f t="array" ref="M14">IFERROR(INDEX($G$2:$G$1999,MATCH(0,IFERROR(MATCH($G$2:$G$1999,$O$2:$O$1000,0),COUNTIF($M$1:$M13,$G$2:$G$1000)),0)),"")</f>
        <v>TRNCANCECANWE</v>
      </c>
      <c r="O14" s="48" t="s">
        <v>60</v>
      </c>
      <c r="P14" s="42" t="str">
        <f t="shared" si="7"/>
        <v>AREXX</v>
      </c>
      <c r="Q14" s="42" t="str">
        <f t="shared" si="8"/>
        <v>OMNXX</v>
      </c>
      <c r="R14" s="42" t="b">
        <f>IF(vlookup(O14,'Input - Config'!$A$3:$D$833,4,0)="No",False,True)</f>
        <v>0</v>
      </c>
      <c r="S14" s="42" t="b">
        <v>1</v>
      </c>
      <c r="U14" s="19">
        <f t="shared" si="9"/>
        <v>0.4</v>
      </c>
      <c r="V14" s="19">
        <f t="shared" si="10"/>
        <v>2020</v>
      </c>
      <c r="W14" s="42">
        <v>2030.0</v>
      </c>
      <c r="X14" s="42">
        <v>10.0</v>
      </c>
      <c r="Y14" s="49">
        <f>IFERROR(VLOOKUP(O14,'Final Data - Costs and Losses'!$A$2:$H$997,7,FALSE)/1000,915)</f>
        <v>931.46592</v>
      </c>
      <c r="Z14" s="19" t="str">
        <f t="shared" si="11"/>
        <v>  TRNAREXXOMNXX: [0.4, 2020, 'open', 2030, 10, 931]</v>
      </c>
      <c r="AB14" s="48"/>
      <c r="AH14" s="47"/>
    </row>
    <row r="15">
      <c r="A15" s="19" t="str">
        <f t="array" ref="A15">IFERROR(INDEX('Input - Capacities'!$F$3:$F$1128, MATCH(0,COUNTIF($A$1:A14, 'Input - Capacities'!$F$3:$F$1128), 0)),"")</f>
        <v>TRNBGDXXINDNE</v>
      </c>
      <c r="B15" s="19" t="str">
        <f t="shared" si="1"/>
        <v>BGDXX</v>
      </c>
      <c r="C15" s="45" t="str">
        <f t="shared" si="2"/>
        <v>BGDXX</v>
      </c>
      <c r="D15" s="19" t="str">
        <f t="shared" si="3"/>
        <v>INDNE</v>
      </c>
      <c r="E15" s="45" t="str">
        <f t="shared" si="4"/>
        <v>INDNE</v>
      </c>
      <c r="F15" s="19" t="str">
        <f t="shared" si="5"/>
        <v>Yes</v>
      </c>
      <c r="G15" s="19" t="str">
        <f t="shared" si="6"/>
        <v>TRNBGDXXINDNE</v>
      </c>
      <c r="H15" s="19">
        <f>max(SUMIFS('Input - Capacities'!$I$3:$I$1128,'Input - Capacities'!$F$3:$F$1128,A15),SUMIFS('Input - Capacities'!$J$3:$J$1128,'Input - Capacities'!$F$3:$F$1128,A15)*-1)</f>
        <v>160</v>
      </c>
      <c r="I15" s="47"/>
      <c r="J15" s="19" t="s">
        <v>800</v>
      </c>
      <c r="K15" s="19" t="s">
        <v>1732</v>
      </c>
      <c r="L15" s="47"/>
      <c r="M15" s="19" t="str">
        <f t="array" ref="M15">IFERROR(INDEX($G$2:$G$1999,MATCH(0,IFERROR(MATCH($G$2:$G$1999,$O$2:$O$1000,0),COUNTIF($M$1:$M14,$G$2:$G$1000)),0)),"")</f>
        <v>TRNCANEACANEA</v>
      </c>
      <c r="O15" s="48" t="s">
        <v>64</v>
      </c>
      <c r="P15" s="42" t="str">
        <f t="shared" si="7"/>
        <v>AREXX</v>
      </c>
      <c r="Q15" s="42" t="str">
        <f t="shared" si="8"/>
        <v>SAUXX</v>
      </c>
      <c r="R15" s="42" t="b">
        <f>IF(vlookup(O15,'Input - Config'!$A$3:$D$833,4,0)="No",False,True)</f>
        <v>0</v>
      </c>
      <c r="S15" s="42" t="b">
        <v>0</v>
      </c>
      <c r="U15" s="19">
        <f t="shared" si="9"/>
        <v>0.9</v>
      </c>
      <c r="V15" s="19">
        <f t="shared" si="10"/>
        <v>2020</v>
      </c>
      <c r="W15" s="42">
        <v>2030.0</v>
      </c>
      <c r="X15" s="42">
        <v>10.0</v>
      </c>
      <c r="Y15" s="49">
        <f>IFERROR(VLOOKUP(O15,'Final Data - Costs and Losses'!$A$2:$H$997,7,FALSE)/1000,915)</f>
        <v>1209.40656</v>
      </c>
      <c r="Z15" s="19" t="str">
        <f t="shared" si="11"/>
        <v>  TRNAREXXSAUXX: [0.9, 2020, 'open', 2030, 10, 1209]</v>
      </c>
      <c r="AB15" s="48"/>
      <c r="AH15" s="47"/>
    </row>
    <row r="16">
      <c r="A16" s="19" t="str">
        <f t="array" ref="A16">IFERROR(INDEX('Input - Capacities'!$F$3:$F$1128, MATCH(0,COUNTIF($A$1:A15, 'Input - Capacities'!$F$3:$F$1128), 0)),"")</f>
        <v>TRNBRNXXMYSSK</v>
      </c>
      <c r="B16" s="19" t="str">
        <f t="shared" si="1"/>
        <v>BRNXX</v>
      </c>
      <c r="C16" s="45" t="str">
        <f t="shared" si="2"/>
        <v>BRNXX</v>
      </c>
      <c r="D16" s="19" t="str">
        <f t="shared" si="3"/>
        <v>MYSSK</v>
      </c>
      <c r="E16" s="45" t="str">
        <f t="shared" si="4"/>
        <v>MYSSK</v>
      </c>
      <c r="F16" s="19" t="str">
        <f t="shared" si="5"/>
        <v>Yes</v>
      </c>
      <c r="G16" s="19" t="str">
        <f t="shared" si="6"/>
        <v>TRNBRNXXMYSSK</v>
      </c>
      <c r="H16" s="19">
        <f>max(SUMIFS('Input - Capacities'!$I$3:$I$1128,'Input - Capacities'!$F$3:$F$1128,A16),SUMIFS('Input - Capacities'!$J$3:$J$1128,'Input - Capacities'!$F$3:$F$1128,A16)*-1)</f>
        <v>0</v>
      </c>
      <c r="I16" s="47"/>
      <c r="J16" s="19" t="s">
        <v>780</v>
      </c>
      <c r="K16" s="19" t="s">
        <v>1732</v>
      </c>
      <c r="L16" s="47"/>
      <c r="M16" s="19" t="str">
        <f t="array" ref="M16">IFERROR(INDEX($G$2:$G$1999,MATCH(0,IFERROR(MATCH($G$2:$G$1999,$O$2:$O$1000,0),COUNTIF($M$1:$M15,$G$2:$G$1000)),0)),"")</f>
        <v>TRNCANCECANCE</v>
      </c>
      <c r="O16" s="48" t="s">
        <v>387</v>
      </c>
      <c r="P16" s="42" t="str">
        <f t="shared" si="7"/>
        <v>ARGXX</v>
      </c>
      <c r="Q16" s="42" t="str">
        <f t="shared" si="8"/>
        <v>BOLXX</v>
      </c>
      <c r="R16" s="42" t="b">
        <f>IF(vlookup(O16,'Input - Config'!$A$3:$D$833,4,0)="No",False,True)</f>
        <v>0</v>
      </c>
      <c r="S16" s="42" t="b">
        <v>0</v>
      </c>
      <c r="U16" s="19">
        <f t="shared" si="9"/>
        <v>0.12</v>
      </c>
      <c r="V16" s="19">
        <f t="shared" si="10"/>
        <v>2020</v>
      </c>
      <c r="W16" s="42">
        <v>2030.0</v>
      </c>
      <c r="X16" s="42">
        <v>10.0</v>
      </c>
      <c r="Y16" s="49">
        <f>IFERROR(VLOOKUP(O16,'Final Data - Costs and Losses'!$A$2:$H$997,7,FALSE)/1000,915)</f>
        <v>1814.94048</v>
      </c>
      <c r="Z16" s="19" t="str">
        <f t="shared" si="11"/>
        <v>  TRNARGXXBOLXX: [0.12, 2020, 'open', 2030, 10, 1815]</v>
      </c>
      <c r="AB16" s="48"/>
      <c r="AH16" s="47"/>
    </row>
    <row r="17">
      <c r="A17" s="19" t="str">
        <f t="array" ref="A17">IFERROR(INDEX('Input - Capacities'!$F$3:$F$1128, MATCH(0,COUNTIF($A$1:A16, 'Input - Capacities'!$F$3:$F$1128), 0)),"")</f>
        <v>TRNBTNXXCHNTI</v>
      </c>
      <c r="B17" s="19" t="str">
        <f t="shared" si="1"/>
        <v>BTNXX</v>
      </c>
      <c r="C17" s="45" t="str">
        <f t="shared" si="2"/>
        <v>BTNXX</v>
      </c>
      <c r="D17" s="19" t="str">
        <f t="shared" si="3"/>
        <v>CHNTI</v>
      </c>
      <c r="E17" s="45" t="str">
        <f t="shared" si="4"/>
        <v>CHNSW</v>
      </c>
      <c r="F17" s="19" t="str">
        <f t="shared" si="5"/>
        <v>Yes</v>
      </c>
      <c r="G17" s="19" t="str">
        <f t="shared" si="6"/>
        <v>TRNBTNXXCHNSW</v>
      </c>
      <c r="H17" s="19">
        <f>max(SUMIFS('Input - Capacities'!$I$3:$I$1128,'Input - Capacities'!$F$3:$F$1128,A17),SUMIFS('Input - Capacities'!$J$3:$J$1128,'Input - Capacities'!$F$3:$F$1128,A17)*-1)</f>
        <v>0</v>
      </c>
      <c r="I17" s="47"/>
      <c r="J17" s="19" t="s">
        <v>899</v>
      </c>
      <c r="K17" s="19" t="s">
        <v>1733</v>
      </c>
      <c r="L17" s="47"/>
      <c r="M17" s="19" t="str">
        <f t="array" ref="M17">IFERROR(INDEX($G$2:$G$1999,MATCH(0,IFERROR(MATCH($G$2:$G$1999,$O$2:$O$1000,0),COUNTIF($M$1:$M16,$G$2:$G$1000)),0)),"")</f>
        <v>TRNCANEAGRLXX</v>
      </c>
      <c r="O17" s="48" t="s">
        <v>393</v>
      </c>
      <c r="P17" s="42" t="str">
        <f t="shared" si="7"/>
        <v>ARGXX</v>
      </c>
      <c r="Q17" s="42" t="str">
        <f t="shared" si="8"/>
        <v>CHLXX</v>
      </c>
      <c r="R17" s="42" t="b">
        <f>IF(vlookup(O17,'Input - Config'!$A$3:$D$833,4,0)="No",False,True)</f>
        <v>0</v>
      </c>
      <c r="S17" s="42" t="b">
        <v>0</v>
      </c>
      <c r="U17" s="19">
        <f t="shared" si="9"/>
        <v>0.2</v>
      </c>
      <c r="V17" s="19">
        <f t="shared" si="10"/>
        <v>2020</v>
      </c>
      <c r="W17" s="42">
        <v>2030.0</v>
      </c>
      <c r="X17" s="42">
        <v>10.0</v>
      </c>
      <c r="Y17" s="49">
        <f>IFERROR(VLOOKUP(O17,'Final Data - Costs and Losses'!$A$2:$H$997,7,FALSE)/1000,915)</f>
        <v>1362.93024</v>
      </c>
      <c r="Z17" s="19" t="str">
        <f t="shared" si="11"/>
        <v>  TRNARGXXCHLXX: [0.2, 2020, 'open', 2030, 10, 1363]</v>
      </c>
      <c r="AB17" s="48"/>
      <c r="AH17" s="47"/>
    </row>
    <row r="18">
      <c r="A18" s="19" t="str">
        <f t="array" ref="A18">IFERROR(INDEX('Input - Capacities'!$F$3:$F$1128, MATCH(0,COUNTIF($A$1:A17, 'Input - Capacities'!$F$3:$F$1128), 0)),"")</f>
        <v>TRNBTNXXINDEA</v>
      </c>
      <c r="B18" s="19" t="str">
        <f t="shared" si="1"/>
        <v>BTNXX</v>
      </c>
      <c r="C18" s="45" t="str">
        <f t="shared" si="2"/>
        <v>BTNXX</v>
      </c>
      <c r="D18" s="19" t="str">
        <f t="shared" si="3"/>
        <v>INDEA</v>
      </c>
      <c r="E18" s="45" t="str">
        <f t="shared" si="4"/>
        <v>INDEA</v>
      </c>
      <c r="F18" s="19" t="str">
        <f t="shared" si="5"/>
        <v>Yes</v>
      </c>
      <c r="G18" s="19" t="str">
        <f t="shared" si="6"/>
        <v>TRNBTNXXINDEA</v>
      </c>
      <c r="H18" s="19">
        <f>max(SUMIFS('Input - Capacities'!$I$3:$I$1128,'Input - Capacities'!$F$3:$F$1128,A18),SUMIFS('Input - Capacities'!$J$3:$J$1128,'Input - Capacities'!$F$3:$F$1128,A18)*-1)</f>
        <v>1980</v>
      </c>
      <c r="I18" s="47"/>
      <c r="J18" s="19" t="s">
        <v>782</v>
      </c>
      <c r="K18" s="19" t="s">
        <v>1727</v>
      </c>
      <c r="L18" s="47"/>
      <c r="M18" s="19" t="str">
        <f t="array" ref="M18">IFERROR(INDEX($G$2:$G$1999,MATCH(0,IFERROR(MATCH($G$2:$G$1999,$O$2:$O$1000,0),COUNTIF($M$1:$M17,$G$2:$G$1000)),0)),"")</f>
        <v>TRNGUFXXSURXX</v>
      </c>
      <c r="O18" s="48" t="s">
        <v>399</v>
      </c>
      <c r="P18" s="42" t="str">
        <f t="shared" si="7"/>
        <v>ARGXX</v>
      </c>
      <c r="Q18" s="42" t="str">
        <f t="shared" si="8"/>
        <v>PRYXX</v>
      </c>
      <c r="R18" s="42" t="b">
        <f>IF(vlookup(O18,'Input - Config'!$A$3:$D$833,4,0)="No",False,True)</f>
        <v>0</v>
      </c>
      <c r="S18" s="42" t="b">
        <v>0</v>
      </c>
      <c r="U18" s="19">
        <f t="shared" si="9"/>
        <v>3.32</v>
      </c>
      <c r="V18" s="19">
        <f t="shared" si="10"/>
        <v>2020</v>
      </c>
      <c r="W18" s="42">
        <v>2030.0</v>
      </c>
      <c r="X18" s="42">
        <v>10.0</v>
      </c>
      <c r="Y18" s="49">
        <f>IFERROR(VLOOKUP(O18,'Final Data - Costs and Losses'!$A$2:$H$997,7,FALSE)/1000,915)</f>
        <v>1305.85824</v>
      </c>
      <c r="Z18" s="19" t="str">
        <f t="shared" si="11"/>
        <v>  TRNARGXXPRYXX: [3.32, 2020, 'open', 2030, 10, 1306]</v>
      </c>
      <c r="AB18" s="48"/>
      <c r="AH18" s="47"/>
    </row>
    <row r="19">
      <c r="A19" s="19" t="str">
        <f t="array" ref="A19">IFERROR(INDEX('Input - Capacities'!$F$3:$F$1128, MATCH(0,COUNTIF($A$1:A18, 'Input - Capacities'!$F$3:$F$1128), 0)),"")</f>
        <v>TRNIDNJWIDNKA</v>
      </c>
      <c r="B19" s="19" t="str">
        <f t="shared" si="1"/>
        <v>IDNJW</v>
      </c>
      <c r="C19" s="45" t="str">
        <f t="shared" si="2"/>
        <v>IDNJW</v>
      </c>
      <c r="D19" s="19" t="str">
        <f t="shared" si="3"/>
        <v>IDNKA</v>
      </c>
      <c r="E19" s="45" t="str">
        <f t="shared" si="4"/>
        <v>IDNKA</v>
      </c>
      <c r="F19" s="19" t="str">
        <f t="shared" si="5"/>
        <v>Yes</v>
      </c>
      <c r="G19" s="19" t="str">
        <f t="shared" si="6"/>
        <v>TRNIDNJWIDNKA</v>
      </c>
      <c r="H19" s="19">
        <f>max(SUMIFS('Input - Capacities'!$I$3:$I$1128,'Input - Capacities'!$F$3:$F$1128,A19),SUMIFS('Input - Capacities'!$J$3:$J$1128,'Input - Capacities'!$F$3:$F$1128,A19)*-1)</f>
        <v>0</v>
      </c>
      <c r="I19" s="47"/>
      <c r="J19" s="19" t="s">
        <v>784</v>
      </c>
      <c r="K19" s="19" t="s">
        <v>1732</v>
      </c>
      <c r="L19" s="47"/>
      <c r="M19" s="19" t="str">
        <f t="array" ref="M19">IFERROR(INDEX($G$2:$G$1999,MATCH(0,IFERROR(MATCH($G$2:$G$1999,$O$2:$O$1000,0),COUNTIF($M$1:$M18,$G$2:$G$1000)),0)),"")</f>
        <v>TRNGUYXXSURXX</v>
      </c>
      <c r="O19" s="48" t="s">
        <v>407</v>
      </c>
      <c r="P19" s="42" t="str">
        <f t="shared" si="7"/>
        <v>ARGXX</v>
      </c>
      <c r="Q19" s="42" t="str">
        <f t="shared" si="8"/>
        <v>URYXX</v>
      </c>
      <c r="R19" s="42" t="b">
        <f>IF(vlookup(O19,'Input - Config'!$A$3:$D$833,4,0)="No",False,True)</f>
        <v>0</v>
      </c>
      <c r="S19" s="42" t="b">
        <v>0</v>
      </c>
      <c r="U19" s="19">
        <f t="shared" si="9"/>
        <v>3.89</v>
      </c>
      <c r="V19" s="19">
        <f t="shared" si="10"/>
        <v>2020</v>
      </c>
      <c r="W19" s="42">
        <v>2030.0</v>
      </c>
      <c r="X19" s="42">
        <v>10.0</v>
      </c>
      <c r="Y19" s="49">
        <f>IFERROR(VLOOKUP(O19,'Final Data - Costs and Losses'!$A$2:$H$997,7,FALSE)/1000,915)</f>
        <v>608.68272</v>
      </c>
      <c r="Z19" s="19" t="str">
        <f t="shared" si="11"/>
        <v>  TRNARGXXURYXX: [3.89, 2020, 'open', 2030, 10, 609]</v>
      </c>
      <c r="AB19" s="48"/>
      <c r="AH19" s="47"/>
    </row>
    <row r="20">
      <c r="A20" s="19" t="str">
        <f t="array" ref="A20">IFERROR(INDEX('Input - Capacities'!$F$3:$F$1128, MATCH(0,COUNTIF($A$1:A19, 'Input - Capacities'!$F$3:$F$1128), 0)),"")</f>
        <v>TRNIDNJWIDNNU</v>
      </c>
      <c r="B20" s="19" t="str">
        <f t="shared" si="1"/>
        <v>IDNJW</v>
      </c>
      <c r="C20" s="45" t="str">
        <f t="shared" si="2"/>
        <v>IDNJW</v>
      </c>
      <c r="D20" s="19" t="str">
        <f t="shared" si="3"/>
        <v>IDNNU</v>
      </c>
      <c r="E20" s="45" t="str">
        <f t="shared" si="4"/>
        <v>IDNNU</v>
      </c>
      <c r="F20" s="19" t="str">
        <f t="shared" si="5"/>
        <v>Yes</v>
      </c>
      <c r="G20" s="19" t="str">
        <f t="shared" si="6"/>
        <v>TRNIDNJWIDNNU</v>
      </c>
      <c r="H20" s="19">
        <f>max(SUMIFS('Input - Capacities'!$I$3:$I$1128,'Input - Capacities'!$F$3:$F$1128,A20),SUMIFS('Input - Capacities'!$J$3:$J$1128,'Input - Capacities'!$F$3:$F$1128,A20)*-1)</f>
        <v>2000</v>
      </c>
      <c r="I20" s="47"/>
      <c r="J20" s="19" t="s">
        <v>877</v>
      </c>
      <c r="K20" s="19" t="s">
        <v>1733</v>
      </c>
      <c r="L20" s="47"/>
      <c r="M20" s="19" t="str">
        <f t="array" ref="M20">IFERROR(INDEX($G$2:$G$1999,MATCH(0,IFERROR(MATCH($G$2:$G$1999,$O$2:$O$1000,0),COUNTIF($M$1:$M19,$G$2:$G$1000)),0)),"")</f>
        <v>TRNGUYXXVENXX</v>
      </c>
      <c r="O20" s="48" t="s">
        <v>67</v>
      </c>
      <c r="P20" s="42" t="str">
        <f t="shared" si="7"/>
        <v>ARMXX</v>
      </c>
      <c r="Q20" s="42" t="str">
        <f t="shared" si="8"/>
        <v>AZEXX</v>
      </c>
      <c r="R20" s="42" t="b">
        <f>IF(vlookup(O20,'Input - Config'!$A$3:$D$833,4,0)="No",False,True)</f>
        <v>0</v>
      </c>
      <c r="S20" s="42" t="b">
        <v>0</v>
      </c>
      <c r="U20" s="19">
        <f t="shared" si="9"/>
        <v>0</v>
      </c>
      <c r="V20" s="19">
        <f t="shared" si="10"/>
        <v>2030</v>
      </c>
      <c r="W20" s="42">
        <v>2030.0</v>
      </c>
      <c r="X20" s="42">
        <v>10.0</v>
      </c>
      <c r="Y20" s="49">
        <f>IFERROR(VLOOKUP(O20,'Final Data - Costs and Losses'!$A$2:$H$997,7,FALSE)/1000,915)</f>
        <v>971.98704</v>
      </c>
      <c r="Z20" s="19" t="str">
        <f t="shared" si="11"/>
        <v>  TRNARMXXAZEXX: [0, 2030, 'open', 2030, 10, 972]</v>
      </c>
      <c r="AB20" s="48"/>
      <c r="AH20" s="47"/>
    </row>
    <row r="21">
      <c r="A21" s="19" t="str">
        <f t="array" ref="A21">IFERROR(INDEX('Input - Capacities'!$F$3:$F$1128, MATCH(0,COUNTIF($A$1:A20, 'Input - Capacities'!$F$3:$F$1128), 0)),"")</f>
        <v>TRNIDNJWIDNSM</v>
      </c>
      <c r="B21" s="19" t="str">
        <f t="shared" si="1"/>
        <v>IDNJW</v>
      </c>
      <c r="C21" s="45" t="str">
        <f t="shared" si="2"/>
        <v>IDNJW</v>
      </c>
      <c r="D21" s="19" t="str">
        <f t="shared" si="3"/>
        <v>IDNSM</v>
      </c>
      <c r="E21" s="45" t="str">
        <f t="shared" si="4"/>
        <v>IDNSM</v>
      </c>
      <c r="F21" s="19" t="str">
        <f t="shared" si="5"/>
        <v>Yes</v>
      </c>
      <c r="G21" s="19" t="str">
        <f t="shared" si="6"/>
        <v>TRNIDNJWIDNSM</v>
      </c>
      <c r="H21" s="19">
        <f>max(SUMIFS('Input - Capacities'!$I$3:$I$1128,'Input - Capacities'!$F$3:$F$1128,A21),SUMIFS('Input - Capacities'!$J$3:$J$1128,'Input - Capacities'!$F$3:$F$1128,A21)*-1)</f>
        <v>0</v>
      </c>
      <c r="I21" s="47"/>
      <c r="J21" s="19" t="s">
        <v>850</v>
      </c>
      <c r="K21" s="19" t="s">
        <v>1731</v>
      </c>
      <c r="L21" s="47"/>
      <c r="M21" s="19" t="str">
        <f t="array" ref="M21">IFERROR(INDEX($G$2:$G$1999,MATCH(0,IFERROR(MATCH($G$2:$G$1999,$O$2:$O$1000,0),COUNTIF($M$1:$M20,$G$2:$G$1000)),0)),"")</f>
        <v>TRNCANWEUSAXX</v>
      </c>
      <c r="O21" s="48" t="s">
        <v>72</v>
      </c>
      <c r="P21" s="42" t="str">
        <f t="shared" si="7"/>
        <v>ARMXX</v>
      </c>
      <c r="Q21" s="42" t="str">
        <f t="shared" si="8"/>
        <v>GEOXX</v>
      </c>
      <c r="R21" s="42" t="b">
        <f>IF(vlookup(O21,'Input - Config'!$A$3:$D$833,4,0)="No",False,True)</f>
        <v>0</v>
      </c>
      <c r="S21" s="42" t="b">
        <v>0</v>
      </c>
      <c r="U21" s="19">
        <f t="shared" si="9"/>
        <v>0.2</v>
      </c>
      <c r="V21" s="19">
        <f t="shared" si="10"/>
        <v>2020</v>
      </c>
      <c r="W21" s="42">
        <v>2030.0</v>
      </c>
      <c r="X21" s="42">
        <v>10.0</v>
      </c>
      <c r="Y21" s="49">
        <f>IFERROR(VLOOKUP(O21,'Final Data - Costs and Losses'!$A$2:$H$997,7,FALSE)/1000,915)</f>
        <v>552.56592</v>
      </c>
      <c r="Z21" s="19" t="str">
        <f t="shared" si="11"/>
        <v>  TRNARMXXGEOXX: [0.2, 2020, 'open', 2030, 10, 553]</v>
      </c>
      <c r="AB21" s="48"/>
      <c r="AH21" s="47"/>
    </row>
    <row r="22">
      <c r="A22" s="19" t="str">
        <f t="array" ref="A22">IFERROR(INDEX('Input - Capacities'!$F$3:$F$1128, MATCH(0,COUNTIF($A$1:A21, 'Input - Capacities'!$F$3:$F$1128), 0)),"")</f>
        <v>TRNIDNKAIDNSL</v>
      </c>
      <c r="B22" s="19" t="str">
        <f t="shared" si="1"/>
        <v>IDNKA</v>
      </c>
      <c r="C22" s="45" t="str">
        <f t="shared" si="2"/>
        <v>IDNKA</v>
      </c>
      <c r="D22" s="19" t="str">
        <f t="shared" si="3"/>
        <v>IDNSL</v>
      </c>
      <c r="E22" s="45" t="str">
        <f t="shared" si="4"/>
        <v>IDNSL</v>
      </c>
      <c r="F22" s="19" t="str">
        <f t="shared" si="5"/>
        <v>Yes</v>
      </c>
      <c r="G22" s="19" t="str">
        <f t="shared" si="6"/>
        <v>TRNIDNKAIDNSL</v>
      </c>
      <c r="H22" s="19">
        <f>max(SUMIFS('Input - Capacities'!$I$3:$I$1128,'Input - Capacities'!$F$3:$F$1128,A22),SUMIFS('Input - Capacities'!$J$3:$J$1128,'Input - Capacities'!$F$3:$F$1128,A22)*-1)</f>
        <v>0</v>
      </c>
      <c r="I22" s="47"/>
      <c r="J22" s="19" t="s">
        <v>819</v>
      </c>
      <c r="K22" s="19" t="s">
        <v>1730</v>
      </c>
      <c r="L22" s="47"/>
      <c r="M22" s="19" t="str">
        <f t="array" ref="M22">IFERROR(INDEX($G$2:$G$1999,MATCH(0,IFERROR(MATCH($G$2:$G$1999,$O$2:$O$1000,0),COUNTIF($M$1:$M21,$G$2:$G$1000)),0)),"")</f>
        <v>TRNCANCEUSASE</v>
      </c>
      <c r="O22" s="48" t="s">
        <v>78</v>
      </c>
      <c r="P22" s="42" t="str">
        <f t="shared" si="7"/>
        <v>ARMXX</v>
      </c>
      <c r="Q22" s="42" t="str">
        <f t="shared" si="8"/>
        <v>IRNXX</v>
      </c>
      <c r="R22" s="42" t="b">
        <f>IF(vlookup(O22,'Input - Config'!$A$3:$D$833,4,0)="No",False,True)</f>
        <v>0</v>
      </c>
      <c r="S22" s="42" t="b">
        <v>0</v>
      </c>
      <c r="U22" s="19">
        <f t="shared" si="9"/>
        <v>0.35</v>
      </c>
      <c r="V22" s="19">
        <f t="shared" si="10"/>
        <v>2020</v>
      </c>
      <c r="W22" s="42">
        <v>2030.0</v>
      </c>
      <c r="X22" s="42">
        <v>10.0</v>
      </c>
      <c r="Y22" s="49">
        <f>IFERROR(VLOOKUP(O22,'Final Data - Costs and Losses'!$A$2:$H$997,7,FALSE)/1000,915)</f>
        <v>1160.32464</v>
      </c>
      <c r="Z22" s="19" t="str">
        <f t="shared" si="11"/>
        <v>  TRNARMXXIRNXX: [0.35, 2020, 'open', 2030, 10, 1160]</v>
      </c>
      <c r="AB22" s="48"/>
      <c r="AH22" s="47"/>
    </row>
    <row r="23">
      <c r="A23" s="19" t="str">
        <f t="array" ref="A23">IFERROR(INDEX('Input - Capacities'!$F$3:$F$1128, MATCH(0,COUNTIF($A$1:A22, 'Input - Capacities'!$F$3:$F$1128), 0)),"")</f>
        <v>TRNIDNKAMYSSH</v>
      </c>
      <c r="B23" s="19" t="str">
        <f t="shared" si="1"/>
        <v>IDNKA</v>
      </c>
      <c r="C23" s="45" t="str">
        <f t="shared" si="2"/>
        <v>IDNKA</v>
      </c>
      <c r="D23" s="19" t="str">
        <f t="shared" si="3"/>
        <v>MYSSH</v>
      </c>
      <c r="E23" s="45" t="str">
        <f t="shared" si="4"/>
        <v>MYSSH</v>
      </c>
      <c r="F23" s="19" t="str">
        <f t="shared" si="5"/>
        <v>Yes</v>
      </c>
      <c r="G23" s="19" t="str">
        <f t="shared" si="6"/>
        <v>TRNIDNKAMYSSH</v>
      </c>
      <c r="H23" s="19">
        <f>max(SUMIFS('Input - Capacities'!$I$3:$I$1128,'Input - Capacities'!$F$3:$F$1128,A23),SUMIFS('Input - Capacities'!$J$3:$J$1128,'Input - Capacities'!$F$3:$F$1128,A23)*-1)</f>
        <v>0</v>
      </c>
      <c r="I23" s="47"/>
      <c r="J23" s="19" t="s">
        <v>822</v>
      </c>
      <c r="K23" s="19" t="s">
        <v>1730</v>
      </c>
      <c r="L23" s="47"/>
      <c r="M23" s="19" t="str">
        <f t="array" ref="M23">IFERROR(INDEX($G$2:$G$1999,MATCH(0,IFERROR(MATCH($G$2:$G$1999,$O$2:$O$1000,0),COUNTIF($M$1:$M22,$G$2:$G$1000)),0)),"")</f>
        <v>TRNCANNOUSAXX</v>
      </c>
      <c r="O23" s="48" t="s">
        <v>81</v>
      </c>
      <c r="P23" s="42" t="str">
        <f t="shared" si="7"/>
        <v>ARMXX</v>
      </c>
      <c r="Q23" s="42" t="str">
        <f t="shared" si="8"/>
        <v>TURXX</v>
      </c>
      <c r="R23" s="42" t="b">
        <f>IF(vlookup(O23,'Input - Config'!$A$3:$D$833,4,0)="No",False,True)</f>
        <v>0</v>
      </c>
      <c r="S23" s="42" t="b">
        <v>0</v>
      </c>
      <c r="U23" s="19">
        <f t="shared" si="9"/>
        <v>0</v>
      </c>
      <c r="V23" s="19">
        <f t="shared" si="10"/>
        <v>2030</v>
      </c>
      <c r="W23" s="42">
        <v>2030.0</v>
      </c>
      <c r="X23" s="42">
        <v>10.0</v>
      </c>
      <c r="Y23" s="49">
        <f>IFERROR(VLOOKUP(O23,'Final Data - Costs and Losses'!$A$2:$H$997,7,FALSE)/1000,915)</f>
        <v>1464.5184</v>
      </c>
      <c r="Z23" s="19" t="str">
        <f t="shared" si="11"/>
        <v>  TRNARMXXTURXX: [0, 2030, 'open', 2030, 10, 1465]</v>
      </c>
      <c r="AB23" s="48"/>
      <c r="AH23" s="47"/>
    </row>
    <row r="24">
      <c r="A24" s="19" t="str">
        <f t="array" ref="A24">IFERROR(INDEX('Input - Capacities'!$F$3:$F$1128, MATCH(0,COUNTIF($A$1:A23, 'Input - Capacities'!$F$3:$F$1128), 0)),"")</f>
        <v>TRNIDNKAMYSSK</v>
      </c>
      <c r="B24" s="19" t="str">
        <f t="shared" si="1"/>
        <v>IDNKA</v>
      </c>
      <c r="C24" s="45" t="str">
        <f t="shared" si="2"/>
        <v>IDNKA</v>
      </c>
      <c r="D24" s="19" t="str">
        <f t="shared" si="3"/>
        <v>MYSSK</v>
      </c>
      <c r="E24" s="45" t="str">
        <f t="shared" si="4"/>
        <v>MYSSK</v>
      </c>
      <c r="F24" s="19" t="str">
        <f t="shared" si="5"/>
        <v>Yes</v>
      </c>
      <c r="G24" s="19" t="str">
        <f t="shared" si="6"/>
        <v>TRNIDNKAMYSSK</v>
      </c>
      <c r="H24" s="19">
        <f>max(SUMIFS('Input - Capacities'!$I$3:$I$1128,'Input - Capacities'!$F$3:$F$1128,A24),SUMIFS('Input - Capacities'!$J$3:$J$1128,'Input - Capacities'!$F$3:$F$1128,A24)*-1)</f>
        <v>230</v>
      </c>
      <c r="I24" s="47"/>
      <c r="J24" s="19" t="s">
        <v>803</v>
      </c>
      <c r="K24" s="19" t="s">
        <v>1729</v>
      </c>
      <c r="L24" s="47"/>
      <c r="M24" s="19" t="str">
        <f t="array" ref="M24">IFERROR(INDEX($G$2:$G$1999,MATCH(0,IFERROR(MATCH($G$2:$G$1999,$O$2:$O$1000,0),COUNTIF($M$1:$M23,$G$2:$G$1000)),0)),"")</f>
        <v>TRNCANEAUSASE</v>
      </c>
      <c r="O24" s="48" t="s">
        <v>644</v>
      </c>
      <c r="P24" s="42" t="str">
        <f t="shared" si="7"/>
        <v>AUTXX</v>
      </c>
      <c r="Q24" s="42" t="str">
        <f t="shared" si="8"/>
        <v>CHEXX</v>
      </c>
      <c r="R24" s="42" t="b">
        <f>IF(vlookup(O24,'Input - Config'!$A$3:$D$833,4,0)="No",False,True)</f>
        <v>0</v>
      </c>
      <c r="S24" s="42" t="b">
        <v>0</v>
      </c>
      <c r="U24" s="19">
        <f t="shared" si="9"/>
        <v>1.2</v>
      </c>
      <c r="V24" s="19">
        <f t="shared" si="10"/>
        <v>2020</v>
      </c>
      <c r="W24" s="42">
        <v>2030.0</v>
      </c>
      <c r="X24" s="42">
        <v>10.0</v>
      </c>
      <c r="Y24" s="49">
        <f>IFERROR(VLOOKUP(O24,'Final Data - Costs and Losses'!$A$2:$H$997,7,FALSE)/1000,915)</f>
        <v>1051.88784</v>
      </c>
      <c r="Z24" s="19" t="str">
        <f t="shared" si="11"/>
        <v>  TRNAUTXXCHEXX: [1.2, 2020, 'open', 2030, 10, 1052]</v>
      </c>
      <c r="AB24" s="48"/>
      <c r="AH24" s="47"/>
    </row>
    <row r="25">
      <c r="A25" s="19" t="str">
        <f t="array" ref="A25">IFERROR(INDEX('Input - Capacities'!$F$3:$F$1128, MATCH(0,COUNTIF($A$1:A24, 'Input - Capacities'!$F$3:$F$1128), 0)),"")</f>
        <v>TRNIDNMLIDNPP</v>
      </c>
      <c r="B25" s="19" t="str">
        <f t="shared" si="1"/>
        <v>IDNML</v>
      </c>
      <c r="C25" s="45" t="str">
        <f t="shared" si="2"/>
        <v>IDNML</v>
      </c>
      <c r="D25" s="19" t="str">
        <f t="shared" si="3"/>
        <v>IDNPP</v>
      </c>
      <c r="E25" s="45" t="str">
        <f t="shared" si="4"/>
        <v>IDNPP</v>
      </c>
      <c r="F25" s="19" t="str">
        <f t="shared" si="5"/>
        <v>Yes</v>
      </c>
      <c r="G25" s="19" t="str">
        <f t="shared" si="6"/>
        <v>TRNIDNMLIDNPP</v>
      </c>
      <c r="H25" s="19">
        <f>max(SUMIFS('Input - Capacities'!$I$3:$I$1128,'Input - Capacities'!$F$3:$F$1128,A25),SUMIFS('Input - Capacities'!$J$3:$J$1128,'Input - Capacities'!$F$3:$F$1128,A25)*-1)</f>
        <v>0</v>
      </c>
      <c r="I25" s="47"/>
      <c r="J25" s="19" t="s">
        <v>786</v>
      </c>
      <c r="K25" s="19" t="s">
        <v>1728</v>
      </c>
      <c r="L25" s="47"/>
      <c r="M25" s="19" t="str">
        <f t="array" ref="M25">IFERROR(INDEX($G$2:$G$1999,MATCH(0,IFERROR(MATCH($G$2:$G$1999,$O$2:$O$1000,0),COUNTIF($M$1:$M24,$G$2:$G$1000)),0)),"")</f>
        <v>TRNALBXXKOSXX</v>
      </c>
      <c r="O25" s="48" t="s">
        <v>647</v>
      </c>
      <c r="P25" s="42" t="str">
        <f t="shared" si="7"/>
        <v>AUTXX</v>
      </c>
      <c r="Q25" s="42" t="str">
        <f t="shared" si="8"/>
        <v>CZEXX</v>
      </c>
      <c r="R25" s="42" t="b">
        <f>IF(vlookup(O25,'Input - Config'!$A$3:$D$833,4,0)="No",False,True)</f>
        <v>0</v>
      </c>
      <c r="S25" s="42" t="b">
        <v>0</v>
      </c>
      <c r="U25" s="19">
        <f t="shared" si="9"/>
        <v>0.9</v>
      </c>
      <c r="V25" s="19">
        <f t="shared" si="10"/>
        <v>2020</v>
      </c>
      <c r="W25" s="42">
        <v>2030.0</v>
      </c>
      <c r="X25" s="42">
        <v>10.0</v>
      </c>
      <c r="Y25" s="49">
        <f>IFERROR(VLOOKUP(O25,'Final Data - Costs and Losses'!$A$2:$H$997,7,FALSE)/1000,915)</f>
        <v>702.21072</v>
      </c>
      <c r="Z25" s="19" t="str">
        <f t="shared" si="11"/>
        <v>  TRNAUTXXCZEXX: [0.9, 2020, 'open', 2030, 10, 702]</v>
      </c>
      <c r="AB25" s="48"/>
      <c r="AH25" s="47"/>
    </row>
    <row r="26">
      <c r="A26" s="19" t="str">
        <f t="array" ref="A26">IFERROR(INDEX('Input - Capacities'!$F$3:$F$1128, MATCH(0,COUNTIF($A$1:A25, 'Input - Capacities'!$F$3:$F$1128), 0)),"")</f>
        <v>TRNIDNMLIDNSL</v>
      </c>
      <c r="B26" s="19" t="str">
        <f t="shared" si="1"/>
        <v>IDNML</v>
      </c>
      <c r="C26" s="45" t="str">
        <f t="shared" si="2"/>
        <v>IDNML</v>
      </c>
      <c r="D26" s="19" t="str">
        <f t="shared" si="3"/>
        <v>IDNSL</v>
      </c>
      <c r="E26" s="45" t="str">
        <f t="shared" si="4"/>
        <v>IDNSL</v>
      </c>
      <c r="F26" s="19" t="str">
        <f t="shared" si="5"/>
        <v>Yes</v>
      </c>
      <c r="G26" s="19" t="str">
        <f t="shared" si="6"/>
        <v>TRNIDNMLIDNSL</v>
      </c>
      <c r="H26" s="19">
        <f>max(SUMIFS('Input - Capacities'!$I$3:$I$1128,'Input - Capacities'!$F$3:$F$1128,A26),SUMIFS('Input - Capacities'!$J$3:$J$1128,'Input - Capacities'!$F$3:$F$1128,A26)*-1)</f>
        <v>0</v>
      </c>
      <c r="I26" s="47"/>
      <c r="J26" s="19" t="s">
        <v>935</v>
      </c>
      <c r="K26" s="19" t="s">
        <v>1727</v>
      </c>
      <c r="L26" s="47"/>
      <c r="M26" s="19" t="str">
        <f t="array" ref="M26">IFERROR(INDEX($G$2:$G$1999,MATCH(0,IFERROR(MATCH($G$2:$G$1999,$O$2:$O$1000,0),COUNTIF($M$1:$M25,$G$2:$G$1000)),0)),"")</f>
        <v>TRNBLZXXGTMXX</v>
      </c>
      <c r="O26" s="48" t="s">
        <v>649</v>
      </c>
      <c r="P26" s="42" t="str">
        <f t="shared" si="7"/>
        <v>AUTXX</v>
      </c>
      <c r="Q26" s="42" t="str">
        <f t="shared" si="8"/>
        <v>DEUXX</v>
      </c>
      <c r="R26" s="42" t="b">
        <f>IF(vlookup(O26,'Input - Config'!$A$3:$D$833,4,0)="No",False,True)</f>
        <v>0</v>
      </c>
      <c r="S26" s="42" t="b">
        <v>0</v>
      </c>
      <c r="U26" s="19">
        <f t="shared" si="9"/>
        <v>1.4</v>
      </c>
      <c r="V26" s="19">
        <f t="shared" si="10"/>
        <v>2020</v>
      </c>
      <c r="W26" s="42">
        <v>2030.0</v>
      </c>
      <c r="X26" s="42">
        <v>10.0</v>
      </c>
      <c r="Y26" s="49">
        <f>IFERROR(VLOOKUP(O26,'Final Data - Costs and Losses'!$A$2:$H$997,7,FALSE)/1000,915)</f>
        <v>1012.50816</v>
      </c>
      <c r="Z26" s="19" t="str">
        <f t="shared" si="11"/>
        <v>  TRNAUTXXDEUXX: [1.4, 2020, 'open', 2030, 10, 1013]</v>
      </c>
      <c r="AB26" s="48"/>
      <c r="AH26" s="47"/>
    </row>
    <row r="27">
      <c r="A27" s="19" t="str">
        <f t="array" ref="A27">IFERROR(INDEX('Input - Capacities'!$F$3:$F$1128, MATCH(0,COUNTIF($A$1:A26, 'Input - Capacities'!$F$3:$F$1128), 0)),"")</f>
        <v>TRNIDNNUIDNSL</v>
      </c>
      <c r="B27" s="19" t="str">
        <f t="shared" si="1"/>
        <v>IDNNU</v>
      </c>
      <c r="C27" s="45" t="str">
        <f t="shared" si="2"/>
        <v>IDNNU</v>
      </c>
      <c r="D27" s="19" t="str">
        <f t="shared" si="3"/>
        <v>IDNSL</v>
      </c>
      <c r="E27" s="45" t="str">
        <f t="shared" si="4"/>
        <v>IDNSL</v>
      </c>
      <c r="F27" s="19" t="str">
        <f t="shared" si="5"/>
        <v>Yes</v>
      </c>
      <c r="G27" s="19" t="str">
        <f t="shared" si="6"/>
        <v>TRNIDNNUIDNSL</v>
      </c>
      <c r="H27" s="19">
        <f>max(SUMIFS('Input - Capacities'!$I$3:$I$1128,'Input - Capacities'!$F$3:$F$1128,A27),SUMIFS('Input - Capacities'!$J$3:$J$1128,'Input - Capacities'!$F$3:$F$1128,A27)*-1)</f>
        <v>0</v>
      </c>
      <c r="I27" s="47"/>
      <c r="J27" s="19" t="s">
        <v>809</v>
      </c>
      <c r="K27" s="19" t="s">
        <v>1730</v>
      </c>
      <c r="L27" s="47"/>
      <c r="M27" s="19" t="str">
        <f t="array" ref="M27">IFERROR(INDEX($G$2:$G$1999,MATCH(0,IFERROR(MATCH($G$2:$G$1999,$O$2:$O$1000,0),COUNTIF($M$1:$M26,$G$2:$G$1000)),0)),"")</f>
        <v>TRNBLZXXMEXXX</v>
      </c>
      <c r="O27" s="48" t="s">
        <v>652</v>
      </c>
      <c r="P27" s="42" t="str">
        <f t="shared" si="7"/>
        <v>AUTXX</v>
      </c>
      <c r="Q27" s="42" t="str">
        <f t="shared" si="8"/>
        <v>HUNXX</v>
      </c>
      <c r="R27" s="42" t="b">
        <f>IF(vlookup(O27,'Input - Config'!$A$3:$D$833,4,0)="No",False,True)</f>
        <v>0</v>
      </c>
      <c r="S27" s="42" t="b">
        <v>0</v>
      </c>
      <c r="U27" s="19">
        <f t="shared" si="9"/>
        <v>0.8</v>
      </c>
      <c r="V27" s="19">
        <f t="shared" si="10"/>
        <v>2020</v>
      </c>
      <c r="W27" s="42">
        <v>2030.0</v>
      </c>
      <c r="X27" s="42">
        <v>10.0</v>
      </c>
      <c r="Y27" s="49">
        <f>IFERROR(VLOOKUP(O27,'Final Data - Costs and Losses'!$A$2:$H$997,7,FALSE)/1000,915)</f>
        <v>631.12944</v>
      </c>
      <c r="Z27" s="19" t="str">
        <f t="shared" si="11"/>
        <v>  TRNAUTXXHUNXX: [0.8, 2020, 'open', 2030, 10, 631]</v>
      </c>
      <c r="AB27" s="48"/>
      <c r="AH27" s="47"/>
    </row>
    <row r="28">
      <c r="A28" s="19" t="str">
        <f t="array" ref="A28">IFERROR(INDEX('Input - Capacities'!$F$3:$F$1128, MATCH(0,COUNTIF($A$1:A27, 'Input - Capacities'!$F$3:$F$1128), 0)),"")</f>
        <v>TRNIDNSMMYSPE</v>
      </c>
      <c r="B28" s="19" t="str">
        <f t="shared" si="1"/>
        <v>IDNSM</v>
      </c>
      <c r="C28" s="45" t="str">
        <f t="shared" si="2"/>
        <v>IDNSM</v>
      </c>
      <c r="D28" s="19" t="str">
        <f t="shared" si="3"/>
        <v>MYSPE</v>
      </c>
      <c r="E28" s="45" t="str">
        <f t="shared" si="4"/>
        <v>MYSPE</v>
      </c>
      <c r="F28" s="19" t="str">
        <f t="shared" si="5"/>
        <v>Yes</v>
      </c>
      <c r="G28" s="19" t="str">
        <f t="shared" si="6"/>
        <v>TRNIDNSMMYSPE</v>
      </c>
      <c r="H28" s="19">
        <f>max(SUMIFS('Input - Capacities'!$I$3:$I$1128,'Input - Capacities'!$F$3:$F$1128,A28),SUMIFS('Input - Capacities'!$J$3:$J$1128,'Input - Capacities'!$F$3:$F$1128,A28)*-1)</f>
        <v>0</v>
      </c>
      <c r="I28" s="47"/>
      <c r="J28" s="19" t="s">
        <v>811</v>
      </c>
      <c r="K28" s="19" t="s">
        <v>1728</v>
      </c>
      <c r="L28" s="47"/>
      <c r="M28" s="19" t="str">
        <f t="array" ref="M28">IFERROR(INDEX($G$2:$G$1999,MATCH(0,IFERROR(MATCH($G$2:$G$1999,$O$2:$O$1000,0),COUNTIF($M$1:$M27,$G$2:$G$1000)),0)),"")</f>
        <v>TRNBRAXXBRAXX</v>
      </c>
      <c r="O28" s="48" t="s">
        <v>654</v>
      </c>
      <c r="P28" s="42" t="str">
        <f t="shared" si="7"/>
        <v>AUTXX</v>
      </c>
      <c r="Q28" s="42" t="str">
        <f t="shared" si="8"/>
        <v>ITAXX</v>
      </c>
      <c r="R28" s="42" t="b">
        <f>IF(vlookup(O28,'Input - Config'!$A$3:$D$833,4,0)="No",False,True)</f>
        <v>0</v>
      </c>
      <c r="S28" s="42" t="b">
        <v>0</v>
      </c>
      <c r="U28" s="19">
        <f t="shared" si="9"/>
        <v>0.41</v>
      </c>
      <c r="V28" s="19">
        <f t="shared" si="10"/>
        <v>2020</v>
      </c>
      <c r="W28" s="42">
        <v>2030.0</v>
      </c>
      <c r="X28" s="42">
        <v>10.0</v>
      </c>
      <c r="Y28" s="49">
        <f>IFERROR(VLOOKUP(O28,'Final Data - Costs and Losses'!$A$2:$H$997,7,FALSE)/1000,915)</f>
        <v>1151.19312</v>
      </c>
      <c r="Z28" s="19" t="str">
        <f t="shared" si="11"/>
        <v>  TRNAUTXXITAXX: [0.41, 2020, 'open', 2030, 10, 1151]</v>
      </c>
      <c r="AB28" s="48"/>
      <c r="AH28" s="47"/>
    </row>
    <row r="29">
      <c r="A29" s="19" t="str">
        <f t="array" ref="A29">IFERROR(INDEX('Input - Capacities'!$F$3:$F$1128, MATCH(0,COUNTIF($A$1:A28, 'Input - Capacities'!$F$3:$F$1128), 0)),"")</f>
        <v>TRNIDNSMSGPXX</v>
      </c>
      <c r="B29" s="19" t="str">
        <f t="shared" si="1"/>
        <v>IDNSM</v>
      </c>
      <c r="C29" s="45" t="str">
        <f t="shared" si="2"/>
        <v>IDNSM</v>
      </c>
      <c r="D29" s="19" t="str">
        <f t="shared" si="3"/>
        <v>SGPXX</v>
      </c>
      <c r="E29" s="45" t="str">
        <f t="shared" si="4"/>
        <v>SGPXX</v>
      </c>
      <c r="F29" s="19" t="str">
        <f t="shared" si="5"/>
        <v>Yes</v>
      </c>
      <c r="G29" s="19" t="str">
        <f t="shared" si="6"/>
        <v>TRNIDNSMSGPXX</v>
      </c>
      <c r="H29" s="19">
        <f>max(SUMIFS('Input - Capacities'!$I$3:$I$1128,'Input - Capacities'!$F$3:$F$1128,A29),SUMIFS('Input - Capacities'!$J$3:$J$1128,'Input - Capacities'!$F$3:$F$1128,A29)*-1)</f>
        <v>0</v>
      </c>
      <c r="I29" s="47"/>
      <c r="J29" s="19" t="s">
        <v>101</v>
      </c>
      <c r="K29" s="19" t="s">
        <v>1729</v>
      </c>
      <c r="L29" s="47"/>
      <c r="M29" s="19" t="str">
        <f t="array" ref="M29">IFERROR(INDEX($G$2:$G$1999,MATCH(0,IFERROR(MATCH($G$2:$G$1999,$O$2:$O$1000,0),COUNTIF($M$1:$M28,$G$2:$G$1000)),0)),"")</f>
        <v>TRNBRAXXGUYXX</v>
      </c>
      <c r="O29" s="48" t="s">
        <v>656</v>
      </c>
      <c r="P29" s="42" t="str">
        <f t="shared" si="7"/>
        <v>AUTXX</v>
      </c>
      <c r="Q29" s="42" t="str">
        <f t="shared" si="8"/>
        <v>SVKXX</v>
      </c>
      <c r="R29" s="42" t="b">
        <f>IF(vlookup(O29,'Input - Config'!$A$3:$D$833,4,0)="No",False,True)</f>
        <v>0</v>
      </c>
      <c r="S29" s="42" t="b">
        <v>0</v>
      </c>
      <c r="U29" s="19">
        <f t="shared" si="9"/>
        <v>0</v>
      </c>
      <c r="V29" s="19">
        <f t="shared" si="10"/>
        <v>2030</v>
      </c>
      <c r="W29" s="42">
        <v>2030.0</v>
      </c>
      <c r="X29" s="42">
        <v>10.0</v>
      </c>
      <c r="Y29" s="49">
        <f>IFERROR(VLOOKUP(O29,'Final Data - Costs and Losses'!$A$2:$H$997,7,FALSE)/1000,915)</f>
        <v>331.83984</v>
      </c>
      <c r="Z29" s="19" t="str">
        <f t="shared" si="11"/>
        <v>  TRNAUTXXSVKXX: [0, 2030, 'open', 2030, 10, 332]</v>
      </c>
      <c r="AB29" s="48"/>
      <c r="AH29" s="47"/>
    </row>
    <row r="30">
      <c r="A30" s="19" t="str">
        <f t="array" ref="A30">IFERROR(INDEX('Input - Capacities'!$F$3:$F$1128, MATCH(0,COUNTIF($A$1:A29, 'Input - Capacities'!$F$3:$F$1128), 0)),"")</f>
        <v>TRNINDEAINDNE</v>
      </c>
      <c r="B30" s="19" t="str">
        <f t="shared" si="1"/>
        <v>INDEA</v>
      </c>
      <c r="C30" s="45" t="str">
        <f t="shared" si="2"/>
        <v>INDEA</v>
      </c>
      <c r="D30" s="19" t="str">
        <f t="shared" si="3"/>
        <v>INDNE</v>
      </c>
      <c r="E30" s="45" t="str">
        <f t="shared" si="4"/>
        <v>INDNE</v>
      </c>
      <c r="F30" s="19" t="str">
        <f t="shared" si="5"/>
        <v>Yes</v>
      </c>
      <c r="G30" s="19" t="str">
        <f t="shared" si="6"/>
        <v>TRNINDEAINDNE</v>
      </c>
      <c r="H30" s="19">
        <f>max(SUMIFS('Input - Capacities'!$I$3:$I$1128,'Input - Capacities'!$F$3:$F$1128,A30),SUMIFS('Input - Capacities'!$J$3:$J$1128,'Input - Capacities'!$F$3:$F$1128,A30)*-1)</f>
        <v>2860</v>
      </c>
      <c r="I30" s="47"/>
      <c r="J30" s="19" t="s">
        <v>794</v>
      </c>
      <c r="K30" s="19" t="s">
        <v>1728</v>
      </c>
      <c r="L30" s="47"/>
      <c r="M30" s="19" t="str">
        <f t="array" ref="M30">IFERROR(INDEX($G$2:$G$1999,MATCH(0,IFERROR(MATCH($G$2:$G$1999,$O$2:$O$1000,0),COUNTIF($M$1:$M29,$G$2:$G$1000)),0)),"")</f>
        <v>TRNCHNEACHNEA</v>
      </c>
      <c r="O30" s="48" t="s">
        <v>658</v>
      </c>
      <c r="P30" s="42" t="str">
        <f t="shared" si="7"/>
        <v>AUTXX</v>
      </c>
      <c r="Q30" s="42" t="str">
        <f t="shared" si="8"/>
        <v>SVNXX</v>
      </c>
      <c r="R30" s="42" t="b">
        <f>IF(vlookup(O30,'Input - Config'!$A$3:$D$833,4,0)="No",False,True)</f>
        <v>0</v>
      </c>
      <c r="S30" s="42" t="b">
        <v>0</v>
      </c>
      <c r="U30" s="19">
        <f t="shared" si="9"/>
        <v>0.95</v>
      </c>
      <c r="V30" s="19">
        <f t="shared" si="10"/>
        <v>2020</v>
      </c>
      <c r="W30" s="42">
        <v>2030.0</v>
      </c>
      <c r="X30" s="42">
        <v>10.0</v>
      </c>
      <c r="Y30" s="49">
        <f>IFERROR(VLOOKUP(O30,'Final Data - Costs and Losses'!$A$2:$H$997,7,FALSE)/1000,915)</f>
        <v>748.97472</v>
      </c>
      <c r="Z30" s="19" t="str">
        <f t="shared" si="11"/>
        <v>  TRNAUTXXSVNXX: [0.95, 2020, 'open', 2030, 10, 749]</v>
      </c>
      <c r="AB30" s="48"/>
      <c r="AH30" s="47"/>
    </row>
    <row r="31">
      <c r="A31" s="19" t="str">
        <f t="array" ref="A31">IFERROR(INDEX('Input - Capacities'!$F$3:$F$1128, MATCH(0,COUNTIF($A$1:A30, 'Input - Capacities'!$F$3:$F$1128), 0)),"")</f>
        <v>TRNINDEAINDNO</v>
      </c>
      <c r="B31" s="19" t="str">
        <f t="shared" si="1"/>
        <v>INDEA</v>
      </c>
      <c r="C31" s="45" t="str">
        <f t="shared" si="2"/>
        <v>INDEA</v>
      </c>
      <c r="D31" s="19" t="str">
        <f t="shared" si="3"/>
        <v>INDNO</v>
      </c>
      <c r="E31" s="45" t="str">
        <f t="shared" si="4"/>
        <v>INDNO</v>
      </c>
      <c r="F31" s="19" t="str">
        <f t="shared" si="5"/>
        <v>Yes</v>
      </c>
      <c r="G31" s="19" t="str">
        <f t="shared" si="6"/>
        <v>TRNINDEAINDNO</v>
      </c>
      <c r="H31" s="19">
        <f>max(SUMIFS('Input - Capacities'!$I$3:$I$1128,'Input - Capacities'!$F$3:$F$1128,A31),SUMIFS('Input - Capacities'!$J$3:$J$1128,'Input - Capacities'!$F$3:$F$1128,A31)*-1)</f>
        <v>22530</v>
      </c>
      <c r="I31" s="47"/>
      <c r="J31" s="19" t="s">
        <v>31</v>
      </c>
      <c r="K31" s="19" t="s">
        <v>1730</v>
      </c>
      <c r="L31" s="47"/>
      <c r="M31" s="19" t="str">
        <f t="array" ref="M31">IFERROR(INDEX($G$2:$G$1999,MATCH(0,IFERROR(MATCH($G$2:$G$1999,$O$2:$O$1000,0),COUNTIF($M$1:$M30,$G$2:$G$1000)),0)),"")</f>
        <v>TRNCHNNOCHNNO</v>
      </c>
      <c r="O31" s="48" t="s">
        <v>661</v>
      </c>
      <c r="P31" s="42" t="str">
        <f t="shared" si="7"/>
        <v>AZEXX</v>
      </c>
      <c r="Q31" s="42" t="str">
        <f t="shared" si="8"/>
        <v>GEOXX</v>
      </c>
      <c r="R31" s="42" t="b">
        <f>IF(vlookup(O31,'Input - Config'!$A$3:$D$833,4,0)="No",False,True)</f>
        <v>0</v>
      </c>
      <c r="S31" s="42" t="b">
        <v>0</v>
      </c>
      <c r="U31" s="19">
        <f t="shared" si="9"/>
        <v>2</v>
      </c>
      <c r="V31" s="19">
        <f t="shared" si="10"/>
        <v>2020</v>
      </c>
      <c r="W31" s="42">
        <v>2030.0</v>
      </c>
      <c r="X31" s="42">
        <v>10.0</v>
      </c>
      <c r="Y31" s="49">
        <f>IFERROR(VLOOKUP(O31,'Final Data - Costs and Losses'!$A$2:$H$997,7,FALSE)/1000,915)</f>
        <v>970.27488</v>
      </c>
      <c r="Z31" s="19" t="str">
        <f t="shared" si="11"/>
        <v>  TRNAZEXXGEOXX: [2, 2020, 'open', 2030, 10, 970]</v>
      </c>
      <c r="AB31" s="48"/>
      <c r="AH31" s="47"/>
    </row>
    <row r="32">
      <c r="A32" s="19" t="str">
        <f t="array" ref="A32">IFERROR(INDEX('Input - Capacities'!$F$3:$F$1128, MATCH(0,COUNTIF($A$1:A31, 'Input - Capacities'!$F$3:$F$1128), 0)),"")</f>
        <v>TRNINDEAINDSO</v>
      </c>
      <c r="B32" s="19" t="str">
        <f t="shared" si="1"/>
        <v>INDEA</v>
      </c>
      <c r="C32" s="45" t="str">
        <f t="shared" si="2"/>
        <v>INDEA</v>
      </c>
      <c r="D32" s="19" t="str">
        <f t="shared" si="3"/>
        <v>INDSO</v>
      </c>
      <c r="E32" s="45" t="str">
        <f t="shared" si="4"/>
        <v>INDSO</v>
      </c>
      <c r="F32" s="19" t="str">
        <f t="shared" si="5"/>
        <v>Yes</v>
      </c>
      <c r="G32" s="19" t="str">
        <f t="shared" si="6"/>
        <v>TRNINDEAINDSO</v>
      </c>
      <c r="H32" s="19">
        <f>max(SUMIFS('Input - Capacities'!$I$3:$I$1128,'Input - Capacities'!$F$3:$F$1128,A32),SUMIFS('Input - Capacities'!$J$3:$J$1128,'Input - Capacities'!$F$3:$F$1128,A32)*-1)</f>
        <v>7830</v>
      </c>
      <c r="I32" s="47"/>
      <c r="J32" s="19" t="s">
        <v>855</v>
      </c>
      <c r="K32" s="19" t="s">
        <v>1729</v>
      </c>
      <c r="L32" s="47"/>
      <c r="M32" s="19" t="str">
        <f t="array" ref="M32">IFERROR(INDEX($G$2:$G$1999,MATCH(0,IFERROR(MATCH($G$2:$G$1999,$O$2:$O$1000,0),COUNTIF($M$1:$M31,$G$2:$G$1000)),0)),"")</f>
        <v>TRNCHNSWCHNSW</v>
      </c>
      <c r="O32" s="48" t="s">
        <v>251</v>
      </c>
      <c r="P32" s="42" t="str">
        <f t="shared" si="7"/>
        <v>AZEXX</v>
      </c>
      <c r="Q32" s="42" t="str">
        <f t="shared" si="8"/>
        <v>IRNXX</v>
      </c>
      <c r="R32" s="42" t="b">
        <f>IF(vlookup(O32,'Input - Config'!$A$3:$D$833,4,0)="No",False,True)</f>
        <v>0</v>
      </c>
      <c r="S32" s="42" t="b">
        <v>0</v>
      </c>
      <c r="U32" s="19">
        <f t="shared" si="9"/>
        <v>0.67</v>
      </c>
      <c r="V32" s="19">
        <f t="shared" si="10"/>
        <v>2020</v>
      </c>
      <c r="W32" s="42">
        <v>2030.0</v>
      </c>
      <c r="X32" s="42">
        <v>10.0</v>
      </c>
      <c r="Y32" s="49">
        <f>IFERROR(VLOOKUP(O32,'Final Data - Costs and Losses'!$A$2:$H$997,7,FALSE)/1000,915)</f>
        <v>1021.06896</v>
      </c>
      <c r="Z32" s="19" t="str">
        <f t="shared" si="11"/>
        <v>  TRNAZEXXIRNXX: [0.67, 2020, 'open', 2030, 10, 1021]</v>
      </c>
      <c r="AB32" s="48"/>
      <c r="AH32" s="47"/>
    </row>
    <row r="33">
      <c r="A33" s="19" t="str">
        <f t="array" ref="A33">IFERROR(INDEX('Input - Capacities'!$F$3:$F$1128, MATCH(0,COUNTIF($A$1:A32, 'Input - Capacities'!$F$3:$F$1128), 0)),"")</f>
        <v>TRNINDEAINDWE</v>
      </c>
      <c r="B33" s="19" t="str">
        <f t="shared" si="1"/>
        <v>INDEA</v>
      </c>
      <c r="C33" s="45" t="str">
        <f t="shared" si="2"/>
        <v>INDEA</v>
      </c>
      <c r="D33" s="19" t="str">
        <f t="shared" si="3"/>
        <v>INDWE</v>
      </c>
      <c r="E33" s="45" t="str">
        <f t="shared" si="4"/>
        <v>INDWE</v>
      </c>
      <c r="F33" s="19" t="str">
        <f t="shared" si="5"/>
        <v>Yes</v>
      </c>
      <c r="G33" s="19" t="str">
        <f t="shared" si="6"/>
        <v>TRNINDEAINDWE</v>
      </c>
      <c r="H33" s="19">
        <f>max(SUMIFS('Input - Capacities'!$I$3:$I$1128,'Input - Capacities'!$F$3:$F$1128,A33),SUMIFS('Input - Capacities'!$J$3:$J$1128,'Input - Capacities'!$F$3:$F$1128,A33)*-1)</f>
        <v>21190</v>
      </c>
      <c r="I33" s="47"/>
      <c r="J33" s="19" t="s">
        <v>788</v>
      </c>
      <c r="K33" s="19" t="s">
        <v>1727</v>
      </c>
      <c r="L33" s="47"/>
      <c r="M33" s="19" t="str">
        <f t="array" ref="M33">IFERROR(INDEX($G$2:$G$1999,MATCH(0,IFERROR(MATCH($G$2:$G$1999,$O$2:$O$1000,0),COUNTIF($M$1:$M32,$G$2:$G$1000)),0)),"")</f>
        <v>TRNCHNNWCHNNW</v>
      </c>
      <c r="O33" s="48" t="s">
        <v>664</v>
      </c>
      <c r="P33" s="42" t="str">
        <f t="shared" si="7"/>
        <v>AZEXX</v>
      </c>
      <c r="Q33" s="42" t="str">
        <f t="shared" si="8"/>
        <v>RUSSO</v>
      </c>
      <c r="R33" s="42" t="b">
        <f>IF(vlookup(O33,'Input - Config'!$A$3:$D$833,4,0)="No",False,True)</f>
        <v>0</v>
      </c>
      <c r="S33" s="42" t="b">
        <v>0</v>
      </c>
      <c r="U33" s="19">
        <f t="shared" si="9"/>
        <v>0</v>
      </c>
      <c r="V33" s="19">
        <f t="shared" si="10"/>
        <v>2030</v>
      </c>
      <c r="W33" s="42">
        <v>2030.0</v>
      </c>
      <c r="X33" s="42">
        <v>10.0</v>
      </c>
      <c r="Y33" s="49">
        <f>IFERROR(VLOOKUP(O33,'Final Data - Costs and Losses'!$A$2:$H$997,7,FALSE)/1000,915)</f>
        <v>1349.80368</v>
      </c>
      <c r="Z33" s="19" t="str">
        <f t="shared" si="11"/>
        <v>  TRNAZEXXRUSSO: [0, 2030, 'open', 2030, 10, 1350]</v>
      </c>
      <c r="AB33" s="48"/>
      <c r="AH33" s="47"/>
    </row>
    <row r="34">
      <c r="A34" s="19" t="str">
        <f t="array" ref="A34">IFERROR(INDEX('Input - Capacities'!$F$3:$F$1128, MATCH(0,COUNTIF($A$1:A33, 'Input - Capacities'!$F$3:$F$1128), 0)),"")</f>
        <v>TRNINDNEMMRXX</v>
      </c>
      <c r="B34" s="19" t="str">
        <f t="shared" si="1"/>
        <v>INDNE</v>
      </c>
      <c r="C34" s="45" t="str">
        <f t="shared" si="2"/>
        <v>INDNE</v>
      </c>
      <c r="D34" s="19" t="str">
        <f t="shared" si="3"/>
        <v>MMRXX</v>
      </c>
      <c r="E34" s="45" t="str">
        <f t="shared" si="4"/>
        <v>MMRXX</v>
      </c>
      <c r="F34" s="19" t="str">
        <f t="shared" si="5"/>
        <v>Yes</v>
      </c>
      <c r="G34" s="19" t="str">
        <f t="shared" si="6"/>
        <v>TRNINDNEMMRXX</v>
      </c>
      <c r="H34" s="19">
        <f>max(SUMIFS('Input - Capacities'!$I$3:$I$1128,'Input - Capacities'!$F$3:$F$1128,A34),SUMIFS('Input - Capacities'!$J$3:$J$1128,'Input - Capacities'!$F$3:$F$1128,A34)*-1)</f>
        <v>3</v>
      </c>
      <c r="I34" s="47"/>
      <c r="J34" s="19" t="s">
        <v>86</v>
      </c>
      <c r="K34" s="19" t="s">
        <v>86</v>
      </c>
      <c r="L34" s="47"/>
      <c r="M34" s="19" t="str">
        <f t="array" ref="M34">IFERROR(INDEX($G$2:$G$1999,MATCH(0,IFERROR(MATCH($G$2:$G$1999,$O$2:$O$1000,0),COUNTIF($M$1:$M33,$G$2:$G$1000)),0)),"")</f>
        <v>TRNCHNSOCHNSO</v>
      </c>
      <c r="O34" s="48" t="s">
        <v>666</v>
      </c>
      <c r="P34" s="42" t="str">
        <f t="shared" si="7"/>
        <v>BELXX</v>
      </c>
      <c r="Q34" s="42" t="str">
        <f t="shared" si="8"/>
        <v>DEUXX</v>
      </c>
      <c r="R34" s="42" t="b">
        <f>IF(vlookup(O34,'Input - Config'!$A$3:$D$833,4,0)="No",False,True)</f>
        <v>0</v>
      </c>
      <c r="S34" s="42" t="b">
        <v>0</v>
      </c>
      <c r="U34" s="19">
        <f t="shared" si="9"/>
        <v>1</v>
      </c>
      <c r="V34" s="19">
        <f t="shared" si="10"/>
        <v>2020</v>
      </c>
      <c r="W34" s="42">
        <v>2030.0</v>
      </c>
      <c r="X34" s="42">
        <v>10.0</v>
      </c>
      <c r="Y34" s="49">
        <f>IFERROR(VLOOKUP(O34,'Final Data - Costs and Losses'!$A$2:$H$997,7,FALSE)/1000,915)</f>
        <v>1085.56032</v>
      </c>
      <c r="Z34" s="19" t="str">
        <f t="shared" si="11"/>
        <v>  TRNBELXXDEUXX: [1, 2020, 'open', 2030, 10, 1086]</v>
      </c>
      <c r="AB34" s="48"/>
      <c r="AH34" s="47"/>
    </row>
    <row r="35">
      <c r="A35" s="19" t="str">
        <f t="array" ref="A35">IFERROR(INDEX('Input - Capacities'!$F$3:$F$1128, MATCH(0,COUNTIF($A$1:A34, 'Input - Capacities'!$F$3:$F$1128), 0)),"")</f>
        <v>TRNINDNEINDNO</v>
      </c>
      <c r="B35" s="19" t="str">
        <f t="shared" si="1"/>
        <v>INDNE</v>
      </c>
      <c r="C35" s="45" t="str">
        <f t="shared" si="2"/>
        <v>INDNE</v>
      </c>
      <c r="D35" s="19" t="str">
        <f t="shared" si="3"/>
        <v>INDNO</v>
      </c>
      <c r="E35" s="45" t="str">
        <f t="shared" si="4"/>
        <v>INDNO</v>
      </c>
      <c r="F35" s="19" t="str">
        <f t="shared" si="5"/>
        <v>Yes</v>
      </c>
      <c r="G35" s="19" t="str">
        <f t="shared" si="6"/>
        <v>TRNINDNEINDNO</v>
      </c>
      <c r="H35" s="19">
        <f>max(SUMIFS('Input - Capacities'!$I$3:$I$1128,'Input - Capacities'!$F$3:$F$1128,A35),SUMIFS('Input - Capacities'!$J$3:$J$1128,'Input - Capacities'!$F$3:$F$1128,A35)*-1)</f>
        <v>3000</v>
      </c>
      <c r="I35" s="47"/>
      <c r="J35" s="19" t="s">
        <v>91</v>
      </c>
      <c r="K35" s="19" t="s">
        <v>91</v>
      </c>
      <c r="L35" s="47"/>
      <c r="M35" s="19" t="str">
        <f t="array" ref="M35">IFERROR(INDEX($G$2:$G$1999,MATCH(0,IFERROR(MATCH($G$2:$G$1999,$O$2:$O$1000,0),COUNTIF($M$1:$M34,$G$2:$G$1000)),0)),"")</f>
        <v>TRNCHNCECHNCE</v>
      </c>
      <c r="O35" s="48" t="s">
        <v>668</v>
      </c>
      <c r="P35" s="42" t="str">
        <f t="shared" si="7"/>
        <v>BELXX</v>
      </c>
      <c r="Q35" s="42" t="str">
        <f t="shared" si="8"/>
        <v>FRAXX</v>
      </c>
      <c r="R35" s="42" t="b">
        <f>IF(vlookup(O35,'Input - Config'!$A$3:$D$833,4,0)="No",False,True)</f>
        <v>0</v>
      </c>
      <c r="S35" s="42" t="b">
        <v>0</v>
      </c>
      <c r="U35" s="19">
        <f t="shared" si="9"/>
        <v>2.8</v>
      </c>
      <c r="V35" s="19">
        <f t="shared" si="10"/>
        <v>2020</v>
      </c>
      <c r="W35" s="42">
        <v>2030.0</v>
      </c>
      <c r="X35" s="42">
        <v>10.0</v>
      </c>
      <c r="Y35" s="49">
        <f>IFERROR(VLOOKUP(O35,'Final Data - Costs and Losses'!$A$2:$H$997,7,FALSE)/1000,915)</f>
        <v>722.78688</v>
      </c>
      <c r="Z35" s="19" t="str">
        <f t="shared" si="11"/>
        <v>  TRNBELXXFRAXX: [2.8, 2020, 'open', 2030, 10, 723]</v>
      </c>
      <c r="AB35" s="48"/>
      <c r="AH35" s="47"/>
    </row>
    <row r="36">
      <c r="A36" s="19" t="str">
        <f t="array" ref="A36">IFERROR(INDEX('Input - Capacities'!$F$3:$F$1128, MATCH(0,COUNTIF($A$1:A35, 'Input - Capacities'!$F$3:$F$1128), 0)),"")</f>
        <v>TRNINDNOINDWE</v>
      </c>
      <c r="B36" s="19" t="str">
        <f t="shared" si="1"/>
        <v>INDNO</v>
      </c>
      <c r="C36" s="45" t="str">
        <f t="shared" si="2"/>
        <v>INDNO</v>
      </c>
      <c r="D36" s="19" t="str">
        <f t="shared" si="3"/>
        <v>INDWE</v>
      </c>
      <c r="E36" s="45" t="str">
        <f t="shared" si="4"/>
        <v>INDWE</v>
      </c>
      <c r="F36" s="19" t="str">
        <f t="shared" si="5"/>
        <v>Yes</v>
      </c>
      <c r="G36" s="19" t="str">
        <f t="shared" si="6"/>
        <v>TRNINDNOINDWE</v>
      </c>
      <c r="H36" s="19">
        <f>max(SUMIFS('Input - Capacities'!$I$3:$I$1128,'Input - Capacities'!$F$3:$F$1128,A36),SUMIFS('Input - Capacities'!$J$3:$J$1128,'Input - Capacities'!$F$3:$F$1128,A36)*-1)</f>
        <v>36720</v>
      </c>
      <c r="I36" s="47"/>
      <c r="J36" s="19" t="s">
        <v>141</v>
      </c>
      <c r="K36" s="19" t="s">
        <v>141</v>
      </c>
      <c r="L36" s="47"/>
      <c r="M36" s="19" t="str">
        <f t="array" ref="M36">IFERROR(INDEX($G$2:$G$1999,MATCH(0,IFERROR(MATCH($G$2:$G$1999,$O$2:$O$1000,0),COUNTIF($M$1:$M35,$G$2:$G$1000)),0)),"")</f>
        <v>TRNCHNNECHNNE</v>
      </c>
      <c r="O36" s="48" t="s">
        <v>670</v>
      </c>
      <c r="P36" s="42" t="str">
        <f t="shared" si="7"/>
        <v>BELXX</v>
      </c>
      <c r="Q36" s="42" t="str">
        <f t="shared" si="8"/>
        <v>GBRXX</v>
      </c>
      <c r="R36" s="42" t="b">
        <f>IF(vlookup(O36,'Input - Config'!$A$3:$D$833,4,0)="No",False,True)</f>
        <v>1</v>
      </c>
      <c r="S36" s="42" t="b">
        <v>0</v>
      </c>
      <c r="U36" s="19">
        <f t="shared" si="9"/>
        <v>1</v>
      </c>
      <c r="V36" s="19">
        <f t="shared" si="10"/>
        <v>2020</v>
      </c>
      <c r="W36" s="42">
        <v>2030.0</v>
      </c>
      <c r="X36" s="42">
        <v>10.0</v>
      </c>
      <c r="Y36" s="49">
        <f>IFERROR(VLOOKUP(O36,'Final Data - Costs and Losses'!$A$2:$H$997,7,FALSE)/1000,915)</f>
        <v>941.36664</v>
      </c>
      <c r="Z36" s="19" t="str">
        <f t="shared" si="11"/>
        <v>  TRNBELXXGBRXX: [1, 2020, 'open', 2030, 10, 941]</v>
      </c>
      <c r="AB36" s="48"/>
      <c r="AH36" s="47"/>
    </row>
    <row r="37">
      <c r="A37" s="19" t="str">
        <f t="array" ref="A37">IFERROR(INDEX('Input - Capacities'!$F$3:$F$1128, MATCH(0,COUNTIF($A$1:A36, 'Input - Capacities'!$F$3:$F$1128), 0)),"")</f>
        <v>TRNINDSOINDWE</v>
      </c>
      <c r="B37" s="19" t="str">
        <f t="shared" si="1"/>
        <v>INDSO</v>
      </c>
      <c r="C37" s="45" t="str">
        <f t="shared" si="2"/>
        <v>INDSO</v>
      </c>
      <c r="D37" s="19" t="str">
        <f t="shared" si="3"/>
        <v>INDWE</v>
      </c>
      <c r="E37" s="45" t="str">
        <f t="shared" si="4"/>
        <v>INDWE</v>
      </c>
      <c r="F37" s="19" t="str">
        <f t="shared" si="5"/>
        <v>Yes</v>
      </c>
      <c r="G37" s="19" t="str">
        <f t="shared" si="6"/>
        <v>TRNINDSOINDWE</v>
      </c>
      <c r="H37" s="19">
        <f>max(SUMIFS('Input - Capacities'!$I$3:$I$1128,'Input - Capacities'!$F$3:$F$1128,A37),SUMIFS('Input - Capacities'!$J$3:$J$1128,'Input - Capacities'!$F$3:$F$1128,A37)*-1)</f>
        <v>18120</v>
      </c>
      <c r="I37" s="47"/>
      <c r="J37" s="19" t="s">
        <v>143</v>
      </c>
      <c r="K37" s="19" t="s">
        <v>143</v>
      </c>
      <c r="L37" s="47"/>
      <c r="M37" s="19" t="str">
        <f t="array" ref="M37">IFERROR(INDEX($G$2:$G$1999,MATCH(0,IFERROR(MATCH($G$2:$G$1999,$O$2:$O$1000,0),COUNTIF($M$1:$M36,$G$2:$G$1000)),0)),"")</f>
        <v>TRNDOMXXHTIXX</v>
      </c>
      <c r="O37" s="48" t="s">
        <v>672</v>
      </c>
      <c r="P37" s="42" t="str">
        <f t="shared" si="7"/>
        <v>BELXX</v>
      </c>
      <c r="Q37" s="42" t="str">
        <f t="shared" si="8"/>
        <v>LUXXX</v>
      </c>
      <c r="R37" s="42" t="b">
        <f>IF(vlookup(O37,'Input - Config'!$A$3:$D$833,4,0)="No",False,True)</f>
        <v>0</v>
      </c>
      <c r="S37" s="42" t="b">
        <v>0</v>
      </c>
      <c r="U37" s="19">
        <f t="shared" si="9"/>
        <v>0.68</v>
      </c>
      <c r="V37" s="19">
        <f t="shared" si="10"/>
        <v>2020</v>
      </c>
      <c r="W37" s="42">
        <v>2030.0</v>
      </c>
      <c r="X37" s="42">
        <v>10.0</v>
      </c>
      <c r="Y37" s="49">
        <f>IFERROR(VLOOKUP(O37,'Final Data - Costs and Losses'!$A$2:$H$997,7,FALSE)/1000,915)</f>
        <v>578.75376</v>
      </c>
      <c r="Z37" s="19" t="str">
        <f t="shared" si="11"/>
        <v>  TRNBELXXLUXXX: [0.68, 2020, 'open', 2030, 10, 579]</v>
      </c>
      <c r="AB37" s="48"/>
      <c r="AH37" s="47"/>
    </row>
    <row r="38">
      <c r="A38" s="19" t="str">
        <f t="array" ref="A38">IFERROR(INDEX('Input - Capacities'!$F$3:$F$1128, MATCH(0,COUNTIF($A$1:A37, 'Input - Capacities'!$F$3:$F$1128), 0)),"")</f>
        <v>TRNINDWEOMNXX</v>
      </c>
      <c r="B38" s="19" t="str">
        <f t="shared" si="1"/>
        <v>INDWE</v>
      </c>
      <c r="C38" s="45" t="str">
        <f t="shared" si="2"/>
        <v>INDWE</v>
      </c>
      <c r="D38" s="19" t="str">
        <f t="shared" si="3"/>
        <v>OMNXX</v>
      </c>
      <c r="E38" s="45" t="str">
        <f t="shared" si="4"/>
        <v>OMNXX</v>
      </c>
      <c r="F38" s="19" t="str">
        <f t="shared" si="5"/>
        <v>Yes</v>
      </c>
      <c r="G38" s="19" t="str">
        <f t="shared" si="6"/>
        <v>TRNINDWEOMNXX</v>
      </c>
      <c r="H38" s="19">
        <f>max(SUMIFS('Input - Capacities'!$I$3:$I$1128,'Input - Capacities'!$F$3:$F$1128,A38),SUMIFS('Input - Capacities'!$J$3:$J$1128,'Input - Capacities'!$F$3:$F$1128,A38)*-1)</f>
        <v>0</v>
      </c>
      <c r="I38" s="47"/>
      <c r="J38" s="19" t="s">
        <v>51</v>
      </c>
      <c r="K38" s="19" t="s">
        <v>51</v>
      </c>
      <c r="L38" s="47"/>
      <c r="M38" s="19" t="str">
        <f t="array" ref="M38">IFERROR(INDEX($G$2:$G$1999,MATCH(0,IFERROR(MATCH($G$2:$G$1999,$O$2:$O$1000,0),COUNTIF($M$1:$M37,$G$2:$G$1000)),0)),"")</f>
        <v>TRNERIXXSAUXX</v>
      </c>
      <c r="O38" s="48" t="s">
        <v>674</v>
      </c>
      <c r="P38" s="42" t="str">
        <f t="shared" si="7"/>
        <v>BELXX</v>
      </c>
      <c r="Q38" s="42" t="str">
        <f t="shared" si="8"/>
        <v>NLDXX</v>
      </c>
      <c r="R38" s="42" t="b">
        <f>IF(vlookup(O38,'Input - Config'!$A$3:$D$833,4,0)="No",False,True)</f>
        <v>0</v>
      </c>
      <c r="S38" s="42" t="b">
        <v>0</v>
      </c>
      <c r="U38" s="19">
        <f t="shared" si="9"/>
        <v>2.4</v>
      </c>
      <c r="V38" s="19">
        <f t="shared" si="10"/>
        <v>2020</v>
      </c>
      <c r="W38" s="42">
        <v>2030.0</v>
      </c>
      <c r="X38" s="42">
        <v>10.0</v>
      </c>
      <c r="Y38" s="49">
        <f>IFERROR(VLOOKUP(O38,'Final Data - Costs and Losses'!$A$2:$H$997,7,FALSE)/1000,915)</f>
        <v>554.43648</v>
      </c>
      <c r="Z38" s="19" t="str">
        <f t="shared" si="11"/>
        <v>  TRNBELXXNLDXX: [2.4, 2020, 'open', 2030, 10, 554]</v>
      </c>
      <c r="AB38" s="48"/>
      <c r="AH38" s="47"/>
    </row>
    <row r="39">
      <c r="A39" s="19" t="str">
        <f t="array" ref="A39">IFERROR(INDEX('Input - Capacities'!$F$3:$F$1128, MATCH(0,COUNTIF($A$1:A38, 'Input - Capacities'!$F$3:$F$1128), 0)),"")</f>
        <v>TRNMMRXXTHASO</v>
      </c>
      <c r="B39" s="19" t="str">
        <f t="shared" si="1"/>
        <v>MMRXX</v>
      </c>
      <c r="C39" s="45" t="str">
        <f t="shared" si="2"/>
        <v>MMRXX</v>
      </c>
      <c r="D39" s="19" t="str">
        <f t="shared" si="3"/>
        <v>THASO</v>
      </c>
      <c r="E39" s="45" t="str">
        <f t="shared" si="4"/>
        <v>THASO</v>
      </c>
      <c r="F39" s="19" t="str">
        <f t="shared" si="5"/>
        <v>Yes</v>
      </c>
      <c r="G39" s="19" t="str">
        <f t="shared" si="6"/>
        <v>TRNMMRXXTHASO</v>
      </c>
      <c r="H39" s="19">
        <f>max(SUMIFS('Input - Capacities'!$I$3:$I$1128,'Input - Capacities'!$F$3:$F$1128,A39),SUMIFS('Input - Capacities'!$J$3:$J$1128,'Input - Capacities'!$F$3:$F$1128,A39)*-1)</f>
        <v>0</v>
      </c>
      <c r="I39" s="47"/>
      <c r="J39" s="19" t="s">
        <v>699</v>
      </c>
      <c r="K39" s="19" t="s">
        <v>699</v>
      </c>
      <c r="L39" s="47"/>
      <c r="M39" s="19" t="str">
        <f t="array" ref="M39">IFERROR(INDEX($G$2:$G$1999,MATCH(0,IFERROR(MATCH($G$2:$G$1999,$O$2:$O$1000,0),COUNTIF($M$1:$M38,$G$2:$G$1000)),0)),"")</f>
        <v>TRNKOSXXMKDXX</v>
      </c>
      <c r="O39" s="48" t="s">
        <v>1336</v>
      </c>
      <c r="P39" s="42" t="str">
        <f t="shared" si="7"/>
        <v>BENXX</v>
      </c>
      <c r="Q39" s="42" t="str">
        <f t="shared" si="8"/>
        <v>BFAXX</v>
      </c>
      <c r="R39" s="42" t="b">
        <f>IF(vlookup(O39,'Input - Config'!$A$3:$D$833,4,0)="No",False,True)</f>
        <v>0</v>
      </c>
      <c r="S39" s="42" t="b">
        <v>0</v>
      </c>
      <c r="U39" s="19">
        <f t="shared" si="9"/>
        <v>0</v>
      </c>
      <c r="V39" s="19">
        <f t="shared" si="10"/>
        <v>2030</v>
      </c>
      <c r="W39" s="42">
        <v>2030.0</v>
      </c>
      <c r="X39" s="42">
        <v>10.0</v>
      </c>
      <c r="Y39" s="49">
        <f>IFERROR(VLOOKUP(O39,'Final Data - Costs and Losses'!$A$2:$H$997,7,FALSE)/1000,915)</f>
        <v>1168.31472</v>
      </c>
      <c r="Z39" s="19" t="str">
        <f t="shared" si="11"/>
        <v>  TRNBENXXBFAXX: [0, 2030, 'open', 2030, 10, 1168]</v>
      </c>
      <c r="AB39" s="48"/>
      <c r="AH39" s="47"/>
    </row>
    <row r="40">
      <c r="A40" s="19" t="str">
        <f t="array" ref="A40">IFERROR(INDEX('Input - Capacities'!$F$3:$F$1128, MATCH(0,COUNTIF($A$1:A39, 'Input - Capacities'!$F$3:$F$1128), 0)),"")</f>
        <v>TRNMMRXXTHACE</v>
      </c>
      <c r="B40" s="19" t="str">
        <f t="shared" si="1"/>
        <v>MMRXX</v>
      </c>
      <c r="C40" s="45" t="str">
        <f t="shared" si="2"/>
        <v>MMRXX</v>
      </c>
      <c r="D40" s="19" t="str">
        <f t="shared" si="3"/>
        <v>THACE</v>
      </c>
      <c r="E40" s="45" t="str">
        <f t="shared" si="4"/>
        <v>THACE</v>
      </c>
      <c r="F40" s="19" t="str">
        <f t="shared" si="5"/>
        <v>Yes</v>
      </c>
      <c r="G40" s="19" t="str">
        <f t="shared" si="6"/>
        <v>TRNMMRXXTHACE</v>
      </c>
      <c r="H40" s="19">
        <f>max(SUMIFS('Input - Capacities'!$I$3:$I$1128,'Input - Capacities'!$F$3:$F$1128,A40),SUMIFS('Input - Capacities'!$J$3:$J$1128,'Input - Capacities'!$F$3:$F$1128,A40)*-1)</f>
        <v>0</v>
      </c>
      <c r="I40" s="47"/>
      <c r="J40" s="19" t="s">
        <v>243</v>
      </c>
      <c r="K40" s="19" t="s">
        <v>243</v>
      </c>
      <c r="L40" s="47"/>
      <c r="M40" s="19" t="str">
        <f t="array" ref="M40">IFERROR(INDEX($G$2:$G$1999,MATCH(0,IFERROR(MATCH($G$2:$G$1999,$O$2:$O$1000,0),COUNTIF($M$1:$M39,$G$2:$G$1000)),0)),"")</f>
        <v>TRNKOSXXMNEXX</v>
      </c>
      <c r="O40" s="48" t="s">
        <v>1342</v>
      </c>
      <c r="P40" s="42" t="str">
        <f t="shared" si="7"/>
        <v>BENXX</v>
      </c>
      <c r="Q40" s="42" t="str">
        <f t="shared" si="8"/>
        <v>GHAXX</v>
      </c>
      <c r="R40" s="42" t="b">
        <f>IF(vlookup(O40,'Input - Config'!$A$3:$D$833,4,0)="No",False,True)</f>
        <v>0</v>
      </c>
      <c r="S40" s="42" t="b">
        <v>0</v>
      </c>
      <c r="U40" s="19">
        <f t="shared" si="9"/>
        <v>0.45</v>
      </c>
      <c r="V40" s="19">
        <f t="shared" si="10"/>
        <v>2020</v>
      </c>
      <c r="W40" s="42">
        <v>2030.0</v>
      </c>
      <c r="X40" s="42">
        <v>10.0</v>
      </c>
      <c r="Y40" s="49">
        <f>IFERROR(VLOOKUP(O40,'Final Data - Costs and Losses'!$A$2:$H$997,7,FALSE)/1000,915)</f>
        <v>799.47984</v>
      </c>
      <c r="Z40" s="19" t="str">
        <f t="shared" si="11"/>
        <v>  TRNBENXXGHAXX: [0.45, 2020, 'open', 2030, 10, 799]</v>
      </c>
      <c r="AB40" s="48"/>
      <c r="AH40" s="47"/>
    </row>
    <row r="41">
      <c r="A41" s="19" t="str">
        <f t="array" ref="A41">IFERROR(INDEX('Input - Capacities'!$F$3:$F$1128, MATCH(0,COUNTIF($A$1:A40, 'Input - Capacities'!$F$3:$F$1128), 0)),"")</f>
        <v>TRNMMRXXTHANO</v>
      </c>
      <c r="B41" s="19" t="str">
        <f t="shared" si="1"/>
        <v>MMRXX</v>
      </c>
      <c r="C41" s="45" t="str">
        <f t="shared" si="2"/>
        <v>MMRXX</v>
      </c>
      <c r="D41" s="19" t="str">
        <f t="shared" si="3"/>
        <v>THANO</v>
      </c>
      <c r="E41" s="45" t="str">
        <f t="shared" si="4"/>
        <v>THANO</v>
      </c>
      <c r="F41" s="19" t="str">
        <f t="shared" si="5"/>
        <v>Yes</v>
      </c>
      <c r="G41" s="19" t="str">
        <f t="shared" si="6"/>
        <v>TRNMMRXXTHANO</v>
      </c>
      <c r="H41" s="19">
        <f>max(SUMIFS('Input - Capacities'!$I$3:$I$1128,'Input - Capacities'!$F$3:$F$1128,A41),SUMIFS('Input - Capacities'!$J$3:$J$1128,'Input - Capacities'!$F$3:$F$1128,A41)*-1)</f>
        <v>0</v>
      </c>
      <c r="I41" s="47"/>
      <c r="J41" s="19" t="s">
        <v>1169</v>
      </c>
      <c r="K41" s="19" t="s">
        <v>1169</v>
      </c>
      <c r="L41" s="47"/>
      <c r="M41" s="19" t="str">
        <f t="array" ref="M41">IFERROR(INDEX($G$2:$G$1999,MATCH(0,IFERROR(MATCH($G$2:$G$1999,$O$2:$O$1000,0),COUNTIF($M$1:$M40,$G$2:$G$1000)),0)),"")</f>
        <v>TRNKOSXXSRBXX</v>
      </c>
      <c r="O41" s="48" t="s">
        <v>1347</v>
      </c>
      <c r="P41" s="42" t="str">
        <f t="shared" si="7"/>
        <v>BENXX</v>
      </c>
      <c r="Q41" s="42" t="str">
        <f t="shared" si="8"/>
        <v>NERXX</v>
      </c>
      <c r="R41" s="42" t="b">
        <f>IF(vlookup(O41,'Input - Config'!$A$3:$D$833,4,0)="No",False,True)</f>
        <v>0</v>
      </c>
      <c r="S41" s="42" t="b">
        <v>1</v>
      </c>
      <c r="T41" s="42" t="s">
        <v>1734</v>
      </c>
      <c r="U41" s="19">
        <f t="shared" si="9"/>
        <v>0</v>
      </c>
      <c r="V41" s="19">
        <f t="shared" si="10"/>
        <v>2030</v>
      </c>
      <c r="W41" s="42">
        <v>2030.0</v>
      </c>
      <c r="X41" s="42">
        <v>10.0</v>
      </c>
      <c r="Y41" s="49">
        <f>IFERROR(VLOOKUP(O41,'Final Data - Costs and Losses'!$A$2:$H$997,7,FALSE)/1000,915)</f>
        <v>1168.31472</v>
      </c>
      <c r="Z41" s="19" t="str">
        <f t="shared" si="11"/>
        <v>  TRNBENXXNERXX: [0, 2030, 'open', 2030, 10, 1168]</v>
      </c>
      <c r="AB41" s="48"/>
      <c r="AH41" s="47"/>
    </row>
    <row r="42">
      <c r="A42" s="19" t="str">
        <f t="array" ref="A42">IFERROR(INDEX('Input - Capacities'!$F$3:$F$1128, MATCH(0,COUNTIF($A$1:A41, 'Input - Capacities'!$F$3:$F$1128), 0)),"")</f>
        <v>TRNKHMXXTHANO</v>
      </c>
      <c r="B42" s="19" t="str">
        <f t="shared" si="1"/>
        <v>KHMXX</v>
      </c>
      <c r="C42" s="45" t="str">
        <f t="shared" si="2"/>
        <v>KHMXX</v>
      </c>
      <c r="D42" s="19" t="str">
        <f t="shared" si="3"/>
        <v>THANO</v>
      </c>
      <c r="E42" s="45" t="str">
        <f t="shared" si="4"/>
        <v>THANO</v>
      </c>
      <c r="F42" s="19" t="str">
        <f t="shared" si="5"/>
        <v>Yes</v>
      </c>
      <c r="G42" s="19" t="str">
        <f t="shared" si="6"/>
        <v>TRNKHMXXTHANO</v>
      </c>
      <c r="H42" s="19">
        <f>max(SUMIFS('Input - Capacities'!$I$3:$I$1128,'Input - Capacities'!$F$3:$F$1128,A42),SUMIFS('Input - Capacities'!$J$3:$J$1128,'Input - Capacities'!$F$3:$F$1128,A42)*-1)</f>
        <v>0</v>
      </c>
      <c r="I42" s="47"/>
      <c r="J42" s="19" t="s">
        <v>704</v>
      </c>
      <c r="K42" s="19" t="s">
        <v>704</v>
      </c>
      <c r="L42" s="47"/>
      <c r="M42" s="19" t="str">
        <f t="array" ref="M42">IFERROR(INDEX($G$2:$G$1999,MATCH(0,IFERROR(MATCH($G$2:$G$1999,$O$2:$O$1000,0),COUNTIF($M$1:$M41,$G$2:$G$1000)),0)),"")</f>
        <v>TRNPAKXXTJKXX</v>
      </c>
      <c r="O42" s="48" t="s">
        <v>1349</v>
      </c>
      <c r="P42" s="42" t="str">
        <f t="shared" si="7"/>
        <v>BENXX</v>
      </c>
      <c r="Q42" s="42" t="str">
        <f t="shared" si="8"/>
        <v>NGAXX</v>
      </c>
      <c r="R42" s="42" t="b">
        <f>IF(vlookup(O42,'Input - Config'!$A$3:$D$833,4,0)="No",False,True)</f>
        <v>0</v>
      </c>
      <c r="S42" s="42" t="b">
        <v>1</v>
      </c>
      <c r="T42" s="42" t="s">
        <v>1734</v>
      </c>
      <c r="U42" s="19">
        <f t="shared" si="9"/>
        <v>0.21</v>
      </c>
      <c r="V42" s="19">
        <f t="shared" si="10"/>
        <v>2020</v>
      </c>
      <c r="W42" s="42">
        <v>2030.0</v>
      </c>
      <c r="X42" s="42">
        <v>10.0</v>
      </c>
      <c r="Y42" s="49">
        <f>IFERROR(VLOOKUP(O42,'Final Data - Costs and Losses'!$A$2:$H$997,7,FALSE)/1000,915)</f>
        <v>427.2384</v>
      </c>
      <c r="Z42" s="19" t="str">
        <f t="shared" si="11"/>
        <v>  TRNBENXXNGAXX: [0.21, 2020, 'open', 2030, 10, 427]</v>
      </c>
      <c r="AB42" s="48"/>
      <c r="AH42" s="47"/>
    </row>
    <row r="43">
      <c r="A43" s="19" t="str">
        <f t="array" ref="A43">IFERROR(INDEX('Input - Capacities'!$F$3:$F$1128, MATCH(0,COUNTIF($A$1:A42, 'Input - Capacities'!$F$3:$F$1128), 0)),"")</f>
        <v>TRNKHMXXTHACE</v>
      </c>
      <c r="B43" s="19" t="str">
        <f t="shared" si="1"/>
        <v>KHMXX</v>
      </c>
      <c r="C43" s="45" t="str">
        <f t="shared" si="2"/>
        <v>KHMXX</v>
      </c>
      <c r="D43" s="19" t="str">
        <f t="shared" si="3"/>
        <v>THACE</v>
      </c>
      <c r="E43" s="45" t="str">
        <f t="shared" si="4"/>
        <v>THACE</v>
      </c>
      <c r="F43" s="19" t="str">
        <f t="shared" si="5"/>
        <v>Yes</v>
      </c>
      <c r="G43" s="19" t="str">
        <f t="shared" si="6"/>
        <v>TRNKHMXXTHACE</v>
      </c>
      <c r="H43" s="19">
        <f>max(SUMIFS('Input - Capacities'!$I$3:$I$1128,'Input - Capacities'!$F$3:$F$1128,A43),SUMIFS('Input - Capacities'!$J$3:$J$1128,'Input - Capacities'!$F$3:$F$1128,A43)*-1)</f>
        <v>230</v>
      </c>
      <c r="I43" s="47"/>
      <c r="J43" s="19" t="s">
        <v>905</v>
      </c>
      <c r="K43" s="19" t="s">
        <v>905</v>
      </c>
      <c r="L43" s="47"/>
      <c r="M43" s="19" t="str">
        <f t="array" ref="M43">IFERROR(INDEX($G$2:$G$1999,MATCH(0,IFERROR(MATCH($G$2:$G$1999,$O$2:$O$1000,0),COUNTIF($M$1:$M42,$G$2:$G$1000)),0)),"")</f>
        <v>TRNBDIXXCODXX</v>
      </c>
      <c r="O43" s="48" t="s">
        <v>1351</v>
      </c>
      <c r="P43" s="42" t="str">
        <f t="shared" si="7"/>
        <v>BENXX</v>
      </c>
      <c r="Q43" s="42" t="str">
        <f t="shared" si="8"/>
        <v>TGOXX</v>
      </c>
      <c r="R43" s="42" t="b">
        <f>IF(vlookup(O43,'Input - Config'!$A$3:$D$833,4,0)="No",False,True)</f>
        <v>0</v>
      </c>
      <c r="S43" s="42" t="b">
        <v>1</v>
      </c>
      <c r="T43" s="42" t="s">
        <v>1734</v>
      </c>
      <c r="U43" s="19">
        <f t="shared" si="9"/>
        <v>0.345</v>
      </c>
      <c r="V43" s="19">
        <f t="shared" si="10"/>
        <v>2020</v>
      </c>
      <c r="W43" s="42">
        <v>2030.0</v>
      </c>
      <c r="X43" s="42">
        <v>10.0</v>
      </c>
      <c r="Y43" s="49">
        <f>IFERROR(VLOOKUP(O43,'Final Data - Costs and Losses'!$A$2:$H$997,7,FALSE)/1000,915)</f>
        <v>483.3552</v>
      </c>
      <c r="Z43" s="19" t="str">
        <f t="shared" si="11"/>
        <v>  TRNBENXXTGOXX: [0.345, 2020, 'open', 2030, 10, 483]</v>
      </c>
      <c r="AB43" s="48"/>
      <c r="AH43" s="47"/>
    </row>
    <row r="44">
      <c r="A44" s="19" t="str">
        <f t="array" ref="A44">IFERROR(INDEX('Input - Capacities'!$F$3:$F$1128, MATCH(0,COUNTIF($A$1:A43, 'Input - Capacities'!$F$3:$F$1128), 0)),"")</f>
        <v>TRNKHMXXVNMSO</v>
      </c>
      <c r="B44" s="19" t="str">
        <f t="shared" si="1"/>
        <v>KHMXX</v>
      </c>
      <c r="C44" s="45" t="str">
        <f t="shared" si="2"/>
        <v>KHMXX</v>
      </c>
      <c r="D44" s="19" t="str">
        <f t="shared" si="3"/>
        <v>VNMSO</v>
      </c>
      <c r="E44" s="45" t="str">
        <f t="shared" si="4"/>
        <v>VNMSO</v>
      </c>
      <c r="F44" s="19" t="str">
        <f t="shared" si="5"/>
        <v>Yes</v>
      </c>
      <c r="G44" s="19" t="str">
        <f t="shared" si="6"/>
        <v>TRNKHMXXVNMSO</v>
      </c>
      <c r="H44" s="19">
        <f>max(SUMIFS('Input - Capacities'!$I$3:$I$1128,'Input - Capacities'!$F$3:$F$1128,A44),SUMIFS('Input - Capacities'!$J$3:$J$1128,'Input - Capacities'!$F$3:$F$1128,A44)*-1)</f>
        <v>200</v>
      </c>
      <c r="I44" s="47"/>
      <c r="J44" s="19" t="s">
        <v>665</v>
      </c>
      <c r="K44" s="19" t="s">
        <v>665</v>
      </c>
      <c r="L44" s="47"/>
      <c r="M44" s="19" t="str">
        <f t="array" ref="M44">IFERROR(INDEX($G$2:$G$1999,MATCH(0,IFERROR(MATCH($G$2:$G$1999,$O$2:$O$1000,0),COUNTIF($M$1:$M43,$G$2:$G$1000)),0)),"")</f>
        <v>TRNBDIXXRWAXX</v>
      </c>
      <c r="O44" s="48" t="s">
        <v>1353</v>
      </c>
      <c r="P44" s="42" t="str">
        <f t="shared" si="7"/>
        <v>BFAXX</v>
      </c>
      <c r="Q44" s="42" t="str">
        <f t="shared" si="8"/>
        <v>CIVXX</v>
      </c>
      <c r="R44" s="42" t="b">
        <f>IF(vlookup(O44,'Input - Config'!$A$3:$D$833,4,0)="No",False,True)</f>
        <v>0</v>
      </c>
      <c r="S44" s="42" t="b">
        <v>0</v>
      </c>
      <c r="U44" s="19">
        <f t="shared" si="9"/>
        <v>0.113</v>
      </c>
      <c r="V44" s="19">
        <f t="shared" si="10"/>
        <v>2020</v>
      </c>
      <c r="W44" s="42">
        <v>2030.0</v>
      </c>
      <c r="X44" s="42">
        <v>10.0</v>
      </c>
      <c r="Y44" s="49">
        <f>IFERROR(VLOOKUP(O44,'Final Data - Costs and Losses'!$A$2:$H$997,7,FALSE)/1000,915)</f>
        <v>1188.28992</v>
      </c>
      <c r="Z44" s="19" t="str">
        <f t="shared" si="11"/>
        <v>  TRNBFAXXCIVXX: [0.113, 2020, 'open', 2030, 10, 1188]</v>
      </c>
      <c r="AB44" s="48"/>
      <c r="AH44" s="47"/>
    </row>
    <row r="45">
      <c r="A45" s="19" t="str">
        <f t="array" ref="A45">IFERROR(INDEX('Input - Capacities'!$F$3:$F$1128, MATCH(0,COUNTIF($A$1:A44, 'Input - Capacities'!$F$3:$F$1128), 0)),"")</f>
        <v>TRNKHMXXVNMCE</v>
      </c>
      <c r="B45" s="19" t="str">
        <f t="shared" si="1"/>
        <v>KHMXX</v>
      </c>
      <c r="C45" s="45" t="str">
        <f t="shared" si="2"/>
        <v>KHMXX</v>
      </c>
      <c r="D45" s="19" t="str">
        <f t="shared" si="3"/>
        <v>VNMCE</v>
      </c>
      <c r="E45" s="45" t="str">
        <f t="shared" si="4"/>
        <v>VNMCE</v>
      </c>
      <c r="F45" s="19" t="str">
        <f t="shared" si="5"/>
        <v>Yes</v>
      </c>
      <c r="G45" s="19" t="str">
        <f t="shared" si="6"/>
        <v>TRNKHMXXVNMCE</v>
      </c>
      <c r="H45" s="19">
        <f>max(SUMIFS('Input - Capacities'!$I$3:$I$1128,'Input - Capacities'!$F$3:$F$1128,A45),SUMIFS('Input - Capacities'!$J$3:$J$1128,'Input - Capacities'!$F$3:$F$1128,A45)*-1)</f>
        <v>0</v>
      </c>
      <c r="I45" s="47"/>
      <c r="J45" s="19" t="s">
        <v>1173</v>
      </c>
      <c r="K45" s="19" t="s">
        <v>1173</v>
      </c>
      <c r="L45" s="47"/>
      <c r="M45" s="19" t="str">
        <f t="array" ref="M45">IFERROR(INDEX($G$2:$G$1999,MATCH(0,IFERROR(MATCH($G$2:$G$1999,$O$2:$O$1000,0),COUNTIF($M$1:$M44,$G$2:$G$1000)),0)),"")</f>
        <v>TRNBDIXXTZAXX</v>
      </c>
      <c r="O45" s="48" t="s">
        <v>1354</v>
      </c>
      <c r="P45" s="42" t="str">
        <f t="shared" si="7"/>
        <v>BFAXX</v>
      </c>
      <c r="Q45" s="42" t="str">
        <f t="shared" si="8"/>
        <v>GHAXX</v>
      </c>
      <c r="R45" s="42" t="b">
        <f>IF(vlookup(O45,'Input - Config'!$A$3:$D$833,4,0)="No",False,True)</f>
        <v>0</v>
      </c>
      <c r="S45" s="42" t="b">
        <v>0</v>
      </c>
      <c r="U45" s="19">
        <f t="shared" si="9"/>
        <v>0.1</v>
      </c>
      <c r="V45" s="19">
        <f t="shared" si="10"/>
        <v>2020</v>
      </c>
      <c r="W45" s="42">
        <v>2030.0</v>
      </c>
      <c r="X45" s="42">
        <v>10.0</v>
      </c>
      <c r="Y45" s="49">
        <f>IFERROR(VLOOKUP(O45,'Final Data - Costs and Losses'!$A$2:$H$997,7,FALSE)/1000,915)</f>
        <v>1154.61744</v>
      </c>
      <c r="Z45" s="19" t="str">
        <f t="shared" si="11"/>
        <v>  TRNBFAXXGHAXX: [0.1, 2020, 'open', 2030, 10, 1155]</v>
      </c>
      <c r="AB45" s="48"/>
      <c r="AH45" s="47"/>
    </row>
    <row r="46">
      <c r="A46" s="19" t="str">
        <f t="array" ref="A46">IFERROR(INDEX('Input - Capacities'!$F$3:$F$1128, MATCH(0,COUNTIF($A$1:A45, 'Input - Capacities'!$F$3:$F$1128), 0)),"")</f>
        <v>TRNLAOXXTHANO</v>
      </c>
      <c r="B46" s="19" t="str">
        <f t="shared" si="1"/>
        <v>LAOXX</v>
      </c>
      <c r="C46" s="45" t="str">
        <f t="shared" si="2"/>
        <v>LAOXX</v>
      </c>
      <c r="D46" s="19" t="str">
        <f t="shared" si="3"/>
        <v>THANO</v>
      </c>
      <c r="E46" s="45" t="str">
        <f t="shared" si="4"/>
        <v>THANO</v>
      </c>
      <c r="F46" s="19" t="str">
        <f t="shared" si="5"/>
        <v>Yes</v>
      </c>
      <c r="G46" s="19" t="str">
        <f t="shared" si="6"/>
        <v>TRNLAOXXTHANO</v>
      </c>
      <c r="H46" s="19">
        <f>max(SUMIFS('Input - Capacities'!$I$3:$I$1128,'Input - Capacities'!$F$3:$F$1128,A46),SUMIFS('Input - Capacities'!$J$3:$J$1128,'Input - Capacities'!$F$3:$F$1128,A46)*-1)</f>
        <v>5427</v>
      </c>
      <c r="I46" s="47"/>
      <c r="J46" s="19" t="s">
        <v>462</v>
      </c>
      <c r="K46" s="19" t="s">
        <v>1735</v>
      </c>
      <c r="L46" s="47"/>
      <c r="M46" s="19" t="str">
        <f t="array" ref="M46">IFERROR(INDEX($G$2:$G$1999,MATCH(0,IFERROR(MATCH($G$2:$G$1999,$O$2:$O$1000,0),COUNTIF($M$1:$M45,$G$2:$G$1000)),0)),"")</f>
        <v>TRNDJIXXERIXX</v>
      </c>
      <c r="O46" s="48" t="s">
        <v>1358</v>
      </c>
      <c r="P46" s="42" t="str">
        <f t="shared" si="7"/>
        <v>BFAXX</v>
      </c>
      <c r="Q46" s="42" t="str">
        <f t="shared" si="8"/>
        <v>MLIXX</v>
      </c>
      <c r="R46" s="42" t="b">
        <f>IF(vlookup(O46,'Input - Config'!$A$3:$D$833,4,0)="No",False,True)</f>
        <v>0</v>
      </c>
      <c r="S46" s="42" t="b">
        <v>0</v>
      </c>
      <c r="U46" s="19">
        <f t="shared" si="9"/>
        <v>0</v>
      </c>
      <c r="V46" s="19">
        <f t="shared" si="10"/>
        <v>2030</v>
      </c>
      <c r="W46" s="42">
        <v>2030.0</v>
      </c>
      <c r="X46" s="42">
        <v>10.0</v>
      </c>
      <c r="Y46" s="49">
        <f>IFERROR(VLOOKUP(O46,'Final Data - Costs and Losses'!$A$2:$H$997,7,FALSE)/1000,915)</f>
        <v>1114.66704</v>
      </c>
      <c r="Z46" s="19" t="str">
        <f t="shared" si="11"/>
        <v>  TRNBFAXXMLIXX: [0, 2030, 'open', 2030, 10, 1115]</v>
      </c>
      <c r="AB46" s="48"/>
      <c r="AH46" s="47"/>
    </row>
    <row r="47">
      <c r="A47" s="19" t="str">
        <f t="array" ref="A47">IFERROR(INDEX('Input - Capacities'!$F$3:$F$1128, MATCH(0,COUNTIF($A$1:A46, 'Input - Capacities'!$F$3:$F$1128), 0)),"")</f>
        <v>TRNLAOXXVNMNO</v>
      </c>
      <c r="B47" s="19" t="str">
        <f t="shared" si="1"/>
        <v>LAOXX</v>
      </c>
      <c r="C47" s="45" t="str">
        <f t="shared" si="2"/>
        <v>LAOXX</v>
      </c>
      <c r="D47" s="19" t="str">
        <f t="shared" si="3"/>
        <v>VNMNO</v>
      </c>
      <c r="E47" s="45" t="str">
        <f t="shared" si="4"/>
        <v>VNMNO</v>
      </c>
      <c r="F47" s="19" t="str">
        <f t="shared" si="5"/>
        <v>Yes</v>
      </c>
      <c r="G47" s="19" t="str">
        <f t="shared" si="6"/>
        <v>TRNLAOXXVNMNO</v>
      </c>
      <c r="H47" s="19">
        <f>max(SUMIFS('Input - Capacities'!$I$3:$I$1128,'Input - Capacities'!$F$3:$F$1128,A47),SUMIFS('Input - Capacities'!$J$3:$J$1128,'Input - Capacities'!$F$3:$F$1128,A47)*-1)</f>
        <v>0</v>
      </c>
      <c r="I47" s="47"/>
      <c r="J47" s="19" t="s">
        <v>479</v>
      </c>
      <c r="K47" s="19" t="s">
        <v>1736</v>
      </c>
      <c r="L47" s="47"/>
      <c r="M47" s="19" t="str">
        <f t="array" ref="M47">IFERROR(INDEX($G$2:$G$1999,MATCH(0,IFERROR(MATCH($G$2:$G$1999,$O$2:$O$1000,0),COUNTIF($M$1:$M46,$G$2:$G$1000)),0)),"")</f>
        <v>TRNERIXXETHXX</v>
      </c>
      <c r="O47" s="48" t="s">
        <v>1361</v>
      </c>
      <c r="P47" s="42" t="str">
        <f t="shared" si="7"/>
        <v>BFAXX</v>
      </c>
      <c r="Q47" s="42" t="str">
        <f t="shared" si="8"/>
        <v>NERXX</v>
      </c>
      <c r="R47" s="42" t="b">
        <f>IF(vlookup(O47,'Input - Config'!$A$3:$D$833,4,0)="No",False,True)</f>
        <v>0</v>
      </c>
      <c r="S47" s="42" t="b">
        <v>0</v>
      </c>
      <c r="U47" s="19">
        <f t="shared" si="9"/>
        <v>0</v>
      </c>
      <c r="V47" s="19">
        <f t="shared" si="10"/>
        <v>2030</v>
      </c>
      <c r="W47" s="42">
        <v>2030.0</v>
      </c>
      <c r="X47" s="42">
        <v>10.0</v>
      </c>
      <c r="Y47" s="49">
        <f>IFERROR(VLOOKUP(O47,'Final Data - Costs and Losses'!$A$2:$H$997,7,FALSE)/1000,915)</f>
        <v>950.8704</v>
      </c>
      <c r="Z47" s="19" t="str">
        <f t="shared" si="11"/>
        <v>  TRNBFAXXNERXX: [0, 2030, 'open', 2030, 10, 951]</v>
      </c>
      <c r="AB47" s="48"/>
      <c r="AH47" s="47"/>
    </row>
    <row r="48">
      <c r="A48" s="19" t="str">
        <f t="array" ref="A48">IFERROR(INDEX('Input - Capacities'!$F$3:$F$1128, MATCH(0,COUNTIF($A$1:A47, 'Input - Capacities'!$F$3:$F$1128), 0)),"")</f>
        <v>TRNLAOXXVNMCE</v>
      </c>
      <c r="B48" s="19" t="str">
        <f t="shared" si="1"/>
        <v>LAOXX</v>
      </c>
      <c r="C48" s="45" t="str">
        <f t="shared" si="2"/>
        <v>LAOXX</v>
      </c>
      <c r="D48" s="19" t="str">
        <f t="shared" si="3"/>
        <v>VNMCE</v>
      </c>
      <c r="E48" s="45" t="str">
        <f t="shared" si="4"/>
        <v>VNMCE</v>
      </c>
      <c r="F48" s="19" t="str">
        <f t="shared" si="5"/>
        <v>Yes</v>
      </c>
      <c r="G48" s="19" t="str">
        <f t="shared" si="6"/>
        <v>TRNLAOXXVNMCE</v>
      </c>
      <c r="H48" s="19">
        <f>max(SUMIFS('Input - Capacities'!$I$3:$I$1128,'Input - Capacities'!$F$3:$F$1128,A48),SUMIFS('Input - Capacities'!$J$3:$J$1128,'Input - Capacities'!$F$3:$F$1128,A48)*-1)</f>
        <v>538</v>
      </c>
      <c r="I48" s="47"/>
      <c r="J48" s="19" t="s">
        <v>463</v>
      </c>
      <c r="K48" s="19" t="s">
        <v>1735</v>
      </c>
      <c r="L48" s="47"/>
      <c r="M48" s="19" t="str">
        <f t="array" ref="M48">IFERROR(INDEX($G$2:$G$1999,MATCH(0,IFERROR(MATCH($G$2:$G$1999,$O$2:$O$1000,0),COUNTIF($M$1:$M47,$G$2:$G$1000)),0)),"")</f>
        <v>TRNERIXXSDNXX</v>
      </c>
      <c r="O48" s="48" t="s">
        <v>1365</v>
      </c>
      <c r="P48" s="42" t="str">
        <f t="shared" si="7"/>
        <v>BFAXX</v>
      </c>
      <c r="Q48" s="42" t="str">
        <f t="shared" si="8"/>
        <v>TGOXX</v>
      </c>
      <c r="R48" s="42" t="b">
        <f>IF(vlookup(O48,'Input - Config'!$A$3:$D$833,4,0)="No",False,True)</f>
        <v>0</v>
      </c>
      <c r="S48" s="42" t="b">
        <v>0</v>
      </c>
      <c r="U48" s="19">
        <f t="shared" si="9"/>
        <v>0</v>
      </c>
      <c r="V48" s="19">
        <f t="shared" si="10"/>
        <v>2030</v>
      </c>
      <c r="W48" s="42">
        <v>2030.0</v>
      </c>
      <c r="X48" s="42">
        <v>10.0</v>
      </c>
      <c r="Y48" s="49">
        <f>IFERROR(VLOOKUP(O48,'Final Data - Costs and Losses'!$A$2:$H$997,7,FALSE)/1000,915)</f>
        <v>1145.48592</v>
      </c>
      <c r="Z48" s="19" t="str">
        <f t="shared" si="11"/>
        <v>  TRNBFAXXTGOXX: [0, 2030, 'open', 2030, 10, 1145]</v>
      </c>
      <c r="AB48" s="48"/>
      <c r="AH48" s="47"/>
    </row>
    <row r="49">
      <c r="A49" s="19" t="str">
        <f t="array" ref="A49">IFERROR(INDEX('Input - Capacities'!$F$3:$F$1128, MATCH(0,COUNTIF($A$1:A48, 'Input - Capacities'!$F$3:$F$1128), 0)),"")</f>
        <v>TRNMYSPEMYSSK</v>
      </c>
      <c r="B49" s="19" t="str">
        <f t="shared" si="1"/>
        <v>MYSPE</v>
      </c>
      <c r="C49" s="45" t="str">
        <f t="shared" si="2"/>
        <v>MYSPE</v>
      </c>
      <c r="D49" s="19" t="str">
        <f t="shared" si="3"/>
        <v>MYSSK</v>
      </c>
      <c r="E49" s="45" t="str">
        <f t="shared" si="4"/>
        <v>MYSSK</v>
      </c>
      <c r="F49" s="19" t="str">
        <f t="shared" si="5"/>
        <v>Yes</v>
      </c>
      <c r="G49" s="19" t="str">
        <f t="shared" si="6"/>
        <v>TRNMYSPEMYSSK</v>
      </c>
      <c r="H49" s="19">
        <f>max(SUMIFS('Input - Capacities'!$I$3:$I$1128,'Input - Capacities'!$F$3:$F$1128,A49),SUMIFS('Input - Capacities'!$J$3:$J$1128,'Input - Capacities'!$F$3:$F$1128,A49)*-1)</f>
        <v>0</v>
      </c>
      <c r="I49" s="47"/>
      <c r="J49" s="19" t="s">
        <v>488</v>
      </c>
      <c r="K49" s="19" t="s">
        <v>1737</v>
      </c>
      <c r="L49" s="47"/>
      <c r="M49" s="19" t="str">
        <f t="array" ref="M49">IFERROR(INDEX($G$2:$G$1999,MATCH(0,IFERROR(MATCH($G$2:$G$1999,$O$2:$O$1000,0),COUNTIF($M$1:$M48,$G$2:$G$1000)),0)),"")</f>
        <v>TRNERIXXYEMXX</v>
      </c>
      <c r="O49" s="48" t="s">
        <v>84</v>
      </c>
      <c r="P49" s="42" t="str">
        <f t="shared" si="7"/>
        <v>BGDXX</v>
      </c>
      <c r="Q49" s="42" t="str">
        <f t="shared" si="8"/>
        <v>INDEA</v>
      </c>
      <c r="R49" s="42" t="b">
        <f>IF(vlookup(O49,'Input - Config'!$A$3:$D$833,4,0)="No",False,True)</f>
        <v>0</v>
      </c>
      <c r="S49" s="42" t="b">
        <v>0</v>
      </c>
      <c r="U49" s="19">
        <f t="shared" si="9"/>
        <v>1</v>
      </c>
      <c r="V49" s="19">
        <f t="shared" si="10"/>
        <v>2020</v>
      </c>
      <c r="W49" s="42">
        <v>2030.0</v>
      </c>
      <c r="X49" s="42">
        <v>10.0</v>
      </c>
      <c r="Y49" s="49">
        <f>IFERROR(VLOOKUP(O49,'Final Data - Costs and Losses'!$A$2:$H$997,7,FALSE)/1000,915)</f>
        <v>689.1168</v>
      </c>
      <c r="Z49" s="19" t="str">
        <f t="shared" si="11"/>
        <v>  TRNBGDXXINDEA: [1, 2020, 'open', 2030, 10, 689]</v>
      </c>
      <c r="AB49" s="48"/>
      <c r="AH49" s="47"/>
    </row>
    <row r="50">
      <c r="A50" s="19" t="str">
        <f t="array" ref="A50">IFERROR(INDEX('Input - Capacities'!$F$3:$F$1128, MATCH(0,COUNTIF($A$1:A49, 'Input - Capacities'!$F$3:$F$1128), 0)),"")</f>
        <v>TRNMYSSHMYSSK</v>
      </c>
      <c r="B50" s="19" t="str">
        <f t="shared" si="1"/>
        <v>MYSSH</v>
      </c>
      <c r="C50" s="45" t="str">
        <f t="shared" si="2"/>
        <v>MYSSH</v>
      </c>
      <c r="D50" s="19" t="str">
        <f t="shared" si="3"/>
        <v>MYSSK</v>
      </c>
      <c r="E50" s="45" t="str">
        <f t="shared" si="4"/>
        <v>MYSSK</v>
      </c>
      <c r="F50" s="19" t="str">
        <f t="shared" si="5"/>
        <v>Yes</v>
      </c>
      <c r="G50" s="19" t="str">
        <f t="shared" si="6"/>
        <v>TRNMYSSHMYSSK</v>
      </c>
      <c r="H50" s="19">
        <f>max(SUMIFS('Input - Capacities'!$I$3:$I$1128,'Input - Capacities'!$F$3:$F$1128,A50),SUMIFS('Input - Capacities'!$J$3:$J$1128,'Input - Capacities'!$F$3:$F$1128,A50)*-1)</f>
        <v>0</v>
      </c>
      <c r="I50" s="47"/>
      <c r="J50" s="19" t="s">
        <v>480</v>
      </c>
      <c r="K50" s="19" t="s">
        <v>1736</v>
      </c>
      <c r="L50" s="47"/>
      <c r="M50" s="19" t="str">
        <f t="array" ref="M50">IFERROR(INDEX($G$2:$G$1999,MATCH(0,IFERROR(MATCH($G$2:$G$1999,$O$2:$O$1000,0),COUNTIF($M$1:$M49,$G$2:$G$1000)),0)),"")</f>
        <v>TRNGMBXXSENXX</v>
      </c>
      <c r="O50" s="48" t="s">
        <v>90</v>
      </c>
      <c r="P50" s="42" t="str">
        <f t="shared" si="7"/>
        <v>BGDXX</v>
      </c>
      <c r="Q50" s="42" t="str">
        <f t="shared" si="8"/>
        <v>INDNE</v>
      </c>
      <c r="R50" s="42" t="b">
        <f>IF(vlookup(O50,'Input - Config'!$A$3:$D$833,4,0)="No",False,True)</f>
        <v>0</v>
      </c>
      <c r="S50" s="42" t="b">
        <v>0</v>
      </c>
      <c r="U50" s="19">
        <f t="shared" si="9"/>
        <v>0.16</v>
      </c>
      <c r="V50" s="19">
        <f t="shared" si="10"/>
        <v>2020</v>
      </c>
      <c r="W50" s="42">
        <v>2030.0</v>
      </c>
      <c r="X50" s="42">
        <v>10.0</v>
      </c>
      <c r="Y50" s="49">
        <f>IFERROR(VLOOKUP(O50,'Final Data - Costs and Losses'!$A$2:$H$997,7,FALSE)/1000,915)</f>
        <v>791.9976</v>
      </c>
      <c r="Z50" s="19" t="str">
        <f t="shared" si="11"/>
        <v>  TRNBGDXXINDNE: [0.16, 2020, 'open', 2030, 10, 792]</v>
      </c>
      <c r="AB50" s="48"/>
      <c r="AH50" s="47"/>
    </row>
    <row r="51">
      <c r="A51" s="19" t="str">
        <f t="array" ref="A51">IFERROR(INDEX('Input - Capacities'!$F$3:$F$1128, MATCH(0,COUNTIF($A$1:A50, 'Input - Capacities'!$F$3:$F$1128), 0)),"")</f>
        <v>TRNMYSSHPHLLU</v>
      </c>
      <c r="B51" s="19" t="str">
        <f t="shared" si="1"/>
        <v>MYSSH</v>
      </c>
      <c r="C51" s="45" t="str">
        <f t="shared" si="2"/>
        <v>MYSSH</v>
      </c>
      <c r="D51" s="19" t="str">
        <f t="shared" si="3"/>
        <v>PHLLU</v>
      </c>
      <c r="E51" s="45" t="str">
        <f t="shared" si="4"/>
        <v>PHLLU</v>
      </c>
      <c r="F51" s="19" t="str">
        <f t="shared" si="5"/>
        <v>Yes</v>
      </c>
      <c r="G51" s="19" t="str">
        <f t="shared" si="6"/>
        <v>TRNMYSSHPHLLU</v>
      </c>
      <c r="H51" s="19">
        <f>max(SUMIFS('Input - Capacities'!$I$3:$I$1128,'Input - Capacities'!$F$3:$F$1128,A51),SUMIFS('Input - Capacities'!$J$3:$J$1128,'Input - Capacities'!$F$3:$F$1128,A51)*-1)</f>
        <v>0</v>
      </c>
      <c r="I51" s="47"/>
      <c r="J51" s="19" t="s">
        <v>469</v>
      </c>
      <c r="K51" s="19" t="s">
        <v>469</v>
      </c>
      <c r="L51" s="47"/>
      <c r="M51" s="19" t="str">
        <f t="array" ref="M51">IFERROR(INDEX($G$2:$G$1999,MATCH(0,IFERROR(MATCH($G$2:$G$1999,$O$2:$O$1000,0),COUNTIF($M$1:$M50,$G$2:$G$1000)),0)),"")</f>
        <v>TRNUSAWEUSAWE</v>
      </c>
      <c r="O51" s="48" t="s">
        <v>254</v>
      </c>
      <c r="P51" s="42" t="str">
        <f t="shared" si="7"/>
        <v>BGDXX</v>
      </c>
      <c r="Q51" s="42" t="str">
        <f t="shared" si="8"/>
        <v>MMRXX</v>
      </c>
      <c r="R51" s="42" t="b">
        <f>IF(vlookup(O51,'Input - Config'!$A$3:$D$833,4,0)="No",False,True)</f>
        <v>0</v>
      </c>
      <c r="S51" s="42" t="b">
        <v>0</v>
      </c>
      <c r="U51" s="19">
        <f t="shared" si="9"/>
        <v>0</v>
      </c>
      <c r="V51" s="19">
        <f t="shared" si="10"/>
        <v>2030</v>
      </c>
      <c r="W51" s="42">
        <v>2030.0</v>
      </c>
      <c r="X51" s="42">
        <v>10.0</v>
      </c>
      <c r="Y51" s="49">
        <f>IFERROR(VLOOKUP(O51,'Final Data - Costs and Losses'!$A$2:$H$997,7,FALSE)/1000,915)</f>
        <v>1273.89792</v>
      </c>
      <c r="Z51" s="19" t="str">
        <f t="shared" si="11"/>
        <v>  TRNBGDXXMMRXX: [0, 2030, 'open', 2030, 10, 1274]</v>
      </c>
      <c r="AB51" s="48"/>
      <c r="AH51" s="47"/>
    </row>
    <row r="52">
      <c r="A52" s="19" t="str">
        <f t="array" ref="A52">IFERROR(INDEX('Input - Capacities'!$F$3:$F$1128, MATCH(0,COUNTIF($A$1:A51, 'Input - Capacities'!$F$3:$F$1128), 0)),"")</f>
        <v>TRNPHLLUPHLVI</v>
      </c>
      <c r="B52" s="19" t="str">
        <f t="shared" si="1"/>
        <v>PHLLU</v>
      </c>
      <c r="C52" s="45" t="str">
        <f t="shared" si="2"/>
        <v>PHLLU</v>
      </c>
      <c r="D52" s="19" t="str">
        <f t="shared" si="3"/>
        <v>PHLVI</v>
      </c>
      <c r="E52" s="45" t="str">
        <f t="shared" si="4"/>
        <v>PHLVI</v>
      </c>
      <c r="F52" s="19" t="str">
        <f t="shared" si="5"/>
        <v>Yes</v>
      </c>
      <c r="G52" s="19" t="str">
        <f t="shared" si="6"/>
        <v>TRNPHLLUPHLVI</v>
      </c>
      <c r="H52" s="19">
        <f>max(SUMIFS('Input - Capacities'!$I$3:$I$1128,'Input - Capacities'!$F$3:$F$1128,A52),SUMIFS('Input - Capacities'!$J$3:$J$1128,'Input - Capacities'!$F$3:$F$1128,A52)*-1)</f>
        <v>400</v>
      </c>
      <c r="I52" s="47"/>
      <c r="J52" s="19" t="s">
        <v>509</v>
      </c>
      <c r="K52" s="19" t="s">
        <v>1736</v>
      </c>
      <c r="L52" s="47"/>
      <c r="M52" s="19" t="str">
        <f t="array" ref="M52">IFERROR(INDEX($G$2:$G$1999,MATCH(0,IFERROR(MATCH($G$2:$G$1999,$O$2:$O$1000,0),COUNTIF($M$1:$M51,$G$2:$G$1000)),0)),"")</f>
        <v>TRNUSASEUSASE</v>
      </c>
      <c r="O52" s="48" t="s">
        <v>676</v>
      </c>
      <c r="P52" s="42" t="str">
        <f t="shared" si="7"/>
        <v>BGRXX</v>
      </c>
      <c r="Q52" s="42" t="str">
        <f t="shared" si="8"/>
        <v>GRCXX</v>
      </c>
      <c r="R52" s="42" t="b">
        <f>IF(vlookup(O52,'Input - Config'!$A$3:$D$833,4,0)="No",False,True)</f>
        <v>0</v>
      </c>
      <c r="S52" s="42" t="b">
        <v>0</v>
      </c>
      <c r="U52" s="19">
        <f t="shared" si="9"/>
        <v>1.1</v>
      </c>
      <c r="V52" s="19">
        <f t="shared" si="10"/>
        <v>2020</v>
      </c>
      <c r="W52" s="42">
        <v>2030.0</v>
      </c>
      <c r="X52" s="42">
        <v>10.0</v>
      </c>
      <c r="Y52" s="49">
        <f>IFERROR(VLOOKUP(O52,'Final Data - Costs and Losses'!$A$2:$H$997,7,FALSE)/1000,915)</f>
        <v>1013.6496</v>
      </c>
      <c r="Z52" s="19" t="str">
        <f t="shared" si="11"/>
        <v>  TRNBGRXXGRCXX: [1.1, 2020, 'open', 2030, 10, 1014]</v>
      </c>
      <c r="AB52" s="48"/>
      <c r="AH52" s="47"/>
    </row>
    <row r="53">
      <c r="A53" s="19" t="str">
        <f t="array" ref="A53">IFERROR(INDEX('Input - Capacities'!$F$3:$F$1128, MATCH(0,COUNTIF($A$1:A52, 'Input - Capacities'!$F$3:$F$1128), 0)),"")</f>
        <v>TRNPHLMIPHLVI</v>
      </c>
      <c r="B53" s="19" t="str">
        <f t="shared" si="1"/>
        <v>PHLMI</v>
      </c>
      <c r="C53" s="45" t="str">
        <f t="shared" si="2"/>
        <v>PHLMI</v>
      </c>
      <c r="D53" s="19" t="str">
        <f t="shared" si="3"/>
        <v>PHLVI</v>
      </c>
      <c r="E53" s="45" t="str">
        <f t="shared" si="4"/>
        <v>PHLVI</v>
      </c>
      <c r="F53" s="19" t="str">
        <f t="shared" si="5"/>
        <v>Yes</v>
      </c>
      <c r="G53" s="19" t="str">
        <f t="shared" si="6"/>
        <v>TRNPHLMIPHLVI</v>
      </c>
      <c r="H53" s="19">
        <f>max(SUMIFS('Input - Capacities'!$I$3:$I$1128,'Input - Capacities'!$F$3:$F$1128,A53),SUMIFS('Input - Capacities'!$J$3:$J$1128,'Input - Capacities'!$F$3:$F$1128,A53)*-1)</f>
        <v>0</v>
      </c>
      <c r="I53" s="47"/>
      <c r="J53" s="19" t="s">
        <v>496</v>
      </c>
      <c r="K53" s="19" t="s">
        <v>1736</v>
      </c>
      <c r="L53" s="47"/>
      <c r="M53" s="19" t="str">
        <f t="array" ref="M53">IFERROR(INDEX($G$2:$G$1999,MATCH(0,IFERROR(MATCH($G$2:$G$1999,$O$2:$O$1000,0),COUNTIF($M$1:$M52,$G$2:$G$1000)),0)),"")</f>
        <v>TRNUSANPUSANP</v>
      </c>
      <c r="O53" s="48" t="s">
        <v>678</v>
      </c>
      <c r="P53" s="42" t="str">
        <f t="shared" si="7"/>
        <v>BGRXX</v>
      </c>
      <c r="Q53" s="42" t="str">
        <f t="shared" si="8"/>
        <v>MKDXX</v>
      </c>
      <c r="R53" s="42" t="b">
        <f>IF(vlookup(O53,'Input - Config'!$A$3:$D$833,4,0)="No",False,True)</f>
        <v>0</v>
      </c>
      <c r="S53" s="42" t="b">
        <v>0</v>
      </c>
      <c r="U53" s="19">
        <f t="shared" si="9"/>
        <v>0.5</v>
      </c>
      <c r="V53" s="19">
        <f t="shared" si="10"/>
        <v>2020</v>
      </c>
      <c r="W53" s="42">
        <v>2030.0</v>
      </c>
      <c r="X53" s="42">
        <v>10.0</v>
      </c>
      <c r="Y53" s="49">
        <f>IFERROR(VLOOKUP(O53,'Final Data - Costs and Losses'!$A$2:$H$997,7,FALSE)/1000,915)</f>
        <v>556.30704</v>
      </c>
      <c r="Z53" s="19" t="str">
        <f t="shared" si="11"/>
        <v>  TRNBGRXXMKDXX: [0.5, 2020, 'open', 2030, 10, 556]</v>
      </c>
      <c r="AB53" s="48"/>
      <c r="AH53" s="47"/>
    </row>
    <row r="54">
      <c r="A54" s="19" t="str">
        <f t="array" ref="A54">IFERROR(INDEX('Input - Capacities'!$F$3:$F$1128, MATCH(0,COUNTIF($A$1:A53, 'Input - Capacities'!$F$3:$F$1128), 0)),"")</f>
        <v>TRNTHACETHANO</v>
      </c>
      <c r="B54" s="19" t="str">
        <f t="shared" si="1"/>
        <v>THACE</v>
      </c>
      <c r="C54" s="45" t="str">
        <f t="shared" si="2"/>
        <v>THACE</v>
      </c>
      <c r="D54" s="19" t="str">
        <f t="shared" si="3"/>
        <v>THANO</v>
      </c>
      <c r="E54" s="45" t="str">
        <f t="shared" si="4"/>
        <v>THANO</v>
      </c>
      <c r="F54" s="19" t="str">
        <f t="shared" si="5"/>
        <v>Yes</v>
      </c>
      <c r="G54" s="19" t="str">
        <f t="shared" si="6"/>
        <v>TRNTHACETHANO</v>
      </c>
      <c r="H54" s="19">
        <f>max(SUMIFS('Input - Capacities'!$I$3:$I$1128,'Input - Capacities'!$F$3:$F$1128,A54),SUMIFS('Input - Capacities'!$J$3:$J$1128,'Input - Capacities'!$F$3:$F$1128,A54)*-1)</f>
        <v>0</v>
      </c>
      <c r="I54" s="47"/>
      <c r="J54" s="19" t="s">
        <v>473</v>
      </c>
      <c r="K54" s="42" t="s">
        <v>1737</v>
      </c>
      <c r="L54" s="47"/>
      <c r="M54" s="19" t="str">
        <f t="array" ref="M54">IFERROR(INDEX($G$2:$G$1999,MATCH(0,IFERROR(MATCH($G$2:$G$1999,$O$2:$O$1000,0),COUNTIF($M$1:$M53,$G$2:$G$1000)),0)),"")</f>
        <v>TRNUSASEUSAWE</v>
      </c>
      <c r="O54" s="48" t="s">
        <v>679</v>
      </c>
      <c r="P54" s="42" t="str">
        <f t="shared" si="7"/>
        <v>BGRXX</v>
      </c>
      <c r="Q54" s="42" t="str">
        <f t="shared" si="8"/>
        <v>ROUXX</v>
      </c>
      <c r="R54" s="42" t="b">
        <f>IF(vlookup(O54,'Input - Config'!$A$3:$D$833,4,0)="No",False,True)</f>
        <v>0</v>
      </c>
      <c r="S54" s="42" t="b">
        <v>0</v>
      </c>
      <c r="U54" s="19">
        <f t="shared" si="9"/>
        <v>0.9</v>
      </c>
      <c r="V54" s="19">
        <f t="shared" si="10"/>
        <v>2020</v>
      </c>
      <c r="W54" s="42">
        <v>2030.0</v>
      </c>
      <c r="X54" s="42">
        <v>10.0</v>
      </c>
      <c r="Y54" s="49">
        <f>IFERROR(VLOOKUP(O54,'Final Data - Costs and Losses'!$A$2:$H$997,7,FALSE)/1000,915)</f>
        <v>780.77424</v>
      </c>
      <c r="Z54" s="19" t="str">
        <f t="shared" si="11"/>
        <v>  TRNBGRXXROUXX: [0.9, 2020, 'open', 2030, 10, 781]</v>
      </c>
      <c r="AB54" s="48"/>
      <c r="AH54" s="47"/>
    </row>
    <row r="55">
      <c r="A55" s="19" t="str">
        <f t="array" ref="A55">IFERROR(INDEX('Input - Capacities'!$F$3:$F$1128, MATCH(0,COUNTIF($A$1:A54, 'Input - Capacities'!$F$3:$F$1128), 0)),"")</f>
        <v>TRNTHACETHASO</v>
      </c>
      <c r="B55" s="19" t="str">
        <f t="shared" si="1"/>
        <v>THACE</v>
      </c>
      <c r="C55" s="45" t="str">
        <f t="shared" si="2"/>
        <v>THACE</v>
      </c>
      <c r="D55" s="19" t="str">
        <f t="shared" si="3"/>
        <v>THASO</v>
      </c>
      <c r="E55" s="45" t="str">
        <f t="shared" si="4"/>
        <v>THASO</v>
      </c>
      <c r="F55" s="19" t="str">
        <f t="shared" si="5"/>
        <v>Yes</v>
      </c>
      <c r="G55" s="19" t="str">
        <f t="shared" si="6"/>
        <v>TRNTHACETHASO</v>
      </c>
      <c r="H55" s="19">
        <f>max(SUMIFS('Input - Capacities'!$I$3:$I$1128,'Input - Capacities'!$F$3:$F$1128,A55),SUMIFS('Input - Capacities'!$J$3:$J$1128,'Input - Capacities'!$F$3:$F$1128,A55)*-1)</f>
        <v>0</v>
      </c>
      <c r="I55" s="47"/>
      <c r="J55" s="19" t="s">
        <v>1738</v>
      </c>
      <c r="K55" s="19" t="s">
        <v>1738</v>
      </c>
      <c r="L55" s="47"/>
      <c r="M55" s="19" t="str">
        <f t="array" ref="M55">IFERROR(INDEX($G$2:$G$1999,MATCH(0,IFERROR(MATCH($G$2:$G$1999,$O$2:$O$1000,0),COUNTIF($M$1:$M54,$G$2:$G$1000)),0)),"")</f>
        <v>TRNUSAMRUSAMR</v>
      </c>
      <c r="O55" s="48" t="s">
        <v>681</v>
      </c>
      <c r="P55" s="42" t="str">
        <f t="shared" si="7"/>
        <v>BGRXX</v>
      </c>
      <c r="Q55" s="42" t="str">
        <f t="shared" si="8"/>
        <v>SRBXX</v>
      </c>
      <c r="R55" s="42" t="b">
        <f>IF(vlookup(O55,'Input - Config'!$A$3:$D$833,4,0)="No",False,True)</f>
        <v>0</v>
      </c>
      <c r="S55" s="42" t="b">
        <v>0</v>
      </c>
      <c r="U55" s="19">
        <f t="shared" si="9"/>
        <v>0.32</v>
      </c>
      <c r="V55" s="19">
        <f t="shared" si="10"/>
        <v>2020</v>
      </c>
      <c r="W55" s="42">
        <v>2030.0</v>
      </c>
      <c r="X55" s="42">
        <v>10.0</v>
      </c>
      <c r="Y55" s="49">
        <f>IFERROR(VLOOKUP(O55,'Final Data - Costs and Losses'!$A$2:$H$997,7,FALSE)/1000,915)</f>
        <v>846.24384</v>
      </c>
      <c r="Z55" s="19" t="str">
        <f t="shared" si="11"/>
        <v>  TRNBGRXXSRBXX: [0.32, 2020, 'open', 2030, 10, 846]</v>
      </c>
      <c r="AB55" s="48"/>
      <c r="AH55" s="47"/>
    </row>
    <row r="56">
      <c r="A56" s="19" t="str">
        <f t="array" ref="A56">IFERROR(INDEX('Input - Capacities'!$F$3:$F$1128, MATCH(0,COUNTIF($A$1:A55, 'Input - Capacities'!$F$3:$F$1128), 0)),"")</f>
        <v>TRNAFGXXTJKXX</v>
      </c>
      <c r="B56" s="19" t="str">
        <f t="shared" si="1"/>
        <v>AFGXX</v>
      </c>
      <c r="C56" s="45" t="str">
        <f t="shared" si="2"/>
        <v>AFGXX</v>
      </c>
      <c r="D56" s="19" t="str">
        <f t="shared" si="3"/>
        <v>TJKXX</v>
      </c>
      <c r="E56" s="45" t="str">
        <f t="shared" si="4"/>
        <v>TJKXX</v>
      </c>
      <c r="F56" s="19" t="str">
        <f t="shared" si="5"/>
        <v>Yes</v>
      </c>
      <c r="G56" s="19" t="str">
        <f t="shared" si="6"/>
        <v>TRNAFGXXTJKXX</v>
      </c>
      <c r="H56" s="19">
        <f>max(SUMIFS('Input - Capacities'!$I$3:$I$1128,'Input - Capacities'!$F$3:$F$1128,A56),SUMIFS('Input - Capacities'!$J$3:$J$1128,'Input - Capacities'!$F$3:$F$1128,A56)*-1)</f>
        <v>300</v>
      </c>
      <c r="I56" s="47"/>
      <c r="J56" s="19" t="s">
        <v>1739</v>
      </c>
      <c r="K56" s="19" t="s">
        <v>1739</v>
      </c>
      <c r="L56" s="47"/>
      <c r="M56" s="19" t="str">
        <f t="array" ref="M56">IFERROR(INDEX($G$2:$G$1999,MATCH(0,IFERROR(MATCH($G$2:$G$1999,$O$2:$O$1000,0),COUNTIF($M$1:$M55,$G$2:$G$1000)),0)),"")</f>
        <v/>
      </c>
      <c r="O56" s="48" t="s">
        <v>682</v>
      </c>
      <c r="P56" s="42" t="str">
        <f t="shared" si="7"/>
        <v>BGRXX</v>
      </c>
      <c r="Q56" s="42" t="str">
        <f t="shared" si="8"/>
        <v>TURXX</v>
      </c>
      <c r="R56" s="42" t="b">
        <f>IF(vlookup(O56,'Input - Config'!$A$3:$D$833,4,0)="No",False,True)</f>
        <v>0</v>
      </c>
      <c r="S56" s="42" t="b">
        <v>0</v>
      </c>
      <c r="U56" s="19">
        <f t="shared" si="9"/>
        <v>0.9</v>
      </c>
      <c r="V56" s="19">
        <f t="shared" si="10"/>
        <v>2020</v>
      </c>
      <c r="W56" s="42">
        <v>2030.0</v>
      </c>
      <c r="X56" s="42">
        <v>10.0</v>
      </c>
      <c r="Y56" s="49">
        <f>IFERROR(VLOOKUP(O56,'Final Data - Costs and Losses'!$A$2:$H$997,7,FALSE)/1000,915)</f>
        <v>1000.52304</v>
      </c>
      <c r="Z56" s="19" t="str">
        <f t="shared" si="11"/>
        <v>  TRNBGRXXTURXX: [0.9, 2020, 'open', 2030, 10, 1001]</v>
      </c>
      <c r="AB56" s="48"/>
      <c r="AH56" s="47"/>
    </row>
    <row r="57">
      <c r="A57" s="19" t="str">
        <f t="array" ref="A57">IFERROR(INDEX('Input - Capacities'!$F$3:$F$1128, MATCH(0,COUNTIF($A$1:A56, 'Input - Capacities'!$F$3:$F$1128), 0)),"")</f>
        <v>TRNAFGXXUZBXX</v>
      </c>
      <c r="B57" s="19" t="str">
        <f t="shared" si="1"/>
        <v>AFGXX</v>
      </c>
      <c r="C57" s="45" t="str">
        <f t="shared" si="2"/>
        <v>AFGXX</v>
      </c>
      <c r="D57" s="19" t="str">
        <f t="shared" si="3"/>
        <v>UZBXX</v>
      </c>
      <c r="E57" s="45" t="str">
        <f t="shared" si="4"/>
        <v>UZBXX</v>
      </c>
      <c r="F57" s="19" t="str">
        <f t="shared" si="5"/>
        <v>Yes</v>
      </c>
      <c r="G57" s="19" t="str">
        <f t="shared" si="6"/>
        <v>TRNAFGXXUZBXX</v>
      </c>
      <c r="H57" s="19">
        <f>max(SUMIFS('Input - Capacities'!$I$3:$I$1128,'Input - Capacities'!$F$3:$F$1128,A57),SUMIFS('Input - Capacities'!$J$3:$J$1128,'Input - Capacities'!$F$3:$F$1128,A57)*-1)</f>
        <v>450</v>
      </c>
      <c r="I57" s="47"/>
      <c r="J57" s="19" t="s">
        <v>1740</v>
      </c>
      <c r="K57" s="19" t="s">
        <v>1740</v>
      </c>
      <c r="L57" s="48"/>
      <c r="M57" s="19" t="str">
        <f t="array" ref="M57">IFERROR(INDEX($G$2:$G$1999,MATCH(0,IFERROR(MATCH($G$2:$G$1999,$O$2:$O$1000,0),COUNTIF($M$1:$M56,$G$2:$G$1000)),0)),"")</f>
        <v/>
      </c>
      <c r="O57" s="48" t="s">
        <v>257</v>
      </c>
      <c r="P57" s="42" t="str">
        <f t="shared" si="7"/>
        <v>BHRXX</v>
      </c>
      <c r="Q57" s="42" t="str">
        <f t="shared" si="8"/>
        <v>SAUXX</v>
      </c>
      <c r="R57" s="42" t="b">
        <f>IF(vlookup(O57,'Input - Config'!$A$3:$D$833,4,0)="No",False,True)</f>
        <v>0</v>
      </c>
      <c r="S57" s="42" t="b">
        <v>0</v>
      </c>
      <c r="U57" s="19">
        <f t="shared" si="9"/>
        <v>0.6</v>
      </c>
      <c r="V57" s="19">
        <f t="shared" si="10"/>
        <v>2020</v>
      </c>
      <c r="W57" s="42">
        <v>2030.0</v>
      </c>
      <c r="X57" s="42">
        <v>10.0</v>
      </c>
      <c r="Y57" s="49">
        <f>IFERROR(VLOOKUP(O57,'Final Data - Costs and Losses'!$A$2:$H$997,7,FALSE)/1000,915)</f>
        <v>957.14832</v>
      </c>
      <c r="Z57" s="19" t="str">
        <f t="shared" si="11"/>
        <v>  TRNBHRXXSAUXX: [0.6, 2020, 'open', 2030, 10, 957]</v>
      </c>
      <c r="AB57" s="48"/>
      <c r="AH57" s="47"/>
    </row>
    <row r="58">
      <c r="A58" s="19" t="str">
        <f t="array" ref="A58">IFERROR(INDEX('Input - Capacities'!$F$3:$F$1128, MATCH(0,COUNTIF($A$1:A57, 'Input - Capacities'!$F$3:$F$1128), 0)),"")</f>
        <v>TRNINDSOLKAXX</v>
      </c>
      <c r="B58" s="19" t="str">
        <f t="shared" si="1"/>
        <v>INDSO</v>
      </c>
      <c r="C58" s="45" t="str">
        <f t="shared" si="2"/>
        <v>INDSO</v>
      </c>
      <c r="D58" s="19" t="str">
        <f t="shared" si="3"/>
        <v>LKAXX</v>
      </c>
      <c r="E58" s="45" t="str">
        <f t="shared" si="4"/>
        <v>LKAXX</v>
      </c>
      <c r="F58" s="19" t="str">
        <f t="shared" si="5"/>
        <v>Yes</v>
      </c>
      <c r="G58" s="19" t="str">
        <f t="shared" si="6"/>
        <v>TRNINDSOLKAXX</v>
      </c>
      <c r="H58" s="19">
        <f>max(SUMIFS('Input - Capacities'!$I$3:$I$1128,'Input - Capacities'!$F$3:$F$1128,A58),SUMIFS('Input - Capacities'!$J$3:$J$1128,'Input - Capacities'!$F$3:$F$1128,A58)*-1)</f>
        <v>0</v>
      </c>
      <c r="I58" s="47"/>
      <c r="J58" s="19" t="s">
        <v>1741</v>
      </c>
      <c r="K58" s="19" t="s">
        <v>1741</v>
      </c>
      <c r="L58" s="47"/>
      <c r="M58" s="19" t="str">
        <f t="array" ref="M58">IFERROR(INDEX($G$2:$G$1999,MATCH(0,IFERROR(MATCH($G$2:$G$1999,$O$2:$O$1000,0),COUNTIF($M$1:$M57,$G$2:$G$1000)),0)),"")</f>
        <v/>
      </c>
      <c r="O58" s="48" t="s">
        <v>683</v>
      </c>
      <c r="P58" s="42" t="str">
        <f t="shared" si="7"/>
        <v>BIHXX</v>
      </c>
      <c r="Q58" s="42" t="str">
        <f t="shared" si="8"/>
        <v>HRVXX</v>
      </c>
      <c r="R58" s="42" t="b">
        <f>IF(vlookup(O58,'Input - Config'!$A$3:$D$833,4,0)="No",False,True)</f>
        <v>0</v>
      </c>
      <c r="S58" s="42" t="b">
        <v>0</v>
      </c>
      <c r="U58" s="19">
        <f t="shared" si="9"/>
        <v>0.75</v>
      </c>
      <c r="V58" s="19">
        <f t="shared" si="10"/>
        <v>2020</v>
      </c>
      <c r="W58" s="42">
        <v>2030.0</v>
      </c>
      <c r="X58" s="42">
        <v>10.0</v>
      </c>
      <c r="Y58" s="49">
        <f>IFERROR(VLOOKUP(O58,'Final Data - Costs and Losses'!$A$2:$H$997,7,FALSE)/1000,915)</f>
        <v>771.42144</v>
      </c>
      <c r="Z58" s="19" t="str">
        <f t="shared" si="11"/>
        <v>  TRNBIHXXHRVXX: [0.75, 2020, 'open', 2030, 10, 771]</v>
      </c>
      <c r="AB58" s="48"/>
      <c r="AH58" s="47"/>
    </row>
    <row r="59">
      <c r="A59" s="19" t="str">
        <f t="array" ref="A59">IFERROR(INDEX('Input - Capacities'!$F$3:$F$1128, MATCH(0,COUNTIF($A$1:A58, 'Input - Capacities'!$F$3:$F$1128), 0)),"")</f>
        <v>TRNINDWEPAKXX</v>
      </c>
      <c r="B59" s="19" t="str">
        <f t="shared" si="1"/>
        <v>INDWE</v>
      </c>
      <c r="C59" s="45" t="str">
        <f t="shared" si="2"/>
        <v>INDWE</v>
      </c>
      <c r="D59" s="19" t="str">
        <f t="shared" si="3"/>
        <v>PAKXX</v>
      </c>
      <c r="E59" s="45" t="str">
        <f t="shared" si="4"/>
        <v>PAKXX</v>
      </c>
      <c r="F59" s="19" t="str">
        <f t="shared" si="5"/>
        <v>Yes</v>
      </c>
      <c r="G59" s="19" t="str">
        <f t="shared" si="6"/>
        <v>TRNINDWEPAKXX</v>
      </c>
      <c r="H59" s="19">
        <f>max(SUMIFS('Input - Capacities'!$I$3:$I$1128,'Input - Capacities'!$F$3:$F$1128,A59),SUMIFS('Input - Capacities'!$J$3:$J$1128,'Input - Capacities'!$F$3:$F$1128,A59)*-1)</f>
        <v>0</v>
      </c>
      <c r="I59" s="47"/>
      <c r="J59" s="19" t="s">
        <v>1742</v>
      </c>
      <c r="K59" s="19" t="s">
        <v>1742</v>
      </c>
      <c r="L59" s="47"/>
      <c r="M59" s="19" t="str">
        <f t="array" ref="M59">IFERROR(INDEX($G$2:$G$1999,MATCH(0,IFERROR(MATCH($G$2:$G$1999,$O$2:$O$1000,0),COUNTIF($M$1:$M58,$G$2:$G$1000)),0)),"")</f>
        <v/>
      </c>
      <c r="O59" s="48" t="s">
        <v>686</v>
      </c>
      <c r="P59" s="42" t="str">
        <f t="shared" si="7"/>
        <v>BIHXX</v>
      </c>
      <c r="Q59" s="42" t="str">
        <f t="shared" si="8"/>
        <v>MNEXX</v>
      </c>
      <c r="R59" s="42" t="b">
        <f>IF(vlookup(O59,'Input - Config'!$A$3:$D$833,4,0)="No",False,True)</f>
        <v>0</v>
      </c>
      <c r="S59" s="42" t="b">
        <v>0</v>
      </c>
      <c r="U59" s="19">
        <f t="shared" si="9"/>
        <v>0.8</v>
      </c>
      <c r="V59" s="19">
        <f t="shared" si="10"/>
        <v>2020</v>
      </c>
      <c r="W59" s="42">
        <v>2030.0</v>
      </c>
      <c r="X59" s="42">
        <v>10.0</v>
      </c>
      <c r="Y59" s="49">
        <f>IFERROR(VLOOKUP(O59,'Final Data - Costs and Losses'!$A$2:$H$997,7,FALSE)/1000,915)</f>
        <v>550.69536</v>
      </c>
      <c r="Z59" s="19" t="str">
        <f t="shared" si="11"/>
        <v>  TRNBIHXXMNEXX: [0.8, 2020, 'open', 2030, 10, 551]</v>
      </c>
      <c r="AB59" s="48"/>
      <c r="AH59" s="47"/>
    </row>
    <row r="60">
      <c r="A60" s="19" t="str">
        <f t="array" ref="A60">IFERROR(INDEX('Input - Capacities'!$F$3:$F$1128, MATCH(0,COUNTIF($A$1:A59, 'Input - Capacities'!$F$3:$F$1128), 0)),"")</f>
        <v>TRNINDWESAUXX</v>
      </c>
      <c r="B60" s="19" t="str">
        <f t="shared" si="1"/>
        <v>INDWE</v>
      </c>
      <c r="C60" s="45" t="str">
        <f t="shared" si="2"/>
        <v>INDWE</v>
      </c>
      <c r="D60" s="19" t="str">
        <f t="shared" si="3"/>
        <v>SAUXX</v>
      </c>
      <c r="E60" s="45" t="str">
        <f t="shared" si="4"/>
        <v>SAUXX</v>
      </c>
      <c r="F60" s="19" t="str">
        <f t="shared" si="5"/>
        <v>Yes</v>
      </c>
      <c r="G60" s="19" t="str">
        <f t="shared" si="6"/>
        <v>TRNINDWESAUXX</v>
      </c>
      <c r="H60" s="19">
        <f>max(SUMIFS('Input - Capacities'!$I$3:$I$1128,'Input - Capacities'!$F$3:$F$1128,A60),SUMIFS('Input - Capacities'!$J$3:$J$1128,'Input - Capacities'!$F$3:$F$1128,A60)*-1)</f>
        <v>0</v>
      </c>
      <c r="I60" s="47"/>
      <c r="J60" s="19" t="s">
        <v>1743</v>
      </c>
      <c r="K60" s="19" t="s">
        <v>1743</v>
      </c>
      <c r="L60" s="47"/>
      <c r="M60" s="19" t="str">
        <f t="array" ref="M60">IFERROR(INDEX($G$2:$G$1999,MATCH(0,IFERROR(MATCH($G$2:$G$1999,$O$2:$O$1000,0),COUNTIF($M$1:$M59,$G$2:$G$1000)),0)),"")</f>
        <v/>
      </c>
      <c r="O60" s="48" t="s">
        <v>687</v>
      </c>
      <c r="P60" s="42" t="str">
        <f t="shared" si="7"/>
        <v>BIHXX</v>
      </c>
      <c r="Q60" s="42" t="str">
        <f t="shared" si="8"/>
        <v>SRBXX</v>
      </c>
      <c r="R60" s="42" t="b">
        <f>IF(vlookup(O60,'Input - Config'!$A$3:$D$833,4,0)="No",False,True)</f>
        <v>0</v>
      </c>
      <c r="S60" s="42" t="b">
        <v>0</v>
      </c>
      <c r="U60" s="19">
        <f t="shared" si="9"/>
        <v>0.53</v>
      </c>
      <c r="V60" s="19">
        <f t="shared" si="10"/>
        <v>2020</v>
      </c>
      <c r="W60" s="42">
        <v>2030.0</v>
      </c>
      <c r="X60" s="42">
        <v>10.0</v>
      </c>
      <c r="Y60" s="49">
        <f>IFERROR(VLOOKUP(O60,'Final Data - Costs and Losses'!$A$2:$H$997,7,FALSE)/1000,915)</f>
        <v>593.71824</v>
      </c>
      <c r="Z60" s="19" t="str">
        <f t="shared" si="11"/>
        <v>  TRNBIHXXSRBXX: [0.53, 2020, 'open', 2030, 10, 594]</v>
      </c>
      <c r="AB60" s="48"/>
      <c r="AH60" s="47"/>
    </row>
    <row r="61">
      <c r="A61" s="19" t="str">
        <f t="array" ref="A61">IFERROR(INDEX('Input - Capacities'!$F$3:$F$1128, MATCH(0,COUNTIF($A$1:A60, 'Input - Capacities'!$F$3:$F$1128), 0)),"")</f>
        <v>TRNJPNCEJPNKY</v>
      </c>
      <c r="B61" s="19" t="str">
        <f t="shared" si="1"/>
        <v>JPNCE</v>
      </c>
      <c r="C61" s="45" t="str">
        <f t="shared" si="2"/>
        <v>JPNXX</v>
      </c>
      <c r="D61" s="19" t="str">
        <f t="shared" si="3"/>
        <v>JPNKY</v>
      </c>
      <c r="E61" s="45" t="str">
        <f t="shared" si="4"/>
        <v>JPNXX</v>
      </c>
      <c r="F61" s="19" t="str">
        <f t="shared" si="5"/>
        <v>Yes</v>
      </c>
      <c r="G61" s="19" t="str">
        <f t="shared" si="6"/>
        <v>TRNJPNXXJPNXX</v>
      </c>
      <c r="H61" s="19">
        <f>max(SUMIFS('Input - Capacities'!$I$3:$I$1128,'Input - Capacities'!$F$3:$F$1128,A61),SUMIFS('Input - Capacities'!$J$3:$J$1128,'Input - Capacities'!$F$3:$F$1128,A61)*-1)</f>
        <v>2780</v>
      </c>
      <c r="I61" s="47"/>
      <c r="J61" s="19" t="s">
        <v>1744</v>
      </c>
      <c r="K61" s="19" t="s">
        <v>1744</v>
      </c>
      <c r="L61" s="47"/>
      <c r="M61" s="19" t="str">
        <f t="array" ref="M61">IFERROR(INDEX($G$2:$G$1999,MATCH(0,IFERROR(MATCH($G$2:$G$1999,$O$2:$O$1000,0),COUNTIF($M$1:$M60,$G$2:$G$1000)),0)),"")</f>
        <v/>
      </c>
      <c r="O61" s="48" t="s">
        <v>688</v>
      </c>
      <c r="P61" s="42" t="str">
        <f t="shared" si="7"/>
        <v>BLRXX</v>
      </c>
      <c r="Q61" s="42" t="str">
        <f t="shared" si="8"/>
        <v>LTUXX</v>
      </c>
      <c r="R61" s="42" t="b">
        <f>IF(vlookup(O61,'Input - Config'!$A$3:$D$833,4,0)="No",False,True)</f>
        <v>0</v>
      </c>
      <c r="S61" s="42" t="b">
        <v>0</v>
      </c>
      <c r="U61" s="19">
        <f t="shared" si="9"/>
        <v>1.001</v>
      </c>
      <c r="V61" s="19">
        <f t="shared" si="10"/>
        <v>2020</v>
      </c>
      <c r="W61" s="42">
        <v>2030.0</v>
      </c>
      <c r="X61" s="42">
        <v>10.0</v>
      </c>
      <c r="Y61" s="49">
        <f>IFERROR(VLOOKUP(O61,'Final Data - Costs and Losses'!$A$2:$H$997,7,FALSE)/1000,915)</f>
        <v>550.69536</v>
      </c>
      <c r="Z61" s="19" t="str">
        <f t="shared" si="11"/>
        <v>  TRNBLRXXLTUXX: [1.001, 2020, 'open', 2030, 10, 551]</v>
      </c>
      <c r="AB61" s="48"/>
      <c r="AH61" s="47"/>
    </row>
    <row r="62">
      <c r="A62" s="19" t="str">
        <f t="array" ref="A62">IFERROR(INDEX('Input - Capacities'!$F$3:$F$1128, MATCH(0,COUNTIF($A$1:A61, 'Input - Capacities'!$F$3:$F$1128), 0)),"")</f>
        <v>TRNJPNCEJPNSH</v>
      </c>
      <c r="B62" s="19" t="str">
        <f t="shared" si="1"/>
        <v>JPNCE</v>
      </c>
      <c r="C62" s="45" t="str">
        <f t="shared" si="2"/>
        <v>JPNXX</v>
      </c>
      <c r="D62" s="19" t="str">
        <f t="shared" si="3"/>
        <v>JPNSH</v>
      </c>
      <c r="E62" s="45" t="str">
        <f t="shared" si="4"/>
        <v>JPNXX</v>
      </c>
      <c r="F62" s="19" t="str">
        <f t="shared" si="5"/>
        <v>Yes</v>
      </c>
      <c r="G62" s="19" t="str">
        <f t="shared" si="6"/>
        <v>TRNJPNXXJPNXX</v>
      </c>
      <c r="H62" s="19">
        <f>max(SUMIFS('Input - Capacities'!$I$3:$I$1128,'Input - Capacities'!$F$3:$F$1128,A62),SUMIFS('Input - Capacities'!$J$3:$J$1128,'Input - Capacities'!$F$3:$F$1128,A62)*-1)</f>
        <v>2600</v>
      </c>
      <c r="I62" s="47"/>
      <c r="J62" s="19" t="s">
        <v>1745</v>
      </c>
      <c r="K62" s="19" t="s">
        <v>1745</v>
      </c>
      <c r="L62" s="47"/>
      <c r="M62" s="19" t="str">
        <f t="array" ref="M62">IFERROR(INDEX($G$2:$G$1999,MATCH(0,IFERROR(MATCH($G$2:$G$1999,$O$2:$O$1000,0),COUNTIF($M$1:$M61,$G$2:$G$1000)),0)),"")</f>
        <v/>
      </c>
      <c r="O62" s="48" t="s">
        <v>692</v>
      </c>
      <c r="P62" s="42" t="str">
        <f t="shared" si="7"/>
        <v>BLRXX</v>
      </c>
      <c r="Q62" s="42" t="str">
        <f t="shared" si="8"/>
        <v>LVAXX</v>
      </c>
      <c r="R62" s="42" t="b">
        <f>IF(vlookup(O62,'Input - Config'!$A$3:$D$833,4,0)="No",False,True)</f>
        <v>0</v>
      </c>
      <c r="S62" s="42" t="b">
        <v>0</v>
      </c>
      <c r="U62" s="19">
        <f t="shared" si="9"/>
        <v>0</v>
      </c>
      <c r="V62" s="19">
        <f t="shared" si="10"/>
        <v>2030</v>
      </c>
      <c r="W62" s="42">
        <v>2030.0</v>
      </c>
      <c r="X62" s="42">
        <v>10.0</v>
      </c>
      <c r="Y62" s="49">
        <f>IFERROR(VLOOKUP(O62,'Final Data - Costs and Losses'!$A$2:$H$997,7,FALSE)/1000,915)</f>
        <v>944.02176</v>
      </c>
      <c r="Z62" s="19" t="str">
        <f t="shared" si="11"/>
        <v>  TRNBLRXXLVAXX: [0, 2030, 'open', 2030, 10, 944]</v>
      </c>
      <c r="AB62" s="48"/>
      <c r="AH62" s="47"/>
    </row>
    <row r="63">
      <c r="A63" s="19" t="str">
        <f t="array" ref="A63">IFERROR(INDEX('Input - Capacities'!$F$3:$F$1128, MATCH(0,COUNTIF($A$1:A62, 'Input - Capacities'!$F$3:$F$1128), 0)),"")</f>
        <v>TRNJPNCEJPNTO</v>
      </c>
      <c r="B63" s="19" t="str">
        <f t="shared" si="1"/>
        <v>JPNCE</v>
      </c>
      <c r="C63" s="45" t="str">
        <f t="shared" si="2"/>
        <v>JPNXX</v>
      </c>
      <c r="D63" s="19" t="str">
        <f t="shared" si="3"/>
        <v>JPNTO</v>
      </c>
      <c r="E63" s="45" t="str">
        <f t="shared" si="4"/>
        <v>JPNXX</v>
      </c>
      <c r="F63" s="19" t="str">
        <f t="shared" si="5"/>
        <v>Yes</v>
      </c>
      <c r="G63" s="19" t="str">
        <f t="shared" si="6"/>
        <v>TRNJPNXXJPNXX</v>
      </c>
      <c r="H63" s="19">
        <f>max(SUMIFS('Input - Capacities'!$I$3:$I$1128,'Input - Capacities'!$F$3:$F$1128,A63),SUMIFS('Input - Capacities'!$J$3:$J$1128,'Input - Capacities'!$F$3:$F$1128,A63)*-1)</f>
        <v>2100</v>
      </c>
      <c r="I63" s="47"/>
      <c r="J63" s="19" t="s">
        <v>1746</v>
      </c>
      <c r="K63" s="19" t="s">
        <v>1746</v>
      </c>
      <c r="L63" s="47"/>
      <c r="M63" s="19" t="str">
        <f t="array" ref="M63">IFERROR(INDEX($G$2:$G$1999,MATCH(0,IFERROR(MATCH($G$2:$G$1999,$O$2:$O$1000,0),COUNTIF($M$1:$M62,$G$2:$G$1000)),0)),"")</f>
        <v/>
      </c>
      <c r="O63" s="48" t="s">
        <v>695</v>
      </c>
      <c r="P63" s="42" t="str">
        <f t="shared" si="7"/>
        <v>BLRXX</v>
      </c>
      <c r="Q63" s="42" t="str">
        <f t="shared" si="8"/>
        <v>POLXX</v>
      </c>
      <c r="R63" s="42" t="b">
        <f>IF(vlookup(O63,'Input - Config'!$A$3:$D$833,4,0)="No",False,True)</f>
        <v>0</v>
      </c>
      <c r="S63" s="42" t="b">
        <v>0</v>
      </c>
      <c r="U63" s="19">
        <f t="shared" si="9"/>
        <v>0</v>
      </c>
      <c r="V63" s="19">
        <f t="shared" si="10"/>
        <v>2030</v>
      </c>
      <c r="W63" s="42">
        <v>2030.0</v>
      </c>
      <c r="X63" s="42">
        <v>10.0</v>
      </c>
      <c r="Y63" s="49">
        <f>IFERROR(VLOOKUP(O63,'Final Data - Costs and Losses'!$A$2:$H$997,7,FALSE)/1000,915)</f>
        <v>985.68432</v>
      </c>
      <c r="Z63" s="19" t="str">
        <f t="shared" si="11"/>
        <v>  TRNBLRXXPOLXX: [0, 2030, 'open', 2030, 10, 986]</v>
      </c>
      <c r="AB63" s="48"/>
      <c r="AH63" s="47"/>
    </row>
    <row r="64">
      <c r="A64" s="19" t="str">
        <f t="array" ref="A64">IFERROR(INDEX('Input - Capacities'!$F$3:$F$1128, MATCH(0,COUNTIF($A$1:A63, 'Input - Capacities'!$F$3:$F$1128), 0)),"")</f>
        <v>TRNJPNCEKORXX</v>
      </c>
      <c r="B64" s="19" t="str">
        <f t="shared" si="1"/>
        <v>JPNCE</v>
      </c>
      <c r="C64" s="45" t="str">
        <f t="shared" si="2"/>
        <v>JPNXX</v>
      </c>
      <c r="D64" s="19" t="str">
        <f t="shared" si="3"/>
        <v>KORXX</v>
      </c>
      <c r="E64" s="45" t="str">
        <f t="shared" si="4"/>
        <v>KORXX</v>
      </c>
      <c r="F64" s="19" t="str">
        <f t="shared" si="5"/>
        <v>Yes</v>
      </c>
      <c r="G64" s="19" t="str">
        <f t="shared" si="6"/>
        <v>TRNJPNXXKORXX</v>
      </c>
      <c r="H64" s="19">
        <f>max(SUMIFS('Input - Capacities'!$I$3:$I$1128,'Input - Capacities'!$F$3:$F$1128,A64),SUMIFS('Input - Capacities'!$J$3:$J$1128,'Input - Capacities'!$F$3:$F$1128,A64)*-1)</f>
        <v>0</v>
      </c>
      <c r="I64" s="47"/>
      <c r="J64" s="19" t="s">
        <v>1747</v>
      </c>
      <c r="K64" s="19" t="s">
        <v>1747</v>
      </c>
      <c r="L64" s="47"/>
      <c r="M64" s="19" t="str">
        <f t="array" ref="M64">IFERROR(INDEX($G$2:$G$1999,MATCH(0,IFERROR(MATCH($G$2:$G$1999,$O$2:$O$1000,0),COUNTIF($M$1:$M63,$G$2:$G$1000)),0)),"")</f>
        <v/>
      </c>
      <c r="O64" s="48" t="s">
        <v>698</v>
      </c>
      <c r="P64" s="42" t="str">
        <f t="shared" si="7"/>
        <v>BLRXX</v>
      </c>
      <c r="Q64" s="42" t="str">
        <f t="shared" si="8"/>
        <v>RUSCE</v>
      </c>
      <c r="R64" s="42" t="b">
        <f>IF(vlookup(O64,'Input - Config'!$A$3:$D$833,4,0)="No",False,True)</f>
        <v>0</v>
      </c>
      <c r="S64" s="42" t="b">
        <v>0</v>
      </c>
      <c r="U64" s="19">
        <f t="shared" si="9"/>
        <v>2.72</v>
      </c>
      <c r="V64" s="19">
        <f t="shared" si="10"/>
        <v>2020</v>
      </c>
      <c r="W64" s="42">
        <v>2030.0</v>
      </c>
      <c r="X64" s="42">
        <v>10.0</v>
      </c>
      <c r="Y64" s="49">
        <f>IFERROR(VLOOKUP(O64,'Final Data - Costs and Losses'!$A$2:$H$997,7,FALSE)/1000,915)</f>
        <v>1099.2576</v>
      </c>
      <c r="Z64" s="19" t="str">
        <f t="shared" si="11"/>
        <v>  TRNBLRXXRUSCE: [2.72, 2020, 'open', 2030, 10, 1099]</v>
      </c>
      <c r="AB64" s="48"/>
      <c r="AH64" s="47"/>
    </row>
    <row r="65">
      <c r="A65" s="19" t="str">
        <f t="array" ref="A65">IFERROR(INDEX('Input - Capacities'!$F$3:$F$1128, MATCH(0,COUNTIF($A$1:A64, 'Input - Capacities'!$F$3:$F$1128), 0)),"")</f>
        <v>TRNJPNHOJPNTO</v>
      </c>
      <c r="B65" s="19" t="str">
        <f t="shared" si="1"/>
        <v>JPNHO</v>
      </c>
      <c r="C65" s="45" t="str">
        <f t="shared" si="2"/>
        <v>JPNXX</v>
      </c>
      <c r="D65" s="19" t="str">
        <f t="shared" si="3"/>
        <v>JPNTO</v>
      </c>
      <c r="E65" s="45" t="str">
        <f t="shared" si="4"/>
        <v>JPNXX</v>
      </c>
      <c r="F65" s="19" t="str">
        <f t="shared" si="5"/>
        <v>Yes</v>
      </c>
      <c r="G65" s="19" t="str">
        <f t="shared" si="6"/>
        <v>TRNJPNXXJPNXX</v>
      </c>
      <c r="H65" s="19">
        <f>max(SUMIFS('Input - Capacities'!$I$3:$I$1128,'Input - Capacities'!$F$3:$F$1128,A65),SUMIFS('Input - Capacities'!$J$3:$J$1128,'Input - Capacities'!$F$3:$F$1128,A65)*-1)</f>
        <v>900</v>
      </c>
      <c r="I65" s="47"/>
      <c r="J65" s="19" t="s">
        <v>1748</v>
      </c>
      <c r="K65" s="19" t="s">
        <v>1748</v>
      </c>
      <c r="L65" s="47"/>
      <c r="M65" s="19" t="str">
        <f t="array" ref="M65">IFERROR(INDEX($G$2:$G$1999,MATCH(0,IFERROR(MATCH($G$2:$G$1999,$O$2:$O$1000,0),COUNTIF($M$1:$M64,$G$2:$G$1000)),0)),"")</f>
        <v/>
      </c>
      <c r="O65" s="48" t="s">
        <v>703</v>
      </c>
      <c r="P65" s="42" t="str">
        <f t="shared" si="7"/>
        <v>BLRXX</v>
      </c>
      <c r="Q65" s="42" t="str">
        <f t="shared" si="8"/>
        <v>RUSNW</v>
      </c>
      <c r="R65" s="42" t="b">
        <f>IF(vlookup(O65,'Input - Config'!$A$3:$D$833,4,0)="No",False,True)</f>
        <v>0</v>
      </c>
      <c r="S65" s="42" t="b">
        <v>0</v>
      </c>
      <c r="U65" s="19">
        <f t="shared" si="9"/>
        <v>0.57</v>
      </c>
      <c r="V65" s="19">
        <f t="shared" si="10"/>
        <v>2020</v>
      </c>
      <c r="W65" s="42">
        <v>2030.0</v>
      </c>
      <c r="X65" s="42">
        <v>10.0</v>
      </c>
      <c r="Y65" s="49">
        <f>IFERROR(VLOOKUP(O65,'Final Data - Costs and Losses'!$A$2:$H$997,7,FALSE)/1000,915)</f>
        <v>1109.53056</v>
      </c>
      <c r="Z65" s="19" t="str">
        <f t="shared" si="11"/>
        <v>  TRNBLRXXRUSNW: [0.57, 2020, 'open', 2030, 10, 1110]</v>
      </c>
      <c r="AB65" s="48"/>
      <c r="AH65" s="47"/>
    </row>
    <row r="66">
      <c r="A66" s="19" t="str">
        <f t="array" ref="A66">IFERROR(INDEX('Input - Capacities'!$F$3:$F$1128, MATCH(0,COUNTIF($A$1:A65, 'Input - Capacities'!$F$3:$F$1128), 0)),"")</f>
        <v>TRNJPNHORUSFE</v>
      </c>
      <c r="B66" s="19" t="str">
        <f t="shared" si="1"/>
        <v>JPNHO</v>
      </c>
      <c r="C66" s="45" t="str">
        <f t="shared" si="2"/>
        <v>JPNXX</v>
      </c>
      <c r="D66" s="19" t="str">
        <f t="shared" si="3"/>
        <v>RUSFE</v>
      </c>
      <c r="E66" s="45" t="str">
        <f t="shared" si="4"/>
        <v>RUSFE</v>
      </c>
      <c r="F66" s="19" t="str">
        <f t="shared" si="5"/>
        <v>Yes</v>
      </c>
      <c r="G66" s="19" t="str">
        <f t="shared" si="6"/>
        <v>TRNJPNXXRUSFE</v>
      </c>
      <c r="H66" s="19">
        <f>max(SUMIFS('Input - Capacities'!$I$3:$I$1128,'Input - Capacities'!$F$3:$F$1128,A66),SUMIFS('Input - Capacities'!$J$3:$J$1128,'Input - Capacities'!$F$3:$F$1128,A66)*-1)</f>
        <v>0</v>
      </c>
      <c r="I66" s="47"/>
      <c r="J66" s="19" t="s">
        <v>1749</v>
      </c>
      <c r="K66" s="19" t="s">
        <v>1749</v>
      </c>
      <c r="L66" s="47"/>
      <c r="M66" s="19" t="str">
        <f t="array" ref="M66">IFERROR(INDEX($G$2:$G$1999,MATCH(0,IFERROR(MATCH($G$2:$G$1999,$O$2:$O$1000,0),COUNTIF($M$1:$M65,$G$2:$G$1000)),0)),"")</f>
        <v/>
      </c>
      <c r="O66" s="48" t="s">
        <v>706</v>
      </c>
      <c r="P66" s="42" t="str">
        <f t="shared" si="7"/>
        <v>BLRXX</v>
      </c>
      <c r="Q66" s="42" t="str">
        <f t="shared" si="8"/>
        <v>UKRXX</v>
      </c>
      <c r="R66" s="42" t="b">
        <f>IF(vlookup(O66,'Input - Config'!$A$3:$D$833,4,0)="No",False,True)</f>
        <v>0</v>
      </c>
      <c r="S66" s="42" t="b">
        <v>0</v>
      </c>
      <c r="U66" s="19">
        <f t="shared" si="9"/>
        <v>0</v>
      </c>
      <c r="V66" s="19">
        <f t="shared" si="10"/>
        <v>2030</v>
      </c>
      <c r="W66" s="42">
        <v>2030.0</v>
      </c>
      <c r="X66" s="42">
        <v>10.0</v>
      </c>
      <c r="Y66" s="49">
        <f>IFERROR(VLOOKUP(O66,'Final Data - Costs and Losses'!$A$2:$H$997,7,FALSE)/1000,915)</f>
        <v>961.14336</v>
      </c>
      <c r="Z66" s="19" t="str">
        <f t="shared" si="11"/>
        <v>  TRNBLRXXUKRXX: [0, 2030, 'open', 2030, 10, 961]</v>
      </c>
      <c r="AB66" s="48"/>
      <c r="AH66" s="47"/>
    </row>
    <row r="67">
      <c r="A67" s="19" t="str">
        <f t="array" ref="A67">IFERROR(INDEX('Input - Capacities'!$F$3:$F$1128, MATCH(0,COUNTIF($A$1:A66, 'Input - Capacities'!$F$3:$F$1128), 0)),"")</f>
        <v>TRNJPNKYKORXX</v>
      </c>
      <c r="B67" s="19" t="str">
        <f t="shared" si="1"/>
        <v>JPNKY</v>
      </c>
      <c r="C67" s="45" t="str">
        <f t="shared" si="2"/>
        <v>JPNXX</v>
      </c>
      <c r="D67" s="19" t="str">
        <f t="shared" si="3"/>
        <v>KORXX</v>
      </c>
      <c r="E67" s="45" t="str">
        <f t="shared" si="4"/>
        <v>KORXX</v>
      </c>
      <c r="F67" s="19" t="str">
        <f t="shared" si="5"/>
        <v>Yes</v>
      </c>
      <c r="G67" s="19" t="str">
        <f t="shared" si="6"/>
        <v>TRNJPNXXKORXX</v>
      </c>
      <c r="H67" s="19">
        <f>max(SUMIFS('Input - Capacities'!$I$3:$I$1128,'Input - Capacities'!$F$3:$F$1128,A67),SUMIFS('Input - Capacities'!$J$3:$J$1128,'Input - Capacities'!$F$3:$F$1128,A67)*-1)</f>
        <v>0</v>
      </c>
      <c r="I67" s="47"/>
      <c r="J67" s="19" t="s">
        <v>1750</v>
      </c>
      <c r="K67" s="19" t="s">
        <v>1750</v>
      </c>
      <c r="L67" s="47"/>
      <c r="M67" s="19" t="str">
        <f t="array" ref="M67">IFERROR(INDEX($G$2:$G$1999,MATCH(0,IFERROR(MATCH($G$2:$G$1999,$O$2:$O$1000,0),COUNTIF($M$1:$M66,$G$2:$G$1000)),0)),"")</f>
        <v/>
      </c>
      <c r="O67" s="48" t="s">
        <v>456</v>
      </c>
      <c r="P67" s="42" t="str">
        <f t="shared" si="7"/>
        <v>BOLXX</v>
      </c>
      <c r="Q67" s="42" t="str">
        <f t="shared" si="8"/>
        <v>CHLXX</v>
      </c>
      <c r="R67" s="42" t="b">
        <f>IF(vlookup(O67,'Input - Config'!$A$3:$D$833,4,0)="No",False,True)</f>
        <v>0</v>
      </c>
      <c r="S67" s="42" t="b">
        <v>0</v>
      </c>
      <c r="U67" s="19">
        <f t="shared" si="9"/>
        <v>0</v>
      </c>
      <c r="V67" s="19">
        <f t="shared" si="10"/>
        <v>2030</v>
      </c>
      <c r="W67" s="42">
        <v>2030.0</v>
      </c>
      <c r="X67" s="42">
        <v>10.0</v>
      </c>
      <c r="Y67" s="49">
        <f>IFERROR(VLOOKUP(O67,'Final Data - Costs and Losses'!$A$2:$H$997,7,FALSE)/1000,915)</f>
        <v>1793.82384</v>
      </c>
      <c r="Z67" s="19" t="str">
        <f t="shared" si="11"/>
        <v>  TRNBOLXXCHLXX: [0, 2030, 'open', 2030, 10, 1794]</v>
      </c>
      <c r="AB67" s="48"/>
      <c r="AH67" s="47"/>
    </row>
    <row r="68">
      <c r="A68" s="19" t="str">
        <f t="array" ref="A68">IFERROR(INDEX('Input - Capacities'!$F$3:$F$1128, MATCH(0,COUNTIF($A$1:A67, 'Input - Capacities'!$F$3:$F$1128), 0)),"")</f>
        <v>TRNVNMCEVNMNO</v>
      </c>
      <c r="B68" s="19" t="str">
        <f t="shared" si="1"/>
        <v>VNMCE</v>
      </c>
      <c r="C68" s="45" t="str">
        <f t="shared" si="2"/>
        <v>VNMCE</v>
      </c>
      <c r="D68" s="19" t="str">
        <f t="shared" si="3"/>
        <v>VNMNO</v>
      </c>
      <c r="E68" s="45" t="str">
        <f t="shared" si="4"/>
        <v>VNMNO</v>
      </c>
      <c r="F68" s="19" t="str">
        <f t="shared" si="5"/>
        <v>Yes</v>
      </c>
      <c r="G68" s="19" t="str">
        <f t="shared" si="6"/>
        <v>TRNVNMCEVNMNO</v>
      </c>
      <c r="H68" s="19">
        <f>max(SUMIFS('Input - Capacities'!$I$3:$I$1128,'Input - Capacities'!$F$3:$F$1128,A68),SUMIFS('Input - Capacities'!$J$3:$J$1128,'Input - Capacities'!$F$3:$F$1128,A68)*-1)</f>
        <v>2200</v>
      </c>
      <c r="I68" s="47"/>
      <c r="J68" s="19" t="s">
        <v>1751</v>
      </c>
      <c r="K68" s="19" t="s">
        <v>1751</v>
      </c>
      <c r="L68" s="47"/>
      <c r="M68" s="19" t="str">
        <f t="array" ref="M68">IFERROR(INDEX($G$2:$G$1999,MATCH(0,IFERROR(MATCH($G$2:$G$1999,$O$2:$O$1000,0),COUNTIF($M$1:$M67,$G$2:$G$1000)),0)),"")</f>
        <v/>
      </c>
      <c r="O68" s="48" t="s">
        <v>457</v>
      </c>
      <c r="P68" s="42" t="str">
        <f t="shared" si="7"/>
        <v>BOLXX</v>
      </c>
      <c r="Q68" s="42" t="str">
        <f t="shared" si="8"/>
        <v>PERXX</v>
      </c>
      <c r="R68" s="42" t="b">
        <f>IF(vlookup(O68,'Input - Config'!$A$3:$D$833,4,0)="No",False,True)</f>
        <v>0</v>
      </c>
      <c r="S68" s="42" t="b">
        <v>0</v>
      </c>
      <c r="U68" s="19">
        <f t="shared" si="9"/>
        <v>0</v>
      </c>
      <c r="V68" s="19">
        <f t="shared" si="10"/>
        <v>2030</v>
      </c>
      <c r="W68" s="42">
        <v>2030.0</v>
      </c>
      <c r="X68" s="42">
        <v>10.0</v>
      </c>
      <c r="Y68" s="49">
        <f>IFERROR(VLOOKUP(O68,'Final Data - Costs and Losses'!$A$2:$H$997,7,FALSE)/1000,915)</f>
        <v>1636.87584</v>
      </c>
      <c r="Z68" s="19" t="str">
        <f t="shared" si="11"/>
        <v>  TRNBOLXXPERXX: [0, 2030, 'open', 2030, 10, 1637]</v>
      </c>
      <c r="AB68" s="48"/>
      <c r="AH68" s="47"/>
    </row>
    <row r="69">
      <c r="A69" s="19" t="str">
        <f t="array" ref="A69">IFERROR(INDEX('Input - Capacities'!$F$3:$F$1128, MATCH(0,COUNTIF($A$1:A68, 'Input - Capacities'!$F$3:$F$1128), 0)),"")</f>
        <v>TRNVNMCEVNMSO</v>
      </c>
      <c r="B69" s="19" t="str">
        <f t="shared" si="1"/>
        <v>VNMCE</v>
      </c>
      <c r="C69" s="45" t="str">
        <f t="shared" si="2"/>
        <v>VNMCE</v>
      </c>
      <c r="D69" s="19" t="str">
        <f t="shared" si="3"/>
        <v>VNMSO</v>
      </c>
      <c r="E69" s="45" t="str">
        <f t="shared" si="4"/>
        <v>VNMSO</v>
      </c>
      <c r="F69" s="19" t="str">
        <f t="shared" si="5"/>
        <v>Yes</v>
      </c>
      <c r="G69" s="19" t="str">
        <f t="shared" si="6"/>
        <v>TRNVNMCEVNMSO</v>
      </c>
      <c r="H69" s="19">
        <f>max(SUMIFS('Input - Capacities'!$I$3:$I$1128,'Input - Capacities'!$F$3:$F$1128,A69),SUMIFS('Input - Capacities'!$J$3:$J$1128,'Input - Capacities'!$F$3:$F$1128,A69)*-1)</f>
        <v>12000</v>
      </c>
      <c r="I69" s="47"/>
      <c r="J69" s="19" t="s">
        <v>1752</v>
      </c>
      <c r="K69" s="19" t="s">
        <v>1752</v>
      </c>
      <c r="L69" s="47"/>
      <c r="M69" s="19" t="str">
        <f t="array" ref="M69">IFERROR(INDEX($G$2:$G$1999,MATCH(0,IFERROR(MATCH($G$2:$G$1999,$O$2:$O$1000,0),COUNTIF($M$1:$M68,$G$2:$G$1000)),0)),"")</f>
        <v/>
      </c>
      <c r="O69" s="48" t="s">
        <v>460</v>
      </c>
      <c r="P69" s="42" t="str">
        <f t="shared" si="7"/>
        <v>BOLXX</v>
      </c>
      <c r="Q69" s="42" t="str">
        <f t="shared" si="8"/>
        <v>PRYXX</v>
      </c>
      <c r="R69" s="42" t="b">
        <f>IF(vlookup(O69,'Input - Config'!$A$3:$D$833,4,0)="No",False,True)</f>
        <v>0</v>
      </c>
      <c r="S69" s="42" t="b">
        <v>0</v>
      </c>
      <c r="U69" s="19">
        <f t="shared" si="9"/>
        <v>0</v>
      </c>
      <c r="V69" s="19">
        <f t="shared" si="10"/>
        <v>2030</v>
      </c>
      <c r="W69" s="42">
        <v>2030.0</v>
      </c>
      <c r="X69" s="42">
        <v>10.0</v>
      </c>
      <c r="Y69" s="49">
        <f>IFERROR(VLOOKUP(O69,'Final Data - Costs and Losses'!$A$2:$H$997,7,FALSE)/1000,915)</f>
        <v>1292.73168</v>
      </c>
      <c r="Z69" s="19" t="str">
        <f t="shared" si="11"/>
        <v>  TRNBOLXXPRYXX: [0, 2030, 'open', 2030, 10, 1293]</v>
      </c>
      <c r="AB69" s="48"/>
      <c r="AH69" s="47"/>
    </row>
    <row r="70">
      <c r="A70" s="19" t="str">
        <f t="array" ref="A70">IFERROR(INDEX('Input - Capacities'!$F$3:$F$1128, MATCH(0,COUNTIF($A$1:A69, 'Input - Capacities'!$F$3:$F$1128), 0)),"")</f>
        <v>TRNAZEXXIRNXX</v>
      </c>
      <c r="B70" s="19" t="str">
        <f t="shared" si="1"/>
        <v>AZEXX</v>
      </c>
      <c r="C70" s="45" t="str">
        <f t="shared" si="2"/>
        <v>AZEXX</v>
      </c>
      <c r="D70" s="19" t="str">
        <f t="shared" si="3"/>
        <v>IRNXX</v>
      </c>
      <c r="E70" s="45" t="str">
        <f t="shared" si="4"/>
        <v>IRNXX</v>
      </c>
      <c r="F70" s="19" t="str">
        <f t="shared" si="5"/>
        <v>Yes</v>
      </c>
      <c r="G70" s="19" t="str">
        <f t="shared" si="6"/>
        <v>TRNAZEXXIRNXX</v>
      </c>
      <c r="H70" s="19">
        <f>max(SUMIFS('Input - Capacities'!$I$3:$I$1128,'Input - Capacities'!$F$3:$F$1128,A70),SUMIFS('Input - Capacities'!$J$3:$J$1128,'Input - Capacities'!$F$3:$F$1128,A70)*-1)</f>
        <v>670</v>
      </c>
      <c r="I70" s="47"/>
      <c r="J70" s="19" t="s">
        <v>1753</v>
      </c>
      <c r="K70" s="19" t="s">
        <v>1753</v>
      </c>
      <c r="L70" s="47"/>
      <c r="M70" s="19" t="str">
        <f t="array" ref="M70">IFERROR(INDEX($G$2:$G$1999,MATCH(0,IFERROR(MATCH($G$2:$G$1999,$O$2:$O$1000,0),COUNTIF($M$1:$M69,$G$2:$G$1000)),0)),"")</f>
        <v/>
      </c>
      <c r="O70" s="48" t="s">
        <v>105</v>
      </c>
      <c r="P70" s="42" t="str">
        <f t="shared" si="7"/>
        <v>BTNXX</v>
      </c>
      <c r="Q70" s="42" t="str">
        <f t="shared" si="8"/>
        <v>INDEA</v>
      </c>
      <c r="R70" s="42" t="b">
        <f>IF(vlookup(O70,'Input - Config'!$A$3:$D$833,4,0)="No",False,True)</f>
        <v>0</v>
      </c>
      <c r="S70" s="42" t="b">
        <v>0</v>
      </c>
      <c r="U70" s="19">
        <f t="shared" si="9"/>
        <v>1.98</v>
      </c>
      <c r="V70" s="19">
        <f t="shared" si="10"/>
        <v>2020</v>
      </c>
      <c r="W70" s="42">
        <v>2030.0</v>
      </c>
      <c r="X70" s="42">
        <v>10.0</v>
      </c>
      <c r="Y70" s="49">
        <f>IFERROR(VLOOKUP(O70,'Final Data - Costs and Losses'!$A$2:$H$997,7,FALSE)/1000,915)</f>
        <v>1033.6248</v>
      </c>
      <c r="Z70" s="19" t="str">
        <f t="shared" si="11"/>
        <v>  TRNBTNXXINDEA: [1.98, 2020, 'open', 2030, 10, 1034]</v>
      </c>
      <c r="AB70" s="48"/>
      <c r="AH70" s="47"/>
    </row>
    <row r="71">
      <c r="A71" s="19" t="str">
        <f t="array" ref="A71">IFERROR(INDEX('Input - Capacities'!$F$3:$F$1128, MATCH(0,COUNTIF($A$1:A70, 'Input - Capacities'!$F$3:$F$1128), 0)),"")</f>
        <v>TRNBGDXXMMRXX</v>
      </c>
      <c r="B71" s="19" t="str">
        <f t="shared" si="1"/>
        <v>BGDXX</v>
      </c>
      <c r="C71" s="45" t="str">
        <f t="shared" si="2"/>
        <v>BGDXX</v>
      </c>
      <c r="D71" s="19" t="str">
        <f t="shared" si="3"/>
        <v>MMRXX</v>
      </c>
      <c r="E71" s="45" t="str">
        <f t="shared" si="4"/>
        <v>MMRXX</v>
      </c>
      <c r="F71" s="19" t="str">
        <f t="shared" si="5"/>
        <v>Yes</v>
      </c>
      <c r="G71" s="19" t="str">
        <f t="shared" si="6"/>
        <v>TRNBGDXXMMRXX</v>
      </c>
      <c r="H71" s="19">
        <f>max(SUMIFS('Input - Capacities'!$I$3:$I$1128,'Input - Capacities'!$F$3:$F$1128,A71),SUMIFS('Input - Capacities'!$J$3:$J$1128,'Input - Capacities'!$F$3:$F$1128,A71)*-1)</f>
        <v>0</v>
      </c>
      <c r="I71" s="47"/>
      <c r="J71" s="19" t="s">
        <v>1754</v>
      </c>
      <c r="K71" s="19" t="s">
        <v>1754</v>
      </c>
      <c r="L71" s="47"/>
      <c r="M71" s="19" t="str">
        <f t="array" ref="M71">IFERROR(INDEX($G$2:$G$1999,MATCH(0,IFERROR(MATCH($G$2:$G$1999,$O$2:$O$1000,0),COUNTIF($M$1:$M70,$G$2:$G$1000)),0)),"")</f>
        <v/>
      </c>
      <c r="O71" s="48" t="s">
        <v>1366</v>
      </c>
      <c r="P71" s="42" t="str">
        <f t="shared" si="7"/>
        <v>BWAXX</v>
      </c>
      <c r="Q71" s="42" t="str">
        <f t="shared" si="8"/>
        <v>NAMXX</v>
      </c>
      <c r="R71" s="42" t="b">
        <f>IF(vlookup(O71,'Input - Config'!$A$3:$D$833,4,0)="No",False,True)</f>
        <v>0</v>
      </c>
      <c r="S71" s="42" t="b">
        <v>0</v>
      </c>
      <c r="U71" s="19">
        <f t="shared" si="9"/>
        <v>0</v>
      </c>
      <c r="V71" s="19">
        <f t="shared" si="10"/>
        <v>2030</v>
      </c>
      <c r="W71" s="42">
        <v>2030.0</v>
      </c>
      <c r="X71" s="42">
        <v>10.0</v>
      </c>
      <c r="Y71" s="49">
        <f>IFERROR(VLOOKUP(O71,'Final Data - Costs and Losses'!$A$2:$H$997,7,FALSE)/1000,915)</f>
        <v>1244.22048</v>
      </c>
      <c r="Z71" s="19" t="str">
        <f t="shared" si="11"/>
        <v>  TRNBWAXXNAMXX: [0, 2030, 'open', 2030, 10, 1244]</v>
      </c>
      <c r="AB71" s="48"/>
      <c r="AH71" s="47"/>
    </row>
    <row r="72">
      <c r="A72" s="19" t="str">
        <f t="array" ref="A72">IFERROR(INDEX('Input - Capacities'!$F$3:$F$1128, MATCH(0,COUNTIF($A$1:A71, 'Input - Capacities'!$F$3:$F$1128), 0)),"")</f>
        <v>TRNBHRXXSAUXX</v>
      </c>
      <c r="B72" s="19" t="str">
        <f t="shared" si="1"/>
        <v>BHRXX</v>
      </c>
      <c r="C72" s="45" t="str">
        <f t="shared" si="2"/>
        <v>BHRXX</v>
      </c>
      <c r="D72" s="19" t="str">
        <f t="shared" si="3"/>
        <v>SAUXX</v>
      </c>
      <c r="E72" s="45" t="str">
        <f t="shared" si="4"/>
        <v>SAUXX</v>
      </c>
      <c r="F72" s="19" t="str">
        <f t="shared" si="5"/>
        <v>Yes</v>
      </c>
      <c r="G72" s="19" t="str">
        <f t="shared" si="6"/>
        <v>TRNBHRXXSAUXX</v>
      </c>
      <c r="H72" s="19">
        <f>max(SUMIFS('Input - Capacities'!$I$3:$I$1128,'Input - Capacities'!$F$3:$F$1128,A72),SUMIFS('Input - Capacities'!$J$3:$J$1128,'Input - Capacities'!$F$3:$F$1128,A72)*-1)</f>
        <v>600</v>
      </c>
      <c r="I72" s="47"/>
      <c r="J72" s="19" t="s">
        <v>1755</v>
      </c>
      <c r="K72" s="19" t="s">
        <v>1755</v>
      </c>
      <c r="L72" s="47"/>
      <c r="M72" s="19" t="str">
        <f t="array" ref="M72">IFERROR(INDEX($G$2:$G$1999,MATCH(0,IFERROR(MATCH($G$2:$G$1999,$O$2:$O$1000,0),COUNTIF($M$1:$M71,$G$2:$G$1000)),0)),"")</f>
        <v/>
      </c>
      <c r="O72" s="48" t="s">
        <v>1369</v>
      </c>
      <c r="P72" s="42" t="str">
        <f t="shared" si="7"/>
        <v>BWAXX</v>
      </c>
      <c r="Q72" s="42" t="str">
        <f t="shared" si="8"/>
        <v>ZAFXX</v>
      </c>
      <c r="R72" s="42" t="b">
        <f>IF(vlookup(O72,'Input - Config'!$A$3:$D$833,4,0)="No",False,True)</f>
        <v>0</v>
      </c>
      <c r="S72" s="42" t="b">
        <v>0</v>
      </c>
      <c r="U72" s="19">
        <f t="shared" si="9"/>
        <v>0.615</v>
      </c>
      <c r="V72" s="19">
        <f t="shared" si="10"/>
        <v>2020</v>
      </c>
      <c r="W72" s="42">
        <v>2030.0</v>
      </c>
      <c r="X72" s="42">
        <v>10.0</v>
      </c>
      <c r="Y72" s="49">
        <f>IFERROR(VLOOKUP(O72,'Final Data - Costs and Losses'!$A$2:$H$997,7,FALSE)/1000,915)</f>
        <v>743.36304</v>
      </c>
      <c r="Z72" s="19" t="str">
        <f t="shared" si="11"/>
        <v>  TRNBWAXXZAFXX: [0.615, 2020, 'open', 2030, 10, 743]</v>
      </c>
      <c r="AB72" s="48"/>
      <c r="AH72" s="47"/>
    </row>
    <row r="73">
      <c r="A73" s="19" t="str">
        <f t="array" ref="A73">IFERROR(INDEX('Input - Capacities'!$F$3:$F$1128, MATCH(0,COUNTIF($A$1:A72, 'Input - Capacities'!$F$3:$F$1128), 0)),"")</f>
        <v>TRNCHNFUTWNXX</v>
      </c>
      <c r="B73" s="19" t="str">
        <f t="shared" si="1"/>
        <v>CHNFU</v>
      </c>
      <c r="C73" s="45" t="str">
        <f t="shared" si="2"/>
        <v>CHNEA</v>
      </c>
      <c r="D73" s="19" t="str">
        <f t="shared" si="3"/>
        <v>TWNXX</v>
      </c>
      <c r="E73" s="45" t="str">
        <f t="shared" si="4"/>
        <v>TWNXX</v>
      </c>
      <c r="F73" s="19" t="str">
        <f t="shared" si="5"/>
        <v>Yes</v>
      </c>
      <c r="G73" s="19" t="str">
        <f t="shared" si="6"/>
        <v>TRNCHNEATWNXX</v>
      </c>
      <c r="H73" s="19">
        <f>max(SUMIFS('Input - Capacities'!$I$3:$I$1128,'Input - Capacities'!$F$3:$F$1128,A73),SUMIFS('Input - Capacities'!$J$3:$J$1128,'Input - Capacities'!$F$3:$F$1128,A73)*-1)</f>
        <v>0</v>
      </c>
      <c r="I73" s="47"/>
      <c r="J73" s="19" t="s">
        <v>1756</v>
      </c>
      <c r="K73" s="19" t="s">
        <v>1756</v>
      </c>
      <c r="L73" s="47"/>
      <c r="M73" s="19" t="str">
        <f t="array" ref="M73">IFERROR(INDEX($G$2:$G$1999,MATCH(0,IFERROR(MATCH($G$2:$G$1999,$O$2:$O$1000,0),COUNTIF($M$1:$M72,$G$2:$G$1000)),0)),"")</f>
        <v/>
      </c>
      <c r="O73" s="48" t="s">
        <v>1373</v>
      </c>
      <c r="P73" s="42" t="str">
        <f t="shared" si="7"/>
        <v>BWAXX</v>
      </c>
      <c r="Q73" s="42" t="str">
        <f t="shared" si="8"/>
        <v>ZMBXX</v>
      </c>
      <c r="R73" s="42" t="b">
        <f>IF(vlookup(O73,'Input - Config'!$A$3:$D$833,4,0)="No",False,True)</f>
        <v>0</v>
      </c>
      <c r="S73" s="42" t="b">
        <v>0</v>
      </c>
      <c r="U73" s="19">
        <f t="shared" si="9"/>
        <v>0.25</v>
      </c>
      <c r="V73" s="19">
        <f t="shared" si="10"/>
        <v>2020</v>
      </c>
      <c r="W73" s="42">
        <v>2030.0</v>
      </c>
      <c r="X73" s="42">
        <v>10.0</v>
      </c>
      <c r="Y73" s="49">
        <f>IFERROR(VLOOKUP(O73,'Final Data - Costs and Losses'!$A$2:$H$997,7,FALSE)/1000,915)</f>
        <v>1317.27264</v>
      </c>
      <c r="Z73" s="19" t="str">
        <f t="shared" si="11"/>
        <v>  TRNBWAXXZMBXX: [0.25, 2020, 'open', 2030, 10, 1317]</v>
      </c>
      <c r="AB73" s="48"/>
      <c r="AH73" s="47"/>
    </row>
    <row r="74">
      <c r="A74" s="19" t="str">
        <f t="array" ref="A74">IFERROR(INDEX('Input - Capacities'!$F$3:$F$1128, MATCH(0,COUNTIF($A$1:A73, 'Input - Capacities'!$F$3:$F$1128), 0)),"")</f>
        <v>TRNCYPXXEGYXX</v>
      </c>
      <c r="B74" s="19" t="str">
        <f t="shared" si="1"/>
        <v>CYPXX</v>
      </c>
      <c r="C74" s="45" t="str">
        <f t="shared" si="2"/>
        <v>CYPXX</v>
      </c>
      <c r="D74" s="19" t="str">
        <f t="shared" si="3"/>
        <v>EGYXX</v>
      </c>
      <c r="E74" s="45" t="str">
        <f t="shared" si="4"/>
        <v>EGYXX</v>
      </c>
      <c r="F74" s="19" t="str">
        <f t="shared" si="5"/>
        <v>Yes</v>
      </c>
      <c r="G74" s="19" t="str">
        <f t="shared" si="6"/>
        <v>TRNCYPXXEGYXX</v>
      </c>
      <c r="H74" s="19">
        <f>max(SUMIFS('Input - Capacities'!$I$3:$I$1128,'Input - Capacities'!$F$3:$F$1128,A74),SUMIFS('Input - Capacities'!$J$3:$J$1128,'Input - Capacities'!$F$3:$F$1128,A74)*-1)</f>
        <v>0</v>
      </c>
      <c r="I74" s="47"/>
      <c r="J74" s="19" t="s">
        <v>1757</v>
      </c>
      <c r="K74" s="19" t="s">
        <v>1757</v>
      </c>
      <c r="L74" s="47"/>
      <c r="M74" s="19" t="str">
        <f t="array" ref="M74">IFERROR(INDEX($G$2:$G$1999,MATCH(0,IFERROR(MATCH($G$2:$G$1999,$O$2:$O$1000,0),COUNTIF($M$1:$M73,$G$2:$G$1000)),0)),"")</f>
        <v/>
      </c>
      <c r="O74" s="48" t="s">
        <v>1374</v>
      </c>
      <c r="P74" s="42" t="str">
        <f t="shared" si="7"/>
        <v>BWAXX</v>
      </c>
      <c r="Q74" s="42" t="str">
        <f t="shared" si="8"/>
        <v>ZWEXX</v>
      </c>
      <c r="R74" s="42" t="b">
        <f>IF(vlookup(O74,'Input - Config'!$A$3:$D$833,4,0)="No",False,True)</f>
        <v>0</v>
      </c>
      <c r="S74" s="42" t="b">
        <v>0</v>
      </c>
      <c r="U74" s="19">
        <f t="shared" si="9"/>
        <v>0.42</v>
      </c>
      <c r="V74" s="19">
        <f t="shared" si="10"/>
        <v>2020</v>
      </c>
      <c r="W74" s="42">
        <v>2030.0</v>
      </c>
      <c r="X74" s="42">
        <v>10.0</v>
      </c>
      <c r="Y74" s="49">
        <f>IFERROR(VLOOKUP(O74,'Final Data - Costs and Losses'!$A$2:$H$997,7,FALSE)/1000,915)</f>
        <v>1243.07904</v>
      </c>
      <c r="Z74" s="19" t="str">
        <f t="shared" si="11"/>
        <v>  TRNBWAXXZWEXX: [0.42, 2020, 'open', 2030, 10, 1243]</v>
      </c>
      <c r="AB74" s="48"/>
      <c r="AH74" s="47"/>
    </row>
    <row r="75">
      <c r="A75" s="19" t="str">
        <f t="array" ref="A75">IFERROR(INDEX('Input - Capacities'!$F$3:$F$1128, MATCH(0,COUNTIF($A$1:A74, 'Input - Capacities'!$F$3:$F$1128), 0)),"")</f>
        <v>TRNCYPXXGRCXX</v>
      </c>
      <c r="B75" s="19" t="str">
        <f t="shared" si="1"/>
        <v>CYPXX</v>
      </c>
      <c r="C75" s="45" t="str">
        <f t="shared" si="2"/>
        <v>CYPXX</v>
      </c>
      <c r="D75" s="19" t="str">
        <f t="shared" si="3"/>
        <v>GRCXX</v>
      </c>
      <c r="E75" s="45" t="str">
        <f t="shared" si="4"/>
        <v>GRCXX</v>
      </c>
      <c r="F75" s="19" t="str">
        <f t="shared" si="5"/>
        <v>Yes</v>
      </c>
      <c r="G75" s="19" t="str">
        <f t="shared" si="6"/>
        <v>TRNCYPXXGRCXX</v>
      </c>
      <c r="H75" s="19">
        <f>max(SUMIFS('Input - Capacities'!$I$3:$I$1128,'Input - Capacities'!$F$3:$F$1128,A75),SUMIFS('Input - Capacities'!$J$3:$J$1128,'Input - Capacities'!$F$3:$F$1128,A75)*-1)</f>
        <v>0</v>
      </c>
      <c r="I75" s="47"/>
      <c r="J75" s="19" t="s">
        <v>1758</v>
      </c>
      <c r="K75" s="19" t="s">
        <v>1758</v>
      </c>
      <c r="L75" s="47"/>
      <c r="M75" s="19" t="str">
        <f t="array" ref="M75">IFERROR(INDEX($G$2:$G$1999,MATCH(0,IFERROR(MATCH($G$2:$G$1999,$O$2:$O$1000,0),COUNTIF($M$1:$M74,$G$2:$G$1000)),0)),"")</f>
        <v/>
      </c>
      <c r="O75" s="48" t="s">
        <v>1376</v>
      </c>
      <c r="P75" s="42" t="str">
        <f t="shared" si="7"/>
        <v>CAFXX</v>
      </c>
      <c r="Q75" s="42" t="str">
        <f t="shared" si="8"/>
        <v>CMRXX</v>
      </c>
      <c r="R75" s="42" t="b">
        <f>IF(vlookup(O75,'Input - Config'!$A$3:$D$833,4,0)="No",False,True)</f>
        <v>0</v>
      </c>
      <c r="S75" s="42" t="b">
        <v>0</v>
      </c>
      <c r="U75" s="19">
        <f t="shared" si="9"/>
        <v>0</v>
      </c>
      <c r="V75" s="19">
        <f t="shared" si="10"/>
        <v>2030</v>
      </c>
      <c r="W75" s="42">
        <v>2030.0</v>
      </c>
      <c r="X75" s="42">
        <v>10.0</v>
      </c>
      <c r="Y75" s="49">
        <f>IFERROR(VLOOKUP(O75,'Final Data - Costs and Losses'!$A$2:$H$997,7,FALSE)/1000,915)</f>
        <v>1275.03936</v>
      </c>
      <c r="Z75" s="19" t="str">
        <f t="shared" si="11"/>
        <v>  TRNCAFXXCMRXX: [0, 2030, 'open', 2030, 10, 1275]</v>
      </c>
      <c r="AB75" s="48"/>
      <c r="AH75" s="47"/>
    </row>
    <row r="76">
      <c r="A76" s="19" t="str">
        <f t="array" ref="A76">IFERROR(INDEX('Input - Capacities'!$F$3:$F$1128, MATCH(0,COUNTIF($A$1:A75, 'Input - Capacities'!$F$3:$F$1128), 0)),"")</f>
        <v>TRNCYPXXISRXX</v>
      </c>
      <c r="B76" s="19" t="str">
        <f t="shared" si="1"/>
        <v>CYPXX</v>
      </c>
      <c r="C76" s="45" t="str">
        <f t="shared" si="2"/>
        <v>CYPXX</v>
      </c>
      <c r="D76" s="19" t="str">
        <f t="shared" si="3"/>
        <v>ISRXX</v>
      </c>
      <c r="E76" s="45" t="str">
        <f t="shared" si="4"/>
        <v>ISRXX</v>
      </c>
      <c r="F76" s="19" t="str">
        <f t="shared" si="5"/>
        <v>Yes</v>
      </c>
      <c r="G76" s="19" t="str">
        <f t="shared" si="6"/>
        <v>TRNCYPXXISRXX</v>
      </c>
      <c r="H76" s="19">
        <f>max(SUMIFS('Input - Capacities'!$I$3:$I$1128,'Input - Capacities'!$F$3:$F$1128,A76),SUMIFS('Input - Capacities'!$J$3:$J$1128,'Input - Capacities'!$F$3:$F$1128,A76)*-1)</f>
        <v>0</v>
      </c>
      <c r="I76" s="47"/>
      <c r="J76" s="19" t="s">
        <v>1759</v>
      </c>
      <c r="K76" s="19" t="s">
        <v>1759</v>
      </c>
      <c r="L76" s="47"/>
      <c r="M76" s="19" t="str">
        <f t="array" ref="M76">IFERROR(INDEX($G$2:$G$1999,MATCH(0,IFERROR(MATCH($G$2:$G$1999,$O$2:$O$1000,0),COUNTIF($M$1:$M75,$G$2:$G$1000)),0)),"")</f>
        <v/>
      </c>
      <c r="O76" s="48" t="s">
        <v>1383</v>
      </c>
      <c r="P76" s="42" t="str">
        <f t="shared" si="7"/>
        <v>CAFXX</v>
      </c>
      <c r="Q76" s="42" t="str">
        <f t="shared" si="8"/>
        <v>CODXX</v>
      </c>
      <c r="R76" s="42" t="b">
        <f>IF(vlookup(O76,'Input - Config'!$A$3:$D$833,4,0)="No",False,True)</f>
        <v>0</v>
      </c>
      <c r="S76" s="42" t="b">
        <v>0</v>
      </c>
      <c r="U76" s="19">
        <f t="shared" si="9"/>
        <v>0</v>
      </c>
      <c r="V76" s="19">
        <f t="shared" si="10"/>
        <v>2030</v>
      </c>
      <c r="W76" s="42">
        <v>2030.0</v>
      </c>
      <c r="X76" s="42">
        <v>10.0</v>
      </c>
      <c r="Y76" s="49">
        <f>IFERROR(VLOOKUP(O76,'Final Data - Costs and Losses'!$A$2:$H$997,7,FALSE)/1000,915)</f>
        <v>1303.00464</v>
      </c>
      <c r="Z76" s="19" t="str">
        <f t="shared" si="11"/>
        <v>  TRNCAFXXCODXX: [0, 2030, 'open', 2030, 10, 1303]</v>
      </c>
      <c r="AB76" s="48"/>
      <c r="AH76" s="47"/>
    </row>
    <row r="77">
      <c r="A77" s="19" t="str">
        <f t="array" ref="A77">IFERROR(INDEX('Input - Capacities'!$F$3:$F$1128, MATCH(0,COUNTIF($A$1:A76, 'Input - Capacities'!$F$3:$F$1128), 0)),"")</f>
        <v>TRNCYPXXLBNXX</v>
      </c>
      <c r="B77" s="19" t="str">
        <f t="shared" si="1"/>
        <v>CYPXX</v>
      </c>
      <c r="C77" s="45" t="str">
        <f t="shared" si="2"/>
        <v>CYPXX</v>
      </c>
      <c r="D77" s="19" t="str">
        <f t="shared" si="3"/>
        <v>LBNXX</v>
      </c>
      <c r="E77" s="45" t="str">
        <f t="shared" si="4"/>
        <v>LBNXX</v>
      </c>
      <c r="F77" s="19" t="str">
        <f t="shared" si="5"/>
        <v>Yes</v>
      </c>
      <c r="G77" s="19" t="str">
        <f t="shared" si="6"/>
        <v>TRNCYPXXLBNXX</v>
      </c>
      <c r="H77" s="19">
        <f>max(SUMIFS('Input - Capacities'!$I$3:$I$1128,'Input - Capacities'!$F$3:$F$1128,A77),SUMIFS('Input - Capacities'!$J$3:$J$1128,'Input - Capacities'!$F$3:$F$1128,A77)*-1)</f>
        <v>0</v>
      </c>
      <c r="I77" s="47"/>
      <c r="J77" s="19" t="s">
        <v>1760</v>
      </c>
      <c r="K77" s="19" t="s">
        <v>1760</v>
      </c>
      <c r="L77" s="47"/>
      <c r="M77" s="19" t="str">
        <f t="array" ref="M77">IFERROR(INDEX($G$2:$G$1999,MATCH(0,IFERROR(MATCH($G$2:$G$1999,$O$2:$O$1000,0),COUNTIF($M$1:$M76,$G$2:$G$1000)),0)),"")</f>
        <v/>
      </c>
      <c r="O77" s="48" t="s">
        <v>1384</v>
      </c>
      <c r="P77" s="42" t="str">
        <f t="shared" si="7"/>
        <v>CAFXX</v>
      </c>
      <c r="Q77" s="42" t="str">
        <f t="shared" si="8"/>
        <v>COGXX</v>
      </c>
      <c r="R77" s="42" t="b">
        <f>IF(vlookup(O77,'Input - Config'!$A$3:$D$833,4,0)="No",False,True)</f>
        <v>0</v>
      </c>
      <c r="S77" s="42" t="b">
        <v>1</v>
      </c>
      <c r="T77" s="42" t="s">
        <v>1734</v>
      </c>
      <c r="U77" s="19">
        <f t="shared" si="9"/>
        <v>0</v>
      </c>
      <c r="V77" s="19">
        <f t="shared" si="10"/>
        <v>2030</v>
      </c>
      <c r="W77" s="42">
        <v>2030.0</v>
      </c>
      <c r="X77" s="42">
        <v>10.0</v>
      </c>
      <c r="Y77" s="49">
        <f>IFERROR(VLOOKUP(O77,'Final Data - Costs and Losses'!$A$2:$H$997,7,FALSE)/1000,915)</f>
        <v>1300.72176</v>
      </c>
      <c r="Z77" s="19" t="str">
        <f t="shared" si="11"/>
        <v>  TRNCAFXXCOGXX: [0, 2030, 'open', 2030, 10, 1301]</v>
      </c>
      <c r="AB77" s="48"/>
      <c r="AH77" s="47"/>
    </row>
    <row r="78">
      <c r="A78" s="19" t="str">
        <f t="array" ref="A78">IFERROR(INDEX('Input - Capacities'!$F$3:$F$1128, MATCH(0,COUNTIF($A$1:A77, 'Input - Capacities'!$F$3:$F$1128), 0)),"")</f>
        <v>TRNCYPXXSYRXX</v>
      </c>
      <c r="B78" s="19" t="str">
        <f t="shared" si="1"/>
        <v>CYPXX</v>
      </c>
      <c r="C78" s="45" t="str">
        <f t="shared" si="2"/>
        <v>CYPXX</v>
      </c>
      <c r="D78" s="19" t="str">
        <f t="shared" si="3"/>
        <v>SYRXX</v>
      </c>
      <c r="E78" s="45" t="str">
        <f t="shared" si="4"/>
        <v>SYRXX</v>
      </c>
      <c r="F78" s="19" t="str">
        <f t="shared" si="5"/>
        <v>Yes</v>
      </c>
      <c r="G78" s="19" t="str">
        <f t="shared" si="6"/>
        <v>TRNCYPXXSYRXX</v>
      </c>
      <c r="H78" s="19">
        <f>max(SUMIFS('Input - Capacities'!$I$3:$I$1128,'Input - Capacities'!$F$3:$F$1128,A78),SUMIFS('Input - Capacities'!$J$3:$J$1128,'Input - Capacities'!$F$3:$F$1128,A78)*-1)</f>
        <v>0</v>
      </c>
      <c r="I78" s="47"/>
      <c r="J78" s="19" t="s">
        <v>1761</v>
      </c>
      <c r="K78" s="19" t="s">
        <v>1761</v>
      </c>
      <c r="M78" s="19" t="str">
        <f t="array" ref="M78">IFERROR(INDEX($G$2:$G$1999,MATCH(0,IFERROR(MATCH($G$2:$G$1999,$O$2:$O$1000,0),COUNTIF($M$1:$M77,$G$2:$G$1000)),0)),"")</f>
        <v/>
      </c>
      <c r="O78" s="48" t="s">
        <v>1385</v>
      </c>
      <c r="P78" s="42" t="str">
        <f t="shared" si="7"/>
        <v>CAFXX</v>
      </c>
      <c r="Q78" s="42" t="str">
        <f t="shared" si="8"/>
        <v>SDNXX</v>
      </c>
      <c r="R78" s="42" t="b">
        <f>IF(vlookup(O78,'Input - Config'!$A$3:$D$833,4,0)="No",False,True)</f>
        <v>0</v>
      </c>
      <c r="S78" s="42" t="b">
        <v>1</v>
      </c>
      <c r="T78" s="42" t="s">
        <v>1734</v>
      </c>
      <c r="U78" s="19">
        <f t="shared" si="9"/>
        <v>0</v>
      </c>
      <c r="V78" s="19">
        <f t="shared" si="10"/>
        <v>2030</v>
      </c>
      <c r="W78" s="42">
        <v>2030.0</v>
      </c>
      <c r="X78" s="42">
        <v>10.0</v>
      </c>
      <c r="Y78" s="49">
        <f>IFERROR(VLOOKUP(O78,'Final Data - Costs and Losses'!$A$2:$H$997,7,FALSE)/1000,915)</f>
        <v>1837.19856</v>
      </c>
      <c r="Z78" s="19" t="str">
        <f t="shared" si="11"/>
        <v>  TRNCAFXXSDNXX: [0, 2030, 'open', 2030, 10, 1837]</v>
      </c>
      <c r="AB78" s="48"/>
      <c r="AH78" s="47"/>
    </row>
    <row r="79">
      <c r="A79" s="19" t="str">
        <f t="array" ref="A79">IFERROR(INDEX('Input - Capacities'!$F$3:$F$1128, MATCH(0,COUNTIF($A$1:A78, 'Input - Capacities'!$F$3:$F$1128), 0)),"")</f>
        <v>TRNCYPXXTURXX</v>
      </c>
      <c r="B79" s="19" t="str">
        <f t="shared" si="1"/>
        <v>CYPXX</v>
      </c>
      <c r="C79" s="45" t="str">
        <f t="shared" si="2"/>
        <v>CYPXX</v>
      </c>
      <c r="D79" s="19" t="str">
        <f t="shared" si="3"/>
        <v>TURXX</v>
      </c>
      <c r="E79" s="45" t="str">
        <f t="shared" si="4"/>
        <v>TURXX</v>
      </c>
      <c r="F79" s="19" t="str">
        <f t="shared" si="5"/>
        <v>Yes</v>
      </c>
      <c r="G79" s="19" t="str">
        <f t="shared" si="6"/>
        <v>TRNCYPXXTURXX</v>
      </c>
      <c r="H79" s="19">
        <f>max(SUMIFS('Input - Capacities'!$I$3:$I$1128,'Input - Capacities'!$F$3:$F$1128,A79),SUMIFS('Input - Capacities'!$J$3:$J$1128,'Input - Capacities'!$F$3:$F$1128,A79)*-1)</f>
        <v>0</v>
      </c>
      <c r="I79" s="47"/>
      <c r="J79" s="19" t="s">
        <v>1762</v>
      </c>
      <c r="K79" s="19" t="s">
        <v>1762</v>
      </c>
      <c r="M79" s="19" t="str">
        <f t="array" ref="M79">IFERROR(INDEX($G$2:$G$1999,MATCH(0,IFERROR(MATCH($G$2:$G$1999,$O$2:$O$1000,0),COUNTIF($M$1:$M78,$G$2:$G$1000)),0)),"")</f>
        <v/>
      </c>
      <c r="O79" s="48" t="s">
        <v>767</v>
      </c>
      <c r="P79" s="42" t="str">
        <f t="shared" si="7"/>
        <v>CHEXX</v>
      </c>
      <c r="Q79" s="42" t="str">
        <f t="shared" si="8"/>
        <v>DEUXX</v>
      </c>
      <c r="R79" s="42" t="b">
        <f>IF(vlookup(O79,'Input - Config'!$A$3:$D$833,4,0)="No",False,True)</f>
        <v>0</v>
      </c>
      <c r="S79" s="42" t="b">
        <v>0</v>
      </c>
      <c r="U79" s="19">
        <f t="shared" si="9"/>
        <v>4.2</v>
      </c>
      <c r="V79" s="19">
        <f t="shared" si="10"/>
        <v>2020</v>
      </c>
      <c r="W79" s="42">
        <v>2030.0</v>
      </c>
      <c r="X79" s="42">
        <v>10.0</v>
      </c>
      <c r="Y79" s="49">
        <f>IFERROR(VLOOKUP(O79,'Final Data - Costs and Losses'!$A$2:$H$997,7,FALSE)/1000,915)</f>
        <v>1095.83328</v>
      </c>
      <c r="Z79" s="19" t="str">
        <f t="shared" si="11"/>
        <v>  TRNCHEXXDEUXX: [4.2, 2020, 'open', 2030, 10, 1096]</v>
      </c>
      <c r="AB79" s="48"/>
      <c r="AH79" s="47"/>
    </row>
    <row r="80">
      <c r="A80" s="19" t="str">
        <f t="array" ref="A80">IFERROR(INDEX('Input - Capacities'!$F$3:$F$1128, MATCH(0,COUNTIF($A$1:A79, 'Input - Capacities'!$F$3:$F$1128), 0)),"")</f>
        <v>TRNDZAXXESPXX</v>
      </c>
      <c r="B80" s="19" t="str">
        <f t="shared" si="1"/>
        <v>DZAXX</v>
      </c>
      <c r="C80" s="45" t="str">
        <f t="shared" si="2"/>
        <v>DZAXX</v>
      </c>
      <c r="D80" s="19" t="str">
        <f t="shared" si="3"/>
        <v>ESPXX</v>
      </c>
      <c r="E80" s="45" t="str">
        <f t="shared" si="4"/>
        <v>ESPXX</v>
      </c>
      <c r="F80" s="19" t="str">
        <f t="shared" si="5"/>
        <v>Yes</v>
      </c>
      <c r="G80" s="19" t="str">
        <f t="shared" si="6"/>
        <v>TRNDZAXXESPXX</v>
      </c>
      <c r="H80" s="19">
        <f>max(SUMIFS('Input - Capacities'!$I$3:$I$1128,'Input - Capacities'!$F$3:$F$1128,A80),SUMIFS('Input - Capacities'!$J$3:$J$1128,'Input - Capacities'!$F$3:$F$1128,A80)*-1)</f>
        <v>2000</v>
      </c>
      <c r="I80" s="47"/>
      <c r="J80" s="19" t="s">
        <v>1763</v>
      </c>
      <c r="K80" s="19" t="s">
        <v>1763</v>
      </c>
      <c r="M80" s="19" t="str">
        <f t="array" ref="M80">IFERROR(INDEX($G$2:$G$1999,MATCH(0,IFERROR(MATCH($G$2:$G$1999,$O$2:$O$1000,0),COUNTIF($M$1:$M79,$G$2:$G$1000)),0)),"")</f>
        <v/>
      </c>
      <c r="O80" s="48" t="s">
        <v>769</v>
      </c>
      <c r="P80" s="42" t="str">
        <f t="shared" si="7"/>
        <v>CHEXX</v>
      </c>
      <c r="Q80" s="42" t="str">
        <f t="shared" si="8"/>
        <v>FRAXX</v>
      </c>
      <c r="R80" s="42" t="b">
        <f>IF(vlookup(O80,'Input - Config'!$A$3:$D$833,4,0)="No",False,True)</f>
        <v>0</v>
      </c>
      <c r="S80" s="42" t="b">
        <v>0</v>
      </c>
      <c r="U80" s="19">
        <f t="shared" si="9"/>
        <v>3.7</v>
      </c>
      <c r="V80" s="19">
        <f t="shared" si="10"/>
        <v>2020</v>
      </c>
      <c r="W80" s="42">
        <v>2030.0</v>
      </c>
      <c r="X80" s="42">
        <v>10.0</v>
      </c>
      <c r="Y80" s="49">
        <f>IFERROR(VLOOKUP(O80,'Final Data - Costs and Losses'!$A$2:$H$997,7,FALSE)/1000,915)</f>
        <v>992.53296</v>
      </c>
      <c r="Z80" s="19" t="str">
        <f t="shared" si="11"/>
        <v>  TRNCHEXXFRAXX: [3.7, 2020, 'open', 2030, 10, 993]</v>
      </c>
      <c r="AB80" s="48"/>
      <c r="AH80" s="47"/>
    </row>
    <row r="81">
      <c r="A81" s="19" t="str">
        <f t="array" ref="A81">IFERROR(INDEX('Input - Capacities'!$F$3:$F$1128, MATCH(0,COUNTIF($A$1:A80, 'Input - Capacities'!$F$3:$F$1128), 0)),"")</f>
        <v>TRNDZAXXMARXX</v>
      </c>
      <c r="B81" s="19" t="str">
        <f t="shared" si="1"/>
        <v>DZAXX</v>
      </c>
      <c r="C81" s="45" t="str">
        <f t="shared" si="2"/>
        <v>DZAXX</v>
      </c>
      <c r="D81" s="19" t="str">
        <f t="shared" si="3"/>
        <v>MARXX</v>
      </c>
      <c r="E81" s="45" t="str">
        <f t="shared" si="4"/>
        <v>MARXX</v>
      </c>
      <c r="F81" s="19" t="str">
        <f t="shared" si="5"/>
        <v>Yes</v>
      </c>
      <c r="G81" s="19" t="str">
        <f t="shared" si="6"/>
        <v>TRNDZAXXMARXX</v>
      </c>
      <c r="H81" s="19">
        <f>max(SUMIFS('Input - Capacities'!$I$3:$I$1128,'Input - Capacities'!$F$3:$F$1128,A81),SUMIFS('Input - Capacities'!$J$3:$J$1128,'Input - Capacities'!$F$3:$F$1128,A81)*-1)</f>
        <v>1400</v>
      </c>
      <c r="I81" s="47"/>
      <c r="J81" s="19" t="s">
        <v>1764</v>
      </c>
      <c r="K81" s="19" t="s">
        <v>1764</v>
      </c>
      <c r="M81" s="19" t="str">
        <f t="array" ref="M81">IFERROR(INDEX($G$2:$G$1999,MATCH(0,IFERROR(MATCH($G$2:$G$1999,$O$2:$O$1000,0),COUNTIF($M$1:$M80,$G$2:$G$1000)),0)),"")</f>
        <v/>
      </c>
      <c r="O81" s="48" t="s">
        <v>770</v>
      </c>
      <c r="P81" s="42" t="str">
        <f t="shared" si="7"/>
        <v>CHEXX</v>
      </c>
      <c r="Q81" s="42" t="str">
        <f t="shared" si="8"/>
        <v>ITAXX</v>
      </c>
      <c r="R81" s="42" t="b">
        <f>IF(vlookup(O81,'Input - Config'!$A$3:$D$833,4,0)="No",False,True)</f>
        <v>0</v>
      </c>
      <c r="S81" s="42" t="b">
        <v>0</v>
      </c>
      <c r="U81" s="19">
        <f t="shared" si="9"/>
        <v>3.75</v>
      </c>
      <c r="V81" s="19">
        <f t="shared" si="10"/>
        <v>2020</v>
      </c>
      <c r="W81" s="42">
        <v>2030.0</v>
      </c>
      <c r="X81" s="42">
        <v>10.0</v>
      </c>
      <c r="Y81" s="49">
        <f>IFERROR(VLOOKUP(O81,'Final Data - Costs and Losses'!$A$2:$H$997,7,FALSE)/1000,915)</f>
        <v>1104.39408</v>
      </c>
      <c r="Z81" s="19" t="str">
        <f t="shared" si="11"/>
        <v>  TRNCHEXXITAXX: [3.75, 2020, 'open', 2030, 10, 1104]</v>
      </c>
      <c r="AB81" s="48"/>
      <c r="AH81" s="47"/>
    </row>
    <row r="82">
      <c r="A82" s="19" t="str">
        <f t="array" ref="A82">IFERROR(INDEX('Input - Capacities'!$F$3:$F$1128, MATCH(0,COUNTIF($A$1:A81, 'Input - Capacities'!$F$3:$F$1128), 0)),"")</f>
        <v>TRNEGYXXISRXX</v>
      </c>
      <c r="B82" s="19" t="str">
        <f t="shared" si="1"/>
        <v>EGYXX</v>
      </c>
      <c r="C82" s="45" t="str">
        <f t="shared" si="2"/>
        <v>EGYXX</v>
      </c>
      <c r="D82" s="19" t="str">
        <f t="shared" si="3"/>
        <v>ISRXX</v>
      </c>
      <c r="E82" s="45" t="str">
        <f t="shared" si="4"/>
        <v>ISRXX</v>
      </c>
      <c r="F82" s="19" t="str">
        <f t="shared" si="5"/>
        <v>Yes</v>
      </c>
      <c r="G82" s="19" t="str">
        <f t="shared" si="6"/>
        <v>TRNEGYXXISRXX</v>
      </c>
      <c r="H82" s="19">
        <f>max(SUMIFS('Input - Capacities'!$I$3:$I$1128,'Input - Capacities'!$F$3:$F$1128,A82),SUMIFS('Input - Capacities'!$J$3:$J$1128,'Input - Capacities'!$F$3:$F$1128,A82)*-1)</f>
        <v>0</v>
      </c>
      <c r="I82" s="47"/>
      <c r="J82" s="19" t="s">
        <v>1765</v>
      </c>
      <c r="K82" s="19" t="s">
        <v>1765</v>
      </c>
      <c r="M82" s="19" t="str">
        <f t="array" ref="M82">IFERROR(INDEX($G$2:$G$1999,MATCH(0,IFERROR(MATCH($G$2:$G$1999,$O$2:$O$1000,0),COUNTIF($M$1:$M81,$G$2:$G$1000)),0)),"")</f>
        <v/>
      </c>
      <c r="O82" s="48" t="s">
        <v>515</v>
      </c>
      <c r="P82" s="42" t="str">
        <f t="shared" si="7"/>
        <v>CHLXX</v>
      </c>
      <c r="Q82" s="42" t="str">
        <f t="shared" si="8"/>
        <v>PERXX</v>
      </c>
      <c r="R82" s="42" t="b">
        <f>IF(vlookup(O82,'Input - Config'!$A$3:$D$833,4,0)="No",False,True)</f>
        <v>0</v>
      </c>
      <c r="S82" s="42" t="b">
        <v>0</v>
      </c>
      <c r="U82" s="19">
        <f t="shared" si="9"/>
        <v>0</v>
      </c>
      <c r="V82" s="19">
        <f t="shared" si="10"/>
        <v>2030</v>
      </c>
      <c r="W82" s="42">
        <v>2030.0</v>
      </c>
      <c r="X82" s="42">
        <v>10.0</v>
      </c>
      <c r="Y82" s="49">
        <f>IFERROR(VLOOKUP(O82,'Final Data - Costs and Losses'!$A$2:$H$997,7,FALSE)/1000,915)</f>
        <v>2120.27568</v>
      </c>
      <c r="Z82" s="19" t="str">
        <f t="shared" si="11"/>
        <v>  TRNCHLXXPERXX: [0, 2030, 'open', 2030, 10, 2120]</v>
      </c>
      <c r="AB82" s="48"/>
      <c r="AH82" s="47"/>
    </row>
    <row r="83">
      <c r="A83" s="19" t="str">
        <f t="array" ref="A83">IFERROR(INDEX('Input - Capacities'!$F$3:$F$1128, MATCH(0,COUNTIF($A$1:A82, 'Input - Capacities'!$F$3:$F$1128), 0)),"")</f>
        <v>TRNEGYXXJORXX</v>
      </c>
      <c r="B83" s="19" t="str">
        <f t="shared" si="1"/>
        <v>EGYXX</v>
      </c>
      <c r="C83" s="45" t="str">
        <f t="shared" si="2"/>
        <v>EGYXX</v>
      </c>
      <c r="D83" s="19" t="str">
        <f t="shared" si="3"/>
        <v>JORXX</v>
      </c>
      <c r="E83" s="45" t="str">
        <f t="shared" si="4"/>
        <v>JORXX</v>
      </c>
      <c r="F83" s="19" t="str">
        <f t="shared" si="5"/>
        <v>Yes</v>
      </c>
      <c r="G83" s="19" t="str">
        <f t="shared" si="6"/>
        <v>TRNEGYXXJORXX</v>
      </c>
      <c r="H83" s="19">
        <f>max(SUMIFS('Input - Capacities'!$I$3:$I$1128,'Input - Capacities'!$F$3:$F$1128,A83),SUMIFS('Input - Capacities'!$J$3:$J$1128,'Input - Capacities'!$F$3:$F$1128,A83)*-1)</f>
        <v>300</v>
      </c>
      <c r="I83" s="47"/>
      <c r="J83" s="19" t="s">
        <v>1766</v>
      </c>
      <c r="K83" s="19" t="s">
        <v>1766</v>
      </c>
      <c r="M83" s="19" t="str">
        <f t="array" ref="M83">IFERROR(INDEX($G$2:$G$1999,MATCH(0,IFERROR(MATCH($G$2:$G$1999,$O$2:$O$1000,0),COUNTIF($M$1:$M82,$G$2:$G$1000)),0)),"")</f>
        <v/>
      </c>
      <c r="O83" s="48" t="s">
        <v>1390</v>
      </c>
      <c r="P83" s="42" t="str">
        <f t="shared" si="7"/>
        <v>CIVXX</v>
      </c>
      <c r="Q83" s="42" t="str">
        <f t="shared" si="8"/>
        <v>GHAXX</v>
      </c>
      <c r="R83" s="42" t="b">
        <f>IF(vlookup(O83,'Input - Config'!$A$3:$D$833,4,0)="No",False,True)</f>
        <v>0</v>
      </c>
      <c r="S83" s="42" t="b">
        <v>0</v>
      </c>
      <c r="U83" s="19">
        <f t="shared" si="9"/>
        <v>0.28</v>
      </c>
      <c r="V83" s="19">
        <f t="shared" si="10"/>
        <v>2020</v>
      </c>
      <c r="W83" s="42">
        <v>2030.0</v>
      </c>
      <c r="X83" s="42">
        <v>10.0</v>
      </c>
      <c r="Y83" s="49">
        <f>IFERROR(VLOOKUP(O83,'Final Data - Costs and Losses'!$A$2:$H$997,7,FALSE)/1000,915)</f>
        <v>956.5776</v>
      </c>
      <c r="Z83" s="19" t="str">
        <f t="shared" si="11"/>
        <v>  TRNCIVXXGHAXX: [0.28, 2020, 'open', 2030, 10, 957]</v>
      </c>
      <c r="AB83" s="48"/>
      <c r="AH83" s="47"/>
    </row>
    <row r="84">
      <c r="A84" s="19" t="str">
        <f t="array" ref="A84">IFERROR(INDEX('Input - Capacities'!$F$3:$F$1128, MATCH(0,COUNTIF($A$1:A83, 'Input - Capacities'!$F$3:$F$1128), 0)),"")</f>
        <v>TRNEGYXXLBYXX</v>
      </c>
      <c r="B84" s="19" t="str">
        <f t="shared" si="1"/>
        <v>EGYXX</v>
      </c>
      <c r="C84" s="45" t="str">
        <f t="shared" si="2"/>
        <v>EGYXX</v>
      </c>
      <c r="D84" s="19" t="str">
        <f t="shared" si="3"/>
        <v>LBYXX</v>
      </c>
      <c r="E84" s="45" t="str">
        <f t="shared" si="4"/>
        <v>LBYXX</v>
      </c>
      <c r="F84" s="19" t="str">
        <f t="shared" si="5"/>
        <v>Yes</v>
      </c>
      <c r="G84" s="19" t="str">
        <f t="shared" si="6"/>
        <v>TRNEGYXXLBYXX</v>
      </c>
      <c r="H84" s="19">
        <f>max(SUMIFS('Input - Capacities'!$I$3:$I$1128,'Input - Capacities'!$F$3:$F$1128,A84),SUMIFS('Input - Capacities'!$J$3:$J$1128,'Input - Capacities'!$F$3:$F$1128,A84)*-1)</f>
        <v>240</v>
      </c>
      <c r="I84" s="47"/>
      <c r="J84" s="19" t="s">
        <v>1767</v>
      </c>
      <c r="K84" s="19" t="s">
        <v>1767</v>
      </c>
      <c r="M84" s="19" t="str">
        <f t="array" ref="M84">IFERROR(INDEX($G$2:$G$1999,MATCH(0,IFERROR(MATCH($G$2:$G$1999,$O$2:$O$1000,0),COUNTIF($M$1:$M83,$G$2:$G$1000)),0)),"")</f>
        <v/>
      </c>
      <c r="O84" s="48" t="s">
        <v>1393</v>
      </c>
      <c r="P84" s="42" t="str">
        <f t="shared" si="7"/>
        <v>CIVXX</v>
      </c>
      <c r="Q84" s="42" t="str">
        <f t="shared" si="8"/>
        <v>GINXX</v>
      </c>
      <c r="R84" s="42" t="b">
        <f>IF(vlookup(O84,'Input - Config'!$A$3:$D$833,4,0)="No",False,True)</f>
        <v>0</v>
      </c>
      <c r="S84" s="42" t="b">
        <v>0</v>
      </c>
      <c r="U84" s="19">
        <f t="shared" si="9"/>
        <v>0</v>
      </c>
      <c r="V84" s="19">
        <f t="shared" si="10"/>
        <v>2030</v>
      </c>
      <c r="W84" s="42">
        <v>2030.0</v>
      </c>
      <c r="X84" s="42">
        <v>10.0</v>
      </c>
      <c r="Y84" s="49">
        <f>IFERROR(VLOOKUP(O84,'Final Data - Costs and Losses'!$A$2:$H$997,7,FALSE)/1000,915)</f>
        <v>1378.33968</v>
      </c>
      <c r="Z84" s="19" t="str">
        <f t="shared" si="11"/>
        <v>  TRNCIVXXGINXX: [0, 2030, 'open', 2030, 10, 1378]</v>
      </c>
      <c r="AB84" s="48"/>
      <c r="AH84" s="47"/>
    </row>
    <row r="85">
      <c r="A85" s="19" t="str">
        <f t="array" ref="A85">IFERROR(INDEX('Input - Capacities'!$F$3:$F$1128, MATCH(0,COUNTIF($A$1:A84, 'Input - Capacities'!$F$3:$F$1128), 0)),"")</f>
        <v>TRNESPXXMARXX</v>
      </c>
      <c r="B85" s="19" t="str">
        <f t="shared" si="1"/>
        <v>ESPXX</v>
      </c>
      <c r="C85" s="45" t="str">
        <f t="shared" si="2"/>
        <v>ESPXX</v>
      </c>
      <c r="D85" s="19" t="str">
        <f t="shared" si="3"/>
        <v>MARXX</v>
      </c>
      <c r="E85" s="45" t="str">
        <f t="shared" si="4"/>
        <v>MARXX</v>
      </c>
      <c r="F85" s="19" t="str">
        <f t="shared" si="5"/>
        <v>Yes</v>
      </c>
      <c r="G85" s="19" t="str">
        <f t="shared" si="6"/>
        <v>TRNESPXXMARXX</v>
      </c>
      <c r="H85" s="19">
        <f>max(SUMIFS('Input - Capacities'!$I$3:$I$1128,'Input - Capacities'!$F$3:$F$1128,A85),SUMIFS('Input - Capacities'!$J$3:$J$1128,'Input - Capacities'!$F$3:$F$1128,A85)*-1)</f>
        <v>1400</v>
      </c>
      <c r="I85" s="47"/>
      <c r="J85" s="19" t="s">
        <v>1768</v>
      </c>
      <c r="K85" s="19" t="s">
        <v>1768</v>
      </c>
      <c r="M85" s="19" t="str">
        <f t="array" ref="M85">IFERROR(INDEX($G$2:$G$1999,MATCH(0,IFERROR(MATCH($G$2:$G$1999,$O$2:$O$1000,0),COUNTIF($M$1:$M84,$G$2:$G$1000)),0)),"")</f>
        <v/>
      </c>
      <c r="O85" s="48" t="s">
        <v>1265</v>
      </c>
      <c r="P85" s="42" t="str">
        <f t="shared" si="7"/>
        <v>CIVXX</v>
      </c>
      <c r="Q85" s="42" t="str">
        <f t="shared" si="8"/>
        <v>LBRXX</v>
      </c>
      <c r="R85" s="42" t="b">
        <f>IF(vlookup(O85,'Input - Config'!$A$3:$D$833,4,0)="No",False,True)</f>
        <v>0</v>
      </c>
      <c r="S85" s="42" t="b">
        <v>1</v>
      </c>
      <c r="T85" s="42" t="s">
        <v>1734</v>
      </c>
      <c r="U85" s="19">
        <f t="shared" si="9"/>
        <v>0</v>
      </c>
      <c r="V85" s="19">
        <f t="shared" si="10"/>
        <v>2030</v>
      </c>
      <c r="W85" s="42">
        <v>2030.0</v>
      </c>
      <c r="X85" s="42">
        <v>10.0</v>
      </c>
      <c r="Y85" s="49">
        <f>IFERROR(VLOOKUP(O85,'Final Data - Costs and Losses'!$A$2:$H$997,7,FALSE)/1000,915)</f>
        <v>1146.05664</v>
      </c>
      <c r="Z85" s="19" t="str">
        <f t="shared" si="11"/>
        <v>  TRNCIVXXLBRXX: [0, 2030, 'open', 2030, 10, 1146]</v>
      </c>
      <c r="AB85" s="48"/>
      <c r="AH85" s="47"/>
    </row>
    <row r="86">
      <c r="A86" s="19" t="str">
        <f t="array" ref="A86">IFERROR(INDEX('Input - Capacities'!$F$3:$F$1128, MATCH(0,COUNTIF($A$1:A85, 'Input - Capacities'!$F$3:$F$1128), 0)),"")</f>
        <v>TRNETHXXKENXX</v>
      </c>
      <c r="B86" s="19" t="str">
        <f t="shared" si="1"/>
        <v>ETHXX</v>
      </c>
      <c r="C86" s="45" t="str">
        <f t="shared" si="2"/>
        <v>ETHXX</v>
      </c>
      <c r="D86" s="19" t="str">
        <f t="shared" si="3"/>
        <v>KENXX</v>
      </c>
      <c r="E86" s="45" t="str">
        <f t="shared" si="4"/>
        <v>KENXX</v>
      </c>
      <c r="F86" s="19" t="str">
        <f t="shared" si="5"/>
        <v>Yes</v>
      </c>
      <c r="G86" s="19" t="str">
        <f t="shared" si="6"/>
        <v>TRNETHXXKENXX</v>
      </c>
      <c r="H86" s="19">
        <f>max(SUMIFS('Input - Capacities'!$I$3:$I$1128,'Input - Capacities'!$F$3:$F$1128,A86),SUMIFS('Input - Capacities'!$J$3:$J$1128,'Input - Capacities'!$F$3:$F$1128,A86)*-1)</f>
        <v>2000</v>
      </c>
      <c r="I86" s="47"/>
      <c r="J86" s="19" t="s">
        <v>1769</v>
      </c>
      <c r="K86" s="19" t="s">
        <v>1769</v>
      </c>
      <c r="M86" s="19" t="str">
        <f t="array" ref="M86">IFERROR(INDEX($G$2:$G$1999,MATCH(0,IFERROR(MATCH($G$2:$G$1999,$O$2:$O$1000,0),COUNTIF($M$1:$M85,$G$2:$G$1000)),0)),"")</f>
        <v/>
      </c>
      <c r="O86" s="48" t="s">
        <v>1270</v>
      </c>
      <c r="P86" s="42" t="str">
        <f t="shared" si="7"/>
        <v>CIVXX</v>
      </c>
      <c r="Q86" s="42" t="str">
        <f t="shared" si="8"/>
        <v>MLIXX</v>
      </c>
      <c r="R86" s="42" t="b">
        <f>IF(vlookup(O86,'Input - Config'!$A$3:$D$833,4,0)="No",False,True)</f>
        <v>0</v>
      </c>
      <c r="S86" s="42" t="b">
        <v>0</v>
      </c>
      <c r="U86" s="19">
        <f t="shared" si="9"/>
        <v>0</v>
      </c>
      <c r="V86" s="19">
        <f t="shared" si="10"/>
        <v>2030</v>
      </c>
      <c r="W86" s="42">
        <v>2030.0</v>
      </c>
      <c r="X86" s="42">
        <v>10.0</v>
      </c>
      <c r="Y86" s="49">
        <f>IFERROR(VLOOKUP(O86,'Final Data - Costs and Losses'!$A$2:$H$997,7,FALSE)/1000,915)</f>
        <v>1241.36688</v>
      </c>
      <c r="Z86" s="19" t="str">
        <f t="shared" si="11"/>
        <v>  TRNCIVXXMLIXX: [0, 2030, 'open', 2030, 10, 1241]</v>
      </c>
      <c r="AB86" s="48"/>
      <c r="AH86" s="47"/>
    </row>
    <row r="87">
      <c r="A87" s="19" t="str">
        <f t="array" ref="A87">IFERROR(INDEX('Input - Capacities'!$F$3:$F$1128, MATCH(0,COUNTIF($A$1:A86, 'Input - Capacities'!$F$3:$F$1128), 0)),"")</f>
        <v>TRNETHXXSDNXX</v>
      </c>
      <c r="B87" s="19" t="str">
        <f t="shared" si="1"/>
        <v>ETHXX</v>
      </c>
      <c r="C87" s="45" t="str">
        <f t="shared" si="2"/>
        <v>ETHXX</v>
      </c>
      <c r="D87" s="19" t="str">
        <f t="shared" si="3"/>
        <v>SDNXX</v>
      </c>
      <c r="E87" s="45" t="str">
        <f t="shared" si="4"/>
        <v>SDNXX</v>
      </c>
      <c r="F87" s="19" t="str">
        <f t="shared" si="5"/>
        <v>Yes</v>
      </c>
      <c r="G87" s="19" t="str">
        <f t="shared" si="6"/>
        <v>TRNETHXXSDNXX</v>
      </c>
      <c r="H87" s="19">
        <f>max(SUMIFS('Input - Capacities'!$I$3:$I$1128,'Input - Capacities'!$F$3:$F$1128,A87),SUMIFS('Input - Capacities'!$J$3:$J$1128,'Input - Capacities'!$F$3:$F$1128,A87)*-1)</f>
        <v>4000</v>
      </c>
      <c r="I87" s="47"/>
      <c r="J87" s="19" t="s">
        <v>1770</v>
      </c>
      <c r="K87" s="19" t="s">
        <v>1770</v>
      </c>
      <c r="M87" s="19" t="str">
        <f t="array" ref="M87">IFERROR(INDEX($G$2:$G$1999,MATCH(0,IFERROR(MATCH($G$2:$G$1999,$O$2:$O$1000,0),COUNTIF($M$1:$M86,$G$2:$G$1000)),0)),"")</f>
        <v/>
      </c>
      <c r="O87" s="48" t="s">
        <v>1275</v>
      </c>
      <c r="P87" s="42" t="str">
        <f t="shared" si="7"/>
        <v>CMRXX</v>
      </c>
      <c r="Q87" s="42" t="str">
        <f t="shared" si="8"/>
        <v>COGXX</v>
      </c>
      <c r="R87" s="42" t="b">
        <f>IF(vlookup(O87,'Input - Config'!$A$3:$D$833,4,0)="No",False,True)</f>
        <v>0</v>
      </c>
      <c r="S87" s="42" t="b">
        <v>0</v>
      </c>
      <c r="U87" s="19">
        <f t="shared" si="9"/>
        <v>0</v>
      </c>
      <c r="V87" s="19">
        <f t="shared" si="10"/>
        <v>2030</v>
      </c>
      <c r="W87" s="42">
        <v>2030.0</v>
      </c>
      <c r="X87" s="42">
        <v>10.0</v>
      </c>
      <c r="Y87" s="49">
        <f>IFERROR(VLOOKUP(O87,'Final Data - Costs and Losses'!$A$2:$H$997,7,FALSE)/1000,915)</f>
        <v>1349.23296</v>
      </c>
      <c r="Z87" s="19" t="str">
        <f t="shared" si="11"/>
        <v>  TRNCMRXXCOGXX: [0, 2030, 'open', 2030, 10, 1349]</v>
      </c>
      <c r="AB87" s="48"/>
      <c r="AH87" s="47"/>
    </row>
    <row r="88">
      <c r="A88" s="19" t="str">
        <f t="array" ref="A88">IFERROR(INDEX('Input - Capacities'!$F$3:$F$1128, MATCH(0,COUNTIF($A$1:A87, 'Input - Capacities'!$F$3:$F$1128), 0)),"")</f>
        <v>TRNGRCXXLBYXX</v>
      </c>
      <c r="B88" s="19" t="str">
        <f t="shared" si="1"/>
        <v>GRCXX</v>
      </c>
      <c r="C88" s="45" t="str">
        <f t="shared" si="2"/>
        <v>GRCXX</v>
      </c>
      <c r="D88" s="19" t="str">
        <f t="shared" si="3"/>
        <v>LBYXX</v>
      </c>
      <c r="E88" s="45" t="str">
        <f t="shared" si="4"/>
        <v>LBYXX</v>
      </c>
      <c r="F88" s="19" t="str">
        <f t="shared" si="5"/>
        <v>Yes</v>
      </c>
      <c r="G88" s="19" t="str">
        <f t="shared" si="6"/>
        <v>TRNGRCXXLBYXX</v>
      </c>
      <c r="H88" s="19">
        <f>max(SUMIFS('Input - Capacities'!$I$3:$I$1128,'Input - Capacities'!$F$3:$F$1128,A88),SUMIFS('Input - Capacities'!$J$3:$J$1128,'Input - Capacities'!$F$3:$F$1128,A88)*-1)</f>
        <v>0</v>
      </c>
      <c r="I88" s="47"/>
      <c r="J88" s="19" t="s">
        <v>1771</v>
      </c>
      <c r="K88" s="19" t="s">
        <v>1771</v>
      </c>
      <c r="M88" s="19" t="str">
        <f t="array" ref="M88">IFERROR(INDEX($G$2:$G$1999,MATCH(0,IFERROR(MATCH($G$2:$G$1999,$O$2:$O$1000,0),COUNTIF($M$1:$M87,$G$2:$G$1000)),0)),"")</f>
        <v/>
      </c>
      <c r="O88" s="48" t="s">
        <v>1281</v>
      </c>
      <c r="P88" s="42" t="str">
        <f t="shared" si="7"/>
        <v>CMRXX</v>
      </c>
      <c r="Q88" s="42" t="str">
        <f t="shared" si="8"/>
        <v>GABXX</v>
      </c>
      <c r="R88" s="42" t="b">
        <f>IF(vlookup(O88,'Input - Config'!$A$3:$D$833,4,0)="No",False,True)</f>
        <v>0</v>
      </c>
      <c r="S88" s="42" t="b">
        <v>0</v>
      </c>
      <c r="U88" s="19">
        <f t="shared" si="9"/>
        <v>0</v>
      </c>
      <c r="V88" s="19">
        <f t="shared" si="10"/>
        <v>2030</v>
      </c>
      <c r="W88" s="42">
        <v>2030.0</v>
      </c>
      <c r="X88" s="42">
        <v>10.0</v>
      </c>
      <c r="Y88" s="49">
        <f>IFERROR(VLOOKUP(O88,'Final Data - Costs and Losses'!$A$2:$H$997,7,FALSE)/1000,915)</f>
        <v>946.87536</v>
      </c>
      <c r="Z88" s="19" t="str">
        <f t="shared" si="11"/>
        <v>  TRNCMRXXGABXX: [0, 2030, 'open', 2030, 10, 947]</v>
      </c>
      <c r="AB88" s="48"/>
    </row>
    <row r="89">
      <c r="A89" s="19" t="str">
        <f t="array" ref="A89">IFERROR(INDEX('Input - Capacities'!$F$3:$F$1128, MATCH(0,COUNTIF($A$1:A88, 'Input - Capacities'!$F$3:$F$1128), 0)),"")</f>
        <v>TRNGRLXXISLXX</v>
      </c>
      <c r="B89" s="19" t="str">
        <f t="shared" si="1"/>
        <v>GRLXX</v>
      </c>
      <c r="C89" s="45" t="str">
        <f t="shared" si="2"/>
        <v>GRLXX</v>
      </c>
      <c r="D89" s="19" t="str">
        <f t="shared" si="3"/>
        <v>ISLXX</v>
      </c>
      <c r="E89" s="45" t="str">
        <f t="shared" si="4"/>
        <v>ISLXX</v>
      </c>
      <c r="F89" s="19" t="str">
        <f t="shared" si="5"/>
        <v>Yes</v>
      </c>
      <c r="G89" s="19" t="str">
        <f t="shared" si="6"/>
        <v>TRNGRLXXISLXX</v>
      </c>
      <c r="H89" s="19">
        <f>max(SUMIFS('Input - Capacities'!$I$3:$I$1128,'Input - Capacities'!$F$3:$F$1128,A89),SUMIFS('Input - Capacities'!$J$3:$J$1128,'Input - Capacities'!$F$3:$F$1128,A89)*-1)</f>
        <v>0</v>
      </c>
      <c r="I89" s="47"/>
      <c r="J89" s="19" t="s">
        <v>1772</v>
      </c>
      <c r="K89" s="19" t="s">
        <v>1772</v>
      </c>
      <c r="M89" s="19" t="str">
        <f t="array" ref="M89">IFERROR(INDEX($G$2:$G$1999,MATCH(0,IFERROR(MATCH($G$2:$G$1999,$O$2:$O$1000,0),COUNTIF($M$1:$M88,$G$2:$G$1000)),0)),"")</f>
        <v/>
      </c>
      <c r="O89" s="48" t="s">
        <v>1285</v>
      </c>
      <c r="P89" s="42" t="str">
        <f t="shared" si="7"/>
        <v>CMRXX</v>
      </c>
      <c r="Q89" s="42" t="str">
        <f t="shared" si="8"/>
        <v>GNQXX</v>
      </c>
      <c r="R89" s="42" t="b">
        <f>IF(vlookup(O89,'Input - Config'!$A$3:$D$833,4,0)="No",False,True)</f>
        <v>0</v>
      </c>
      <c r="S89" s="42" t="b">
        <v>0</v>
      </c>
      <c r="U89" s="19">
        <f t="shared" si="9"/>
        <v>0</v>
      </c>
      <c r="V89" s="19">
        <f t="shared" si="10"/>
        <v>2030</v>
      </c>
      <c r="W89" s="42">
        <v>2030.0</v>
      </c>
      <c r="X89" s="42">
        <v>10.0</v>
      </c>
      <c r="Y89" s="49">
        <f>IFERROR(VLOOKUP(O89,'Final Data - Costs and Losses'!$A$2:$H$997,7,FALSE)/1000,915)</f>
        <v>683.50512</v>
      </c>
      <c r="Z89" s="19" t="str">
        <f t="shared" si="11"/>
        <v>  TRNCMRXXGNQXX: [0, 2030, 'open', 2030, 10, 684]</v>
      </c>
      <c r="AB89" s="48"/>
    </row>
    <row r="90">
      <c r="A90" s="19" t="str">
        <f t="array" ref="A90">IFERROR(INDEX('Input - Capacities'!$F$3:$F$1128, MATCH(0,COUNTIF($A$1:A89, 'Input - Capacities'!$F$3:$F$1128), 0)),"")</f>
        <v>TRNIRNXXIRQXX</v>
      </c>
      <c r="B90" s="19" t="str">
        <f t="shared" si="1"/>
        <v>IRNXX</v>
      </c>
      <c r="C90" s="45" t="str">
        <f t="shared" si="2"/>
        <v>IRNXX</v>
      </c>
      <c r="D90" s="19" t="str">
        <f t="shared" si="3"/>
        <v>IRQXX</v>
      </c>
      <c r="E90" s="45" t="str">
        <f t="shared" si="4"/>
        <v>IRQXX</v>
      </c>
      <c r="F90" s="19" t="str">
        <f t="shared" si="5"/>
        <v>Yes</v>
      </c>
      <c r="G90" s="19" t="str">
        <f t="shared" si="6"/>
        <v>TRNIRNXXIRQXX</v>
      </c>
      <c r="H90" s="19">
        <f>max(SUMIFS('Input - Capacities'!$I$3:$I$1128,'Input - Capacities'!$F$3:$F$1128,A90),SUMIFS('Input - Capacities'!$J$3:$J$1128,'Input - Capacities'!$F$3:$F$1128,A90)*-1)</f>
        <v>1500</v>
      </c>
      <c r="I90" s="47"/>
      <c r="J90" s="19" t="s">
        <v>1773</v>
      </c>
      <c r="K90" s="19" t="s">
        <v>1773</v>
      </c>
      <c r="M90" s="19" t="str">
        <f t="array" ref="M90">IFERROR(INDEX($G$2:$G$1999,MATCH(0,IFERROR(MATCH($G$2:$G$1999,$O$2:$O$1000,0),COUNTIF($M$1:$M89,$G$2:$G$1000)),0)),"")</f>
        <v/>
      </c>
      <c r="O90" s="48" t="s">
        <v>1291</v>
      </c>
      <c r="P90" s="42" t="str">
        <f t="shared" si="7"/>
        <v>CMRXX</v>
      </c>
      <c r="Q90" s="42" t="str">
        <f t="shared" si="8"/>
        <v>NGAXX</v>
      </c>
      <c r="R90" s="42" t="b">
        <f>IF(vlookup(O90,'Input - Config'!$A$3:$D$833,4,0)="No",False,True)</f>
        <v>0</v>
      </c>
      <c r="S90" s="42" t="b">
        <v>0</v>
      </c>
      <c r="U90" s="19">
        <f t="shared" si="9"/>
        <v>0</v>
      </c>
      <c r="V90" s="19">
        <f t="shared" si="10"/>
        <v>2030</v>
      </c>
      <c r="W90" s="42">
        <v>2030.0</v>
      </c>
      <c r="X90" s="42">
        <v>10.0</v>
      </c>
      <c r="Y90" s="49">
        <f>IFERROR(VLOOKUP(O90,'Final Data - Costs and Losses'!$A$2:$H$997,7,FALSE)/1000,915)</f>
        <v>1141.49088</v>
      </c>
      <c r="Z90" s="19" t="str">
        <f t="shared" si="11"/>
        <v>  TRNCMRXXNGAXX: [0, 2030, 'open', 2030, 10, 1141]</v>
      </c>
      <c r="AB90" s="48"/>
    </row>
    <row r="91">
      <c r="A91" s="19" t="str">
        <f t="array" ref="A91">IFERROR(INDEX('Input - Capacities'!$F$3:$F$1128, MATCH(0,COUNTIF($A$1:A90, 'Input - Capacities'!$F$3:$F$1128), 0)),"")</f>
        <v>TRNIRNXXOMNXX</v>
      </c>
      <c r="B91" s="19" t="str">
        <f t="shared" si="1"/>
        <v>IRNXX</v>
      </c>
      <c r="C91" s="45" t="str">
        <f t="shared" si="2"/>
        <v>IRNXX</v>
      </c>
      <c r="D91" s="19" t="str">
        <f t="shared" si="3"/>
        <v>OMNXX</v>
      </c>
      <c r="E91" s="45" t="str">
        <f t="shared" si="4"/>
        <v>OMNXX</v>
      </c>
      <c r="F91" s="19" t="str">
        <f t="shared" si="5"/>
        <v>Yes</v>
      </c>
      <c r="G91" s="19" t="str">
        <f t="shared" si="6"/>
        <v>TRNIRNXXOMNXX</v>
      </c>
      <c r="H91" s="19">
        <f>max(SUMIFS('Input - Capacities'!$I$3:$I$1128,'Input - Capacities'!$F$3:$F$1128,A91),SUMIFS('Input - Capacities'!$J$3:$J$1128,'Input - Capacities'!$F$3:$F$1128,A91)*-1)</f>
        <v>0</v>
      </c>
      <c r="I91" s="47"/>
      <c r="J91" s="19" t="s">
        <v>1774</v>
      </c>
      <c r="K91" s="19" t="s">
        <v>1774</v>
      </c>
      <c r="M91" s="19" t="str">
        <f t="array" ref="M91">IFERROR(INDEX($G$2:$G$1999,MATCH(0,IFERROR(MATCH($G$2:$G$1999,$O$2:$O$1000,0),COUNTIF($M$1:$M90,$G$2:$G$1000)),0)),"")</f>
        <v/>
      </c>
      <c r="O91" s="48" t="s">
        <v>1397</v>
      </c>
      <c r="P91" s="42" t="str">
        <f t="shared" si="7"/>
        <v>CODXX</v>
      </c>
      <c r="Q91" s="42" t="str">
        <f t="shared" si="8"/>
        <v>COGXX</v>
      </c>
      <c r="R91" s="42" t="b">
        <f>IF(vlookup(O91,'Input - Config'!$A$3:$D$833,4,0)="No",False,True)</f>
        <v>0</v>
      </c>
      <c r="S91" s="42" t="b">
        <v>0</v>
      </c>
      <c r="U91" s="19">
        <f t="shared" si="9"/>
        <v>0.06</v>
      </c>
      <c r="V91" s="19">
        <f t="shared" si="10"/>
        <v>2020</v>
      </c>
      <c r="W91" s="42">
        <v>2030.0</v>
      </c>
      <c r="X91" s="42">
        <v>10.0</v>
      </c>
      <c r="Y91" s="49">
        <f>IFERROR(VLOOKUP(O91,'Final Data - Costs and Losses'!$A$2:$H$997,7,FALSE)/1000,915)</f>
        <v>243.92352</v>
      </c>
      <c r="Z91" s="19" t="str">
        <f t="shared" si="11"/>
        <v>  TRNCODXXCOGXX: [0.06, 2020, 'open', 2030, 10, 244]</v>
      </c>
      <c r="AB91" s="48"/>
    </row>
    <row r="92">
      <c r="A92" s="19" t="str">
        <f t="array" ref="A92">IFERROR(INDEX('Input - Capacities'!$F$3:$F$1128, MATCH(0,COUNTIF($A$1:A91, 'Input - Capacities'!$F$3:$F$1128), 0)),"")</f>
        <v>TRNIRNXXPAKXX</v>
      </c>
      <c r="B92" s="19" t="str">
        <f t="shared" si="1"/>
        <v>IRNXX</v>
      </c>
      <c r="C92" s="45" t="str">
        <f t="shared" si="2"/>
        <v>IRNXX</v>
      </c>
      <c r="D92" s="19" t="str">
        <f t="shared" si="3"/>
        <v>PAKXX</v>
      </c>
      <c r="E92" s="45" t="str">
        <f t="shared" si="4"/>
        <v>PAKXX</v>
      </c>
      <c r="F92" s="19" t="str">
        <f t="shared" si="5"/>
        <v>Yes</v>
      </c>
      <c r="G92" s="19" t="str">
        <f t="shared" si="6"/>
        <v>TRNIRNXXPAKXX</v>
      </c>
      <c r="H92" s="19">
        <f>max(SUMIFS('Input - Capacities'!$I$3:$I$1128,'Input - Capacities'!$F$3:$F$1128,A92),SUMIFS('Input - Capacities'!$J$3:$J$1128,'Input - Capacities'!$F$3:$F$1128,A92)*-1)</f>
        <v>70</v>
      </c>
      <c r="I92" s="47"/>
      <c r="J92" s="19" t="s">
        <v>1775</v>
      </c>
      <c r="K92" s="19" t="s">
        <v>1775</v>
      </c>
      <c r="M92" s="19" t="str">
        <f t="array" ref="M92">IFERROR(INDEX($G$2:$G$1999,MATCH(0,IFERROR(MATCH($G$2:$G$1999,$O$2:$O$1000,0),COUNTIF($M$1:$M91,$G$2:$G$1000)),0)),"")</f>
        <v/>
      </c>
      <c r="O92" s="48" t="s">
        <v>1401</v>
      </c>
      <c r="P92" s="42" t="str">
        <f t="shared" si="7"/>
        <v>CODXX</v>
      </c>
      <c r="Q92" s="42" t="str">
        <f t="shared" si="8"/>
        <v>RWAXX</v>
      </c>
      <c r="R92" s="42" t="b">
        <f>IF(vlookup(O92,'Input - Config'!$A$3:$D$833,4,0)="No",False,True)</f>
        <v>0</v>
      </c>
      <c r="S92" s="42" t="b">
        <v>0</v>
      </c>
      <c r="U92" s="19">
        <f t="shared" si="9"/>
        <v>0</v>
      </c>
      <c r="V92" s="19">
        <f t="shared" si="10"/>
        <v>2030</v>
      </c>
      <c r="W92" s="42">
        <v>2030.0</v>
      </c>
      <c r="X92" s="42">
        <v>10.0</v>
      </c>
      <c r="Y92" s="49">
        <f>IFERROR(VLOOKUP(O92,'Final Data - Costs and Losses'!$A$2:$H$997,7,FALSE)/1000,915)</f>
        <v>1659.70464</v>
      </c>
      <c r="Z92" s="19" t="str">
        <f t="shared" si="11"/>
        <v>  TRNCODXXRWAXX: [0, 2030, 'open', 2030, 10, 1660]</v>
      </c>
      <c r="AB92" s="48"/>
    </row>
    <row r="93">
      <c r="A93" s="19" t="str">
        <f t="array" ref="A93">IFERROR(INDEX('Input - Capacities'!$F$3:$F$1128, MATCH(0,COUNTIF($A$1:A92, 'Input - Capacities'!$F$3:$F$1128), 0)),"")</f>
        <v>TRNIRNXXTKMXX</v>
      </c>
      <c r="B93" s="19" t="str">
        <f t="shared" si="1"/>
        <v>IRNXX</v>
      </c>
      <c r="C93" s="45" t="str">
        <f t="shared" si="2"/>
        <v>IRNXX</v>
      </c>
      <c r="D93" s="19" t="str">
        <f t="shared" si="3"/>
        <v>TKMXX</v>
      </c>
      <c r="E93" s="45" t="str">
        <f t="shared" si="4"/>
        <v>TKMXX</v>
      </c>
      <c r="F93" s="19" t="str">
        <f t="shared" si="5"/>
        <v>Yes</v>
      </c>
      <c r="G93" s="19" t="str">
        <f t="shared" si="6"/>
        <v>TRNIRNXXTKMXX</v>
      </c>
      <c r="H93" s="19">
        <f>max(SUMIFS('Input - Capacities'!$I$3:$I$1128,'Input - Capacities'!$F$3:$F$1128,A93),SUMIFS('Input - Capacities'!$J$3:$J$1128,'Input - Capacities'!$F$3:$F$1128,A93)*-1)</f>
        <v>380</v>
      </c>
      <c r="I93" s="47"/>
      <c r="J93" s="19" t="s">
        <v>1776</v>
      </c>
      <c r="K93" s="19" t="s">
        <v>1776</v>
      </c>
      <c r="M93" s="19" t="str">
        <f t="array" ref="M93">IFERROR(INDEX($G$2:$G$1999,MATCH(0,IFERROR(MATCH($G$2:$G$1999,$O$2:$O$1000,0),COUNTIF($M$1:$M92,$G$2:$G$1000)),0)),"")</f>
        <v/>
      </c>
      <c r="O93" s="48" t="s">
        <v>1403</v>
      </c>
      <c r="P93" s="42" t="str">
        <f t="shared" si="7"/>
        <v>CODXX</v>
      </c>
      <c r="Q93" s="42" t="str">
        <f t="shared" si="8"/>
        <v>TZAXX</v>
      </c>
      <c r="R93" s="42" t="b">
        <f>IF(vlookup(O93,'Input - Config'!$A$3:$D$833,4,0)="No",False,True)</f>
        <v>0</v>
      </c>
      <c r="S93" s="42" t="b">
        <v>0</v>
      </c>
      <c r="U93" s="19">
        <f t="shared" si="9"/>
        <v>0</v>
      </c>
      <c r="V93" s="19">
        <f t="shared" si="10"/>
        <v>2030</v>
      </c>
      <c r="W93" s="42">
        <v>2030.0</v>
      </c>
      <c r="X93" s="42">
        <v>10.0</v>
      </c>
      <c r="Y93" s="49">
        <f>IFERROR(VLOOKUP(O93,'Final Data - Costs and Losses'!$A$2:$H$997,7,FALSE)/1000,915)</f>
        <v>2234.9904</v>
      </c>
      <c r="Z93" s="19" t="str">
        <f t="shared" si="11"/>
        <v>  TRNCODXXTZAXX: [0, 2030, 'open', 2030, 10, 2235]</v>
      </c>
      <c r="AB93" s="48"/>
    </row>
    <row r="94">
      <c r="A94" s="19" t="str">
        <f t="array" ref="A94">IFERROR(INDEX('Input - Capacities'!$F$3:$F$1128, MATCH(0,COUNTIF($A$1:A93, 'Input - Capacities'!$F$3:$F$1128), 0)),"")</f>
        <v>TRNIRNXXTURXX</v>
      </c>
      <c r="B94" s="19" t="str">
        <f t="shared" si="1"/>
        <v>IRNXX</v>
      </c>
      <c r="C94" s="45" t="str">
        <f t="shared" si="2"/>
        <v>IRNXX</v>
      </c>
      <c r="D94" s="19" t="str">
        <f t="shared" si="3"/>
        <v>TURXX</v>
      </c>
      <c r="E94" s="45" t="str">
        <f t="shared" si="4"/>
        <v>TURXX</v>
      </c>
      <c r="F94" s="19" t="str">
        <f t="shared" si="5"/>
        <v>Yes</v>
      </c>
      <c r="G94" s="19" t="str">
        <f t="shared" si="6"/>
        <v>TRNIRNXXTURXX</v>
      </c>
      <c r="H94" s="19">
        <f>max(SUMIFS('Input - Capacities'!$I$3:$I$1128,'Input - Capacities'!$F$3:$F$1128,A94),SUMIFS('Input - Capacities'!$J$3:$J$1128,'Input - Capacities'!$F$3:$F$1128,A94)*-1)</f>
        <v>490</v>
      </c>
      <c r="I94" s="47"/>
      <c r="J94" s="19" t="s">
        <v>1777</v>
      </c>
      <c r="K94" s="19" t="s">
        <v>1777</v>
      </c>
      <c r="M94" s="19" t="str">
        <f t="array" ref="M94">IFERROR(INDEX($G$2:$G$1999,MATCH(0,IFERROR(MATCH($G$2:$G$1999,$O$2:$O$1000,0),COUNTIF($M$1:$M93,$G$2:$G$1000)),0)),"")</f>
        <v/>
      </c>
      <c r="O94" s="48" t="s">
        <v>1405</v>
      </c>
      <c r="P94" s="42" t="str">
        <f t="shared" si="7"/>
        <v>CODXX</v>
      </c>
      <c r="Q94" s="42" t="str">
        <f t="shared" si="8"/>
        <v>UGAXX</v>
      </c>
      <c r="R94" s="42" t="b">
        <f>IF(vlookup(O94,'Input - Config'!$A$3:$D$833,4,0)="No",False,True)</f>
        <v>0</v>
      </c>
      <c r="S94" s="42" t="b">
        <v>0</v>
      </c>
      <c r="U94" s="19">
        <f t="shared" si="9"/>
        <v>0</v>
      </c>
      <c r="V94" s="19">
        <f t="shared" si="10"/>
        <v>2030</v>
      </c>
      <c r="W94" s="42">
        <v>2030.0</v>
      </c>
      <c r="X94" s="42">
        <v>10.0</v>
      </c>
      <c r="Y94" s="49">
        <f>IFERROR(VLOOKUP(O94,'Final Data - Costs and Losses'!$A$2:$H$997,7,FALSE)/1000,915)</f>
        <v>1847.47152</v>
      </c>
      <c r="Z94" s="19" t="str">
        <f t="shared" si="11"/>
        <v>  TRNCODXXUGAXX: [0, 2030, 'open', 2030, 10, 1847]</v>
      </c>
      <c r="AB94" s="48"/>
    </row>
    <row r="95">
      <c r="A95" s="19" t="str">
        <f t="array" ref="A95">IFERROR(INDEX('Input - Capacities'!$F$3:$F$1128, MATCH(0,COUNTIF($A$1:A94, 'Input - Capacities'!$F$3:$F$1128), 0)),"")</f>
        <v>TRNIRQXXJORXX</v>
      </c>
      <c r="B95" s="19" t="str">
        <f t="shared" si="1"/>
        <v>IRQXX</v>
      </c>
      <c r="C95" s="45" t="str">
        <f t="shared" si="2"/>
        <v>IRQXX</v>
      </c>
      <c r="D95" s="19" t="str">
        <f t="shared" si="3"/>
        <v>JORXX</v>
      </c>
      <c r="E95" s="45" t="str">
        <f t="shared" si="4"/>
        <v>JORXX</v>
      </c>
      <c r="F95" s="19" t="str">
        <f t="shared" si="5"/>
        <v>Yes</v>
      </c>
      <c r="G95" s="19" t="str">
        <f t="shared" si="6"/>
        <v>TRNIRQXXJORXX</v>
      </c>
      <c r="H95" s="19">
        <f>max(SUMIFS('Input - Capacities'!$I$3:$I$1128,'Input - Capacities'!$F$3:$F$1128,A95),SUMIFS('Input - Capacities'!$J$3:$J$1128,'Input - Capacities'!$F$3:$F$1128,A95)*-1)</f>
        <v>0</v>
      </c>
      <c r="I95" s="47"/>
      <c r="J95" s="19" t="s">
        <v>1778</v>
      </c>
      <c r="K95" s="19" t="s">
        <v>1778</v>
      </c>
      <c r="M95" s="19" t="str">
        <f t="array" ref="M95">IFERROR(INDEX($G$2:$G$1999,MATCH(0,IFERROR(MATCH($G$2:$G$1999,$O$2:$O$1000,0),COUNTIF($M$1:$M94,$G$2:$G$1000)),0)),"")</f>
        <v/>
      </c>
      <c r="O95" s="48" t="s">
        <v>1407</v>
      </c>
      <c r="P95" s="42" t="str">
        <f t="shared" si="7"/>
        <v>CODXX</v>
      </c>
      <c r="Q95" s="42" t="str">
        <f t="shared" si="8"/>
        <v>ZMBXX</v>
      </c>
      <c r="R95" s="42" t="b">
        <f>IF(vlookup(O95,'Input - Config'!$A$3:$D$833,4,0)="No",False,True)</f>
        <v>0</v>
      </c>
      <c r="S95" s="42" t="b">
        <v>0</v>
      </c>
      <c r="U95" s="19">
        <f t="shared" si="9"/>
        <v>0.827</v>
      </c>
      <c r="V95" s="19">
        <f t="shared" si="10"/>
        <v>2020</v>
      </c>
      <c r="W95" s="42">
        <v>2030.0</v>
      </c>
      <c r="X95" s="42">
        <v>10.0</v>
      </c>
      <c r="Y95" s="49">
        <f>IFERROR(VLOOKUP(O95,'Final Data - Costs and Losses'!$A$2:$H$997,7,FALSE)/1000,915)</f>
        <v>1786.40448</v>
      </c>
      <c r="Z95" s="19" t="str">
        <f t="shared" si="11"/>
        <v>  TRNCODXXZMBXX: [0.827, 2020, 'open', 2030, 10, 1786]</v>
      </c>
      <c r="AB95" s="48"/>
    </row>
    <row r="96">
      <c r="A96" s="19" t="str">
        <f t="array" ref="A96">IFERROR(INDEX('Input - Capacities'!$F$3:$F$1128, MATCH(0,COUNTIF($A$1:A95, 'Input - Capacities'!$F$3:$F$1128), 0)),"")</f>
        <v>TRNIRQXXKWTXX</v>
      </c>
      <c r="B96" s="19" t="str">
        <f t="shared" si="1"/>
        <v>IRQXX</v>
      </c>
      <c r="C96" s="45" t="str">
        <f t="shared" si="2"/>
        <v>IRQXX</v>
      </c>
      <c r="D96" s="19" t="str">
        <f t="shared" si="3"/>
        <v>KWTXX</v>
      </c>
      <c r="E96" s="45" t="str">
        <f t="shared" si="4"/>
        <v>KWTXX</v>
      </c>
      <c r="F96" s="19" t="str">
        <f t="shared" si="5"/>
        <v>Yes</v>
      </c>
      <c r="G96" s="19" t="str">
        <f t="shared" si="6"/>
        <v>TRNIRQXXKWTXX</v>
      </c>
      <c r="H96" s="19">
        <f>max(SUMIFS('Input - Capacities'!$I$3:$I$1128,'Input - Capacities'!$F$3:$F$1128,A96),SUMIFS('Input - Capacities'!$J$3:$J$1128,'Input - Capacities'!$F$3:$F$1128,A96)*-1)</f>
        <v>0</v>
      </c>
      <c r="I96" s="47"/>
      <c r="J96" s="19" t="s">
        <v>1779</v>
      </c>
      <c r="K96" s="19" t="s">
        <v>1779</v>
      </c>
      <c r="M96" s="19" t="str">
        <f t="array" ref="M96">IFERROR(INDEX($G$2:$G$1999,MATCH(0,IFERROR(MATCH($G$2:$G$1999,$O$2:$O$1000,0),COUNTIF($M$1:$M95,$G$2:$G$1000)),0)),"")</f>
        <v/>
      </c>
      <c r="O96" s="48" t="s">
        <v>1408</v>
      </c>
      <c r="P96" s="42" t="str">
        <f t="shared" si="7"/>
        <v>COGXX</v>
      </c>
      <c r="Q96" s="42" t="str">
        <f t="shared" si="8"/>
        <v>GABXX</v>
      </c>
      <c r="R96" s="42" t="b">
        <f>IF(vlookup(O96,'Input - Config'!$A$3:$D$833,4,0)="No",False,True)</f>
        <v>0</v>
      </c>
      <c r="S96" s="42" t="b">
        <v>0</v>
      </c>
      <c r="U96" s="19">
        <f t="shared" si="9"/>
        <v>0</v>
      </c>
      <c r="V96" s="19">
        <f t="shared" si="10"/>
        <v>2030</v>
      </c>
      <c r="W96" s="42">
        <v>2030.0</v>
      </c>
      <c r="X96" s="42">
        <v>10.0</v>
      </c>
      <c r="Y96" s="49">
        <f>IFERROR(VLOOKUP(O96,'Final Data - Costs and Losses'!$A$2:$H$997,7,FALSE)/1000,915)</f>
        <v>1186.57776</v>
      </c>
      <c r="Z96" s="19" t="str">
        <f t="shared" si="11"/>
        <v>  TRNCOGXXGABXX: [0, 2030, 'open', 2030, 10, 1187]</v>
      </c>
      <c r="AB96" s="48"/>
    </row>
    <row r="97">
      <c r="A97" s="19" t="str">
        <f t="array" ref="A97">IFERROR(INDEX('Input - Capacities'!$F$3:$F$1128, MATCH(0,COUNTIF($A$1:A96, 'Input - Capacities'!$F$3:$F$1128), 0)),"")</f>
        <v>TRNIRQXXSYRXX</v>
      </c>
      <c r="B97" s="19" t="str">
        <f t="shared" si="1"/>
        <v>IRQXX</v>
      </c>
      <c r="C97" s="45" t="str">
        <f t="shared" si="2"/>
        <v>IRQXX</v>
      </c>
      <c r="D97" s="19" t="str">
        <f t="shared" si="3"/>
        <v>SYRXX</v>
      </c>
      <c r="E97" s="45" t="str">
        <f t="shared" si="4"/>
        <v>SYRXX</v>
      </c>
      <c r="F97" s="19" t="str">
        <f t="shared" si="5"/>
        <v>Yes</v>
      </c>
      <c r="G97" s="19" t="str">
        <f t="shared" si="6"/>
        <v>TRNIRQXXSYRXX</v>
      </c>
      <c r="H97" s="19">
        <f>max(SUMIFS('Input - Capacities'!$I$3:$I$1128,'Input - Capacities'!$F$3:$F$1128,A97),SUMIFS('Input - Capacities'!$J$3:$J$1128,'Input - Capacities'!$F$3:$F$1128,A97)*-1)</f>
        <v>300</v>
      </c>
      <c r="I97" s="47"/>
      <c r="J97" s="19" t="s">
        <v>1780</v>
      </c>
      <c r="K97" s="19" t="s">
        <v>1780</v>
      </c>
      <c r="M97" s="19" t="str">
        <f t="array" ref="M97">IFERROR(INDEX($G$2:$G$1999,MATCH(0,IFERROR(MATCH($G$2:$G$1999,$O$2:$O$1000,0),COUNTIF($M$1:$M96,$G$2:$G$1000)),0)),"")</f>
        <v/>
      </c>
      <c r="O97" s="48" t="s">
        <v>1781</v>
      </c>
      <c r="P97" s="42" t="str">
        <f t="shared" si="7"/>
        <v>COGXX</v>
      </c>
      <c r="Q97" s="42" t="str">
        <f t="shared" si="8"/>
        <v>RWAXX</v>
      </c>
      <c r="R97" s="42" t="str">
        <f>IF(vlookup(O97,'Input - Config'!$A$3:$D$833,4,0)="No",False,True)</f>
        <v>#N/A</v>
      </c>
      <c r="S97" s="42" t="b">
        <v>0</v>
      </c>
      <c r="U97" s="19">
        <f t="shared" si="9"/>
        <v>0</v>
      </c>
      <c r="V97" s="19">
        <f t="shared" si="10"/>
        <v>2030</v>
      </c>
      <c r="W97" s="42">
        <v>2030.0</v>
      </c>
      <c r="X97" s="42">
        <v>10.0</v>
      </c>
      <c r="Y97" s="49">
        <f>IFERROR(VLOOKUP(O97,'Final Data - Costs and Losses'!$A$2:$H$997,7,FALSE)/1000,915)</f>
        <v>915</v>
      </c>
      <c r="Z97" s="19" t="str">
        <f t="shared" si="11"/>
        <v>  TRNCOGXXRWAXX: [0, 2030, 'open', 2030, 10, 915]</v>
      </c>
      <c r="AB97" s="48"/>
    </row>
    <row r="98">
      <c r="A98" s="19" t="str">
        <f t="array" ref="A98">IFERROR(INDEX('Input - Capacities'!$F$3:$F$1128, MATCH(0,COUNTIF($A$1:A97, 'Input - Capacities'!$F$3:$F$1128), 0)),"")</f>
        <v>TRNIRQXXTURXX</v>
      </c>
      <c r="B98" s="19" t="str">
        <f t="shared" si="1"/>
        <v>IRQXX</v>
      </c>
      <c r="C98" s="45" t="str">
        <f t="shared" si="2"/>
        <v>IRQXX</v>
      </c>
      <c r="D98" s="19" t="str">
        <f t="shared" si="3"/>
        <v>TURXX</v>
      </c>
      <c r="E98" s="45" t="str">
        <f t="shared" si="4"/>
        <v>TURXX</v>
      </c>
      <c r="F98" s="19" t="str">
        <f t="shared" si="5"/>
        <v>Yes</v>
      </c>
      <c r="G98" s="19" t="str">
        <f t="shared" si="6"/>
        <v>TRNIRQXXTURXX</v>
      </c>
      <c r="H98" s="19">
        <f>max(SUMIFS('Input - Capacities'!$I$3:$I$1128,'Input - Capacities'!$F$3:$F$1128,A98),SUMIFS('Input - Capacities'!$J$3:$J$1128,'Input - Capacities'!$F$3:$F$1128,A98)*-1)</f>
        <v>400</v>
      </c>
      <c r="I98" s="47"/>
      <c r="J98" s="19" t="s">
        <v>1782</v>
      </c>
      <c r="K98" s="19" t="s">
        <v>1782</v>
      </c>
      <c r="M98" s="19" t="str">
        <f t="array" ref="M98">IFERROR(INDEX($G$2:$G$1999,MATCH(0,IFERROR(MATCH($G$2:$G$1999,$O$2:$O$1000,0),COUNTIF($M$1:$M97,$G$2:$G$1000)),0)),"")</f>
        <v/>
      </c>
      <c r="O98" s="48" t="s">
        <v>1783</v>
      </c>
      <c r="P98" s="42" t="str">
        <f t="shared" si="7"/>
        <v>COGXX</v>
      </c>
      <c r="Q98" s="42" t="str">
        <f t="shared" si="8"/>
        <v>TZAXX</v>
      </c>
      <c r="R98" s="42" t="str">
        <f>IF(vlookup(O98,'Input - Config'!$A$3:$D$833,4,0)="No",False,True)</f>
        <v>#N/A</v>
      </c>
      <c r="S98" s="42" t="b">
        <v>0</v>
      </c>
      <c r="U98" s="19">
        <f t="shared" si="9"/>
        <v>0</v>
      </c>
      <c r="V98" s="19">
        <f t="shared" si="10"/>
        <v>2030</v>
      </c>
      <c r="W98" s="42">
        <v>2030.0</v>
      </c>
      <c r="X98" s="42">
        <v>10.0</v>
      </c>
      <c r="Y98" s="49">
        <f>IFERROR(VLOOKUP(O98,'Final Data - Costs and Losses'!$A$2:$H$997,7,FALSE)/1000,915)</f>
        <v>915</v>
      </c>
      <c r="Z98" s="19" t="str">
        <f t="shared" si="11"/>
        <v>  TRNCOGXXTZAXX: [0, 2030, 'open', 2030, 10, 915]</v>
      </c>
      <c r="AB98" s="48"/>
    </row>
    <row r="99">
      <c r="A99" s="19" t="str">
        <f t="array" ref="A99">IFERROR(INDEX('Input - Capacities'!$F$3:$F$1128, MATCH(0,COUNTIF($A$1:A98, 'Input - Capacities'!$F$3:$F$1128), 0)),"")</f>
        <v>TRNISRXXJORXX</v>
      </c>
      <c r="B99" s="19" t="str">
        <f t="shared" si="1"/>
        <v>ISRXX</v>
      </c>
      <c r="C99" s="45" t="str">
        <f t="shared" si="2"/>
        <v>ISRXX</v>
      </c>
      <c r="D99" s="19" t="str">
        <f t="shared" si="3"/>
        <v>JORXX</v>
      </c>
      <c r="E99" s="45" t="str">
        <f t="shared" si="4"/>
        <v>JORXX</v>
      </c>
      <c r="F99" s="19" t="str">
        <f t="shared" si="5"/>
        <v>Yes</v>
      </c>
      <c r="G99" s="19" t="str">
        <f t="shared" si="6"/>
        <v>TRNISRXXJORXX</v>
      </c>
      <c r="H99" s="19">
        <f>max(SUMIFS('Input - Capacities'!$I$3:$I$1128,'Input - Capacities'!$F$3:$F$1128,A99),SUMIFS('Input - Capacities'!$J$3:$J$1128,'Input - Capacities'!$F$3:$F$1128,A99)*-1)</f>
        <v>20</v>
      </c>
      <c r="I99" s="47"/>
      <c r="J99" s="19" t="s">
        <v>1784</v>
      </c>
      <c r="K99" s="19" t="s">
        <v>1784</v>
      </c>
      <c r="M99" s="19" t="str">
        <f t="array" ref="M99">IFERROR(INDEX($G$2:$G$1999,MATCH(0,IFERROR(MATCH($G$2:$G$1999,$O$2:$O$1000,0),COUNTIF($M$1:$M98,$G$2:$G$1000)),0)),"")</f>
        <v/>
      </c>
      <c r="O99" s="48" t="s">
        <v>518</v>
      </c>
      <c r="P99" s="42" t="str">
        <f t="shared" si="7"/>
        <v>COLXX</v>
      </c>
      <c r="Q99" s="42" t="str">
        <f t="shared" si="8"/>
        <v>ECUXX</v>
      </c>
      <c r="R99" s="42" t="b">
        <f>IF(vlookup(O99,'Input - Config'!$A$3:$D$833,4,0)="No",False,True)</f>
        <v>0</v>
      </c>
      <c r="S99" s="42" t="b">
        <v>0</v>
      </c>
      <c r="U99" s="19">
        <f t="shared" si="9"/>
        <v>0.363</v>
      </c>
      <c r="V99" s="19">
        <f t="shared" si="10"/>
        <v>2020</v>
      </c>
      <c r="W99" s="42">
        <v>2030.0</v>
      </c>
      <c r="X99" s="42">
        <v>10.0</v>
      </c>
      <c r="Y99" s="49">
        <f>IFERROR(VLOOKUP(O99,'Final Data - Costs and Losses'!$A$2:$H$997,7,FALSE)/1000,915)</f>
        <v>1286.45376</v>
      </c>
      <c r="Z99" s="19" t="str">
        <f t="shared" si="11"/>
        <v>  TRNCOLXXECUXX: [0.363, 2020, 'open', 2030, 10, 1286]</v>
      </c>
      <c r="AB99" s="48"/>
    </row>
    <row r="100">
      <c r="A100" s="19" t="str">
        <f t="array" ref="A100">IFERROR(INDEX('Input - Capacities'!$F$3:$F$1128, MATCH(0,COUNTIF($A$1:A99, 'Input - Capacities'!$F$3:$F$1128), 0)),"")</f>
        <v>TRNISRXXLBNXX</v>
      </c>
      <c r="B100" s="19" t="str">
        <f t="shared" si="1"/>
        <v>ISRXX</v>
      </c>
      <c r="C100" s="45" t="str">
        <f t="shared" si="2"/>
        <v>ISRXX</v>
      </c>
      <c r="D100" s="19" t="str">
        <f t="shared" si="3"/>
        <v>LBNXX</v>
      </c>
      <c r="E100" s="45" t="str">
        <f t="shared" si="4"/>
        <v>LBNXX</v>
      </c>
      <c r="F100" s="19" t="str">
        <f t="shared" si="5"/>
        <v>Yes</v>
      </c>
      <c r="G100" s="19" t="str">
        <f t="shared" si="6"/>
        <v>TRNISRXXLBNXX</v>
      </c>
      <c r="H100" s="19">
        <f>max(SUMIFS('Input - Capacities'!$I$3:$I$1128,'Input - Capacities'!$F$3:$F$1128,A100),SUMIFS('Input - Capacities'!$J$3:$J$1128,'Input - Capacities'!$F$3:$F$1128,A100)*-1)</f>
        <v>0</v>
      </c>
      <c r="I100" s="47"/>
      <c r="J100" s="19" t="s">
        <v>1785</v>
      </c>
      <c r="K100" s="19" t="s">
        <v>1785</v>
      </c>
      <c r="M100" s="19" t="str">
        <f t="array" ref="M100">IFERROR(INDEX($G$2:$G$1999,MATCH(0,IFERROR(MATCH($G$2:$G$1999,$O$2:$O$1000,0),COUNTIF($M$1:$M99,$G$2:$G$1000)),0)),"")</f>
        <v/>
      </c>
      <c r="O100" s="48" t="s">
        <v>1029</v>
      </c>
      <c r="P100" s="42" t="str">
        <f t="shared" si="7"/>
        <v>COLXX</v>
      </c>
      <c r="Q100" s="42" t="str">
        <f t="shared" si="8"/>
        <v>PANXX</v>
      </c>
      <c r="R100" s="42" t="b">
        <f>IF(vlookup(O100,'Input - Config'!$A$3:$D$833,4,0)="No",False,True)</f>
        <v>0</v>
      </c>
      <c r="S100" s="42" t="b">
        <v>0</v>
      </c>
      <c r="U100" s="19">
        <f t="shared" si="9"/>
        <v>0</v>
      </c>
      <c r="V100" s="19">
        <f t="shared" si="10"/>
        <v>2030</v>
      </c>
      <c r="W100" s="42">
        <v>2030.0</v>
      </c>
      <c r="X100" s="42">
        <v>10.0</v>
      </c>
      <c r="Y100" s="49">
        <f>IFERROR(VLOOKUP(O100,'Final Data - Costs and Losses'!$A$2:$H$997,7,FALSE)/1000,915)</f>
        <v>1151.19312</v>
      </c>
      <c r="Z100" s="19" t="str">
        <f t="shared" si="11"/>
        <v>  TRNCOLXXPANXX: [0, 2030, 'open', 2030, 10, 1151]</v>
      </c>
      <c r="AB100" s="48"/>
    </row>
    <row r="101">
      <c r="A101" s="19" t="str">
        <f t="array" ref="A101">IFERROR(INDEX('Input - Capacities'!$F$3:$F$1128, MATCH(0,COUNTIF($A$1:A100, 'Input - Capacities'!$F$3:$F$1128), 0)),"")</f>
        <v>TRNISRXXSYRXX</v>
      </c>
      <c r="B101" s="19" t="str">
        <f t="shared" si="1"/>
        <v>ISRXX</v>
      </c>
      <c r="C101" s="45" t="str">
        <f t="shared" si="2"/>
        <v>ISRXX</v>
      </c>
      <c r="D101" s="19" t="str">
        <f t="shared" si="3"/>
        <v>SYRXX</v>
      </c>
      <c r="E101" s="45" t="str">
        <f t="shared" si="4"/>
        <v>SYRXX</v>
      </c>
      <c r="F101" s="19" t="str">
        <f t="shared" si="5"/>
        <v>Yes</v>
      </c>
      <c r="G101" s="19" t="str">
        <f t="shared" si="6"/>
        <v>TRNISRXXSYRXX</v>
      </c>
      <c r="H101" s="19">
        <f>max(SUMIFS('Input - Capacities'!$I$3:$I$1128,'Input - Capacities'!$F$3:$F$1128,A101),SUMIFS('Input - Capacities'!$J$3:$J$1128,'Input - Capacities'!$F$3:$F$1128,A101)*-1)</f>
        <v>0</v>
      </c>
      <c r="I101" s="47"/>
      <c r="J101" s="19" t="s">
        <v>1786</v>
      </c>
      <c r="K101" s="19" t="s">
        <v>1786</v>
      </c>
      <c r="M101" s="19" t="str">
        <f t="array" ref="M101">IFERROR(INDEX($G$2:$G$1999,MATCH(0,IFERROR(MATCH($G$2:$G$1999,$O$2:$O$1000,0),COUNTIF($M$1:$M100,$G$2:$G$1000)),0)),"")</f>
        <v/>
      </c>
      <c r="O101" s="48" t="s">
        <v>525</v>
      </c>
      <c r="P101" s="42" t="str">
        <f t="shared" si="7"/>
        <v>COLXX</v>
      </c>
      <c r="Q101" s="42" t="str">
        <f t="shared" si="8"/>
        <v>PERXX</v>
      </c>
      <c r="R101" s="42" t="b">
        <f>IF(vlookup(O101,'Input - Config'!$A$3:$D$833,4,0)="No",False,True)</f>
        <v>0</v>
      </c>
      <c r="S101" s="42" t="b">
        <v>0</v>
      </c>
      <c r="U101" s="19">
        <f t="shared" si="9"/>
        <v>0</v>
      </c>
      <c r="V101" s="19">
        <f t="shared" si="10"/>
        <v>2030</v>
      </c>
      <c r="W101" s="42">
        <v>2030.0</v>
      </c>
      <c r="X101" s="42">
        <v>10.0</v>
      </c>
      <c r="Y101" s="49">
        <f>IFERROR(VLOOKUP(O101,'Final Data - Costs and Losses'!$A$2:$H$997,7,FALSE)/1000,915)</f>
        <v>1794.39456</v>
      </c>
      <c r="Z101" s="19" t="str">
        <f t="shared" si="11"/>
        <v>  TRNCOLXXPERXX: [0, 2030, 'open', 2030, 10, 1794]</v>
      </c>
      <c r="AB101" s="48"/>
    </row>
    <row r="102">
      <c r="A102" s="19" t="str">
        <f t="array" ref="A102">IFERROR(INDEX('Input - Capacities'!$F$3:$F$1128, MATCH(0,COUNTIF($A$1:A101, 'Input - Capacities'!$F$3:$F$1128), 0)),"")</f>
        <v>TRNJORXXSYRXX</v>
      </c>
      <c r="B102" s="19" t="str">
        <f t="shared" si="1"/>
        <v>JORXX</v>
      </c>
      <c r="C102" s="45" t="str">
        <f t="shared" si="2"/>
        <v>JORXX</v>
      </c>
      <c r="D102" s="19" t="str">
        <f t="shared" si="3"/>
        <v>SYRXX</v>
      </c>
      <c r="E102" s="45" t="str">
        <f t="shared" si="4"/>
        <v>SYRXX</v>
      </c>
      <c r="F102" s="19" t="str">
        <f t="shared" si="5"/>
        <v>Yes</v>
      </c>
      <c r="G102" s="19" t="str">
        <f t="shared" si="6"/>
        <v>TRNJORXXSYRXX</v>
      </c>
      <c r="H102" s="19">
        <f>max(SUMIFS('Input - Capacities'!$I$3:$I$1128,'Input - Capacities'!$F$3:$F$1128,A102),SUMIFS('Input - Capacities'!$J$3:$J$1128,'Input - Capacities'!$F$3:$F$1128,A102)*-1)</f>
        <v>300</v>
      </c>
      <c r="I102" s="47"/>
      <c r="J102" s="19" t="s">
        <v>1787</v>
      </c>
      <c r="K102" s="19" t="s">
        <v>1787</v>
      </c>
      <c r="M102" s="19" t="str">
        <f t="array" ref="M102">IFERROR(INDEX($G$2:$G$1999,MATCH(0,IFERROR(MATCH($G$2:$G$1999,$O$2:$O$1000,0),COUNTIF($M$1:$M101,$G$2:$G$1000)),0)),"")</f>
        <v/>
      </c>
      <c r="O102" s="48" t="s">
        <v>527</v>
      </c>
      <c r="P102" s="42" t="str">
        <f t="shared" si="7"/>
        <v>COLXX</v>
      </c>
      <c r="Q102" s="42" t="str">
        <f t="shared" si="8"/>
        <v>VENXX</v>
      </c>
      <c r="R102" s="42" t="b">
        <f>IF(vlookup(O102,'Input - Config'!$A$3:$D$833,4,0)="No",False,True)</f>
        <v>0</v>
      </c>
      <c r="S102" s="42" t="b">
        <v>0</v>
      </c>
      <c r="U102" s="19">
        <f t="shared" si="9"/>
        <v>0.38</v>
      </c>
      <c r="V102" s="19">
        <f t="shared" si="10"/>
        <v>2020</v>
      </c>
      <c r="W102" s="42">
        <v>2030.0</v>
      </c>
      <c r="X102" s="42">
        <v>10.0</v>
      </c>
      <c r="Y102" s="49">
        <f>IFERROR(VLOOKUP(O102,'Final Data - Costs and Losses'!$A$2:$H$997,7,FALSE)/1000,915)</f>
        <v>1294.44384</v>
      </c>
      <c r="Z102" s="19" t="str">
        <f t="shared" si="11"/>
        <v>  TRNCOLXXVENXX: [0.38, 2020, 'open', 2030, 10, 1294]</v>
      </c>
      <c r="AB102" s="48"/>
    </row>
    <row r="103">
      <c r="A103" s="19" t="str">
        <f t="array" ref="A103">IFERROR(INDEX('Input - Capacities'!$F$3:$F$1128, MATCH(0,COUNTIF($A$1:A102, 'Input - Capacities'!$F$3:$F$1128), 0)),"")</f>
        <v>TRNKORXXPRKXX</v>
      </c>
      <c r="B103" s="19" t="str">
        <f t="shared" si="1"/>
        <v>KORXX</v>
      </c>
      <c r="C103" s="45" t="str">
        <f t="shared" si="2"/>
        <v>KORXX</v>
      </c>
      <c r="D103" s="19" t="str">
        <f t="shared" si="3"/>
        <v>PRKXX</v>
      </c>
      <c r="E103" s="45" t="str">
        <f t="shared" si="4"/>
        <v>PRKXX</v>
      </c>
      <c r="F103" s="19" t="str">
        <f t="shared" si="5"/>
        <v>Yes</v>
      </c>
      <c r="G103" s="19" t="str">
        <f t="shared" si="6"/>
        <v>TRNKORXXPRKXX</v>
      </c>
      <c r="H103" s="19">
        <f>max(SUMIFS('Input - Capacities'!$I$3:$I$1128,'Input - Capacities'!$F$3:$F$1128,A103),SUMIFS('Input - Capacities'!$J$3:$J$1128,'Input - Capacities'!$F$3:$F$1128,A103)*-1)</f>
        <v>0</v>
      </c>
      <c r="I103" s="47"/>
      <c r="J103" s="19" t="s">
        <v>1788</v>
      </c>
      <c r="K103" s="19" t="s">
        <v>1788</v>
      </c>
      <c r="M103" s="19" t="str">
        <f t="array" ref="M103">IFERROR(INDEX($G$2:$G$1999,MATCH(0,IFERROR(MATCH($G$2:$G$1999,$O$2:$O$1000,0),COUNTIF($M$1:$M102,$G$2:$G$1000)),0)),"")</f>
        <v/>
      </c>
      <c r="O103" s="48" t="s">
        <v>1032</v>
      </c>
      <c r="P103" s="42" t="str">
        <f t="shared" si="7"/>
        <v>CRIXX</v>
      </c>
      <c r="Q103" s="42" t="str">
        <f t="shared" si="8"/>
        <v>NICXX</v>
      </c>
      <c r="R103" s="42" t="b">
        <f>IF(vlookup(O103,'Input - Config'!$A$3:$D$833,4,0)="No",False,True)</f>
        <v>0</v>
      </c>
      <c r="S103" s="42" t="b">
        <v>0</v>
      </c>
      <c r="U103" s="19">
        <f t="shared" si="9"/>
        <v>0.3</v>
      </c>
      <c r="V103" s="19">
        <f t="shared" si="10"/>
        <v>2020</v>
      </c>
      <c r="W103" s="42">
        <v>2030.0</v>
      </c>
      <c r="X103" s="42">
        <v>10.0</v>
      </c>
      <c r="Y103" s="49">
        <f>IFERROR(VLOOKUP(O103,'Final Data - Costs and Losses'!$A$2:$H$997,7,FALSE)/1000,915)</f>
        <v>872.43168</v>
      </c>
      <c r="Z103" s="19" t="str">
        <f t="shared" si="11"/>
        <v>  TRNCRIXXNICXX: [0.3, 2020, 'open', 2030, 10, 872]</v>
      </c>
      <c r="AB103" s="48"/>
    </row>
    <row r="104">
      <c r="A104" s="19" t="str">
        <f t="array" ref="A104">IFERROR(INDEX('Input - Capacities'!$F$3:$F$1128, MATCH(0,COUNTIF($A$1:A103, 'Input - Capacities'!$F$3:$F$1128), 0)),"")</f>
        <v>TRNKWTXXSAUXX</v>
      </c>
      <c r="B104" s="19" t="str">
        <f t="shared" si="1"/>
        <v>KWTXX</v>
      </c>
      <c r="C104" s="45" t="str">
        <f t="shared" si="2"/>
        <v>KWTXX</v>
      </c>
      <c r="D104" s="19" t="str">
        <f t="shared" si="3"/>
        <v>SAUXX</v>
      </c>
      <c r="E104" s="45" t="str">
        <f t="shared" si="4"/>
        <v>SAUXX</v>
      </c>
      <c r="F104" s="19" t="str">
        <f t="shared" si="5"/>
        <v>Yes</v>
      </c>
      <c r="G104" s="19" t="str">
        <f t="shared" si="6"/>
        <v>TRNKWTXXSAUXX</v>
      </c>
      <c r="H104" s="19">
        <f>max(SUMIFS('Input - Capacities'!$I$3:$I$1128,'Input - Capacities'!$F$3:$F$1128,A104),SUMIFS('Input - Capacities'!$J$3:$J$1128,'Input - Capacities'!$F$3:$F$1128,A104)*-1)</f>
        <v>1200</v>
      </c>
      <c r="I104" s="47"/>
      <c r="J104" s="19" t="s">
        <v>1789</v>
      </c>
      <c r="K104" s="19" t="s">
        <v>1789</v>
      </c>
      <c r="M104" s="19" t="str">
        <f t="array" ref="M104">IFERROR(INDEX($G$2:$G$1999,MATCH(0,IFERROR(MATCH($G$2:$G$1999,$O$2:$O$1000,0),COUNTIF($M$1:$M103,$G$2:$G$1000)),0)),"")</f>
        <v/>
      </c>
      <c r="O104" s="48" t="s">
        <v>1036</v>
      </c>
      <c r="P104" s="42" t="str">
        <f t="shared" si="7"/>
        <v>CRIXX</v>
      </c>
      <c r="Q104" s="42" t="str">
        <f t="shared" si="8"/>
        <v>PANXX</v>
      </c>
      <c r="R104" s="42" t="b">
        <f>IF(vlookup(O104,'Input - Config'!$A$3:$D$833,4,0)="No",False,True)</f>
        <v>0</v>
      </c>
      <c r="S104" s="42" t="b">
        <v>0</v>
      </c>
      <c r="U104" s="19">
        <f t="shared" si="9"/>
        <v>0.3</v>
      </c>
      <c r="V104" s="19">
        <f t="shared" si="10"/>
        <v>2020</v>
      </c>
      <c r="W104" s="42">
        <v>2030.0</v>
      </c>
      <c r="X104" s="42">
        <v>10.0</v>
      </c>
      <c r="Y104" s="49">
        <f>IFERROR(VLOOKUP(O104,'Final Data - Costs and Losses'!$A$2:$H$997,7,FALSE)/1000,915)</f>
        <v>1006.23024</v>
      </c>
      <c r="Z104" s="19" t="str">
        <f t="shared" si="11"/>
        <v>  TRNCRIXXPANXX: [0.3, 2020, 'open', 2030, 10, 1006]</v>
      </c>
      <c r="AB104" s="48"/>
    </row>
    <row r="105">
      <c r="A105" s="19" t="str">
        <f t="array" ref="A105">IFERROR(INDEX('Input - Capacities'!$F$3:$F$1128, MATCH(0,COUNTIF($A$1:A104, 'Input - Capacities'!$F$3:$F$1128), 0)),"")</f>
        <v>TRNLAOXXMMRXX</v>
      </c>
      <c r="B105" s="19" t="str">
        <f t="shared" si="1"/>
        <v>LAOXX</v>
      </c>
      <c r="C105" s="45" t="str">
        <f t="shared" si="2"/>
        <v>LAOXX</v>
      </c>
      <c r="D105" s="19" t="str">
        <f t="shared" si="3"/>
        <v>MMRXX</v>
      </c>
      <c r="E105" s="45" t="str">
        <f t="shared" si="4"/>
        <v>MMRXX</v>
      </c>
      <c r="F105" s="19" t="str">
        <f t="shared" si="5"/>
        <v>Yes</v>
      </c>
      <c r="G105" s="19" t="str">
        <f t="shared" si="6"/>
        <v>TRNLAOXXMMRXX</v>
      </c>
      <c r="H105" s="19">
        <f>max(SUMIFS('Input - Capacities'!$I$3:$I$1128,'Input - Capacities'!$F$3:$F$1128,A105),SUMIFS('Input - Capacities'!$J$3:$J$1128,'Input - Capacities'!$F$3:$F$1128,A105)*-1)</f>
        <v>0</v>
      </c>
      <c r="I105" s="47"/>
      <c r="J105" s="19" t="s">
        <v>1790</v>
      </c>
      <c r="K105" s="19" t="s">
        <v>1790</v>
      </c>
      <c r="M105" s="19" t="str">
        <f t="array" ref="M105">IFERROR(INDEX($G$2:$G$1999,MATCH(0,IFERROR(MATCH($G$2:$G$1999,$O$2:$O$1000,0),COUNTIF($M$1:$M104,$G$2:$G$1000)),0)),"")</f>
        <v/>
      </c>
      <c r="O105" s="48" t="s">
        <v>265</v>
      </c>
      <c r="P105" s="42" t="str">
        <f t="shared" si="7"/>
        <v>CYPXX</v>
      </c>
      <c r="Q105" s="42" t="str">
        <f t="shared" si="8"/>
        <v>EGYXX</v>
      </c>
      <c r="R105" s="42" t="b">
        <f>IF(vlookup(O105,'Input - Config'!$A$3:$D$833,4,0)="No",False,True)</f>
        <v>1</v>
      </c>
      <c r="S105" s="42" t="b">
        <v>0</v>
      </c>
      <c r="U105" s="19">
        <f t="shared" si="9"/>
        <v>0</v>
      </c>
      <c r="V105" s="19">
        <f t="shared" si="10"/>
        <v>2030</v>
      </c>
      <c r="W105" s="42">
        <v>2030.0</v>
      </c>
      <c r="X105" s="42">
        <v>10.0</v>
      </c>
      <c r="Y105" s="49">
        <f>IFERROR(VLOOKUP(O105,'Final Data - Costs and Losses'!$A$2:$H$997,7,FALSE)/1000,915)</f>
        <v>1141.79856</v>
      </c>
      <c r="Z105" s="19" t="str">
        <f t="shared" si="11"/>
        <v>  TRNCYPXXEGYXX: [0, 2030, 'open', 2030, 10, 1142]</v>
      </c>
      <c r="AB105" s="48"/>
    </row>
    <row r="106">
      <c r="A106" s="19" t="str">
        <f t="array" ref="A106">IFERROR(INDEX('Input - Capacities'!$F$3:$F$1128, MATCH(0,COUNTIF($A$1:A105, 'Input - Capacities'!$F$3:$F$1128), 0)),"")</f>
        <v>TRNLBNXXSYRXX</v>
      </c>
      <c r="B106" s="19" t="str">
        <f t="shared" si="1"/>
        <v>LBNXX</v>
      </c>
      <c r="C106" s="45" t="str">
        <f t="shared" si="2"/>
        <v>LBNXX</v>
      </c>
      <c r="D106" s="19" t="str">
        <f t="shared" si="3"/>
        <v>SYRXX</v>
      </c>
      <c r="E106" s="45" t="str">
        <f t="shared" si="4"/>
        <v>SYRXX</v>
      </c>
      <c r="F106" s="19" t="str">
        <f t="shared" si="5"/>
        <v>Yes</v>
      </c>
      <c r="G106" s="19" t="str">
        <f t="shared" si="6"/>
        <v>TRNLBNXXSYRXX</v>
      </c>
      <c r="H106" s="19">
        <f>max(SUMIFS('Input - Capacities'!$I$3:$I$1128,'Input - Capacities'!$F$3:$F$1128,A106),SUMIFS('Input - Capacities'!$J$3:$J$1128,'Input - Capacities'!$F$3:$F$1128,A106)*-1)</f>
        <v>500</v>
      </c>
      <c r="I106" s="47"/>
      <c r="J106" s="19" t="s">
        <v>1791</v>
      </c>
      <c r="K106" s="19" t="s">
        <v>1791</v>
      </c>
      <c r="M106" s="19" t="str">
        <f t="array" ref="M106">IFERROR(INDEX($G$2:$G$1999,MATCH(0,IFERROR(MATCH($G$2:$G$1999,$O$2:$O$1000,0),COUNTIF($M$1:$M105,$G$2:$G$1000)),0)),"")</f>
        <v/>
      </c>
      <c r="O106" s="48" t="s">
        <v>269</v>
      </c>
      <c r="P106" s="42" t="str">
        <f t="shared" si="7"/>
        <v>CYPXX</v>
      </c>
      <c r="Q106" s="42" t="str">
        <f t="shared" si="8"/>
        <v>GRCXX</v>
      </c>
      <c r="R106" s="42" t="b">
        <f>IF(vlookup(O106,'Input - Config'!$A$3:$D$833,4,0)="No",False,True)</f>
        <v>1</v>
      </c>
      <c r="S106" s="42" t="b">
        <v>0</v>
      </c>
      <c r="U106" s="19">
        <f t="shared" si="9"/>
        <v>0</v>
      </c>
      <c r="V106" s="19">
        <f t="shared" si="10"/>
        <v>2030</v>
      </c>
      <c r="W106" s="42">
        <v>2030.0</v>
      </c>
      <c r="X106" s="42">
        <v>10.0</v>
      </c>
      <c r="Y106" s="49">
        <f>IFERROR(VLOOKUP(O106,'Final Data - Costs and Losses'!$A$2:$H$997,7,FALSE)/1000,915)</f>
        <v>1362.0612</v>
      </c>
      <c r="Z106" s="19" t="str">
        <f t="shared" si="11"/>
        <v>  TRNCYPXXGRCXX: [0, 2030, 'open', 2030, 10, 1362]</v>
      </c>
      <c r="AB106" s="48"/>
      <c r="AH106" s="47"/>
    </row>
    <row r="107">
      <c r="A107" s="19" t="str">
        <f t="array" ref="A107">IFERROR(INDEX('Input - Capacities'!$F$3:$F$1128, MATCH(0,COUNTIF($A$1:A106, 'Input - Capacities'!$F$3:$F$1128), 0)),"")</f>
        <v>TRNLBRXXSLEXX</v>
      </c>
      <c r="B107" s="19" t="str">
        <f t="shared" si="1"/>
        <v>LBRXX</v>
      </c>
      <c r="C107" s="45" t="str">
        <f t="shared" si="2"/>
        <v>LBRXX</v>
      </c>
      <c r="D107" s="19" t="str">
        <f t="shared" si="3"/>
        <v>SLEXX</v>
      </c>
      <c r="E107" s="45" t="str">
        <f t="shared" si="4"/>
        <v>SLEXX</v>
      </c>
      <c r="F107" s="19" t="str">
        <f t="shared" si="5"/>
        <v>Yes</v>
      </c>
      <c r="G107" s="19" t="str">
        <f t="shared" si="6"/>
        <v>TRNLBRXXSLEXX</v>
      </c>
      <c r="H107" s="19">
        <f>max(SUMIFS('Input - Capacities'!$I$3:$I$1128,'Input - Capacities'!$F$3:$F$1128,A107),SUMIFS('Input - Capacities'!$J$3:$J$1128,'Input - Capacities'!$F$3:$F$1128,A107)*-1)</f>
        <v>406</v>
      </c>
      <c r="I107" s="47"/>
      <c r="J107" s="19" t="s">
        <v>1792</v>
      </c>
      <c r="K107" s="19" t="s">
        <v>1792</v>
      </c>
      <c r="M107" s="19" t="str">
        <f t="array" ref="M107">IFERROR(INDEX($G$2:$G$1999,MATCH(0,IFERROR(MATCH($G$2:$G$1999,$O$2:$O$1000,0),COUNTIF($M$1:$M106,$G$2:$G$1000)),0)),"")</f>
        <v/>
      </c>
      <c r="O107" s="48" t="s">
        <v>272</v>
      </c>
      <c r="P107" s="42" t="str">
        <f t="shared" si="7"/>
        <v>CYPXX</v>
      </c>
      <c r="Q107" s="42" t="str">
        <f t="shared" si="8"/>
        <v>ISRXX</v>
      </c>
      <c r="R107" s="42" t="b">
        <f>IF(vlookup(O107,'Input - Config'!$A$3:$D$833,4,0)="No",False,True)</f>
        <v>1</v>
      </c>
      <c r="S107" s="42" t="b">
        <v>0</v>
      </c>
      <c r="U107" s="19">
        <f t="shared" si="9"/>
        <v>0</v>
      </c>
      <c r="V107" s="19">
        <f t="shared" si="10"/>
        <v>2030</v>
      </c>
      <c r="W107" s="42">
        <v>2030.0</v>
      </c>
      <c r="X107" s="42">
        <v>10.0</v>
      </c>
      <c r="Y107" s="49">
        <f>IFERROR(VLOOKUP(O107,'Final Data - Costs and Losses'!$A$2:$H$997,7,FALSE)/1000,915)</f>
        <v>974.65392</v>
      </c>
      <c r="Z107" s="19" t="str">
        <f t="shared" si="11"/>
        <v>  TRNCYPXXISRXX: [0, 2030, 'open', 2030, 10, 975]</v>
      </c>
      <c r="AB107" s="48"/>
      <c r="AH107" s="47"/>
    </row>
    <row r="108">
      <c r="A108" s="19" t="str">
        <f t="array" ref="A108">IFERROR(INDEX('Input - Capacities'!$F$3:$F$1128, MATCH(0,COUNTIF($A$1:A107, 'Input - Capacities'!$F$3:$F$1128), 0)),"")</f>
        <v>TRNLBYXXMLTXX</v>
      </c>
      <c r="B108" s="19" t="str">
        <f t="shared" si="1"/>
        <v>LBYXX</v>
      </c>
      <c r="C108" s="45" t="str">
        <f t="shared" si="2"/>
        <v>LBYXX</v>
      </c>
      <c r="D108" s="19" t="str">
        <f t="shared" si="3"/>
        <v>MLTXX</v>
      </c>
      <c r="E108" s="45" t="str">
        <f t="shared" si="4"/>
        <v>MLTXX</v>
      </c>
      <c r="F108" s="19" t="str">
        <f t="shared" si="5"/>
        <v>Yes</v>
      </c>
      <c r="G108" s="19" t="str">
        <f t="shared" si="6"/>
        <v>TRNLBYXXMLTXX</v>
      </c>
      <c r="H108" s="19">
        <f>max(SUMIFS('Input - Capacities'!$I$3:$I$1128,'Input - Capacities'!$F$3:$F$1128,A108),SUMIFS('Input - Capacities'!$J$3:$J$1128,'Input - Capacities'!$F$3:$F$1128,A108)*-1)</f>
        <v>0</v>
      </c>
      <c r="I108" s="47"/>
      <c r="J108" s="19" t="s">
        <v>1793</v>
      </c>
      <c r="K108" s="19" t="s">
        <v>1793</v>
      </c>
      <c r="M108" s="19" t="str">
        <f t="array" ref="M108">IFERROR(INDEX($G$2:$G$1999,MATCH(0,IFERROR(MATCH($G$2:$G$1999,$O$2:$O$1000,0),COUNTIF($M$1:$M107,$G$2:$G$1000)),0)),"")</f>
        <v/>
      </c>
      <c r="O108" s="48" t="s">
        <v>1037</v>
      </c>
      <c r="P108" s="42" t="str">
        <f t="shared" si="7"/>
        <v>CZEXX</v>
      </c>
      <c r="Q108" s="42" t="str">
        <f t="shared" si="8"/>
        <v>DEUXX</v>
      </c>
      <c r="R108" s="42" t="b">
        <f>IF(vlookup(O108,'Input - Config'!$A$3:$D$833,4,0)="No",False,True)</f>
        <v>0</v>
      </c>
      <c r="S108" s="42" t="b">
        <v>0</v>
      </c>
      <c r="U108" s="19">
        <f t="shared" si="9"/>
        <v>1.6</v>
      </c>
      <c r="V108" s="19">
        <f t="shared" si="10"/>
        <v>2020</v>
      </c>
      <c r="W108" s="42">
        <v>2030.0</v>
      </c>
      <c r="X108" s="42">
        <v>10.0</v>
      </c>
      <c r="Y108" s="49">
        <f>IFERROR(VLOOKUP(O108,'Final Data - Costs and Losses'!$A$2:$H$997,7,FALSE)/1000,915)</f>
        <v>752.71584</v>
      </c>
      <c r="Z108" s="19" t="str">
        <f t="shared" si="11"/>
        <v>  TRNCZEXXDEUXX: [1.6, 2020, 'open', 2030, 10, 753]</v>
      </c>
      <c r="AB108" s="48"/>
      <c r="AH108" s="47"/>
    </row>
    <row r="109">
      <c r="A109" s="19" t="str">
        <f t="array" ref="A109">IFERROR(INDEX('Input - Capacities'!$F$3:$F$1128, MATCH(0,COUNTIF($A$1:A108, 'Input - Capacities'!$F$3:$F$1128), 0)),"")</f>
        <v>TRNLBYXXNERXX</v>
      </c>
      <c r="B109" s="19" t="str">
        <f t="shared" si="1"/>
        <v>LBYXX</v>
      </c>
      <c r="C109" s="45" t="str">
        <f t="shared" si="2"/>
        <v>LBYXX</v>
      </c>
      <c r="D109" s="19" t="str">
        <f t="shared" si="3"/>
        <v>NERXX</v>
      </c>
      <c r="E109" s="45" t="str">
        <f t="shared" si="4"/>
        <v>NERXX</v>
      </c>
      <c r="F109" s="19" t="str">
        <f t="shared" si="5"/>
        <v>Yes</v>
      </c>
      <c r="G109" s="19" t="str">
        <f t="shared" si="6"/>
        <v>TRNLBYXXNERXX</v>
      </c>
      <c r="H109" s="19">
        <f>max(SUMIFS('Input - Capacities'!$I$3:$I$1128,'Input - Capacities'!$F$3:$F$1128,A109),SUMIFS('Input - Capacities'!$J$3:$J$1128,'Input - Capacities'!$F$3:$F$1128,A109)*-1)</f>
        <v>0</v>
      </c>
      <c r="I109" s="47"/>
      <c r="J109" s="19" t="s">
        <v>1794</v>
      </c>
      <c r="K109" s="19" t="s">
        <v>1794</v>
      </c>
      <c r="M109" s="19" t="str">
        <f t="array" ref="M109">IFERROR(INDEX($G$2:$G$1999,MATCH(0,IFERROR(MATCH($G$2:$G$1999,$O$2:$O$1000,0),COUNTIF($M$1:$M108,$G$2:$G$1000)),0)),"")</f>
        <v/>
      </c>
      <c r="O109" s="48" t="s">
        <v>1038</v>
      </c>
      <c r="P109" s="42" t="str">
        <f t="shared" si="7"/>
        <v>CZEXX</v>
      </c>
      <c r="Q109" s="42" t="str">
        <f t="shared" si="8"/>
        <v>POLXX</v>
      </c>
      <c r="R109" s="42" t="b">
        <f>IF(vlookup(O109,'Input - Config'!$A$3:$D$833,4,0)="No",False,True)</f>
        <v>0</v>
      </c>
      <c r="S109" s="42" t="b">
        <v>0</v>
      </c>
      <c r="U109" s="19">
        <f t="shared" si="9"/>
        <v>1.4</v>
      </c>
      <c r="V109" s="19">
        <f t="shared" si="10"/>
        <v>2020</v>
      </c>
      <c r="W109" s="42">
        <v>2030.0</v>
      </c>
      <c r="X109" s="42">
        <v>10.0</v>
      </c>
      <c r="Y109" s="49">
        <f>IFERROR(VLOOKUP(O109,'Final Data - Costs and Losses'!$A$2:$H$997,7,FALSE)/1000,915)</f>
        <v>1009.08384</v>
      </c>
      <c r="Z109" s="19" t="str">
        <f t="shared" si="11"/>
        <v>  TRNCZEXXPOLXX: [1.4, 2020, 'open', 2030, 10, 1009]</v>
      </c>
      <c r="AB109" s="48"/>
      <c r="AH109" s="47"/>
    </row>
    <row r="110">
      <c r="A110" s="19" t="str">
        <f t="array" ref="A110">IFERROR(INDEX('Input - Capacities'!$F$3:$F$1128, MATCH(0,COUNTIF($A$1:A109, 'Input - Capacities'!$F$3:$F$1128), 0)),"")</f>
        <v>TRNLBYXXSDNXX</v>
      </c>
      <c r="B110" s="19" t="str">
        <f t="shared" si="1"/>
        <v>LBYXX</v>
      </c>
      <c r="C110" s="45" t="str">
        <f t="shared" si="2"/>
        <v>LBYXX</v>
      </c>
      <c r="D110" s="19" t="str">
        <f t="shared" si="3"/>
        <v>SDNXX</v>
      </c>
      <c r="E110" s="45" t="str">
        <f t="shared" si="4"/>
        <v>SDNXX</v>
      </c>
      <c r="F110" s="19" t="str">
        <f t="shared" si="5"/>
        <v>Yes</v>
      </c>
      <c r="G110" s="19" t="str">
        <f t="shared" si="6"/>
        <v>TRNLBYXXSDNXX</v>
      </c>
      <c r="H110" s="19">
        <f>max(SUMIFS('Input - Capacities'!$I$3:$I$1128,'Input - Capacities'!$F$3:$F$1128,A110),SUMIFS('Input - Capacities'!$J$3:$J$1128,'Input - Capacities'!$F$3:$F$1128,A110)*-1)</f>
        <v>0</v>
      </c>
      <c r="I110" s="47"/>
      <c r="J110" s="19" t="s">
        <v>1795</v>
      </c>
      <c r="K110" s="19" t="s">
        <v>1795</v>
      </c>
      <c r="M110" s="19" t="str">
        <f t="array" ref="M110">IFERROR(INDEX($G$2:$G$1999,MATCH(0,IFERROR(MATCH($G$2:$G$1999,$O$2:$O$1000,0),COUNTIF($M$1:$M109,$G$2:$G$1000)),0)),"")</f>
        <v/>
      </c>
      <c r="O110" s="48" t="s">
        <v>1039</v>
      </c>
      <c r="P110" s="42" t="str">
        <f t="shared" si="7"/>
        <v>CZEXX</v>
      </c>
      <c r="Q110" s="42" t="str">
        <f t="shared" si="8"/>
        <v>SVKXX</v>
      </c>
      <c r="R110" s="42" t="b">
        <f>IF(vlookup(O110,'Input - Config'!$A$3:$D$833,4,0)="No",False,True)</f>
        <v>0</v>
      </c>
      <c r="S110" s="42" t="b">
        <v>0</v>
      </c>
      <c r="U110" s="19">
        <f t="shared" si="9"/>
        <v>1.8</v>
      </c>
      <c r="V110" s="19">
        <f t="shared" si="10"/>
        <v>2020</v>
      </c>
      <c r="W110" s="42">
        <v>2030.0</v>
      </c>
      <c r="X110" s="42">
        <v>10.0</v>
      </c>
      <c r="Y110" s="49">
        <f>IFERROR(VLOOKUP(O110,'Final Data - Costs and Losses'!$A$2:$H$997,7,FALSE)/1000,915)</f>
        <v>773.292</v>
      </c>
      <c r="Z110" s="19" t="str">
        <f t="shared" si="11"/>
        <v>  TRNCZEXXSVKXX: [1.8, 2020, 'open', 2030, 10, 773]</v>
      </c>
      <c r="AB110" s="48"/>
      <c r="AH110" s="47"/>
    </row>
    <row r="111">
      <c r="A111" s="19" t="str">
        <f t="array" ref="A111">IFERROR(INDEX('Input - Capacities'!$F$3:$F$1128, MATCH(0,COUNTIF($A$1:A110, 'Input - Capacities'!$F$3:$F$1128), 0)),"")</f>
        <v>TRNLBYXXTCDXX</v>
      </c>
      <c r="B111" s="19" t="str">
        <f t="shared" si="1"/>
        <v>LBYXX</v>
      </c>
      <c r="C111" s="45" t="str">
        <f t="shared" si="2"/>
        <v>LBYXX</v>
      </c>
      <c r="D111" s="19" t="str">
        <f t="shared" si="3"/>
        <v>TCDXX</v>
      </c>
      <c r="E111" s="45" t="str">
        <f t="shared" si="4"/>
        <v>TCDXX</v>
      </c>
      <c r="F111" s="19" t="str">
        <f t="shared" si="5"/>
        <v>Yes</v>
      </c>
      <c r="G111" s="19" t="str">
        <f t="shared" si="6"/>
        <v>TRNLBYXXTCDXX</v>
      </c>
      <c r="H111" s="19">
        <f>max(SUMIFS('Input - Capacities'!$I$3:$I$1128,'Input - Capacities'!$F$3:$F$1128,A111),SUMIFS('Input - Capacities'!$J$3:$J$1128,'Input - Capacities'!$F$3:$F$1128,A111)*-1)</f>
        <v>0</v>
      </c>
      <c r="I111" s="47"/>
      <c r="J111" s="19" t="s">
        <v>1796</v>
      </c>
      <c r="K111" s="19" t="s">
        <v>1796</v>
      </c>
      <c r="M111" s="19" t="str">
        <f t="array" ref="M111">IFERROR(INDEX($G$2:$G$1999,MATCH(0,IFERROR(MATCH($G$2:$G$1999,$O$2:$O$1000,0),COUNTIF($M$1:$M110,$G$2:$G$1000)),0)),"")</f>
        <v/>
      </c>
      <c r="O111" s="48" t="s">
        <v>1040</v>
      </c>
      <c r="P111" s="42" t="str">
        <f t="shared" si="7"/>
        <v>DEUXX</v>
      </c>
      <c r="Q111" s="42" t="str">
        <f t="shared" si="8"/>
        <v>DNKXX</v>
      </c>
      <c r="R111" s="42" t="b">
        <f>IF(vlookup(O111,'Input - Config'!$A$3:$D$833,4,0)="No",False,True)</f>
        <v>0</v>
      </c>
      <c r="S111" s="42" t="b">
        <v>0</v>
      </c>
      <c r="U111" s="19">
        <f t="shared" si="9"/>
        <v>3.7</v>
      </c>
      <c r="V111" s="19">
        <f t="shared" si="10"/>
        <v>2020</v>
      </c>
      <c r="W111" s="42">
        <v>2030.0</v>
      </c>
      <c r="X111" s="42">
        <v>10.0</v>
      </c>
      <c r="Y111" s="49">
        <f>IFERROR(VLOOKUP(O111,'Final Data - Costs and Losses'!$A$2:$H$997,7,FALSE)/1000,915)</f>
        <v>893.00784</v>
      </c>
      <c r="Z111" s="19" t="str">
        <f t="shared" si="11"/>
        <v>  TRNDEUXXDNKXX: [3.7, 2020, 'open', 2030, 10, 893]</v>
      </c>
      <c r="AB111" s="48"/>
      <c r="AH111" s="47"/>
    </row>
    <row r="112">
      <c r="A112" s="19" t="str">
        <f t="array" ref="A112">IFERROR(INDEX('Input - Capacities'!$F$3:$F$1128, MATCH(0,COUNTIF($A$1:A111, 'Input - Capacities'!$F$3:$F$1128), 0)),"")</f>
        <v>TRNLBYXXTUNXX</v>
      </c>
      <c r="B112" s="19" t="str">
        <f t="shared" si="1"/>
        <v>LBYXX</v>
      </c>
      <c r="C112" s="45" t="str">
        <f t="shared" si="2"/>
        <v>LBYXX</v>
      </c>
      <c r="D112" s="19" t="str">
        <f t="shared" si="3"/>
        <v>TUNXX</v>
      </c>
      <c r="E112" s="45" t="str">
        <f t="shared" si="4"/>
        <v>TUNXX</v>
      </c>
      <c r="F112" s="19" t="str">
        <f t="shared" si="5"/>
        <v>Yes</v>
      </c>
      <c r="G112" s="19" t="str">
        <f t="shared" si="6"/>
        <v>TRNLBYXXTUNXX</v>
      </c>
      <c r="H112" s="19">
        <f>max(SUMIFS('Input - Capacities'!$I$3:$I$1128,'Input - Capacities'!$F$3:$F$1128,A112),SUMIFS('Input - Capacities'!$J$3:$J$1128,'Input - Capacities'!$F$3:$F$1128,A112)*-1)</f>
        <v>300</v>
      </c>
      <c r="I112" s="47"/>
      <c r="J112" s="19" t="s">
        <v>1797</v>
      </c>
      <c r="K112" s="19" t="s">
        <v>1797</v>
      </c>
      <c r="M112" s="19" t="str">
        <f t="array" ref="M112">IFERROR(INDEX($G$2:$G$1999,MATCH(0,IFERROR(MATCH($G$2:$G$1999,$O$2:$O$1000,0),COUNTIF($M$1:$M111,$G$2:$G$1000)),0)),"")</f>
        <v/>
      </c>
      <c r="O112" s="48" t="s">
        <v>1042</v>
      </c>
      <c r="P112" s="42" t="str">
        <f t="shared" si="7"/>
        <v>DEUXX</v>
      </c>
      <c r="Q112" s="42" t="str">
        <f t="shared" si="8"/>
        <v>FRAXX</v>
      </c>
      <c r="R112" s="42" t="b">
        <f>IF(vlookup(O112,'Input - Config'!$A$3:$D$833,4,0)="No",False,True)</f>
        <v>0</v>
      </c>
      <c r="S112" s="42" t="b">
        <v>0</v>
      </c>
      <c r="U112" s="19">
        <f t="shared" si="9"/>
        <v>3</v>
      </c>
      <c r="V112" s="19">
        <f t="shared" si="10"/>
        <v>2020</v>
      </c>
      <c r="W112" s="42">
        <v>2030.0</v>
      </c>
      <c r="X112" s="42">
        <v>10.0</v>
      </c>
      <c r="Y112" s="49">
        <f>IFERROR(VLOOKUP(O112,'Final Data - Costs and Losses'!$A$2:$H$997,7,FALSE)/1000,915)</f>
        <v>1214.54304</v>
      </c>
      <c r="Z112" s="19" t="str">
        <f t="shared" si="11"/>
        <v>  TRNDEUXXFRAXX: [3, 2020, 'open', 2030, 10, 1215]</v>
      </c>
      <c r="AB112" s="48"/>
      <c r="AH112" s="47"/>
    </row>
    <row r="113">
      <c r="A113" s="19" t="str">
        <f t="array" ref="A113">IFERROR(INDEX('Input - Capacities'!$F$3:$F$1128, MATCH(0,COUNTIF($A$1:A112, 'Input - Capacities'!$F$3:$F$1128), 0)),"")</f>
        <v>TRNLSOXXZAFXX</v>
      </c>
      <c r="B113" s="19" t="str">
        <f t="shared" si="1"/>
        <v>LSOXX</v>
      </c>
      <c r="C113" s="45" t="str">
        <f t="shared" si="2"/>
        <v>LSOXX</v>
      </c>
      <c r="D113" s="19" t="str">
        <f t="shared" si="3"/>
        <v>ZAFXX</v>
      </c>
      <c r="E113" s="45" t="str">
        <f t="shared" si="4"/>
        <v>ZAFXX</v>
      </c>
      <c r="F113" s="19" t="str">
        <f t="shared" si="5"/>
        <v>Yes</v>
      </c>
      <c r="G113" s="19" t="str">
        <f t="shared" si="6"/>
        <v>TRNLSOXXZAFXX</v>
      </c>
      <c r="H113" s="19">
        <f>max(SUMIFS('Input - Capacities'!$I$3:$I$1128,'Input - Capacities'!$F$3:$F$1128,A113),SUMIFS('Input - Capacities'!$J$3:$J$1128,'Input - Capacities'!$F$3:$F$1128,A113)*-1)</f>
        <v>230</v>
      </c>
      <c r="I113" s="47"/>
      <c r="J113" s="19" t="s">
        <v>1798</v>
      </c>
      <c r="K113" s="19" t="s">
        <v>1798</v>
      </c>
      <c r="M113" s="19" t="str">
        <f t="array" ref="M113">IFERROR(INDEX($G$2:$G$1999,MATCH(0,IFERROR(MATCH($G$2:$G$1999,$O$2:$O$1000,0),COUNTIF($M$1:$M112,$G$2:$G$1000)),0)),"")</f>
        <v/>
      </c>
      <c r="O113" s="48" t="s">
        <v>1044</v>
      </c>
      <c r="P113" s="42" t="str">
        <f t="shared" si="7"/>
        <v>DEUXX</v>
      </c>
      <c r="Q113" s="42" t="str">
        <f t="shared" si="8"/>
        <v>LUXXX</v>
      </c>
      <c r="R113" s="42" t="b">
        <f>IF(vlookup(O113,'Input - Config'!$A$3:$D$833,4,0)="No",False,True)</f>
        <v>0</v>
      </c>
      <c r="S113" s="42" t="b">
        <v>0</v>
      </c>
      <c r="U113" s="19">
        <f t="shared" si="9"/>
        <v>2.3</v>
      </c>
      <c r="V113" s="19">
        <f t="shared" si="10"/>
        <v>2020</v>
      </c>
      <c r="W113" s="42">
        <v>2030.0</v>
      </c>
      <c r="X113" s="42">
        <v>10.0</v>
      </c>
      <c r="Y113" s="49">
        <f>IFERROR(VLOOKUP(O113,'Final Data - Costs and Losses'!$A$2:$H$997,7,FALSE)/1000,915)</f>
        <v>1057.59504</v>
      </c>
      <c r="Z113" s="19" t="str">
        <f t="shared" si="11"/>
        <v>  TRNDEUXXLUXXX: [2.3, 2020, 'open', 2030, 10, 1058]</v>
      </c>
      <c r="AB113" s="48"/>
      <c r="AH113" s="47"/>
    </row>
    <row r="114">
      <c r="A114" s="19" t="str">
        <f t="array" ref="A114">IFERROR(INDEX('Input - Capacities'!$F$3:$F$1128, MATCH(0,COUNTIF($A$1:A113, 'Input - Capacities'!$F$3:$F$1128), 0)),"")</f>
        <v>TRNMARXXPRTXX</v>
      </c>
      <c r="B114" s="19" t="str">
        <f t="shared" si="1"/>
        <v>MARXX</v>
      </c>
      <c r="C114" s="45" t="str">
        <f t="shared" si="2"/>
        <v>MARXX</v>
      </c>
      <c r="D114" s="19" t="str">
        <f t="shared" si="3"/>
        <v>PRTXX</v>
      </c>
      <c r="E114" s="45" t="str">
        <f t="shared" si="4"/>
        <v>PRTXX</v>
      </c>
      <c r="F114" s="19" t="str">
        <f t="shared" si="5"/>
        <v>Yes</v>
      </c>
      <c r="G114" s="19" t="str">
        <f t="shared" si="6"/>
        <v>TRNMARXXPRTXX</v>
      </c>
      <c r="H114" s="19">
        <f>max(SUMIFS('Input - Capacities'!$I$3:$I$1128,'Input - Capacities'!$F$3:$F$1128,A114),SUMIFS('Input - Capacities'!$J$3:$J$1128,'Input - Capacities'!$F$3:$F$1128,A114)*-1)</f>
        <v>0</v>
      </c>
      <c r="I114" s="47"/>
      <c r="J114" s="19" t="s">
        <v>1799</v>
      </c>
      <c r="K114" s="19" t="s">
        <v>1799</v>
      </c>
      <c r="M114" s="19" t="str">
        <f t="array" ref="M114">IFERROR(INDEX($G$2:$G$1999,MATCH(0,IFERROR(MATCH($G$2:$G$1999,$O$2:$O$1000,0),COUNTIF($M$1:$M113,$G$2:$G$1000)),0)),"")</f>
        <v/>
      </c>
      <c r="O114" s="48" t="s">
        <v>1045</v>
      </c>
      <c r="P114" s="42" t="str">
        <f t="shared" si="7"/>
        <v>DEUXX</v>
      </c>
      <c r="Q114" s="42" t="str">
        <f t="shared" si="8"/>
        <v>NLDXX</v>
      </c>
      <c r="R114" s="42" t="b">
        <f>IF(vlookup(O114,'Input - Config'!$A$3:$D$833,4,0)="No",False,True)</f>
        <v>0</v>
      </c>
      <c r="S114" s="42" t="b">
        <v>0</v>
      </c>
      <c r="U114" s="19">
        <f t="shared" si="9"/>
        <v>3.95</v>
      </c>
      <c r="V114" s="19">
        <f t="shared" si="10"/>
        <v>2020</v>
      </c>
      <c r="W114" s="42">
        <v>2030.0</v>
      </c>
      <c r="X114" s="42">
        <v>10.0</v>
      </c>
      <c r="Y114" s="49">
        <f>IFERROR(VLOOKUP(O114,'Final Data - Costs and Losses'!$A$2:$H$997,7,FALSE)/1000,915)</f>
        <v>1043.32704</v>
      </c>
      <c r="Z114" s="19" t="str">
        <f t="shared" si="11"/>
        <v>  TRNDEUXXNLDXX: [3.95, 2020, 'open', 2030, 10, 1043]</v>
      </c>
      <c r="AB114" s="48"/>
      <c r="AH114" s="47"/>
    </row>
    <row r="115">
      <c r="A115" s="19" t="str">
        <f t="array" ref="A115">IFERROR(INDEX('Input - Capacities'!$F$3:$F$1128, MATCH(0,COUNTIF($A$1:A114, 'Input - Capacities'!$F$3:$F$1128), 0)),"")</f>
        <v>TRNMLTXXTUNXX</v>
      </c>
      <c r="B115" s="19" t="str">
        <f t="shared" si="1"/>
        <v>MLTXX</v>
      </c>
      <c r="C115" s="45" t="str">
        <f t="shared" si="2"/>
        <v>MLTXX</v>
      </c>
      <c r="D115" s="19" t="str">
        <f t="shared" si="3"/>
        <v>TUNXX</v>
      </c>
      <c r="E115" s="45" t="str">
        <f t="shared" si="4"/>
        <v>TUNXX</v>
      </c>
      <c r="F115" s="19" t="str">
        <f t="shared" si="5"/>
        <v>Yes</v>
      </c>
      <c r="G115" s="19" t="str">
        <f t="shared" si="6"/>
        <v>TRNMLTXXTUNXX</v>
      </c>
      <c r="H115" s="19">
        <f>max(SUMIFS('Input - Capacities'!$I$3:$I$1128,'Input - Capacities'!$F$3:$F$1128,A115),SUMIFS('Input - Capacities'!$J$3:$J$1128,'Input - Capacities'!$F$3:$F$1128,A115)*-1)</f>
        <v>0</v>
      </c>
      <c r="I115" s="47"/>
      <c r="J115" s="19" t="s">
        <v>1800</v>
      </c>
      <c r="K115" s="19" t="s">
        <v>1800</v>
      </c>
      <c r="M115" s="19" t="str">
        <f t="array" ref="M115">IFERROR(INDEX($G$2:$G$1999,MATCH(0,IFERROR(MATCH($G$2:$G$1999,$O$2:$O$1000,0),COUNTIF($M$1:$M114,$G$2:$G$1000)),0)),"")</f>
        <v/>
      </c>
      <c r="O115" s="48" t="s">
        <v>1046</v>
      </c>
      <c r="P115" s="42" t="str">
        <f t="shared" si="7"/>
        <v>DEUXX</v>
      </c>
      <c r="Q115" s="42" t="str">
        <f t="shared" si="8"/>
        <v>NORXX</v>
      </c>
      <c r="R115" s="42" t="b">
        <f>IF(vlookup(O115,'Input - Config'!$A$3:$D$833,4,0)="No",False,True)</f>
        <v>1</v>
      </c>
      <c r="S115" s="42" t="b">
        <v>0</v>
      </c>
      <c r="U115" s="19">
        <f t="shared" si="9"/>
        <v>1.4</v>
      </c>
      <c r="V115" s="19">
        <f t="shared" si="10"/>
        <v>2020</v>
      </c>
      <c r="W115" s="42">
        <v>2030.0</v>
      </c>
      <c r="X115" s="42">
        <v>10.0</v>
      </c>
      <c r="Y115" s="49">
        <f>IFERROR(VLOOKUP(O115,'Final Data - Costs and Losses'!$A$2:$H$997,7,FALSE)/1000,915)</f>
        <v>1307.52672</v>
      </c>
      <c r="Z115" s="19" t="str">
        <f t="shared" si="11"/>
        <v>  TRNDEUXXNORXX: [1.4, 2020, 'open', 2030, 10, 1308]</v>
      </c>
      <c r="AB115" s="48"/>
      <c r="AH115" s="47"/>
    </row>
    <row r="116">
      <c r="A116" s="19" t="str">
        <f t="array" ref="A116">IFERROR(INDEX('Input - Capacities'!$F$3:$F$1128, MATCH(0,COUNTIF($A$1:A115, 'Input - Capacities'!$F$3:$F$1128), 0)),"")</f>
        <v>TRNOMNXXPAKXX</v>
      </c>
      <c r="B116" s="19" t="str">
        <f t="shared" si="1"/>
        <v>OMNXX</v>
      </c>
      <c r="C116" s="45" t="str">
        <f t="shared" si="2"/>
        <v>OMNXX</v>
      </c>
      <c r="D116" s="19" t="str">
        <f t="shared" si="3"/>
        <v>PAKXX</v>
      </c>
      <c r="E116" s="45" t="str">
        <f t="shared" si="4"/>
        <v>PAKXX</v>
      </c>
      <c r="F116" s="19" t="str">
        <f t="shared" si="5"/>
        <v>Yes</v>
      </c>
      <c r="G116" s="19" t="str">
        <f t="shared" si="6"/>
        <v>TRNOMNXXPAKXX</v>
      </c>
      <c r="H116" s="19">
        <f>max(SUMIFS('Input - Capacities'!$I$3:$I$1128,'Input - Capacities'!$F$3:$F$1128,A116),SUMIFS('Input - Capacities'!$J$3:$J$1128,'Input - Capacities'!$F$3:$F$1128,A116)*-1)</f>
        <v>0</v>
      </c>
      <c r="I116" s="47"/>
      <c r="J116" s="19" t="s">
        <v>1801</v>
      </c>
      <c r="K116" s="19" t="s">
        <v>1801</v>
      </c>
      <c r="M116" s="19" t="str">
        <f t="array" ref="M116">IFERROR(INDEX($G$2:$G$1999,MATCH(0,IFERROR(MATCH($G$2:$G$1999,$O$2:$O$1000,0),COUNTIF($M$1:$M115,$G$2:$G$1000)),0)),"")</f>
        <v/>
      </c>
      <c r="O116" s="48" t="s">
        <v>1048</v>
      </c>
      <c r="P116" s="42" t="str">
        <f t="shared" si="7"/>
        <v>DEUXX</v>
      </c>
      <c r="Q116" s="42" t="str">
        <f t="shared" si="8"/>
        <v>POLXX</v>
      </c>
      <c r="R116" s="42" t="b">
        <f>IF(vlookup(O116,'Input - Config'!$A$3:$D$833,4,0)="No",False,True)</f>
        <v>0</v>
      </c>
      <c r="S116" s="42" t="b">
        <v>0</v>
      </c>
      <c r="U116" s="19">
        <f t="shared" si="9"/>
        <v>1</v>
      </c>
      <c r="V116" s="19">
        <f t="shared" si="10"/>
        <v>2020</v>
      </c>
      <c r="W116" s="42">
        <v>2030.0</v>
      </c>
      <c r="X116" s="42">
        <v>10.0</v>
      </c>
      <c r="Y116" s="49">
        <f>IFERROR(VLOOKUP(O116,'Final Data - Costs and Losses'!$A$2:$H$997,7,FALSE)/1000,915)</f>
        <v>1009.08384</v>
      </c>
      <c r="Z116" s="19" t="str">
        <f t="shared" si="11"/>
        <v>  TRNDEUXXPOLXX: [1, 2020, 'open', 2030, 10, 1009]</v>
      </c>
      <c r="AB116" s="48"/>
      <c r="AH116" s="47"/>
    </row>
    <row r="117">
      <c r="A117" s="19" t="str">
        <f t="array" ref="A117">IFERROR(INDEX('Input - Capacities'!$F$3:$F$1128, MATCH(0,COUNTIF($A$1:A116, 'Input - Capacities'!$F$3:$F$1128), 0)),"")</f>
        <v>TRNOMNXXYEMXX</v>
      </c>
      <c r="B117" s="19" t="str">
        <f t="shared" si="1"/>
        <v>OMNXX</v>
      </c>
      <c r="C117" s="45" t="str">
        <f t="shared" si="2"/>
        <v>OMNXX</v>
      </c>
      <c r="D117" s="19" t="str">
        <f t="shared" si="3"/>
        <v>YEMXX</v>
      </c>
      <c r="E117" s="45" t="str">
        <f t="shared" si="4"/>
        <v>YEMXX</v>
      </c>
      <c r="F117" s="19" t="str">
        <f t="shared" si="5"/>
        <v>Yes</v>
      </c>
      <c r="G117" s="19" t="str">
        <f t="shared" si="6"/>
        <v>TRNOMNXXYEMXX</v>
      </c>
      <c r="H117" s="19">
        <f>max(SUMIFS('Input - Capacities'!$I$3:$I$1128,'Input - Capacities'!$F$3:$F$1128,A117),SUMIFS('Input - Capacities'!$J$3:$J$1128,'Input - Capacities'!$F$3:$F$1128,A117)*-1)</f>
        <v>0</v>
      </c>
      <c r="I117" s="47"/>
      <c r="J117" s="19" t="s">
        <v>1802</v>
      </c>
      <c r="K117" s="19" t="s">
        <v>1802</v>
      </c>
      <c r="M117" s="19" t="str">
        <f t="array" ref="M117">IFERROR(INDEX($G$2:$G$1999,MATCH(0,IFERROR(MATCH($G$2:$G$1999,$O$2:$O$1000,0),COUNTIF($M$1:$M116,$G$2:$G$1000)),0)),"")</f>
        <v/>
      </c>
      <c r="O117" s="48" t="s">
        <v>1049</v>
      </c>
      <c r="P117" s="42" t="str">
        <f t="shared" si="7"/>
        <v>DEUXX</v>
      </c>
      <c r="Q117" s="42" t="str">
        <f t="shared" si="8"/>
        <v>SWEXX</v>
      </c>
      <c r="R117" s="42" t="b">
        <f>IF(vlookup(O117,'Input - Config'!$A$3:$D$833,4,0)="No",False,True)</f>
        <v>1</v>
      </c>
      <c r="S117" s="42" t="b">
        <v>0</v>
      </c>
      <c r="U117" s="19">
        <f t="shared" si="9"/>
        <v>0.615</v>
      </c>
      <c r="V117" s="19">
        <f t="shared" si="10"/>
        <v>2020</v>
      </c>
      <c r="W117" s="42">
        <v>2030.0</v>
      </c>
      <c r="X117" s="42">
        <v>10.0</v>
      </c>
      <c r="Y117" s="49">
        <f>IFERROR(VLOOKUP(O117,'Final Data - Costs and Losses'!$A$2:$H$997,7,FALSE)/1000,915)</f>
        <v>1288.40424</v>
      </c>
      <c r="Z117" s="19" t="str">
        <f t="shared" si="11"/>
        <v>  TRNDEUXXSWEXX: [0.615, 2020, 'open', 2030, 10, 1288]</v>
      </c>
      <c r="AB117" s="48"/>
      <c r="AH117" s="47"/>
    </row>
    <row r="118">
      <c r="A118" s="19" t="str">
        <f t="array" ref="A118">IFERROR(INDEX('Input - Capacities'!$F$3:$F$1128, MATCH(0,COUNTIF($A$1:A117, 'Input - Capacities'!$F$3:$F$1128), 0)),"")</f>
        <v>TRNPRKXXRUSFE</v>
      </c>
      <c r="B118" s="19" t="str">
        <f t="shared" si="1"/>
        <v>PRKXX</v>
      </c>
      <c r="C118" s="45" t="str">
        <f t="shared" si="2"/>
        <v>PRKXX</v>
      </c>
      <c r="D118" s="19" t="str">
        <f t="shared" si="3"/>
        <v>RUSFE</v>
      </c>
      <c r="E118" s="45" t="str">
        <f t="shared" si="4"/>
        <v>RUSFE</v>
      </c>
      <c r="F118" s="19" t="str">
        <f t="shared" si="5"/>
        <v>Yes</v>
      </c>
      <c r="G118" s="19" t="str">
        <f t="shared" si="6"/>
        <v>TRNPRKXXRUSFE</v>
      </c>
      <c r="H118" s="19">
        <f>max(SUMIFS('Input - Capacities'!$I$3:$I$1128,'Input - Capacities'!$F$3:$F$1128,A118),SUMIFS('Input - Capacities'!$J$3:$J$1128,'Input - Capacities'!$F$3:$F$1128,A118)*-1)</f>
        <v>0</v>
      </c>
      <c r="I118" s="47"/>
      <c r="J118" s="19" t="s">
        <v>1803</v>
      </c>
      <c r="K118" s="19" t="s">
        <v>1803</v>
      </c>
      <c r="M118" s="19" t="str">
        <f t="array" ref="M118">IFERROR(INDEX($G$2:$G$1999,MATCH(0,IFERROR(MATCH($G$2:$G$1999,$O$2:$O$1000,0),COUNTIF($M$1:$M117,$G$2:$G$1000)),0)),"")</f>
        <v/>
      </c>
      <c r="O118" s="48" t="s">
        <v>1412</v>
      </c>
      <c r="P118" s="42" t="str">
        <f t="shared" si="7"/>
        <v>DJIXX</v>
      </c>
      <c r="Q118" s="42" t="str">
        <f t="shared" si="8"/>
        <v>ETHXX</v>
      </c>
      <c r="R118" s="42" t="b">
        <f>IF(vlookup(O118,'Input - Config'!$A$3:$D$833,4,0)="No",False,True)</f>
        <v>0</v>
      </c>
      <c r="S118" s="42" t="b">
        <v>0</v>
      </c>
      <c r="U118" s="19">
        <f t="shared" si="9"/>
        <v>0.18</v>
      </c>
      <c r="V118" s="19">
        <f t="shared" si="10"/>
        <v>2020</v>
      </c>
      <c r="W118" s="42">
        <v>2030.0</v>
      </c>
      <c r="X118" s="42">
        <v>10.0</v>
      </c>
      <c r="Y118" s="49">
        <f>IFERROR(VLOOKUP(O118,'Final Data - Costs and Losses'!$A$2:$H$997,7,FALSE)/1000,915)</f>
        <v>1033.6248</v>
      </c>
      <c r="Z118" s="19" t="str">
        <f t="shared" si="11"/>
        <v>  TRNDJIXXETHXX: [0.18, 2020, 'open', 2030, 10, 1034]</v>
      </c>
      <c r="AB118" s="48"/>
      <c r="AH118" s="47"/>
    </row>
    <row r="119">
      <c r="A119" s="19" t="str">
        <f t="array" ref="A119">IFERROR(INDEX('Input - Capacities'!$F$3:$F$1128, MATCH(0,COUNTIF($A$1:A118, 'Input - Capacities'!$F$3:$F$1128), 0)),"")</f>
        <v>TRNQATXXSAUXX</v>
      </c>
      <c r="B119" s="19" t="str">
        <f t="shared" si="1"/>
        <v>QATXX</v>
      </c>
      <c r="C119" s="45" t="str">
        <f t="shared" si="2"/>
        <v>QATXX</v>
      </c>
      <c r="D119" s="19" t="str">
        <f t="shared" si="3"/>
        <v>SAUXX</v>
      </c>
      <c r="E119" s="45" t="str">
        <f t="shared" si="4"/>
        <v>SAUXX</v>
      </c>
      <c r="F119" s="19" t="str">
        <f t="shared" si="5"/>
        <v>Yes</v>
      </c>
      <c r="G119" s="19" t="str">
        <f t="shared" si="6"/>
        <v>TRNQATXXSAUXX</v>
      </c>
      <c r="H119" s="19">
        <f>max(SUMIFS('Input - Capacities'!$I$3:$I$1128,'Input - Capacities'!$F$3:$F$1128,A119),SUMIFS('Input - Capacities'!$J$3:$J$1128,'Input - Capacities'!$F$3:$F$1128,A119)*-1)</f>
        <v>750</v>
      </c>
      <c r="I119" s="47"/>
      <c r="J119" s="19" t="s">
        <v>1804</v>
      </c>
      <c r="K119" s="19" t="s">
        <v>1804</v>
      </c>
      <c r="M119" s="19" t="str">
        <f t="array" ref="M119">IFERROR(INDEX($G$2:$G$1999,MATCH(0,IFERROR(MATCH($G$2:$G$1999,$O$2:$O$1000,0),COUNTIF($M$1:$M118,$G$2:$G$1000)),0)),"")</f>
        <v/>
      </c>
      <c r="O119" s="48" t="s">
        <v>1051</v>
      </c>
      <c r="P119" s="42" t="str">
        <f t="shared" si="7"/>
        <v>DNKXX</v>
      </c>
      <c r="Q119" s="42" t="str">
        <f t="shared" si="8"/>
        <v>GBRXX</v>
      </c>
      <c r="R119" s="42" t="b">
        <f>IF(vlookup(O119,'Input - Config'!$A$3:$D$833,4,0)="No",False,True)</f>
        <v>1</v>
      </c>
      <c r="S119" s="42" t="b">
        <v>0</v>
      </c>
      <c r="U119" s="19">
        <f t="shared" si="9"/>
        <v>0</v>
      </c>
      <c r="V119" s="19">
        <f t="shared" si="10"/>
        <v>2030</v>
      </c>
      <c r="W119" s="42">
        <v>2030.0</v>
      </c>
      <c r="X119" s="42">
        <v>10.0</v>
      </c>
      <c r="Y119" s="49">
        <f>IFERROR(VLOOKUP(O119,'Final Data - Costs and Losses'!$A$2:$H$997,7,FALSE)/1000,915)</f>
        <v>1391.09904</v>
      </c>
      <c r="Z119" s="19" t="str">
        <f t="shared" si="11"/>
        <v>  TRNDNKXXGBRXX: [0, 2030, 'open', 2030, 10, 1391]</v>
      </c>
      <c r="AB119" s="48"/>
      <c r="AH119" s="47"/>
    </row>
    <row r="120">
      <c r="A120" s="19" t="str">
        <f t="array" ref="A120">IFERROR(INDEX('Input - Capacities'!$F$3:$F$1128, MATCH(0,COUNTIF($A$1:A119, 'Input - Capacities'!$F$3:$F$1128), 0)),"")</f>
        <v>TRNSAUXXSDNXX</v>
      </c>
      <c r="B120" s="19" t="str">
        <f t="shared" si="1"/>
        <v>SAUXX</v>
      </c>
      <c r="C120" s="45" t="str">
        <f t="shared" si="2"/>
        <v>SAUXX</v>
      </c>
      <c r="D120" s="19" t="str">
        <f t="shared" si="3"/>
        <v>SDNXX</v>
      </c>
      <c r="E120" s="45" t="str">
        <f t="shared" si="4"/>
        <v>SDNXX</v>
      </c>
      <c r="F120" s="19" t="str">
        <f t="shared" si="5"/>
        <v>Yes</v>
      </c>
      <c r="G120" s="19" t="str">
        <f t="shared" si="6"/>
        <v>TRNSAUXXSDNXX</v>
      </c>
      <c r="H120" s="19">
        <f>max(SUMIFS('Input - Capacities'!$I$3:$I$1128,'Input - Capacities'!$F$3:$F$1128,A120),SUMIFS('Input - Capacities'!$J$3:$J$1128,'Input - Capacities'!$F$3:$F$1128,A120)*-1)</f>
        <v>0</v>
      </c>
      <c r="I120" s="47"/>
      <c r="J120" s="19" t="s">
        <v>1805</v>
      </c>
      <c r="K120" s="19" t="s">
        <v>1805</v>
      </c>
      <c r="M120" s="19" t="str">
        <f t="array" ref="M120">IFERROR(INDEX($G$2:$G$1999,MATCH(0,IFERROR(MATCH($G$2:$G$1999,$O$2:$O$1000,0),COUNTIF($M$1:$M119,$G$2:$G$1000)),0)),"")</f>
        <v/>
      </c>
      <c r="O120" s="48" t="s">
        <v>1052</v>
      </c>
      <c r="P120" s="42" t="str">
        <f t="shared" si="7"/>
        <v>DNKXX</v>
      </c>
      <c r="Q120" s="42" t="str">
        <f t="shared" si="8"/>
        <v>NLDXX</v>
      </c>
      <c r="R120" s="42" t="b">
        <f>IF(vlookup(O120,'Input - Config'!$A$3:$D$833,4,0)="No",False,True)</f>
        <v>1</v>
      </c>
      <c r="S120" s="42" t="b">
        <v>0</v>
      </c>
      <c r="U120" s="19">
        <f t="shared" si="9"/>
        <v>0.7</v>
      </c>
      <c r="V120" s="19">
        <f t="shared" si="10"/>
        <v>2020</v>
      </c>
      <c r="W120" s="42">
        <v>2030.0</v>
      </c>
      <c r="X120" s="42">
        <v>10.0</v>
      </c>
      <c r="Y120" s="49">
        <f>IFERROR(VLOOKUP(O120,'Final Data - Costs and Losses'!$A$2:$H$997,7,FALSE)/1000,915)</f>
        <v>1153.83864</v>
      </c>
      <c r="Z120" s="19" t="str">
        <f t="shared" si="11"/>
        <v>  TRNDNKXXNLDXX: [0.7, 2020, 'open', 2030, 10, 1154]</v>
      </c>
      <c r="AB120" s="48"/>
      <c r="AH120" s="47"/>
    </row>
    <row r="121">
      <c r="A121" s="19" t="str">
        <f t="array" ref="A121">IFERROR(INDEX('Input - Capacities'!$F$3:$F$1128, MATCH(0,COUNTIF($A$1:A120, 'Input - Capacities'!$F$3:$F$1128), 0)),"")</f>
        <v>TRNSAUXXYEMXX</v>
      </c>
      <c r="B121" s="19" t="str">
        <f t="shared" si="1"/>
        <v>SAUXX</v>
      </c>
      <c r="C121" s="45" t="str">
        <f t="shared" si="2"/>
        <v>SAUXX</v>
      </c>
      <c r="D121" s="19" t="str">
        <f t="shared" si="3"/>
        <v>YEMXX</v>
      </c>
      <c r="E121" s="45" t="str">
        <f t="shared" si="4"/>
        <v>YEMXX</v>
      </c>
      <c r="F121" s="19" t="str">
        <f t="shared" si="5"/>
        <v>Yes</v>
      </c>
      <c r="G121" s="19" t="str">
        <f t="shared" si="6"/>
        <v>TRNSAUXXYEMXX</v>
      </c>
      <c r="H121" s="19">
        <f>max(SUMIFS('Input - Capacities'!$I$3:$I$1128,'Input - Capacities'!$F$3:$F$1128,A121),SUMIFS('Input - Capacities'!$J$3:$J$1128,'Input - Capacities'!$F$3:$F$1128,A121)*-1)</f>
        <v>0</v>
      </c>
      <c r="I121" s="47"/>
      <c r="J121" s="19" t="s">
        <v>1806</v>
      </c>
      <c r="K121" s="19" t="s">
        <v>1806</v>
      </c>
      <c r="M121" s="19" t="str">
        <f t="array" ref="M121">IFERROR(INDEX($G$2:$G$1999,MATCH(0,IFERROR(MATCH($G$2:$G$1999,$O$2:$O$1000,0),COUNTIF($M$1:$M120,$G$2:$G$1000)),0)),"")</f>
        <v/>
      </c>
      <c r="O121" s="48" t="s">
        <v>1053</v>
      </c>
      <c r="P121" s="42" t="str">
        <f t="shared" si="7"/>
        <v>DNKXX</v>
      </c>
      <c r="Q121" s="42" t="str">
        <f t="shared" si="8"/>
        <v>NORXX</v>
      </c>
      <c r="R121" s="42" t="b">
        <f>IF(vlookup(O121,'Input - Config'!$A$3:$D$833,4,0)="No",False,True)</f>
        <v>1</v>
      </c>
      <c r="S121" s="42" t="b">
        <v>0</v>
      </c>
      <c r="U121" s="19">
        <f t="shared" si="9"/>
        <v>1.64</v>
      </c>
      <c r="V121" s="19">
        <f t="shared" si="10"/>
        <v>2020</v>
      </c>
      <c r="W121" s="42">
        <v>2030.0</v>
      </c>
      <c r="X121" s="42">
        <v>10.0</v>
      </c>
      <c r="Y121" s="49">
        <f>IFERROR(VLOOKUP(O121,'Final Data - Costs and Losses'!$A$2:$H$997,7,FALSE)/1000,915)</f>
        <v>1056.10152</v>
      </c>
      <c r="Z121" s="19" t="str">
        <f t="shared" si="11"/>
        <v>  TRNDNKXXNORXX: [1.64, 2020, 'open', 2030, 10, 1056]</v>
      </c>
      <c r="AB121" s="48"/>
      <c r="AH121" s="47"/>
    </row>
    <row r="122">
      <c r="A122" s="19" t="str">
        <f t="array" ref="A122">IFERROR(INDEX('Input - Capacities'!$F$3:$F$1128, MATCH(0,COUNTIF($A$1:A121, 'Input - Capacities'!$F$3:$F$1128), 0)),"")</f>
        <v>TRNSDNXXTCDXX</v>
      </c>
      <c r="B122" s="19" t="str">
        <f t="shared" si="1"/>
        <v>SDNXX</v>
      </c>
      <c r="C122" s="45" t="str">
        <f t="shared" si="2"/>
        <v>SDNXX</v>
      </c>
      <c r="D122" s="19" t="str">
        <f t="shared" si="3"/>
        <v>TCDXX</v>
      </c>
      <c r="E122" s="45" t="str">
        <f t="shared" si="4"/>
        <v>TCDXX</v>
      </c>
      <c r="F122" s="19" t="str">
        <f t="shared" si="5"/>
        <v>Yes</v>
      </c>
      <c r="G122" s="19" t="str">
        <f t="shared" si="6"/>
        <v>TRNSDNXXTCDXX</v>
      </c>
      <c r="H122" s="19">
        <f>max(SUMIFS('Input - Capacities'!$I$3:$I$1128,'Input - Capacities'!$F$3:$F$1128,A122),SUMIFS('Input - Capacities'!$J$3:$J$1128,'Input - Capacities'!$F$3:$F$1128,A122)*-1)</f>
        <v>0</v>
      </c>
      <c r="I122" s="47"/>
      <c r="J122" s="19" t="s">
        <v>1807</v>
      </c>
      <c r="K122" s="19" t="s">
        <v>1807</v>
      </c>
      <c r="M122" s="19" t="str">
        <f t="array" ref="M122">IFERROR(INDEX($G$2:$G$1999,MATCH(0,IFERROR(MATCH($G$2:$G$1999,$O$2:$O$1000,0),COUNTIF($M$1:$M121,$G$2:$G$1000)),0)),"")</f>
        <v/>
      </c>
      <c r="O122" s="48" t="s">
        <v>1054</v>
      </c>
      <c r="P122" s="42" t="str">
        <f t="shared" si="7"/>
        <v>DNKXX</v>
      </c>
      <c r="Q122" s="42" t="str">
        <f t="shared" si="8"/>
        <v>SWEXX</v>
      </c>
      <c r="R122" s="42" t="b">
        <f>IF(vlookup(O122,'Input - Config'!$A$3:$D$833,4,0)="No",False,True)</f>
        <v>1</v>
      </c>
      <c r="S122" s="42" t="b">
        <v>0</v>
      </c>
      <c r="U122" s="19">
        <f t="shared" si="9"/>
        <v>2.45</v>
      </c>
      <c r="V122" s="19">
        <f t="shared" si="10"/>
        <v>2020</v>
      </c>
      <c r="W122" s="42">
        <v>2030.0</v>
      </c>
      <c r="X122" s="42">
        <v>10.0</v>
      </c>
      <c r="Y122" s="49">
        <f>IFERROR(VLOOKUP(O122,'Final Data - Costs and Losses'!$A$2:$H$997,7,FALSE)/1000,915)</f>
        <v>1083.72288</v>
      </c>
      <c r="Z122" s="19" t="str">
        <f t="shared" si="11"/>
        <v>  TRNDNKXXSWEXX: [2.45, 2020, 'open', 2030, 10, 1084]</v>
      </c>
      <c r="AB122" s="48"/>
      <c r="AH122" s="47"/>
    </row>
    <row r="123">
      <c r="A123" s="19" t="str">
        <f t="array" ref="A123">IFERROR(INDEX('Input - Capacities'!$F$3:$F$1128, MATCH(0,COUNTIF($A$1:A122, 'Input - Capacities'!$F$3:$F$1128), 0)),"")</f>
        <v>TRNSOMXXYEMXX</v>
      </c>
      <c r="B123" s="19" t="str">
        <f t="shared" si="1"/>
        <v>SOMXX</v>
      </c>
      <c r="C123" s="45" t="str">
        <f t="shared" si="2"/>
        <v>SOMXX</v>
      </c>
      <c r="D123" s="19" t="str">
        <f t="shared" si="3"/>
        <v>YEMXX</v>
      </c>
      <c r="E123" s="45" t="str">
        <f t="shared" si="4"/>
        <v>YEMXX</v>
      </c>
      <c r="F123" s="19" t="str">
        <f t="shared" si="5"/>
        <v>Yes</v>
      </c>
      <c r="G123" s="19" t="str">
        <f t="shared" si="6"/>
        <v>TRNSOMXXYEMXX</v>
      </c>
      <c r="H123" s="19">
        <f>max(SUMIFS('Input - Capacities'!$I$3:$I$1128,'Input - Capacities'!$F$3:$F$1128,A123),SUMIFS('Input - Capacities'!$J$3:$J$1128,'Input - Capacities'!$F$3:$F$1128,A123)*-1)</f>
        <v>0</v>
      </c>
      <c r="I123" s="47"/>
      <c r="J123" s="19" t="s">
        <v>1808</v>
      </c>
      <c r="K123" s="19" t="s">
        <v>1808</v>
      </c>
      <c r="M123" s="19" t="str">
        <f t="array" ref="M123">IFERROR(INDEX($G$2:$G$1999,MATCH(0,IFERROR(MATCH($G$2:$G$1999,$O$2:$O$1000,0),COUNTIF($M$1:$M122,$G$2:$G$1000)),0)),"")</f>
        <v/>
      </c>
      <c r="O123" s="48" t="s">
        <v>1415</v>
      </c>
      <c r="P123" s="42" t="str">
        <f t="shared" si="7"/>
        <v>DZAXX</v>
      </c>
      <c r="Q123" s="42" t="str">
        <f t="shared" si="8"/>
        <v>ESHXX</v>
      </c>
      <c r="R123" s="42" t="b">
        <f>IF(vlookup(O123,'Input - Config'!$A$3:$D$833,4,0)="No",False,True)</f>
        <v>0</v>
      </c>
      <c r="S123" s="42" t="b">
        <v>0</v>
      </c>
      <c r="U123" s="19">
        <f t="shared" si="9"/>
        <v>0</v>
      </c>
      <c r="V123" s="19">
        <f t="shared" si="10"/>
        <v>2030</v>
      </c>
      <c r="W123" s="42">
        <v>2030.0</v>
      </c>
      <c r="X123" s="42">
        <v>10.0</v>
      </c>
      <c r="Y123" s="49">
        <f>IFERROR(VLOOKUP(O123,'Final Data - Costs and Losses'!$A$2:$H$997,7,FALSE)/1000,915)</f>
        <v>1778.4144</v>
      </c>
      <c r="Z123" s="19" t="str">
        <f t="shared" si="11"/>
        <v>  TRNDZAXXESHXX: [0, 2030, 'open', 2030, 10, 1778]</v>
      </c>
      <c r="AB123" s="48"/>
      <c r="AH123" s="47"/>
    </row>
    <row r="124">
      <c r="A124" s="19" t="str">
        <f t="array" ref="A124">IFERROR(INDEX('Input - Capacities'!$F$3:$F$1128, MATCH(0,COUNTIF($A$1:A123, 'Input - Capacities'!$F$3:$F$1128), 0)),"")</f>
        <v>TRNSYRXXTURXX</v>
      </c>
      <c r="B124" s="19" t="str">
        <f t="shared" si="1"/>
        <v>SYRXX</v>
      </c>
      <c r="C124" s="45" t="str">
        <f t="shared" si="2"/>
        <v>SYRXX</v>
      </c>
      <c r="D124" s="19" t="str">
        <f t="shared" si="3"/>
        <v>TURXX</v>
      </c>
      <c r="E124" s="45" t="str">
        <f t="shared" si="4"/>
        <v>TURXX</v>
      </c>
      <c r="F124" s="19" t="str">
        <f t="shared" si="5"/>
        <v>Yes</v>
      </c>
      <c r="G124" s="19" t="str">
        <f t="shared" si="6"/>
        <v>TRNSYRXXTURXX</v>
      </c>
      <c r="H124" s="19">
        <f>max(SUMIFS('Input - Capacities'!$I$3:$I$1128,'Input - Capacities'!$F$3:$F$1128,A124),SUMIFS('Input - Capacities'!$J$3:$J$1128,'Input - Capacities'!$F$3:$F$1128,A124)*-1)</f>
        <v>300</v>
      </c>
      <c r="I124" s="47"/>
      <c r="J124" s="19" t="s">
        <v>1809</v>
      </c>
      <c r="K124" s="19" t="s">
        <v>1809</v>
      </c>
      <c r="M124" s="19" t="str">
        <f t="array" ref="M124">IFERROR(INDEX($G$2:$G$1999,MATCH(0,IFERROR(MATCH($G$2:$G$1999,$O$2:$O$1000,0),COUNTIF($M$1:$M123,$G$2:$G$1000)),0)),"")</f>
        <v/>
      </c>
      <c r="O124" s="48" t="s">
        <v>1423</v>
      </c>
      <c r="P124" s="42" t="str">
        <f t="shared" si="7"/>
        <v>DZAXX</v>
      </c>
      <c r="Q124" s="42" t="str">
        <f t="shared" si="8"/>
        <v>LBYXX</v>
      </c>
      <c r="R124" s="42" t="b">
        <f>IF(vlookup(O124,'Input - Config'!$A$3:$D$833,4,0)="No",False,True)</f>
        <v>0</v>
      </c>
      <c r="S124" s="42" t="b">
        <v>0</v>
      </c>
      <c r="U124" s="19">
        <f t="shared" si="9"/>
        <v>0</v>
      </c>
      <c r="V124" s="19">
        <f t="shared" si="10"/>
        <v>2030</v>
      </c>
      <c r="W124" s="42">
        <v>2030.0</v>
      </c>
      <c r="X124" s="42">
        <v>10.0</v>
      </c>
      <c r="Y124" s="49">
        <f>IFERROR(VLOOKUP(O124,'Final Data - Costs and Losses'!$A$2:$H$997,7,FALSE)/1000,915)</f>
        <v>1295.58528</v>
      </c>
      <c r="Z124" s="19" t="str">
        <f t="shared" si="11"/>
        <v>  TRNDZAXXLBYXX: [0, 2030, 'open', 2030, 10, 1296]</v>
      </c>
      <c r="AB124" s="48"/>
      <c r="AH124" s="47"/>
    </row>
    <row r="125">
      <c r="A125" s="19" t="str">
        <f t="array" ref="A125">IFERROR(INDEX('Input - Capacities'!$F$3:$F$1128, MATCH(0,COUNTIF($A$1:A124, 'Input - Capacities'!$F$3:$F$1128), 0)),"")</f>
        <v>TRNIRQXXSAUXX</v>
      </c>
      <c r="B125" s="19" t="str">
        <f t="shared" si="1"/>
        <v>IRQXX</v>
      </c>
      <c r="C125" s="45" t="str">
        <f t="shared" si="2"/>
        <v>IRQXX</v>
      </c>
      <c r="D125" s="19" t="str">
        <f t="shared" si="3"/>
        <v>SAUXX</v>
      </c>
      <c r="E125" s="45" t="str">
        <f t="shared" si="4"/>
        <v>SAUXX</v>
      </c>
      <c r="F125" s="19" t="str">
        <f t="shared" si="5"/>
        <v>Yes</v>
      </c>
      <c r="G125" s="19" t="str">
        <f t="shared" si="6"/>
        <v>TRNIRQXXSAUXX</v>
      </c>
      <c r="H125" s="19">
        <f>max(SUMIFS('Input - Capacities'!$I$3:$I$1128,'Input - Capacities'!$F$3:$F$1128,A125),SUMIFS('Input - Capacities'!$J$3:$J$1128,'Input - Capacities'!$F$3:$F$1128,A125)*-1)</f>
        <v>0</v>
      </c>
      <c r="I125" s="47"/>
      <c r="J125" s="19" t="s">
        <v>1810</v>
      </c>
      <c r="K125" s="19" t="s">
        <v>1810</v>
      </c>
      <c r="M125" s="19" t="str">
        <f t="array" ref="M125">IFERROR(INDEX($G$2:$G$1999,MATCH(0,IFERROR(MATCH($G$2:$G$1999,$O$2:$O$1000,0),COUNTIF($M$1:$M124,$G$2:$G$1000)),0)),"")</f>
        <v/>
      </c>
      <c r="O125" s="48" t="s">
        <v>285</v>
      </c>
      <c r="P125" s="42" t="str">
        <f t="shared" si="7"/>
        <v>DZAXX</v>
      </c>
      <c r="Q125" s="42" t="str">
        <f t="shared" si="8"/>
        <v>MARXX</v>
      </c>
      <c r="R125" s="42" t="b">
        <f>IF(vlookup(O125,'Input - Config'!$A$3:$D$833,4,0)="No",False,True)</f>
        <v>0</v>
      </c>
      <c r="S125" s="42" t="b">
        <v>1</v>
      </c>
      <c r="U125" s="19">
        <f t="shared" si="9"/>
        <v>1.4</v>
      </c>
      <c r="V125" s="19">
        <f t="shared" si="10"/>
        <v>2020</v>
      </c>
      <c r="W125" s="42">
        <v>2030.0</v>
      </c>
      <c r="X125" s="42">
        <v>10.0</v>
      </c>
      <c r="Y125" s="49">
        <f>IFERROR(VLOOKUP(O125,'Final Data - Costs and Losses'!$A$2:$H$997,7,FALSE)/1000,915)</f>
        <v>1302.43392</v>
      </c>
      <c r="Z125" s="19" t="str">
        <f t="shared" si="11"/>
        <v>  TRNDZAXXMARXX: [1.4, 2020, 'open', 2030, 10, 1302]</v>
      </c>
      <c r="AB125" s="48"/>
      <c r="AH125" s="47"/>
    </row>
    <row r="126">
      <c r="A126" s="19" t="str">
        <f t="array" ref="A126">IFERROR(INDEX('Input - Capacities'!$F$3:$F$1128, MATCH(0,COUNTIF($A$1:A125, 'Input - Capacities'!$F$3:$F$1128), 0)),"")</f>
        <v>TRNOMNXXSAUXX</v>
      </c>
      <c r="B126" s="19" t="str">
        <f t="shared" si="1"/>
        <v>OMNXX</v>
      </c>
      <c r="C126" s="45" t="str">
        <f t="shared" si="2"/>
        <v>OMNXX</v>
      </c>
      <c r="D126" s="19" t="str">
        <f t="shared" si="3"/>
        <v>SAUXX</v>
      </c>
      <c r="E126" s="45" t="str">
        <f t="shared" si="4"/>
        <v>SAUXX</v>
      </c>
      <c r="F126" s="19" t="str">
        <f t="shared" si="5"/>
        <v>Yes</v>
      </c>
      <c r="G126" s="19" t="str">
        <f t="shared" si="6"/>
        <v>TRNOMNXXSAUXX</v>
      </c>
      <c r="H126" s="19">
        <f>max(SUMIFS('Input - Capacities'!$I$3:$I$1128,'Input - Capacities'!$F$3:$F$1128,A126),SUMIFS('Input - Capacities'!$J$3:$J$1128,'Input - Capacities'!$F$3:$F$1128,A126)*-1)</f>
        <v>400</v>
      </c>
      <c r="I126" s="47"/>
      <c r="J126" s="19" t="s">
        <v>1811</v>
      </c>
      <c r="K126" s="19" t="s">
        <v>1811</v>
      </c>
      <c r="M126" s="19" t="str">
        <f t="array" ref="M126">IFERROR(INDEX($G$2:$G$1999,MATCH(0,IFERROR(MATCH($G$2:$G$1999,$O$2:$O$1000,0),COUNTIF($M$1:$M125,$G$2:$G$1000)),0)),"")</f>
        <v/>
      </c>
      <c r="O126" s="48" t="s">
        <v>1424</v>
      </c>
      <c r="P126" s="42" t="str">
        <f t="shared" si="7"/>
        <v>DZAXX</v>
      </c>
      <c r="Q126" s="42" t="str">
        <f t="shared" si="8"/>
        <v>MLIXX</v>
      </c>
      <c r="R126" s="42" t="b">
        <f>IF(vlookup(O126,'Input - Config'!$A$3:$D$833,4,0)="No",False,True)</f>
        <v>0</v>
      </c>
      <c r="S126" s="42" t="b">
        <v>0</v>
      </c>
      <c r="U126" s="19">
        <f t="shared" si="9"/>
        <v>0</v>
      </c>
      <c r="V126" s="19">
        <f t="shared" si="10"/>
        <v>2030</v>
      </c>
      <c r="W126" s="42">
        <v>2030.0</v>
      </c>
      <c r="X126" s="42">
        <v>10.0</v>
      </c>
      <c r="Y126" s="49">
        <f>IFERROR(VLOOKUP(O126,'Final Data - Costs and Losses'!$A$2:$H$997,7,FALSE)/1000,915)</f>
        <v>2368.53888</v>
      </c>
      <c r="Z126" s="19" t="str">
        <f t="shared" si="11"/>
        <v>  TRNDZAXXMLIXX: [0, 2030, 'open', 2030, 10, 2369]</v>
      </c>
      <c r="AB126" s="48"/>
      <c r="AH126" s="47"/>
    </row>
    <row r="127">
      <c r="A127" s="19" t="str">
        <f t="array" ref="A127">IFERROR(INDEX('Input - Capacities'!$F$3:$F$1128, MATCH(0,COUNTIF($A$1:A126, 'Input - Capacities'!$F$3:$F$1128), 0)),"")</f>
        <v>TRNTJKXXUZBXX</v>
      </c>
      <c r="B127" s="19" t="str">
        <f t="shared" si="1"/>
        <v>TJKXX</v>
      </c>
      <c r="C127" s="45" t="str">
        <f t="shared" si="2"/>
        <v>TJKXX</v>
      </c>
      <c r="D127" s="19" t="str">
        <f t="shared" si="3"/>
        <v>UZBXX</v>
      </c>
      <c r="E127" s="45" t="str">
        <f t="shared" si="4"/>
        <v>UZBXX</v>
      </c>
      <c r="F127" s="19" t="str">
        <f t="shared" si="5"/>
        <v>Yes</v>
      </c>
      <c r="G127" s="19" t="str">
        <f t="shared" si="6"/>
        <v>TRNTJKXXUZBXX</v>
      </c>
      <c r="H127" s="19">
        <f>max(SUMIFS('Input - Capacities'!$I$3:$I$1128,'Input - Capacities'!$F$3:$F$1128,A127),SUMIFS('Input - Capacities'!$J$3:$J$1128,'Input - Capacities'!$F$3:$F$1128,A127)*-1)</f>
        <v>850</v>
      </c>
      <c r="I127" s="47"/>
      <c r="J127" s="19" t="s">
        <v>1812</v>
      </c>
      <c r="K127" s="19" t="s">
        <v>1812</v>
      </c>
      <c r="M127" s="19" t="str">
        <f t="array" ref="M127">IFERROR(INDEX($G$2:$G$1999,MATCH(0,IFERROR(MATCH($G$2:$G$1999,$O$2:$O$1000,0),COUNTIF($M$1:$M126,$G$2:$G$1000)),0)),"")</f>
        <v/>
      </c>
      <c r="O127" s="48" t="s">
        <v>1425</v>
      </c>
      <c r="P127" s="42" t="str">
        <f t="shared" si="7"/>
        <v>DZAXX</v>
      </c>
      <c r="Q127" s="42" t="str">
        <f t="shared" si="8"/>
        <v>MRTXX</v>
      </c>
      <c r="R127" s="42" t="b">
        <f>IF(vlookup(O127,'Input - Config'!$A$3:$D$833,4,0)="No",False,True)</f>
        <v>0</v>
      </c>
      <c r="S127" s="42" t="b">
        <v>0</v>
      </c>
      <c r="U127" s="19">
        <f t="shared" si="9"/>
        <v>0</v>
      </c>
      <c r="V127" s="19">
        <f t="shared" si="10"/>
        <v>2030</v>
      </c>
      <c r="W127" s="42">
        <v>2030.0</v>
      </c>
      <c r="X127" s="42">
        <v>10.0</v>
      </c>
      <c r="Y127" s="49">
        <f>IFERROR(VLOOKUP(O127,'Final Data - Costs and Losses'!$A$2:$H$997,7,FALSE)/1000,915)</f>
        <v>2305.75968</v>
      </c>
      <c r="Z127" s="19" t="str">
        <f t="shared" si="11"/>
        <v>  TRNDZAXXMRTXX: [0, 2030, 'open', 2030, 10, 2306]</v>
      </c>
      <c r="AB127" s="48"/>
      <c r="AH127" s="47"/>
    </row>
    <row r="128">
      <c r="A128" s="19" t="str">
        <f t="array" ref="A128">IFERROR(INDEX('Input - Capacities'!$F$3:$F$1128, MATCH(0,COUNTIF($A$1:A127, 'Input - Capacities'!$F$3:$F$1128), 0)),"")</f>
        <v>TRNTKMXXUZBXX</v>
      </c>
      <c r="B128" s="19" t="str">
        <f t="shared" si="1"/>
        <v>TKMXX</v>
      </c>
      <c r="C128" s="45" t="str">
        <f t="shared" si="2"/>
        <v>TKMXX</v>
      </c>
      <c r="D128" s="19" t="str">
        <f t="shared" si="3"/>
        <v>UZBXX</v>
      </c>
      <c r="E128" s="45" t="str">
        <f t="shared" si="4"/>
        <v>UZBXX</v>
      </c>
      <c r="F128" s="19" t="str">
        <f t="shared" si="5"/>
        <v>Yes</v>
      </c>
      <c r="G128" s="19" t="str">
        <f t="shared" si="6"/>
        <v>TRNTKMXXUZBXX</v>
      </c>
      <c r="H128" s="19">
        <f>max(SUMIFS('Input - Capacities'!$I$3:$I$1128,'Input - Capacities'!$F$3:$F$1128,A128),SUMIFS('Input - Capacities'!$J$3:$J$1128,'Input - Capacities'!$F$3:$F$1128,A128)*-1)</f>
        <v>850</v>
      </c>
      <c r="I128" s="47"/>
      <c r="J128" s="19" t="s">
        <v>1813</v>
      </c>
      <c r="K128" s="19" t="s">
        <v>1813</v>
      </c>
      <c r="M128" s="19" t="str">
        <f t="array" ref="M128">IFERROR(INDEX($G$2:$G$1999,MATCH(0,IFERROR(MATCH($G$2:$G$1999,$O$2:$O$1000,0),COUNTIF($M$1:$M127,$G$2:$G$1000)),0)),"")</f>
        <v/>
      </c>
      <c r="O128" s="48" t="s">
        <v>1426</v>
      </c>
      <c r="P128" s="42" t="str">
        <f t="shared" si="7"/>
        <v>DZAXX</v>
      </c>
      <c r="Q128" s="42" t="str">
        <f t="shared" si="8"/>
        <v>NERXX</v>
      </c>
      <c r="R128" s="42" t="b">
        <f>IF(vlookup(O128,'Input - Config'!$A$3:$D$833,4,0)="No",False,True)</f>
        <v>0</v>
      </c>
      <c r="S128" s="42" t="b">
        <v>0</v>
      </c>
      <c r="U128" s="19">
        <f t="shared" si="9"/>
        <v>0</v>
      </c>
      <c r="V128" s="19">
        <f t="shared" si="10"/>
        <v>2030</v>
      </c>
      <c r="W128" s="42">
        <v>2030.0</v>
      </c>
      <c r="X128" s="42">
        <v>10.0</v>
      </c>
      <c r="Y128" s="49">
        <f>IFERROR(VLOOKUP(O128,'Final Data - Costs and Losses'!$A$2:$H$997,7,FALSE)/1000,915)</f>
        <v>2189.90352</v>
      </c>
      <c r="Z128" s="19" t="str">
        <f t="shared" si="11"/>
        <v>  TRNDZAXXNERXX: [0, 2030, 'open', 2030, 10, 2190]</v>
      </c>
      <c r="AB128" s="48"/>
      <c r="AH128" s="47"/>
    </row>
    <row r="129">
      <c r="A129" s="19" t="str">
        <f t="array" ref="A129">IFERROR(INDEX('Input - Capacities'!$F$3:$F$1128, MATCH(0,COUNTIF($A$1:A128, 'Input - Capacities'!$F$3:$F$1128), 0)),"")</f>
        <v>TRNARGXXBOLXX</v>
      </c>
      <c r="B129" s="19" t="str">
        <f t="shared" si="1"/>
        <v>ARGXX</v>
      </c>
      <c r="C129" s="45" t="str">
        <f t="shared" si="2"/>
        <v>ARGXX</v>
      </c>
      <c r="D129" s="19" t="str">
        <f t="shared" si="3"/>
        <v>BOLXX</v>
      </c>
      <c r="E129" s="45" t="str">
        <f t="shared" si="4"/>
        <v>BOLXX</v>
      </c>
      <c r="F129" s="19" t="str">
        <f t="shared" si="5"/>
        <v>Yes</v>
      </c>
      <c r="G129" s="19" t="str">
        <f t="shared" si="6"/>
        <v>TRNARGXXBOLXX</v>
      </c>
      <c r="H129" s="19">
        <f>max(SUMIFS('Input - Capacities'!$I$3:$I$1128,'Input - Capacities'!$F$3:$F$1128,A129),SUMIFS('Input - Capacities'!$J$3:$J$1128,'Input - Capacities'!$F$3:$F$1128,A129)*-1)</f>
        <v>120</v>
      </c>
      <c r="I129" s="47"/>
      <c r="J129" s="19" t="s">
        <v>1814</v>
      </c>
      <c r="K129" s="19" t="s">
        <v>1814</v>
      </c>
      <c r="M129" s="19" t="str">
        <f t="array" ref="M129">IFERROR(INDEX($G$2:$G$1999,MATCH(0,IFERROR(MATCH($G$2:$G$1999,$O$2:$O$1000,0),COUNTIF($M$1:$M128,$G$2:$G$1000)),0)),"")</f>
        <v/>
      </c>
      <c r="O129" s="48" t="s">
        <v>1427</v>
      </c>
      <c r="P129" s="42" t="str">
        <f t="shared" si="7"/>
        <v>DZAXX</v>
      </c>
      <c r="Q129" s="42" t="str">
        <f t="shared" si="8"/>
        <v>TUNXX</v>
      </c>
      <c r="R129" s="42" t="b">
        <f>IF(vlookup(O129,'Input - Config'!$A$3:$D$833,4,0)="No",False,True)</f>
        <v>0</v>
      </c>
      <c r="S129" s="42" t="b">
        <v>0</v>
      </c>
      <c r="U129" s="19">
        <f t="shared" si="9"/>
        <v>0.28</v>
      </c>
      <c r="V129" s="19">
        <f t="shared" si="10"/>
        <v>2020</v>
      </c>
      <c r="W129" s="42">
        <v>2030.0</v>
      </c>
      <c r="X129" s="42">
        <v>10.0</v>
      </c>
      <c r="Y129" s="49">
        <f>IFERROR(VLOOKUP(O129,'Final Data - Costs and Losses'!$A$2:$H$997,7,FALSE)/1000,915)</f>
        <v>1075.85808</v>
      </c>
      <c r="Z129" s="19" t="str">
        <f t="shared" si="11"/>
        <v>  TRNDZAXXTUNXX: [0.28, 2020, 'open', 2030, 10, 1076]</v>
      </c>
      <c r="AB129" s="48"/>
      <c r="AH129" s="47"/>
    </row>
    <row r="130">
      <c r="A130" s="19" t="str">
        <f t="array" ref="A130">IFERROR(INDEX('Input - Capacities'!$F$3:$F$1128, MATCH(0,COUNTIF($A$1:A129, 'Input - Capacities'!$F$3:$F$1128), 0)),"")</f>
        <v>TRNARGXXCHLXX</v>
      </c>
      <c r="B130" s="19" t="str">
        <f t="shared" si="1"/>
        <v>ARGXX</v>
      </c>
      <c r="C130" s="45" t="str">
        <f t="shared" si="2"/>
        <v>ARGXX</v>
      </c>
      <c r="D130" s="19" t="str">
        <f t="shared" si="3"/>
        <v>CHLXX</v>
      </c>
      <c r="E130" s="45" t="str">
        <f t="shared" si="4"/>
        <v>CHLXX</v>
      </c>
      <c r="F130" s="19" t="str">
        <f t="shared" si="5"/>
        <v>Yes</v>
      </c>
      <c r="G130" s="19" t="str">
        <f t="shared" si="6"/>
        <v>TRNARGXXCHLXX</v>
      </c>
      <c r="H130" s="19">
        <f>max(SUMIFS('Input - Capacities'!$I$3:$I$1128,'Input - Capacities'!$F$3:$F$1128,A130),SUMIFS('Input - Capacities'!$J$3:$J$1128,'Input - Capacities'!$F$3:$F$1128,A130)*-1)</f>
        <v>200</v>
      </c>
      <c r="I130" s="47"/>
      <c r="J130" s="19" t="s">
        <v>1815</v>
      </c>
      <c r="K130" s="19" t="s">
        <v>1815</v>
      </c>
      <c r="M130" s="19" t="str">
        <f t="array" ref="M130">IFERROR(INDEX($G$2:$G$1999,MATCH(0,IFERROR(MATCH($G$2:$G$1999,$O$2:$O$1000,0),COUNTIF($M$1:$M129,$G$2:$G$1000)),0)),"")</f>
        <v/>
      </c>
      <c r="O130" s="48" t="s">
        <v>534</v>
      </c>
      <c r="P130" s="42" t="str">
        <f t="shared" si="7"/>
        <v>ECUXX</v>
      </c>
      <c r="Q130" s="42" t="str">
        <f t="shared" si="8"/>
        <v>PERXX</v>
      </c>
      <c r="R130" s="42" t="b">
        <f>IF(vlookup(O130,'Input - Config'!$A$3:$D$833,4,0)="No",False,True)</f>
        <v>0</v>
      </c>
      <c r="S130" s="42" t="b">
        <v>0</v>
      </c>
      <c r="U130" s="19">
        <f t="shared" si="9"/>
        <v>0.1</v>
      </c>
      <c r="V130" s="19">
        <f t="shared" si="10"/>
        <v>2020</v>
      </c>
      <c r="W130" s="42">
        <v>2030.0</v>
      </c>
      <c r="X130" s="42">
        <v>10.0</v>
      </c>
      <c r="Y130" s="49">
        <f>IFERROR(VLOOKUP(O130,'Final Data - Costs and Losses'!$A$2:$H$997,7,FALSE)/1000,915)</f>
        <v>1365.78384</v>
      </c>
      <c r="Z130" s="19" t="str">
        <f t="shared" si="11"/>
        <v>  TRNECUXXPERXX: [0.1, 2020, 'open', 2030, 10, 1366]</v>
      </c>
      <c r="AB130" s="48"/>
      <c r="AH130" s="47"/>
    </row>
    <row r="131">
      <c r="A131" s="19" t="str">
        <f t="array" ref="A131">IFERROR(INDEX('Input - Capacities'!$F$3:$F$1128, MATCH(0,COUNTIF($A$1:A130, 'Input - Capacities'!$F$3:$F$1128), 0)),"")</f>
        <v>TRNARGXXPRYXX</v>
      </c>
      <c r="B131" s="19" t="str">
        <f t="shared" si="1"/>
        <v>ARGXX</v>
      </c>
      <c r="C131" s="45" t="str">
        <f t="shared" si="2"/>
        <v>ARGXX</v>
      </c>
      <c r="D131" s="19" t="str">
        <f t="shared" si="3"/>
        <v>PRYXX</v>
      </c>
      <c r="E131" s="45" t="str">
        <f t="shared" si="4"/>
        <v>PRYXX</v>
      </c>
      <c r="F131" s="19" t="str">
        <f t="shared" si="5"/>
        <v>Yes</v>
      </c>
      <c r="G131" s="19" t="str">
        <f t="shared" si="6"/>
        <v>TRNARGXXPRYXX</v>
      </c>
      <c r="H131" s="19">
        <f>max(SUMIFS('Input - Capacities'!$I$3:$I$1128,'Input - Capacities'!$F$3:$F$1128,A131),SUMIFS('Input - Capacities'!$J$3:$J$1128,'Input - Capacities'!$F$3:$F$1128,A131)*-1)</f>
        <v>3320</v>
      </c>
      <c r="I131" s="47"/>
      <c r="J131" s="19" t="s">
        <v>1816</v>
      </c>
      <c r="K131" s="19" t="s">
        <v>1816</v>
      </c>
      <c r="M131" s="19" t="str">
        <f t="array" ref="M131">IFERROR(INDEX($G$2:$G$1999,MATCH(0,IFERROR(MATCH($G$2:$G$1999,$O$2:$O$1000,0),COUNTIF($M$1:$M130,$G$2:$G$1000)),0)),"")</f>
        <v/>
      </c>
      <c r="O131" s="48" t="s">
        <v>287</v>
      </c>
      <c r="P131" s="42" t="str">
        <f t="shared" si="7"/>
        <v>EGYXX</v>
      </c>
      <c r="Q131" s="42" t="str">
        <f t="shared" si="8"/>
        <v>ISRXX</v>
      </c>
      <c r="R131" s="42" t="b">
        <f>IF(vlookup(O131,'Input - Config'!$A$3:$D$833,4,0)="No",False,True)</f>
        <v>0</v>
      </c>
      <c r="S131" s="42" t="b">
        <v>0</v>
      </c>
      <c r="U131" s="19">
        <f t="shared" si="9"/>
        <v>0</v>
      </c>
      <c r="V131" s="19">
        <f t="shared" si="10"/>
        <v>2030</v>
      </c>
      <c r="W131" s="42">
        <v>2030.0</v>
      </c>
      <c r="X131" s="42">
        <v>10.0</v>
      </c>
      <c r="Y131" s="49">
        <f>IFERROR(VLOOKUP(O131,'Final Data - Costs and Losses'!$A$2:$H$997,7,FALSE)/1000,915)</f>
        <v>945.73392</v>
      </c>
      <c r="Z131" s="19" t="str">
        <f t="shared" si="11"/>
        <v>  TRNEGYXXISRXX: [0, 2030, 'open', 2030, 10, 946]</v>
      </c>
      <c r="AB131" s="48"/>
      <c r="AH131" s="47"/>
    </row>
    <row r="132">
      <c r="A132" s="19" t="str">
        <f t="array" ref="A132">IFERROR(INDEX('Input - Capacities'!$F$3:$F$1128, MATCH(0,COUNTIF($A$1:A131, 'Input - Capacities'!$F$3:$F$1128), 0)),"")</f>
        <v>TRNARGXXURYXX</v>
      </c>
      <c r="B132" s="19" t="str">
        <f t="shared" si="1"/>
        <v>ARGXX</v>
      </c>
      <c r="C132" s="45" t="str">
        <f t="shared" si="2"/>
        <v>ARGXX</v>
      </c>
      <c r="D132" s="19" t="str">
        <f t="shared" si="3"/>
        <v>URYXX</v>
      </c>
      <c r="E132" s="45" t="str">
        <f t="shared" si="4"/>
        <v>URYXX</v>
      </c>
      <c r="F132" s="19" t="str">
        <f t="shared" si="5"/>
        <v>Yes</v>
      </c>
      <c r="G132" s="19" t="str">
        <f t="shared" si="6"/>
        <v>TRNARGXXURYXX</v>
      </c>
      <c r="H132" s="19">
        <f>max(SUMIFS('Input - Capacities'!$I$3:$I$1128,'Input - Capacities'!$F$3:$F$1128,A132),SUMIFS('Input - Capacities'!$J$3:$J$1128,'Input - Capacities'!$F$3:$F$1128,A132)*-1)</f>
        <v>3890</v>
      </c>
      <c r="I132" s="47"/>
      <c r="J132" s="19" t="s">
        <v>1817</v>
      </c>
      <c r="K132" s="19" t="s">
        <v>1817</v>
      </c>
      <c r="M132" s="19" t="str">
        <f t="array" ref="M132">IFERROR(INDEX($G$2:$G$1999,MATCH(0,IFERROR(MATCH($G$2:$G$1999,$O$2:$O$1000,0),COUNTIF($M$1:$M131,$G$2:$G$1000)),0)),"")</f>
        <v/>
      </c>
      <c r="O132" s="48" t="s">
        <v>289</v>
      </c>
      <c r="P132" s="42" t="str">
        <f t="shared" si="7"/>
        <v>EGYXX</v>
      </c>
      <c r="Q132" s="42" t="str">
        <f t="shared" si="8"/>
        <v>JORXX</v>
      </c>
      <c r="R132" s="42" t="b">
        <f>IF(vlookup(O132,'Input - Config'!$A$3:$D$833,4,0)="No",False,True)</f>
        <v>1</v>
      </c>
      <c r="S132" s="42" t="b">
        <v>0</v>
      </c>
      <c r="U132" s="19">
        <f t="shared" si="9"/>
        <v>0.3</v>
      </c>
      <c r="V132" s="19">
        <f t="shared" si="10"/>
        <v>2020</v>
      </c>
      <c r="W132" s="42">
        <v>2030.0</v>
      </c>
      <c r="X132" s="42">
        <v>10.0</v>
      </c>
      <c r="Y132" s="49">
        <f>IFERROR(VLOOKUP(O132,'Final Data - Costs and Losses'!$A$2:$H$997,7,FALSE)/1000,915)</f>
        <v>1064.6004</v>
      </c>
      <c r="Z132" s="19" t="str">
        <f t="shared" si="11"/>
        <v>  TRNEGYXXJORXX: [0.3, 2020, 'open', 2030, 10, 1065]</v>
      </c>
      <c r="AB132" s="48"/>
      <c r="AH132" s="47"/>
    </row>
    <row r="133">
      <c r="A133" s="19" t="str">
        <f t="array" ref="A133">IFERROR(INDEX('Input - Capacities'!$F$3:$F$1128, MATCH(0,COUNTIF($A$1:A132, 'Input - Capacities'!$F$3:$F$1128), 0)),"")</f>
        <v>TRNAUSNTAUSQL</v>
      </c>
      <c r="B133" s="19" t="str">
        <f t="shared" si="1"/>
        <v>AUSNT</v>
      </c>
      <c r="C133" s="45" t="str">
        <f t="shared" si="2"/>
        <v>AUSXX</v>
      </c>
      <c r="D133" s="19" t="str">
        <f t="shared" si="3"/>
        <v>AUSQL</v>
      </c>
      <c r="E133" s="45" t="str">
        <f t="shared" si="4"/>
        <v>AUSXX</v>
      </c>
      <c r="F133" s="19" t="str">
        <f t="shared" si="5"/>
        <v>Yes</v>
      </c>
      <c r="G133" s="19" t="str">
        <f t="shared" si="6"/>
        <v>TRNAUSXXAUSXX</v>
      </c>
      <c r="H133" s="19">
        <f>max(SUMIFS('Input - Capacities'!$I$3:$I$1128,'Input - Capacities'!$F$3:$F$1128,A133),SUMIFS('Input - Capacities'!$J$3:$J$1128,'Input - Capacities'!$F$3:$F$1128,A133)*-1)</f>
        <v>0</v>
      </c>
      <c r="I133" s="47"/>
      <c r="J133" s="19" t="s">
        <v>1818</v>
      </c>
      <c r="K133" s="19" t="s">
        <v>1818</v>
      </c>
      <c r="M133" s="19" t="str">
        <f t="array" ref="M133">IFERROR(INDEX($G$2:$G$1999,MATCH(0,IFERROR(MATCH($G$2:$G$1999,$O$2:$O$1000,0),COUNTIF($M$1:$M132,$G$2:$G$1000)),0)),"")</f>
        <v/>
      </c>
      <c r="O133" s="48" t="s">
        <v>291</v>
      </c>
      <c r="P133" s="42" t="str">
        <f t="shared" si="7"/>
        <v>EGYXX</v>
      </c>
      <c r="Q133" s="42" t="str">
        <f t="shared" si="8"/>
        <v>LBYXX</v>
      </c>
      <c r="R133" s="42" t="b">
        <f>IF(vlookup(O133,'Input - Config'!$A$3:$D$833,4,0)="No",False,True)</f>
        <v>0</v>
      </c>
      <c r="S133" s="42" t="b">
        <v>0</v>
      </c>
      <c r="U133" s="19">
        <f t="shared" si="9"/>
        <v>0.24</v>
      </c>
      <c r="V133" s="19">
        <f t="shared" si="10"/>
        <v>2020</v>
      </c>
      <c r="W133" s="42">
        <v>2030.0</v>
      </c>
      <c r="X133" s="42">
        <v>10.0</v>
      </c>
      <c r="Y133" s="49">
        <f>IFERROR(VLOOKUP(O133,'Final Data - Costs and Losses'!$A$2:$H$997,7,FALSE)/1000,915)</f>
        <v>1705.93296</v>
      </c>
      <c r="Z133" s="19" t="str">
        <f t="shared" si="11"/>
        <v>  TRNEGYXXLBYXX: [0.24, 2020, 'open', 2030, 10, 1706]</v>
      </c>
      <c r="AB133" s="48"/>
      <c r="AH133" s="47"/>
    </row>
    <row r="134">
      <c r="A134" s="19" t="str">
        <f t="array" ref="A134">IFERROR(INDEX('Input - Capacities'!$F$3:$F$1128, MATCH(0,COUNTIF($A$1:A133, 'Input - Capacities'!$F$3:$F$1128), 0)),"")</f>
        <v>TRNAUSNTAUSSA</v>
      </c>
      <c r="B134" s="19" t="str">
        <f t="shared" si="1"/>
        <v>AUSNT</v>
      </c>
      <c r="C134" s="45" t="str">
        <f t="shared" si="2"/>
        <v>AUSXX</v>
      </c>
      <c r="D134" s="19" t="str">
        <f t="shared" si="3"/>
        <v>AUSSA</v>
      </c>
      <c r="E134" s="45" t="str">
        <f t="shared" si="4"/>
        <v>AUSXX</v>
      </c>
      <c r="F134" s="19" t="str">
        <f t="shared" si="5"/>
        <v>Yes</v>
      </c>
      <c r="G134" s="19" t="str">
        <f t="shared" si="6"/>
        <v>TRNAUSXXAUSXX</v>
      </c>
      <c r="H134" s="19">
        <f>max(SUMIFS('Input - Capacities'!$I$3:$I$1128,'Input - Capacities'!$F$3:$F$1128,A134),SUMIFS('Input - Capacities'!$J$3:$J$1128,'Input - Capacities'!$F$3:$F$1128,A134)*-1)</f>
        <v>0</v>
      </c>
      <c r="I134" s="47"/>
      <c r="J134" s="19" t="s">
        <v>1819</v>
      </c>
      <c r="K134" s="19" t="s">
        <v>1819</v>
      </c>
      <c r="M134" s="19" t="str">
        <f t="array" ref="M134">IFERROR(INDEX($G$2:$G$1999,MATCH(0,IFERROR(MATCH($G$2:$G$1999,$O$2:$O$1000,0),COUNTIF($M$1:$M133,$G$2:$G$1000)),0)),"")</f>
        <v/>
      </c>
      <c r="O134" s="48" t="s">
        <v>1434</v>
      </c>
      <c r="P134" s="42" t="str">
        <f t="shared" si="7"/>
        <v>EGYXX</v>
      </c>
      <c r="Q134" s="42" t="str">
        <f t="shared" si="8"/>
        <v>SDNXX</v>
      </c>
      <c r="R134" s="42" t="b">
        <f>IF(vlookup(O134,'Input - Config'!$A$3:$D$833,4,0)="No",False,True)</f>
        <v>0</v>
      </c>
      <c r="S134" s="42" t="b">
        <v>0</v>
      </c>
      <c r="U134" s="19">
        <f t="shared" si="9"/>
        <v>0.3</v>
      </c>
      <c r="V134" s="19">
        <f t="shared" si="10"/>
        <v>2020</v>
      </c>
      <c r="W134" s="42">
        <v>2030.0</v>
      </c>
      <c r="X134" s="42">
        <v>10.0</v>
      </c>
      <c r="Y134" s="49">
        <f>IFERROR(VLOOKUP(O134,'Final Data - Costs and Losses'!$A$2:$H$997,7,FALSE)/1000,915)</f>
        <v>1640.30016</v>
      </c>
      <c r="Z134" s="19" t="str">
        <f t="shared" si="11"/>
        <v>  TRNEGYXXSDNXX: [0.3, 2020, 'open', 2030, 10, 1640]</v>
      </c>
      <c r="AB134" s="48"/>
      <c r="AH134" s="47"/>
    </row>
    <row r="135">
      <c r="A135" s="19" t="str">
        <f t="array" ref="A135">IFERROR(INDEX('Input - Capacities'!$F$3:$F$1128, MATCH(0,COUNTIF($A$1:A134, 'Input - Capacities'!$F$3:$F$1128), 0)),"")</f>
        <v>TRNAUSNTAUSWA</v>
      </c>
      <c r="B135" s="19" t="str">
        <f t="shared" si="1"/>
        <v>AUSNT</v>
      </c>
      <c r="C135" s="45" t="str">
        <f t="shared" si="2"/>
        <v>AUSXX</v>
      </c>
      <c r="D135" s="19" t="str">
        <f t="shared" si="3"/>
        <v>AUSWA</v>
      </c>
      <c r="E135" s="45" t="str">
        <f t="shared" si="4"/>
        <v>AUSXX</v>
      </c>
      <c r="F135" s="19" t="str">
        <f t="shared" si="5"/>
        <v>Yes</v>
      </c>
      <c r="G135" s="19" t="str">
        <f t="shared" si="6"/>
        <v>TRNAUSXXAUSXX</v>
      </c>
      <c r="H135" s="19">
        <f>max(SUMIFS('Input - Capacities'!$I$3:$I$1128,'Input - Capacities'!$F$3:$F$1128,A135),SUMIFS('Input - Capacities'!$J$3:$J$1128,'Input - Capacities'!$F$3:$F$1128,A135)*-1)</f>
        <v>0</v>
      </c>
      <c r="I135" s="47"/>
      <c r="J135" s="19" t="s">
        <v>1820</v>
      </c>
      <c r="K135" s="19" t="s">
        <v>1820</v>
      </c>
      <c r="M135" s="19" t="str">
        <f t="array" ref="M135">IFERROR(INDEX($G$2:$G$1999,MATCH(0,IFERROR(MATCH($G$2:$G$1999,$O$2:$O$1000,0),COUNTIF($M$1:$M134,$G$2:$G$1000)),0)),"")</f>
        <v/>
      </c>
      <c r="O135" s="48" t="s">
        <v>1440</v>
      </c>
      <c r="P135" s="42" t="str">
        <f t="shared" si="7"/>
        <v>ESHXX</v>
      </c>
      <c r="Q135" s="42" t="str">
        <f t="shared" si="8"/>
        <v>MARXX</v>
      </c>
      <c r="R135" s="42" t="b">
        <f>IF(vlookup(O135,'Input - Config'!$A$3:$D$833,4,0)="No",False,True)</f>
        <v>0</v>
      </c>
      <c r="S135" s="42" t="b">
        <v>0</v>
      </c>
      <c r="U135" s="19">
        <f t="shared" si="9"/>
        <v>0.8</v>
      </c>
      <c r="V135" s="19">
        <f t="shared" si="10"/>
        <v>2020</v>
      </c>
      <c r="W135" s="42">
        <v>2030.0</v>
      </c>
      <c r="X135" s="42">
        <v>10.0</v>
      </c>
      <c r="Y135" s="49">
        <f>IFERROR(VLOOKUP(O135,'Final Data - Costs and Losses'!$A$2:$H$997,7,FALSE)/1000,915)</f>
        <v>1222.53312</v>
      </c>
      <c r="Z135" s="19" t="str">
        <f t="shared" si="11"/>
        <v>  TRNESHXXMARXX: [0.8, 2020, 'open', 2030, 10, 1223]</v>
      </c>
      <c r="AB135" s="48"/>
      <c r="AH135" s="47"/>
    </row>
    <row r="136">
      <c r="A136" s="19" t="str">
        <f t="array" ref="A136">IFERROR(INDEX('Input - Capacities'!$F$3:$F$1128, MATCH(0,COUNTIF($A$1:A135, 'Input - Capacities'!$F$3:$F$1128), 0)),"")</f>
        <v>TRNAUSQLAUSSA</v>
      </c>
      <c r="B136" s="19" t="str">
        <f t="shared" si="1"/>
        <v>AUSQL</v>
      </c>
      <c r="C136" s="45" t="str">
        <f t="shared" si="2"/>
        <v>AUSXX</v>
      </c>
      <c r="D136" s="19" t="str">
        <f t="shared" si="3"/>
        <v>AUSSA</v>
      </c>
      <c r="E136" s="45" t="str">
        <f t="shared" si="4"/>
        <v>AUSXX</v>
      </c>
      <c r="F136" s="19" t="str">
        <f t="shared" si="5"/>
        <v>Yes</v>
      </c>
      <c r="G136" s="19" t="str">
        <f t="shared" si="6"/>
        <v>TRNAUSXXAUSXX</v>
      </c>
      <c r="H136" s="19">
        <f>max(SUMIFS('Input - Capacities'!$I$3:$I$1128,'Input - Capacities'!$F$3:$F$1128,A136),SUMIFS('Input - Capacities'!$J$3:$J$1128,'Input - Capacities'!$F$3:$F$1128,A136)*-1)</f>
        <v>0</v>
      </c>
      <c r="I136" s="47"/>
      <c r="J136" s="19" t="s">
        <v>1821</v>
      </c>
      <c r="K136" s="19" t="s">
        <v>1821</v>
      </c>
      <c r="M136" s="19" t="str">
        <f t="array" ref="M136">IFERROR(INDEX($G$2:$G$1999,MATCH(0,IFERROR(MATCH($G$2:$G$1999,$O$2:$O$1000,0),COUNTIF($M$1:$M135,$G$2:$G$1000)),0)),"")</f>
        <v/>
      </c>
      <c r="O136" s="48" t="s">
        <v>1442</v>
      </c>
      <c r="P136" s="42" t="str">
        <f t="shared" si="7"/>
        <v>ESHXX</v>
      </c>
      <c r="Q136" s="42" t="str">
        <f t="shared" si="8"/>
        <v>MRTXX</v>
      </c>
      <c r="R136" s="42" t="b">
        <f>IF(vlookup(O136,'Input - Config'!$A$3:$D$833,4,0)="No",False,True)</f>
        <v>0</v>
      </c>
      <c r="S136" s="42" t="b">
        <v>0</v>
      </c>
      <c r="U136" s="19">
        <f t="shared" si="9"/>
        <v>0</v>
      </c>
      <c r="V136" s="19">
        <f t="shared" si="10"/>
        <v>2030</v>
      </c>
      <c r="W136" s="42">
        <v>2030.0</v>
      </c>
      <c r="X136" s="42">
        <v>10.0</v>
      </c>
      <c r="Y136" s="49">
        <f>IFERROR(VLOOKUP(O136,'Final Data - Costs and Losses'!$A$2:$H$997,7,FALSE)/1000,915)</f>
        <v>1312.13616</v>
      </c>
      <c r="Z136" s="19" t="str">
        <f t="shared" si="11"/>
        <v>  TRNESHXXMRTXX: [0, 2030, 'open', 2030, 10, 1312]</v>
      </c>
      <c r="AB136" s="48"/>
      <c r="AH136" s="47"/>
    </row>
    <row r="137">
      <c r="A137" s="19" t="str">
        <f t="array" ref="A137">IFERROR(INDEX('Input - Capacities'!$F$3:$F$1128, MATCH(0,COUNTIF($A$1:A136, 'Input - Capacities'!$F$3:$F$1128), 0)),"")</f>
        <v>TRNAUSQLAUSSW</v>
      </c>
      <c r="B137" s="19" t="str">
        <f t="shared" si="1"/>
        <v>AUSQL</v>
      </c>
      <c r="C137" s="45" t="str">
        <f t="shared" si="2"/>
        <v>AUSXX</v>
      </c>
      <c r="D137" s="19" t="str">
        <f t="shared" si="3"/>
        <v>AUSSW</v>
      </c>
      <c r="E137" s="45" t="str">
        <f t="shared" si="4"/>
        <v>AUSXX</v>
      </c>
      <c r="F137" s="19" t="str">
        <f t="shared" si="5"/>
        <v>Yes</v>
      </c>
      <c r="G137" s="19" t="str">
        <f t="shared" si="6"/>
        <v>TRNAUSXXAUSXX</v>
      </c>
      <c r="H137" s="19">
        <f>max(SUMIFS('Input - Capacities'!$I$3:$I$1128,'Input - Capacities'!$F$3:$F$1128,A137),SUMIFS('Input - Capacities'!$J$3:$J$1128,'Input - Capacities'!$F$3:$F$1128,A137)*-1)</f>
        <v>1478</v>
      </c>
      <c r="I137" s="47"/>
      <c r="J137" s="19" t="s">
        <v>1822</v>
      </c>
      <c r="K137" s="19" t="s">
        <v>1822</v>
      </c>
      <c r="M137" s="19" t="str">
        <f t="array" ref="M137">IFERROR(INDEX($G$2:$G$1999,MATCH(0,IFERROR(MATCH($G$2:$G$1999,$O$2:$O$1000,0),COUNTIF($M$1:$M136,$G$2:$G$1000)),0)),"")</f>
        <v/>
      </c>
      <c r="O137" s="48" t="s">
        <v>1067</v>
      </c>
      <c r="P137" s="42" t="str">
        <f t="shared" si="7"/>
        <v>ESPXX</v>
      </c>
      <c r="Q137" s="42" t="str">
        <f t="shared" si="8"/>
        <v>FRAXX</v>
      </c>
      <c r="R137" s="42" t="b">
        <f>IF(vlookup(O137,'Input - Config'!$A$3:$D$833,4,0)="No",False,True)</f>
        <v>0</v>
      </c>
      <c r="S137" s="42" t="b">
        <v>0</v>
      </c>
      <c r="U137" s="19">
        <f t="shared" si="9"/>
        <v>2.8</v>
      </c>
      <c r="V137" s="19">
        <f t="shared" si="10"/>
        <v>2020</v>
      </c>
      <c r="W137" s="42">
        <v>2030.0</v>
      </c>
      <c r="X137" s="42">
        <v>10.0</v>
      </c>
      <c r="Y137" s="49">
        <f>IFERROR(VLOOKUP(O137,'Final Data - Costs and Losses'!$A$2:$H$997,7,FALSE)/1000,915)</f>
        <v>1314.98976</v>
      </c>
      <c r="Z137" s="19" t="str">
        <f t="shared" si="11"/>
        <v>  TRNESPXXFRAXX: [2.8, 2020, 'open', 2030, 10, 1315]</v>
      </c>
      <c r="AB137" s="48"/>
      <c r="AH137" s="47"/>
    </row>
    <row r="138">
      <c r="A138" s="19" t="str">
        <f t="array" ref="A138">IFERROR(INDEX('Input - Capacities'!$F$3:$F$1128, MATCH(0,COUNTIF($A$1:A137, 'Input - Capacities'!$F$3:$F$1128), 0)),"")</f>
        <v>TRNAUSQLPNGXX</v>
      </c>
      <c r="B138" s="19" t="str">
        <f t="shared" si="1"/>
        <v>AUSQL</v>
      </c>
      <c r="C138" s="45" t="str">
        <f t="shared" si="2"/>
        <v>AUSXX</v>
      </c>
      <c r="D138" s="19" t="str">
        <f t="shared" si="3"/>
        <v>PNGXX</v>
      </c>
      <c r="E138" s="45" t="str">
        <f t="shared" si="4"/>
        <v>PNGXX</v>
      </c>
      <c r="F138" s="19" t="str">
        <f t="shared" si="5"/>
        <v>Yes</v>
      </c>
      <c r="G138" s="19" t="str">
        <f t="shared" si="6"/>
        <v>TRNAUSXXPNGXX</v>
      </c>
      <c r="H138" s="19">
        <f>max(SUMIFS('Input - Capacities'!$I$3:$I$1128,'Input - Capacities'!$F$3:$F$1128,A138),SUMIFS('Input - Capacities'!$J$3:$J$1128,'Input - Capacities'!$F$3:$F$1128,A138)*-1)</f>
        <v>0</v>
      </c>
      <c r="I138" s="47"/>
      <c r="J138" s="19" t="s">
        <v>1823</v>
      </c>
      <c r="K138" s="19" t="s">
        <v>1823</v>
      </c>
      <c r="M138" s="19" t="str">
        <f t="array" ref="M138">IFERROR(INDEX($G$2:$G$1999,MATCH(0,IFERROR(MATCH($G$2:$G$1999,$O$2:$O$1000,0),COUNTIF($M$1:$M137,$G$2:$G$1000)),0)),"")</f>
        <v/>
      </c>
      <c r="O138" s="48" t="s">
        <v>294</v>
      </c>
      <c r="P138" s="42" t="str">
        <f t="shared" si="7"/>
        <v>ESPXX</v>
      </c>
      <c r="Q138" s="42" t="str">
        <f t="shared" si="8"/>
        <v>MARXX</v>
      </c>
      <c r="R138" s="42" t="b">
        <f>IF(vlookup(O138,'Input - Config'!$A$3:$D$833,4,0)="No",False,True)</f>
        <v>1</v>
      </c>
      <c r="S138" s="42" t="b">
        <v>0</v>
      </c>
      <c r="U138" s="19">
        <f t="shared" si="9"/>
        <v>1.4</v>
      </c>
      <c r="V138" s="19">
        <f t="shared" si="10"/>
        <v>2020</v>
      </c>
      <c r="W138" s="42">
        <v>2030.0</v>
      </c>
      <c r="X138" s="42">
        <v>10.0</v>
      </c>
      <c r="Y138" s="49">
        <f>IFERROR(VLOOKUP(O138,'Final Data - Costs and Losses'!$A$2:$H$997,7,FALSE)/1000,915)</f>
        <v>1308.23496</v>
      </c>
      <c r="Z138" s="19" t="str">
        <f t="shared" si="11"/>
        <v>  TRNESPXXMARXX: [1.4, 2020, 'open', 2030, 10, 1308]</v>
      </c>
      <c r="AB138" s="48"/>
      <c r="AH138" s="47"/>
    </row>
    <row r="139">
      <c r="A139" s="19" t="str">
        <f t="array" ref="A139">IFERROR(INDEX('Input - Capacities'!$F$3:$F$1128, MATCH(0,COUNTIF($A$1:A138, 'Input - Capacities'!$F$3:$F$1128), 0)),"")</f>
        <v>TRNAUSSAAUSSW</v>
      </c>
      <c r="B139" s="19" t="str">
        <f t="shared" si="1"/>
        <v>AUSSA</v>
      </c>
      <c r="C139" s="45" t="str">
        <f t="shared" si="2"/>
        <v>AUSXX</v>
      </c>
      <c r="D139" s="19" t="str">
        <f t="shared" si="3"/>
        <v>AUSSW</v>
      </c>
      <c r="E139" s="45" t="str">
        <f t="shared" si="4"/>
        <v>AUSXX</v>
      </c>
      <c r="F139" s="19" t="str">
        <f t="shared" si="5"/>
        <v>Yes</v>
      </c>
      <c r="G139" s="19" t="str">
        <f t="shared" si="6"/>
        <v>TRNAUSXXAUSXX</v>
      </c>
      <c r="H139" s="19">
        <f>max(SUMIFS('Input - Capacities'!$I$3:$I$1128,'Input - Capacities'!$F$3:$F$1128,A139),SUMIFS('Input - Capacities'!$J$3:$J$1128,'Input - Capacities'!$F$3:$F$1128,A139)*-1)</f>
        <v>0</v>
      </c>
      <c r="I139" s="47"/>
      <c r="J139" s="19" t="s">
        <v>1824</v>
      </c>
      <c r="K139" s="19" t="s">
        <v>1824</v>
      </c>
      <c r="M139" s="19" t="str">
        <f t="array" ref="M139">IFERROR(INDEX($G$2:$G$1999,MATCH(0,IFERROR(MATCH($G$2:$G$1999,$O$2:$O$1000,0),COUNTIF($M$1:$M138,$G$2:$G$1000)),0)),"")</f>
        <v/>
      </c>
      <c r="O139" s="48" t="s">
        <v>1068</v>
      </c>
      <c r="P139" s="42" t="str">
        <f t="shared" si="7"/>
        <v>ESPXX</v>
      </c>
      <c r="Q139" s="42" t="str">
        <f t="shared" si="8"/>
        <v>PRTXX</v>
      </c>
      <c r="R139" s="42" t="b">
        <f>IF(vlookup(O139,'Input - Config'!$A$3:$D$833,4,0)="No",False,True)</f>
        <v>0</v>
      </c>
      <c r="S139" s="42" t="b">
        <v>0</v>
      </c>
      <c r="U139" s="19">
        <f t="shared" si="9"/>
        <v>2.7</v>
      </c>
      <c r="V139" s="19">
        <f t="shared" si="10"/>
        <v>2020</v>
      </c>
      <c r="W139" s="42">
        <v>2030.0</v>
      </c>
      <c r="X139" s="42">
        <v>10.0</v>
      </c>
      <c r="Y139" s="49">
        <f>IFERROR(VLOOKUP(O139,'Final Data - Costs and Losses'!$A$2:$H$997,7,FALSE)/1000,915)</f>
        <v>1001.09376</v>
      </c>
      <c r="Z139" s="19" t="str">
        <f t="shared" si="11"/>
        <v>  TRNESPXXPRTXX: [2.7, 2020, 'open', 2030, 10, 1001]</v>
      </c>
      <c r="AB139" s="48"/>
      <c r="AH139" s="47"/>
    </row>
    <row r="140">
      <c r="A140" s="19" t="str">
        <f t="array" ref="A140">IFERROR(INDEX('Input - Capacities'!$F$3:$F$1128, MATCH(0,COUNTIF($A$1:A139, 'Input - Capacities'!$F$3:$F$1128), 0)),"")</f>
        <v>TRNAUSSAAUSVI</v>
      </c>
      <c r="B140" s="19" t="str">
        <f t="shared" si="1"/>
        <v>AUSSA</v>
      </c>
      <c r="C140" s="45" t="str">
        <f t="shared" si="2"/>
        <v>AUSXX</v>
      </c>
      <c r="D140" s="19" t="str">
        <f t="shared" si="3"/>
        <v>AUSVI</v>
      </c>
      <c r="E140" s="45" t="str">
        <f t="shared" si="4"/>
        <v>AUSXX</v>
      </c>
      <c r="F140" s="19" t="str">
        <f t="shared" si="5"/>
        <v>Yes</v>
      </c>
      <c r="G140" s="19" t="str">
        <f t="shared" si="6"/>
        <v>TRNAUSXXAUSXX</v>
      </c>
      <c r="H140" s="19">
        <f>max(SUMIFS('Input - Capacities'!$I$3:$I$1128,'Input - Capacities'!$F$3:$F$1128,A140),SUMIFS('Input - Capacities'!$J$3:$J$1128,'Input - Capacities'!$F$3:$F$1128,A140)*-1)</f>
        <v>820</v>
      </c>
      <c r="I140" s="47"/>
      <c r="J140" s="19" t="s">
        <v>1825</v>
      </c>
      <c r="K140" s="19" t="s">
        <v>1825</v>
      </c>
      <c r="M140" s="19" t="str">
        <f t="array" ref="M140">IFERROR(INDEX($G$2:$G$1999,MATCH(0,IFERROR(MATCH($G$2:$G$1999,$O$2:$O$1000,0),COUNTIF($M$1:$M139,$G$2:$G$1000)),0)),"")</f>
        <v/>
      </c>
      <c r="O140" s="48" t="s">
        <v>1069</v>
      </c>
      <c r="P140" s="42" t="str">
        <f t="shared" si="7"/>
        <v>ESTXX</v>
      </c>
      <c r="Q140" s="42" t="str">
        <f t="shared" si="8"/>
        <v>FINXX</v>
      </c>
      <c r="R140" s="42" t="b">
        <f>IF(vlookup(O140,'Input - Config'!$A$3:$D$833,4,0)="No",False,True)</f>
        <v>1</v>
      </c>
      <c r="S140" s="42" t="b">
        <v>1</v>
      </c>
      <c r="U140" s="19">
        <f t="shared" si="9"/>
        <v>1.016</v>
      </c>
      <c r="V140" s="19">
        <f t="shared" si="10"/>
        <v>2020</v>
      </c>
      <c r="W140" s="42">
        <v>2030.0</v>
      </c>
      <c r="X140" s="42">
        <v>10.0</v>
      </c>
      <c r="Y140" s="49">
        <f>IFERROR(VLOOKUP(O140,'Final Data - Costs and Losses'!$A$2:$H$997,7,FALSE)/1000,915)</f>
        <v>772.09728</v>
      </c>
      <c r="Z140" s="19" t="str">
        <f t="shared" si="11"/>
        <v>  TRNESTXXFINXX: [1.016, 2020, 'open', 2030, 10, 772]</v>
      </c>
      <c r="AB140" s="48"/>
      <c r="AH140" s="47"/>
    </row>
    <row r="141">
      <c r="A141" s="19" t="str">
        <f t="array" ref="A141">IFERROR(INDEX('Input - Capacities'!$F$3:$F$1128, MATCH(0,COUNTIF($A$1:A140, 'Input - Capacities'!$F$3:$F$1128), 0)),"")</f>
        <v>TRNAUSSAAUSWA</v>
      </c>
      <c r="B141" s="19" t="str">
        <f t="shared" si="1"/>
        <v>AUSSA</v>
      </c>
      <c r="C141" s="45" t="str">
        <f t="shared" si="2"/>
        <v>AUSXX</v>
      </c>
      <c r="D141" s="19" t="str">
        <f t="shared" si="3"/>
        <v>AUSWA</v>
      </c>
      <c r="E141" s="45" t="str">
        <f t="shared" si="4"/>
        <v>AUSXX</v>
      </c>
      <c r="F141" s="19" t="str">
        <f t="shared" si="5"/>
        <v>Yes</v>
      </c>
      <c r="G141" s="19" t="str">
        <f t="shared" si="6"/>
        <v>TRNAUSXXAUSXX</v>
      </c>
      <c r="H141" s="19">
        <f>max(SUMIFS('Input - Capacities'!$I$3:$I$1128,'Input - Capacities'!$F$3:$F$1128,A141),SUMIFS('Input - Capacities'!$J$3:$J$1128,'Input - Capacities'!$F$3:$F$1128,A141)*-1)</f>
        <v>0</v>
      </c>
      <c r="I141" s="47"/>
      <c r="J141" s="19" t="s">
        <v>1826</v>
      </c>
      <c r="K141" s="19" t="s">
        <v>1826</v>
      </c>
      <c r="M141" s="19" t="str">
        <f t="array" ref="M141">IFERROR(INDEX($G$2:$G$1999,MATCH(0,IFERROR(MATCH($G$2:$G$1999,$O$2:$O$1000,0),COUNTIF($M$1:$M140,$G$2:$G$1000)),0)),"")</f>
        <v/>
      </c>
      <c r="O141" s="48" t="s">
        <v>1072</v>
      </c>
      <c r="P141" s="42" t="str">
        <f t="shared" si="7"/>
        <v>ESTXX</v>
      </c>
      <c r="Q141" s="42" t="str">
        <f t="shared" si="8"/>
        <v>LVAXX</v>
      </c>
      <c r="R141" s="42" t="b">
        <f>IF(vlookup(O141,'Input - Config'!$A$3:$D$833,4,0)="No",False,True)</f>
        <v>0</v>
      </c>
      <c r="S141" s="42" t="b">
        <v>0</v>
      </c>
      <c r="U141" s="19">
        <f t="shared" si="9"/>
        <v>0</v>
      </c>
      <c r="V141" s="19">
        <f t="shared" si="10"/>
        <v>2030</v>
      </c>
      <c r="W141" s="42">
        <v>2030.0</v>
      </c>
      <c r="X141" s="42">
        <v>10.0</v>
      </c>
      <c r="Y141" s="49">
        <f>IFERROR(VLOOKUP(O141,'Final Data - Costs and Losses'!$A$2:$H$997,7,FALSE)/1000,915)</f>
        <v>750.84528</v>
      </c>
      <c r="Z141" s="19" t="str">
        <f t="shared" si="11"/>
        <v>  TRNESTXXLVAXX: [0, 2030, 'open', 2030, 10, 751]</v>
      </c>
      <c r="AB141" s="48"/>
      <c r="AH141" s="47"/>
    </row>
    <row r="142">
      <c r="A142" s="19" t="str">
        <f t="array" ref="A142">IFERROR(INDEX('Input - Capacities'!$F$3:$F$1128, MATCH(0,COUNTIF($A$1:A141, 'Input - Capacities'!$F$3:$F$1128), 0)),"")</f>
        <v>TRNAUSSWAUSVI</v>
      </c>
      <c r="B142" s="19" t="str">
        <f t="shared" si="1"/>
        <v>AUSSW</v>
      </c>
      <c r="C142" s="45" t="str">
        <f t="shared" si="2"/>
        <v>AUSXX</v>
      </c>
      <c r="D142" s="19" t="str">
        <f t="shared" si="3"/>
        <v>AUSVI</v>
      </c>
      <c r="E142" s="45" t="str">
        <f t="shared" si="4"/>
        <v>AUSXX</v>
      </c>
      <c r="F142" s="19" t="str">
        <f t="shared" si="5"/>
        <v>Yes</v>
      </c>
      <c r="G142" s="19" t="str">
        <f t="shared" si="6"/>
        <v>TRNAUSXXAUSXX</v>
      </c>
      <c r="H142" s="19">
        <f>max(SUMIFS('Input - Capacities'!$I$3:$I$1128,'Input - Capacities'!$F$3:$F$1128,A142),SUMIFS('Input - Capacities'!$J$3:$J$1128,'Input - Capacities'!$F$3:$F$1128,A142)*-1)</f>
        <v>1000</v>
      </c>
      <c r="I142" s="47"/>
      <c r="J142" s="19" t="s">
        <v>1827</v>
      </c>
      <c r="K142" s="19" t="s">
        <v>1827</v>
      </c>
      <c r="M142" s="19" t="str">
        <f t="array" ref="M142">IFERROR(INDEX($G$2:$G$1999,MATCH(0,IFERROR(MATCH($G$2:$G$1999,$O$2:$O$1000,0),COUNTIF($M$1:$M141,$G$2:$G$1000)),0)),"")</f>
        <v/>
      </c>
      <c r="O142" s="48" t="s">
        <v>1073</v>
      </c>
      <c r="P142" s="42" t="str">
        <f t="shared" si="7"/>
        <v>ESTXX</v>
      </c>
      <c r="Q142" s="42" t="str">
        <f t="shared" si="8"/>
        <v>RUSNW</v>
      </c>
      <c r="R142" s="42" t="b">
        <f>IF(vlookup(O142,'Input - Config'!$A$3:$D$833,4,0)="No",False,True)</f>
        <v>0</v>
      </c>
      <c r="S142" s="42" t="b">
        <v>0</v>
      </c>
      <c r="U142" s="19">
        <f t="shared" si="9"/>
        <v>0</v>
      </c>
      <c r="V142" s="19">
        <f t="shared" si="10"/>
        <v>2030</v>
      </c>
      <c r="W142" s="42">
        <v>2030.0</v>
      </c>
      <c r="X142" s="42">
        <v>10.0</v>
      </c>
      <c r="Y142" s="49">
        <f>IFERROR(VLOOKUP(O142,'Final Data - Costs and Losses'!$A$2:$H$997,7,FALSE)/1000,915)</f>
        <v>823.79712</v>
      </c>
      <c r="Z142" s="19" t="str">
        <f t="shared" si="11"/>
        <v>  TRNESTXXRUSNW: [0, 2030, 'open', 2030, 10, 824]</v>
      </c>
      <c r="AB142" s="48"/>
      <c r="AH142" s="47"/>
    </row>
    <row r="143">
      <c r="A143" s="19" t="str">
        <f t="array" ref="A143">IFERROR(INDEX('Input - Capacities'!$F$3:$F$1128, MATCH(0,COUNTIF($A$1:A142, 'Input - Capacities'!$F$3:$F$1128), 0)),"")</f>
        <v>TRNAUSWAIDNNU</v>
      </c>
      <c r="B143" s="19" t="str">
        <f t="shared" si="1"/>
        <v>AUSWA</v>
      </c>
      <c r="C143" s="45" t="str">
        <f t="shared" si="2"/>
        <v>AUSXX</v>
      </c>
      <c r="D143" s="19" t="str">
        <f t="shared" si="3"/>
        <v>IDNNU</v>
      </c>
      <c r="E143" s="45" t="str">
        <f t="shared" si="4"/>
        <v>IDNNU</v>
      </c>
      <c r="F143" s="19" t="str">
        <f t="shared" si="5"/>
        <v>Yes</v>
      </c>
      <c r="G143" s="19" t="str">
        <f t="shared" si="6"/>
        <v>TRNAUSXXIDNNU</v>
      </c>
      <c r="H143" s="19">
        <f>max(SUMIFS('Input - Capacities'!$I$3:$I$1128,'Input - Capacities'!$F$3:$F$1128,A143),SUMIFS('Input - Capacities'!$J$3:$J$1128,'Input - Capacities'!$F$3:$F$1128,A143)*-1)</f>
        <v>0</v>
      </c>
      <c r="I143" s="47"/>
      <c r="J143" s="19" t="s">
        <v>1828</v>
      </c>
      <c r="K143" s="19" t="s">
        <v>1828</v>
      </c>
      <c r="M143" s="19" t="str">
        <f t="array" ref="M143">IFERROR(INDEX($G$2:$G$1999,MATCH(0,IFERROR(MATCH($G$2:$G$1999,$O$2:$O$1000,0),COUNTIF($M$1:$M142,$G$2:$G$1000)),0)),"")</f>
        <v/>
      </c>
      <c r="O143" s="48" t="s">
        <v>295</v>
      </c>
      <c r="P143" s="42" t="str">
        <f t="shared" si="7"/>
        <v>ETHXX</v>
      </c>
      <c r="Q143" s="42" t="str">
        <f t="shared" si="8"/>
        <v>KENXX</v>
      </c>
      <c r="R143" s="42" t="b">
        <f>IF(vlookup(O143,'Input - Config'!$A$3:$D$833,4,0)="No",False,True)</f>
        <v>0</v>
      </c>
      <c r="S143" s="42" t="b">
        <v>0</v>
      </c>
      <c r="U143" s="19">
        <f t="shared" si="9"/>
        <v>2</v>
      </c>
      <c r="V143" s="19">
        <f t="shared" si="10"/>
        <v>2020</v>
      </c>
      <c r="W143" s="42">
        <v>2030.0</v>
      </c>
      <c r="X143" s="42">
        <v>10.0</v>
      </c>
      <c r="Y143" s="49">
        <f>IFERROR(VLOOKUP(O143,'Final Data - Costs and Losses'!$A$2:$H$997,7,FALSE)/1000,915)</f>
        <v>1380.05184</v>
      </c>
      <c r="Z143" s="19" t="str">
        <f t="shared" si="11"/>
        <v>  TRNETHXXKENXX: [2, 2020, 'open', 2030, 10, 1380]</v>
      </c>
      <c r="AB143" s="48"/>
    </row>
    <row r="144">
      <c r="A144" s="19" t="str">
        <f t="array" ref="A144">IFERROR(INDEX('Input - Capacities'!$F$3:$F$1128, MATCH(0,COUNTIF($A$1:A143, 'Input - Capacities'!$F$3:$F$1128), 0)),"")</f>
        <v>TRNAUSWATLSXX</v>
      </c>
      <c r="B144" s="19" t="str">
        <f t="shared" si="1"/>
        <v>AUSWA</v>
      </c>
      <c r="C144" s="45" t="str">
        <f t="shared" si="2"/>
        <v>AUSXX</v>
      </c>
      <c r="D144" s="19" t="str">
        <f t="shared" si="3"/>
        <v>TLSXX</v>
      </c>
      <c r="E144" s="45" t="str">
        <f t="shared" si="4"/>
        <v>TLSXX</v>
      </c>
      <c r="F144" s="19" t="str">
        <f t="shared" si="5"/>
        <v>Yes</v>
      </c>
      <c r="G144" s="19" t="str">
        <f t="shared" si="6"/>
        <v>TRNAUSXXTLSXX</v>
      </c>
      <c r="H144" s="19">
        <f>max(SUMIFS('Input - Capacities'!$I$3:$I$1128,'Input - Capacities'!$F$3:$F$1128,A144),SUMIFS('Input - Capacities'!$J$3:$J$1128,'Input - Capacities'!$F$3:$F$1128,A144)*-1)</f>
        <v>0</v>
      </c>
      <c r="I144" s="47"/>
      <c r="J144" s="19" t="s">
        <v>1829</v>
      </c>
      <c r="K144" s="19" t="s">
        <v>1829</v>
      </c>
      <c r="M144" s="19" t="str">
        <f t="array" ref="M144">IFERROR(INDEX($G$2:$G$1999,MATCH(0,IFERROR(MATCH($G$2:$G$1999,$O$2:$O$1000,0),COUNTIF($M$1:$M143,$G$2:$G$1000)),0)),"")</f>
        <v/>
      </c>
      <c r="O144" s="48" t="s">
        <v>299</v>
      </c>
      <c r="P144" s="42" t="str">
        <f t="shared" si="7"/>
        <v>ETHXX</v>
      </c>
      <c r="Q144" s="42" t="str">
        <f t="shared" si="8"/>
        <v>SDNXX</v>
      </c>
      <c r="R144" s="42" t="b">
        <f>IF(vlookup(O144,'Input - Config'!$A$3:$D$833,4,0)="No",False,True)</f>
        <v>0</v>
      </c>
      <c r="S144" s="42" t="b">
        <v>0</v>
      </c>
      <c r="U144" s="19">
        <f t="shared" si="9"/>
        <v>4</v>
      </c>
      <c r="V144" s="19">
        <f t="shared" si="10"/>
        <v>2020</v>
      </c>
      <c r="W144" s="42">
        <v>2030.0</v>
      </c>
      <c r="X144" s="42">
        <v>10.0</v>
      </c>
      <c r="Y144" s="49">
        <f>IFERROR(VLOOKUP(O144,'Final Data - Costs and Losses'!$A$2:$H$997,7,FALSE)/1000,915)</f>
        <v>1275.61008</v>
      </c>
      <c r="Z144" s="19" t="str">
        <f t="shared" si="11"/>
        <v>  TRNETHXXSDNXX: [4, 2020, 'open', 2030, 10, 1276]</v>
      </c>
      <c r="AB144" s="48"/>
    </row>
    <row r="145">
      <c r="A145" s="19" t="str">
        <f t="array" ref="A145">IFERROR(INDEX('Input - Capacities'!$F$3:$F$1128, MATCH(0,COUNTIF($A$1:A144, 'Input - Capacities'!$F$3:$F$1128), 0)),"")</f>
        <v>TRNBOLXXCHLXX</v>
      </c>
      <c r="B145" s="19" t="str">
        <f t="shared" si="1"/>
        <v>BOLXX</v>
      </c>
      <c r="C145" s="45" t="str">
        <f t="shared" si="2"/>
        <v>BOLXX</v>
      </c>
      <c r="D145" s="19" t="str">
        <f t="shared" si="3"/>
        <v>CHLXX</v>
      </c>
      <c r="E145" s="45" t="str">
        <f t="shared" si="4"/>
        <v>CHLXX</v>
      </c>
      <c r="F145" s="19" t="str">
        <f t="shared" si="5"/>
        <v>Yes</v>
      </c>
      <c r="G145" s="19" t="str">
        <f t="shared" si="6"/>
        <v>TRNBOLXXCHLXX</v>
      </c>
      <c r="H145" s="19">
        <f>max(SUMIFS('Input - Capacities'!$I$3:$I$1128,'Input - Capacities'!$F$3:$F$1128,A145),SUMIFS('Input - Capacities'!$J$3:$J$1128,'Input - Capacities'!$F$3:$F$1128,A145)*-1)</f>
        <v>0</v>
      </c>
      <c r="I145" s="47"/>
      <c r="J145" s="19" t="s">
        <v>1830</v>
      </c>
      <c r="K145" s="19" t="s">
        <v>1830</v>
      </c>
      <c r="M145" s="19" t="str">
        <f t="array" ref="M145">IFERROR(INDEX($G$2:$G$1999,MATCH(0,IFERROR(MATCH($G$2:$G$1999,$O$2:$O$1000,0),COUNTIF($M$1:$M144,$G$2:$G$1000)),0)),"")</f>
        <v/>
      </c>
      <c r="O145" s="48" t="s">
        <v>1076</v>
      </c>
      <c r="P145" s="42" t="str">
        <f t="shared" si="7"/>
        <v>FINXX</v>
      </c>
      <c r="Q145" s="42" t="str">
        <f t="shared" si="8"/>
        <v>NORXX</v>
      </c>
      <c r="R145" s="42" t="b">
        <f>IF(vlookup(O145,'Input - Config'!$A$3:$D$833,4,0)="No",False,True)</f>
        <v>0</v>
      </c>
      <c r="S145" s="42" t="b">
        <v>0</v>
      </c>
      <c r="U145" s="19">
        <f t="shared" si="9"/>
        <v>0</v>
      </c>
      <c r="V145" s="19">
        <f t="shared" si="10"/>
        <v>2030</v>
      </c>
      <c r="W145" s="42">
        <v>2030.0</v>
      </c>
      <c r="X145" s="42">
        <v>10.0</v>
      </c>
      <c r="Y145" s="49">
        <f>IFERROR(VLOOKUP(O145,'Final Data - Costs and Losses'!$A$2:$H$997,7,FALSE)/1000,915)</f>
        <v>1163.17824</v>
      </c>
      <c r="Z145" s="19" t="str">
        <f t="shared" si="11"/>
        <v>  TRNFINXXNORXX: [0, 2030, 'open', 2030, 10, 1163]</v>
      </c>
      <c r="AB145" s="48"/>
      <c r="AH145" s="47"/>
    </row>
    <row r="146">
      <c r="A146" s="19" t="str">
        <f t="array" ref="A146">IFERROR(INDEX('Input - Capacities'!$F$3:$F$1128, MATCH(0,COUNTIF($A$1:A145, 'Input - Capacities'!$F$3:$F$1128), 0)),"")</f>
        <v>TRNBOLXXPERXX</v>
      </c>
      <c r="B146" s="19" t="str">
        <f t="shared" si="1"/>
        <v>BOLXX</v>
      </c>
      <c r="C146" s="45" t="str">
        <f t="shared" si="2"/>
        <v>BOLXX</v>
      </c>
      <c r="D146" s="19" t="str">
        <f t="shared" si="3"/>
        <v>PERXX</v>
      </c>
      <c r="E146" s="45" t="str">
        <f t="shared" si="4"/>
        <v>PERXX</v>
      </c>
      <c r="F146" s="19" t="str">
        <f t="shared" si="5"/>
        <v>Yes</v>
      </c>
      <c r="G146" s="19" t="str">
        <f t="shared" si="6"/>
        <v>TRNBOLXXPERXX</v>
      </c>
      <c r="H146" s="19">
        <f>max(SUMIFS('Input - Capacities'!$I$3:$I$1128,'Input - Capacities'!$F$3:$F$1128,A146),SUMIFS('Input - Capacities'!$J$3:$J$1128,'Input - Capacities'!$F$3:$F$1128,A146)*-1)</f>
        <v>0</v>
      </c>
      <c r="I146" s="47"/>
      <c r="J146" s="19" t="s">
        <v>1831</v>
      </c>
      <c r="K146" s="19" t="s">
        <v>1831</v>
      </c>
      <c r="M146" s="19" t="str">
        <f t="array" ref="M146">IFERROR(INDEX($G$2:$G$1999,MATCH(0,IFERROR(MATCH($G$2:$G$1999,$O$2:$O$1000,0),COUNTIF($M$1:$M145,$G$2:$G$1000)),0)),"")</f>
        <v/>
      </c>
      <c r="O146" s="48" t="s">
        <v>1078</v>
      </c>
      <c r="P146" s="42" t="str">
        <f t="shared" si="7"/>
        <v>FINXX</v>
      </c>
      <c r="Q146" s="42" t="str">
        <f t="shared" si="8"/>
        <v>RUSNW</v>
      </c>
      <c r="R146" s="42" t="b">
        <f>IF(vlookup(O146,'Input - Config'!$A$3:$D$833,4,0)="No",False,True)</f>
        <v>0</v>
      </c>
      <c r="S146" s="42" t="b">
        <v>0</v>
      </c>
      <c r="U146" s="19">
        <f t="shared" si="9"/>
        <v>0</v>
      </c>
      <c r="V146" s="19">
        <f t="shared" si="10"/>
        <v>2030</v>
      </c>
      <c r="W146" s="42">
        <v>2030.0</v>
      </c>
      <c r="X146" s="42">
        <v>10.0</v>
      </c>
      <c r="Y146" s="49">
        <f>IFERROR(VLOOKUP(O146,'Final Data - Costs and Losses'!$A$2:$H$997,7,FALSE)/1000,915)</f>
        <v>788.25648</v>
      </c>
      <c r="Z146" s="19" t="str">
        <f t="shared" si="11"/>
        <v>  TRNFINXXRUSNW: [0, 2030, 'open', 2030, 10, 788]</v>
      </c>
      <c r="AB146" s="48"/>
      <c r="AH146" s="47"/>
    </row>
    <row r="147">
      <c r="A147" s="19" t="str">
        <f t="array" ref="A147">IFERROR(INDEX('Input - Capacities'!$F$3:$F$1128, MATCH(0,COUNTIF($A$1:A146, 'Input - Capacities'!$F$3:$F$1128), 0)),"")</f>
        <v>TRNBOLXXPRYXX</v>
      </c>
      <c r="B147" s="19" t="str">
        <f t="shared" si="1"/>
        <v>BOLXX</v>
      </c>
      <c r="C147" s="45" t="str">
        <f t="shared" si="2"/>
        <v>BOLXX</v>
      </c>
      <c r="D147" s="19" t="str">
        <f t="shared" si="3"/>
        <v>PRYXX</v>
      </c>
      <c r="E147" s="45" t="str">
        <f t="shared" si="4"/>
        <v>PRYXX</v>
      </c>
      <c r="F147" s="19" t="str">
        <f t="shared" si="5"/>
        <v>Yes</v>
      </c>
      <c r="G147" s="19" t="str">
        <f t="shared" si="6"/>
        <v>TRNBOLXXPRYXX</v>
      </c>
      <c r="H147" s="19">
        <f>max(SUMIFS('Input - Capacities'!$I$3:$I$1128,'Input - Capacities'!$F$3:$F$1128,A147),SUMIFS('Input - Capacities'!$J$3:$J$1128,'Input - Capacities'!$F$3:$F$1128,A147)*-1)</f>
        <v>0</v>
      </c>
      <c r="I147" s="47"/>
      <c r="J147" s="19" t="s">
        <v>1832</v>
      </c>
      <c r="K147" s="19" t="s">
        <v>1832</v>
      </c>
      <c r="M147" s="19" t="str">
        <f t="array" ref="M147">IFERROR(INDEX($G$2:$G$1999,MATCH(0,IFERROR(MATCH($G$2:$G$1999,$O$2:$O$1000,0),COUNTIF($M$1:$M146,$G$2:$G$1000)),0)),"")</f>
        <v/>
      </c>
      <c r="O147" s="48" t="s">
        <v>1082</v>
      </c>
      <c r="P147" s="42" t="str">
        <f t="shared" si="7"/>
        <v>FINXX</v>
      </c>
      <c r="Q147" s="42" t="str">
        <f t="shared" si="8"/>
        <v>SWEXX</v>
      </c>
      <c r="R147" s="42" t="b">
        <f>IF(vlookup(O147,'Input - Config'!$A$3:$D$833,4,0)="No",False,True)</f>
        <v>0</v>
      </c>
      <c r="S147" s="42" t="b">
        <v>0</v>
      </c>
      <c r="U147" s="19">
        <f t="shared" si="9"/>
        <v>2.4</v>
      </c>
      <c r="V147" s="19">
        <f t="shared" si="10"/>
        <v>2020</v>
      </c>
      <c r="W147" s="42">
        <v>2030.0</v>
      </c>
      <c r="X147" s="42">
        <v>10.0</v>
      </c>
      <c r="Y147" s="49">
        <f>IFERROR(VLOOKUP(O147,'Final Data - Costs and Losses'!$A$2:$H$997,7,FALSE)/1000,915)</f>
        <v>940.02672</v>
      </c>
      <c r="Z147" s="19" t="str">
        <f t="shared" si="11"/>
        <v>  TRNFINXXSWEXX: [2.4, 2020, 'open', 2030, 10, 940]</v>
      </c>
      <c r="AB147" s="48"/>
      <c r="AH147" s="47"/>
    </row>
    <row r="148">
      <c r="A148" s="19" t="str">
        <f t="array" ref="A148">IFERROR(INDEX('Input - Capacities'!$F$3:$F$1128, MATCH(0,COUNTIF($A$1:A147, 'Input - Capacities'!$F$3:$F$1128), 0)),"")</f>
        <v>TRNCANABCANBC</v>
      </c>
      <c r="B148" s="19" t="str">
        <f t="shared" si="1"/>
        <v>CANAB</v>
      </c>
      <c r="C148" s="45" t="str">
        <f t="shared" si="2"/>
        <v>CANWE</v>
      </c>
      <c r="D148" s="19" t="str">
        <f t="shared" si="3"/>
        <v>CANBC</v>
      </c>
      <c r="E148" s="45" t="str">
        <f t="shared" si="4"/>
        <v>CANWE</v>
      </c>
      <c r="F148" s="19" t="str">
        <f t="shared" si="5"/>
        <v>Yes</v>
      </c>
      <c r="G148" s="19" t="str">
        <f t="shared" si="6"/>
        <v>TRNCANWECANWE</v>
      </c>
      <c r="H148" s="19">
        <f>max(SUMIFS('Input - Capacities'!$I$3:$I$1128,'Input - Capacities'!$F$3:$F$1128,A148),SUMIFS('Input - Capacities'!$J$3:$J$1128,'Input - Capacities'!$F$3:$F$1128,A148)*-1)</f>
        <v>1200</v>
      </c>
      <c r="I148" s="47"/>
      <c r="J148" s="19" t="s">
        <v>1833</v>
      </c>
      <c r="K148" s="19" t="s">
        <v>1833</v>
      </c>
      <c r="M148" s="19" t="str">
        <f t="array" ref="M148">IFERROR(INDEX($G$2:$G$1999,MATCH(0,IFERROR(MATCH($G$2:$G$1999,$O$2:$O$1000,0),COUNTIF($M$1:$M147,$G$2:$G$1000)),0)),"")</f>
        <v/>
      </c>
      <c r="O148" s="48" t="s">
        <v>1083</v>
      </c>
      <c r="P148" s="42" t="str">
        <f t="shared" si="7"/>
        <v>FRAXX</v>
      </c>
      <c r="Q148" s="42" t="str">
        <f t="shared" si="8"/>
        <v>GBRXX</v>
      </c>
      <c r="R148" s="42" t="b">
        <f>IF(vlookup(O148,'Input - Config'!$A$3:$D$833,4,0)="No",False,True)</f>
        <v>1</v>
      </c>
      <c r="S148" s="42" t="b">
        <v>0</v>
      </c>
      <c r="U148" s="19">
        <f t="shared" si="9"/>
        <v>3</v>
      </c>
      <c r="V148" s="19">
        <f t="shared" si="10"/>
        <v>2020</v>
      </c>
      <c r="W148" s="42">
        <v>2030.0</v>
      </c>
      <c r="X148" s="42">
        <v>10.0</v>
      </c>
      <c r="Y148" s="49">
        <f>IFERROR(VLOOKUP(O148,'Final Data - Costs and Losses'!$A$2:$H$997,7,FALSE)/1000,915)</f>
        <v>957.65616</v>
      </c>
      <c r="Z148" s="19" t="str">
        <f t="shared" si="11"/>
        <v>  TRNFRAXXGBRXX: [3, 2020, 'open', 2030, 10, 958]</v>
      </c>
      <c r="AB148" s="48"/>
      <c r="AH148" s="47"/>
    </row>
    <row r="149">
      <c r="A149" s="19" t="str">
        <f t="array" ref="A149">IFERROR(INDEX('Input - Capacities'!$F$3:$F$1128, MATCH(0,COUNTIF($A$1:A148, 'Input - Capacities'!$F$3:$F$1128), 0)),"")</f>
        <v>TRNCANABCANNO</v>
      </c>
      <c r="B149" s="19" t="str">
        <f t="shared" si="1"/>
        <v>CANAB</v>
      </c>
      <c r="C149" s="45" t="str">
        <f t="shared" si="2"/>
        <v>CANWE</v>
      </c>
      <c r="D149" s="19" t="str">
        <f t="shared" si="3"/>
        <v>CANNO</v>
      </c>
      <c r="E149" s="45" t="str">
        <f t="shared" si="4"/>
        <v>CANNO</v>
      </c>
      <c r="F149" s="19" t="str">
        <f t="shared" si="5"/>
        <v>Yes</v>
      </c>
      <c r="G149" s="19" t="str">
        <f t="shared" si="6"/>
        <v>TRNCANNOCANWE</v>
      </c>
      <c r="H149" s="19">
        <f>max(SUMIFS('Input - Capacities'!$I$3:$I$1128,'Input - Capacities'!$F$3:$F$1128,A149),SUMIFS('Input - Capacities'!$J$3:$J$1128,'Input - Capacities'!$F$3:$F$1128,A149)*-1)</f>
        <v>0</v>
      </c>
      <c r="I149" s="47"/>
      <c r="J149" s="19" t="s">
        <v>1834</v>
      </c>
      <c r="K149" s="19" t="s">
        <v>1834</v>
      </c>
      <c r="M149" s="19" t="str">
        <f t="array" ref="M149">IFERROR(INDEX($G$2:$G$1999,MATCH(0,IFERROR(MATCH($G$2:$G$1999,$O$2:$O$1000,0),COUNTIF($M$1:$M148,$G$2:$G$1000)),0)),"")</f>
        <v/>
      </c>
      <c r="O149" s="48" t="s">
        <v>1084</v>
      </c>
      <c r="P149" s="42" t="str">
        <f t="shared" si="7"/>
        <v>FRAXX</v>
      </c>
      <c r="Q149" s="42" t="str">
        <f t="shared" si="8"/>
        <v>IRLXX</v>
      </c>
      <c r="R149" s="42" t="b">
        <f>IF(vlookup(O149,'Input - Config'!$A$3:$D$833,4,0)="No",False,True)</f>
        <v>1</v>
      </c>
      <c r="S149" s="42" t="b">
        <v>0</v>
      </c>
      <c r="U149" s="19">
        <f t="shared" si="9"/>
        <v>0</v>
      </c>
      <c r="V149" s="19">
        <f t="shared" si="10"/>
        <v>2030</v>
      </c>
      <c r="W149" s="42">
        <v>2030.0</v>
      </c>
      <c r="X149" s="42">
        <v>10.0</v>
      </c>
      <c r="Y149" s="49">
        <f>IFERROR(VLOOKUP(O149,'Final Data - Costs and Losses'!$A$2:$H$997,7,FALSE)/1000,915)</f>
        <v>1267.15704</v>
      </c>
      <c r="Z149" s="19" t="str">
        <f t="shared" si="11"/>
        <v>  TRNFRAXXIRLXX: [0, 2030, 'open', 2030, 10, 1267]</v>
      </c>
      <c r="AB149" s="48"/>
    </row>
    <row r="150">
      <c r="A150" s="19" t="str">
        <f t="array" ref="A150">IFERROR(INDEX('Input - Capacities'!$F$3:$F$1128, MATCH(0,COUNTIF($A$1:A149, 'Input - Capacities'!$F$3:$F$1128), 0)),"")</f>
        <v>TRNCANABCANSK</v>
      </c>
      <c r="B150" s="19" t="str">
        <f t="shared" si="1"/>
        <v>CANAB</v>
      </c>
      <c r="C150" s="45" t="str">
        <f t="shared" si="2"/>
        <v>CANWE</v>
      </c>
      <c r="D150" s="19" t="str">
        <f t="shared" si="3"/>
        <v>CANSK</v>
      </c>
      <c r="E150" s="45" t="str">
        <f t="shared" si="4"/>
        <v>CANCE</v>
      </c>
      <c r="F150" s="19" t="str">
        <f t="shared" si="5"/>
        <v>Yes</v>
      </c>
      <c r="G150" s="19" t="str">
        <f t="shared" si="6"/>
        <v>TRNCANCECANWE</v>
      </c>
      <c r="H150" s="19">
        <f>max(SUMIFS('Input - Capacities'!$I$3:$I$1128,'Input - Capacities'!$F$3:$F$1128,A150),SUMIFS('Input - Capacities'!$J$3:$J$1128,'Input - Capacities'!$F$3:$F$1128,A150)*-1)</f>
        <v>150</v>
      </c>
      <c r="I150" s="47"/>
      <c r="J150" s="19" t="s">
        <v>1835</v>
      </c>
      <c r="K150" s="19" t="s">
        <v>1835</v>
      </c>
      <c r="M150" s="19" t="str">
        <f t="array" ref="M150">IFERROR(INDEX($G$2:$G$1999,MATCH(0,IFERROR(MATCH($G$2:$G$1999,$O$2:$O$1000,0),COUNTIF($M$1:$M149,$G$2:$G$1000)),0)),"")</f>
        <v/>
      </c>
      <c r="O150" s="48" t="s">
        <v>1086</v>
      </c>
      <c r="P150" s="42" t="str">
        <f t="shared" si="7"/>
        <v>FRAXX</v>
      </c>
      <c r="Q150" s="42" t="str">
        <f t="shared" si="8"/>
        <v>ITAXX</v>
      </c>
      <c r="R150" s="42" t="b">
        <f>IF(vlookup(O150,'Input - Config'!$A$3:$D$833,4,0)="No",False,True)</f>
        <v>0</v>
      </c>
      <c r="S150" s="42" t="b">
        <v>0</v>
      </c>
      <c r="U150" s="19">
        <f t="shared" si="9"/>
        <v>3.1</v>
      </c>
      <c r="V150" s="19">
        <f t="shared" si="10"/>
        <v>2020</v>
      </c>
      <c r="W150" s="42">
        <v>2030.0</v>
      </c>
      <c r="X150" s="42">
        <v>10.0</v>
      </c>
      <c r="Y150" s="49">
        <f>IFERROR(VLOOKUP(O150,'Final Data - Costs and Losses'!$A$2:$H$997,7,FALSE)/1000,915)</f>
        <v>1344.6672</v>
      </c>
      <c r="Z150" s="19" t="str">
        <f t="shared" si="11"/>
        <v>  TRNFRAXXITAXX: [3.1, 2020, 'open', 2030, 10, 1345]</v>
      </c>
      <c r="AB150" s="48"/>
    </row>
    <row r="151">
      <c r="A151" s="19" t="str">
        <f t="array" ref="A151">IFERROR(INDEX('Input - Capacities'!$F$3:$F$1128, MATCH(0,COUNTIF($A$1:A150, 'Input - Capacities'!$F$3:$F$1128), 0)),"")</f>
        <v>TRNCANARCANNL</v>
      </c>
      <c r="B151" s="19" t="str">
        <f t="shared" si="1"/>
        <v>CANAR</v>
      </c>
      <c r="C151" s="45" t="str">
        <f t="shared" si="2"/>
        <v>CANEA</v>
      </c>
      <c r="D151" s="19" t="str">
        <f t="shared" si="3"/>
        <v>CANNL</v>
      </c>
      <c r="E151" s="45" t="str">
        <f t="shared" si="4"/>
        <v>CANEA</v>
      </c>
      <c r="F151" s="19" t="str">
        <f t="shared" si="5"/>
        <v>Yes</v>
      </c>
      <c r="G151" s="19" t="str">
        <f t="shared" si="6"/>
        <v>TRNCANEACANEA</v>
      </c>
      <c r="H151" s="19">
        <f>max(SUMIFS('Input - Capacities'!$I$3:$I$1128,'Input - Capacities'!$F$3:$F$1128,A151),SUMIFS('Input - Capacities'!$J$3:$J$1128,'Input - Capacities'!$F$3:$F$1128,A151)*-1)</f>
        <v>500</v>
      </c>
      <c r="I151" s="47"/>
      <c r="J151" s="19" t="s">
        <v>1836</v>
      </c>
      <c r="K151" s="19" t="s">
        <v>1836</v>
      </c>
      <c r="M151" s="19" t="str">
        <f t="array" ref="M151">IFERROR(INDEX($G$2:$G$1999,MATCH(0,IFERROR(MATCH($G$2:$G$1999,$O$2:$O$1000,0),COUNTIF($M$1:$M150,$G$2:$G$1000)),0)),"")</f>
        <v/>
      </c>
      <c r="O151" s="48" t="s">
        <v>1087</v>
      </c>
      <c r="P151" s="42" t="str">
        <f t="shared" si="7"/>
        <v>FRAXX</v>
      </c>
      <c r="Q151" s="42" t="str">
        <f t="shared" si="8"/>
        <v>LUXXX</v>
      </c>
      <c r="R151" s="42" t="b">
        <f>IF(vlookup(O151,'Input - Config'!$A$3:$D$833,4,0)="No",False,True)</f>
        <v>0</v>
      </c>
      <c r="S151" s="42" t="b">
        <v>0</v>
      </c>
      <c r="U151" s="19">
        <f t="shared" si="9"/>
        <v>0.38</v>
      </c>
      <c r="V151" s="19">
        <f t="shared" si="10"/>
        <v>2020</v>
      </c>
      <c r="W151" s="42">
        <v>2030.0</v>
      </c>
      <c r="X151" s="42">
        <v>10.0</v>
      </c>
      <c r="Y151" s="49">
        <f>IFERROR(VLOOKUP(O151,'Final Data - Costs and Losses'!$A$2:$H$997,7,FALSE)/1000,915)</f>
        <v>765.80976</v>
      </c>
      <c r="Z151" s="19" t="str">
        <f t="shared" si="11"/>
        <v>  TRNFRAXXLUXXX: [0.38, 2020, 'open', 2030, 10, 766]</v>
      </c>
      <c r="AB151" s="48"/>
      <c r="AH151" s="47"/>
    </row>
    <row r="152">
      <c r="A152" s="19" t="str">
        <f t="array" ref="A152">IFERROR(INDEX('Input - Capacities'!$F$3:$F$1128, MATCH(0,COUNTIF($A$1:A151, 'Input - Capacities'!$F$3:$F$1128), 0)),"")</f>
        <v>TRNCANBCCANNO</v>
      </c>
      <c r="B152" s="19" t="str">
        <f t="shared" si="1"/>
        <v>CANBC</v>
      </c>
      <c r="C152" s="45" t="str">
        <f t="shared" si="2"/>
        <v>CANWE</v>
      </c>
      <c r="D152" s="19" t="str">
        <f t="shared" si="3"/>
        <v>CANNO</v>
      </c>
      <c r="E152" s="45" t="str">
        <f t="shared" si="4"/>
        <v>CANNO</v>
      </c>
      <c r="F152" s="19" t="str">
        <f t="shared" si="5"/>
        <v>Yes</v>
      </c>
      <c r="G152" s="19" t="str">
        <f t="shared" si="6"/>
        <v>TRNCANNOCANWE</v>
      </c>
      <c r="H152" s="19">
        <f>max(SUMIFS('Input - Capacities'!$I$3:$I$1128,'Input - Capacities'!$F$3:$F$1128,A152),SUMIFS('Input - Capacities'!$J$3:$J$1128,'Input - Capacities'!$F$3:$F$1128,A152)*-1)</f>
        <v>0</v>
      </c>
      <c r="I152" s="47"/>
      <c r="J152" s="19" t="s">
        <v>1837</v>
      </c>
      <c r="K152" s="19" t="s">
        <v>1837</v>
      </c>
      <c r="M152" s="19" t="str">
        <f t="array" ref="M152">IFERROR(INDEX($G$2:$G$1999,MATCH(0,IFERROR(MATCH($G$2:$G$1999,$O$2:$O$1000,0),COUNTIF($M$1:$M151,$G$2:$G$1000)),0)),"")</f>
        <v/>
      </c>
      <c r="O152" s="48" t="s">
        <v>1444</v>
      </c>
      <c r="P152" s="42" t="str">
        <f t="shared" si="7"/>
        <v>GABXX</v>
      </c>
      <c r="Q152" s="42" t="str">
        <f t="shared" si="8"/>
        <v>GNQXX</v>
      </c>
      <c r="R152" s="42" t="b">
        <f>IF(vlookup(O152,'Input - Config'!$A$3:$D$833,4,0)="No",False,True)</f>
        <v>0</v>
      </c>
      <c r="S152" s="42" t="b">
        <v>0</v>
      </c>
      <c r="U152" s="19">
        <f t="shared" si="9"/>
        <v>0</v>
      </c>
      <c r="V152" s="19">
        <f t="shared" si="10"/>
        <v>2030</v>
      </c>
      <c r="W152" s="42">
        <v>2030.0</v>
      </c>
      <c r="X152" s="42">
        <v>10.0</v>
      </c>
      <c r="Y152" s="49">
        <f>IFERROR(VLOOKUP(O152,'Final Data - Costs and Losses'!$A$2:$H$997,7,FALSE)/1000,915)</f>
        <v>543.21312</v>
      </c>
      <c r="Z152" s="19" t="str">
        <f t="shared" si="11"/>
        <v>  TRNGABXXGNQXX: [0, 2030, 'open', 2030, 10, 543]</v>
      </c>
      <c r="AB152" s="48"/>
      <c r="AH152" s="47"/>
    </row>
    <row r="153">
      <c r="A153" s="19" t="str">
        <f t="array" ref="A153">IFERROR(INDEX('Input - Capacities'!$F$3:$F$1128, MATCH(0,COUNTIF($A$1:A152, 'Input - Capacities'!$F$3:$F$1128), 0)),"")</f>
        <v>TRNCANMBCANNO</v>
      </c>
      <c r="B153" s="19" t="str">
        <f t="shared" si="1"/>
        <v>CANMB</v>
      </c>
      <c r="C153" s="45" t="str">
        <f t="shared" si="2"/>
        <v>CANCE</v>
      </c>
      <c r="D153" s="19" t="str">
        <f t="shared" si="3"/>
        <v>CANNO</v>
      </c>
      <c r="E153" s="45" t="str">
        <f t="shared" si="4"/>
        <v>CANNO</v>
      </c>
      <c r="F153" s="19" t="str">
        <f t="shared" si="5"/>
        <v>Yes</v>
      </c>
      <c r="G153" s="19" t="str">
        <f t="shared" si="6"/>
        <v>TRNCANCECANNO</v>
      </c>
      <c r="H153" s="19">
        <f>max(SUMIFS('Input - Capacities'!$I$3:$I$1128,'Input - Capacities'!$F$3:$F$1128,A153),SUMIFS('Input - Capacities'!$J$3:$J$1128,'Input - Capacities'!$F$3:$F$1128,A153)*-1)</f>
        <v>0</v>
      </c>
      <c r="I153" s="47"/>
      <c r="J153" s="19" t="s">
        <v>1838</v>
      </c>
      <c r="K153" s="19" t="s">
        <v>1838</v>
      </c>
      <c r="M153" s="19" t="str">
        <f t="array" ref="M153">IFERROR(INDEX($G$2:$G$1999,MATCH(0,IFERROR(MATCH($G$2:$G$1999,$O$2:$O$1000,0),COUNTIF($M$1:$M152,$G$2:$G$1000)),0)),"")</f>
        <v/>
      </c>
      <c r="O153" s="48" t="s">
        <v>1088</v>
      </c>
      <c r="P153" s="42" t="str">
        <f t="shared" si="7"/>
        <v>GBRXX</v>
      </c>
      <c r="Q153" s="42" t="str">
        <f t="shared" si="8"/>
        <v>IRLXX</v>
      </c>
      <c r="R153" s="42" t="b">
        <f>IF(vlookup(O153,'Input - Config'!$A$3:$D$833,4,0)="No",False,True)</f>
        <v>0</v>
      </c>
      <c r="S153" s="42" t="b">
        <v>0</v>
      </c>
      <c r="U153" s="19">
        <f t="shared" si="9"/>
        <v>0.63</v>
      </c>
      <c r="V153" s="19">
        <f t="shared" si="10"/>
        <v>2020</v>
      </c>
      <c r="W153" s="42">
        <v>2030.0</v>
      </c>
      <c r="X153" s="42">
        <v>10.0</v>
      </c>
      <c r="Y153" s="49">
        <f>IFERROR(VLOOKUP(O153,'Final Data - Costs and Losses'!$A$2:$H$997,7,FALSE)/1000,915)</f>
        <v>978.26496</v>
      </c>
      <c r="Z153" s="19" t="str">
        <f t="shared" si="11"/>
        <v>  TRNGBRXXIRLXX: [0.63, 2020, 'open', 2030, 10, 978]</v>
      </c>
      <c r="AB153" s="48"/>
      <c r="AH153" s="47"/>
    </row>
    <row r="154">
      <c r="A154" s="19" t="str">
        <f t="array" ref="A154">IFERROR(INDEX('Input - Capacities'!$F$3:$F$1128, MATCH(0,COUNTIF($A$1:A153, 'Input - Capacities'!$F$3:$F$1128), 0)),"")</f>
        <v>TRNCANMBCANSK</v>
      </c>
      <c r="B154" s="19" t="str">
        <f t="shared" si="1"/>
        <v>CANMB</v>
      </c>
      <c r="C154" s="45" t="str">
        <f t="shared" si="2"/>
        <v>CANCE</v>
      </c>
      <c r="D154" s="19" t="str">
        <f t="shared" si="3"/>
        <v>CANSK</v>
      </c>
      <c r="E154" s="45" t="str">
        <f t="shared" si="4"/>
        <v>CANCE</v>
      </c>
      <c r="F154" s="19" t="str">
        <f t="shared" si="5"/>
        <v>Yes</v>
      </c>
      <c r="G154" s="19" t="str">
        <f t="shared" si="6"/>
        <v>TRNCANCECANCE</v>
      </c>
      <c r="H154" s="19">
        <f>max(SUMIFS('Input - Capacities'!$I$3:$I$1128,'Input - Capacities'!$F$3:$F$1128,A154),SUMIFS('Input - Capacities'!$J$3:$J$1128,'Input - Capacities'!$F$3:$F$1128,A154)*-1)</f>
        <v>350</v>
      </c>
      <c r="I154" s="47"/>
      <c r="J154" s="19" t="s">
        <v>1839</v>
      </c>
      <c r="K154" s="19" t="s">
        <v>1839</v>
      </c>
      <c r="M154" s="19" t="str">
        <f t="array" ref="M154">IFERROR(INDEX($G$2:$G$1999,MATCH(0,IFERROR(MATCH($G$2:$G$1999,$O$2:$O$1000,0),COUNTIF($M$1:$M153,$G$2:$G$1000)),0)),"")</f>
        <v/>
      </c>
      <c r="O154" s="48" t="s">
        <v>1090</v>
      </c>
      <c r="P154" s="42" t="str">
        <f t="shared" si="7"/>
        <v>GBRXX</v>
      </c>
      <c r="Q154" s="42" t="str">
        <f t="shared" si="8"/>
        <v>ISLXX</v>
      </c>
      <c r="R154" s="42" t="b">
        <f>IF(vlookup(O154,'Input - Config'!$A$3:$D$833,4,0)="No",False,True)</f>
        <v>1</v>
      </c>
      <c r="S154" s="42" t="b">
        <v>0</v>
      </c>
      <c r="U154" s="19">
        <f t="shared" si="9"/>
        <v>0</v>
      </c>
      <c r="V154" s="19">
        <f t="shared" si="10"/>
        <v>2030</v>
      </c>
      <c r="W154" s="42">
        <v>2030.0</v>
      </c>
      <c r="X154" s="42">
        <v>10.0</v>
      </c>
      <c r="Y154" s="49">
        <f>IFERROR(VLOOKUP(O154,'Final Data - Costs and Losses'!$A$2:$H$997,7,FALSE)/1000,915)</f>
        <v>2052.5952</v>
      </c>
      <c r="Z154" s="19" t="str">
        <f t="shared" si="11"/>
        <v>  TRNGBRXXISLXX: [0, 2030, 'open', 2030, 10, 2053]</v>
      </c>
      <c r="AB154" s="48"/>
      <c r="AH154" s="47"/>
    </row>
    <row r="155">
      <c r="A155" s="19" t="str">
        <f t="array" ref="A155">IFERROR(INDEX('Input - Capacities'!$F$3:$F$1128, MATCH(0,COUNTIF($A$1:A154, 'Input - Capacities'!$F$3:$F$1128), 0)),"")</f>
        <v>TRNCANNLCANQC</v>
      </c>
      <c r="B155" s="19" t="str">
        <f t="shared" si="1"/>
        <v>CANNL</v>
      </c>
      <c r="C155" s="45" t="str">
        <f t="shared" si="2"/>
        <v>CANEA</v>
      </c>
      <c r="D155" s="19" t="str">
        <f t="shared" si="3"/>
        <v>CANQC</v>
      </c>
      <c r="E155" s="45" t="str">
        <f t="shared" si="4"/>
        <v>CANEA</v>
      </c>
      <c r="F155" s="19" t="str">
        <f t="shared" si="5"/>
        <v>Yes</v>
      </c>
      <c r="G155" s="19" t="str">
        <f t="shared" si="6"/>
        <v>TRNCANEACANEA</v>
      </c>
      <c r="H155" s="19">
        <f>max(SUMIFS('Input - Capacities'!$I$3:$I$1128,'Input - Capacities'!$F$3:$F$1128,A155),SUMIFS('Input - Capacities'!$J$3:$J$1128,'Input - Capacities'!$F$3:$F$1128,A155)*-1)</f>
        <v>5150</v>
      </c>
      <c r="I155" s="47"/>
      <c r="J155" s="19" t="s">
        <v>1840</v>
      </c>
      <c r="K155" s="19" t="s">
        <v>1840</v>
      </c>
      <c r="M155" s="19" t="str">
        <f t="array" ref="M155">IFERROR(INDEX($G$2:$G$1999,MATCH(0,IFERROR(MATCH($G$2:$G$1999,$O$2:$O$1000,0),COUNTIF($M$1:$M154,$G$2:$G$1000)),0)),"")</f>
        <v/>
      </c>
      <c r="O155" s="48" t="s">
        <v>1093</v>
      </c>
      <c r="P155" s="42" t="str">
        <f t="shared" si="7"/>
        <v>GBRXX</v>
      </c>
      <c r="Q155" s="42" t="str">
        <f t="shared" si="8"/>
        <v>NLDXX</v>
      </c>
      <c r="R155" s="42" t="b">
        <f>IF(vlookup(O155,'Input - Config'!$A$3:$D$833,4,0)="No",False,True)</f>
        <v>1</v>
      </c>
      <c r="S155" s="42" t="b">
        <v>0</v>
      </c>
      <c r="U155" s="19">
        <f t="shared" si="9"/>
        <v>1</v>
      </c>
      <c r="V155" s="19">
        <f t="shared" si="10"/>
        <v>2020</v>
      </c>
      <c r="W155" s="42">
        <v>2030.0</v>
      </c>
      <c r="X155" s="42">
        <v>10.0</v>
      </c>
      <c r="Y155" s="49">
        <f>IFERROR(VLOOKUP(O155,'Final Data - Costs and Losses'!$A$2:$H$997,7,FALSE)/1000,915)</f>
        <v>966.86328</v>
      </c>
      <c r="Z155" s="19" t="str">
        <f t="shared" si="11"/>
        <v>  TRNGBRXXNLDXX: [1, 2020, 'open', 2030, 10, 967]</v>
      </c>
      <c r="AB155" s="48"/>
      <c r="AH155" s="47"/>
    </row>
    <row r="156">
      <c r="A156" s="19" t="str">
        <f t="array" ref="A156">IFERROR(INDEX('Input - Capacities'!$F$3:$F$1128, MATCH(0,COUNTIF($A$1:A155, 'Input - Capacities'!$F$3:$F$1128), 0)),"")</f>
        <v>TRNCANNLGRLXX</v>
      </c>
      <c r="B156" s="19" t="str">
        <f t="shared" si="1"/>
        <v>CANNL</v>
      </c>
      <c r="C156" s="45" t="str">
        <f t="shared" si="2"/>
        <v>CANEA</v>
      </c>
      <c r="D156" s="19" t="str">
        <f t="shared" si="3"/>
        <v>GRLXX</v>
      </c>
      <c r="E156" s="45" t="str">
        <f t="shared" si="4"/>
        <v>GRLXX</v>
      </c>
      <c r="F156" s="19" t="str">
        <f t="shared" si="5"/>
        <v>Yes</v>
      </c>
      <c r="G156" s="19" t="str">
        <f t="shared" si="6"/>
        <v>TRNCANEAGRLXX</v>
      </c>
      <c r="H156" s="19">
        <f>max(SUMIFS('Input - Capacities'!$I$3:$I$1128,'Input - Capacities'!$F$3:$F$1128,A156),SUMIFS('Input - Capacities'!$J$3:$J$1128,'Input - Capacities'!$F$3:$F$1128,A156)*-1)</f>
        <v>0</v>
      </c>
      <c r="I156" s="47"/>
      <c r="J156" s="19" t="s">
        <v>1841</v>
      </c>
      <c r="K156" s="19" t="s">
        <v>1841</v>
      </c>
      <c r="M156" s="19" t="str">
        <f t="array" ref="M156">IFERROR(INDEX($G$2:$G$1999,MATCH(0,IFERROR(MATCH($G$2:$G$1999,$O$2:$O$1000,0),COUNTIF($M$1:$M155,$G$2:$G$1000)),0)),"")</f>
        <v/>
      </c>
      <c r="O156" s="48" t="s">
        <v>1094</v>
      </c>
      <c r="P156" s="42" t="str">
        <f t="shared" si="7"/>
        <v>GBRXX</v>
      </c>
      <c r="Q156" s="42" t="str">
        <f t="shared" si="8"/>
        <v>NORXX</v>
      </c>
      <c r="R156" s="42" t="b">
        <f>IF(vlookup(O156,'Input - Config'!$A$3:$D$833,4,0)="No",False,True)</f>
        <v>1</v>
      </c>
      <c r="S156" s="42" t="b">
        <v>1</v>
      </c>
      <c r="U156" s="19">
        <f t="shared" si="9"/>
        <v>1.4</v>
      </c>
      <c r="V156" s="19">
        <f t="shared" si="10"/>
        <v>2020</v>
      </c>
      <c r="W156" s="42">
        <v>2030.0</v>
      </c>
      <c r="X156" s="42">
        <v>10.0</v>
      </c>
      <c r="Y156" s="49">
        <f>IFERROR(VLOOKUP(O156,'Final Data - Costs and Losses'!$A$2:$H$997,7,FALSE)/1000,915)</f>
        <v>1530.62232</v>
      </c>
      <c r="Z156" s="19" t="str">
        <f t="shared" si="11"/>
        <v>  TRNGBRXXNORXX: [1.4, 2020, 'open', 2030, 10, 1531]</v>
      </c>
      <c r="AB156" s="48"/>
      <c r="AH156" s="47"/>
    </row>
    <row r="157">
      <c r="A157" s="19" t="str">
        <f t="array" ref="A157">IFERROR(INDEX('Input - Capacities'!$F$3:$F$1128, MATCH(0,COUNTIF($A$1:A156, 'Input - Capacities'!$F$3:$F$1128), 0)),"")</f>
        <v>TRNCANNOCANSK</v>
      </c>
      <c r="B157" s="19" t="str">
        <f t="shared" si="1"/>
        <v>CANNO</v>
      </c>
      <c r="C157" s="45" t="str">
        <f t="shared" si="2"/>
        <v>CANNO</v>
      </c>
      <c r="D157" s="19" t="str">
        <f t="shared" si="3"/>
        <v>CANSK</v>
      </c>
      <c r="E157" s="45" t="str">
        <f t="shared" si="4"/>
        <v>CANCE</v>
      </c>
      <c r="F157" s="19" t="str">
        <f t="shared" si="5"/>
        <v>Yes</v>
      </c>
      <c r="G157" s="19" t="str">
        <f t="shared" si="6"/>
        <v>TRNCANCECANNO</v>
      </c>
      <c r="H157" s="19">
        <f>max(SUMIFS('Input - Capacities'!$I$3:$I$1128,'Input - Capacities'!$F$3:$F$1128,A157),SUMIFS('Input - Capacities'!$J$3:$J$1128,'Input - Capacities'!$F$3:$F$1128,A157)*-1)</f>
        <v>0</v>
      </c>
      <c r="I157" s="47"/>
      <c r="J157" s="19" t="s">
        <v>1842</v>
      </c>
      <c r="K157" s="19" t="s">
        <v>1842</v>
      </c>
      <c r="M157" s="19" t="str">
        <f t="array" ref="M157">IFERROR(INDEX($G$2:$G$1999,MATCH(0,IFERROR(MATCH($G$2:$G$1999,$O$2:$O$1000,0),COUNTIF($M$1:$M156,$G$2:$G$1000)),0)),"")</f>
        <v/>
      </c>
      <c r="O157" s="48" t="s">
        <v>1096</v>
      </c>
      <c r="P157" s="42" t="str">
        <f t="shared" si="7"/>
        <v>GEOXX</v>
      </c>
      <c r="Q157" s="42" t="str">
        <f t="shared" si="8"/>
        <v>RUSSO</v>
      </c>
      <c r="R157" s="42" t="b">
        <f>IF(vlookup(O157,'Input - Config'!$A$3:$D$833,4,0)="No",False,True)</f>
        <v>0</v>
      </c>
      <c r="S157" s="42" t="b">
        <v>1</v>
      </c>
      <c r="U157" s="19">
        <f t="shared" si="9"/>
        <v>0.95</v>
      </c>
      <c r="V157" s="19">
        <f t="shared" si="10"/>
        <v>2020</v>
      </c>
      <c r="W157" s="42">
        <v>2030.0</v>
      </c>
      <c r="X157" s="42">
        <v>10.0</v>
      </c>
      <c r="Y157" s="49">
        <f>IFERROR(VLOOKUP(O157,'Final Data - Costs and Losses'!$A$2:$H$997,7,FALSE)/1000,915)</f>
        <v>1132.93008</v>
      </c>
      <c r="Z157" s="19" t="str">
        <f t="shared" si="11"/>
        <v>  TRNGEOXXRUSSO: [0.95, 2020, 'open', 2030, 10, 1133]</v>
      </c>
      <c r="AB157" s="48"/>
      <c r="AH157" s="47"/>
    </row>
    <row r="158">
      <c r="A158" s="19" t="str">
        <f t="array" ref="A158">IFERROR(INDEX('Input - Capacities'!$F$3:$F$1128, MATCH(0,COUNTIF($A$1:A157, 'Input - Capacities'!$F$3:$F$1128), 0)),"")</f>
        <v>TRNCANONCANQC</v>
      </c>
      <c r="B158" s="19" t="str">
        <f t="shared" si="1"/>
        <v>CANON</v>
      </c>
      <c r="C158" s="45" t="str">
        <f t="shared" si="2"/>
        <v>CANEA</v>
      </c>
      <c r="D158" s="19" t="str">
        <f t="shared" si="3"/>
        <v>CANQC</v>
      </c>
      <c r="E158" s="45" t="str">
        <f t="shared" si="4"/>
        <v>CANEA</v>
      </c>
      <c r="F158" s="19" t="str">
        <f t="shared" si="5"/>
        <v>Yes</v>
      </c>
      <c r="G158" s="19" t="str">
        <f t="shared" si="6"/>
        <v>TRNCANEACANEA</v>
      </c>
      <c r="H158" s="19">
        <f>max(SUMIFS('Input - Capacities'!$I$3:$I$1128,'Input - Capacities'!$F$3:$F$1128,A158),SUMIFS('Input - Capacities'!$J$3:$J$1128,'Input - Capacities'!$F$3:$F$1128,A158)*-1)</f>
        <v>2750</v>
      </c>
      <c r="I158" s="47"/>
      <c r="J158" s="19" t="s">
        <v>1843</v>
      </c>
      <c r="K158" s="19" t="s">
        <v>1843</v>
      </c>
      <c r="M158" s="19" t="str">
        <f t="array" ref="M158">IFERROR(INDEX($G$2:$G$1999,MATCH(0,IFERROR(MATCH($G$2:$G$1999,$O$2:$O$1000,0),COUNTIF($M$1:$M157,$G$2:$G$1000)),0)),"")</f>
        <v/>
      </c>
      <c r="O158" s="48" t="s">
        <v>1098</v>
      </c>
      <c r="P158" s="42" t="str">
        <f t="shared" si="7"/>
        <v>GEOXX</v>
      </c>
      <c r="Q158" s="42" t="str">
        <f t="shared" si="8"/>
        <v>TURXX</v>
      </c>
      <c r="R158" s="42" t="b">
        <f>IF(vlookup(O158,'Input - Config'!$A$3:$D$833,4,0)="No",False,True)</f>
        <v>0</v>
      </c>
      <c r="S158" s="42" t="b">
        <v>0</v>
      </c>
      <c r="U158" s="19">
        <f t="shared" si="9"/>
        <v>1.05</v>
      </c>
      <c r="V158" s="19">
        <f t="shared" si="10"/>
        <v>2020</v>
      </c>
      <c r="W158" s="42">
        <v>2030.0</v>
      </c>
      <c r="X158" s="42">
        <v>10.0</v>
      </c>
      <c r="Y158" s="49">
        <f>IFERROR(VLOOKUP(O158,'Final Data - Costs and Losses'!$A$2:$H$997,7,FALSE)/1000,915)</f>
        <v>1468.51344</v>
      </c>
      <c r="Z158" s="19" t="str">
        <f t="shared" si="11"/>
        <v>  TRNGEOXXTURXX: [1.05, 2020, 'open', 2030, 10, 1469]</v>
      </c>
      <c r="AB158" s="48"/>
      <c r="AH158" s="47"/>
    </row>
    <row r="159">
      <c r="A159" s="19" t="str">
        <f t="array" ref="A159">IFERROR(INDEX('Input - Capacities'!$F$3:$F$1128, MATCH(0,COUNTIF($A$1:A158, 'Input - Capacities'!$F$3:$F$1128), 0)),"")</f>
        <v>TRNCHLXXPERXX</v>
      </c>
      <c r="B159" s="19" t="str">
        <f t="shared" si="1"/>
        <v>CHLXX</v>
      </c>
      <c r="C159" s="45" t="str">
        <f t="shared" si="2"/>
        <v>CHLXX</v>
      </c>
      <c r="D159" s="19" t="str">
        <f t="shared" si="3"/>
        <v>PERXX</v>
      </c>
      <c r="E159" s="45" t="str">
        <f t="shared" si="4"/>
        <v>PERXX</v>
      </c>
      <c r="F159" s="19" t="str">
        <f t="shared" si="5"/>
        <v>Yes</v>
      </c>
      <c r="G159" s="19" t="str">
        <f t="shared" si="6"/>
        <v>TRNCHLXXPERXX</v>
      </c>
      <c r="H159" s="19">
        <f>max(SUMIFS('Input - Capacities'!$I$3:$I$1128,'Input - Capacities'!$F$3:$F$1128,A159),SUMIFS('Input - Capacities'!$J$3:$J$1128,'Input - Capacities'!$F$3:$F$1128,A159)*-1)</f>
        <v>0</v>
      </c>
      <c r="I159" s="47"/>
      <c r="J159" s="19" t="s">
        <v>1844</v>
      </c>
      <c r="K159" s="19" t="s">
        <v>1844</v>
      </c>
      <c r="M159" s="19" t="str">
        <f t="array" ref="M159">IFERROR(INDEX($G$2:$G$1999,MATCH(0,IFERROR(MATCH($G$2:$G$1999,$O$2:$O$1000,0),COUNTIF($M$1:$M158,$G$2:$G$1000)),0)),"")</f>
        <v/>
      </c>
      <c r="O159" s="48" t="s">
        <v>1100</v>
      </c>
      <c r="P159" s="42" t="str">
        <f t="shared" si="7"/>
        <v>GHAXX</v>
      </c>
      <c r="Q159" s="42" t="str">
        <f t="shared" si="8"/>
        <v>TGOXX</v>
      </c>
      <c r="R159" s="42" t="b">
        <f>IF(vlookup(O159,'Input - Config'!$A$3:$D$833,4,0)="No",False,True)</f>
        <v>0</v>
      </c>
      <c r="S159" s="42" t="b">
        <v>0</v>
      </c>
      <c r="U159" s="19">
        <f t="shared" si="9"/>
        <v>0.438</v>
      </c>
      <c r="V159" s="19">
        <f t="shared" si="10"/>
        <v>2020</v>
      </c>
      <c r="W159" s="42">
        <v>2030.0</v>
      </c>
      <c r="X159" s="42">
        <v>10.0</v>
      </c>
      <c r="Y159" s="49">
        <f>IFERROR(VLOOKUP(O159,'Final Data - Costs and Losses'!$A$2:$H$997,7,FALSE)/1000,915)</f>
        <v>546.95424</v>
      </c>
      <c r="Z159" s="19" t="str">
        <f t="shared" si="11"/>
        <v>  TRNGHAXXTGOXX: [0.438, 2020, 'open', 2030, 10, 547]</v>
      </c>
      <c r="AB159" s="48"/>
      <c r="AH159" s="47"/>
    </row>
    <row r="160">
      <c r="A160" s="19" t="str">
        <f t="array" ref="A160">IFERROR(INDEX('Input - Capacities'!$F$3:$F$1128, MATCH(0,COUNTIF($A$1:A159, 'Input - Capacities'!$F$3:$F$1128), 0)),"")</f>
        <v>TRNCOLXXECUXX</v>
      </c>
      <c r="B160" s="19" t="str">
        <f t="shared" si="1"/>
        <v>COLXX</v>
      </c>
      <c r="C160" s="45" t="str">
        <f t="shared" si="2"/>
        <v>COLXX</v>
      </c>
      <c r="D160" s="19" t="str">
        <f t="shared" si="3"/>
        <v>ECUXX</v>
      </c>
      <c r="E160" s="45" t="str">
        <f t="shared" si="4"/>
        <v>ECUXX</v>
      </c>
      <c r="F160" s="19" t="str">
        <f t="shared" si="5"/>
        <v>Yes</v>
      </c>
      <c r="G160" s="19" t="str">
        <f t="shared" si="6"/>
        <v>TRNCOLXXECUXX</v>
      </c>
      <c r="H160" s="19">
        <f>max(SUMIFS('Input - Capacities'!$I$3:$I$1128,'Input - Capacities'!$F$3:$F$1128,A160),SUMIFS('Input - Capacities'!$J$3:$J$1128,'Input - Capacities'!$F$3:$F$1128,A160)*-1)</f>
        <v>363</v>
      </c>
      <c r="I160" s="47"/>
      <c r="J160" s="19" t="s">
        <v>1845</v>
      </c>
      <c r="K160" s="19" t="s">
        <v>1845</v>
      </c>
      <c r="M160" s="19" t="str">
        <f t="array" ref="M160">IFERROR(INDEX($G$2:$G$1999,MATCH(0,IFERROR(MATCH($G$2:$G$1999,$O$2:$O$1000,0),COUNTIF($M$1:$M159,$G$2:$G$1000)),0)),"")</f>
        <v/>
      </c>
      <c r="O160" s="48" t="s">
        <v>1447</v>
      </c>
      <c r="P160" s="42" t="str">
        <f t="shared" si="7"/>
        <v>GINXX</v>
      </c>
      <c r="Q160" s="42" t="str">
        <f t="shared" si="8"/>
        <v>GNBXX</v>
      </c>
      <c r="R160" s="42" t="b">
        <f>IF(vlookup(O160,'Input - Config'!$A$3:$D$833,4,0)="No",False,True)</f>
        <v>0</v>
      </c>
      <c r="S160" s="42" t="b">
        <v>0</v>
      </c>
      <c r="U160" s="19">
        <f t="shared" si="9"/>
        <v>0</v>
      </c>
      <c r="V160" s="19">
        <f t="shared" si="10"/>
        <v>2030</v>
      </c>
      <c r="W160" s="42">
        <v>2030.0</v>
      </c>
      <c r="X160" s="42">
        <v>10.0</v>
      </c>
      <c r="Y160" s="49">
        <f>IFERROR(VLOOKUP(O160,'Final Data - Costs and Losses'!$A$2:$H$997,7,FALSE)/1000,915)</f>
        <v>846.24384</v>
      </c>
      <c r="Z160" s="19" t="str">
        <f t="shared" si="11"/>
        <v>  TRNGINXXGNBXX: [0, 2030, 'open', 2030, 10, 846]</v>
      </c>
      <c r="AB160" s="48"/>
      <c r="AH160" s="47"/>
    </row>
    <row r="161">
      <c r="A161" s="19" t="str">
        <f t="array" ref="A161">IFERROR(INDEX('Input - Capacities'!$F$3:$F$1128, MATCH(0,COUNTIF($A$1:A160, 'Input - Capacities'!$F$3:$F$1128), 0)),"")</f>
        <v>TRNCOLXXPERXX</v>
      </c>
      <c r="B161" s="19" t="str">
        <f t="shared" si="1"/>
        <v>COLXX</v>
      </c>
      <c r="C161" s="45" t="str">
        <f t="shared" si="2"/>
        <v>COLXX</v>
      </c>
      <c r="D161" s="19" t="str">
        <f t="shared" si="3"/>
        <v>PERXX</v>
      </c>
      <c r="E161" s="45" t="str">
        <f t="shared" si="4"/>
        <v>PERXX</v>
      </c>
      <c r="F161" s="19" t="str">
        <f t="shared" si="5"/>
        <v>Yes</v>
      </c>
      <c r="G161" s="19" t="str">
        <f t="shared" si="6"/>
        <v>TRNCOLXXPERXX</v>
      </c>
      <c r="H161" s="19">
        <f>max(SUMIFS('Input - Capacities'!$I$3:$I$1128,'Input - Capacities'!$F$3:$F$1128,A161),SUMIFS('Input - Capacities'!$J$3:$J$1128,'Input - Capacities'!$F$3:$F$1128,A161)*-1)</f>
        <v>0</v>
      </c>
      <c r="I161" s="47"/>
      <c r="J161" s="19" t="s">
        <v>1846</v>
      </c>
      <c r="K161" s="19" t="s">
        <v>1846</v>
      </c>
      <c r="M161" s="19" t="str">
        <f t="array" ref="M161">IFERROR(INDEX($G$2:$G$1999,MATCH(0,IFERROR(MATCH($G$2:$G$1999,$O$2:$O$1000,0),COUNTIF($M$1:$M160,$G$2:$G$1000)),0)),"")</f>
        <v/>
      </c>
      <c r="O161" s="48" t="s">
        <v>1449</v>
      </c>
      <c r="P161" s="42" t="str">
        <f t="shared" si="7"/>
        <v>GINXX</v>
      </c>
      <c r="Q161" s="42" t="str">
        <f t="shared" si="8"/>
        <v>LBRXX</v>
      </c>
      <c r="R161" s="42" t="b">
        <f>IF(vlookup(O161,'Input - Config'!$A$3:$D$833,4,0)="No",False,True)</f>
        <v>0</v>
      </c>
      <c r="S161" s="42" t="b">
        <v>0</v>
      </c>
      <c r="U161" s="19">
        <f t="shared" si="9"/>
        <v>0</v>
      </c>
      <c r="V161" s="19">
        <f t="shared" si="10"/>
        <v>2030</v>
      </c>
      <c r="W161" s="42">
        <v>2030.0</v>
      </c>
      <c r="X161" s="42">
        <v>10.0</v>
      </c>
      <c r="Y161" s="49">
        <f>IFERROR(VLOOKUP(O161,'Final Data - Costs and Losses'!$A$2:$H$997,7,FALSE)/1000,915)</f>
        <v>987.39648</v>
      </c>
      <c r="Z161" s="19" t="str">
        <f t="shared" si="11"/>
        <v>  TRNGINXXLBRXX: [0, 2030, 'open', 2030, 10, 987]</v>
      </c>
      <c r="AB161" s="48"/>
      <c r="AH161" s="47"/>
    </row>
    <row r="162">
      <c r="A162" s="19" t="str">
        <f t="array" ref="A162">IFERROR(INDEX('Input - Capacities'!$F$3:$F$1128, MATCH(0,COUNTIF($A$1:A161, 'Input - Capacities'!$F$3:$F$1128), 0)),"")</f>
        <v>TRNCOLXXVENXX</v>
      </c>
      <c r="B162" s="19" t="str">
        <f t="shared" si="1"/>
        <v>COLXX</v>
      </c>
      <c r="C162" s="45" t="str">
        <f t="shared" si="2"/>
        <v>COLXX</v>
      </c>
      <c r="D162" s="19" t="str">
        <f t="shared" si="3"/>
        <v>VENXX</v>
      </c>
      <c r="E162" s="45" t="str">
        <f t="shared" si="4"/>
        <v>VENXX</v>
      </c>
      <c r="F162" s="19" t="str">
        <f t="shared" si="5"/>
        <v>Yes</v>
      </c>
      <c r="G162" s="19" t="str">
        <f t="shared" si="6"/>
        <v>TRNCOLXXVENXX</v>
      </c>
      <c r="H162" s="19">
        <f>max(SUMIFS('Input - Capacities'!$I$3:$I$1128,'Input - Capacities'!$F$3:$F$1128,A162),SUMIFS('Input - Capacities'!$J$3:$J$1128,'Input - Capacities'!$F$3:$F$1128,A162)*-1)</f>
        <v>380</v>
      </c>
      <c r="I162" s="47"/>
      <c r="J162" s="19" t="s">
        <v>1847</v>
      </c>
      <c r="K162" s="19" t="s">
        <v>1847</v>
      </c>
      <c r="M162" s="19" t="str">
        <f t="array" ref="M162">IFERROR(INDEX($G$2:$G$1999,MATCH(0,IFERROR(MATCH($G$2:$G$1999,$O$2:$O$1000,0),COUNTIF($M$1:$M161,$G$2:$G$1000)),0)),"")</f>
        <v/>
      </c>
      <c r="O162" s="48" t="s">
        <v>1450</v>
      </c>
      <c r="P162" s="42" t="str">
        <f t="shared" si="7"/>
        <v>GINXX</v>
      </c>
      <c r="Q162" s="42" t="str">
        <f t="shared" si="8"/>
        <v>MLIXX</v>
      </c>
      <c r="R162" s="42" t="b">
        <f>IF(vlookup(O162,'Input - Config'!$A$3:$D$833,4,0)="No",False,True)</f>
        <v>0</v>
      </c>
      <c r="S162" s="42" t="b">
        <v>0</v>
      </c>
      <c r="U162" s="19">
        <f t="shared" si="9"/>
        <v>0</v>
      </c>
      <c r="V162" s="19">
        <f t="shared" si="10"/>
        <v>2030</v>
      </c>
      <c r="W162" s="42">
        <v>2030.0</v>
      </c>
      <c r="X162" s="42">
        <v>10.0</v>
      </c>
      <c r="Y162" s="49">
        <f>IFERROR(VLOOKUP(O162,'Final Data - Costs and Losses'!$A$2:$H$997,7,FALSE)/1000,915)</f>
        <v>1122.0864</v>
      </c>
      <c r="Z162" s="19" t="str">
        <f t="shared" si="11"/>
        <v>  TRNGINXXMLIXX: [0, 2030, 'open', 2030, 10, 1122]</v>
      </c>
      <c r="AB162" s="48"/>
      <c r="AH162" s="47"/>
    </row>
    <row r="163">
      <c r="A163" s="19" t="str">
        <f t="array" ref="A163">IFERROR(INDEX('Input - Capacities'!$F$3:$F$1128, MATCH(0,COUNTIF($A$1:A162, 'Input - Capacities'!$F$3:$F$1128), 0)),"")</f>
        <v>TRNECUXXPERXX</v>
      </c>
      <c r="B163" s="19" t="str">
        <f t="shared" si="1"/>
        <v>ECUXX</v>
      </c>
      <c r="C163" s="45" t="str">
        <f t="shared" si="2"/>
        <v>ECUXX</v>
      </c>
      <c r="D163" s="19" t="str">
        <f t="shared" si="3"/>
        <v>PERXX</v>
      </c>
      <c r="E163" s="45" t="str">
        <f t="shared" si="4"/>
        <v>PERXX</v>
      </c>
      <c r="F163" s="19" t="str">
        <f t="shared" si="5"/>
        <v>Yes</v>
      </c>
      <c r="G163" s="19" t="str">
        <f t="shared" si="6"/>
        <v>TRNECUXXPERXX</v>
      </c>
      <c r="H163" s="19">
        <f>max(SUMIFS('Input - Capacities'!$I$3:$I$1128,'Input - Capacities'!$F$3:$F$1128,A163),SUMIFS('Input - Capacities'!$J$3:$J$1128,'Input - Capacities'!$F$3:$F$1128,A163)*-1)</f>
        <v>100</v>
      </c>
      <c r="I163" s="47"/>
      <c r="J163" s="19" t="s">
        <v>1848</v>
      </c>
      <c r="K163" s="19" t="s">
        <v>1848</v>
      </c>
      <c r="M163" s="19" t="str">
        <f t="array" ref="M163">IFERROR(INDEX($G$2:$G$1999,MATCH(0,IFERROR(MATCH($G$2:$G$1999,$O$2:$O$1000,0),COUNTIF($M$1:$M162,$G$2:$G$1000)),0)),"")</f>
        <v/>
      </c>
      <c r="O163" s="48" t="s">
        <v>1451</v>
      </c>
      <c r="P163" s="42" t="str">
        <f t="shared" si="7"/>
        <v>GINXX</v>
      </c>
      <c r="Q163" s="42" t="str">
        <f t="shared" si="8"/>
        <v>SENXX</v>
      </c>
      <c r="R163" s="42" t="b">
        <f>IF(vlookup(O163,'Input - Config'!$A$3:$D$833,4,0)="No",False,True)</f>
        <v>0</v>
      </c>
      <c r="S163" s="42" t="b">
        <v>0</v>
      </c>
      <c r="U163" s="19">
        <f t="shared" si="9"/>
        <v>0</v>
      </c>
      <c r="V163" s="19">
        <f t="shared" si="10"/>
        <v>2030</v>
      </c>
      <c r="W163" s="42">
        <v>2030.0</v>
      </c>
      <c r="X163" s="42">
        <v>10.0</v>
      </c>
      <c r="Y163" s="49">
        <f>IFERROR(VLOOKUP(O163,'Final Data - Costs and Losses'!$A$2:$H$997,7,FALSE)/1000,915)</f>
        <v>1116.3792</v>
      </c>
      <c r="Z163" s="19" t="str">
        <f t="shared" si="11"/>
        <v>  TRNGINXXSENXX: [0, 2030, 'open', 2030, 10, 1116]</v>
      </c>
      <c r="AB163" s="48"/>
      <c r="AH163" s="47"/>
    </row>
    <row r="164">
      <c r="A164" s="19" t="str">
        <f t="array" ref="A164">IFERROR(INDEX('Input - Capacities'!$F$3:$F$1128, MATCH(0,COUNTIF($A$1:A163, 'Input - Capacities'!$F$3:$F$1128), 0)),"")</f>
        <v>TRNGUFXXSURXX</v>
      </c>
      <c r="B164" s="19" t="str">
        <f t="shared" si="1"/>
        <v>GUFXX</v>
      </c>
      <c r="C164" s="45" t="str">
        <f t="shared" si="2"/>
        <v>GUFXX</v>
      </c>
      <c r="D164" s="19" t="str">
        <f t="shared" si="3"/>
        <v>SURXX</v>
      </c>
      <c r="E164" s="45" t="str">
        <f t="shared" si="4"/>
        <v>SURXX</v>
      </c>
      <c r="F164" s="19" t="str">
        <f t="shared" si="5"/>
        <v>Yes</v>
      </c>
      <c r="G164" s="19" t="str">
        <f t="shared" si="6"/>
        <v>TRNGUFXXSURXX</v>
      </c>
      <c r="H164" s="19">
        <f>max(SUMIFS('Input - Capacities'!$I$3:$I$1128,'Input - Capacities'!$F$3:$F$1128,A164),SUMIFS('Input - Capacities'!$J$3:$J$1128,'Input - Capacities'!$F$3:$F$1128,A164)*-1)</f>
        <v>0</v>
      </c>
      <c r="I164" s="47"/>
      <c r="J164" s="19" t="s">
        <v>1849</v>
      </c>
      <c r="K164" s="19" t="s">
        <v>1849</v>
      </c>
      <c r="M164" s="19" t="str">
        <f t="array" ref="M164">IFERROR(INDEX($G$2:$G$1999,MATCH(0,IFERROR(MATCH($G$2:$G$1999,$O$2:$O$1000,0),COUNTIF($M$1:$M163,$G$2:$G$1000)),0)),"")</f>
        <v/>
      </c>
      <c r="O164" s="48" t="s">
        <v>1452</v>
      </c>
      <c r="P164" s="42" t="str">
        <f t="shared" si="7"/>
        <v>GINXX</v>
      </c>
      <c r="Q164" s="42" t="str">
        <f t="shared" si="8"/>
        <v>SLEXX</v>
      </c>
      <c r="R164" s="42" t="b">
        <f>IF(vlookup(O164,'Input - Config'!$A$3:$D$833,4,0)="No",False,True)</f>
        <v>0</v>
      </c>
      <c r="S164" s="42" t="b">
        <v>0</v>
      </c>
      <c r="U164" s="19">
        <f t="shared" si="9"/>
        <v>0</v>
      </c>
      <c r="V164" s="19">
        <f t="shared" si="10"/>
        <v>2030</v>
      </c>
      <c r="W164" s="42">
        <v>2030.0</v>
      </c>
      <c r="X164" s="42">
        <v>10.0</v>
      </c>
      <c r="Y164" s="49">
        <f>IFERROR(VLOOKUP(O164,'Final Data - Costs and Losses'!$A$2:$H$997,7,FALSE)/1000,915)</f>
        <v>462.77904</v>
      </c>
      <c r="Z164" s="19" t="str">
        <f t="shared" si="11"/>
        <v>  TRNGINXXSLEXX: [0, 2030, 'open', 2030, 10, 463]</v>
      </c>
      <c r="AB164" s="48"/>
      <c r="AH164" s="47"/>
    </row>
    <row r="165">
      <c r="A165" s="19" t="str">
        <f t="array" ref="A165">IFERROR(INDEX('Input - Capacities'!$F$3:$F$1128, MATCH(0,COUNTIF($A$1:A164, 'Input - Capacities'!$F$3:$F$1128), 0)),"")</f>
        <v>TRNGUYXXSURXX</v>
      </c>
      <c r="B165" s="19" t="str">
        <f t="shared" si="1"/>
        <v>GUYXX</v>
      </c>
      <c r="C165" s="45" t="str">
        <f t="shared" si="2"/>
        <v>GUYXX</v>
      </c>
      <c r="D165" s="19" t="str">
        <f t="shared" si="3"/>
        <v>SURXX</v>
      </c>
      <c r="E165" s="45" t="str">
        <f t="shared" si="4"/>
        <v>SURXX</v>
      </c>
      <c r="F165" s="19" t="str">
        <f t="shared" si="5"/>
        <v>Yes</v>
      </c>
      <c r="G165" s="19" t="str">
        <f t="shared" si="6"/>
        <v>TRNGUYXXSURXX</v>
      </c>
      <c r="H165" s="19">
        <f>max(SUMIFS('Input - Capacities'!$I$3:$I$1128,'Input - Capacities'!$F$3:$F$1128,A165),SUMIFS('Input - Capacities'!$J$3:$J$1128,'Input - Capacities'!$F$3:$F$1128,A165)*-1)</f>
        <v>0</v>
      </c>
      <c r="I165" s="47"/>
      <c r="J165" s="19" t="s">
        <v>1850</v>
      </c>
      <c r="K165" s="19" t="s">
        <v>1850</v>
      </c>
      <c r="M165" s="19" t="str">
        <f t="array" ref="M165">IFERROR(INDEX($G$2:$G$1999,MATCH(0,IFERROR(MATCH($G$2:$G$1999,$O$2:$O$1000,0),COUNTIF($M$1:$M164,$G$2:$G$1000)),0)),"")</f>
        <v/>
      </c>
      <c r="O165" s="48" t="s">
        <v>1455</v>
      </c>
      <c r="P165" s="42" t="str">
        <f t="shared" si="7"/>
        <v>GNBXX</v>
      </c>
      <c r="Q165" s="42" t="str">
        <f t="shared" si="8"/>
        <v>SENXX</v>
      </c>
      <c r="R165" s="42" t="b">
        <f>IF(vlookup(O165,'Input - Config'!$A$3:$D$833,4,0)="No",False,True)</f>
        <v>0</v>
      </c>
      <c r="S165" s="42" t="b">
        <v>0</v>
      </c>
      <c r="U165" s="19">
        <f t="shared" si="9"/>
        <v>0</v>
      </c>
      <c r="V165" s="19">
        <f t="shared" si="10"/>
        <v>2030</v>
      </c>
      <c r="W165" s="42">
        <v>2030.0</v>
      </c>
      <c r="X165" s="42">
        <v>10.0</v>
      </c>
      <c r="Y165" s="49">
        <f>IFERROR(VLOOKUP(O165,'Final Data - Costs and Losses'!$A$2:$H$997,7,FALSE)/1000,915)</f>
        <v>928.61232</v>
      </c>
      <c r="Z165" s="19" t="str">
        <f t="shared" si="11"/>
        <v>  TRNGNBXXSENXX: [0, 2030, 'open', 2030, 10, 929]</v>
      </c>
      <c r="AB165" s="48"/>
      <c r="AH165" s="47"/>
    </row>
    <row r="166">
      <c r="A166" s="19" t="str">
        <f t="array" ref="A166">IFERROR(INDEX('Input - Capacities'!$F$3:$F$1128, MATCH(0,COUNTIF($A$1:A165, 'Input - Capacities'!$F$3:$F$1128), 0)),"")</f>
        <v>TRNGUYXXVENXX</v>
      </c>
      <c r="B166" s="19" t="str">
        <f t="shared" si="1"/>
        <v>GUYXX</v>
      </c>
      <c r="C166" s="45" t="str">
        <f t="shared" si="2"/>
        <v>GUYXX</v>
      </c>
      <c r="D166" s="19" t="str">
        <f t="shared" si="3"/>
        <v>VENXX</v>
      </c>
      <c r="E166" s="45" t="str">
        <f t="shared" si="4"/>
        <v>VENXX</v>
      </c>
      <c r="F166" s="19" t="str">
        <f t="shared" si="5"/>
        <v>Yes</v>
      </c>
      <c r="G166" s="19" t="str">
        <f t="shared" si="6"/>
        <v>TRNGUYXXVENXX</v>
      </c>
      <c r="H166" s="19">
        <f>max(SUMIFS('Input - Capacities'!$I$3:$I$1128,'Input - Capacities'!$F$3:$F$1128,A166),SUMIFS('Input - Capacities'!$J$3:$J$1128,'Input - Capacities'!$F$3:$F$1128,A166)*-1)</f>
        <v>0</v>
      </c>
      <c r="I166" s="47"/>
      <c r="J166" s="19" t="s">
        <v>1851</v>
      </c>
      <c r="K166" s="19" t="s">
        <v>1851</v>
      </c>
      <c r="M166" s="19" t="str">
        <f t="array" ref="M166">IFERROR(INDEX($G$2:$G$1999,MATCH(0,IFERROR(MATCH($G$2:$G$1999,$O$2:$O$1000,0),COUNTIF($M$1:$M165,$G$2:$G$1000)),0)),"")</f>
        <v/>
      </c>
      <c r="O166" s="48" t="s">
        <v>1104</v>
      </c>
      <c r="P166" s="42" t="str">
        <f t="shared" si="7"/>
        <v>GRCXX</v>
      </c>
      <c r="Q166" s="42" t="str">
        <f t="shared" si="8"/>
        <v>ITAXX</v>
      </c>
      <c r="R166" s="42" t="b">
        <f>IF(vlookup(O166,'Input - Config'!$A$3:$D$833,4,0)="No",False,True)</f>
        <v>1</v>
      </c>
      <c r="S166" s="42" t="b">
        <v>0</v>
      </c>
      <c r="U166" s="19">
        <f t="shared" si="9"/>
        <v>0.5</v>
      </c>
      <c r="V166" s="19">
        <f t="shared" si="10"/>
        <v>2020</v>
      </c>
      <c r="W166" s="42">
        <v>2030.0</v>
      </c>
      <c r="X166" s="42">
        <v>10.0</v>
      </c>
      <c r="Y166" s="49">
        <f>IFERROR(VLOOKUP(O166,'Final Data - Costs and Losses'!$A$2:$H$997,7,FALSE)/1000,915)</f>
        <v>1459.09008</v>
      </c>
      <c r="Z166" s="19" t="str">
        <f t="shared" si="11"/>
        <v>  TRNGRCXXITAXX: [0.5, 2020, 'open', 2030, 10, 1459]</v>
      </c>
      <c r="AB166" s="48"/>
      <c r="AH166" s="47"/>
    </row>
    <row r="167">
      <c r="A167" s="19" t="str">
        <f t="array" ref="A167">IFERROR(INDEX('Input - Capacities'!$F$3:$F$1128, MATCH(0,COUNTIF($A$1:A166, 'Input - Capacities'!$F$3:$F$1128), 0)),"")</f>
        <v>TRNAUSTAAUSVI</v>
      </c>
      <c r="B167" s="19" t="str">
        <f t="shared" si="1"/>
        <v>AUSTA</v>
      </c>
      <c r="C167" s="45" t="str">
        <f t="shared" si="2"/>
        <v>AUSXX</v>
      </c>
      <c r="D167" s="19" t="str">
        <f t="shared" si="3"/>
        <v>AUSVI</v>
      </c>
      <c r="E167" s="45" t="str">
        <f t="shared" si="4"/>
        <v>AUSXX</v>
      </c>
      <c r="F167" s="19" t="str">
        <f t="shared" si="5"/>
        <v>Yes</v>
      </c>
      <c r="G167" s="19" t="str">
        <f t="shared" si="6"/>
        <v>TRNAUSXXAUSXX</v>
      </c>
      <c r="H167" s="19">
        <f>max(SUMIFS('Input - Capacities'!$I$3:$I$1128,'Input - Capacities'!$F$3:$F$1128,A167),SUMIFS('Input - Capacities'!$J$3:$J$1128,'Input - Capacities'!$F$3:$F$1128,A167)*-1)</f>
        <v>594</v>
      </c>
      <c r="I167" s="47"/>
      <c r="J167" s="19" t="s">
        <v>1133</v>
      </c>
      <c r="K167" s="19" t="s">
        <v>1133</v>
      </c>
      <c r="M167" s="19" t="str">
        <f t="array" ref="M167">IFERROR(INDEX($G$2:$G$1999,MATCH(0,IFERROR(MATCH($G$2:$G$1999,$O$2:$O$1000,0),COUNTIF($M$1:$M166,$G$2:$G$1000)),0)),"")</f>
        <v/>
      </c>
      <c r="O167" s="48" t="s">
        <v>1105</v>
      </c>
      <c r="P167" s="42" t="str">
        <f t="shared" si="7"/>
        <v>GRCXX</v>
      </c>
      <c r="Q167" s="42" t="str">
        <f t="shared" si="8"/>
        <v>MKDXX</v>
      </c>
      <c r="R167" s="42" t="b">
        <f>IF(vlookup(O167,'Input - Config'!$A$3:$D$833,4,0)="No",False,True)</f>
        <v>0</v>
      </c>
      <c r="S167" s="42" t="b">
        <v>0</v>
      </c>
      <c r="U167" s="19">
        <f t="shared" si="9"/>
        <v>1.1</v>
      </c>
      <c r="V167" s="19">
        <f t="shared" si="10"/>
        <v>2020</v>
      </c>
      <c r="W167" s="42">
        <v>2030.0</v>
      </c>
      <c r="X167" s="42">
        <v>10.0</v>
      </c>
      <c r="Y167" s="49">
        <f>IFERROR(VLOOKUP(O167,'Final Data - Costs and Losses'!$A$2:$H$997,7,FALSE)/1000,915)</f>
        <v>991.96224</v>
      </c>
      <c r="Z167" s="19" t="str">
        <f t="shared" si="11"/>
        <v>  TRNGRCXXMKDXX: [1.1, 2020, 'open', 2030, 10, 992]</v>
      </c>
      <c r="AB167" s="48"/>
      <c r="AH167" s="47"/>
    </row>
    <row r="168">
      <c r="A168" s="19" t="str">
        <f t="array" ref="A168">IFERROR(INDEX('Input - Capacities'!$F$3:$F$1128, MATCH(0,COUNTIF($A$1:A167, 'Input - Capacities'!$F$3:$F$1128), 0)),"")</f>
        <v>TRNCANABUSAGW</v>
      </c>
      <c r="B168" s="19" t="str">
        <f t="shared" si="1"/>
        <v>CANAB</v>
      </c>
      <c r="C168" s="45" t="str">
        <f t="shared" si="2"/>
        <v>CANWE</v>
      </c>
      <c r="D168" s="19" t="str">
        <f t="shared" si="3"/>
        <v>USAGW</v>
      </c>
      <c r="E168" s="45" t="str">
        <f t="shared" si="4"/>
        <v>USAWE</v>
      </c>
      <c r="F168" s="19" t="str">
        <f t="shared" si="5"/>
        <v>Yes</v>
      </c>
      <c r="G168" s="19" t="str">
        <f t="shared" si="6"/>
        <v>TRNCANWEUSAWE</v>
      </c>
      <c r="H168" s="19">
        <f>max(SUMIFS('Input - Capacities'!$I$3:$I$1128,'Input - Capacities'!$F$3:$F$1128,A168),SUMIFS('Input - Capacities'!$J$3:$J$1128,'Input - Capacities'!$F$3:$F$1128,A168)*-1)</f>
        <v>0</v>
      </c>
      <c r="I168" s="47"/>
      <c r="J168" s="19" t="s">
        <v>1852</v>
      </c>
      <c r="K168" s="19" t="s">
        <v>1852</v>
      </c>
      <c r="M168" s="19" t="str">
        <f t="array" ref="M168">IFERROR(INDEX($G$2:$G$1999,MATCH(0,IFERROR(MATCH($G$2:$G$1999,$O$2:$O$1000,0),COUNTIF($M$1:$M167,$G$2:$G$1000)),0)),"")</f>
        <v/>
      </c>
      <c r="O168" s="48" t="s">
        <v>1106</v>
      </c>
      <c r="P168" s="42" t="str">
        <f t="shared" si="7"/>
        <v>GRCXX</v>
      </c>
      <c r="Q168" s="42" t="str">
        <f t="shared" si="8"/>
        <v>TURXX</v>
      </c>
      <c r="R168" s="42" t="b">
        <f>IF(vlookup(O168,'Input - Config'!$A$3:$D$833,4,0)="No",False,True)</f>
        <v>0</v>
      </c>
      <c r="S168" s="42" t="b">
        <v>0</v>
      </c>
      <c r="U168" s="19">
        <f t="shared" si="9"/>
        <v>0.66</v>
      </c>
      <c r="V168" s="19">
        <f t="shared" si="10"/>
        <v>2020</v>
      </c>
      <c r="W168" s="42">
        <v>2030.0</v>
      </c>
      <c r="X168" s="42">
        <v>10.0</v>
      </c>
      <c r="Y168" s="49">
        <f>IFERROR(VLOOKUP(O168,'Final Data - Costs and Losses'!$A$2:$H$997,7,FALSE)/1000,915)</f>
        <v>1034.19552</v>
      </c>
      <c r="Z168" s="19" t="str">
        <f t="shared" si="11"/>
        <v>  TRNGRCXXTURXX: [0.66, 2020, 'open', 2030, 10, 1034]</v>
      </c>
      <c r="AB168" s="48"/>
      <c r="AH168" s="47"/>
    </row>
    <row r="169">
      <c r="A169" s="19" t="str">
        <f t="array" ref="A169">IFERROR(INDEX('Input - Capacities'!$F$3:$F$1128, MATCH(0,COUNTIF($A$1:A168, 'Input - Capacities'!$F$3:$F$1128), 0)),"")</f>
        <v>TRNCANABUSANW</v>
      </c>
      <c r="B169" s="19" t="str">
        <f t="shared" si="1"/>
        <v>CANAB</v>
      </c>
      <c r="C169" s="45" t="str">
        <f t="shared" si="2"/>
        <v>CANWE</v>
      </c>
      <c r="D169" s="19" t="str">
        <f t="shared" si="3"/>
        <v>USANW</v>
      </c>
      <c r="E169" s="45" t="str">
        <f t="shared" si="4"/>
        <v>USAWE</v>
      </c>
      <c r="F169" s="19" t="str">
        <f t="shared" si="5"/>
        <v>Yes</v>
      </c>
      <c r="G169" s="19" t="str">
        <f t="shared" si="6"/>
        <v>TRNCANWEUSAWE</v>
      </c>
      <c r="H169" s="19">
        <f>max(SUMIFS('Input - Capacities'!$I$3:$I$1128,'Input - Capacities'!$F$3:$F$1128,A169),SUMIFS('Input - Capacities'!$J$3:$J$1128,'Input - Capacities'!$F$3:$F$1128,A169)*-1)</f>
        <v>300</v>
      </c>
      <c r="I169" s="47"/>
      <c r="J169" s="19" t="s">
        <v>1853</v>
      </c>
      <c r="K169" s="19" t="s">
        <v>1853</v>
      </c>
      <c r="M169" s="19" t="str">
        <f t="array" ref="M169">IFERROR(INDEX($G$2:$G$1999,MATCH(0,IFERROR(MATCH($G$2:$G$1999,$O$2:$O$1000,0),COUNTIF($M$1:$M168,$G$2:$G$1000)),0)),"")</f>
        <v/>
      </c>
      <c r="O169" s="48" t="s">
        <v>1107</v>
      </c>
      <c r="P169" s="42" t="str">
        <f t="shared" si="7"/>
        <v>GTMXX</v>
      </c>
      <c r="Q169" s="42" t="str">
        <f t="shared" si="8"/>
        <v>HNDXX</v>
      </c>
      <c r="R169" s="42" t="b">
        <f>IF(vlookup(O169,'Input - Config'!$A$3:$D$833,4,0)="No",False,True)</f>
        <v>0</v>
      </c>
      <c r="S169" s="42" t="b">
        <v>0</v>
      </c>
      <c r="U169" s="19">
        <f t="shared" si="9"/>
        <v>0.3</v>
      </c>
      <c r="V169" s="19">
        <f t="shared" si="10"/>
        <v>2020</v>
      </c>
      <c r="W169" s="42">
        <v>2030.0</v>
      </c>
      <c r="X169" s="42">
        <v>10.0</v>
      </c>
      <c r="Y169" s="49">
        <f>IFERROR(VLOOKUP(O169,'Final Data - Costs and Losses'!$A$2:$H$997,7,FALSE)/1000,915)</f>
        <v>904.2312</v>
      </c>
      <c r="Z169" s="19" t="str">
        <f t="shared" si="11"/>
        <v>  TRNGTMXXHNDXX: [0.3, 2020, 'open', 2030, 10, 904]</v>
      </c>
      <c r="AB169" s="48"/>
      <c r="AH169" s="47"/>
    </row>
    <row r="170">
      <c r="A170" s="19" t="str">
        <f t="array" ref="A170">IFERROR(INDEX('Input - Capacities'!$F$3:$F$1128, MATCH(0,COUNTIF($A$1:A169, 'Input - Capacities'!$F$3:$F$1128), 0)),"")</f>
        <v>TRNCANABUSAWA</v>
      </c>
      <c r="B170" s="19" t="str">
        <f t="shared" si="1"/>
        <v>CANAB</v>
      </c>
      <c r="C170" s="45" t="str">
        <f t="shared" si="2"/>
        <v>CANWE</v>
      </c>
      <c r="D170" s="19" t="str">
        <f t="shared" si="3"/>
        <v>USAWA</v>
      </c>
      <c r="E170" s="45" t="str">
        <f t="shared" si="4"/>
        <v>USAWE</v>
      </c>
      <c r="F170" s="19" t="str">
        <f t="shared" si="5"/>
        <v>Yes</v>
      </c>
      <c r="G170" s="19" t="str">
        <f t="shared" si="6"/>
        <v>TRNCANWEUSAWE</v>
      </c>
      <c r="H170" s="19">
        <f>max(SUMIFS('Input - Capacities'!$I$3:$I$1128,'Input - Capacities'!$F$3:$F$1128,A170),SUMIFS('Input - Capacities'!$J$3:$J$1128,'Input - Capacities'!$F$3:$F$1128,A170)*-1)</f>
        <v>0</v>
      </c>
      <c r="I170" s="47"/>
      <c r="J170" s="19" t="s">
        <v>1854</v>
      </c>
      <c r="K170" s="19" t="s">
        <v>1854</v>
      </c>
      <c r="M170" s="19" t="str">
        <f t="array" ref="M170">IFERROR(INDEX($G$2:$G$1999,MATCH(0,IFERROR(MATCH($G$2:$G$1999,$O$2:$O$1000,0),COUNTIF($M$1:$M169,$G$2:$G$1000)),0)),"")</f>
        <v/>
      </c>
      <c r="O170" s="48" t="s">
        <v>1109</v>
      </c>
      <c r="P170" s="42" t="str">
        <f t="shared" si="7"/>
        <v>GTMXX</v>
      </c>
      <c r="Q170" s="42" t="str">
        <f t="shared" si="8"/>
        <v>MEXXX</v>
      </c>
      <c r="R170" s="42" t="b">
        <f>IF(vlookup(O170,'Input - Config'!$A$3:$D$833,4,0)="No",False,True)</f>
        <v>0</v>
      </c>
      <c r="S170" s="42" t="b">
        <v>0</v>
      </c>
      <c r="U170" s="19">
        <f t="shared" si="9"/>
        <v>0.2</v>
      </c>
      <c r="V170" s="19">
        <f t="shared" si="10"/>
        <v>2020</v>
      </c>
      <c r="W170" s="42">
        <v>2030.0</v>
      </c>
      <c r="X170" s="42">
        <v>10.0</v>
      </c>
      <c r="Y170" s="49">
        <f>IFERROR(VLOOKUP(O170,'Final Data - Costs and Losses'!$A$2:$H$997,7,FALSE)/1000,915)</f>
        <v>1318.9848</v>
      </c>
      <c r="Z170" s="19" t="str">
        <f t="shared" si="11"/>
        <v>  TRNGTMXXMEXXX: [0.2, 2020, 'open', 2030, 10, 1319]</v>
      </c>
      <c r="AB170" s="48"/>
      <c r="AH170" s="47"/>
    </row>
    <row r="171">
      <c r="A171" s="19" t="str">
        <f t="array" ref="A171">IFERROR(INDEX('Input - Capacities'!$F$3:$F$1128, MATCH(0,COUNTIF($A$1:A170, 'Input - Capacities'!$F$3:$F$1128), 0)),"")</f>
        <v>TRNCANABUSAWW</v>
      </c>
      <c r="B171" s="19" t="str">
        <f t="shared" si="1"/>
        <v>CANAB</v>
      </c>
      <c r="C171" s="45" t="str">
        <f t="shared" si="2"/>
        <v>CANWE</v>
      </c>
      <c r="D171" s="19" t="str">
        <f t="shared" si="3"/>
        <v>USAWW</v>
      </c>
      <c r="E171" s="45" t="str">
        <f t="shared" si="4"/>
        <v>USAWE</v>
      </c>
      <c r="F171" s="19" t="str">
        <f t="shared" si="5"/>
        <v>Yes</v>
      </c>
      <c r="G171" s="19" t="str">
        <f t="shared" si="6"/>
        <v>TRNCANWEUSAWE</v>
      </c>
      <c r="H171" s="19">
        <f>max(SUMIFS('Input - Capacities'!$I$3:$I$1128,'Input - Capacities'!$F$3:$F$1128,A171),SUMIFS('Input - Capacities'!$J$3:$J$1128,'Input - Capacities'!$F$3:$F$1128,A171)*-1)</f>
        <v>0</v>
      </c>
      <c r="I171" s="47"/>
      <c r="J171" s="19" t="s">
        <v>1855</v>
      </c>
      <c r="K171" s="19" t="s">
        <v>1855</v>
      </c>
      <c r="M171" s="19" t="str">
        <f t="array" ref="M171">IFERROR(INDEX($G$2:$G$1999,MATCH(0,IFERROR(MATCH($G$2:$G$1999,$O$2:$O$1000,0),COUNTIF($M$1:$M170,$G$2:$G$1000)),0)),"")</f>
        <v/>
      </c>
      <c r="O171" s="48" t="s">
        <v>1111</v>
      </c>
      <c r="P171" s="42" t="str">
        <f t="shared" si="7"/>
        <v>GTMXX</v>
      </c>
      <c r="Q171" s="42" t="str">
        <f t="shared" si="8"/>
        <v>SLVXX</v>
      </c>
      <c r="R171" s="42" t="b">
        <f>IF(vlookup(O171,'Input - Config'!$A$3:$D$833,4,0)="No",False,True)</f>
        <v>0</v>
      </c>
      <c r="S171" s="42" t="b">
        <v>0</v>
      </c>
      <c r="U171" s="19">
        <f t="shared" si="9"/>
        <v>0.3</v>
      </c>
      <c r="V171" s="19">
        <f t="shared" si="10"/>
        <v>2020</v>
      </c>
      <c r="W171" s="42">
        <v>2030.0</v>
      </c>
      <c r="X171" s="42">
        <v>10.0</v>
      </c>
      <c r="Y171" s="49">
        <f>IFERROR(VLOOKUP(O171,'Final Data - Costs and Losses'!$A$2:$H$997,7,FALSE)/1000,915)</f>
        <v>558.1776</v>
      </c>
      <c r="Z171" s="19" t="str">
        <f t="shared" si="11"/>
        <v>  TRNGTMXXSLVXX: [0.3, 2020, 'open', 2030, 10, 558]</v>
      </c>
      <c r="AB171" s="48"/>
      <c r="AH171" s="47"/>
    </row>
    <row r="172">
      <c r="A172" s="19" t="str">
        <f t="array" ref="A172">IFERROR(INDEX('Input - Capacities'!$F$3:$F$1128, MATCH(0,COUNTIF($A$1:A171, 'Input - Capacities'!$F$3:$F$1128), 0)),"")</f>
        <v>TRNCANARUSAIS</v>
      </c>
      <c r="B172" s="19" t="str">
        <f t="shared" si="1"/>
        <v>CANAR</v>
      </c>
      <c r="C172" s="45" t="str">
        <f t="shared" si="2"/>
        <v>CANEA</v>
      </c>
      <c r="D172" s="19" t="str">
        <f t="shared" si="3"/>
        <v>USAIS</v>
      </c>
      <c r="E172" s="45" t="str">
        <f t="shared" si="4"/>
        <v>USANP</v>
      </c>
      <c r="F172" s="19" t="str">
        <f t="shared" si="5"/>
        <v>Yes</v>
      </c>
      <c r="G172" s="19" t="str">
        <f t="shared" si="6"/>
        <v>TRNCANEAUSANP</v>
      </c>
      <c r="H172" s="19">
        <f>max(SUMIFS('Input - Capacities'!$I$3:$I$1128,'Input - Capacities'!$F$3:$F$1128,A172),SUMIFS('Input - Capacities'!$J$3:$J$1128,'Input - Capacities'!$F$3:$F$1128,A172)*-1)</f>
        <v>700</v>
      </c>
      <c r="I172" s="47"/>
      <c r="J172" s="19" t="s">
        <v>1856</v>
      </c>
      <c r="K172" s="19" t="s">
        <v>1856</v>
      </c>
      <c r="M172" s="19" t="str">
        <f t="array" ref="M172">IFERROR(INDEX($G$2:$G$1999,MATCH(0,IFERROR(MATCH($G$2:$G$1999,$O$2:$O$1000,0),COUNTIF($M$1:$M171,$G$2:$G$1000)),0)),"")</f>
        <v/>
      </c>
      <c r="O172" s="48" t="s">
        <v>1113</v>
      </c>
      <c r="P172" s="42" t="str">
        <f t="shared" si="7"/>
        <v>HNDXX</v>
      </c>
      <c r="Q172" s="42" t="str">
        <f t="shared" si="8"/>
        <v>NICXX</v>
      </c>
      <c r="R172" s="42" t="b">
        <f>IF(vlookup(O172,'Input - Config'!$A$3:$D$833,4,0)="No",False,True)</f>
        <v>0</v>
      </c>
      <c r="S172" s="42" t="b">
        <v>0</v>
      </c>
      <c r="U172" s="19">
        <f t="shared" si="9"/>
        <v>0.3</v>
      </c>
      <c r="V172" s="19">
        <f t="shared" si="10"/>
        <v>2020</v>
      </c>
      <c r="W172" s="42">
        <v>2030.0</v>
      </c>
      <c r="X172" s="42">
        <v>10.0</v>
      </c>
      <c r="Y172" s="49">
        <f>IFERROR(VLOOKUP(O172,'Final Data - Costs and Losses'!$A$2:$H$997,7,FALSE)/1000,915)</f>
        <v>676.02288</v>
      </c>
      <c r="Z172" s="19" t="str">
        <f t="shared" si="11"/>
        <v>  TRNHNDXXNICXX: [0.3, 2020, 'open', 2030, 10, 676]</v>
      </c>
      <c r="AB172" s="48"/>
    </row>
    <row r="173">
      <c r="A173" s="19" t="str">
        <f t="array" ref="A173">IFERROR(INDEX('Input - Capacities'!$F$3:$F$1128, MATCH(0,COUNTIF($A$1:A172, 'Input - Capacities'!$F$3:$F$1128), 0)),"")</f>
        <v>TRNCANBCUSAAA</v>
      </c>
      <c r="B173" s="19" t="str">
        <f t="shared" si="1"/>
        <v>CANBC</v>
      </c>
      <c r="C173" s="45" t="str">
        <f t="shared" si="2"/>
        <v>CANWE</v>
      </c>
      <c r="D173" s="19" t="str">
        <f t="shared" si="3"/>
        <v>USAAA</v>
      </c>
      <c r="E173" s="45" t="str">
        <f t="shared" si="4"/>
        <v>USAWE</v>
      </c>
      <c r="F173" s="19" t="str">
        <f t="shared" si="5"/>
        <v>Yes</v>
      </c>
      <c r="G173" s="19" t="str">
        <f t="shared" si="6"/>
        <v>TRNCANWEUSAWE</v>
      </c>
      <c r="H173" s="19">
        <f>max(SUMIFS('Input - Capacities'!$I$3:$I$1128,'Input - Capacities'!$F$3:$F$1128,A173),SUMIFS('Input - Capacities'!$J$3:$J$1128,'Input - Capacities'!$F$3:$F$1128,A173)*-1)</f>
        <v>0</v>
      </c>
      <c r="I173" s="47"/>
      <c r="J173" s="19" t="s">
        <v>1857</v>
      </c>
      <c r="K173" s="19" t="s">
        <v>1857</v>
      </c>
      <c r="M173" s="19" t="str">
        <f t="array" ref="M173">IFERROR(INDEX($G$2:$G$1999,MATCH(0,IFERROR(MATCH($G$2:$G$1999,$O$2:$O$1000,0),COUNTIF($M$1:$M172,$G$2:$G$1000)),0)),"")</f>
        <v/>
      </c>
      <c r="O173" s="48" t="s">
        <v>1114</v>
      </c>
      <c r="P173" s="42" t="str">
        <f t="shared" si="7"/>
        <v>HNDXX</v>
      </c>
      <c r="Q173" s="42" t="str">
        <f t="shared" si="8"/>
        <v>SLVXX</v>
      </c>
      <c r="R173" s="42" t="b">
        <f>IF(vlookup(O173,'Input - Config'!$A$3:$D$833,4,0)="No",False,True)</f>
        <v>0</v>
      </c>
      <c r="S173" s="42" t="b">
        <v>0</v>
      </c>
      <c r="U173" s="19">
        <f t="shared" si="9"/>
        <v>0.3</v>
      </c>
      <c r="V173" s="19">
        <f t="shared" si="10"/>
        <v>2020</v>
      </c>
      <c r="W173" s="42">
        <v>2030.0</v>
      </c>
      <c r="X173" s="42">
        <v>10.0</v>
      </c>
      <c r="Y173" s="49">
        <f>IFERROR(VLOOKUP(O173,'Final Data - Costs and Losses'!$A$2:$H$997,7,FALSE)/1000,915)</f>
        <v>636.74112</v>
      </c>
      <c r="Z173" s="19" t="str">
        <f t="shared" si="11"/>
        <v>  TRNHNDXXSLVXX: [0.3, 2020, 'open', 2030, 10, 637]</v>
      </c>
      <c r="AB173" s="48"/>
    </row>
    <row r="174">
      <c r="A174" s="19" t="str">
        <f t="array" ref="A174">IFERROR(INDEX('Input - Capacities'!$F$3:$F$1128, MATCH(0,COUNTIF($A$1:A173, 'Input - Capacities'!$F$3:$F$1128), 0)),"")</f>
        <v>TRNCANBCUSAAK</v>
      </c>
      <c r="B174" s="19" t="str">
        <f t="shared" si="1"/>
        <v>CANBC</v>
      </c>
      <c r="C174" s="45" t="str">
        <f t="shared" si="2"/>
        <v>CANWE</v>
      </c>
      <c r="D174" s="19" t="str">
        <f t="shared" si="3"/>
        <v>USAAK</v>
      </c>
      <c r="E174" s="45" t="str">
        <f t="shared" si="4"/>
        <v>USAXX</v>
      </c>
      <c r="F174" s="19" t="str">
        <f t="shared" si="5"/>
        <v>Yes</v>
      </c>
      <c r="G174" s="19" t="str">
        <f t="shared" si="6"/>
        <v>TRNCANWEUSAXX</v>
      </c>
      <c r="H174" s="19">
        <f>max(SUMIFS('Input - Capacities'!$I$3:$I$1128,'Input - Capacities'!$F$3:$F$1128,A174),SUMIFS('Input - Capacities'!$J$3:$J$1128,'Input - Capacities'!$F$3:$F$1128,A174)*-1)</f>
        <v>0</v>
      </c>
      <c r="I174" s="47"/>
      <c r="J174" s="19" t="s">
        <v>1858</v>
      </c>
      <c r="K174" s="19" t="s">
        <v>1858</v>
      </c>
      <c r="M174" s="19" t="str">
        <f t="array" ref="M174">IFERROR(INDEX($G$2:$G$1999,MATCH(0,IFERROR(MATCH($G$2:$G$1999,$O$2:$O$1000,0),COUNTIF($M$1:$M173,$G$2:$G$1000)),0)),"")</f>
        <v/>
      </c>
      <c r="O174" s="48" t="s">
        <v>1115</v>
      </c>
      <c r="P174" s="42" t="str">
        <f t="shared" si="7"/>
        <v>HRVXX</v>
      </c>
      <c r="Q174" s="42" t="str">
        <f t="shared" si="8"/>
        <v>HUNXX</v>
      </c>
      <c r="R174" s="42" t="b">
        <f>IF(vlookup(O174,'Input - Config'!$A$3:$D$833,4,0)="No",False,True)</f>
        <v>0</v>
      </c>
      <c r="S174" s="42" t="b">
        <v>0</v>
      </c>
      <c r="U174" s="19">
        <f t="shared" si="9"/>
        <v>1.7</v>
      </c>
      <c r="V174" s="19">
        <f t="shared" si="10"/>
        <v>2020</v>
      </c>
      <c r="W174" s="42">
        <v>2030.0</v>
      </c>
      <c r="X174" s="42">
        <v>10.0</v>
      </c>
      <c r="Y174" s="49">
        <f>IFERROR(VLOOKUP(O174,'Final Data - Costs and Losses'!$A$2:$H$997,7,FALSE)/1000,915)</f>
        <v>788.25648</v>
      </c>
      <c r="Z174" s="19" t="str">
        <f t="shared" si="11"/>
        <v>  TRNHRVXXHUNXX: [1.7, 2020, 'open', 2030, 10, 788]</v>
      </c>
      <c r="AB174" s="48"/>
    </row>
    <row r="175">
      <c r="A175" s="19" t="str">
        <f t="array" ref="A175">IFERROR(INDEX('Input - Capacities'!$F$3:$F$1128, MATCH(0,COUNTIF($A$1:A174, 'Input - Capacities'!$F$3:$F$1128), 0)),"")</f>
        <v>TRNCANBCUSABP</v>
      </c>
      <c r="B175" s="19" t="str">
        <f t="shared" si="1"/>
        <v>CANBC</v>
      </c>
      <c r="C175" s="45" t="str">
        <f t="shared" si="2"/>
        <v>CANWE</v>
      </c>
      <c r="D175" s="19" t="str">
        <f t="shared" si="3"/>
        <v>USABP</v>
      </c>
      <c r="E175" s="45" t="str">
        <f t="shared" si="4"/>
        <v>USAWE</v>
      </c>
      <c r="F175" s="19" t="str">
        <f t="shared" si="5"/>
        <v>Yes</v>
      </c>
      <c r="G175" s="19" t="str">
        <f t="shared" si="6"/>
        <v>TRNCANWEUSAWE</v>
      </c>
      <c r="H175" s="19">
        <f>max(SUMIFS('Input - Capacities'!$I$3:$I$1128,'Input - Capacities'!$F$3:$F$1128,A175),SUMIFS('Input - Capacities'!$J$3:$J$1128,'Input - Capacities'!$F$3:$F$1128,A175)*-1)</f>
        <v>2300</v>
      </c>
      <c r="I175" s="47"/>
      <c r="J175" s="19" t="s">
        <v>1859</v>
      </c>
      <c r="K175" s="19" t="s">
        <v>1859</v>
      </c>
      <c r="M175" s="19" t="str">
        <f t="array" ref="M175">IFERROR(INDEX($G$2:$G$1999,MATCH(0,IFERROR(MATCH($G$2:$G$1999,$O$2:$O$1000,0),COUNTIF($M$1:$M174,$G$2:$G$1000)),0)),"")</f>
        <v/>
      </c>
      <c r="O175" s="48" t="s">
        <v>1116</v>
      </c>
      <c r="P175" s="42" t="str">
        <f t="shared" si="7"/>
        <v>HRVXX</v>
      </c>
      <c r="Q175" s="42" t="str">
        <f t="shared" si="8"/>
        <v>MNEXX</v>
      </c>
      <c r="R175" s="42" t="b">
        <f>IF(vlookup(O175,'Input - Config'!$A$3:$D$833,4,0)="No",False,True)</f>
        <v>0</v>
      </c>
      <c r="S175" s="42" t="b">
        <v>0</v>
      </c>
      <c r="U175" s="19">
        <f t="shared" si="9"/>
        <v>0</v>
      </c>
      <c r="V175" s="19">
        <f t="shared" si="10"/>
        <v>2030</v>
      </c>
      <c r="W175" s="42">
        <v>2030.0</v>
      </c>
      <c r="X175" s="42">
        <v>10.0</v>
      </c>
      <c r="Y175" s="49">
        <f>IFERROR(VLOOKUP(O175,'Final Data - Costs and Losses'!$A$2:$H$997,7,FALSE)/1000,915)</f>
        <v>974.84064</v>
      </c>
      <c r="Z175" s="19" t="str">
        <f t="shared" si="11"/>
        <v>  TRNHRVXXMNEXX: [0, 2030, 'open', 2030, 10, 975]</v>
      </c>
      <c r="AB175" s="48"/>
    </row>
    <row r="176">
      <c r="A176" s="19" t="str">
        <f t="array" ref="A176">IFERROR(INDEX('Input - Capacities'!$F$3:$F$1128, MATCH(0,COUNTIF($A$1:A175, 'Input - Capacities'!$F$3:$F$1128), 0)),"")</f>
        <v>TRNCANBCUSADO</v>
      </c>
      <c r="B176" s="19" t="str">
        <f t="shared" si="1"/>
        <v>CANBC</v>
      </c>
      <c r="C176" s="45" t="str">
        <f t="shared" si="2"/>
        <v>CANWE</v>
      </c>
      <c r="D176" s="19" t="str">
        <f t="shared" si="3"/>
        <v>USADO</v>
      </c>
      <c r="E176" s="45" t="str">
        <f t="shared" si="4"/>
        <v>USAWE</v>
      </c>
      <c r="F176" s="19" t="str">
        <f t="shared" si="5"/>
        <v>Yes</v>
      </c>
      <c r="G176" s="19" t="str">
        <f t="shared" si="6"/>
        <v>TRNCANWEUSAWE</v>
      </c>
      <c r="H176" s="19">
        <f>max(SUMIFS('Input - Capacities'!$I$3:$I$1128,'Input - Capacities'!$F$3:$F$1128,A176),SUMIFS('Input - Capacities'!$J$3:$J$1128,'Input - Capacities'!$F$3:$F$1128,A176)*-1)</f>
        <v>0</v>
      </c>
      <c r="I176" s="47"/>
      <c r="J176" s="19" t="s">
        <v>1860</v>
      </c>
      <c r="K176" s="19" t="s">
        <v>1860</v>
      </c>
      <c r="M176" s="19" t="str">
        <f t="array" ref="M176">IFERROR(INDEX($G$2:$G$1999,MATCH(0,IFERROR(MATCH($G$2:$G$1999,$O$2:$O$1000,0),COUNTIF($M$1:$M175,$G$2:$G$1000)),0)),"")</f>
        <v/>
      </c>
      <c r="O176" s="48" t="s">
        <v>1117</v>
      </c>
      <c r="P176" s="42" t="str">
        <f t="shared" si="7"/>
        <v>HRVXX</v>
      </c>
      <c r="Q176" s="42" t="str">
        <f t="shared" si="8"/>
        <v>SRBXX</v>
      </c>
      <c r="R176" s="42" t="b">
        <f>IF(vlookup(O176,'Input - Config'!$A$3:$D$833,4,0)="No",False,True)</f>
        <v>0</v>
      </c>
      <c r="S176" s="42" t="b">
        <v>0</v>
      </c>
      <c r="U176" s="19">
        <f t="shared" si="9"/>
        <v>0.5</v>
      </c>
      <c r="V176" s="19">
        <f t="shared" si="10"/>
        <v>2020</v>
      </c>
      <c r="W176" s="42">
        <v>2030.0</v>
      </c>
      <c r="X176" s="42">
        <v>10.0</v>
      </c>
      <c r="Y176" s="49">
        <f>IFERROR(VLOOKUP(O176,'Final Data - Costs and Losses'!$A$2:$H$997,7,FALSE)/1000,915)</f>
        <v>915.45456</v>
      </c>
      <c r="Z176" s="19" t="str">
        <f t="shared" si="11"/>
        <v>  TRNHRVXXSRBXX: [0.5, 2020, 'open', 2030, 10, 915]</v>
      </c>
      <c r="AB176" s="48"/>
    </row>
    <row r="177">
      <c r="A177" s="19" t="str">
        <f t="array" ref="A177">IFERROR(INDEX('Input - Capacities'!$F$3:$F$1128, MATCH(0,COUNTIF($A$1:A176, 'Input - Capacities'!$F$3:$F$1128), 0)),"")</f>
        <v>TRNCANBCUSAPI</v>
      </c>
      <c r="B177" s="19" t="str">
        <f t="shared" si="1"/>
        <v>CANBC</v>
      </c>
      <c r="C177" s="45" t="str">
        <f t="shared" si="2"/>
        <v>CANWE</v>
      </c>
      <c r="D177" s="19" t="str">
        <f t="shared" si="3"/>
        <v>USAPI</v>
      </c>
      <c r="E177" s="45" t="str">
        <f t="shared" si="4"/>
        <v>USAWE</v>
      </c>
      <c r="F177" s="19" t="str">
        <f t="shared" si="5"/>
        <v>Yes</v>
      </c>
      <c r="G177" s="19" t="str">
        <f t="shared" si="6"/>
        <v>TRNCANWEUSAWE</v>
      </c>
      <c r="H177" s="19">
        <f>max(SUMIFS('Input - Capacities'!$I$3:$I$1128,'Input - Capacities'!$F$3:$F$1128,A177),SUMIFS('Input - Capacities'!$J$3:$J$1128,'Input - Capacities'!$F$3:$F$1128,A177)*-1)</f>
        <v>0</v>
      </c>
      <c r="I177" s="47"/>
      <c r="J177" s="19" t="s">
        <v>1861</v>
      </c>
      <c r="K177" s="19" t="s">
        <v>1861</v>
      </c>
      <c r="M177" s="19" t="str">
        <f t="array" ref="M177">IFERROR(INDEX($G$2:$G$1999,MATCH(0,IFERROR(MATCH($G$2:$G$1999,$O$2:$O$1000,0),COUNTIF($M$1:$M176,$G$2:$G$1000)),0)),"")</f>
        <v/>
      </c>
      <c r="O177" s="48" t="s">
        <v>1118</v>
      </c>
      <c r="P177" s="42" t="str">
        <f t="shared" si="7"/>
        <v>HRVXX</v>
      </c>
      <c r="Q177" s="42" t="str">
        <f t="shared" si="8"/>
        <v>SVNXX</v>
      </c>
      <c r="R177" s="42" t="b">
        <f>IF(vlookup(O177,'Input - Config'!$A$3:$D$833,4,0)="No",False,True)</f>
        <v>0</v>
      </c>
      <c r="S177" s="42" t="b">
        <v>0</v>
      </c>
      <c r="U177" s="19">
        <f t="shared" si="9"/>
        <v>2</v>
      </c>
      <c r="V177" s="19">
        <f t="shared" si="10"/>
        <v>2020</v>
      </c>
      <c r="W177" s="42">
        <v>2030.0</v>
      </c>
      <c r="X177" s="42">
        <v>10.0</v>
      </c>
      <c r="Y177" s="49">
        <f>IFERROR(VLOOKUP(O177,'Final Data - Costs and Losses'!$A$2:$H$997,7,FALSE)/1000,915)</f>
        <v>447.81456</v>
      </c>
      <c r="Z177" s="19" t="str">
        <f t="shared" si="11"/>
        <v>  TRNHRVXXSVNXX: [2, 2020, 'open', 2030, 10, 448]</v>
      </c>
      <c r="AB177" s="48"/>
    </row>
    <row r="178">
      <c r="A178" s="19" t="str">
        <f t="array" ref="A178">IFERROR(INDEX('Input - Capacities'!$F$3:$F$1128, MATCH(0,COUNTIF($A$1:A177, 'Input - Capacities'!$F$3:$F$1128), 0)),"")</f>
        <v>TRNCANMBUSAMI</v>
      </c>
      <c r="B178" s="19" t="str">
        <f t="shared" si="1"/>
        <v>CANMB</v>
      </c>
      <c r="C178" s="45" t="str">
        <f t="shared" si="2"/>
        <v>CANCE</v>
      </c>
      <c r="D178" s="19" t="str">
        <f t="shared" si="3"/>
        <v>USAMI</v>
      </c>
      <c r="E178" s="45" t="str">
        <f t="shared" si="4"/>
        <v>USASE</v>
      </c>
      <c r="F178" s="19" t="str">
        <f t="shared" si="5"/>
        <v>Yes</v>
      </c>
      <c r="G178" s="19" t="str">
        <f t="shared" si="6"/>
        <v>TRNCANCEUSASE</v>
      </c>
      <c r="H178" s="19">
        <f>max(SUMIFS('Input - Capacities'!$I$3:$I$1128,'Input - Capacities'!$F$3:$F$1128,A178),SUMIFS('Input - Capacities'!$J$3:$J$1128,'Input - Capacities'!$F$3:$F$1128,A178)*-1)</f>
        <v>2983</v>
      </c>
      <c r="I178" s="47"/>
      <c r="J178" s="19" t="s">
        <v>1862</v>
      </c>
      <c r="K178" s="19" t="s">
        <v>1862</v>
      </c>
      <c r="M178" s="19" t="str">
        <f t="array" ref="M178">IFERROR(INDEX($G$2:$G$1999,MATCH(0,IFERROR(MATCH($G$2:$G$1999,$O$2:$O$1000,0),COUNTIF($M$1:$M177,$G$2:$G$1000)),0)),"")</f>
        <v/>
      </c>
      <c r="O178" s="48" t="s">
        <v>1119</v>
      </c>
      <c r="P178" s="42" t="str">
        <f t="shared" si="7"/>
        <v>HUNXX</v>
      </c>
      <c r="Q178" s="42" t="str">
        <f t="shared" si="8"/>
        <v>ROUXX</v>
      </c>
      <c r="R178" s="42" t="b">
        <f>IF(vlookup(O178,'Input - Config'!$A$3:$D$833,4,0)="No",False,True)</f>
        <v>0</v>
      </c>
      <c r="S178" s="42" t="b">
        <v>0</v>
      </c>
      <c r="U178" s="19">
        <f t="shared" si="9"/>
        <v>1.1</v>
      </c>
      <c r="V178" s="19">
        <f t="shared" si="10"/>
        <v>2020</v>
      </c>
      <c r="W178" s="42">
        <v>2030.0</v>
      </c>
      <c r="X178" s="42">
        <v>10.0</v>
      </c>
      <c r="Y178" s="49">
        <f>IFERROR(VLOOKUP(O178,'Final Data - Costs and Losses'!$A$2:$H$997,7,FALSE)/1000,915)</f>
        <v>1080.42384</v>
      </c>
      <c r="Z178" s="19" t="str">
        <f t="shared" si="11"/>
        <v>  TRNHUNXXROUXX: [1.1, 2020, 'open', 2030, 10, 1080]</v>
      </c>
      <c r="AB178" s="48"/>
    </row>
    <row r="179">
      <c r="A179" s="19" t="str">
        <f t="array" ref="A179">IFERROR(INDEX('Input - Capacities'!$F$3:$F$1128, MATCH(0,COUNTIF($A$1:A178, 'Input - Capacities'!$F$3:$F$1128), 0)),"")</f>
        <v>TRNCANMBUSASW</v>
      </c>
      <c r="B179" s="19" t="str">
        <f t="shared" si="1"/>
        <v>CANMB</v>
      </c>
      <c r="C179" s="45" t="str">
        <f t="shared" si="2"/>
        <v>CANCE</v>
      </c>
      <c r="D179" s="19" t="str">
        <f t="shared" si="3"/>
        <v>USASW</v>
      </c>
      <c r="E179" s="45" t="str">
        <f t="shared" si="4"/>
        <v>USAMR</v>
      </c>
      <c r="F179" s="19" t="str">
        <f t="shared" si="5"/>
        <v>Yes</v>
      </c>
      <c r="G179" s="19" t="str">
        <f t="shared" si="6"/>
        <v>TRNCANCEUSAMR</v>
      </c>
      <c r="H179" s="19">
        <f>max(SUMIFS('Input - Capacities'!$I$3:$I$1128,'Input - Capacities'!$F$3:$F$1128,A179),SUMIFS('Input - Capacities'!$J$3:$J$1128,'Input - Capacities'!$F$3:$F$1128,A179)*-1)</f>
        <v>0</v>
      </c>
      <c r="I179" s="47"/>
      <c r="J179" s="19" t="s">
        <v>1863</v>
      </c>
      <c r="K179" s="19" t="s">
        <v>1863</v>
      </c>
      <c r="M179" s="19" t="str">
        <f t="array" ref="M179">IFERROR(INDEX($G$2:$G$1999,MATCH(0,IFERROR(MATCH($G$2:$G$1999,$O$2:$O$1000,0),COUNTIF($M$1:$M178,$G$2:$G$1000)),0)),"")</f>
        <v/>
      </c>
      <c r="O179" s="48" t="s">
        <v>1120</v>
      </c>
      <c r="P179" s="42" t="str">
        <f t="shared" si="7"/>
        <v>HUNXX</v>
      </c>
      <c r="Q179" s="42" t="str">
        <f t="shared" si="8"/>
        <v>SRBXX</v>
      </c>
      <c r="R179" s="42" t="b">
        <f>IF(vlookup(O179,'Input - Config'!$A$3:$D$833,4,0)="No",False,True)</f>
        <v>0</v>
      </c>
      <c r="S179" s="42" t="b">
        <v>0</v>
      </c>
      <c r="U179" s="19">
        <f t="shared" si="9"/>
        <v>0.75</v>
      </c>
      <c r="V179" s="19">
        <f t="shared" si="10"/>
        <v>2020</v>
      </c>
      <c r="W179" s="42">
        <v>2030.0</v>
      </c>
      <c r="X179" s="42">
        <v>10.0</v>
      </c>
      <c r="Y179" s="49">
        <f>IFERROR(VLOOKUP(O179,'Final Data - Costs and Losses'!$A$2:$H$997,7,FALSE)/1000,915)</f>
        <v>820.056</v>
      </c>
      <c r="Z179" s="19" t="str">
        <f t="shared" si="11"/>
        <v>  TRNHUNXXSRBXX: [0.75, 2020, 'open', 2030, 10, 820]</v>
      </c>
      <c r="AB179" s="48"/>
    </row>
    <row r="180">
      <c r="A180" s="19" t="str">
        <f t="array" ref="A180">IFERROR(INDEX('Input - Capacities'!$F$3:$F$1128, MATCH(0,COUNTIF($A$1:A179, 'Input - Capacities'!$F$3:$F$1128), 0)),"")</f>
        <v>TRNCANNOUSAAK</v>
      </c>
      <c r="B180" s="19" t="str">
        <f t="shared" si="1"/>
        <v>CANNO</v>
      </c>
      <c r="C180" s="45" t="str">
        <f t="shared" si="2"/>
        <v>CANNO</v>
      </c>
      <c r="D180" s="19" t="str">
        <f t="shared" si="3"/>
        <v>USAAK</v>
      </c>
      <c r="E180" s="45" t="str">
        <f t="shared" si="4"/>
        <v>USAXX</v>
      </c>
      <c r="F180" s="19" t="str">
        <f t="shared" si="5"/>
        <v>Yes</v>
      </c>
      <c r="G180" s="19" t="str">
        <f t="shared" si="6"/>
        <v>TRNCANNOUSAXX</v>
      </c>
      <c r="H180" s="19">
        <f>max(SUMIFS('Input - Capacities'!$I$3:$I$1128,'Input - Capacities'!$F$3:$F$1128,A180),SUMIFS('Input - Capacities'!$J$3:$J$1128,'Input - Capacities'!$F$3:$F$1128,A180)*-1)</f>
        <v>0</v>
      </c>
      <c r="I180" s="47"/>
      <c r="J180" s="19" t="s">
        <v>1864</v>
      </c>
      <c r="K180" s="19" t="s">
        <v>1864</v>
      </c>
      <c r="M180" s="19" t="str">
        <f t="array" ref="M180">IFERROR(INDEX($G$2:$G$1999,MATCH(0,IFERROR(MATCH($G$2:$G$1999,$O$2:$O$1000,0),COUNTIF($M$1:$M179,$G$2:$G$1000)),0)),"")</f>
        <v/>
      </c>
      <c r="O180" s="48" t="s">
        <v>1121</v>
      </c>
      <c r="P180" s="42" t="str">
        <f t="shared" si="7"/>
        <v>HUNXX</v>
      </c>
      <c r="Q180" s="42" t="str">
        <f t="shared" si="8"/>
        <v>SVKXX</v>
      </c>
      <c r="R180" s="42" t="b">
        <f>IF(vlookup(O180,'Input - Config'!$A$3:$D$833,4,0)="No",False,True)</f>
        <v>0</v>
      </c>
      <c r="S180" s="42" t="b">
        <v>0</v>
      </c>
      <c r="U180" s="19">
        <f t="shared" si="9"/>
        <v>1.8</v>
      </c>
      <c r="V180" s="19">
        <f t="shared" si="10"/>
        <v>2020</v>
      </c>
      <c r="W180" s="42">
        <v>2030.0</v>
      </c>
      <c r="X180" s="42">
        <v>10.0</v>
      </c>
      <c r="Y180" s="49">
        <f>IFERROR(VLOOKUP(O180,'Final Data - Costs and Losses'!$A$2:$H$997,7,FALSE)/1000,915)</f>
        <v>531.98976</v>
      </c>
      <c r="Z180" s="19" t="str">
        <f t="shared" si="11"/>
        <v>  TRNHUNXXSVKXX: [1.8, 2020, 'open', 2030, 10, 532]</v>
      </c>
      <c r="AB180" s="48"/>
    </row>
    <row r="181">
      <c r="A181" s="19" t="str">
        <f t="array" ref="A181">IFERROR(INDEX('Input - Capacities'!$F$3:$F$1128, MATCH(0,COUNTIF($A$1:A180, 'Input - Capacities'!$F$3:$F$1128), 0)),"")</f>
        <v>TRNCANONUSAMI</v>
      </c>
      <c r="B181" s="19" t="str">
        <f t="shared" si="1"/>
        <v>CANON</v>
      </c>
      <c r="C181" s="45" t="str">
        <f t="shared" si="2"/>
        <v>CANEA</v>
      </c>
      <c r="D181" s="19" t="str">
        <f t="shared" si="3"/>
        <v>USAMI</v>
      </c>
      <c r="E181" s="45" t="str">
        <f t="shared" si="4"/>
        <v>USASE</v>
      </c>
      <c r="F181" s="19" t="str">
        <f t="shared" si="5"/>
        <v>Yes</v>
      </c>
      <c r="G181" s="19" t="str">
        <f t="shared" si="6"/>
        <v>TRNCANEAUSASE</v>
      </c>
      <c r="H181" s="19">
        <f>max(SUMIFS('Input - Capacities'!$I$3:$I$1128,'Input - Capacities'!$F$3:$F$1128,A181),SUMIFS('Input - Capacities'!$J$3:$J$1128,'Input - Capacities'!$F$3:$F$1128,A181)*-1)</f>
        <v>1650</v>
      </c>
      <c r="I181" s="47"/>
      <c r="J181" s="19" t="s">
        <v>1865</v>
      </c>
      <c r="K181" s="19" t="s">
        <v>1865</v>
      </c>
      <c r="M181" s="19" t="str">
        <f t="array" ref="M181">IFERROR(INDEX($G$2:$G$1999,MATCH(0,IFERROR(MATCH($G$2:$G$1999,$O$2:$O$1000,0),COUNTIF($M$1:$M180,$G$2:$G$1000)),0)),"")</f>
        <v/>
      </c>
      <c r="O181" s="48" t="s">
        <v>1122</v>
      </c>
      <c r="P181" s="42" t="str">
        <f t="shared" si="7"/>
        <v>HUNXX</v>
      </c>
      <c r="Q181" s="42" t="str">
        <f t="shared" si="8"/>
        <v>SVNXX</v>
      </c>
      <c r="R181" s="42" t="b">
        <f>IF(vlookup(O181,'Input - Config'!$A$3:$D$833,4,0)="No",False,True)</f>
        <v>0</v>
      </c>
      <c r="S181" s="42" t="b">
        <v>0</v>
      </c>
      <c r="U181" s="19">
        <f t="shared" si="9"/>
        <v>0</v>
      </c>
      <c r="V181" s="19">
        <f t="shared" si="10"/>
        <v>2030</v>
      </c>
      <c r="W181" s="42">
        <v>2030.0</v>
      </c>
      <c r="X181" s="42">
        <v>10.0</v>
      </c>
      <c r="Y181" s="49">
        <f>IFERROR(VLOOKUP(O181,'Final Data - Costs and Losses'!$A$2:$H$997,7,FALSE)/1000,915)</f>
        <v>931.46592</v>
      </c>
      <c r="Z181" s="19" t="str">
        <f t="shared" si="11"/>
        <v>  TRNHUNXXSVNXX: [0, 2030, 'open', 2030, 10, 931]</v>
      </c>
      <c r="AB181" s="48"/>
    </row>
    <row r="182">
      <c r="A182" s="19" t="str">
        <f t="array" ref="A182">IFERROR(INDEX('Input - Capacities'!$F$3:$F$1128, MATCH(0,COUNTIF($A$1:A181, 'Input - Capacities'!$F$3:$F$1128), 0)),"")</f>
        <v>TRNCANONUSANY</v>
      </c>
      <c r="B182" s="19" t="str">
        <f t="shared" si="1"/>
        <v>CANON</v>
      </c>
      <c r="C182" s="45" t="str">
        <f t="shared" si="2"/>
        <v>CANEA</v>
      </c>
      <c r="D182" s="19" t="str">
        <f t="shared" si="3"/>
        <v>USANY</v>
      </c>
      <c r="E182" s="45" t="str">
        <f t="shared" si="4"/>
        <v>USANP</v>
      </c>
      <c r="F182" s="19" t="str">
        <f t="shared" si="5"/>
        <v>Yes</v>
      </c>
      <c r="G182" s="19" t="str">
        <f t="shared" si="6"/>
        <v>TRNCANEAUSANP</v>
      </c>
      <c r="H182" s="19">
        <f>max(SUMIFS('Input - Capacities'!$I$3:$I$1128,'Input - Capacities'!$F$3:$F$1128,A182),SUMIFS('Input - Capacities'!$J$3:$J$1128,'Input - Capacities'!$F$3:$F$1128,A182)*-1)</f>
        <v>2400</v>
      </c>
      <c r="I182" s="47"/>
      <c r="J182" s="19" t="s">
        <v>1866</v>
      </c>
      <c r="K182" s="19" t="s">
        <v>1866</v>
      </c>
      <c r="M182" s="19" t="str">
        <f t="array" ref="M182">IFERROR(INDEX($G$2:$G$1999,MATCH(0,IFERROR(MATCH($G$2:$G$1999,$O$2:$O$1000,0),COUNTIF($M$1:$M181,$G$2:$G$1000)),0)),"")</f>
        <v/>
      </c>
      <c r="O182" s="48" t="s">
        <v>1123</v>
      </c>
      <c r="P182" s="42" t="str">
        <f t="shared" si="7"/>
        <v>HUNXX</v>
      </c>
      <c r="Q182" s="42" t="str">
        <f t="shared" si="8"/>
        <v>UKRXX</v>
      </c>
      <c r="R182" s="42" t="b">
        <f>IF(vlookup(O182,'Input - Config'!$A$3:$D$833,4,0)="No",False,True)</f>
        <v>0</v>
      </c>
      <c r="S182" s="42" t="b">
        <v>0</v>
      </c>
      <c r="U182" s="19">
        <f t="shared" si="9"/>
        <v>0.65</v>
      </c>
      <c r="V182" s="19">
        <f t="shared" si="10"/>
        <v>2020</v>
      </c>
      <c r="W182" s="42">
        <v>2030.0</v>
      </c>
      <c r="X182" s="42">
        <v>10.0</v>
      </c>
      <c r="Y182" s="49">
        <f>IFERROR(VLOOKUP(O182,'Final Data - Costs and Losses'!$A$2:$H$997,7,FALSE)/1000,915)</f>
        <v>1226.52816</v>
      </c>
      <c r="Z182" s="19" t="str">
        <f t="shared" si="11"/>
        <v>  TRNHUNXXUKRXX: [0.65, 2020, 'open', 2030, 10, 1227]</v>
      </c>
      <c r="AB182" s="48"/>
    </row>
    <row r="183">
      <c r="A183" s="19" t="str">
        <f t="array" ref="A183">IFERROR(INDEX('Input - Capacities'!$F$3:$F$1128, MATCH(0,COUNTIF($A$1:A182, 'Input - Capacities'!$F$3:$F$1128), 0)),"")</f>
        <v>TRNCANQCUSAIS</v>
      </c>
      <c r="B183" s="19" t="str">
        <f t="shared" si="1"/>
        <v>CANQC</v>
      </c>
      <c r="C183" s="45" t="str">
        <f t="shared" si="2"/>
        <v>CANEA</v>
      </c>
      <c r="D183" s="19" t="str">
        <f t="shared" si="3"/>
        <v>USAIS</v>
      </c>
      <c r="E183" s="45" t="str">
        <f t="shared" si="4"/>
        <v>USANP</v>
      </c>
      <c r="F183" s="19" t="str">
        <f t="shared" si="5"/>
        <v>Yes</v>
      </c>
      <c r="G183" s="19" t="str">
        <f t="shared" si="6"/>
        <v>TRNCANEAUSANP</v>
      </c>
      <c r="H183" s="19">
        <f>max(SUMIFS('Input - Capacities'!$I$3:$I$1128,'Input - Capacities'!$F$3:$F$1128,A183),SUMIFS('Input - Capacities'!$J$3:$J$1128,'Input - Capacities'!$F$3:$F$1128,A183)*-1)</f>
        <v>2275</v>
      </c>
      <c r="I183" s="47"/>
      <c r="J183" s="19" t="s">
        <v>1867</v>
      </c>
      <c r="K183" s="19" t="s">
        <v>1867</v>
      </c>
      <c r="M183" s="19" t="str">
        <f t="array" ref="M183">IFERROR(INDEX($G$2:$G$1999,MATCH(0,IFERROR(MATCH($G$2:$G$1999,$O$2:$O$1000,0),COUNTIF($M$1:$M182,$G$2:$G$1000)),0)),"")</f>
        <v/>
      </c>
      <c r="O183" s="48" t="s">
        <v>134</v>
      </c>
      <c r="P183" s="42" t="str">
        <f t="shared" si="7"/>
        <v>INDEA</v>
      </c>
      <c r="Q183" s="42" t="str">
        <f t="shared" si="8"/>
        <v>INDNE</v>
      </c>
      <c r="R183" s="42" t="b">
        <f>IF(vlookup(O183,'Input - Config'!$A$3:$D$833,4,0)="No",False,True)</f>
        <v>0</v>
      </c>
      <c r="S183" s="42" t="b">
        <v>0</v>
      </c>
      <c r="U183" s="19">
        <f t="shared" si="9"/>
        <v>2.86</v>
      </c>
      <c r="V183" s="19">
        <f t="shared" si="10"/>
        <v>2020</v>
      </c>
      <c r="W183" s="42">
        <v>2030.0</v>
      </c>
      <c r="X183" s="42">
        <v>10.0</v>
      </c>
      <c r="Y183" s="49">
        <f>IFERROR(VLOOKUP(O183,'Final Data - Costs and Losses'!$A$2:$H$997,7,FALSE)/1000,915)</f>
        <v>1014.79104</v>
      </c>
      <c r="Z183" s="19" t="str">
        <f t="shared" si="11"/>
        <v>  TRNINDEAINDNE: [2.86, 2020, 'open', 2030, 10, 1015]</v>
      </c>
      <c r="AB183" s="48"/>
    </row>
    <row r="184">
      <c r="A184" s="19" t="str">
        <f t="array" ref="A184">IFERROR(INDEX('Input - Capacities'!$F$3:$F$1128, MATCH(0,COUNTIF($A$1:A183, 'Input - Capacities'!$F$3:$F$1128), 0)),"")</f>
        <v>TRNCANQCUSANY</v>
      </c>
      <c r="B184" s="19" t="str">
        <f t="shared" si="1"/>
        <v>CANQC</v>
      </c>
      <c r="C184" s="45" t="str">
        <f t="shared" si="2"/>
        <v>CANEA</v>
      </c>
      <c r="D184" s="19" t="str">
        <f t="shared" si="3"/>
        <v>USANY</v>
      </c>
      <c r="E184" s="45" t="str">
        <f t="shared" si="4"/>
        <v>USANP</v>
      </c>
      <c r="F184" s="19" t="str">
        <f t="shared" si="5"/>
        <v>Yes</v>
      </c>
      <c r="G184" s="19" t="str">
        <f t="shared" si="6"/>
        <v>TRNCANEAUSANP</v>
      </c>
      <c r="H184" s="19">
        <f>max(SUMIFS('Input - Capacities'!$I$3:$I$1128,'Input - Capacities'!$F$3:$F$1128,A184),SUMIFS('Input - Capacities'!$J$3:$J$1128,'Input - Capacities'!$F$3:$F$1128,A184)*-1)</f>
        <v>2070</v>
      </c>
      <c r="I184" s="47"/>
      <c r="J184" s="19" t="s">
        <v>1868</v>
      </c>
      <c r="K184" s="19" t="s">
        <v>1868</v>
      </c>
      <c r="M184" s="19" t="str">
        <f t="array" ref="M184">IFERROR(INDEX($G$2:$G$1999,MATCH(0,IFERROR(MATCH($G$2:$G$1999,$O$2:$O$1000,0),COUNTIF($M$1:$M183,$G$2:$G$1000)),0)),"")</f>
        <v/>
      </c>
      <c r="O184" s="48" t="s">
        <v>140</v>
      </c>
      <c r="P184" s="42" t="str">
        <f t="shared" si="7"/>
        <v>INDEA</v>
      </c>
      <c r="Q184" s="42" t="str">
        <f t="shared" si="8"/>
        <v>INDNO</v>
      </c>
      <c r="R184" s="42" t="b">
        <f>IF(vlookup(O184,'Input - Config'!$A$3:$D$833,4,0)="No",False,True)</f>
        <v>0</v>
      </c>
      <c r="S184" s="42" t="b">
        <v>0</v>
      </c>
      <c r="U184" s="19">
        <f t="shared" si="9"/>
        <v>22.53</v>
      </c>
      <c r="V184" s="19">
        <f t="shared" si="10"/>
        <v>2020</v>
      </c>
      <c r="W184" s="42">
        <v>2030.0</v>
      </c>
      <c r="X184" s="42">
        <v>10.0</v>
      </c>
      <c r="Y184" s="49">
        <f>IFERROR(VLOOKUP(O184,'Final Data - Costs and Losses'!$A$2:$H$997,7,FALSE)/1000,915)</f>
        <v>1457.66976</v>
      </c>
      <c r="Z184" s="19" t="str">
        <f t="shared" si="11"/>
        <v>  TRNINDEAINDNO: [22.53, 2020, 'open', 2030, 10, 1458]</v>
      </c>
      <c r="AB184" s="48"/>
    </row>
    <row r="185">
      <c r="A185" s="19" t="str">
        <f t="array" ref="A185">IFERROR(INDEX('Input - Capacities'!$F$3:$F$1128, MATCH(0,COUNTIF($A$1:A184, 'Input - Capacities'!$F$3:$F$1128), 0)),"")</f>
        <v>TRNCANSKUSAMI</v>
      </c>
      <c r="B185" s="19" t="str">
        <f t="shared" si="1"/>
        <v>CANSK</v>
      </c>
      <c r="C185" s="45" t="str">
        <f t="shared" si="2"/>
        <v>CANCE</v>
      </c>
      <c r="D185" s="19" t="str">
        <f t="shared" si="3"/>
        <v>USAMI</v>
      </c>
      <c r="E185" s="45" t="str">
        <f t="shared" si="4"/>
        <v>USASE</v>
      </c>
      <c r="F185" s="19" t="str">
        <f t="shared" si="5"/>
        <v>Yes</v>
      </c>
      <c r="G185" s="19" t="str">
        <f t="shared" si="6"/>
        <v>TRNCANCEUSASE</v>
      </c>
      <c r="H185" s="19">
        <f>max(SUMIFS('Input - Capacities'!$I$3:$I$1128,'Input - Capacities'!$F$3:$F$1128,A185),SUMIFS('Input - Capacities'!$J$3:$J$1128,'Input - Capacities'!$F$3:$F$1128,A185)*-1)</f>
        <v>0</v>
      </c>
      <c r="I185" s="47"/>
      <c r="J185" s="19" t="s">
        <v>1869</v>
      </c>
      <c r="K185" s="19" t="s">
        <v>1869</v>
      </c>
      <c r="M185" s="19" t="str">
        <f t="array" ref="M185">IFERROR(INDEX($G$2:$G$1999,MATCH(0,IFERROR(MATCH($G$2:$G$1999,$O$2:$O$1000,0),COUNTIF($M$1:$M184,$G$2:$G$1000)),0)),"")</f>
        <v/>
      </c>
      <c r="O185" s="48" t="s">
        <v>142</v>
      </c>
      <c r="P185" s="42" t="str">
        <f t="shared" si="7"/>
        <v>INDEA</v>
      </c>
      <c r="Q185" s="42" t="str">
        <f t="shared" si="8"/>
        <v>INDSO</v>
      </c>
      <c r="R185" s="42" t="b">
        <f>IF(vlookup(O185,'Input - Config'!$A$3:$D$833,4,0)="No",False,True)</f>
        <v>0</v>
      </c>
      <c r="S185" s="42" t="b">
        <v>0</v>
      </c>
      <c r="U185" s="19">
        <f t="shared" si="9"/>
        <v>7.83</v>
      </c>
      <c r="V185" s="19">
        <f t="shared" si="10"/>
        <v>2020</v>
      </c>
      <c r="W185" s="42">
        <v>2030.0</v>
      </c>
      <c r="X185" s="42">
        <v>10.0</v>
      </c>
      <c r="Y185" s="49">
        <f>IFERROR(VLOOKUP(O185,'Final Data - Costs and Losses'!$A$2:$H$997,7,FALSE)/1000,915)</f>
        <v>1604.3448</v>
      </c>
      <c r="Z185" s="19" t="str">
        <f t="shared" si="11"/>
        <v>  TRNINDEAINDSO: [7.83, 2020, 'open', 2030, 10, 1604]</v>
      </c>
      <c r="AB185" s="48"/>
    </row>
    <row r="186">
      <c r="A186" s="19" t="str">
        <f t="array" ref="A186">IFERROR(INDEX('Input - Capacities'!$F$3:$F$1128, MATCH(0,COUNTIF($A$1:A185, 'Input - Capacities'!$F$3:$F$1128), 0)),"")</f>
        <v>TRNCANSKUSASW</v>
      </c>
      <c r="B186" s="19" t="str">
        <f t="shared" si="1"/>
        <v>CANSK</v>
      </c>
      <c r="C186" s="45" t="str">
        <f t="shared" si="2"/>
        <v>CANCE</v>
      </c>
      <c r="D186" s="19" t="str">
        <f t="shared" si="3"/>
        <v>USASW</v>
      </c>
      <c r="E186" s="45" t="str">
        <f t="shared" si="4"/>
        <v>USAMR</v>
      </c>
      <c r="F186" s="19" t="str">
        <f t="shared" si="5"/>
        <v>Yes</v>
      </c>
      <c r="G186" s="19" t="str">
        <f t="shared" si="6"/>
        <v>TRNCANCEUSAMR</v>
      </c>
      <c r="H186" s="19">
        <f>max(SUMIFS('Input - Capacities'!$I$3:$I$1128,'Input - Capacities'!$F$3:$F$1128,A186),SUMIFS('Input - Capacities'!$J$3:$J$1128,'Input - Capacities'!$F$3:$F$1128,A186)*-1)</f>
        <v>150</v>
      </c>
      <c r="I186" s="47"/>
      <c r="J186" s="19" t="s">
        <v>1870</v>
      </c>
      <c r="K186" s="19" t="s">
        <v>1870</v>
      </c>
      <c r="M186" s="19" t="str">
        <f t="array" ref="M186">IFERROR(INDEX($G$2:$G$1999,MATCH(0,IFERROR(MATCH($G$2:$G$1999,$O$2:$O$1000,0),COUNTIF($M$1:$M185,$G$2:$G$1000)),0)),"")</f>
        <v/>
      </c>
      <c r="O186" s="48" t="s">
        <v>144</v>
      </c>
      <c r="P186" s="42" t="str">
        <f t="shared" si="7"/>
        <v>INDEA</v>
      </c>
      <c r="Q186" s="42" t="str">
        <f t="shared" si="8"/>
        <v>INDWE</v>
      </c>
      <c r="R186" s="42" t="b">
        <f>IF(vlookup(O186,'Input - Config'!$A$3:$D$833,4,0)="No",False,True)</f>
        <v>0</v>
      </c>
      <c r="S186" s="42" t="b">
        <v>0</v>
      </c>
      <c r="U186" s="19">
        <f t="shared" si="9"/>
        <v>21.19</v>
      </c>
      <c r="V186" s="19">
        <f t="shared" si="10"/>
        <v>2020</v>
      </c>
      <c r="W186" s="42">
        <v>2030.0</v>
      </c>
      <c r="X186" s="42">
        <v>10.0</v>
      </c>
      <c r="Y186" s="49">
        <f>IFERROR(VLOOKUP(O186,'Final Data - Costs and Losses'!$A$2:$H$997,7,FALSE)/1000,915)</f>
        <v>1658.5632</v>
      </c>
      <c r="Z186" s="19" t="str">
        <f t="shared" si="11"/>
        <v>  TRNINDEAINDWE: [21.19, 2020, 'open', 2030, 10, 1659]</v>
      </c>
      <c r="AB186" s="48"/>
    </row>
    <row r="187">
      <c r="A187" s="19" t="str">
        <f t="array" ref="A187">IFERROR(INDEX('Input - Capacities'!$F$3:$F$1128, MATCH(0,COUNTIF($A$1:A186, 'Input - Capacities'!$F$3:$F$1128), 0)),"")</f>
        <v>TRNCANSKUSAWA</v>
      </c>
      <c r="B187" s="19" t="str">
        <f t="shared" si="1"/>
        <v>CANSK</v>
      </c>
      <c r="C187" s="45" t="str">
        <f t="shared" si="2"/>
        <v>CANCE</v>
      </c>
      <c r="D187" s="19" t="str">
        <f t="shared" si="3"/>
        <v>USAWA</v>
      </c>
      <c r="E187" s="45" t="str">
        <f t="shared" si="4"/>
        <v>USAWE</v>
      </c>
      <c r="F187" s="19" t="str">
        <f t="shared" si="5"/>
        <v>Yes</v>
      </c>
      <c r="G187" s="19" t="str">
        <f t="shared" si="6"/>
        <v>TRNCANCEUSAWE</v>
      </c>
      <c r="H187" s="19">
        <f>max(SUMIFS('Input - Capacities'!$I$3:$I$1128,'Input - Capacities'!$F$3:$F$1128,A187),SUMIFS('Input - Capacities'!$J$3:$J$1128,'Input - Capacities'!$F$3:$F$1128,A187)*-1)</f>
        <v>0</v>
      </c>
      <c r="I187" s="47"/>
      <c r="J187" s="19" t="s">
        <v>1871</v>
      </c>
      <c r="K187" s="19" t="s">
        <v>1871</v>
      </c>
      <c r="M187" s="19" t="str">
        <f t="array" ref="M187">IFERROR(INDEX($G$2:$G$1999,MATCH(0,IFERROR(MATCH($G$2:$G$1999,$O$2:$O$1000,0),COUNTIF($M$1:$M186,$G$2:$G$1000)),0)),"")</f>
        <v/>
      </c>
      <c r="O187" s="48" t="s">
        <v>1137</v>
      </c>
      <c r="P187" s="42" t="str">
        <f t="shared" si="7"/>
        <v>INDEA</v>
      </c>
      <c r="Q187" s="42" t="str">
        <f t="shared" si="8"/>
        <v>NPLXX</v>
      </c>
      <c r="R187" s="42" t="b">
        <f>IF(vlookup(O187,'Input - Config'!$A$3:$D$833,4,0)="No",False,True)</f>
        <v>0</v>
      </c>
      <c r="S187" s="42" t="b">
        <v>0</v>
      </c>
      <c r="U187" s="19">
        <f t="shared" si="9"/>
        <v>0.8</v>
      </c>
      <c r="V187" s="19">
        <f t="shared" si="10"/>
        <v>2020</v>
      </c>
      <c r="W187" s="42">
        <v>2030.0</v>
      </c>
      <c r="X187" s="42">
        <v>10.0</v>
      </c>
      <c r="Y187" s="49">
        <f>IFERROR(VLOOKUP(O187,'Final Data - Costs and Losses'!$A$2:$H$997,7,FALSE)/1000,915)</f>
        <v>1084.41888</v>
      </c>
      <c r="Z187" s="19" t="str">
        <f t="shared" si="11"/>
        <v>  TRNINDEANPLXX: [0.8, 2020, 'open', 2030, 10, 1084]</v>
      </c>
      <c r="AB187" s="48"/>
      <c r="AH187" s="47"/>
    </row>
    <row r="188">
      <c r="A188" s="19" t="str">
        <f t="array" ref="A188">IFERROR(INDEX('Input - Capacities'!$F$3:$F$1128, MATCH(0,COUNTIF($A$1:A187, 'Input - Capacities'!$F$3:$F$1128), 0)),"")</f>
        <v>TRNALBXXGRCXX</v>
      </c>
      <c r="B188" s="19" t="str">
        <f t="shared" si="1"/>
        <v>ALBXX</v>
      </c>
      <c r="C188" s="45" t="str">
        <f t="shared" si="2"/>
        <v>ALBXX</v>
      </c>
      <c r="D188" s="19" t="str">
        <f t="shared" si="3"/>
        <v>GRCXX</v>
      </c>
      <c r="E188" s="45" t="str">
        <f t="shared" si="4"/>
        <v>GRCXX</v>
      </c>
      <c r="F188" s="19" t="str">
        <f t="shared" si="5"/>
        <v>Yes</v>
      </c>
      <c r="G188" s="19" t="str">
        <f t="shared" si="6"/>
        <v>TRNALBXXGRCXX</v>
      </c>
      <c r="H188" s="19">
        <f>max(SUMIFS('Input - Capacities'!$I$3:$I$1128,'Input - Capacities'!$F$3:$F$1128,A188),SUMIFS('Input - Capacities'!$J$3:$J$1128,'Input - Capacities'!$F$3:$F$1128,A188)*-1)</f>
        <v>400</v>
      </c>
      <c r="I188" s="47"/>
      <c r="J188" s="19" t="s">
        <v>1872</v>
      </c>
      <c r="K188" s="19" t="s">
        <v>1872</v>
      </c>
      <c r="M188" s="19" t="str">
        <f t="array" ref="M188">IFERROR(INDEX($G$2:$G$1999,MATCH(0,IFERROR(MATCH($G$2:$G$1999,$O$2:$O$1000,0),COUNTIF($M$1:$M187,$G$2:$G$1000)),0)),"")</f>
        <v/>
      </c>
      <c r="O188" s="48" t="s">
        <v>146</v>
      </c>
      <c r="P188" s="42" t="str">
        <f t="shared" si="7"/>
        <v>INDNE</v>
      </c>
      <c r="Q188" s="42" t="str">
        <f t="shared" si="8"/>
        <v>MMRXX</v>
      </c>
      <c r="R188" s="42" t="b">
        <f>IF(vlookup(O188,'Input - Config'!$A$3:$D$833,4,0)="No",False,True)</f>
        <v>0</v>
      </c>
      <c r="S188" s="42" t="b">
        <v>0</v>
      </c>
      <c r="U188" s="19">
        <f t="shared" si="9"/>
        <v>0.003</v>
      </c>
      <c r="V188" s="19">
        <f t="shared" si="10"/>
        <v>2020</v>
      </c>
      <c r="W188" s="42">
        <v>2030.0</v>
      </c>
      <c r="X188" s="42">
        <v>10.0</v>
      </c>
      <c r="Y188" s="49">
        <f>IFERROR(VLOOKUP(O188,'Final Data - Costs and Losses'!$A$2:$H$997,7,FALSE)/1000,915)</f>
        <v>1363.50096</v>
      </c>
      <c r="Z188" s="19" t="str">
        <f t="shared" si="11"/>
        <v>  TRNINDNEMMRXX: [0.003, 2020, 'open', 2030, 10, 1364]</v>
      </c>
      <c r="AB188" s="48"/>
      <c r="AH188" s="47"/>
    </row>
    <row r="189">
      <c r="A189" s="19" t="str">
        <f t="array" ref="A189">IFERROR(INDEX('Input - Capacities'!$F$3:$F$1128, MATCH(0,COUNTIF($A$1:A188, 'Input - Capacities'!$F$3:$F$1128), 0)),"")</f>
        <v>TRNALBXXKOSXX</v>
      </c>
      <c r="B189" s="19" t="str">
        <f t="shared" si="1"/>
        <v>ALBXX</v>
      </c>
      <c r="C189" s="45" t="str">
        <f t="shared" si="2"/>
        <v>ALBXX</v>
      </c>
      <c r="D189" s="19" t="str">
        <f t="shared" si="3"/>
        <v>KOSXX</v>
      </c>
      <c r="E189" s="45" t="str">
        <f t="shared" si="4"/>
        <v>KOSXX</v>
      </c>
      <c r="F189" s="19" t="str">
        <f t="shared" si="5"/>
        <v>Yes</v>
      </c>
      <c r="G189" s="19" t="str">
        <f t="shared" si="6"/>
        <v>TRNALBXXKOSXX</v>
      </c>
      <c r="H189" s="19">
        <f>max(SUMIFS('Input - Capacities'!$I$3:$I$1128,'Input - Capacities'!$F$3:$F$1128,A189),SUMIFS('Input - Capacities'!$J$3:$J$1128,'Input - Capacities'!$F$3:$F$1128,A189)*-1)</f>
        <v>652</v>
      </c>
      <c r="I189" s="47"/>
      <c r="J189" s="19" t="s">
        <v>1873</v>
      </c>
      <c r="K189" s="19" t="s">
        <v>1873</v>
      </c>
      <c r="M189" s="19" t="str">
        <f t="array" ref="M189">IFERROR(INDEX($G$2:$G$1999,MATCH(0,IFERROR(MATCH($G$2:$G$1999,$O$2:$O$1000,0),COUNTIF($M$1:$M188,$G$2:$G$1000)),0)),"")</f>
        <v/>
      </c>
      <c r="O189" s="48" t="s">
        <v>154</v>
      </c>
      <c r="P189" s="42" t="str">
        <f t="shared" si="7"/>
        <v>INDNO</v>
      </c>
      <c r="Q189" s="42" t="str">
        <f t="shared" si="8"/>
        <v>INDWE</v>
      </c>
      <c r="R189" s="42" t="b">
        <f>IF(vlookup(O189,'Input - Config'!$A$3:$D$833,4,0)="No",False,True)</f>
        <v>0</v>
      </c>
      <c r="S189" s="42" t="b">
        <v>0</v>
      </c>
      <c r="U189" s="19">
        <f t="shared" si="9"/>
        <v>36.72</v>
      </c>
      <c r="V189" s="19">
        <f t="shared" si="10"/>
        <v>2020</v>
      </c>
      <c r="W189" s="42">
        <v>2030.0</v>
      </c>
      <c r="X189" s="42">
        <v>10.0</v>
      </c>
      <c r="Y189" s="49">
        <f>IFERROR(VLOOKUP(O189,'Final Data - Costs and Losses'!$A$2:$H$997,7,FALSE)/1000,915)</f>
        <v>1369.77888</v>
      </c>
      <c r="Z189" s="19" t="str">
        <f t="shared" si="11"/>
        <v>  TRNINDNOINDWE: [36.72, 2020, 'open', 2030, 10, 1370]</v>
      </c>
      <c r="AB189" s="48"/>
      <c r="AH189" s="47"/>
    </row>
    <row r="190">
      <c r="A190" s="19" t="str">
        <f t="array" ref="A190">IFERROR(INDEX('Input - Capacities'!$F$3:$F$1128, MATCH(0,COUNTIF($A$1:A189, 'Input - Capacities'!$F$3:$F$1128), 0)),"")</f>
        <v>TRNALBXXMKDXX</v>
      </c>
      <c r="B190" s="19" t="str">
        <f t="shared" si="1"/>
        <v>ALBXX</v>
      </c>
      <c r="C190" s="45" t="str">
        <f t="shared" si="2"/>
        <v>ALBXX</v>
      </c>
      <c r="D190" s="19" t="str">
        <f t="shared" si="3"/>
        <v>MKDXX</v>
      </c>
      <c r="E190" s="45" t="str">
        <f t="shared" si="4"/>
        <v>MKDXX</v>
      </c>
      <c r="F190" s="19" t="str">
        <f t="shared" si="5"/>
        <v>Yes</v>
      </c>
      <c r="G190" s="19" t="str">
        <f t="shared" si="6"/>
        <v>TRNALBXXMKDXX</v>
      </c>
      <c r="H190" s="19">
        <f>max(SUMIFS('Input - Capacities'!$I$3:$I$1128,'Input - Capacities'!$F$3:$F$1128,A190),SUMIFS('Input - Capacities'!$J$3:$J$1128,'Input - Capacities'!$F$3:$F$1128,A190)*-1)</f>
        <v>500</v>
      </c>
      <c r="I190" s="47"/>
      <c r="J190" s="19" t="s">
        <v>1874</v>
      </c>
      <c r="K190" s="19" t="s">
        <v>1874</v>
      </c>
      <c r="M190" s="19" t="str">
        <f t="array" ref="M190">IFERROR(INDEX($G$2:$G$1999,MATCH(0,IFERROR(MATCH($G$2:$G$1999,$O$2:$O$1000,0),COUNTIF($M$1:$M189,$G$2:$G$1000)),0)),"")</f>
        <v/>
      </c>
      <c r="O190" s="48" t="s">
        <v>1144</v>
      </c>
      <c r="P190" s="42" t="str">
        <f t="shared" si="7"/>
        <v>INDNO</v>
      </c>
      <c r="Q190" s="42" t="str">
        <f t="shared" si="8"/>
        <v>NPLXX</v>
      </c>
      <c r="R190" s="42" t="b">
        <f>IF(vlookup(O190,'Input - Config'!$A$3:$D$833,4,0)="No",False,True)</f>
        <v>0</v>
      </c>
      <c r="S190" s="42" t="b">
        <v>0</v>
      </c>
      <c r="U190" s="19">
        <f t="shared" si="9"/>
        <v>0.07</v>
      </c>
      <c r="V190" s="19">
        <f t="shared" si="10"/>
        <v>2020</v>
      </c>
      <c r="W190" s="42">
        <v>2030.0</v>
      </c>
      <c r="X190" s="42">
        <v>10.0</v>
      </c>
      <c r="Y190" s="49">
        <f>IFERROR(VLOOKUP(O190,'Final Data - Costs and Losses'!$A$2:$H$997,7,FALSE)/1000,915)</f>
        <v>1170.02688</v>
      </c>
      <c r="Z190" s="19" t="str">
        <f t="shared" si="11"/>
        <v>  TRNINDNONPLXX: [0.07, 2020, 'open', 2030, 10, 1170]</v>
      </c>
      <c r="AB190" s="48"/>
      <c r="AH190" s="47"/>
    </row>
    <row r="191">
      <c r="A191" s="19" t="str">
        <f t="array" ref="A191">IFERROR(INDEX('Input - Capacities'!$F$3:$F$1128, MATCH(0,COUNTIF($A$1:A190, 'Input - Capacities'!$F$3:$F$1128), 0)),"")</f>
        <v>TRNALBXXMNEXX</v>
      </c>
      <c r="B191" s="19" t="str">
        <f t="shared" si="1"/>
        <v>ALBXX</v>
      </c>
      <c r="C191" s="45" t="str">
        <f t="shared" si="2"/>
        <v>ALBXX</v>
      </c>
      <c r="D191" s="19" t="str">
        <f t="shared" si="3"/>
        <v>MNEXX</v>
      </c>
      <c r="E191" s="45" t="str">
        <f t="shared" si="4"/>
        <v>MNEXX</v>
      </c>
      <c r="F191" s="19" t="str">
        <f t="shared" si="5"/>
        <v>Yes</v>
      </c>
      <c r="G191" s="19" t="str">
        <f t="shared" si="6"/>
        <v>TRNALBXXMNEXX</v>
      </c>
      <c r="H191" s="19">
        <f>max(SUMIFS('Input - Capacities'!$I$3:$I$1128,'Input - Capacities'!$F$3:$F$1128,A191),SUMIFS('Input - Capacities'!$J$3:$J$1128,'Input - Capacities'!$F$3:$F$1128,A191)*-1)</f>
        <v>350</v>
      </c>
      <c r="I191" s="47"/>
      <c r="J191" s="19" t="s">
        <v>1875</v>
      </c>
      <c r="K191" s="19" t="s">
        <v>1875</v>
      </c>
      <c r="M191" s="19" t="str">
        <f t="array" ref="M191">IFERROR(INDEX($G$2:$G$1999,MATCH(0,IFERROR(MATCH($G$2:$G$1999,$O$2:$O$1000,0),COUNTIF($M$1:$M190,$G$2:$G$1000)),0)),"")</f>
        <v/>
      </c>
      <c r="O191" s="48" t="s">
        <v>1151</v>
      </c>
      <c r="P191" s="42" t="str">
        <f t="shared" si="7"/>
        <v>INDNO</v>
      </c>
      <c r="Q191" s="42" t="str">
        <f t="shared" si="8"/>
        <v>PAKXX</v>
      </c>
      <c r="R191" s="42" t="b">
        <f>IF(vlookup(O191,'Input - Config'!$A$3:$D$833,4,0)="No",False,True)</f>
        <v>0</v>
      </c>
      <c r="S191" s="42" t="b">
        <v>0</v>
      </c>
      <c r="U191" s="19">
        <f t="shared" si="9"/>
        <v>0</v>
      </c>
      <c r="V191" s="19">
        <f t="shared" si="10"/>
        <v>2030</v>
      </c>
      <c r="W191" s="42">
        <v>2030.0</v>
      </c>
      <c r="X191" s="42">
        <v>0.0</v>
      </c>
      <c r="Y191" s="49">
        <f>IFERROR(VLOOKUP(O191,'Final Data - Costs and Losses'!$A$2:$H$997,7,FALSE)/1000,915)</f>
        <v>1340.10144</v>
      </c>
      <c r="Z191" s="19" t="str">
        <f t="shared" si="11"/>
        <v>  TRNINDNOPAKXX: [0, 2030, 'open', 2030, 0, 1340]</v>
      </c>
      <c r="AB191" s="48"/>
      <c r="AH191" s="47"/>
    </row>
    <row r="192">
      <c r="A192" s="19" t="str">
        <f t="array" ref="A192">IFERROR(INDEX('Input - Capacities'!$F$3:$F$1128, MATCH(0,COUNTIF($A$1:A191, 'Input - Capacities'!$F$3:$F$1128), 0)),"")</f>
        <v>TRNALBXXSRBXX</v>
      </c>
      <c r="B192" s="19" t="str">
        <f t="shared" si="1"/>
        <v>ALBXX</v>
      </c>
      <c r="C192" s="45" t="str">
        <f t="shared" si="2"/>
        <v>ALBXX</v>
      </c>
      <c r="D192" s="19" t="str">
        <f t="shared" si="3"/>
        <v>SRBXX</v>
      </c>
      <c r="E192" s="45" t="str">
        <f t="shared" si="4"/>
        <v>SRBXX</v>
      </c>
      <c r="F192" s="19" t="str">
        <f t="shared" si="5"/>
        <v>Yes</v>
      </c>
      <c r="G192" s="19" t="str">
        <f t="shared" si="6"/>
        <v>TRNALBXXSRBXX</v>
      </c>
      <c r="H192" s="19">
        <f>max(SUMIFS('Input - Capacities'!$I$3:$I$1128,'Input - Capacities'!$F$3:$F$1128,A192),SUMIFS('Input - Capacities'!$J$3:$J$1128,'Input - Capacities'!$F$3:$F$1128,A192)*-1)</f>
        <v>500</v>
      </c>
      <c r="I192" s="47"/>
      <c r="J192" s="19" t="s">
        <v>1876</v>
      </c>
      <c r="K192" s="19" t="s">
        <v>1876</v>
      </c>
      <c r="M192" s="19" t="str">
        <f t="array" ref="M192">IFERROR(INDEX($G$2:$G$1999,MATCH(0,IFERROR(MATCH($G$2:$G$1999,$O$2:$O$1000,0),COUNTIF($M$1:$M191,$G$2:$G$1000)),0)),"")</f>
        <v/>
      </c>
      <c r="O192" s="48" t="s">
        <v>160</v>
      </c>
      <c r="P192" s="42" t="str">
        <f t="shared" si="7"/>
        <v>INDSO</v>
      </c>
      <c r="Q192" s="42" t="str">
        <f t="shared" si="8"/>
        <v>INDWE</v>
      </c>
      <c r="R192" s="42" t="b">
        <f>IF(vlookup(O192,'Input - Config'!$A$3:$D$833,4,0)="No",False,True)</f>
        <v>0</v>
      </c>
      <c r="S192" s="42" t="b">
        <v>0</v>
      </c>
      <c r="U192" s="19">
        <f t="shared" si="9"/>
        <v>18.12</v>
      </c>
      <c r="V192" s="19">
        <f t="shared" si="10"/>
        <v>2020</v>
      </c>
      <c r="W192" s="42">
        <v>2030.0</v>
      </c>
      <c r="X192" s="42">
        <v>10.0</v>
      </c>
      <c r="Y192" s="49">
        <f>IFERROR(VLOOKUP(O192,'Final Data - Costs and Losses'!$A$2:$H$997,7,FALSE)/1000,915)</f>
        <v>1195.70928</v>
      </c>
      <c r="Z192" s="19" t="str">
        <f t="shared" si="11"/>
        <v>  TRNINDSOINDWE: [18.12, 2020, 'open', 2030, 10, 1196]</v>
      </c>
      <c r="AB192" s="48"/>
      <c r="AH192" s="47"/>
    </row>
    <row r="193">
      <c r="A193" s="19" t="str">
        <f t="array" ref="A193">IFERROR(INDEX('Input - Capacities'!$F$3:$F$1128, MATCH(0,COUNTIF($A$1:A192, 'Input - Capacities'!$F$3:$F$1128), 0)),"")</f>
        <v>TRNARGXXBRASO</v>
      </c>
      <c r="B193" s="19" t="str">
        <f t="shared" si="1"/>
        <v>ARGXX</v>
      </c>
      <c r="C193" s="45" t="str">
        <f t="shared" si="2"/>
        <v>ARGXX</v>
      </c>
      <c r="D193" s="19" t="str">
        <f t="shared" si="3"/>
        <v>BRASO</v>
      </c>
      <c r="E193" s="45" t="str">
        <f t="shared" si="4"/>
        <v>BRAXX</v>
      </c>
      <c r="F193" s="19" t="str">
        <f t="shared" si="5"/>
        <v>Yes</v>
      </c>
      <c r="G193" s="19" t="str">
        <f t="shared" si="6"/>
        <v>TRNARGXXBRAXX</v>
      </c>
      <c r="H193" s="19">
        <f>max(SUMIFS('Input - Capacities'!$I$3:$I$1128,'Input - Capacities'!$F$3:$F$1128,A193),SUMIFS('Input - Capacities'!$J$3:$J$1128,'Input - Capacities'!$F$3:$F$1128,A193)*-1)</f>
        <v>2276</v>
      </c>
      <c r="I193" s="47"/>
      <c r="J193" s="19" t="s">
        <v>1126</v>
      </c>
      <c r="K193" s="19" t="s">
        <v>1126</v>
      </c>
      <c r="M193" s="19" t="str">
        <f t="array" ref="M193">IFERROR(INDEX($G$2:$G$1999,MATCH(0,IFERROR(MATCH($G$2:$G$1999,$O$2:$O$1000,0),COUNTIF($M$1:$M192,$G$2:$G$1000)),0)),"")</f>
        <v/>
      </c>
      <c r="O193" s="48" t="s">
        <v>220</v>
      </c>
      <c r="P193" s="42" t="str">
        <f t="shared" si="7"/>
        <v>INDSO</v>
      </c>
      <c r="Q193" s="42" t="str">
        <f t="shared" si="8"/>
        <v>LKAXX</v>
      </c>
      <c r="R193" s="42" t="b">
        <f>IF(vlookup(O193,'Input - Config'!$A$3:$D$833,4,0)="No",False,True)</f>
        <v>1</v>
      </c>
      <c r="S193" s="42" t="b">
        <v>0</v>
      </c>
      <c r="U193" s="19">
        <f t="shared" si="9"/>
        <v>0</v>
      </c>
      <c r="V193" s="19">
        <f t="shared" si="10"/>
        <v>2030</v>
      </c>
      <c r="W193" s="42">
        <v>2030.0</v>
      </c>
      <c r="X193" s="42">
        <v>10.0</v>
      </c>
      <c r="Y193" s="49">
        <f>IFERROR(VLOOKUP(O193,'Final Data - Costs and Losses'!$A$2:$H$997,7,FALSE)/1000,915)</f>
        <v>1221.12144</v>
      </c>
      <c r="Z193" s="19" t="str">
        <f t="shared" si="11"/>
        <v>  TRNINDSOLKAXX: [0, 2030, 'open', 2030, 10, 1221]</v>
      </c>
      <c r="AB193" s="48"/>
      <c r="AH193" s="47"/>
    </row>
    <row r="194">
      <c r="A194" s="19" t="str">
        <f t="array" ref="A194">IFERROR(INDEX('Input - Capacities'!$F$3:$F$1128, MATCH(0,COUNTIF($A$1:A193, 'Input - Capacities'!$F$3:$F$1128), 0)),"")</f>
        <v>TRNAUTXXCHEXX</v>
      </c>
      <c r="B194" s="19" t="str">
        <f t="shared" si="1"/>
        <v>AUTXX</v>
      </c>
      <c r="C194" s="45" t="str">
        <f t="shared" si="2"/>
        <v>AUTXX</v>
      </c>
      <c r="D194" s="19" t="str">
        <f t="shared" si="3"/>
        <v>CHEXX</v>
      </c>
      <c r="E194" s="45" t="str">
        <f t="shared" si="4"/>
        <v>CHEXX</v>
      </c>
      <c r="F194" s="19" t="str">
        <f t="shared" si="5"/>
        <v>Yes</v>
      </c>
      <c r="G194" s="19" t="str">
        <f t="shared" si="6"/>
        <v>TRNAUTXXCHEXX</v>
      </c>
      <c r="H194" s="19">
        <f>max(SUMIFS('Input - Capacities'!$I$3:$I$1128,'Input - Capacities'!$F$3:$F$1128,A194),SUMIFS('Input - Capacities'!$J$3:$J$1128,'Input - Capacities'!$F$3:$F$1128,A194)*-1)</f>
        <v>1200</v>
      </c>
      <c r="I194" s="47"/>
      <c r="J194" s="19" t="s">
        <v>1877</v>
      </c>
      <c r="K194" s="19" t="s">
        <v>1877</v>
      </c>
      <c r="M194" s="19" t="str">
        <f t="array" ref="M194">IFERROR(INDEX($G$2:$G$1999,MATCH(0,IFERROR(MATCH($G$2:$G$1999,$O$2:$O$1000,0),COUNTIF($M$1:$M193,$G$2:$G$1000)),0)),"")</f>
        <v/>
      </c>
      <c r="O194" s="48" t="s">
        <v>223</v>
      </c>
      <c r="P194" s="42" t="str">
        <f t="shared" si="7"/>
        <v>INDWE</v>
      </c>
      <c r="Q194" s="42" t="str">
        <f t="shared" si="8"/>
        <v>PAKXX</v>
      </c>
      <c r="R194" s="42" t="b">
        <f>IF(vlookup(O194,'Input - Config'!$A$3:$D$833,4,0)="No",False,True)</f>
        <v>0</v>
      </c>
      <c r="S194" s="42" t="b">
        <v>0</v>
      </c>
      <c r="U194" s="19">
        <f t="shared" si="9"/>
        <v>0</v>
      </c>
      <c r="V194" s="19">
        <f t="shared" si="10"/>
        <v>2030</v>
      </c>
      <c r="W194" s="42">
        <v>2030.0</v>
      </c>
      <c r="X194" s="42">
        <v>10.0</v>
      </c>
      <c r="Y194" s="49">
        <f>IFERROR(VLOOKUP(O194,'Final Data - Costs and Losses'!$A$2:$H$997,7,FALSE)/1000,915)</f>
        <v>1217.96736</v>
      </c>
      <c r="Z194" s="19" t="str">
        <f t="shared" si="11"/>
        <v>  TRNINDWEPAKXX: [0, 2030, 'open', 2030, 10, 1218]</v>
      </c>
      <c r="AB194" s="48"/>
      <c r="AH194" s="47"/>
    </row>
    <row r="195">
      <c r="A195" s="19" t="str">
        <f t="array" ref="A195">IFERROR(INDEX('Input - Capacities'!$F$3:$F$1128, MATCH(0,COUNTIF($A$1:A194, 'Input - Capacities'!$F$3:$F$1128), 0)),"")</f>
        <v>TRNAUTXXCZEXX</v>
      </c>
      <c r="B195" s="19" t="str">
        <f t="shared" si="1"/>
        <v>AUTXX</v>
      </c>
      <c r="C195" s="45" t="str">
        <f t="shared" si="2"/>
        <v>AUTXX</v>
      </c>
      <c r="D195" s="19" t="str">
        <f t="shared" si="3"/>
        <v>CZEXX</v>
      </c>
      <c r="E195" s="45" t="str">
        <f t="shared" si="4"/>
        <v>CZEXX</v>
      </c>
      <c r="F195" s="19" t="str">
        <f t="shared" si="5"/>
        <v>Yes</v>
      </c>
      <c r="G195" s="19" t="str">
        <f t="shared" si="6"/>
        <v>TRNAUTXXCZEXX</v>
      </c>
      <c r="H195" s="19">
        <f>max(SUMIFS('Input - Capacities'!$I$3:$I$1128,'Input - Capacities'!$F$3:$F$1128,A195),SUMIFS('Input - Capacities'!$J$3:$J$1128,'Input - Capacities'!$F$3:$F$1128,A195)*-1)</f>
        <v>900</v>
      </c>
      <c r="I195" s="47"/>
      <c r="J195" s="19" t="s">
        <v>1878</v>
      </c>
      <c r="K195" s="19" t="s">
        <v>1878</v>
      </c>
      <c r="M195" s="19" t="str">
        <f t="array" ref="M195">IFERROR(INDEX($G$2:$G$1999,MATCH(0,IFERROR(MATCH($G$2:$G$1999,$O$2:$O$1000,0),COUNTIF($M$1:$M194,$G$2:$G$1000)),0)),"")</f>
        <v/>
      </c>
      <c r="O195" s="48" t="s">
        <v>308</v>
      </c>
      <c r="P195" s="42" t="str">
        <f t="shared" si="7"/>
        <v>IRNXX</v>
      </c>
      <c r="Q195" s="42" t="str">
        <f t="shared" si="8"/>
        <v>IRQXX</v>
      </c>
      <c r="R195" s="42" t="b">
        <f>IF(vlookup(O195,'Input - Config'!$A$3:$D$833,4,0)="No",False,True)</f>
        <v>0</v>
      </c>
      <c r="S195" s="42" t="b">
        <v>0</v>
      </c>
      <c r="U195" s="19">
        <f t="shared" si="9"/>
        <v>1.5</v>
      </c>
      <c r="V195" s="19">
        <f t="shared" si="10"/>
        <v>2020</v>
      </c>
      <c r="W195" s="42">
        <v>2030.0</v>
      </c>
      <c r="X195" s="42">
        <v>10.0</v>
      </c>
      <c r="Y195" s="49">
        <f>IFERROR(VLOOKUP(O195,'Final Data - Costs and Losses'!$A$2:$H$997,7,FALSE)/1000,915)</f>
        <v>1110.672</v>
      </c>
      <c r="Z195" s="19" t="str">
        <f t="shared" si="11"/>
        <v>  TRNIRNXXIRQXX: [1.5, 2020, 'open', 2030, 10, 1111]</v>
      </c>
      <c r="AB195" s="48"/>
      <c r="AH195" s="47"/>
    </row>
    <row r="196">
      <c r="A196" s="19" t="str">
        <f t="array" ref="A196">IFERROR(INDEX('Input - Capacities'!$F$3:$F$1128, MATCH(0,COUNTIF($A$1:A195, 'Input - Capacities'!$F$3:$F$1128), 0)),"")</f>
        <v>TRNAUTXXDEUXX</v>
      </c>
      <c r="B196" s="19" t="str">
        <f t="shared" si="1"/>
        <v>AUTXX</v>
      </c>
      <c r="C196" s="45" t="str">
        <f t="shared" si="2"/>
        <v>AUTXX</v>
      </c>
      <c r="D196" s="19" t="str">
        <f t="shared" si="3"/>
        <v>DEUXX</v>
      </c>
      <c r="E196" s="45" t="str">
        <f t="shared" si="4"/>
        <v>DEUXX</v>
      </c>
      <c r="F196" s="19" t="str">
        <f t="shared" si="5"/>
        <v>Yes</v>
      </c>
      <c r="G196" s="19" t="str">
        <f t="shared" si="6"/>
        <v>TRNAUTXXDEUXX</v>
      </c>
      <c r="H196" s="19">
        <f>max(SUMIFS('Input - Capacities'!$I$3:$I$1128,'Input - Capacities'!$F$3:$F$1128,A196),SUMIFS('Input - Capacities'!$J$3:$J$1128,'Input - Capacities'!$F$3:$F$1128,A196)*-1)</f>
        <v>1400</v>
      </c>
      <c r="I196" s="47"/>
      <c r="J196" s="19" t="s">
        <v>1879</v>
      </c>
      <c r="K196" s="19" t="s">
        <v>1879</v>
      </c>
      <c r="M196" s="19" t="str">
        <f t="array" ref="M196">IFERROR(INDEX($G$2:$G$1999,MATCH(0,IFERROR(MATCH($G$2:$G$1999,$O$2:$O$1000,0),COUNTIF($M$1:$M195,$G$2:$G$1000)),0)),"")</f>
        <v/>
      </c>
      <c r="O196" s="48" t="s">
        <v>312</v>
      </c>
      <c r="P196" s="42" t="str">
        <f t="shared" si="7"/>
        <v>IRNXX</v>
      </c>
      <c r="Q196" s="42" t="str">
        <f t="shared" si="8"/>
        <v>PAKXX</v>
      </c>
      <c r="R196" s="42" t="b">
        <f>IF(vlookup(O196,'Input - Config'!$A$3:$D$833,4,0)="No",False,True)</f>
        <v>0</v>
      </c>
      <c r="S196" s="42" t="b">
        <v>0</v>
      </c>
      <c r="U196" s="19">
        <f t="shared" si="9"/>
        <v>0.07</v>
      </c>
      <c r="V196" s="19">
        <f t="shared" si="10"/>
        <v>2020</v>
      </c>
      <c r="W196" s="42">
        <v>2030.0</v>
      </c>
      <c r="X196" s="42">
        <v>10.0</v>
      </c>
      <c r="Y196" s="49">
        <f>IFERROR(VLOOKUP(O196,'Final Data - Costs and Losses'!$A$2:$H$997,7,FALSE)/1000,915)</f>
        <v>1809.23328</v>
      </c>
      <c r="Z196" s="19" t="str">
        <f t="shared" si="11"/>
        <v>  TRNIRNXXPAKXX: [0.07, 2020, 'open', 2030, 10, 1809]</v>
      </c>
      <c r="AB196" s="48"/>
      <c r="AH196" s="47"/>
    </row>
    <row r="197">
      <c r="A197" s="19" t="str">
        <f t="array" ref="A197">IFERROR(INDEX('Input - Capacities'!$F$3:$F$1128, MATCH(0,COUNTIF($A$1:A196, 'Input - Capacities'!$F$3:$F$1128), 0)),"")</f>
        <v>TRNAUTXXHUNXX</v>
      </c>
      <c r="B197" s="19" t="str">
        <f t="shared" si="1"/>
        <v>AUTXX</v>
      </c>
      <c r="C197" s="45" t="str">
        <f t="shared" si="2"/>
        <v>AUTXX</v>
      </c>
      <c r="D197" s="19" t="str">
        <f t="shared" si="3"/>
        <v>HUNXX</v>
      </c>
      <c r="E197" s="45" t="str">
        <f t="shared" si="4"/>
        <v>HUNXX</v>
      </c>
      <c r="F197" s="19" t="str">
        <f t="shared" si="5"/>
        <v>Yes</v>
      </c>
      <c r="G197" s="19" t="str">
        <f t="shared" si="6"/>
        <v>TRNAUTXXHUNXX</v>
      </c>
      <c r="H197" s="19">
        <f>max(SUMIFS('Input - Capacities'!$I$3:$I$1128,'Input - Capacities'!$F$3:$F$1128,A197),SUMIFS('Input - Capacities'!$J$3:$J$1128,'Input - Capacities'!$F$3:$F$1128,A197)*-1)</f>
        <v>800</v>
      </c>
      <c r="I197" s="47"/>
      <c r="J197" s="19" t="s">
        <v>1880</v>
      </c>
      <c r="K197" s="19" t="s">
        <v>1880</v>
      </c>
      <c r="M197" s="19" t="str">
        <f t="array" ref="M197">IFERROR(INDEX($G$2:$G$1999,MATCH(0,IFERROR(MATCH($G$2:$G$1999,$O$2:$O$1000,0),COUNTIF($M$1:$M196,$G$2:$G$1000)),0)),"")</f>
        <v/>
      </c>
      <c r="O197" s="48" t="s">
        <v>313</v>
      </c>
      <c r="P197" s="42" t="str">
        <f t="shared" si="7"/>
        <v>IRNXX</v>
      </c>
      <c r="Q197" s="42" t="str">
        <f t="shared" si="8"/>
        <v>TKMXX</v>
      </c>
      <c r="R197" s="42" t="b">
        <f>IF(vlookup(O197,'Input - Config'!$A$3:$D$833,4,0)="No",False,True)</f>
        <v>0</v>
      </c>
      <c r="S197" s="42" t="b">
        <v>0</v>
      </c>
      <c r="U197" s="19">
        <f t="shared" si="9"/>
        <v>0.38</v>
      </c>
      <c r="V197" s="19">
        <f t="shared" si="10"/>
        <v>2020</v>
      </c>
      <c r="W197" s="42">
        <v>2030.0</v>
      </c>
      <c r="X197" s="42">
        <v>10.0</v>
      </c>
      <c r="Y197" s="49">
        <f>IFERROR(VLOOKUP(O197,'Final Data - Costs and Losses'!$A$2:$H$997,7,FALSE)/1000,915)</f>
        <v>1096.97472</v>
      </c>
      <c r="Z197" s="19" t="str">
        <f t="shared" si="11"/>
        <v>  TRNIRNXXTKMXX: [0.38, 2020, 'open', 2030, 10, 1097]</v>
      </c>
      <c r="AB197" s="48"/>
      <c r="AH197" s="47"/>
    </row>
    <row r="198">
      <c r="A198" s="19" t="str">
        <f t="array" ref="A198">IFERROR(INDEX('Input - Capacities'!$F$3:$F$1128, MATCH(0,COUNTIF($A$1:A197, 'Input - Capacities'!$F$3:$F$1128), 0)),"")</f>
        <v>TRNAUTXXITAXX</v>
      </c>
      <c r="B198" s="19" t="str">
        <f t="shared" si="1"/>
        <v>AUTXX</v>
      </c>
      <c r="C198" s="45" t="str">
        <f t="shared" si="2"/>
        <v>AUTXX</v>
      </c>
      <c r="D198" s="19" t="str">
        <f t="shared" si="3"/>
        <v>ITAXX</v>
      </c>
      <c r="E198" s="45" t="str">
        <f t="shared" si="4"/>
        <v>ITAXX</v>
      </c>
      <c r="F198" s="19" t="str">
        <f t="shared" si="5"/>
        <v>Yes</v>
      </c>
      <c r="G198" s="19" t="str">
        <f t="shared" si="6"/>
        <v>TRNAUTXXITAXX</v>
      </c>
      <c r="H198" s="19">
        <f>max(SUMIFS('Input - Capacities'!$I$3:$I$1128,'Input - Capacities'!$F$3:$F$1128,A198),SUMIFS('Input - Capacities'!$J$3:$J$1128,'Input - Capacities'!$F$3:$F$1128,A198)*-1)</f>
        <v>410</v>
      </c>
      <c r="I198" s="47"/>
      <c r="J198" s="19" t="s">
        <v>1881</v>
      </c>
      <c r="K198" s="19" t="s">
        <v>1881</v>
      </c>
      <c r="M198" s="19" t="str">
        <f t="array" ref="M198">IFERROR(INDEX($G$2:$G$1999,MATCH(0,IFERROR(MATCH($G$2:$G$1999,$O$2:$O$1000,0),COUNTIF($M$1:$M197,$G$2:$G$1000)),0)),"")</f>
        <v/>
      </c>
      <c r="O198" s="48" t="s">
        <v>314</v>
      </c>
      <c r="P198" s="42" t="str">
        <f t="shared" si="7"/>
        <v>IRNXX</v>
      </c>
      <c r="Q198" s="42" t="str">
        <f t="shared" si="8"/>
        <v>TURXX</v>
      </c>
      <c r="R198" s="42" t="b">
        <f>IF(vlookup(O198,'Input - Config'!$A$3:$D$833,4,0)="No",False,True)</f>
        <v>0</v>
      </c>
      <c r="S198" s="42" t="b">
        <v>0</v>
      </c>
      <c r="U198" s="19">
        <f t="shared" si="9"/>
        <v>0.49</v>
      </c>
      <c r="V198" s="19">
        <f t="shared" si="10"/>
        <v>2020</v>
      </c>
      <c r="W198" s="42">
        <v>2030.0</v>
      </c>
      <c r="X198" s="42">
        <v>10.0</v>
      </c>
      <c r="Y198" s="49">
        <f>IFERROR(VLOOKUP(O198,'Final Data - Costs and Losses'!$A$2:$H$997,7,FALSE)/1000,915)</f>
        <v>1876.57824</v>
      </c>
      <c r="Z198" s="19" t="str">
        <f t="shared" si="11"/>
        <v>  TRNIRNXXTURXX: [0.49, 2020, 'open', 2030, 10, 1877]</v>
      </c>
      <c r="AB198" s="48"/>
      <c r="AH198" s="47"/>
    </row>
    <row r="199">
      <c r="A199" s="19" t="str">
        <f t="array" ref="A199">IFERROR(INDEX('Input - Capacities'!$F$3:$F$1128, MATCH(0,COUNTIF($A$1:A198, 'Input - Capacities'!$F$3:$F$1128), 0)),"")</f>
        <v>TRNAUTXXSVKXX</v>
      </c>
      <c r="B199" s="19" t="str">
        <f t="shared" si="1"/>
        <v>AUTXX</v>
      </c>
      <c r="C199" s="45" t="str">
        <f t="shared" si="2"/>
        <v>AUTXX</v>
      </c>
      <c r="D199" s="19" t="str">
        <f t="shared" si="3"/>
        <v>SVKXX</v>
      </c>
      <c r="E199" s="45" t="str">
        <f t="shared" si="4"/>
        <v>SVKXX</v>
      </c>
      <c r="F199" s="19" t="str">
        <f t="shared" si="5"/>
        <v>Yes</v>
      </c>
      <c r="G199" s="19" t="str">
        <f t="shared" si="6"/>
        <v>TRNAUTXXSVKXX</v>
      </c>
      <c r="H199" s="19">
        <f>max(SUMIFS('Input - Capacities'!$I$3:$I$1128,'Input - Capacities'!$F$3:$F$1128,A199),SUMIFS('Input - Capacities'!$J$3:$J$1128,'Input - Capacities'!$F$3:$F$1128,A199)*-1)</f>
        <v>0</v>
      </c>
      <c r="I199" s="47"/>
      <c r="J199" s="19" t="s">
        <v>1882</v>
      </c>
      <c r="K199" s="19" t="s">
        <v>1882</v>
      </c>
      <c r="M199" s="19" t="str">
        <f t="array" ref="M199">IFERROR(INDEX($G$2:$G$1999,MATCH(0,IFERROR(MATCH($G$2:$G$1999,$O$2:$O$1000,0),COUNTIF($M$1:$M198,$G$2:$G$1000)),0)),"")</f>
        <v/>
      </c>
      <c r="O199" s="48" t="s">
        <v>315</v>
      </c>
      <c r="P199" s="42" t="str">
        <f t="shared" si="7"/>
        <v>IRQXX</v>
      </c>
      <c r="Q199" s="42" t="str">
        <f t="shared" si="8"/>
        <v>JORXX</v>
      </c>
      <c r="R199" s="42" t="b">
        <f>IF(vlookup(O199,'Input - Config'!$A$3:$D$833,4,0)="No",False,True)</f>
        <v>0</v>
      </c>
      <c r="S199" s="42" t="b">
        <v>0</v>
      </c>
      <c r="U199" s="19">
        <f t="shared" si="9"/>
        <v>0</v>
      </c>
      <c r="V199" s="19">
        <f t="shared" si="10"/>
        <v>2030</v>
      </c>
      <c r="W199" s="42">
        <v>2030.0</v>
      </c>
      <c r="X199" s="42">
        <v>10.0</v>
      </c>
      <c r="Y199" s="49">
        <f>IFERROR(VLOOKUP(O199,'Final Data - Costs and Losses'!$A$2:$H$997,7,FALSE)/1000,915)</f>
        <v>1172.88048</v>
      </c>
      <c r="Z199" s="19" t="str">
        <f t="shared" si="11"/>
        <v>  TRNIRQXXJORXX: [0, 2030, 'open', 2030, 10, 1173]</v>
      </c>
      <c r="AB199" s="48"/>
      <c r="AH199" s="47"/>
    </row>
    <row r="200">
      <c r="A200" s="19" t="str">
        <f t="array" ref="A200">IFERROR(INDEX('Input - Capacities'!$F$3:$F$1128, MATCH(0,COUNTIF($A$1:A199, 'Input - Capacities'!$F$3:$F$1128), 0)),"")</f>
        <v>TRNAUTXXSVNXX</v>
      </c>
      <c r="B200" s="19" t="str">
        <f t="shared" si="1"/>
        <v>AUTXX</v>
      </c>
      <c r="C200" s="45" t="str">
        <f t="shared" si="2"/>
        <v>AUTXX</v>
      </c>
      <c r="D200" s="19" t="str">
        <f t="shared" si="3"/>
        <v>SVNXX</v>
      </c>
      <c r="E200" s="45" t="str">
        <f t="shared" si="4"/>
        <v>SVNXX</v>
      </c>
      <c r="F200" s="19" t="str">
        <f t="shared" si="5"/>
        <v>Yes</v>
      </c>
      <c r="G200" s="19" t="str">
        <f t="shared" si="6"/>
        <v>TRNAUTXXSVNXX</v>
      </c>
      <c r="H200" s="19">
        <f>max(SUMIFS('Input - Capacities'!$I$3:$I$1128,'Input - Capacities'!$F$3:$F$1128,A200),SUMIFS('Input - Capacities'!$J$3:$J$1128,'Input - Capacities'!$F$3:$F$1128,A200)*-1)</f>
        <v>950</v>
      </c>
      <c r="I200" s="47"/>
      <c r="J200" s="19" t="s">
        <v>1883</v>
      </c>
      <c r="K200" s="19" t="s">
        <v>1883</v>
      </c>
      <c r="M200" s="19" t="str">
        <f t="array" ref="M200">IFERROR(INDEX($G$2:$G$1999,MATCH(0,IFERROR(MATCH($G$2:$G$1999,$O$2:$O$1000,0),COUNTIF($M$1:$M199,$G$2:$G$1000)),0)),"")</f>
        <v/>
      </c>
      <c r="O200" s="48" t="s">
        <v>317</v>
      </c>
      <c r="P200" s="42" t="str">
        <f t="shared" si="7"/>
        <v>IRQXX</v>
      </c>
      <c r="Q200" s="42" t="str">
        <f t="shared" si="8"/>
        <v>KWTXX</v>
      </c>
      <c r="R200" s="42" t="b">
        <f>IF(vlookup(O200,'Input - Config'!$A$3:$D$833,4,0)="No",False,True)</f>
        <v>0</v>
      </c>
      <c r="S200" s="42" t="b">
        <v>0</v>
      </c>
      <c r="U200" s="19">
        <f t="shared" si="9"/>
        <v>0</v>
      </c>
      <c r="V200" s="19">
        <f t="shared" si="10"/>
        <v>2030</v>
      </c>
      <c r="W200" s="42">
        <v>2030.0</v>
      </c>
      <c r="X200" s="42">
        <v>10.0</v>
      </c>
      <c r="Y200" s="49">
        <f>IFERROR(VLOOKUP(O200,'Final Data - Costs and Losses'!$A$2:$H$997,7,FALSE)/1000,915)</f>
        <v>1031.91264</v>
      </c>
      <c r="Z200" s="19" t="str">
        <f t="shared" si="11"/>
        <v>  TRNIRQXXKWTXX: [0, 2030, 'open', 2030, 10, 1032]</v>
      </c>
      <c r="AB200" s="48"/>
      <c r="AH200" s="47"/>
    </row>
    <row r="201">
      <c r="A201" s="19" t="str">
        <f t="array" ref="A201">IFERROR(INDEX('Input - Capacities'!$F$3:$F$1128, MATCH(0,COUNTIF($A$1:A200, 'Input - Capacities'!$F$3:$F$1128), 0)),"")</f>
        <v>TRNAZEXXGEOXX</v>
      </c>
      <c r="B201" s="19" t="str">
        <f t="shared" si="1"/>
        <v>AZEXX</v>
      </c>
      <c r="C201" s="45" t="str">
        <f t="shared" si="2"/>
        <v>AZEXX</v>
      </c>
      <c r="D201" s="19" t="str">
        <f t="shared" si="3"/>
        <v>GEOXX</v>
      </c>
      <c r="E201" s="45" t="str">
        <f t="shared" si="4"/>
        <v>GEOXX</v>
      </c>
      <c r="F201" s="19" t="str">
        <f t="shared" si="5"/>
        <v>Yes</v>
      </c>
      <c r="G201" s="19" t="str">
        <f t="shared" si="6"/>
        <v>TRNAZEXXGEOXX</v>
      </c>
      <c r="H201" s="19">
        <f>max(SUMIFS('Input - Capacities'!$I$3:$I$1128,'Input - Capacities'!$F$3:$F$1128,A201),SUMIFS('Input - Capacities'!$J$3:$J$1128,'Input - Capacities'!$F$3:$F$1128,A201)*-1)</f>
        <v>2000</v>
      </c>
      <c r="I201" s="47"/>
      <c r="J201" s="19" t="s">
        <v>1884</v>
      </c>
      <c r="K201" s="19" t="s">
        <v>1884</v>
      </c>
      <c r="M201" s="19" t="str">
        <f t="array" ref="M201">IFERROR(INDEX($G$2:$G$1999,MATCH(0,IFERROR(MATCH($G$2:$G$1999,$O$2:$O$1000,0),COUNTIF($M$1:$M200,$G$2:$G$1000)),0)),"")</f>
        <v/>
      </c>
      <c r="O201" s="48" t="s">
        <v>380</v>
      </c>
      <c r="P201" s="42" t="str">
        <f t="shared" si="7"/>
        <v>IRQXX</v>
      </c>
      <c r="Q201" s="42" t="str">
        <f t="shared" si="8"/>
        <v>SAUXX</v>
      </c>
      <c r="R201" s="42" t="b">
        <f>IF(vlookup(O201,'Input - Config'!$A$3:$D$833,4,0)="No",False,True)</f>
        <v>0</v>
      </c>
      <c r="S201" s="42" t="b">
        <v>0</v>
      </c>
      <c r="U201" s="19">
        <f t="shared" si="9"/>
        <v>0</v>
      </c>
      <c r="V201" s="19">
        <f t="shared" si="10"/>
        <v>2030</v>
      </c>
      <c r="W201" s="42">
        <v>2030.0</v>
      </c>
      <c r="X201" s="42">
        <v>10.0</v>
      </c>
      <c r="Y201" s="49">
        <f>IFERROR(VLOOKUP(O201,'Final Data - Costs and Losses'!$A$2:$H$997,7,FALSE)/1000,915)</f>
        <v>1280.17584</v>
      </c>
      <c r="Z201" s="19" t="str">
        <f t="shared" si="11"/>
        <v>  TRNIRQXXSAUXX: [0, 2030, 'open', 2030, 10, 1280]</v>
      </c>
      <c r="AB201" s="48"/>
      <c r="AH201" s="47"/>
    </row>
    <row r="202">
      <c r="A202" s="19" t="str">
        <f t="array" ref="A202">IFERROR(INDEX('Input - Capacities'!$F$3:$F$1128, MATCH(0,COUNTIF($A$1:A201, 'Input - Capacities'!$F$3:$F$1128), 0)),"")</f>
        <v>TRNAZEXXRUSSO</v>
      </c>
      <c r="B202" s="19" t="str">
        <f t="shared" si="1"/>
        <v>AZEXX</v>
      </c>
      <c r="C202" s="45" t="str">
        <f t="shared" si="2"/>
        <v>AZEXX</v>
      </c>
      <c r="D202" s="19" t="str">
        <f t="shared" si="3"/>
        <v>RUSSO</v>
      </c>
      <c r="E202" s="45" t="str">
        <f t="shared" si="4"/>
        <v>RUSSO</v>
      </c>
      <c r="F202" s="19" t="str">
        <f t="shared" si="5"/>
        <v>Yes</v>
      </c>
      <c r="G202" s="19" t="str">
        <f t="shared" si="6"/>
        <v>TRNAZEXXRUSSO</v>
      </c>
      <c r="H202" s="19">
        <f>max(SUMIFS('Input - Capacities'!$I$3:$I$1128,'Input - Capacities'!$F$3:$F$1128,A202),SUMIFS('Input - Capacities'!$J$3:$J$1128,'Input - Capacities'!$F$3:$F$1128,A202)*-1)</f>
        <v>0</v>
      </c>
      <c r="I202" s="47"/>
      <c r="J202" s="19" t="s">
        <v>1885</v>
      </c>
      <c r="K202" s="19" t="s">
        <v>1885</v>
      </c>
      <c r="M202" s="19" t="str">
        <f t="array" ref="M202">IFERROR(INDEX($G$2:$G$1999,MATCH(0,IFERROR(MATCH($G$2:$G$1999,$O$2:$O$1000,0),COUNTIF($M$1:$M201,$G$2:$G$1000)),0)),"")</f>
        <v/>
      </c>
      <c r="O202" s="48" t="s">
        <v>319</v>
      </c>
      <c r="P202" s="42" t="str">
        <f t="shared" si="7"/>
        <v>IRQXX</v>
      </c>
      <c r="Q202" s="42" t="str">
        <f t="shared" si="8"/>
        <v>SYRXX</v>
      </c>
      <c r="R202" s="42" t="b">
        <f>IF(vlookup(O202,'Input - Config'!$A$3:$D$833,4,0)="No",False,True)</f>
        <v>0</v>
      </c>
      <c r="S202" s="42" t="b">
        <v>0</v>
      </c>
      <c r="U202" s="19">
        <f t="shared" si="9"/>
        <v>0.3</v>
      </c>
      <c r="V202" s="19">
        <f t="shared" si="10"/>
        <v>2020</v>
      </c>
      <c r="W202" s="42">
        <v>2030.0</v>
      </c>
      <c r="X202" s="42">
        <v>10.0</v>
      </c>
      <c r="Y202" s="49">
        <f>IFERROR(VLOOKUP(O202,'Final Data - Costs and Losses'!$A$2:$H$997,7,FALSE)/1000,915)</f>
        <v>1142.0616</v>
      </c>
      <c r="Z202" s="19" t="str">
        <f t="shared" si="11"/>
        <v>  TRNIRQXXSYRXX: [0.3, 2020, 'open', 2030, 10, 1142]</v>
      </c>
      <c r="AB202" s="48"/>
      <c r="AH202" s="47"/>
    </row>
    <row r="203">
      <c r="A203" s="19" t="str">
        <f t="array" ref="A203">IFERROR(INDEX('Input - Capacities'!$F$3:$F$1128, MATCH(0,COUNTIF($A$1:A202, 'Input - Capacities'!$F$3:$F$1128), 0)),"")</f>
        <v>TRNBELXXDEUXX</v>
      </c>
      <c r="B203" s="19" t="str">
        <f t="shared" si="1"/>
        <v>BELXX</v>
      </c>
      <c r="C203" s="45" t="str">
        <f t="shared" si="2"/>
        <v>BELXX</v>
      </c>
      <c r="D203" s="19" t="str">
        <f t="shared" si="3"/>
        <v>DEUXX</v>
      </c>
      <c r="E203" s="45" t="str">
        <f t="shared" si="4"/>
        <v>DEUXX</v>
      </c>
      <c r="F203" s="19" t="str">
        <f t="shared" si="5"/>
        <v>Yes</v>
      </c>
      <c r="G203" s="19" t="str">
        <f t="shared" si="6"/>
        <v>TRNBELXXDEUXX</v>
      </c>
      <c r="H203" s="19">
        <f>max(SUMIFS('Input - Capacities'!$I$3:$I$1128,'Input - Capacities'!$F$3:$F$1128,A203),SUMIFS('Input - Capacities'!$J$3:$J$1128,'Input - Capacities'!$F$3:$F$1128,A203)*-1)</f>
        <v>1000</v>
      </c>
      <c r="I203" s="47"/>
      <c r="J203" s="19" t="s">
        <v>1886</v>
      </c>
      <c r="K203" s="19" t="s">
        <v>1886</v>
      </c>
      <c r="M203" s="19" t="str">
        <f t="array" ref="M203">IFERROR(INDEX($G$2:$G$1999,MATCH(0,IFERROR(MATCH($G$2:$G$1999,$O$2:$O$1000,0),COUNTIF($M$1:$M202,$G$2:$G$1000)),0)),"")</f>
        <v/>
      </c>
      <c r="O203" s="48" t="s">
        <v>320</v>
      </c>
      <c r="P203" s="42" t="str">
        <f t="shared" si="7"/>
        <v>IRQXX</v>
      </c>
      <c r="Q203" s="42" t="str">
        <f t="shared" si="8"/>
        <v>TURXX</v>
      </c>
      <c r="R203" s="42" t="b">
        <f>IF(vlookup(O203,'Input - Config'!$A$3:$D$833,4,0)="No",False,True)</f>
        <v>0</v>
      </c>
      <c r="S203" s="42" t="b">
        <v>1</v>
      </c>
      <c r="T203" s="42" t="s">
        <v>1734</v>
      </c>
      <c r="U203" s="19">
        <f t="shared" si="9"/>
        <v>0.4</v>
      </c>
      <c r="V203" s="19">
        <f t="shared" si="10"/>
        <v>2020</v>
      </c>
      <c r="W203" s="42">
        <v>2030.0</v>
      </c>
      <c r="X203" s="42">
        <v>10.0</v>
      </c>
      <c r="Y203" s="49">
        <f>IFERROR(VLOOKUP(O203,'Final Data - Costs and Losses'!$A$2:$H$997,7,FALSE)/1000,915)</f>
        <v>1631.73936</v>
      </c>
      <c r="Z203" s="19" t="str">
        <f t="shared" si="11"/>
        <v>  TRNIRQXXTURXX: [0.4, 2020, 'open', 2030, 10, 1632]</v>
      </c>
      <c r="AB203" s="48"/>
      <c r="AH203" s="47"/>
    </row>
    <row r="204">
      <c r="A204" s="19" t="str">
        <f t="array" ref="A204">IFERROR(INDEX('Input - Capacities'!$F$3:$F$1128, MATCH(0,COUNTIF($A$1:A203, 'Input - Capacities'!$F$3:$F$1128), 0)),"")</f>
        <v>TRNBELXXFRAXX</v>
      </c>
      <c r="B204" s="19" t="str">
        <f t="shared" si="1"/>
        <v>BELXX</v>
      </c>
      <c r="C204" s="45" t="str">
        <f t="shared" si="2"/>
        <v>BELXX</v>
      </c>
      <c r="D204" s="19" t="str">
        <f t="shared" si="3"/>
        <v>FRAXX</v>
      </c>
      <c r="E204" s="45" t="str">
        <f t="shared" si="4"/>
        <v>FRAXX</v>
      </c>
      <c r="F204" s="19" t="str">
        <f t="shared" si="5"/>
        <v>Yes</v>
      </c>
      <c r="G204" s="19" t="str">
        <f t="shared" si="6"/>
        <v>TRNBELXXFRAXX</v>
      </c>
      <c r="H204" s="19">
        <f>max(SUMIFS('Input - Capacities'!$I$3:$I$1128,'Input - Capacities'!$F$3:$F$1128,A204),SUMIFS('Input - Capacities'!$J$3:$J$1128,'Input - Capacities'!$F$3:$F$1128,A204)*-1)</f>
        <v>2800</v>
      </c>
      <c r="I204" s="47"/>
      <c r="J204" s="19" t="s">
        <v>1887</v>
      </c>
      <c r="K204" s="19" t="s">
        <v>1887</v>
      </c>
      <c r="M204" s="19" t="str">
        <f t="array" ref="M204">IFERROR(INDEX($G$2:$G$1999,MATCH(0,IFERROR(MATCH($G$2:$G$1999,$O$2:$O$1000,0),COUNTIF($M$1:$M203,$G$2:$G$1000)),0)),"")</f>
        <v/>
      </c>
      <c r="O204" s="48" t="s">
        <v>321</v>
      </c>
      <c r="P204" s="42" t="str">
        <f t="shared" si="7"/>
        <v>ISRXX</v>
      </c>
      <c r="Q204" s="42" t="str">
        <f t="shared" si="8"/>
        <v>JORXX</v>
      </c>
      <c r="R204" s="42" t="b">
        <f>IF(vlookup(O204,'Input - Config'!$A$3:$D$833,4,0)="No",False,True)</f>
        <v>0</v>
      </c>
      <c r="S204" s="42" t="b">
        <v>0</v>
      </c>
      <c r="U204" s="19">
        <f t="shared" si="9"/>
        <v>0.02</v>
      </c>
      <c r="V204" s="19">
        <f t="shared" si="10"/>
        <v>2020</v>
      </c>
      <c r="W204" s="42">
        <v>2030.0</v>
      </c>
      <c r="X204" s="42">
        <v>10.0</v>
      </c>
      <c r="Y204" s="49">
        <f>IFERROR(VLOOKUP(O204,'Final Data - Costs and Losses'!$A$2:$H$997,7,FALSE)/1000,915)</f>
        <v>434.72064</v>
      </c>
      <c r="Z204" s="19" t="str">
        <f t="shared" si="11"/>
        <v>  TRNISRXXJORXX: [0.02, 2020, 'open', 2030, 10, 435]</v>
      </c>
      <c r="AB204" s="48"/>
      <c r="AH204" s="47"/>
    </row>
    <row r="205">
      <c r="A205" s="19" t="str">
        <f t="array" ref="A205">IFERROR(INDEX('Input - Capacities'!$F$3:$F$1128, MATCH(0,COUNTIF($A$1:A204, 'Input - Capacities'!$F$3:$F$1128), 0)),"")</f>
        <v>TRNBELXXGBRXX</v>
      </c>
      <c r="B205" s="19" t="str">
        <f t="shared" si="1"/>
        <v>BELXX</v>
      </c>
      <c r="C205" s="45" t="str">
        <f t="shared" si="2"/>
        <v>BELXX</v>
      </c>
      <c r="D205" s="19" t="str">
        <f t="shared" si="3"/>
        <v>GBRXX</v>
      </c>
      <c r="E205" s="45" t="str">
        <f t="shared" si="4"/>
        <v>GBRXX</v>
      </c>
      <c r="F205" s="19" t="str">
        <f t="shared" si="5"/>
        <v>Yes</v>
      </c>
      <c r="G205" s="19" t="str">
        <f t="shared" si="6"/>
        <v>TRNBELXXGBRXX</v>
      </c>
      <c r="H205" s="19">
        <f>max(SUMIFS('Input - Capacities'!$I$3:$I$1128,'Input - Capacities'!$F$3:$F$1128,A205),SUMIFS('Input - Capacities'!$J$3:$J$1128,'Input - Capacities'!$F$3:$F$1128,A205)*-1)</f>
        <v>1000</v>
      </c>
      <c r="I205" s="47"/>
      <c r="J205" s="19" t="s">
        <v>1888</v>
      </c>
      <c r="K205" s="19" t="s">
        <v>1888</v>
      </c>
      <c r="M205" s="19" t="str">
        <f t="array" ref="M205">IFERROR(INDEX($G$2:$G$1999,MATCH(0,IFERROR(MATCH($G$2:$G$1999,$O$2:$O$1000,0),COUNTIF($M$1:$M204,$G$2:$G$1000)),0)),"")</f>
        <v/>
      </c>
      <c r="O205" s="48" t="s">
        <v>323</v>
      </c>
      <c r="P205" s="42" t="str">
        <f t="shared" si="7"/>
        <v>ISRXX</v>
      </c>
      <c r="Q205" s="42" t="str">
        <f t="shared" si="8"/>
        <v>LBNXX</v>
      </c>
      <c r="R205" s="42" t="b">
        <f>IF(vlookup(O205,'Input - Config'!$A$3:$D$833,4,0)="No",False,True)</f>
        <v>0</v>
      </c>
      <c r="S205" s="42" t="b">
        <v>0</v>
      </c>
      <c r="U205" s="19">
        <f t="shared" si="9"/>
        <v>0</v>
      </c>
      <c r="V205" s="19">
        <f t="shared" si="10"/>
        <v>2030</v>
      </c>
      <c r="W205" s="42">
        <v>2030.0</v>
      </c>
      <c r="X205" s="42">
        <v>10.0</v>
      </c>
      <c r="Y205" s="49">
        <f>IFERROR(VLOOKUP(O205,'Final Data - Costs and Losses'!$A$2:$H$997,7,FALSE)/1000,915)</f>
        <v>625.51776</v>
      </c>
      <c r="Z205" s="19" t="str">
        <f t="shared" si="11"/>
        <v>  TRNISRXXLBNXX: [0, 2030, 'open', 2030, 10, 626]</v>
      </c>
      <c r="AB205" s="48"/>
      <c r="AH205" s="47"/>
    </row>
    <row r="206">
      <c r="A206" s="19" t="str">
        <f t="array" ref="A206">IFERROR(INDEX('Input - Capacities'!$F$3:$F$1128, MATCH(0,COUNTIF($A$1:A205, 'Input - Capacities'!$F$3:$F$1128), 0)),"")</f>
        <v>TRNBELXXLUXXX</v>
      </c>
      <c r="B206" s="19" t="str">
        <f t="shared" si="1"/>
        <v>BELXX</v>
      </c>
      <c r="C206" s="45" t="str">
        <f t="shared" si="2"/>
        <v>BELXX</v>
      </c>
      <c r="D206" s="19" t="str">
        <f t="shared" si="3"/>
        <v>LUXXX</v>
      </c>
      <c r="E206" s="45" t="str">
        <f t="shared" si="4"/>
        <v>LUXXX</v>
      </c>
      <c r="F206" s="19" t="str">
        <f t="shared" si="5"/>
        <v>Yes</v>
      </c>
      <c r="G206" s="19" t="str">
        <f t="shared" si="6"/>
        <v>TRNBELXXLUXXX</v>
      </c>
      <c r="H206" s="19">
        <f>max(SUMIFS('Input - Capacities'!$I$3:$I$1128,'Input - Capacities'!$F$3:$F$1128,A206),SUMIFS('Input - Capacities'!$J$3:$J$1128,'Input - Capacities'!$F$3:$F$1128,A206)*-1)</f>
        <v>680</v>
      </c>
      <c r="I206" s="47"/>
      <c r="J206" s="19" t="s">
        <v>1889</v>
      </c>
      <c r="K206" s="19" t="s">
        <v>1889</v>
      </c>
      <c r="M206" s="19" t="str">
        <f t="array" ref="M206">IFERROR(INDEX($G$2:$G$1999,MATCH(0,IFERROR(MATCH($G$2:$G$1999,$O$2:$O$1000,0),COUNTIF($M$1:$M205,$G$2:$G$1000)),0)),"")</f>
        <v/>
      </c>
      <c r="O206" s="48" t="s">
        <v>325</v>
      </c>
      <c r="P206" s="42" t="str">
        <f t="shared" si="7"/>
        <v>ISRXX</v>
      </c>
      <c r="Q206" s="42" t="str">
        <f t="shared" si="8"/>
        <v>SYRXX</v>
      </c>
      <c r="R206" s="42" t="b">
        <f>IF(vlookup(O206,'Input - Config'!$A$3:$D$833,4,0)="No",False,True)</f>
        <v>0</v>
      </c>
      <c r="S206" s="42" t="b">
        <v>0</v>
      </c>
      <c r="U206" s="19">
        <f t="shared" si="9"/>
        <v>0</v>
      </c>
      <c r="V206" s="19">
        <f t="shared" si="10"/>
        <v>2030</v>
      </c>
      <c r="W206" s="42">
        <v>2030.0</v>
      </c>
      <c r="X206" s="42">
        <v>10.0</v>
      </c>
      <c r="Y206" s="49">
        <f>IFERROR(VLOOKUP(O206,'Final Data - Costs and Losses'!$A$2:$H$997,7,FALSE)/1000,915)</f>
        <v>627.38832</v>
      </c>
      <c r="Z206" s="19" t="str">
        <f t="shared" si="11"/>
        <v>  TRNISRXXSYRXX: [0, 2030, 'open', 2030, 10, 627]</v>
      </c>
      <c r="AB206" s="48"/>
      <c r="AH206" s="47"/>
    </row>
    <row r="207">
      <c r="A207" s="19" t="str">
        <f t="array" ref="A207">IFERROR(INDEX('Input - Capacities'!$F$3:$F$1128, MATCH(0,COUNTIF($A$1:A206, 'Input - Capacities'!$F$3:$F$1128), 0)),"")</f>
        <v>TRNBELXXNLDXX</v>
      </c>
      <c r="B207" s="19" t="str">
        <f t="shared" si="1"/>
        <v>BELXX</v>
      </c>
      <c r="C207" s="45" t="str">
        <f t="shared" si="2"/>
        <v>BELXX</v>
      </c>
      <c r="D207" s="19" t="str">
        <f t="shared" si="3"/>
        <v>NLDXX</v>
      </c>
      <c r="E207" s="45" t="str">
        <f t="shared" si="4"/>
        <v>NLDXX</v>
      </c>
      <c r="F207" s="19" t="str">
        <f t="shared" si="5"/>
        <v>Yes</v>
      </c>
      <c r="G207" s="19" t="str">
        <f t="shared" si="6"/>
        <v>TRNBELXXNLDXX</v>
      </c>
      <c r="H207" s="19">
        <f>max(SUMIFS('Input - Capacities'!$I$3:$I$1128,'Input - Capacities'!$F$3:$F$1128,A207),SUMIFS('Input - Capacities'!$J$3:$J$1128,'Input - Capacities'!$F$3:$F$1128,A207)*-1)</f>
        <v>2400</v>
      </c>
      <c r="I207" s="47"/>
      <c r="J207" s="19" t="s">
        <v>1890</v>
      </c>
      <c r="K207" s="19" t="s">
        <v>1890</v>
      </c>
      <c r="M207" s="19" t="str">
        <f t="array" ref="M207">IFERROR(INDEX($G$2:$G$1999,MATCH(0,IFERROR(MATCH($G$2:$G$1999,$O$2:$O$1000,0),COUNTIF($M$1:$M206,$G$2:$G$1000)),0)),"")</f>
        <v/>
      </c>
      <c r="O207" s="48" t="s">
        <v>1155</v>
      </c>
      <c r="P207" s="42" t="str">
        <f t="shared" si="7"/>
        <v>ITAXX</v>
      </c>
      <c r="Q207" s="42" t="str">
        <f t="shared" si="8"/>
        <v>SVNXX</v>
      </c>
      <c r="R207" s="42" t="b">
        <f>IF(vlookup(O207,'Input - Config'!$A$3:$D$833,4,0)="No",False,True)</f>
        <v>0</v>
      </c>
      <c r="S207" s="42" t="b">
        <v>0</v>
      </c>
      <c r="U207" s="19">
        <f t="shared" si="9"/>
        <v>0.66</v>
      </c>
      <c r="V207" s="19">
        <f t="shared" si="10"/>
        <v>2020</v>
      </c>
      <c r="W207" s="42">
        <v>2030.0</v>
      </c>
      <c r="X207" s="42">
        <v>10.0</v>
      </c>
      <c r="Y207" s="49">
        <f>IFERROR(VLOOKUP(O207,'Final Data - Costs and Losses'!$A$2:$H$997,7,FALSE)/1000,915)</f>
        <v>993.6744</v>
      </c>
      <c r="Z207" s="19" t="str">
        <f t="shared" si="11"/>
        <v>  TRNITAXXSVNXX: [0.66, 2020, 'open', 2030, 10, 994]</v>
      </c>
      <c r="AB207" s="48"/>
      <c r="AH207" s="47"/>
    </row>
    <row r="208">
      <c r="A208" s="19" t="str">
        <f t="array" ref="A208">IFERROR(INDEX('Input - Capacities'!$F$3:$F$1128, MATCH(0,COUNTIF($A$1:A207, 'Input - Capacities'!$F$3:$F$1128), 0)),"")</f>
        <v>TRNBGRXXGRCXX</v>
      </c>
      <c r="B208" s="19" t="str">
        <f t="shared" si="1"/>
        <v>BGRXX</v>
      </c>
      <c r="C208" s="45" t="str">
        <f t="shared" si="2"/>
        <v>BGRXX</v>
      </c>
      <c r="D208" s="19" t="str">
        <f t="shared" si="3"/>
        <v>GRCXX</v>
      </c>
      <c r="E208" s="45" t="str">
        <f t="shared" si="4"/>
        <v>GRCXX</v>
      </c>
      <c r="F208" s="19" t="str">
        <f t="shared" si="5"/>
        <v>Yes</v>
      </c>
      <c r="G208" s="19" t="str">
        <f t="shared" si="6"/>
        <v>TRNBGRXXGRCXX</v>
      </c>
      <c r="H208" s="19">
        <f>max(SUMIFS('Input - Capacities'!$I$3:$I$1128,'Input - Capacities'!$F$3:$F$1128,A208),SUMIFS('Input - Capacities'!$J$3:$J$1128,'Input - Capacities'!$F$3:$F$1128,A208)*-1)</f>
        <v>1100</v>
      </c>
      <c r="I208" s="47"/>
      <c r="J208" s="42" t="s">
        <v>110</v>
      </c>
      <c r="K208" s="42" t="s">
        <v>110</v>
      </c>
      <c r="M208" s="19" t="str">
        <f t="array" ref="M208">IFERROR(INDEX($G$2:$G$1999,MATCH(0,IFERROR(MATCH($G$2:$G$1999,$O$2:$O$1000,0),COUNTIF($M$1:$M207,$G$2:$G$1000)),0)),"")</f>
        <v/>
      </c>
      <c r="O208" s="48" t="s">
        <v>1156</v>
      </c>
      <c r="P208" s="42" t="str">
        <f t="shared" si="7"/>
        <v>ITAXX</v>
      </c>
      <c r="Q208" s="42" t="str">
        <f t="shared" si="8"/>
        <v>TUNXX</v>
      </c>
      <c r="R208" s="42" t="b">
        <f>IF(vlookup(O208,'Input - Config'!$A$3:$D$833,4,0)="No",False,True)</f>
        <v>1</v>
      </c>
      <c r="S208" s="42" t="b">
        <v>0</v>
      </c>
      <c r="U208" s="19">
        <f t="shared" si="9"/>
        <v>0</v>
      </c>
      <c r="V208" s="19">
        <f t="shared" si="10"/>
        <v>2030</v>
      </c>
      <c r="W208" s="42">
        <v>2030.0</v>
      </c>
      <c r="X208" s="42">
        <v>10.0</v>
      </c>
      <c r="Y208" s="49">
        <f>IFERROR(VLOOKUP(O208,'Final Data - Costs and Losses'!$A$2:$H$997,7,FALSE)/1000,915)</f>
        <v>1138.25736</v>
      </c>
      <c r="Z208" s="19" t="str">
        <f t="shared" si="11"/>
        <v>  TRNITAXXTUNXX: [0, 2030, 'open', 2030, 10, 1138]</v>
      </c>
      <c r="AB208" s="48"/>
      <c r="AH208" s="47"/>
    </row>
    <row r="209">
      <c r="A209" s="19" t="str">
        <f t="array" ref="A209">IFERROR(INDEX('Input - Capacities'!$F$3:$F$1128, MATCH(0,COUNTIF($A$1:A208, 'Input - Capacities'!$F$3:$F$1128), 0)),"")</f>
        <v>TRNBGRXXMKDXX</v>
      </c>
      <c r="B209" s="19" t="str">
        <f t="shared" si="1"/>
        <v>BGRXX</v>
      </c>
      <c r="C209" s="45" t="str">
        <f t="shared" si="2"/>
        <v>BGRXX</v>
      </c>
      <c r="D209" s="19" t="str">
        <f t="shared" si="3"/>
        <v>MKDXX</v>
      </c>
      <c r="E209" s="45" t="str">
        <f t="shared" si="4"/>
        <v>MKDXX</v>
      </c>
      <c r="F209" s="19" t="str">
        <f t="shared" si="5"/>
        <v>Yes</v>
      </c>
      <c r="G209" s="19" t="str">
        <f t="shared" si="6"/>
        <v>TRNBGRXXMKDXX</v>
      </c>
      <c r="H209" s="19">
        <f>max(SUMIFS('Input - Capacities'!$I$3:$I$1128,'Input - Capacities'!$F$3:$F$1128,A209),SUMIFS('Input - Capacities'!$J$3:$J$1128,'Input - Capacities'!$F$3:$F$1128,A209)*-1)</f>
        <v>500</v>
      </c>
      <c r="I209" s="47"/>
      <c r="J209" s="42" t="s">
        <v>111</v>
      </c>
      <c r="K209" s="42" t="s">
        <v>111</v>
      </c>
      <c r="M209" s="19" t="str">
        <f t="array" ref="M209">IFERROR(INDEX($G$2:$G$1999,MATCH(0,IFERROR(MATCH($G$2:$G$1999,$O$2:$O$1000,0),COUNTIF($M$1:$M208,$G$2:$G$1000)),0)),"")</f>
        <v/>
      </c>
      <c r="O209" s="48" t="s">
        <v>1157</v>
      </c>
      <c r="P209" s="42" t="str">
        <f t="shared" si="7"/>
        <v>JORXX</v>
      </c>
      <c r="Q209" s="42" t="str">
        <f t="shared" si="8"/>
        <v>SAUXX</v>
      </c>
      <c r="R209" s="42" t="b">
        <f>IF(vlookup(O209,'Input - Config'!$A$3:$D$833,4,0)="No",False,True)</f>
        <v>0</v>
      </c>
      <c r="S209" s="42" t="b">
        <v>0</v>
      </c>
      <c r="U209" s="19">
        <f t="shared" si="9"/>
        <v>0</v>
      </c>
      <c r="V209" s="19">
        <f t="shared" si="10"/>
        <v>2030</v>
      </c>
      <c r="W209" s="42">
        <v>2030.0</v>
      </c>
      <c r="X209" s="42">
        <v>10.0</v>
      </c>
      <c r="Y209" s="49">
        <f>IFERROR(VLOOKUP(O209,'Final Data - Costs and Losses'!$A$2:$H$997,7,FALSE)/1000,915)</f>
        <v>1474.22064</v>
      </c>
      <c r="Z209" s="19" t="str">
        <f t="shared" si="11"/>
        <v>  TRNJORXXSAUXX: [0, 2030, 'open', 2030, 10, 1474]</v>
      </c>
      <c r="AB209" s="48"/>
      <c r="AH209" s="47"/>
    </row>
    <row r="210">
      <c r="A210" s="19" t="str">
        <f t="array" ref="A210">IFERROR(INDEX('Input - Capacities'!$F$3:$F$1128, MATCH(0,COUNTIF($A$1:A209, 'Input - Capacities'!$F$3:$F$1128), 0)),"")</f>
        <v>TRNBGRXXROUXX</v>
      </c>
      <c r="B210" s="19" t="str">
        <f t="shared" si="1"/>
        <v>BGRXX</v>
      </c>
      <c r="C210" s="45" t="str">
        <f t="shared" si="2"/>
        <v>BGRXX</v>
      </c>
      <c r="D210" s="19" t="str">
        <f t="shared" si="3"/>
        <v>ROUXX</v>
      </c>
      <c r="E210" s="45" t="str">
        <f t="shared" si="4"/>
        <v>ROUXX</v>
      </c>
      <c r="F210" s="19" t="str">
        <f t="shared" si="5"/>
        <v>Yes</v>
      </c>
      <c r="G210" s="19" t="str">
        <f t="shared" si="6"/>
        <v>TRNBGRXXROUXX</v>
      </c>
      <c r="H210" s="19">
        <f>max(SUMIFS('Input - Capacities'!$I$3:$I$1128,'Input - Capacities'!$F$3:$F$1128,A210),SUMIFS('Input - Capacities'!$J$3:$J$1128,'Input - Capacities'!$F$3:$F$1128,A210)*-1)</f>
        <v>900</v>
      </c>
      <c r="I210" s="47"/>
      <c r="J210" s="42" t="s">
        <v>125</v>
      </c>
      <c r="K210" s="42" t="s">
        <v>125</v>
      </c>
      <c r="M210" s="19" t="str">
        <f t="array" ref="M210">IFERROR(INDEX($G$2:$G$1999,MATCH(0,IFERROR(MATCH($G$2:$G$1999,$O$2:$O$1000,0),COUNTIF($M$1:$M209,$G$2:$G$1000)),0)),"")</f>
        <v/>
      </c>
      <c r="O210" s="48" t="s">
        <v>326</v>
      </c>
      <c r="P210" s="42" t="str">
        <f t="shared" si="7"/>
        <v>JORXX</v>
      </c>
      <c r="Q210" s="42" t="str">
        <f t="shared" si="8"/>
        <v>SYRXX</v>
      </c>
      <c r="R210" s="42" t="b">
        <f>IF(vlookup(O210,'Input - Config'!$A$3:$D$833,4,0)="No",False,True)</f>
        <v>0</v>
      </c>
      <c r="S210" s="42" t="b">
        <v>0</v>
      </c>
      <c r="U210" s="19">
        <f t="shared" si="9"/>
        <v>0.3</v>
      </c>
      <c r="V210" s="19">
        <f t="shared" si="10"/>
        <v>2020</v>
      </c>
      <c r="W210" s="42">
        <v>2030.0</v>
      </c>
      <c r="X210" s="42">
        <v>10.0</v>
      </c>
      <c r="Y210" s="49">
        <f>IFERROR(VLOOKUP(O210,'Final Data - Costs and Losses'!$A$2:$H$997,7,FALSE)/1000,915)</f>
        <v>560.04816</v>
      </c>
      <c r="Z210" s="19" t="str">
        <f t="shared" si="11"/>
        <v>  TRNJORXXSYRXX: [0.3, 2020, 'open', 2030, 10, 560]</v>
      </c>
      <c r="AB210" s="48"/>
      <c r="AH210" s="47"/>
    </row>
    <row r="211">
      <c r="A211" s="19" t="str">
        <f t="array" ref="A211">IFERROR(INDEX('Input - Capacities'!$F$3:$F$1128, MATCH(0,COUNTIF($A$1:A210, 'Input - Capacities'!$F$3:$F$1128), 0)),"")</f>
        <v>TRNBGRXXSRBXX</v>
      </c>
      <c r="B211" s="19" t="str">
        <f t="shared" si="1"/>
        <v>BGRXX</v>
      </c>
      <c r="C211" s="45" t="str">
        <f t="shared" si="2"/>
        <v>BGRXX</v>
      </c>
      <c r="D211" s="19" t="str">
        <f t="shared" si="3"/>
        <v>SRBXX</v>
      </c>
      <c r="E211" s="45" t="str">
        <f t="shared" si="4"/>
        <v>SRBXX</v>
      </c>
      <c r="F211" s="19" t="str">
        <f t="shared" si="5"/>
        <v>Yes</v>
      </c>
      <c r="G211" s="19" t="str">
        <f t="shared" si="6"/>
        <v>TRNBGRXXSRBXX</v>
      </c>
      <c r="H211" s="19">
        <f>max(SUMIFS('Input - Capacities'!$I$3:$I$1128,'Input - Capacities'!$F$3:$F$1128,A211),SUMIFS('Input - Capacities'!$J$3:$J$1128,'Input - Capacities'!$F$3:$F$1128,A211)*-1)</f>
        <v>320</v>
      </c>
      <c r="I211" s="47"/>
      <c r="J211" s="42" t="s">
        <v>114</v>
      </c>
      <c r="K211" s="42" t="s">
        <v>114</v>
      </c>
      <c r="M211" s="19" t="str">
        <f t="array" ref="M211">IFERROR(INDEX($G$2:$G$1999,MATCH(0,IFERROR(MATCH($G$2:$G$1999,$O$2:$O$1000,0),COUNTIF($M$1:$M210,$G$2:$G$1000)),0)),"")</f>
        <v/>
      </c>
      <c r="O211" s="48" t="s">
        <v>1160</v>
      </c>
      <c r="P211" s="42" t="str">
        <f t="shared" si="7"/>
        <v>KAZXX</v>
      </c>
      <c r="Q211" s="42" t="str">
        <f t="shared" si="8"/>
        <v>KGZXX</v>
      </c>
      <c r="R211" s="42" t="b">
        <f>IF(vlookup(O211,'Input - Config'!$A$3:$D$833,4,0)="No",False,True)</f>
        <v>0</v>
      </c>
      <c r="S211" s="42" t="b">
        <v>1</v>
      </c>
      <c r="T211" s="42" t="s">
        <v>1734</v>
      </c>
      <c r="U211" s="19">
        <f t="shared" si="9"/>
        <v>2.54</v>
      </c>
      <c r="V211" s="19">
        <f t="shared" si="10"/>
        <v>2020</v>
      </c>
      <c r="W211" s="42">
        <v>2030.0</v>
      </c>
      <c r="X211" s="42">
        <v>10.0</v>
      </c>
      <c r="Y211" s="49">
        <f>IFERROR(VLOOKUP(O211,'Final Data - Costs and Losses'!$A$2:$H$997,7,FALSE)/1000,915)</f>
        <v>586.236</v>
      </c>
      <c r="Z211" s="19" t="str">
        <f t="shared" si="11"/>
        <v>  TRNKAZXXKGZXX: [2.54, 2020, 'open', 2030, 10, 586]</v>
      </c>
      <c r="AB211" s="48"/>
      <c r="AH211" s="47"/>
    </row>
    <row r="212">
      <c r="A212" s="19" t="str">
        <f t="array" ref="A212">IFERROR(INDEX('Input - Capacities'!$F$3:$F$1128, MATCH(0,COUNTIF($A$1:A211, 'Input - Capacities'!$F$3:$F$1128), 0)),"")</f>
        <v>TRNBGRXXTURXX</v>
      </c>
      <c r="B212" s="19" t="str">
        <f t="shared" si="1"/>
        <v>BGRXX</v>
      </c>
      <c r="C212" s="45" t="str">
        <f t="shared" si="2"/>
        <v>BGRXX</v>
      </c>
      <c r="D212" s="19" t="str">
        <f t="shared" si="3"/>
        <v>TURXX</v>
      </c>
      <c r="E212" s="45" t="str">
        <f t="shared" si="4"/>
        <v>TURXX</v>
      </c>
      <c r="F212" s="19" t="str">
        <f t="shared" si="5"/>
        <v>Yes</v>
      </c>
      <c r="G212" s="19" t="str">
        <f t="shared" si="6"/>
        <v>TRNBGRXXTURXX</v>
      </c>
      <c r="H212" s="19">
        <f>max(SUMIFS('Input - Capacities'!$I$3:$I$1128,'Input - Capacities'!$F$3:$F$1128,A212),SUMIFS('Input - Capacities'!$J$3:$J$1128,'Input - Capacities'!$F$3:$F$1128,A212)*-1)</f>
        <v>900</v>
      </c>
      <c r="I212" s="47"/>
      <c r="J212" s="42" t="s">
        <v>126</v>
      </c>
      <c r="K212" s="42" t="s">
        <v>126</v>
      </c>
      <c r="M212" s="19" t="str">
        <f t="array" ref="M212">IFERROR(INDEX($G$2:$G$1999,MATCH(0,IFERROR(MATCH($G$2:$G$1999,$O$2:$O$1000,0),COUNTIF($M$1:$M211,$G$2:$G$1000)),0)),"")</f>
        <v/>
      </c>
      <c r="O212" s="48" t="s">
        <v>1166</v>
      </c>
      <c r="P212" s="42" t="str">
        <f t="shared" si="7"/>
        <v>KAZXX</v>
      </c>
      <c r="Q212" s="42" t="str">
        <f t="shared" si="8"/>
        <v>RUSCE</v>
      </c>
      <c r="R212" s="42" t="b">
        <f>IF(vlookup(O212,'Input - Config'!$A$3:$D$833,4,0)="No",False,True)</f>
        <v>0</v>
      </c>
      <c r="S212" s="42" t="b">
        <v>0</v>
      </c>
      <c r="U212" s="19">
        <f t="shared" si="9"/>
        <v>0</v>
      </c>
      <c r="V212" s="19">
        <f t="shared" si="10"/>
        <v>2030</v>
      </c>
      <c r="W212" s="42">
        <v>2030.0</v>
      </c>
      <c r="X212" s="42">
        <v>10.0</v>
      </c>
      <c r="Y212" s="49">
        <f>IFERROR(VLOOKUP(O212,'Final Data - Costs and Losses'!$A$2:$H$997,7,FALSE)/1000,915)</f>
        <v>2484.39504</v>
      </c>
      <c r="Z212" s="19" t="str">
        <f t="shared" si="11"/>
        <v>  TRNKAZXXRUSCE: [0, 2030, 'open', 2030, 10, 2484]</v>
      </c>
      <c r="AB212" s="48"/>
      <c r="AH212" s="47"/>
    </row>
    <row r="213">
      <c r="A213" s="19" t="str">
        <f t="array" ref="A213">IFERROR(INDEX('Input - Capacities'!$F$3:$F$1128, MATCH(0,COUNTIF($A$1:A212, 'Input - Capacities'!$F$3:$F$1128), 0)),"")</f>
        <v>TRNBIHXXHRVXX</v>
      </c>
      <c r="B213" s="19" t="str">
        <f t="shared" si="1"/>
        <v>BIHXX</v>
      </c>
      <c r="C213" s="45" t="str">
        <f t="shared" si="2"/>
        <v>BIHXX</v>
      </c>
      <c r="D213" s="19" t="str">
        <f t="shared" si="3"/>
        <v>HRVXX</v>
      </c>
      <c r="E213" s="45" t="str">
        <f t="shared" si="4"/>
        <v>HRVXX</v>
      </c>
      <c r="F213" s="19" t="str">
        <f t="shared" si="5"/>
        <v>Yes</v>
      </c>
      <c r="G213" s="19" t="str">
        <f t="shared" si="6"/>
        <v>TRNBIHXXHRVXX</v>
      </c>
      <c r="H213" s="19">
        <f>max(SUMIFS('Input - Capacities'!$I$3:$I$1128,'Input - Capacities'!$F$3:$F$1128,A213),SUMIFS('Input - Capacities'!$J$3:$J$1128,'Input - Capacities'!$F$3:$F$1128,A213)*-1)</f>
        <v>750</v>
      </c>
      <c r="I213" s="47"/>
      <c r="J213" s="42" t="s">
        <v>118</v>
      </c>
      <c r="K213" s="42" t="s">
        <v>118</v>
      </c>
      <c r="M213" s="19" t="str">
        <f t="array" ref="M213">IFERROR(INDEX($G$2:$G$1999,MATCH(0,IFERROR(MATCH($G$2:$G$1999,$O$2:$O$1000,0),COUNTIF($M$1:$M212,$G$2:$G$1000)),0)),"")</f>
        <v/>
      </c>
      <c r="O213" s="48" t="s">
        <v>1168</v>
      </c>
      <c r="P213" s="42" t="str">
        <f t="shared" si="7"/>
        <v>KAZXX</v>
      </c>
      <c r="Q213" s="42" t="str">
        <f t="shared" si="8"/>
        <v>RUSMV</v>
      </c>
      <c r="R213" s="42" t="b">
        <f>IF(vlookup(O213,'Input - Config'!$A$3:$D$833,4,0)="No",False,True)</f>
        <v>0</v>
      </c>
      <c r="S213" s="42" t="b">
        <v>0</v>
      </c>
      <c r="U213" s="19">
        <f t="shared" si="9"/>
        <v>0.01</v>
      </c>
      <c r="V213" s="19">
        <f t="shared" si="10"/>
        <v>2020</v>
      </c>
      <c r="W213" s="42">
        <v>2030.0</v>
      </c>
      <c r="X213" s="42">
        <v>10.0</v>
      </c>
      <c r="Y213" s="49">
        <f>IFERROR(VLOOKUP(O213,'Final Data - Costs and Losses'!$A$2:$H$997,7,FALSE)/1000,915)</f>
        <v>2092.3104</v>
      </c>
      <c r="Z213" s="19" t="str">
        <f t="shared" si="11"/>
        <v>  TRNKAZXXRUSMV: [0.01, 2020, 'open', 2030, 10, 2092]</v>
      </c>
      <c r="AB213" s="48"/>
      <c r="AH213" s="47"/>
    </row>
    <row r="214">
      <c r="A214" s="19" t="str">
        <f t="array" ref="A214">IFERROR(INDEX('Input - Capacities'!$F$3:$F$1128, MATCH(0,COUNTIF($A$1:A213, 'Input - Capacities'!$F$3:$F$1128), 0)),"")</f>
        <v>TRNBIHXXMNEXX</v>
      </c>
      <c r="B214" s="19" t="str">
        <f t="shared" si="1"/>
        <v>BIHXX</v>
      </c>
      <c r="C214" s="45" t="str">
        <f t="shared" si="2"/>
        <v>BIHXX</v>
      </c>
      <c r="D214" s="19" t="str">
        <f t="shared" si="3"/>
        <v>MNEXX</v>
      </c>
      <c r="E214" s="45" t="str">
        <f t="shared" si="4"/>
        <v>MNEXX</v>
      </c>
      <c r="F214" s="19" t="str">
        <f t="shared" si="5"/>
        <v>Yes</v>
      </c>
      <c r="G214" s="19" t="str">
        <f t="shared" si="6"/>
        <v>TRNBIHXXMNEXX</v>
      </c>
      <c r="H214" s="19">
        <f>max(SUMIFS('Input - Capacities'!$I$3:$I$1128,'Input - Capacities'!$F$3:$F$1128,A214),SUMIFS('Input - Capacities'!$J$3:$J$1128,'Input - Capacities'!$F$3:$F$1128,A214)*-1)</f>
        <v>800</v>
      </c>
      <c r="I214" s="47"/>
      <c r="J214" s="42" t="s">
        <v>116</v>
      </c>
      <c r="K214" s="42" t="s">
        <v>116</v>
      </c>
      <c r="M214" s="19" t="str">
        <f t="array" ref="M214">IFERROR(INDEX($G$2:$G$1999,MATCH(0,IFERROR(MATCH($G$2:$G$1999,$O$2:$O$1000,0),COUNTIF($M$1:$M213,$G$2:$G$1000)),0)),"")</f>
        <v/>
      </c>
      <c r="O214" s="48" t="s">
        <v>1170</v>
      </c>
      <c r="P214" s="42" t="str">
        <f t="shared" si="7"/>
        <v>KAZXX</v>
      </c>
      <c r="Q214" s="42" t="str">
        <f t="shared" si="8"/>
        <v>RUSSI</v>
      </c>
      <c r="R214" s="42" t="b">
        <f>IF(vlookup(O214,'Input - Config'!$A$3:$D$833,4,0)="No",False,True)</f>
        <v>0</v>
      </c>
      <c r="S214" s="42" t="b">
        <v>0</v>
      </c>
      <c r="U214" s="19">
        <f t="shared" si="9"/>
        <v>0.05</v>
      </c>
      <c r="V214" s="19">
        <f t="shared" si="10"/>
        <v>2020</v>
      </c>
      <c r="W214" s="42">
        <v>2030.0</v>
      </c>
      <c r="X214" s="42">
        <v>10.0</v>
      </c>
      <c r="Y214" s="49">
        <f>IFERROR(VLOOKUP(O214,'Final Data - Costs and Losses'!$A$2:$H$997,7,FALSE)/1000,915)</f>
        <v>1499.90304</v>
      </c>
      <c r="Z214" s="19" t="str">
        <f t="shared" si="11"/>
        <v>  TRNKAZXXRUSSI: [0.05, 2020, 'open', 2030, 10, 1500]</v>
      </c>
      <c r="AB214" s="48"/>
      <c r="AH214" s="47"/>
    </row>
    <row r="215">
      <c r="A215" s="19" t="str">
        <f t="array" ref="A215">IFERROR(INDEX('Input - Capacities'!$F$3:$F$1128, MATCH(0,COUNTIF($A$1:A214, 'Input - Capacities'!$F$3:$F$1128), 0)),"")</f>
        <v>TRNBIHXXSRBXX</v>
      </c>
      <c r="B215" s="19" t="str">
        <f t="shared" si="1"/>
        <v>BIHXX</v>
      </c>
      <c r="C215" s="45" t="str">
        <f t="shared" si="2"/>
        <v>BIHXX</v>
      </c>
      <c r="D215" s="19" t="str">
        <f t="shared" si="3"/>
        <v>SRBXX</v>
      </c>
      <c r="E215" s="45" t="str">
        <f t="shared" si="4"/>
        <v>SRBXX</v>
      </c>
      <c r="F215" s="19" t="str">
        <f t="shared" si="5"/>
        <v>Yes</v>
      </c>
      <c r="G215" s="19" t="str">
        <f t="shared" si="6"/>
        <v>TRNBIHXXSRBXX</v>
      </c>
      <c r="H215" s="19">
        <f>max(SUMIFS('Input - Capacities'!$I$3:$I$1128,'Input - Capacities'!$F$3:$F$1128,A215),SUMIFS('Input - Capacities'!$J$3:$J$1128,'Input - Capacities'!$F$3:$F$1128,A215)*-1)</f>
        <v>530</v>
      </c>
      <c r="I215" s="47"/>
      <c r="J215" s="42" t="s">
        <v>130</v>
      </c>
      <c r="K215" s="42" t="s">
        <v>130</v>
      </c>
      <c r="M215" s="19" t="str">
        <f t="array" ref="M215">IFERROR(INDEX($G$2:$G$1999,MATCH(0,IFERROR(MATCH($G$2:$G$1999,$O$2:$O$1000,0),COUNTIF($M$1:$M214,$G$2:$G$1000)),0)),"")</f>
        <v/>
      </c>
      <c r="O215" s="48" t="s">
        <v>1172</v>
      </c>
      <c r="P215" s="42" t="str">
        <f t="shared" si="7"/>
        <v>KAZXX</v>
      </c>
      <c r="Q215" s="42" t="str">
        <f t="shared" si="8"/>
        <v>RUSUR</v>
      </c>
      <c r="R215" s="42" t="b">
        <f>IF(vlookup(O215,'Input - Config'!$A$3:$D$833,4,0)="No",False,True)</f>
        <v>0</v>
      </c>
      <c r="S215" s="42" t="b">
        <v>0</v>
      </c>
      <c r="U215" s="19">
        <f t="shared" si="9"/>
        <v>0.28</v>
      </c>
      <c r="V215" s="19">
        <f t="shared" si="10"/>
        <v>2020</v>
      </c>
      <c r="W215" s="42">
        <v>2030.0</v>
      </c>
      <c r="X215" s="42">
        <v>10.0</v>
      </c>
      <c r="Y215" s="49">
        <f>IFERROR(VLOOKUP(O215,'Final Data - Costs and Losses'!$A$2:$H$997,7,FALSE)/1000,915)</f>
        <v>1794.96528</v>
      </c>
      <c r="Z215" s="19" t="str">
        <f t="shared" si="11"/>
        <v>  TRNKAZXXRUSUR: [0.28, 2020, 'open', 2030, 10, 1795]</v>
      </c>
      <c r="AB215" s="48"/>
      <c r="AH215" s="47"/>
    </row>
    <row r="216">
      <c r="A216" s="19" t="str">
        <f t="array" ref="A216">IFERROR(INDEX('Input - Capacities'!$F$3:$F$1128, MATCH(0,COUNTIF($A$1:A215, 'Input - Capacities'!$F$3:$F$1128), 0)),"")</f>
        <v>TRNBLRXXLTUXX</v>
      </c>
      <c r="B216" s="19" t="str">
        <f t="shared" si="1"/>
        <v>BLRXX</v>
      </c>
      <c r="C216" s="45" t="str">
        <f t="shared" si="2"/>
        <v>BLRXX</v>
      </c>
      <c r="D216" s="19" t="str">
        <f t="shared" si="3"/>
        <v>LTUXX</v>
      </c>
      <c r="E216" s="45" t="str">
        <f t="shared" si="4"/>
        <v>LTUXX</v>
      </c>
      <c r="F216" s="19" t="str">
        <f t="shared" si="5"/>
        <v>Yes</v>
      </c>
      <c r="G216" s="19" t="str">
        <f t="shared" si="6"/>
        <v>TRNBLRXXLTUXX</v>
      </c>
      <c r="H216" s="19">
        <f>max(SUMIFS('Input - Capacities'!$I$3:$I$1128,'Input - Capacities'!$F$3:$F$1128,A216),SUMIFS('Input - Capacities'!$J$3:$J$1128,'Input - Capacities'!$F$3:$F$1128,A216)*-1)</f>
        <v>1001</v>
      </c>
      <c r="I216" s="47"/>
      <c r="J216" s="42" t="s">
        <v>120</v>
      </c>
      <c r="K216" s="42" t="s">
        <v>120</v>
      </c>
      <c r="M216" s="19" t="str">
        <f t="array" ref="M216">IFERROR(INDEX($G$2:$G$1999,MATCH(0,IFERROR(MATCH($G$2:$G$1999,$O$2:$O$1000,0),COUNTIF($M$1:$M215,$G$2:$G$1000)),0)),"")</f>
        <v/>
      </c>
      <c r="O216" s="48" t="s">
        <v>1174</v>
      </c>
      <c r="P216" s="42" t="str">
        <f t="shared" si="7"/>
        <v>KAZXX</v>
      </c>
      <c r="Q216" s="42" t="str">
        <f t="shared" si="8"/>
        <v>TKMXX</v>
      </c>
      <c r="R216" s="42" t="b">
        <f>IF(vlookup(O216,'Input - Config'!$A$3:$D$833,4,0)="No",False,True)</f>
        <v>0</v>
      </c>
      <c r="S216" s="42" t="b">
        <v>0</v>
      </c>
      <c r="U216" s="19">
        <f t="shared" si="9"/>
        <v>0</v>
      </c>
      <c r="V216" s="19">
        <f t="shared" si="10"/>
        <v>2030</v>
      </c>
      <c r="W216" s="42">
        <v>2030.0</v>
      </c>
      <c r="X216" s="42">
        <v>10.0</v>
      </c>
      <c r="Y216" s="49">
        <f>IFERROR(VLOOKUP(O216,'Final Data - Costs and Losses'!$A$2:$H$997,7,FALSE)/1000,915)</f>
        <v>1665.41184</v>
      </c>
      <c r="Z216" s="19" t="str">
        <f t="shared" si="11"/>
        <v>  TRNKAZXXTKMXX: [0, 2030, 'open', 2030, 10, 1665]</v>
      </c>
      <c r="AB216" s="48"/>
      <c r="AH216" s="47"/>
    </row>
    <row r="217">
      <c r="A217" s="19" t="str">
        <f t="array" ref="A217">IFERROR(INDEX('Input - Capacities'!$F$3:$F$1128, MATCH(0,COUNTIF($A$1:A216, 'Input - Capacities'!$F$3:$F$1128), 0)),"")</f>
        <v>TRNBLRXXLVAXX</v>
      </c>
      <c r="B217" s="19" t="str">
        <f t="shared" si="1"/>
        <v>BLRXX</v>
      </c>
      <c r="C217" s="45" t="str">
        <f t="shared" si="2"/>
        <v>BLRXX</v>
      </c>
      <c r="D217" s="19" t="str">
        <f t="shared" si="3"/>
        <v>LVAXX</v>
      </c>
      <c r="E217" s="45" t="str">
        <f t="shared" si="4"/>
        <v>LVAXX</v>
      </c>
      <c r="F217" s="19" t="str">
        <f t="shared" si="5"/>
        <v>Yes</v>
      </c>
      <c r="G217" s="19" t="str">
        <f t="shared" si="6"/>
        <v>TRNBLRXXLVAXX</v>
      </c>
      <c r="H217" s="19">
        <f>max(SUMIFS('Input - Capacities'!$I$3:$I$1128,'Input - Capacities'!$F$3:$F$1128,A217),SUMIFS('Input - Capacities'!$J$3:$J$1128,'Input - Capacities'!$F$3:$F$1128,A217)*-1)</f>
        <v>0</v>
      </c>
      <c r="I217" s="47"/>
      <c r="J217" s="42" t="s">
        <v>94</v>
      </c>
      <c r="K217" s="42" t="s">
        <v>94</v>
      </c>
      <c r="M217" s="19" t="str">
        <f t="array" ref="M217">IFERROR(INDEX($G$2:$G$1999,MATCH(0,IFERROR(MATCH($G$2:$G$1999,$O$2:$O$1000,0),COUNTIF($M$1:$M216,$G$2:$G$1000)),0)),"")</f>
        <v/>
      </c>
      <c r="O217" s="48" t="s">
        <v>1176</v>
      </c>
      <c r="P217" s="42" t="str">
        <f t="shared" si="7"/>
        <v>KAZXX</v>
      </c>
      <c r="Q217" s="42" t="str">
        <f t="shared" si="8"/>
        <v>UZBXX</v>
      </c>
      <c r="R217" s="42" t="b">
        <f>IF(vlookup(O217,'Input - Config'!$A$3:$D$833,4,0)="No",False,True)</f>
        <v>0</v>
      </c>
      <c r="S217" s="42" t="b">
        <v>0</v>
      </c>
      <c r="U217" s="19">
        <f t="shared" si="9"/>
        <v>1</v>
      </c>
      <c r="V217" s="19">
        <f t="shared" si="10"/>
        <v>2020</v>
      </c>
      <c r="W217" s="42">
        <v>2030.0</v>
      </c>
      <c r="X217" s="42">
        <v>10.0</v>
      </c>
      <c r="Y217" s="49">
        <f>IFERROR(VLOOKUP(O217,'Final Data - Costs and Losses'!$A$2:$H$997,7,FALSE)/1000,915)</f>
        <v>1092.40896</v>
      </c>
      <c r="Z217" s="19" t="str">
        <f t="shared" si="11"/>
        <v>  TRNKAZXXUZBXX: [1, 2020, 'open', 2030, 10, 1092]</v>
      </c>
      <c r="AB217" s="48"/>
      <c r="AH217" s="47"/>
    </row>
    <row r="218">
      <c r="A218" s="19" t="str">
        <f t="array" ref="A218">IFERROR(INDEX('Input - Capacities'!$F$3:$F$1128, MATCH(0,COUNTIF($A$1:A217, 'Input - Capacities'!$F$3:$F$1128), 0)),"")</f>
        <v>TRNBLRXXPOLXX</v>
      </c>
      <c r="B218" s="19" t="str">
        <f t="shared" si="1"/>
        <v>BLRXX</v>
      </c>
      <c r="C218" s="45" t="str">
        <f t="shared" si="2"/>
        <v>BLRXX</v>
      </c>
      <c r="D218" s="19" t="str">
        <f t="shared" si="3"/>
        <v>POLXX</v>
      </c>
      <c r="E218" s="45" t="str">
        <f t="shared" si="4"/>
        <v>POLXX</v>
      </c>
      <c r="F218" s="19" t="str">
        <f t="shared" si="5"/>
        <v>Yes</v>
      </c>
      <c r="G218" s="19" t="str">
        <f t="shared" si="6"/>
        <v>TRNBLRXXPOLXX</v>
      </c>
      <c r="H218" s="19">
        <f>max(SUMIFS('Input - Capacities'!$I$3:$I$1128,'Input - Capacities'!$F$3:$F$1128,A218),SUMIFS('Input - Capacities'!$J$3:$J$1128,'Input - Capacities'!$F$3:$F$1128,A218)*-1)</f>
        <v>0</v>
      </c>
      <c r="I218" s="47"/>
      <c r="J218" s="42" t="s">
        <v>204</v>
      </c>
      <c r="K218" s="42" t="s">
        <v>204</v>
      </c>
      <c r="M218" s="19" t="str">
        <f t="array" ref="M218">IFERROR(INDEX($G$2:$G$1999,MATCH(0,IFERROR(MATCH($G$2:$G$1999,$O$2:$O$1000,0),COUNTIF($M$1:$M217,$G$2:$G$1000)),0)),"")</f>
        <v/>
      </c>
      <c r="O218" s="48" t="s">
        <v>1460</v>
      </c>
      <c r="P218" s="42" t="str">
        <f t="shared" si="7"/>
        <v>KENXX</v>
      </c>
      <c r="Q218" s="42" t="str">
        <f t="shared" si="8"/>
        <v>TZAXX</v>
      </c>
      <c r="R218" s="42" t="b">
        <f>IF(vlookup(O218,'Input - Config'!$A$3:$D$833,4,0)="No",False,True)</f>
        <v>0</v>
      </c>
      <c r="S218" s="42" t="b">
        <v>0</v>
      </c>
      <c r="U218" s="19">
        <f t="shared" si="9"/>
        <v>0</v>
      </c>
      <c r="V218" s="19">
        <f t="shared" si="10"/>
        <v>2030</v>
      </c>
      <c r="W218" s="42">
        <v>2030.0</v>
      </c>
      <c r="X218" s="42">
        <v>10.0</v>
      </c>
      <c r="Y218" s="49">
        <f>IFERROR(VLOOKUP(O218,'Final Data - Costs and Losses'!$A$2:$H$997,7,FALSE)/1000,915)</f>
        <v>1098.11616</v>
      </c>
      <c r="Z218" s="19" t="str">
        <f t="shared" si="11"/>
        <v>  TRNKENXXTZAXX: [0, 2030, 'open', 2030, 10, 1098]</v>
      </c>
      <c r="AB218" s="48"/>
      <c r="AH218" s="47"/>
    </row>
    <row r="219">
      <c r="A219" s="19" t="str">
        <f t="array" ref="A219">IFERROR(INDEX('Input - Capacities'!$F$3:$F$1128, MATCH(0,COUNTIF($A$1:A218, 'Input - Capacities'!$F$3:$F$1128), 0)),"")</f>
        <v>TRNBLRXXRUSCE</v>
      </c>
      <c r="B219" s="19" t="str">
        <f t="shared" si="1"/>
        <v>BLRXX</v>
      </c>
      <c r="C219" s="45" t="str">
        <f t="shared" si="2"/>
        <v>BLRXX</v>
      </c>
      <c r="D219" s="19" t="str">
        <f t="shared" si="3"/>
        <v>RUSCE</v>
      </c>
      <c r="E219" s="45" t="str">
        <f t="shared" si="4"/>
        <v>RUSCE</v>
      </c>
      <c r="F219" s="19" t="str">
        <f t="shared" si="5"/>
        <v>Yes</v>
      </c>
      <c r="G219" s="19" t="str">
        <f t="shared" si="6"/>
        <v>TRNBLRXXRUSCE</v>
      </c>
      <c r="H219" s="19">
        <f>max(SUMIFS('Input - Capacities'!$I$3:$I$1128,'Input - Capacities'!$F$3:$F$1128,A219),SUMIFS('Input - Capacities'!$J$3:$J$1128,'Input - Capacities'!$F$3:$F$1128,A219)*-1)</f>
        <v>2720</v>
      </c>
      <c r="I219" s="47"/>
      <c r="J219" s="42" t="s">
        <v>209</v>
      </c>
      <c r="K219" s="42" t="s">
        <v>209</v>
      </c>
      <c r="M219" s="19" t="str">
        <f t="array" ref="M219">IFERROR(INDEX($G$2:$G$1999,MATCH(0,IFERROR(MATCH($G$2:$G$1999,$O$2:$O$1000,0),COUNTIF($M$1:$M218,$G$2:$G$1000)),0)),"")</f>
        <v/>
      </c>
      <c r="O219" s="48" t="s">
        <v>1462</v>
      </c>
      <c r="P219" s="42" t="str">
        <f t="shared" si="7"/>
        <v>KENXX</v>
      </c>
      <c r="Q219" s="42" t="str">
        <f t="shared" si="8"/>
        <v>UGAXX</v>
      </c>
      <c r="R219" s="42" t="b">
        <f>IF(vlookup(O219,'Input - Config'!$A$3:$D$833,4,0)="No",False,True)</f>
        <v>0</v>
      </c>
      <c r="S219" s="42" t="b">
        <v>0</v>
      </c>
      <c r="U219" s="19">
        <f t="shared" si="9"/>
        <v>0.145</v>
      </c>
      <c r="V219" s="19">
        <f t="shared" si="10"/>
        <v>2020</v>
      </c>
      <c r="W219" s="42">
        <v>2030.0</v>
      </c>
      <c r="X219" s="42">
        <v>10.0</v>
      </c>
      <c r="Y219" s="49">
        <f>IFERROR(VLOOKUP(O219,'Final Data - Costs and Losses'!$A$2:$H$997,7,FALSE)/1000,915)</f>
        <v>1001.09376</v>
      </c>
      <c r="Z219" s="19" t="str">
        <f t="shared" si="11"/>
        <v>  TRNKENXXUGAXX: [0.145, 2020, 'open', 2030, 10, 1001]</v>
      </c>
      <c r="AB219" s="48"/>
      <c r="AH219" s="47"/>
    </row>
    <row r="220">
      <c r="A220" s="19" t="str">
        <f t="array" ref="A220">IFERROR(INDEX('Input - Capacities'!$F$3:$F$1128, MATCH(0,COUNTIF($A$1:A219, 'Input - Capacities'!$F$3:$F$1128), 0)),"")</f>
        <v>TRNBLRXXRUSNW</v>
      </c>
      <c r="B220" s="19" t="str">
        <f t="shared" si="1"/>
        <v>BLRXX</v>
      </c>
      <c r="C220" s="45" t="str">
        <f t="shared" si="2"/>
        <v>BLRXX</v>
      </c>
      <c r="D220" s="19" t="str">
        <f t="shared" si="3"/>
        <v>RUSNW</v>
      </c>
      <c r="E220" s="45" t="str">
        <f t="shared" si="4"/>
        <v>RUSNW</v>
      </c>
      <c r="F220" s="19" t="str">
        <f t="shared" si="5"/>
        <v>Yes</v>
      </c>
      <c r="G220" s="19" t="str">
        <f t="shared" si="6"/>
        <v>TRNBLRXXRUSNW</v>
      </c>
      <c r="H220" s="19">
        <f>max(SUMIFS('Input - Capacities'!$I$3:$I$1128,'Input - Capacities'!$F$3:$F$1128,A220),SUMIFS('Input - Capacities'!$J$3:$J$1128,'Input - Capacities'!$F$3:$F$1128,A220)*-1)</f>
        <v>570</v>
      </c>
      <c r="I220" s="47"/>
      <c r="J220" s="42" t="s">
        <v>207</v>
      </c>
      <c r="K220" s="42" t="s">
        <v>207</v>
      </c>
      <c r="M220" s="19" t="str">
        <f t="array" ref="M220">IFERROR(INDEX($G$2:$G$1999,MATCH(0,IFERROR(MATCH($G$2:$G$1999,$O$2:$O$1000,0),COUNTIF($M$1:$M219,$G$2:$G$1000)),0)),"")</f>
        <v/>
      </c>
      <c r="O220" s="48" t="s">
        <v>1177</v>
      </c>
      <c r="P220" s="42" t="str">
        <f t="shared" si="7"/>
        <v>KGZXX</v>
      </c>
      <c r="Q220" s="42" t="str">
        <f t="shared" si="8"/>
        <v>TJKXX</v>
      </c>
      <c r="R220" s="42" t="b">
        <f>IF(vlookup(O220,'Input - Config'!$A$3:$D$833,4,0)="No",False,True)</f>
        <v>0</v>
      </c>
      <c r="S220" s="42" t="b">
        <v>0</v>
      </c>
      <c r="U220" s="19">
        <f t="shared" si="9"/>
        <v>0</v>
      </c>
      <c r="V220" s="19">
        <f t="shared" si="10"/>
        <v>2030</v>
      </c>
      <c r="W220" s="42">
        <v>2030.0</v>
      </c>
      <c r="X220" s="42">
        <v>10.0</v>
      </c>
      <c r="Y220" s="49">
        <f>IFERROR(VLOOKUP(O220,'Final Data - Costs and Losses'!$A$2:$H$997,7,FALSE)/1000,915)</f>
        <v>1106.67696</v>
      </c>
      <c r="Z220" s="19" t="str">
        <f t="shared" si="11"/>
        <v>  TRNKGZXXTJKXX: [0, 2030, 'open', 2030, 10, 1107]</v>
      </c>
      <c r="AB220" s="48"/>
      <c r="AH220" s="47"/>
    </row>
    <row r="221">
      <c r="A221" s="19" t="str">
        <f t="array" ref="A221">IFERROR(INDEX('Input - Capacities'!$F$3:$F$1128, MATCH(0,COUNTIF($A$1:A220, 'Input - Capacities'!$F$3:$F$1128), 0)),"")</f>
        <v>TRNBLRXXUKRXX</v>
      </c>
      <c r="B221" s="19" t="str">
        <f t="shared" si="1"/>
        <v>BLRXX</v>
      </c>
      <c r="C221" s="45" t="str">
        <f t="shared" si="2"/>
        <v>BLRXX</v>
      </c>
      <c r="D221" s="19" t="str">
        <f t="shared" si="3"/>
        <v>UKRXX</v>
      </c>
      <c r="E221" s="45" t="str">
        <f t="shared" si="4"/>
        <v>UKRXX</v>
      </c>
      <c r="F221" s="19" t="str">
        <f t="shared" si="5"/>
        <v>Yes</v>
      </c>
      <c r="G221" s="19" t="str">
        <f t="shared" si="6"/>
        <v>TRNBLRXXUKRXX</v>
      </c>
      <c r="H221" s="19">
        <f>max(SUMIFS('Input - Capacities'!$I$3:$I$1128,'Input - Capacities'!$F$3:$F$1128,A221),SUMIFS('Input - Capacities'!$J$3:$J$1128,'Input - Capacities'!$F$3:$F$1128,A221)*-1)</f>
        <v>0</v>
      </c>
      <c r="I221" s="47"/>
      <c r="J221" s="42" t="s">
        <v>171</v>
      </c>
      <c r="K221" s="42" t="s">
        <v>171</v>
      </c>
      <c r="M221" s="19" t="str">
        <f t="array" ref="M221">IFERROR(INDEX($G$2:$G$1999,MATCH(0,IFERROR(MATCH($G$2:$G$1999,$O$2:$O$1000,0),COUNTIF($M$1:$M220,$G$2:$G$1000)),0)),"")</f>
        <v/>
      </c>
      <c r="O221" s="48" t="s">
        <v>1179</v>
      </c>
      <c r="P221" s="42" t="str">
        <f t="shared" si="7"/>
        <v>KGZXX</v>
      </c>
      <c r="Q221" s="42" t="str">
        <f t="shared" si="8"/>
        <v>UZBXX</v>
      </c>
      <c r="R221" s="42" t="b">
        <f>IF(vlookup(O221,'Input - Config'!$A$3:$D$833,4,0)="No",False,True)</f>
        <v>0</v>
      </c>
      <c r="S221" s="42" t="b">
        <v>0</v>
      </c>
      <c r="U221" s="19">
        <f t="shared" si="9"/>
        <v>1</v>
      </c>
      <c r="V221" s="19">
        <f t="shared" si="10"/>
        <v>2020</v>
      </c>
      <c r="W221" s="42">
        <v>2030.0</v>
      </c>
      <c r="X221" s="42">
        <v>10.0</v>
      </c>
      <c r="Y221" s="49">
        <f>IFERROR(VLOOKUP(O221,'Final Data - Costs and Losses'!$A$2:$H$997,7,FALSE)/1000,915)</f>
        <v>983.97216</v>
      </c>
      <c r="Z221" s="19" t="str">
        <f t="shared" si="11"/>
        <v>  TRNKGZXXUZBXX: [1, 2020, 'open', 2030, 10, 984]</v>
      </c>
      <c r="AB221" s="48"/>
      <c r="AH221" s="47"/>
    </row>
    <row r="222">
      <c r="A222" s="19" t="str">
        <f t="array" ref="A222">IFERROR(INDEX('Input - Capacities'!$F$3:$F$1128, MATCH(0,COUNTIF($A$1:A221, 'Input - Capacities'!$F$3:$F$1128), 0)),"")</f>
        <v>TRNBLZXXGTMXX</v>
      </c>
      <c r="B222" s="19" t="str">
        <f t="shared" si="1"/>
        <v>BLZXX</v>
      </c>
      <c r="C222" s="45" t="str">
        <f t="shared" si="2"/>
        <v>BLZXX</v>
      </c>
      <c r="D222" s="19" t="str">
        <f t="shared" si="3"/>
        <v>GTMXX</v>
      </c>
      <c r="E222" s="45" t="str">
        <f t="shared" si="4"/>
        <v>GTMXX</v>
      </c>
      <c r="F222" s="19" t="str">
        <f t="shared" si="5"/>
        <v>Yes</v>
      </c>
      <c r="G222" s="19" t="str">
        <f t="shared" si="6"/>
        <v>TRNBLZXXGTMXX</v>
      </c>
      <c r="H222" s="19">
        <f>max(SUMIFS('Input - Capacities'!$I$3:$I$1128,'Input - Capacities'!$F$3:$F$1128,A222),SUMIFS('Input - Capacities'!$J$3:$J$1128,'Input - Capacities'!$F$3:$F$1128,A222)*-1)</f>
        <v>0</v>
      </c>
      <c r="I222" s="47"/>
      <c r="J222" s="42" t="s">
        <v>173</v>
      </c>
      <c r="K222" s="42" t="s">
        <v>173</v>
      </c>
      <c r="M222" s="19" t="str">
        <f t="array" ref="M222">IFERROR(INDEX($G$2:$G$1999,MATCH(0,IFERROR(MATCH($G$2:$G$1999,$O$2:$O$1000,0),COUNTIF($M$1:$M221,$G$2:$G$1000)),0)),"")</f>
        <v/>
      </c>
      <c r="O222" s="48" t="s">
        <v>1181</v>
      </c>
      <c r="P222" s="42" t="str">
        <f t="shared" si="7"/>
        <v>KHMXX</v>
      </c>
      <c r="Q222" s="42" t="str">
        <f t="shared" si="8"/>
        <v>LAOXX</v>
      </c>
      <c r="R222" s="42" t="b">
        <f>IF(vlookup(O222,'Input - Config'!$A$3:$D$833,4,0)="No",False,True)</f>
        <v>0</v>
      </c>
      <c r="S222" s="42" t="b">
        <v>0</v>
      </c>
      <c r="U222" s="19">
        <f t="shared" si="9"/>
        <v>2.6</v>
      </c>
      <c r="V222" s="19">
        <f t="shared" si="10"/>
        <v>2020</v>
      </c>
      <c r="W222" s="42">
        <v>2030.0</v>
      </c>
      <c r="X222" s="42">
        <v>10.0</v>
      </c>
      <c r="Y222" s="49">
        <f>IFERROR(VLOOKUP(O222,'Final Data - Costs and Losses'!$A$2:$H$997,7,FALSE)/1000,915)</f>
        <v>1144.34448</v>
      </c>
      <c r="Z222" s="19" t="str">
        <f t="shared" si="11"/>
        <v>  TRNKHMXXLAOXX: [2.6, 2020, 'open', 2030, 10, 1144]</v>
      </c>
      <c r="AB222" s="48"/>
      <c r="AH222" s="47"/>
    </row>
    <row r="223">
      <c r="A223" s="19" t="str">
        <f t="array" ref="A223">IFERROR(INDEX('Input - Capacities'!$F$3:$F$1128, MATCH(0,COUNTIF($A$1:A222, 'Input - Capacities'!$F$3:$F$1128), 0)),"")</f>
        <v>TRNBLZXXMEXXX</v>
      </c>
      <c r="B223" s="19" t="str">
        <f t="shared" si="1"/>
        <v>BLZXX</v>
      </c>
      <c r="C223" s="45" t="str">
        <f t="shared" si="2"/>
        <v>BLZXX</v>
      </c>
      <c r="D223" s="19" t="str">
        <f t="shared" si="3"/>
        <v>MEXXX</v>
      </c>
      <c r="E223" s="45" t="str">
        <f t="shared" si="4"/>
        <v>MEXXX</v>
      </c>
      <c r="F223" s="19" t="str">
        <f t="shared" si="5"/>
        <v>Yes</v>
      </c>
      <c r="G223" s="19" t="str">
        <f t="shared" si="6"/>
        <v>TRNBLZXXMEXXX</v>
      </c>
      <c r="H223" s="19">
        <f>max(SUMIFS('Input - Capacities'!$I$3:$I$1128,'Input - Capacities'!$F$3:$F$1128,A223),SUMIFS('Input - Capacities'!$J$3:$J$1128,'Input - Capacities'!$F$3:$F$1128,A223)*-1)</f>
        <v>40</v>
      </c>
      <c r="I223" s="47"/>
      <c r="J223" s="42" t="s">
        <v>168</v>
      </c>
      <c r="K223" s="42" t="s">
        <v>168</v>
      </c>
      <c r="M223" s="19" t="str">
        <f t="array" ref="M223">IFERROR(INDEX($G$2:$G$1999,MATCH(0,IFERROR(MATCH($G$2:$G$1999,$O$2:$O$1000,0),COUNTIF($M$1:$M222,$G$2:$G$1000)),0)),"")</f>
        <v/>
      </c>
      <c r="O223" s="48" t="s">
        <v>327</v>
      </c>
      <c r="P223" s="42" t="str">
        <f t="shared" si="7"/>
        <v>KORXX</v>
      </c>
      <c r="Q223" s="42" t="str">
        <f t="shared" si="8"/>
        <v>PRKXX</v>
      </c>
      <c r="R223" s="42" t="b">
        <f>IF(vlookup(O223,'Input - Config'!$A$3:$D$833,4,0)="No",False,True)</f>
        <v>0</v>
      </c>
      <c r="S223" s="42" t="b">
        <v>0</v>
      </c>
      <c r="U223" s="19">
        <f t="shared" si="9"/>
        <v>0</v>
      </c>
      <c r="V223" s="19">
        <f t="shared" si="10"/>
        <v>2030</v>
      </c>
      <c r="W223" s="42">
        <v>2030.0</v>
      </c>
      <c r="X223" s="42">
        <v>10.0</v>
      </c>
      <c r="Y223" s="49">
        <f>IFERROR(VLOOKUP(O223,'Final Data - Costs and Losses'!$A$2:$H$997,7,FALSE)/1000,915)</f>
        <v>595.5888</v>
      </c>
      <c r="Z223" s="19" t="str">
        <f t="shared" si="11"/>
        <v>  TRNKORXXPRKXX: [0, 2030, 'open', 2030, 10, 596]</v>
      </c>
      <c r="AB223" s="48"/>
      <c r="AH223" s="47"/>
    </row>
    <row r="224">
      <c r="A224" s="19" t="str">
        <f t="array" ref="A224">IFERROR(INDEX('Input - Capacities'!$F$3:$F$1128, MATCH(0,COUNTIF($A$1:A223, 'Input - Capacities'!$F$3:$F$1128), 0)),"")</f>
        <v>TRNBOLXXBRACW</v>
      </c>
      <c r="B224" s="19" t="str">
        <f t="shared" si="1"/>
        <v>BOLXX</v>
      </c>
      <c r="C224" s="45" t="str">
        <f t="shared" si="2"/>
        <v>BOLXX</v>
      </c>
      <c r="D224" s="19" t="str">
        <f t="shared" si="3"/>
        <v>BRACW</v>
      </c>
      <c r="E224" s="45" t="str">
        <f t="shared" si="4"/>
        <v>BRAXX</v>
      </c>
      <c r="F224" s="19" t="str">
        <f t="shared" si="5"/>
        <v>Yes</v>
      </c>
      <c r="G224" s="19" t="str">
        <f t="shared" si="6"/>
        <v>TRNBOLXXBRAXX</v>
      </c>
      <c r="H224" s="19">
        <f>max(SUMIFS('Input - Capacities'!$I$3:$I$1128,'Input - Capacities'!$F$3:$F$1128,A224),SUMIFS('Input - Capacities'!$J$3:$J$1128,'Input - Capacities'!$F$3:$F$1128,A224)*-1)</f>
        <v>0</v>
      </c>
      <c r="I224" s="47"/>
      <c r="J224" s="42" t="s">
        <v>187</v>
      </c>
      <c r="K224" s="42" t="s">
        <v>187</v>
      </c>
      <c r="M224" s="19" t="str">
        <f t="array" ref="M224">IFERROR(INDEX($G$2:$G$1999,MATCH(0,IFERROR(MATCH($G$2:$G$1999,$O$2:$O$1000,0),COUNTIF($M$1:$M223,$G$2:$G$1000)),0)),"")</f>
        <v/>
      </c>
      <c r="O224" s="48" t="s">
        <v>330</v>
      </c>
      <c r="P224" s="42" t="str">
        <f t="shared" si="7"/>
        <v>KWTXX</v>
      </c>
      <c r="Q224" s="42" t="str">
        <f t="shared" si="8"/>
        <v>SAUXX</v>
      </c>
      <c r="R224" s="42" t="b">
        <f>IF(vlookup(O224,'Input - Config'!$A$3:$D$833,4,0)="No",False,True)</f>
        <v>0</v>
      </c>
      <c r="S224" s="42" t="b">
        <v>0</v>
      </c>
      <c r="U224" s="19">
        <f t="shared" si="9"/>
        <v>1.2</v>
      </c>
      <c r="V224" s="19">
        <f t="shared" si="10"/>
        <v>2020</v>
      </c>
      <c r="W224" s="42">
        <v>2030.0</v>
      </c>
      <c r="X224" s="42">
        <v>10.0</v>
      </c>
      <c r="Y224" s="49">
        <f>IFERROR(VLOOKUP(O224,'Final Data - Costs and Losses'!$A$2:$H$997,7,FALSE)/1000,915)</f>
        <v>1022.78112</v>
      </c>
      <c r="Z224" s="19" t="str">
        <f t="shared" si="11"/>
        <v>  TRNKWTXXSAUXX: [1.2, 2020, 'open', 2030, 10, 1023]</v>
      </c>
      <c r="AB224" s="48"/>
      <c r="AH224" s="47"/>
    </row>
    <row r="225">
      <c r="A225" s="19" t="str">
        <f t="array" ref="A225">IFERROR(INDEX('Input - Capacities'!$F$3:$F$1128, MATCH(0,COUNTIF($A$1:A224, 'Input - Capacities'!$F$3:$F$1128), 0)),"")</f>
        <v>TRNBOLXXBRAWE</v>
      </c>
      <c r="B225" s="19" t="str">
        <f t="shared" si="1"/>
        <v>BOLXX</v>
      </c>
      <c r="C225" s="45" t="str">
        <f t="shared" si="2"/>
        <v>BOLXX</v>
      </c>
      <c r="D225" s="19" t="str">
        <f t="shared" si="3"/>
        <v>BRAWE</v>
      </c>
      <c r="E225" s="45" t="str">
        <f t="shared" si="4"/>
        <v>BRAXX</v>
      </c>
      <c r="F225" s="19" t="str">
        <f t="shared" si="5"/>
        <v>Yes</v>
      </c>
      <c r="G225" s="19" t="str">
        <f t="shared" si="6"/>
        <v>TRNBOLXXBRAXX</v>
      </c>
      <c r="H225" s="19">
        <f>max(SUMIFS('Input - Capacities'!$I$3:$I$1128,'Input - Capacities'!$F$3:$F$1128,A225),SUMIFS('Input - Capacities'!$J$3:$J$1128,'Input - Capacities'!$F$3:$F$1128,A225)*-1)</f>
        <v>0</v>
      </c>
      <c r="I225" s="47"/>
      <c r="J225" s="42" t="s">
        <v>194</v>
      </c>
      <c r="K225" s="42" t="s">
        <v>194</v>
      </c>
      <c r="M225" s="19" t="str">
        <f t="array" ref="M225">IFERROR(INDEX($G$2:$G$1999,MATCH(0,IFERROR(MATCH($G$2:$G$1999,$O$2:$O$1000,0),COUNTIF($M$1:$M224,$G$2:$G$1000)),0)),"")</f>
        <v/>
      </c>
      <c r="O225" s="48" t="s">
        <v>331</v>
      </c>
      <c r="P225" s="42" t="str">
        <f t="shared" si="7"/>
        <v>LAOXX</v>
      </c>
      <c r="Q225" s="42" t="str">
        <f t="shared" si="8"/>
        <v>MMRXX</v>
      </c>
      <c r="R225" s="42" t="b">
        <f>IF(vlookup(O225,'Input - Config'!$A$3:$D$833,4,0)="No",False,True)</f>
        <v>0</v>
      </c>
      <c r="S225" s="42" t="b">
        <v>0</v>
      </c>
      <c r="U225" s="19">
        <f t="shared" si="9"/>
        <v>0</v>
      </c>
      <c r="V225" s="19">
        <f t="shared" si="10"/>
        <v>2030</v>
      </c>
      <c r="W225" s="42">
        <v>2030.0</v>
      </c>
      <c r="X225" s="42">
        <v>10.0</v>
      </c>
      <c r="Y225" s="49">
        <f>IFERROR(VLOOKUP(O225,'Final Data - Costs and Losses'!$A$2:$H$997,7,FALSE)/1000,915)</f>
        <v>1111.24272</v>
      </c>
      <c r="Z225" s="19" t="str">
        <f t="shared" si="11"/>
        <v>  TRNLAOXXMMRXX: [0, 2030, 'open', 2030, 10, 1111]</v>
      </c>
      <c r="AB225" s="48"/>
      <c r="AH225" s="47"/>
    </row>
    <row r="226">
      <c r="A226" s="19" t="str">
        <f t="array" ref="A226">IFERROR(INDEX('Input - Capacities'!$F$3:$F$1128, MATCH(0,COUNTIF($A$1:A225, 'Input - Capacities'!$F$3:$F$1128), 0)),"")</f>
        <v>TRNBRACNBRACW</v>
      </c>
      <c r="B226" s="19" t="str">
        <f t="shared" si="1"/>
        <v>BRACN</v>
      </c>
      <c r="C226" s="45" t="str">
        <f t="shared" si="2"/>
        <v>BRAXX</v>
      </c>
      <c r="D226" s="19" t="str">
        <f t="shared" si="3"/>
        <v>BRACW</v>
      </c>
      <c r="E226" s="45" t="str">
        <f t="shared" si="4"/>
        <v>BRAXX</v>
      </c>
      <c r="F226" s="19" t="str">
        <f t="shared" si="5"/>
        <v>Yes</v>
      </c>
      <c r="G226" s="19" t="str">
        <f t="shared" si="6"/>
        <v>TRNBRAXXBRAXX</v>
      </c>
      <c r="H226" s="19">
        <f>max(SUMIFS('Input - Capacities'!$I$3:$I$1128,'Input - Capacities'!$F$3:$F$1128,A226),SUMIFS('Input - Capacities'!$J$3:$J$1128,'Input - Capacities'!$F$3:$F$1128,A226)*-1)</f>
        <v>6795</v>
      </c>
      <c r="I226" s="47"/>
      <c r="J226" s="42" t="s">
        <v>182</v>
      </c>
      <c r="K226" s="42" t="s">
        <v>182</v>
      </c>
      <c r="M226" s="19" t="str">
        <f t="array" ref="M226">IFERROR(INDEX($G$2:$G$1999,MATCH(0,IFERROR(MATCH($G$2:$G$1999,$O$2:$O$1000,0),COUNTIF($M$1:$M225,$G$2:$G$1000)),0)),"")</f>
        <v/>
      </c>
      <c r="O226" s="48" t="s">
        <v>334</v>
      </c>
      <c r="P226" s="42" t="str">
        <f t="shared" si="7"/>
        <v>LBNXX</v>
      </c>
      <c r="Q226" s="42" t="str">
        <f t="shared" si="8"/>
        <v>SYRXX</v>
      </c>
      <c r="R226" s="42" t="b">
        <f>IF(vlookup(O226,'Input - Config'!$A$3:$D$833,4,0)="No",False,True)</f>
        <v>0</v>
      </c>
      <c r="S226" s="42" t="b">
        <v>0</v>
      </c>
      <c r="U226" s="19">
        <f t="shared" si="9"/>
        <v>0.5</v>
      </c>
      <c r="V226" s="19">
        <f t="shared" si="10"/>
        <v>2020</v>
      </c>
      <c r="W226" s="42">
        <v>2030.0</v>
      </c>
      <c r="X226" s="42">
        <v>10.0</v>
      </c>
      <c r="Y226" s="49">
        <f>IFERROR(VLOOKUP(O226,'Final Data - Costs and Losses'!$A$2:$H$997,7,FALSE)/1000,915)</f>
        <v>384.21552</v>
      </c>
      <c r="Z226" s="19" t="str">
        <f t="shared" si="11"/>
        <v>  TRNLBNXXSYRXX: [0.5, 2020, 'open', 2030, 10, 384]</v>
      </c>
      <c r="AB226" s="48"/>
      <c r="AH226" s="47"/>
    </row>
    <row r="227">
      <c r="A227" s="19" t="str">
        <f t="array" ref="A227">IFERROR(INDEX('Input - Capacities'!$F$3:$F$1128, MATCH(0,COUNTIF($A$1:A226, 'Input - Capacities'!$F$3:$F$1128), 0)),"")</f>
        <v>TRNBRACNBRANE</v>
      </c>
      <c r="B227" s="19" t="str">
        <f t="shared" si="1"/>
        <v>BRACN</v>
      </c>
      <c r="C227" s="45" t="str">
        <f t="shared" si="2"/>
        <v>BRAXX</v>
      </c>
      <c r="D227" s="19" t="str">
        <f t="shared" si="3"/>
        <v>BRANE</v>
      </c>
      <c r="E227" s="45" t="str">
        <f t="shared" si="4"/>
        <v>BRAXX</v>
      </c>
      <c r="F227" s="19" t="str">
        <f t="shared" si="5"/>
        <v>Yes</v>
      </c>
      <c r="G227" s="19" t="str">
        <f t="shared" si="6"/>
        <v>TRNBRAXXBRAXX</v>
      </c>
      <c r="H227" s="19">
        <f>max(SUMIFS('Input - Capacities'!$I$3:$I$1128,'Input - Capacities'!$F$3:$F$1128,A227),SUMIFS('Input - Capacities'!$J$3:$J$1128,'Input - Capacities'!$F$3:$F$1128,A227)*-1)</f>
        <v>8815</v>
      </c>
      <c r="I227" s="47"/>
      <c r="J227" s="19" t="s">
        <v>413</v>
      </c>
      <c r="K227" s="42" t="s">
        <v>1744</v>
      </c>
      <c r="M227" s="19" t="str">
        <f t="array" ref="M227">IFERROR(INDEX($G$2:$G$1999,MATCH(0,IFERROR(MATCH($G$2:$G$1999,$O$2:$O$1000,0),COUNTIF($M$1:$M226,$G$2:$G$1000)),0)),"")</f>
        <v/>
      </c>
      <c r="O227" s="48" t="s">
        <v>335</v>
      </c>
      <c r="P227" s="42" t="str">
        <f t="shared" si="7"/>
        <v>LBRXX</v>
      </c>
      <c r="Q227" s="42" t="str">
        <f t="shared" si="8"/>
        <v>SLEXX</v>
      </c>
      <c r="R227" s="42" t="b">
        <f>IF(vlookup(O227,'Input - Config'!$A$3:$D$833,4,0)="No",False,True)</f>
        <v>0</v>
      </c>
      <c r="S227" s="42" t="b">
        <v>0</v>
      </c>
      <c r="U227" s="19">
        <f t="shared" si="9"/>
        <v>0.406</v>
      </c>
      <c r="V227" s="19">
        <f t="shared" si="10"/>
        <v>2020</v>
      </c>
      <c r="W227" s="42">
        <v>2030.0</v>
      </c>
      <c r="X227" s="42">
        <v>10.0</v>
      </c>
      <c r="Y227" s="49">
        <f>IFERROR(VLOOKUP(O227,'Final Data - Costs and Losses'!$A$2:$H$997,7,FALSE)/1000,915)</f>
        <v>904.2312</v>
      </c>
      <c r="Z227" s="19" t="str">
        <f t="shared" si="11"/>
        <v>  TRNLBRXXSLEXX: [0.406, 2020, 'open', 2030, 10, 904]</v>
      </c>
      <c r="AB227" s="48"/>
      <c r="AH227" s="47"/>
    </row>
    <row r="228">
      <c r="A228" s="19" t="str">
        <f t="array" ref="A228">IFERROR(INDEX('Input - Capacities'!$F$3:$F$1128, MATCH(0,COUNTIF($A$1:A227, 'Input - Capacities'!$F$3:$F$1128), 0)),"")</f>
        <v>TRNBRACNBRANW</v>
      </c>
      <c r="B228" s="19" t="str">
        <f t="shared" si="1"/>
        <v>BRACN</v>
      </c>
      <c r="C228" s="45" t="str">
        <f t="shared" si="2"/>
        <v>BRAXX</v>
      </c>
      <c r="D228" s="19" t="str">
        <f t="shared" si="3"/>
        <v>BRANW</v>
      </c>
      <c r="E228" s="45" t="str">
        <f t="shared" si="4"/>
        <v>BRAXX</v>
      </c>
      <c r="F228" s="19" t="str">
        <f t="shared" si="5"/>
        <v>Yes</v>
      </c>
      <c r="G228" s="19" t="str">
        <f t="shared" si="6"/>
        <v>TRNBRAXXBRAXX</v>
      </c>
      <c r="H228" s="19">
        <f>max(SUMIFS('Input - Capacities'!$I$3:$I$1128,'Input - Capacities'!$F$3:$F$1128,A228),SUMIFS('Input - Capacities'!$J$3:$J$1128,'Input - Capacities'!$F$3:$F$1128,A228)*-1)</f>
        <v>2882</v>
      </c>
      <c r="I228" s="47"/>
      <c r="J228" s="19" t="s">
        <v>414</v>
      </c>
      <c r="K228" s="42" t="s">
        <v>1744</v>
      </c>
      <c r="M228" s="19" t="str">
        <f t="array" ref="M228">IFERROR(INDEX($G$2:$G$1999,MATCH(0,IFERROR(MATCH($G$2:$G$1999,$O$2:$O$1000,0),COUNTIF($M$1:$M227,$G$2:$G$1000)),0)),"")</f>
        <v/>
      </c>
      <c r="O228" s="48" t="s">
        <v>343</v>
      </c>
      <c r="P228" s="42" t="str">
        <f t="shared" si="7"/>
        <v>LBYXX</v>
      </c>
      <c r="Q228" s="42" t="str">
        <f t="shared" si="8"/>
        <v>NERXX</v>
      </c>
      <c r="R228" s="42" t="b">
        <f>IF(vlookup(O228,'Input - Config'!$A$3:$D$833,4,0)="No",False,True)</f>
        <v>0</v>
      </c>
      <c r="S228" s="42" t="b">
        <v>0</v>
      </c>
      <c r="U228" s="19">
        <f t="shared" si="9"/>
        <v>0</v>
      </c>
      <c r="V228" s="19">
        <f t="shared" si="10"/>
        <v>2030</v>
      </c>
      <c r="W228" s="42">
        <v>2030.0</v>
      </c>
      <c r="X228" s="42">
        <v>10.0</v>
      </c>
      <c r="Y228" s="49">
        <f>IFERROR(VLOOKUP(O228,'Final Data - Costs and Losses'!$A$2:$H$997,7,FALSE)/1000,915)</f>
        <v>2100.30048</v>
      </c>
      <c r="Z228" s="19" t="str">
        <f t="shared" si="11"/>
        <v>  TRNLBYXXNERXX: [0, 2030, 'open', 2030, 10, 2100]</v>
      </c>
      <c r="AB228" s="48"/>
      <c r="AH228" s="47"/>
    </row>
    <row r="229">
      <c r="A229" s="19" t="str">
        <f t="array" ref="A229">IFERROR(INDEX('Input - Capacities'!$F$3:$F$1128, MATCH(0,COUNTIF($A$1:A228, 'Input - Capacities'!$F$3:$F$1128), 0)),"")</f>
        <v>TRNBRACNBRASE</v>
      </c>
      <c r="B229" s="19" t="str">
        <f t="shared" si="1"/>
        <v>BRACN</v>
      </c>
      <c r="C229" s="45" t="str">
        <f t="shared" si="2"/>
        <v>BRAXX</v>
      </c>
      <c r="D229" s="19" t="str">
        <f t="shared" si="3"/>
        <v>BRASE</v>
      </c>
      <c r="E229" s="45" t="str">
        <f t="shared" si="4"/>
        <v>BRAXX</v>
      </c>
      <c r="F229" s="19" t="str">
        <f t="shared" si="5"/>
        <v>Yes</v>
      </c>
      <c r="G229" s="19" t="str">
        <f t="shared" si="6"/>
        <v>TRNBRAXXBRAXX</v>
      </c>
      <c r="H229" s="19">
        <f>max(SUMIFS('Input - Capacities'!$I$3:$I$1128,'Input - Capacities'!$F$3:$F$1128,A229),SUMIFS('Input - Capacities'!$J$3:$J$1128,'Input - Capacities'!$F$3:$F$1128,A229)*-1)</f>
        <v>8000</v>
      </c>
      <c r="I229" s="47"/>
      <c r="J229" s="19" t="s">
        <v>418</v>
      </c>
      <c r="K229" s="42" t="s">
        <v>1744</v>
      </c>
      <c r="M229" s="19" t="str">
        <f t="array" ref="M229">IFERROR(INDEX($G$2:$G$1999,MATCH(0,IFERROR(MATCH($G$2:$G$1999,$O$2:$O$1000,0),COUNTIF($M$1:$M228,$G$2:$G$1000)),0)),"")</f>
        <v/>
      </c>
      <c r="O229" s="48" t="s">
        <v>346</v>
      </c>
      <c r="P229" s="42" t="str">
        <f t="shared" si="7"/>
        <v>LBYXX</v>
      </c>
      <c r="Q229" s="42" t="str">
        <f t="shared" si="8"/>
        <v>SDNXX</v>
      </c>
      <c r="R229" s="42" t="b">
        <f>IF(vlookup(O229,'Input - Config'!$A$3:$D$833,4,0)="No",False,True)</f>
        <v>0</v>
      </c>
      <c r="S229" s="42" t="b">
        <v>1</v>
      </c>
      <c r="T229" s="42" t="s">
        <v>1734</v>
      </c>
      <c r="U229" s="19">
        <f t="shared" si="9"/>
        <v>0</v>
      </c>
      <c r="V229" s="19">
        <f t="shared" si="10"/>
        <v>2030</v>
      </c>
      <c r="W229" s="42">
        <v>2030.0</v>
      </c>
      <c r="X229" s="42">
        <v>10.0</v>
      </c>
      <c r="Y229" s="49">
        <f>IFERROR(VLOOKUP(O229,'Final Data - Costs and Losses'!$A$2:$H$997,7,FALSE)/1000,915)</f>
        <v>2281.21872</v>
      </c>
      <c r="Z229" s="19" t="str">
        <f t="shared" si="11"/>
        <v>  TRNLBYXXSDNXX: [0, 2030, 'open', 2030, 10, 2281]</v>
      </c>
      <c r="AB229" s="48"/>
    </row>
    <row r="230">
      <c r="A230" s="19" t="str">
        <f t="array" ref="A230">IFERROR(INDEX('Input - Capacities'!$F$3:$F$1128, MATCH(0,COUNTIF($A$1:A229, 'Input - Capacities'!$F$3:$F$1128), 0)),"")</f>
        <v>TRNBRACNGUYXX</v>
      </c>
      <c r="B230" s="19" t="str">
        <f t="shared" si="1"/>
        <v>BRACN</v>
      </c>
      <c r="C230" s="45" t="str">
        <f t="shared" si="2"/>
        <v>BRAXX</v>
      </c>
      <c r="D230" s="19" t="str">
        <f t="shared" si="3"/>
        <v>GUYXX</v>
      </c>
      <c r="E230" s="45" t="str">
        <f t="shared" si="4"/>
        <v>GUYXX</v>
      </c>
      <c r="F230" s="19" t="str">
        <f t="shared" si="5"/>
        <v>Yes</v>
      </c>
      <c r="G230" s="19" t="str">
        <f t="shared" si="6"/>
        <v>TRNBRAXXGUYXX</v>
      </c>
      <c r="H230" s="19">
        <f>max(SUMIFS('Input - Capacities'!$I$3:$I$1128,'Input - Capacities'!$F$3:$F$1128,A230),SUMIFS('Input - Capacities'!$J$3:$J$1128,'Input - Capacities'!$F$3:$F$1128,A230)*-1)</f>
        <v>0</v>
      </c>
      <c r="I230" s="47"/>
      <c r="J230" s="19" t="s">
        <v>427</v>
      </c>
      <c r="K230" s="42" t="s">
        <v>1744</v>
      </c>
      <c r="M230" s="19" t="str">
        <f t="array" ref="M230">IFERROR(INDEX($G$2:$G$1999,MATCH(0,IFERROR(MATCH($G$2:$G$1999,$O$2:$O$1000,0),COUNTIF($M$1:$M229,$G$2:$G$1000)),0)),"")</f>
        <v/>
      </c>
      <c r="O230" s="48" t="s">
        <v>349</v>
      </c>
      <c r="P230" s="42" t="str">
        <f t="shared" si="7"/>
        <v>LBYXX</v>
      </c>
      <c r="Q230" s="42" t="str">
        <f t="shared" si="8"/>
        <v>TUNXX</v>
      </c>
      <c r="R230" s="42" t="b">
        <f>IF(vlookup(O230,'Input - Config'!$A$3:$D$833,4,0)="No",False,True)</f>
        <v>0</v>
      </c>
      <c r="S230" s="42" t="b">
        <v>1</v>
      </c>
      <c r="T230" s="42" t="s">
        <v>1734</v>
      </c>
      <c r="U230" s="19">
        <f t="shared" si="9"/>
        <v>0.3</v>
      </c>
      <c r="V230" s="19">
        <f t="shared" si="10"/>
        <v>2020</v>
      </c>
      <c r="W230" s="42">
        <v>2030.0</v>
      </c>
      <c r="X230" s="42">
        <v>10.0</v>
      </c>
      <c r="Y230" s="49">
        <f>IFERROR(VLOOKUP(O230,'Final Data - Costs and Losses'!$A$2:$H$997,7,FALSE)/1000,915)</f>
        <v>1007.9424</v>
      </c>
      <c r="Z230" s="19" t="str">
        <f t="shared" si="11"/>
        <v>  TRNLBYXXTUNXX: [0.3, 2020, 'open', 2030, 10, 1008]</v>
      </c>
      <c r="AB230" s="48"/>
    </row>
    <row r="231">
      <c r="A231" s="19" t="str">
        <f t="array" ref="A231">IFERROR(INDEX('Input - Capacities'!$F$3:$F$1128, MATCH(0,COUNTIF($A$1:A230, 'Input - Capacities'!$F$3:$F$1128), 0)),"")</f>
        <v>TRNBRACNSURXX</v>
      </c>
      <c r="B231" s="19" t="str">
        <f t="shared" si="1"/>
        <v>BRACN</v>
      </c>
      <c r="C231" s="45" t="str">
        <f t="shared" si="2"/>
        <v>BRAXX</v>
      </c>
      <c r="D231" s="19" t="str">
        <f t="shared" si="3"/>
        <v>SURXX</v>
      </c>
      <c r="E231" s="45" t="str">
        <f t="shared" si="4"/>
        <v>SURXX</v>
      </c>
      <c r="F231" s="19" t="str">
        <f t="shared" si="5"/>
        <v>Yes</v>
      </c>
      <c r="G231" s="19" t="str">
        <f t="shared" si="6"/>
        <v>TRNBRAXXSURXX</v>
      </c>
      <c r="H231" s="19">
        <f>max(SUMIFS('Input - Capacities'!$I$3:$I$1128,'Input - Capacities'!$F$3:$F$1128,A231),SUMIFS('Input - Capacities'!$J$3:$J$1128,'Input - Capacities'!$F$3:$F$1128,A231)*-1)</f>
        <v>0</v>
      </c>
      <c r="I231" s="47"/>
      <c r="J231" s="19" t="s">
        <v>548</v>
      </c>
      <c r="K231" s="42" t="s">
        <v>1744</v>
      </c>
      <c r="M231" s="19" t="str">
        <f t="array" ref="M231">IFERROR(INDEX($G$2:$G$1999,MATCH(0,IFERROR(MATCH($G$2:$G$1999,$O$2:$O$1000,0),COUNTIF($M$1:$M230,$G$2:$G$1000)),0)),"")</f>
        <v/>
      </c>
      <c r="O231" s="48" t="s">
        <v>351</v>
      </c>
      <c r="P231" s="42" t="str">
        <f t="shared" si="7"/>
        <v>LSOXX</v>
      </c>
      <c r="Q231" s="42" t="str">
        <f t="shared" si="8"/>
        <v>ZAFXX</v>
      </c>
      <c r="R231" s="42" t="b">
        <f>IF(vlookup(O231,'Input - Config'!$A$3:$D$833,4,0)="No",False,True)</f>
        <v>0</v>
      </c>
      <c r="S231" s="42" t="b">
        <v>1</v>
      </c>
      <c r="T231" s="42" t="s">
        <v>1734</v>
      </c>
      <c r="U231" s="19">
        <f t="shared" si="9"/>
        <v>0.23</v>
      </c>
      <c r="V231" s="19">
        <f t="shared" si="10"/>
        <v>2020</v>
      </c>
      <c r="W231" s="42">
        <v>2030.0</v>
      </c>
      <c r="X231" s="42">
        <v>10.0</v>
      </c>
      <c r="Y231" s="49">
        <f>IFERROR(VLOOKUP(O231,'Final Data - Costs and Losses'!$A$2:$H$997,7,FALSE)/1000,915)</f>
        <v>883.65504</v>
      </c>
      <c r="Z231" s="19" t="str">
        <f t="shared" si="11"/>
        <v>  TRNLSOXXZAFXX: [0.23, 2020, 'open', 2030, 10, 884]</v>
      </c>
      <c r="AB231" s="48"/>
    </row>
    <row r="232">
      <c r="A232" s="19" t="str">
        <f t="array" ref="A232">IFERROR(INDEX('Input - Capacities'!$F$3:$F$1128, MATCH(0,COUNTIF($A$1:A231, 'Input - Capacities'!$F$3:$F$1128), 0)),"")</f>
        <v>TRNBRACWBRANE</v>
      </c>
      <c r="B232" s="19" t="str">
        <f t="shared" si="1"/>
        <v>BRACW</v>
      </c>
      <c r="C232" s="45" t="str">
        <f t="shared" si="2"/>
        <v>BRAXX</v>
      </c>
      <c r="D232" s="19" t="str">
        <f t="shared" si="3"/>
        <v>BRANE</v>
      </c>
      <c r="E232" s="45" t="str">
        <f t="shared" si="4"/>
        <v>BRAXX</v>
      </c>
      <c r="F232" s="19" t="str">
        <f t="shared" si="5"/>
        <v>Yes</v>
      </c>
      <c r="G232" s="19" t="str">
        <f t="shared" si="6"/>
        <v>TRNBRAXXBRAXX</v>
      </c>
      <c r="H232" s="19">
        <f>max(SUMIFS('Input - Capacities'!$I$3:$I$1128,'Input - Capacities'!$F$3:$F$1128,A232),SUMIFS('Input - Capacities'!$J$3:$J$1128,'Input - Capacities'!$F$3:$F$1128,A232)*-1)</f>
        <v>2188</v>
      </c>
      <c r="I232" s="47"/>
      <c r="J232" s="19" t="s">
        <v>420</v>
      </c>
      <c r="K232" s="42" t="s">
        <v>1744</v>
      </c>
      <c r="M232" s="19" t="str">
        <f t="array" ref="M232">IFERROR(INDEX($G$2:$G$1999,MATCH(0,IFERROR(MATCH($G$2:$G$1999,$O$2:$O$1000,0),COUNTIF($M$1:$M231,$G$2:$G$1000)),0)),"")</f>
        <v/>
      </c>
      <c r="O232" s="48" t="s">
        <v>1189</v>
      </c>
      <c r="P232" s="42" t="str">
        <f t="shared" si="7"/>
        <v>LTUXX</v>
      </c>
      <c r="Q232" s="42" t="str">
        <f t="shared" si="8"/>
        <v>LVAXX</v>
      </c>
      <c r="R232" s="42" t="b">
        <f>IF(vlookup(O232,'Input - Config'!$A$3:$D$833,4,0)="No",False,True)</f>
        <v>0</v>
      </c>
      <c r="S232" s="42" t="b">
        <v>1</v>
      </c>
      <c r="T232" s="42" t="s">
        <v>1734</v>
      </c>
      <c r="U232" s="19">
        <f t="shared" si="9"/>
        <v>0.95</v>
      </c>
      <c r="V232" s="19">
        <f t="shared" si="10"/>
        <v>2020</v>
      </c>
      <c r="W232" s="42">
        <v>2030.0</v>
      </c>
      <c r="X232" s="42">
        <v>10.0</v>
      </c>
      <c r="Y232" s="49">
        <f>IFERROR(VLOOKUP(O232,'Final Data - Costs and Losses'!$A$2:$H$997,7,FALSE)/1000,915)</f>
        <v>719.04576</v>
      </c>
      <c r="Z232" s="19" t="str">
        <f t="shared" si="11"/>
        <v>  TRNLTUXXLVAXX: [0.95, 2020, 'open', 2030, 10, 719]</v>
      </c>
      <c r="AB232" s="48"/>
    </row>
    <row r="233">
      <c r="A233" s="19" t="str">
        <f t="array" ref="A233">IFERROR(INDEX('Input - Capacities'!$F$3:$F$1128, MATCH(0,COUNTIF($A$1:A232, 'Input - Capacities'!$F$3:$F$1128), 0)),"")</f>
        <v>TRNBRACWBRANW</v>
      </c>
      <c r="B233" s="19" t="str">
        <f t="shared" si="1"/>
        <v>BRACW</v>
      </c>
      <c r="C233" s="45" t="str">
        <f t="shared" si="2"/>
        <v>BRAXX</v>
      </c>
      <c r="D233" s="19" t="str">
        <f t="shared" si="3"/>
        <v>BRANW</v>
      </c>
      <c r="E233" s="45" t="str">
        <f t="shared" si="4"/>
        <v>BRAXX</v>
      </c>
      <c r="F233" s="19" t="str">
        <f t="shared" si="5"/>
        <v>Yes</v>
      </c>
      <c r="G233" s="19" t="str">
        <f t="shared" si="6"/>
        <v>TRNBRAXXBRAXX</v>
      </c>
      <c r="H233" s="19">
        <f>max(SUMIFS('Input - Capacities'!$I$3:$I$1128,'Input - Capacities'!$F$3:$F$1128,A233),SUMIFS('Input - Capacities'!$J$3:$J$1128,'Input - Capacities'!$F$3:$F$1128,A233)*-1)</f>
        <v>0</v>
      </c>
      <c r="I233" s="47"/>
      <c r="J233" s="19" t="s">
        <v>440</v>
      </c>
      <c r="K233" s="42" t="s">
        <v>1744</v>
      </c>
      <c r="M233" s="19" t="str">
        <f t="array" ref="M233">IFERROR(INDEX($G$2:$G$1999,MATCH(0,IFERROR(MATCH($G$2:$G$1999,$O$2:$O$1000,0),COUNTIF($M$1:$M232,$G$2:$G$1000)),0)),"")</f>
        <v/>
      </c>
      <c r="O233" s="48" t="s">
        <v>1190</v>
      </c>
      <c r="P233" s="42" t="str">
        <f t="shared" si="7"/>
        <v>LTUXX</v>
      </c>
      <c r="Q233" s="42" t="str">
        <f t="shared" si="8"/>
        <v>POLXX</v>
      </c>
      <c r="R233" s="42" t="b">
        <f>IF(vlookup(O233,'Input - Config'!$A$3:$D$833,4,0)="No",False,True)</f>
        <v>0</v>
      </c>
      <c r="S233" s="42" t="b">
        <v>1</v>
      </c>
      <c r="T233" s="42" t="s">
        <v>1734</v>
      </c>
      <c r="U233" s="19">
        <f t="shared" si="9"/>
        <v>0</v>
      </c>
      <c r="V233" s="19">
        <f t="shared" si="10"/>
        <v>2030</v>
      </c>
      <c r="W233" s="42">
        <v>2030.0</v>
      </c>
      <c r="X233" s="42">
        <v>10.0</v>
      </c>
      <c r="Y233" s="49">
        <f>IFERROR(VLOOKUP(O233,'Final Data - Costs and Losses'!$A$2:$H$997,7,FALSE)/1000,915)</f>
        <v>938.31456</v>
      </c>
      <c r="Z233" s="19" t="str">
        <f t="shared" si="11"/>
        <v>  TRNLTUXXPOLXX: [0, 2030, 'open', 2030, 10, 938]</v>
      </c>
      <c r="AB233" s="48"/>
    </row>
    <row r="234">
      <c r="A234" s="19" t="str">
        <f t="array" ref="A234">IFERROR(INDEX('Input - Capacities'!$F$3:$F$1128, MATCH(0,COUNTIF($A$1:A233, 'Input - Capacities'!$F$3:$F$1128), 0)),"")</f>
        <v>TRNBRACWBRASE</v>
      </c>
      <c r="B234" s="19" t="str">
        <f t="shared" si="1"/>
        <v>BRACW</v>
      </c>
      <c r="C234" s="45" t="str">
        <f t="shared" si="2"/>
        <v>BRAXX</v>
      </c>
      <c r="D234" s="19" t="str">
        <f t="shared" si="3"/>
        <v>BRASE</v>
      </c>
      <c r="E234" s="45" t="str">
        <f t="shared" si="4"/>
        <v>BRAXX</v>
      </c>
      <c r="F234" s="19" t="str">
        <f t="shared" si="5"/>
        <v>Yes</v>
      </c>
      <c r="G234" s="19" t="str">
        <f t="shared" si="6"/>
        <v>TRNBRAXXBRAXX</v>
      </c>
      <c r="H234" s="19">
        <f>max(SUMIFS('Input - Capacities'!$I$3:$I$1128,'Input - Capacities'!$F$3:$F$1128,A234),SUMIFS('Input - Capacities'!$J$3:$J$1128,'Input - Capacities'!$F$3:$F$1128,A234)*-1)</f>
        <v>30821</v>
      </c>
      <c r="I234" s="47"/>
      <c r="J234" s="19" t="s">
        <v>229</v>
      </c>
      <c r="K234" s="42" t="s">
        <v>1810</v>
      </c>
      <c r="M234" s="19" t="str">
        <f t="array" ref="M234">IFERROR(INDEX($G$2:$G$1999,MATCH(0,IFERROR(MATCH($G$2:$G$1999,$O$2:$O$1000,0),COUNTIF($M$1:$M233,$G$2:$G$1000)),0)),"")</f>
        <v/>
      </c>
      <c r="O234" s="48" t="s">
        <v>1191</v>
      </c>
      <c r="P234" s="42" t="str">
        <f t="shared" si="7"/>
        <v>LTUXX</v>
      </c>
      <c r="Q234" s="42" t="str">
        <f t="shared" si="8"/>
        <v>RUSNW</v>
      </c>
      <c r="R234" s="42" t="b">
        <f>IF(vlookup(O234,'Input - Config'!$A$3:$D$833,4,0)="No",False,True)</f>
        <v>0</v>
      </c>
      <c r="S234" s="42" t="b">
        <v>0</v>
      </c>
      <c r="U234" s="19">
        <f t="shared" si="9"/>
        <v>0</v>
      </c>
      <c r="V234" s="19">
        <f t="shared" si="10"/>
        <v>2030</v>
      </c>
      <c r="W234" s="42">
        <v>2030.0</v>
      </c>
      <c r="X234" s="42">
        <v>10.0</v>
      </c>
      <c r="Y234" s="49">
        <f>IFERROR(VLOOKUP(O234,'Final Data - Costs and Losses'!$A$2:$H$997,7,FALSE)/1000,915)</f>
        <v>1089.55536</v>
      </c>
      <c r="Z234" s="19" t="str">
        <f t="shared" si="11"/>
        <v>  TRNLTUXXRUSNW: [0, 2030, 'open', 2030, 10, 1090]</v>
      </c>
      <c r="AB234" s="48"/>
    </row>
    <row r="235">
      <c r="A235" s="19" t="str">
        <f t="array" ref="A235">IFERROR(INDEX('Input - Capacities'!$F$3:$F$1128, MATCH(0,COUNTIF($A$1:A234, 'Input - Capacities'!$F$3:$F$1128), 0)),"")</f>
        <v>TRNBRACWBRASO</v>
      </c>
      <c r="B235" s="19" t="str">
        <f t="shared" si="1"/>
        <v>BRACW</v>
      </c>
      <c r="C235" s="45" t="str">
        <f t="shared" si="2"/>
        <v>BRAXX</v>
      </c>
      <c r="D235" s="19" t="str">
        <f t="shared" si="3"/>
        <v>BRASO</v>
      </c>
      <c r="E235" s="45" t="str">
        <f t="shared" si="4"/>
        <v>BRAXX</v>
      </c>
      <c r="F235" s="19" t="str">
        <f t="shared" si="5"/>
        <v>Yes</v>
      </c>
      <c r="G235" s="19" t="str">
        <f t="shared" si="6"/>
        <v>TRNBRAXXBRAXX</v>
      </c>
      <c r="H235" s="19">
        <f>max(SUMIFS('Input - Capacities'!$I$3:$I$1128,'Input - Capacities'!$F$3:$F$1128,A235),SUMIFS('Input - Capacities'!$J$3:$J$1128,'Input - Capacities'!$F$3:$F$1128,A235)*-1)</f>
        <v>231</v>
      </c>
      <c r="I235" s="47"/>
      <c r="J235" s="19" t="s">
        <v>241</v>
      </c>
      <c r="K235" s="42" t="s">
        <v>1810</v>
      </c>
      <c r="M235" s="19" t="str">
        <f t="array" ref="M235">IFERROR(INDEX($G$2:$G$1999,MATCH(0,IFERROR(MATCH($G$2:$G$1999,$O$2:$O$1000,0),COUNTIF($M$1:$M234,$G$2:$G$1000)),0)),"")</f>
        <v/>
      </c>
      <c r="O235" s="48" t="s">
        <v>1192</v>
      </c>
      <c r="P235" s="42" t="str">
        <f t="shared" si="7"/>
        <v>LTUXX</v>
      </c>
      <c r="Q235" s="42" t="str">
        <f t="shared" si="8"/>
        <v>SWEXX</v>
      </c>
      <c r="R235" s="42" t="b">
        <f>IF(vlookup(O235,'Input - Config'!$A$3:$D$833,4,0)="No",False,True)</f>
        <v>1</v>
      </c>
      <c r="S235" s="42" t="b">
        <v>0</v>
      </c>
      <c r="U235" s="19">
        <f t="shared" si="9"/>
        <v>0.7</v>
      </c>
      <c r="V235" s="19">
        <f t="shared" si="10"/>
        <v>2020</v>
      </c>
      <c r="W235" s="42">
        <v>2030.0</v>
      </c>
      <c r="X235" s="42">
        <v>10.0</v>
      </c>
      <c r="Y235" s="49">
        <f>IFERROR(VLOOKUP(O235,'Final Data - Costs and Losses'!$A$2:$H$997,7,FALSE)/1000,915)</f>
        <v>1192.0836</v>
      </c>
      <c r="Z235" s="19" t="str">
        <f t="shared" si="11"/>
        <v>  TRNLTUXXSWEXX: [0.7, 2020, 'open', 2030, 10, 1192]</v>
      </c>
      <c r="AB235" s="48"/>
    </row>
    <row r="236">
      <c r="A236" s="19" t="str">
        <f t="array" ref="A236">IFERROR(INDEX('Input - Capacities'!$F$3:$F$1128, MATCH(0,COUNTIF($A$1:A235, 'Input - Capacities'!$F$3:$F$1128), 0)),"")</f>
        <v>TRNBRACWBRAWE</v>
      </c>
      <c r="B236" s="19" t="str">
        <f t="shared" si="1"/>
        <v>BRACW</v>
      </c>
      <c r="C236" s="45" t="str">
        <f t="shared" si="2"/>
        <v>BRAXX</v>
      </c>
      <c r="D236" s="19" t="str">
        <f t="shared" si="3"/>
        <v>BRAWE</v>
      </c>
      <c r="E236" s="45" t="str">
        <f t="shared" si="4"/>
        <v>BRAXX</v>
      </c>
      <c r="F236" s="19" t="str">
        <f t="shared" si="5"/>
        <v>Yes</v>
      </c>
      <c r="G236" s="19" t="str">
        <f t="shared" si="6"/>
        <v>TRNBRAXXBRAXX</v>
      </c>
      <c r="H236" s="19">
        <f>max(SUMIFS('Input - Capacities'!$I$3:$I$1128,'Input - Capacities'!$F$3:$F$1128,A236),SUMIFS('Input - Capacities'!$J$3:$J$1128,'Input - Capacities'!$F$3:$F$1128,A236)*-1)</f>
        <v>694</v>
      </c>
      <c r="I236" s="47"/>
      <c r="J236" s="19" t="s">
        <v>230</v>
      </c>
      <c r="K236" s="42" t="s">
        <v>1810</v>
      </c>
      <c r="M236" s="19" t="str">
        <f t="array" ref="M236">IFERROR(INDEX($G$2:$G$1999,MATCH(0,IFERROR(MATCH($G$2:$G$1999,$O$2:$O$1000,0),COUNTIF($M$1:$M235,$G$2:$G$1000)),0)),"")</f>
        <v/>
      </c>
      <c r="O236" s="48" t="s">
        <v>1193</v>
      </c>
      <c r="P236" s="42" t="str">
        <f t="shared" si="7"/>
        <v>LVAXX</v>
      </c>
      <c r="Q236" s="42" t="str">
        <f t="shared" si="8"/>
        <v>RUSNW</v>
      </c>
      <c r="R236" s="42" t="b">
        <f>IF(vlookup(O236,'Input - Config'!$A$3:$D$833,4,0)="No",False,True)</f>
        <v>0</v>
      </c>
      <c r="S236" s="42" t="b">
        <v>0</v>
      </c>
      <c r="U236" s="19">
        <f t="shared" si="9"/>
        <v>0</v>
      </c>
      <c r="V236" s="19">
        <f t="shared" si="10"/>
        <v>2030</v>
      </c>
      <c r="W236" s="42">
        <v>2030.0</v>
      </c>
      <c r="X236" s="42">
        <v>10.0</v>
      </c>
      <c r="Y236" s="49">
        <f>IFERROR(VLOOKUP(O236,'Final Data - Costs and Losses'!$A$2:$H$997,7,FALSE)/1000,915)</f>
        <v>994.24512</v>
      </c>
      <c r="Z236" s="19" t="str">
        <f t="shared" si="11"/>
        <v>  TRNLVAXXRUSNW: [0, 2030, 'open', 2030, 10, 994]</v>
      </c>
      <c r="AB236" s="48"/>
    </row>
    <row r="237">
      <c r="A237" s="19" t="str">
        <f t="array" ref="A237">IFERROR(INDEX('Input - Capacities'!$F$3:$F$1128, MATCH(0,COUNTIF($A$1:A236, 'Input - Capacities'!$F$3:$F$1128), 0)),"")</f>
        <v>TRNBRACWPRYXX</v>
      </c>
      <c r="B237" s="19" t="str">
        <f t="shared" si="1"/>
        <v>BRACW</v>
      </c>
      <c r="C237" s="45" t="str">
        <f t="shared" si="2"/>
        <v>BRAXX</v>
      </c>
      <c r="D237" s="19" t="str">
        <f t="shared" si="3"/>
        <v>PRYXX</v>
      </c>
      <c r="E237" s="45" t="str">
        <f t="shared" si="4"/>
        <v>PRYXX</v>
      </c>
      <c r="F237" s="19" t="str">
        <f t="shared" si="5"/>
        <v>Yes</v>
      </c>
      <c r="G237" s="19" t="str">
        <f t="shared" si="6"/>
        <v>TRNBRAXXPRYXX</v>
      </c>
      <c r="H237" s="19">
        <f>max(SUMIFS('Input - Capacities'!$I$3:$I$1128,'Input - Capacities'!$F$3:$F$1128,A237),SUMIFS('Input - Capacities'!$J$3:$J$1128,'Input - Capacities'!$F$3:$F$1128,A237)*-1)</f>
        <v>0</v>
      </c>
      <c r="I237" s="47"/>
      <c r="J237" s="19" t="s">
        <v>234</v>
      </c>
      <c r="K237" s="42" t="s">
        <v>1810</v>
      </c>
      <c r="M237" s="19" t="str">
        <f t="array" ref="M237">IFERROR(INDEX($G$2:$G$1999,MATCH(0,IFERROR(MATCH($G$2:$G$1999,$O$2:$O$1000,0),COUNTIF($M$1:$M236,$G$2:$G$1000)),0)),"")</f>
        <v/>
      </c>
      <c r="O237" s="48" t="s">
        <v>1195</v>
      </c>
      <c r="P237" s="42" t="str">
        <f t="shared" si="7"/>
        <v>MDAXX</v>
      </c>
      <c r="Q237" s="42" t="str">
        <f t="shared" si="8"/>
        <v>ROUXX</v>
      </c>
      <c r="R237" s="42" t="b">
        <f>IF(vlookup(O237,'Input - Config'!$A$3:$D$833,4,0)="No",False,True)</f>
        <v>0</v>
      </c>
      <c r="S237" s="42" t="b">
        <v>0</v>
      </c>
      <c r="U237" s="19">
        <f t="shared" si="9"/>
        <v>1.21</v>
      </c>
      <c r="V237" s="19">
        <f t="shared" si="10"/>
        <v>2020</v>
      </c>
      <c r="W237" s="42">
        <v>2030.0</v>
      </c>
      <c r="X237" s="42">
        <v>10.0</v>
      </c>
      <c r="Y237" s="49">
        <f>IFERROR(VLOOKUP(O237,'Final Data - Costs and Losses'!$A$2:$H$997,7,FALSE)/1000,915)</f>
        <v>898.61952</v>
      </c>
      <c r="Z237" s="19" t="str">
        <f t="shared" si="11"/>
        <v>  TRNMDAXXROUXX: [1.21, 2020, 'open', 2030, 10, 899]</v>
      </c>
      <c r="AB237" s="48"/>
    </row>
    <row r="238">
      <c r="A238" s="19" t="str">
        <f t="array" ref="A238">IFERROR(INDEX('Input - Capacities'!$F$3:$F$1128, MATCH(0,COUNTIF($A$1:A237, 'Input - Capacities'!$F$3:$F$1128), 0)),"")</f>
        <v>TRNBRANEBRASE</v>
      </c>
      <c r="B238" s="19" t="str">
        <f t="shared" si="1"/>
        <v>BRANE</v>
      </c>
      <c r="C238" s="45" t="str">
        <f t="shared" si="2"/>
        <v>BRAXX</v>
      </c>
      <c r="D238" s="19" t="str">
        <f t="shared" si="3"/>
        <v>BRASE</v>
      </c>
      <c r="E238" s="45" t="str">
        <f t="shared" si="4"/>
        <v>BRAXX</v>
      </c>
      <c r="F238" s="19" t="str">
        <f t="shared" si="5"/>
        <v>Yes</v>
      </c>
      <c r="G238" s="19" t="str">
        <f t="shared" si="6"/>
        <v>TRNBRAXXBRAXX</v>
      </c>
      <c r="H238" s="19">
        <f>max(SUMIFS('Input - Capacities'!$I$3:$I$1128,'Input - Capacities'!$F$3:$F$1128,A238),SUMIFS('Input - Capacities'!$J$3:$J$1128,'Input - Capacities'!$F$3:$F$1128,A238)*-1)</f>
        <v>3282</v>
      </c>
      <c r="I238" s="47"/>
      <c r="J238" s="19" t="s">
        <v>237</v>
      </c>
      <c r="K238" s="42" t="s">
        <v>1810</v>
      </c>
      <c r="M238" s="19" t="str">
        <f t="array" ref="M238">IFERROR(INDEX($G$2:$G$1999,MATCH(0,IFERROR(MATCH($G$2:$G$1999,$O$2:$O$1000,0),COUNTIF($M$1:$M237,$G$2:$G$1000)),0)),"")</f>
        <v/>
      </c>
      <c r="O238" s="48" t="s">
        <v>1198</v>
      </c>
      <c r="P238" s="42" t="str">
        <f t="shared" si="7"/>
        <v>MDAXX</v>
      </c>
      <c r="Q238" s="42" t="str">
        <f t="shared" si="8"/>
        <v>UKRXX</v>
      </c>
      <c r="R238" s="42" t="b">
        <f>IF(vlookup(O238,'Input - Config'!$A$3:$D$833,4,0)="No",False,True)</f>
        <v>0</v>
      </c>
      <c r="S238" s="42" t="b">
        <v>0</v>
      </c>
      <c r="U238" s="19">
        <f t="shared" si="9"/>
        <v>0.984</v>
      </c>
      <c r="V238" s="19">
        <f t="shared" si="10"/>
        <v>2020</v>
      </c>
      <c r="W238" s="42">
        <v>2030.0</v>
      </c>
      <c r="X238" s="42">
        <v>10.0</v>
      </c>
      <c r="Y238" s="49">
        <f>IFERROR(VLOOKUP(O238,'Final Data - Costs and Losses'!$A$2:$H$997,7,FALSE)/1000,915)</f>
        <v>942.88032</v>
      </c>
      <c r="Z238" s="19" t="str">
        <f t="shared" si="11"/>
        <v>  TRNMDAXXUKRXX: [0.984, 2020, 'open', 2030, 10, 943]</v>
      </c>
      <c r="AB238" s="48"/>
    </row>
    <row r="239">
      <c r="A239" s="19" t="str">
        <f t="array" ref="A239">IFERROR(INDEX('Input - Capacities'!$F$3:$F$1128, MATCH(0,COUNTIF($A$1:A238, 'Input - Capacities'!$F$3:$F$1128), 0)),"")</f>
        <v>TRNBRANWBRAWE</v>
      </c>
      <c r="B239" s="19" t="str">
        <f t="shared" si="1"/>
        <v>BRANW</v>
      </c>
      <c r="C239" s="45" t="str">
        <f t="shared" si="2"/>
        <v>BRAXX</v>
      </c>
      <c r="D239" s="19" t="str">
        <f t="shared" si="3"/>
        <v>BRAWE</v>
      </c>
      <c r="E239" s="45" t="str">
        <f t="shared" si="4"/>
        <v>BRAXX</v>
      </c>
      <c r="F239" s="19" t="str">
        <f t="shared" si="5"/>
        <v>Yes</v>
      </c>
      <c r="G239" s="19" t="str">
        <f t="shared" si="6"/>
        <v>TRNBRAXXBRAXX</v>
      </c>
      <c r="H239" s="19">
        <f>max(SUMIFS('Input - Capacities'!$I$3:$I$1128,'Input - Capacities'!$F$3:$F$1128,A239),SUMIFS('Input - Capacities'!$J$3:$J$1128,'Input - Capacities'!$F$3:$F$1128,A239)*-1)</f>
        <v>0</v>
      </c>
      <c r="I239" s="47"/>
      <c r="J239" s="19" t="s">
        <v>725</v>
      </c>
      <c r="K239" s="42" t="s">
        <v>1756</v>
      </c>
      <c r="M239" s="19" t="str">
        <f t="array" ref="M239">IFERROR(INDEX($G$2:$G$1999,MATCH(0,IFERROR(MATCH($G$2:$G$1999,$O$2:$O$1000,0),COUNTIF($M$1:$M238,$G$2:$G$1000)),0)),"")</f>
        <v/>
      </c>
      <c r="O239" s="48" t="s">
        <v>1222</v>
      </c>
      <c r="P239" s="42" t="str">
        <f t="shared" si="7"/>
        <v>MKDXX</v>
      </c>
      <c r="Q239" s="42" t="str">
        <f t="shared" si="8"/>
        <v>SRBXX</v>
      </c>
      <c r="R239" s="42" t="b">
        <f>IF(vlookup(O239,'Input - Config'!$A$3:$D$833,4,0)="No",False,True)</f>
        <v>0</v>
      </c>
      <c r="S239" s="42" t="b">
        <v>0</v>
      </c>
      <c r="U239" s="19">
        <f t="shared" si="9"/>
        <v>0.54</v>
      </c>
      <c r="V239" s="19">
        <f t="shared" si="10"/>
        <v>2020</v>
      </c>
      <c r="W239" s="42">
        <v>2030.0</v>
      </c>
      <c r="X239" s="42">
        <v>10.0</v>
      </c>
      <c r="Y239" s="49">
        <f>IFERROR(VLOOKUP(O239,'Final Data - Costs and Losses'!$A$2:$H$997,7,FALSE)/1000,915)</f>
        <v>835.02048</v>
      </c>
      <c r="Z239" s="19" t="str">
        <f t="shared" si="11"/>
        <v>  TRNMKDXXSRBXX: [0.54, 2020, 'open', 2030, 10, 835]</v>
      </c>
      <c r="AB239" s="48"/>
    </row>
    <row r="240">
      <c r="A240" s="19" t="str">
        <f t="array" ref="A240">IFERROR(INDEX('Input - Capacities'!$F$3:$F$1128, MATCH(0,COUNTIF($A$1:A239, 'Input - Capacities'!$F$3:$F$1128), 0)),"")</f>
        <v>TRNBRANWCOLXX</v>
      </c>
      <c r="B240" s="19" t="str">
        <f t="shared" si="1"/>
        <v>BRANW</v>
      </c>
      <c r="C240" s="45" t="str">
        <f t="shared" si="2"/>
        <v>BRAXX</v>
      </c>
      <c r="D240" s="19" t="str">
        <f t="shared" si="3"/>
        <v>COLXX</v>
      </c>
      <c r="E240" s="45" t="str">
        <f t="shared" si="4"/>
        <v>COLXX</v>
      </c>
      <c r="F240" s="19" t="str">
        <f t="shared" si="5"/>
        <v>Yes</v>
      </c>
      <c r="G240" s="19" t="str">
        <f t="shared" si="6"/>
        <v>TRNBRAXXCOLXX</v>
      </c>
      <c r="H240" s="19">
        <f>max(SUMIFS('Input - Capacities'!$I$3:$I$1128,'Input - Capacities'!$F$3:$F$1128,A240),SUMIFS('Input - Capacities'!$J$3:$J$1128,'Input - Capacities'!$F$3:$F$1128,A240)*-1)</f>
        <v>0</v>
      </c>
      <c r="I240" s="47"/>
      <c r="J240" s="19" t="s">
        <v>721</v>
      </c>
      <c r="K240" s="42" t="s">
        <v>1756</v>
      </c>
      <c r="M240" s="19" t="str">
        <f t="array" ref="M240">IFERROR(INDEX($G$2:$G$1999,MATCH(0,IFERROR(MATCH($G$2:$G$1999,$O$2:$O$1000,0),COUNTIF($M$1:$M239,$G$2:$G$1000)),0)),"")</f>
        <v/>
      </c>
      <c r="O240" s="48" t="s">
        <v>1464</v>
      </c>
      <c r="P240" s="42" t="str">
        <f t="shared" si="7"/>
        <v>MLIXX</v>
      </c>
      <c r="Q240" s="42" t="str">
        <f t="shared" si="8"/>
        <v>MRTXX</v>
      </c>
      <c r="R240" s="42" t="b">
        <f>IF(vlookup(O240,'Input - Config'!$A$3:$D$833,4,0)="No",False,True)</f>
        <v>0</v>
      </c>
      <c r="S240" s="42" t="b">
        <v>0</v>
      </c>
      <c r="U240" s="19">
        <f t="shared" si="9"/>
        <v>0</v>
      </c>
      <c r="V240" s="19">
        <f t="shared" si="10"/>
        <v>2030</v>
      </c>
      <c r="W240" s="42">
        <v>2030.0</v>
      </c>
      <c r="X240" s="42">
        <v>10.0</v>
      </c>
      <c r="Y240" s="49">
        <f>IFERROR(VLOOKUP(O240,'Final Data - Costs and Losses'!$A$2:$H$997,7,FALSE)/1000,915)</f>
        <v>1312.13616</v>
      </c>
      <c r="Z240" s="19" t="str">
        <f t="shared" si="11"/>
        <v>  TRNMLIXXMRTXX: [0, 2030, 'open', 2030, 10, 1312]</v>
      </c>
      <c r="AB240" s="48"/>
    </row>
    <row r="241">
      <c r="A241" s="19" t="str">
        <f t="array" ref="A241">IFERROR(INDEX('Input - Capacities'!$F$3:$F$1128, MATCH(0,COUNTIF($A$1:A240, 'Input - Capacities'!$F$3:$F$1128), 0)),"")</f>
        <v>TRNBRANWGUFXX</v>
      </c>
      <c r="B241" s="19" t="str">
        <f t="shared" si="1"/>
        <v>BRANW</v>
      </c>
      <c r="C241" s="45" t="str">
        <f t="shared" si="2"/>
        <v>BRAXX</v>
      </c>
      <c r="D241" s="19" t="str">
        <f t="shared" si="3"/>
        <v>GUFXX</v>
      </c>
      <c r="E241" s="45" t="str">
        <f t="shared" si="4"/>
        <v>GUFXX</v>
      </c>
      <c r="F241" s="19" t="str">
        <f t="shared" si="5"/>
        <v>Yes</v>
      </c>
      <c r="G241" s="19" t="str">
        <f t="shared" si="6"/>
        <v>TRNBRAXXGUFXX</v>
      </c>
      <c r="H241" s="19">
        <f>max(SUMIFS('Input - Capacities'!$I$3:$I$1128,'Input - Capacities'!$F$3:$F$1128,A241),SUMIFS('Input - Capacities'!$J$3:$J$1128,'Input - Capacities'!$F$3:$F$1128,A241)*-1)</f>
        <v>0</v>
      </c>
      <c r="I241" s="47"/>
      <c r="J241" s="19" t="s">
        <v>728</v>
      </c>
      <c r="K241" s="42" t="s">
        <v>1756</v>
      </c>
      <c r="M241" s="19" t="str">
        <f t="array" ref="M241">IFERROR(INDEX($G$2:$G$1999,MATCH(0,IFERROR(MATCH($G$2:$G$1999,$O$2:$O$1000,0),COUNTIF($M$1:$M240,$G$2:$G$1000)),0)),"")</f>
        <v/>
      </c>
      <c r="O241" s="48" t="s">
        <v>1466</v>
      </c>
      <c r="P241" s="42" t="str">
        <f t="shared" si="7"/>
        <v>MLIXX</v>
      </c>
      <c r="Q241" s="42" t="str">
        <f t="shared" si="8"/>
        <v>NERXX</v>
      </c>
      <c r="R241" s="42" t="b">
        <f>IF(vlookup(O241,'Input - Config'!$A$3:$D$833,4,0)="No",False,True)</f>
        <v>0</v>
      </c>
      <c r="S241" s="42" t="b">
        <v>0</v>
      </c>
      <c r="U241" s="19">
        <f t="shared" si="9"/>
        <v>0</v>
      </c>
      <c r="V241" s="19">
        <f t="shared" si="10"/>
        <v>2030</v>
      </c>
      <c r="W241" s="42">
        <v>2030.0</v>
      </c>
      <c r="X241" s="42">
        <v>10.0</v>
      </c>
      <c r="Y241" s="49">
        <f>IFERROR(VLOOKUP(O241,'Final Data - Costs and Losses'!$A$2:$H$997,7,FALSE)/1000,915)</f>
        <v>1341.24288</v>
      </c>
      <c r="Z241" s="19" t="str">
        <f t="shared" si="11"/>
        <v>  TRNMLIXXNERXX: [0, 2030, 'open', 2030, 10, 1341]</v>
      </c>
      <c r="AB241" s="48"/>
    </row>
    <row r="242">
      <c r="A242" s="19" t="str">
        <f t="array" ref="A242">IFERROR(INDEX('Input - Capacities'!$F$3:$F$1128, MATCH(0,COUNTIF($A$1:A241, 'Input - Capacities'!$F$3:$F$1128), 0)),"")</f>
        <v>TRNBRANWGUYXX</v>
      </c>
      <c r="B242" s="19" t="str">
        <f t="shared" si="1"/>
        <v>BRANW</v>
      </c>
      <c r="C242" s="45" t="str">
        <f t="shared" si="2"/>
        <v>BRAXX</v>
      </c>
      <c r="D242" s="19" t="str">
        <f t="shared" si="3"/>
        <v>GUYXX</v>
      </c>
      <c r="E242" s="45" t="str">
        <f t="shared" si="4"/>
        <v>GUYXX</v>
      </c>
      <c r="F242" s="19" t="str">
        <f t="shared" si="5"/>
        <v>Yes</v>
      </c>
      <c r="G242" s="19" t="str">
        <f t="shared" si="6"/>
        <v>TRNBRAXXGUYXX</v>
      </c>
      <c r="H242" s="19">
        <f>max(SUMIFS('Input - Capacities'!$I$3:$I$1128,'Input - Capacities'!$F$3:$F$1128,A242),SUMIFS('Input - Capacities'!$J$3:$J$1128,'Input - Capacities'!$F$3:$F$1128,A242)*-1)</f>
        <v>0</v>
      </c>
      <c r="I242" s="47"/>
      <c r="J242" s="19" t="s">
        <v>730</v>
      </c>
      <c r="K242" s="42" t="s">
        <v>1756</v>
      </c>
      <c r="M242" s="19" t="str">
        <f t="array" ref="M242">IFERROR(INDEX($G$2:$G$1999,MATCH(0,IFERROR(MATCH($G$2:$G$1999,$O$2:$O$1000,0),COUNTIF($M$1:$M241,$G$2:$G$1000)),0)),"")</f>
        <v/>
      </c>
      <c r="O242" s="48" t="s">
        <v>1467</v>
      </c>
      <c r="P242" s="42" t="str">
        <f t="shared" si="7"/>
        <v>MLIXX</v>
      </c>
      <c r="Q242" s="42" t="str">
        <f t="shared" si="8"/>
        <v>SENXX</v>
      </c>
      <c r="R242" s="42" t="b">
        <f>IF(vlookup(O242,'Input - Config'!$A$3:$D$833,4,0)="No",False,True)</f>
        <v>0</v>
      </c>
      <c r="S242" s="42" t="b">
        <v>0</v>
      </c>
      <c r="U242" s="19">
        <f t="shared" si="9"/>
        <v>0.25</v>
      </c>
      <c r="V242" s="19">
        <f t="shared" si="10"/>
        <v>2020</v>
      </c>
      <c r="W242" s="42">
        <v>2030.0</v>
      </c>
      <c r="X242" s="42">
        <v>10.0</v>
      </c>
      <c r="Y242" s="49">
        <f>IFERROR(VLOOKUP(O242,'Final Data - Costs and Losses'!$A$2:$H$997,7,FALSE)/1000,915)</f>
        <v>1310.99472</v>
      </c>
      <c r="Z242" s="19" t="str">
        <f t="shared" si="11"/>
        <v>  TRNMLIXXSENXX: [0.25, 2020, 'open', 2030, 10, 1311]</v>
      </c>
      <c r="AB242" s="48"/>
    </row>
    <row r="243">
      <c r="A243" s="19" t="str">
        <f t="array" ref="A243">IFERROR(INDEX('Input - Capacities'!$F$3:$F$1128, MATCH(0,COUNTIF($A$1:A242, 'Input - Capacities'!$F$3:$F$1128), 0)),"")</f>
        <v>TRNBRANWPERXX</v>
      </c>
      <c r="B243" s="19" t="str">
        <f t="shared" si="1"/>
        <v>BRANW</v>
      </c>
      <c r="C243" s="45" t="str">
        <f t="shared" si="2"/>
        <v>BRAXX</v>
      </c>
      <c r="D243" s="19" t="str">
        <f t="shared" si="3"/>
        <v>PERXX</v>
      </c>
      <c r="E243" s="45" t="str">
        <f t="shared" si="4"/>
        <v>PERXX</v>
      </c>
      <c r="F243" s="19" t="str">
        <f t="shared" si="5"/>
        <v>Yes</v>
      </c>
      <c r="G243" s="19" t="str">
        <f t="shared" si="6"/>
        <v>TRNBRAXXPERXX</v>
      </c>
      <c r="H243" s="19">
        <f>max(SUMIFS('Input - Capacities'!$I$3:$I$1128,'Input - Capacities'!$F$3:$F$1128,A243),SUMIFS('Input - Capacities'!$J$3:$J$1128,'Input - Capacities'!$F$3:$F$1128,A243)*-1)</f>
        <v>0</v>
      </c>
      <c r="I243" s="47"/>
      <c r="J243" s="19" t="s">
        <v>732</v>
      </c>
      <c r="K243" s="42" t="s">
        <v>1756</v>
      </c>
      <c r="M243" s="19" t="str">
        <f t="array" ref="M243">IFERROR(INDEX($G$2:$G$1999,MATCH(0,IFERROR(MATCH($G$2:$G$1999,$O$2:$O$1000,0),COUNTIF($M$1:$M242,$G$2:$G$1000)),0)),"")</f>
        <v/>
      </c>
      <c r="O243" s="48" t="s">
        <v>1223</v>
      </c>
      <c r="P243" s="42" t="str">
        <f t="shared" si="7"/>
        <v>MNEXX</v>
      </c>
      <c r="Q243" s="42" t="str">
        <f t="shared" si="8"/>
        <v>SRBXX</v>
      </c>
      <c r="R243" s="42" t="b">
        <f>IF(vlookup(O243,'Input - Config'!$A$3:$D$833,4,0)="No",False,True)</f>
        <v>0</v>
      </c>
      <c r="S243" s="42" t="b">
        <v>0</v>
      </c>
      <c r="U243" s="19">
        <f t="shared" si="9"/>
        <v>0.58</v>
      </c>
      <c r="V243" s="19">
        <f t="shared" si="10"/>
        <v>2020</v>
      </c>
      <c r="W243" s="42">
        <v>2030.0</v>
      </c>
      <c r="X243" s="42">
        <v>10.0</v>
      </c>
      <c r="Y243" s="49">
        <f>IFERROR(VLOOKUP(O243,'Final Data - Costs and Losses'!$A$2:$H$997,7,FALSE)/1000,915)</f>
        <v>754.5864</v>
      </c>
      <c r="Z243" s="19" t="str">
        <f t="shared" si="11"/>
        <v>  TRNMNEXXSRBXX: [0.58, 2020, 'open', 2030, 10, 755]</v>
      </c>
      <c r="AB243" s="48"/>
    </row>
    <row r="244">
      <c r="A244" s="19" t="str">
        <f t="array" ref="A244">IFERROR(INDEX('Input - Capacities'!$F$3:$F$1128, MATCH(0,COUNTIF($A$1:A243, 'Input - Capacities'!$F$3:$F$1128), 0)),"")</f>
        <v>TRNBRANWSURXX</v>
      </c>
      <c r="B244" s="19" t="str">
        <f t="shared" si="1"/>
        <v>BRANW</v>
      </c>
      <c r="C244" s="45" t="str">
        <f t="shared" si="2"/>
        <v>BRAXX</v>
      </c>
      <c r="D244" s="19" t="str">
        <f t="shared" si="3"/>
        <v>SURXX</v>
      </c>
      <c r="E244" s="45" t="str">
        <f t="shared" si="4"/>
        <v>SURXX</v>
      </c>
      <c r="F244" s="19" t="str">
        <f t="shared" si="5"/>
        <v>Yes</v>
      </c>
      <c r="G244" s="19" t="str">
        <f t="shared" si="6"/>
        <v>TRNBRAXXSURXX</v>
      </c>
      <c r="H244" s="19">
        <f>max(SUMIFS('Input - Capacities'!$I$3:$I$1128,'Input - Capacities'!$F$3:$F$1128,A244),SUMIFS('Input - Capacities'!$J$3:$J$1128,'Input - Capacities'!$F$3:$F$1128,A244)*-1)</f>
        <v>0</v>
      </c>
      <c r="I244" s="47"/>
      <c r="J244" s="19" t="s">
        <v>639</v>
      </c>
      <c r="K244" s="42" t="s">
        <v>1756</v>
      </c>
      <c r="M244" s="19" t="str">
        <f t="array" ref="M244">IFERROR(INDEX($G$2:$G$1999,MATCH(0,IFERROR(MATCH($G$2:$G$1999,$O$2:$O$1000,0),COUNTIF($M$1:$M243,$G$2:$G$1000)),0)),"")</f>
        <v/>
      </c>
      <c r="O244" s="48" t="s">
        <v>1225</v>
      </c>
      <c r="P244" s="42" t="str">
        <f t="shared" si="7"/>
        <v>MNGXX</v>
      </c>
      <c r="Q244" s="42" t="str">
        <f t="shared" si="8"/>
        <v>RUSSI</v>
      </c>
      <c r="R244" s="42" t="b">
        <f>IF(vlookup(O244,'Input - Config'!$A$3:$D$833,4,0)="No",False,True)</f>
        <v>0</v>
      </c>
      <c r="S244" s="42" t="b">
        <v>0</v>
      </c>
      <c r="U244" s="19">
        <f t="shared" si="9"/>
        <v>0.345</v>
      </c>
      <c r="V244" s="19">
        <f t="shared" si="10"/>
        <v>2020</v>
      </c>
      <c r="W244" s="42">
        <v>2030.0</v>
      </c>
      <c r="X244" s="42">
        <v>10.0</v>
      </c>
      <c r="Y244" s="49">
        <f>IFERROR(VLOOKUP(O244,'Final Data - Costs and Losses'!$A$2:$H$997,7,FALSE)/1000,915)</f>
        <v>1757.29776</v>
      </c>
      <c r="Z244" s="19" t="str">
        <f t="shared" si="11"/>
        <v>  TRNMNGXXRUSSI: [0.345, 2020, 'open', 2030, 10, 1757]</v>
      </c>
      <c r="AB244" s="48"/>
    </row>
    <row r="245">
      <c r="A245" s="19" t="str">
        <f t="array" ref="A245">IFERROR(INDEX('Input - Capacities'!$F$3:$F$1128, MATCH(0,COUNTIF($A$1:A244, 'Input - Capacities'!$F$3:$F$1128), 0)),"")</f>
        <v>TRNBRANWVENXX</v>
      </c>
      <c r="B245" s="19" t="str">
        <f t="shared" si="1"/>
        <v>BRANW</v>
      </c>
      <c r="C245" s="45" t="str">
        <f t="shared" si="2"/>
        <v>BRAXX</v>
      </c>
      <c r="D245" s="19" t="str">
        <f t="shared" si="3"/>
        <v>VENXX</v>
      </c>
      <c r="E245" s="45" t="str">
        <f t="shared" si="4"/>
        <v>VENXX</v>
      </c>
      <c r="F245" s="19" t="str">
        <f t="shared" si="5"/>
        <v>Yes</v>
      </c>
      <c r="G245" s="19" t="str">
        <f t="shared" si="6"/>
        <v>TRNBRAXXVENXX</v>
      </c>
      <c r="H245" s="19">
        <f>max(SUMIFS('Input - Capacities'!$I$3:$I$1128,'Input - Capacities'!$F$3:$F$1128,A245),SUMIFS('Input - Capacities'!$J$3:$J$1128,'Input - Capacities'!$F$3:$F$1128,A245)*-1)</f>
        <v>231</v>
      </c>
      <c r="I245" s="47"/>
      <c r="J245" s="19" t="s">
        <v>723</v>
      </c>
      <c r="K245" s="42" t="s">
        <v>1756</v>
      </c>
      <c r="M245" s="19" t="str">
        <f t="array" ref="M245">IFERROR(INDEX($G$2:$G$1999,MATCH(0,IFERROR(MATCH($G$2:$G$1999,$O$2:$O$1000,0),COUNTIF($M$1:$M244,$G$2:$G$1000)),0)),"")</f>
        <v/>
      </c>
      <c r="O245" s="48" t="s">
        <v>1468</v>
      </c>
      <c r="P245" s="42" t="str">
        <f t="shared" si="7"/>
        <v>MOZXX</v>
      </c>
      <c r="Q245" s="42" t="str">
        <f t="shared" si="8"/>
        <v>MWIXX</v>
      </c>
      <c r="R245" s="42" t="b">
        <f>IF(vlookup(O245,'Input - Config'!$A$3:$D$833,4,0)="No",False,True)</f>
        <v>0</v>
      </c>
      <c r="S245" s="42" t="b">
        <v>0</v>
      </c>
      <c r="U245" s="19">
        <f t="shared" si="9"/>
        <v>0</v>
      </c>
      <c r="V245" s="19">
        <f t="shared" si="10"/>
        <v>2030</v>
      </c>
      <c r="W245" s="42">
        <v>2030.0</v>
      </c>
      <c r="X245" s="42">
        <v>10.0</v>
      </c>
      <c r="Y245" s="49">
        <f>IFERROR(VLOOKUP(O245,'Final Data - Costs and Losses'!$A$2:$H$997,7,FALSE)/1000,915)</f>
        <v>1477.64496</v>
      </c>
      <c r="Z245" s="19" t="str">
        <f t="shared" si="11"/>
        <v>  TRNMOZXXMWIXX: [0, 2030, 'open', 2030, 10, 1478]</v>
      </c>
      <c r="AB245" s="48"/>
    </row>
    <row r="246">
      <c r="A246" s="19" t="str">
        <f t="array" ref="A246">IFERROR(INDEX('Input - Capacities'!$F$3:$F$1128, MATCH(0,COUNTIF($A$1:A245, 'Input - Capacities'!$F$3:$F$1128), 0)),"")</f>
        <v>TRNBRASEBRASO</v>
      </c>
      <c r="B246" s="19" t="str">
        <f t="shared" si="1"/>
        <v>BRASE</v>
      </c>
      <c r="C246" s="45" t="str">
        <f t="shared" si="2"/>
        <v>BRAXX</v>
      </c>
      <c r="D246" s="19" t="str">
        <f t="shared" si="3"/>
        <v>BRASO</v>
      </c>
      <c r="E246" s="45" t="str">
        <f t="shared" si="4"/>
        <v>BRAXX</v>
      </c>
      <c r="F246" s="19" t="str">
        <f t="shared" si="5"/>
        <v>Yes</v>
      </c>
      <c r="G246" s="19" t="str">
        <f t="shared" si="6"/>
        <v>TRNBRAXXBRAXX</v>
      </c>
      <c r="H246" s="19">
        <f>max(SUMIFS('Input - Capacities'!$I$3:$I$1128,'Input - Capacities'!$F$3:$F$1128,A246),SUMIFS('Input - Capacities'!$J$3:$J$1128,'Input - Capacities'!$F$3:$F$1128,A246)*-1)</f>
        <v>25141</v>
      </c>
      <c r="I246" s="47"/>
      <c r="J246" s="42" t="s">
        <v>1544</v>
      </c>
      <c r="K246" s="48" t="s">
        <v>1891</v>
      </c>
      <c r="M246" s="19" t="str">
        <f t="array" ref="M246">IFERROR(INDEX($G$2:$G$1999,MATCH(0,IFERROR(MATCH($G$2:$G$1999,$O$2:$O$1000,0),COUNTIF($M$1:$M245,$G$2:$G$1000)),0)),"")</f>
        <v/>
      </c>
      <c r="O246" s="48" t="s">
        <v>1471</v>
      </c>
      <c r="P246" s="42" t="str">
        <f t="shared" si="7"/>
        <v>MOZXX</v>
      </c>
      <c r="Q246" s="42" t="str">
        <f t="shared" si="8"/>
        <v>SWZXX</v>
      </c>
      <c r="R246" s="42" t="b">
        <f>IF(vlookup(O246,'Input - Config'!$A$3:$D$833,4,0)="No",False,True)</f>
        <v>0</v>
      </c>
      <c r="S246" s="42" t="b">
        <v>0</v>
      </c>
      <c r="U246" s="19">
        <f t="shared" si="9"/>
        <v>1.45</v>
      </c>
      <c r="V246" s="19">
        <f t="shared" si="10"/>
        <v>2020</v>
      </c>
      <c r="W246" s="42">
        <v>2030.0</v>
      </c>
      <c r="X246" s="42">
        <v>10.0</v>
      </c>
      <c r="Y246" s="49">
        <f>IFERROR(VLOOKUP(O246,'Final Data - Costs and Losses'!$A$2:$H$997,7,FALSE)/1000,915)</f>
        <v>479.61408</v>
      </c>
      <c r="Z246" s="19" t="str">
        <f t="shared" si="11"/>
        <v>  TRNMOZXXSWZXX: [1.45, 2020, 'open', 2030, 10, 480]</v>
      </c>
      <c r="AB246" s="48"/>
    </row>
    <row r="247">
      <c r="A247" s="19" t="str">
        <f t="array" ref="A247">IFERROR(INDEX('Input - Capacities'!$F$3:$F$1128, MATCH(0,COUNTIF($A$1:A246, 'Input - Capacities'!$F$3:$F$1128), 0)),"")</f>
        <v>TRNBRASEBRAWE</v>
      </c>
      <c r="B247" s="19" t="str">
        <f t="shared" si="1"/>
        <v>BRASE</v>
      </c>
      <c r="C247" s="45" t="str">
        <f t="shared" si="2"/>
        <v>BRAXX</v>
      </c>
      <c r="D247" s="19" t="str">
        <f t="shared" si="3"/>
        <v>BRAWE</v>
      </c>
      <c r="E247" s="45" t="str">
        <f t="shared" si="4"/>
        <v>BRAXX</v>
      </c>
      <c r="F247" s="19" t="str">
        <f t="shared" si="5"/>
        <v>Yes</v>
      </c>
      <c r="G247" s="19" t="str">
        <f t="shared" si="6"/>
        <v>TRNBRAXXBRAXX</v>
      </c>
      <c r="H247" s="19">
        <f>max(SUMIFS('Input - Capacities'!$I$3:$I$1128,'Input - Capacities'!$F$3:$F$1128,A247),SUMIFS('Input - Capacities'!$J$3:$J$1128,'Input - Capacities'!$F$3:$F$1128,A247)*-1)</f>
        <v>6300</v>
      </c>
      <c r="I247" s="47"/>
      <c r="J247" s="42" t="s">
        <v>1207</v>
      </c>
      <c r="K247" s="48" t="s">
        <v>1891</v>
      </c>
      <c r="M247" s="19" t="str">
        <f t="array" ref="M247">IFERROR(INDEX($G$2:$G$1999,MATCH(0,IFERROR(MATCH($G$2:$G$1999,$O$2:$O$1000,0),COUNTIF($M$1:$M246,$G$2:$G$1000)),0)),"")</f>
        <v/>
      </c>
      <c r="O247" s="48" t="s">
        <v>1473</v>
      </c>
      <c r="P247" s="42" t="str">
        <f t="shared" si="7"/>
        <v>MOZXX</v>
      </c>
      <c r="Q247" s="42" t="str">
        <f t="shared" si="8"/>
        <v>TZAXX</v>
      </c>
      <c r="R247" s="42" t="b">
        <f>IF(vlookup(O247,'Input - Config'!$A$3:$D$833,4,0)="No",False,True)</f>
        <v>0</v>
      </c>
      <c r="S247" s="42" t="b">
        <v>0</v>
      </c>
      <c r="U247" s="19">
        <f t="shared" si="9"/>
        <v>0</v>
      </c>
      <c r="V247" s="19">
        <f t="shared" si="10"/>
        <v>2030</v>
      </c>
      <c r="W247" s="42">
        <v>2030.0</v>
      </c>
      <c r="X247" s="42">
        <v>10.0</v>
      </c>
      <c r="Y247" s="49">
        <f>IFERROR(VLOOKUP(O247,'Final Data - Costs and Losses'!$A$2:$H$997,7,FALSE)/1000,915)</f>
        <v>1995.288</v>
      </c>
      <c r="Z247" s="19" t="str">
        <f t="shared" si="11"/>
        <v>  TRNMOZXXTZAXX: [0, 2030, 'open', 2030, 10, 1995]</v>
      </c>
      <c r="AB247" s="48"/>
    </row>
    <row r="248">
      <c r="A248" s="19" t="str">
        <f t="array" ref="A248">IFERROR(INDEX('Input - Capacities'!$F$3:$F$1128, MATCH(0,COUNTIF($A$1:A247, 'Input - Capacities'!$F$3:$F$1128), 0)),"")</f>
        <v>TRNBRASOPRYXX</v>
      </c>
      <c r="B248" s="19" t="str">
        <f t="shared" si="1"/>
        <v>BRASO</v>
      </c>
      <c r="C248" s="45" t="str">
        <f t="shared" si="2"/>
        <v>BRAXX</v>
      </c>
      <c r="D248" s="19" t="str">
        <f t="shared" si="3"/>
        <v>PRYXX</v>
      </c>
      <c r="E248" s="45" t="str">
        <f t="shared" si="4"/>
        <v>PRYXX</v>
      </c>
      <c r="F248" s="19" t="str">
        <f t="shared" si="5"/>
        <v>Yes</v>
      </c>
      <c r="G248" s="19" t="str">
        <f t="shared" si="6"/>
        <v>TRNBRAXXPRYXX</v>
      </c>
      <c r="H248" s="19">
        <f>max(SUMIFS('Input - Capacities'!$I$3:$I$1128,'Input - Capacities'!$F$3:$F$1128,A248),SUMIFS('Input - Capacities'!$J$3:$J$1128,'Input - Capacities'!$F$3:$F$1128,A248)*-1)</f>
        <v>8751</v>
      </c>
      <c r="I248" s="47"/>
      <c r="J248" s="42" t="s">
        <v>1219</v>
      </c>
      <c r="K248" s="48" t="s">
        <v>1891</v>
      </c>
      <c r="M248" s="19" t="str">
        <f t="array" ref="M248">IFERROR(INDEX($G$2:$G$1999,MATCH(0,IFERROR(MATCH($G$2:$G$1999,$O$2:$O$1000,0),COUNTIF($M$1:$M247,$G$2:$G$1000)),0)),"")</f>
        <v/>
      </c>
      <c r="O248" s="48" t="s">
        <v>1474</v>
      </c>
      <c r="P248" s="42" t="str">
        <f t="shared" si="7"/>
        <v>MOZXX</v>
      </c>
      <c r="Q248" s="42" t="str">
        <f t="shared" si="8"/>
        <v>ZAFXX</v>
      </c>
      <c r="R248" s="42" t="b">
        <f>IF(vlookup(O248,'Input - Config'!$A$3:$D$833,4,0)="No",False,True)</f>
        <v>0</v>
      </c>
      <c r="S248" s="42" t="b">
        <v>0</v>
      </c>
      <c r="U248" s="19">
        <f t="shared" si="9"/>
        <v>2</v>
      </c>
      <c r="V248" s="19">
        <f t="shared" si="10"/>
        <v>2020</v>
      </c>
      <c r="W248" s="42">
        <v>2030.0</v>
      </c>
      <c r="X248" s="42">
        <v>10.0</v>
      </c>
      <c r="Y248" s="49">
        <f>IFERROR(VLOOKUP(O248,'Final Data - Costs and Losses'!$A$2:$H$997,7,FALSE)/1000,915)</f>
        <v>973.12848</v>
      </c>
      <c r="Z248" s="19" t="str">
        <f t="shared" si="11"/>
        <v>  TRNMOZXXZAFXX: [2, 2020, 'open', 2030, 10, 973]</v>
      </c>
      <c r="AB248" s="48"/>
    </row>
    <row r="249">
      <c r="A249" s="19" t="str">
        <f t="array" ref="A249">IFERROR(INDEX('Input - Capacities'!$F$3:$F$1128, MATCH(0,COUNTIF($A$1:A248, 'Input - Capacities'!$F$3:$F$1128), 0)),"")</f>
        <v>TRNBRASOURYXX</v>
      </c>
      <c r="B249" s="19" t="str">
        <f t="shared" si="1"/>
        <v>BRASO</v>
      </c>
      <c r="C249" s="45" t="str">
        <f t="shared" si="2"/>
        <v>BRAXX</v>
      </c>
      <c r="D249" s="19" t="str">
        <f t="shared" si="3"/>
        <v>URYXX</v>
      </c>
      <c r="E249" s="45" t="str">
        <f t="shared" si="4"/>
        <v>URYXX</v>
      </c>
      <c r="F249" s="19" t="str">
        <f t="shared" si="5"/>
        <v>Yes</v>
      </c>
      <c r="G249" s="19" t="str">
        <f t="shared" si="6"/>
        <v>TRNBRAXXURYXX</v>
      </c>
      <c r="H249" s="19">
        <f>max(SUMIFS('Input - Capacities'!$I$3:$I$1128,'Input - Capacities'!$F$3:$F$1128,A249),SUMIFS('Input - Capacities'!$J$3:$J$1128,'Input - Capacities'!$F$3:$F$1128,A249)*-1)</f>
        <v>570</v>
      </c>
      <c r="I249" s="47"/>
      <c r="J249" s="42" t="s">
        <v>1531</v>
      </c>
      <c r="K249" s="48" t="s">
        <v>1891</v>
      </c>
      <c r="M249" s="19" t="str">
        <f t="array" ref="M249">IFERROR(INDEX($G$2:$G$1999,MATCH(0,IFERROR(MATCH($G$2:$G$1999,$O$2:$O$1000,0),COUNTIF($M$1:$M248,$G$2:$G$1000)),0)),"")</f>
        <v/>
      </c>
      <c r="O249" s="48" t="s">
        <v>1475</v>
      </c>
      <c r="P249" s="42" t="str">
        <f t="shared" si="7"/>
        <v>MOZXX</v>
      </c>
      <c r="Q249" s="42" t="str">
        <f t="shared" si="8"/>
        <v>ZMBXX</v>
      </c>
      <c r="R249" s="42" t="b">
        <f>IF(vlookup(O249,'Input - Config'!$A$3:$D$833,4,0)="No",False,True)</f>
        <v>0</v>
      </c>
      <c r="S249" s="42" t="b">
        <v>0</v>
      </c>
      <c r="U249" s="19">
        <f t="shared" si="9"/>
        <v>0</v>
      </c>
      <c r="V249" s="19">
        <f t="shared" si="10"/>
        <v>2030</v>
      </c>
      <c r="W249" s="42">
        <v>2030.0</v>
      </c>
      <c r="X249" s="42">
        <v>10.0</v>
      </c>
      <c r="Y249" s="49">
        <f>IFERROR(VLOOKUP(O249,'Final Data - Costs and Losses'!$A$2:$H$997,7,FALSE)/1000,915)</f>
        <v>1430.2752</v>
      </c>
      <c r="Z249" s="19" t="str">
        <f t="shared" si="11"/>
        <v>  TRNMOZXXZMBXX: [0, 2030, 'open', 2030, 10, 1430]</v>
      </c>
      <c r="AB249" s="48"/>
    </row>
    <row r="250">
      <c r="A250" s="19" t="str">
        <f t="array" ref="A250">IFERROR(INDEX('Input - Capacities'!$F$3:$F$1128, MATCH(0,COUNTIF($A$1:A249, 'Input - Capacities'!$F$3:$F$1128), 0)),"")</f>
        <v>TRNBRAWEPERXX</v>
      </c>
      <c r="B250" s="19" t="str">
        <f t="shared" si="1"/>
        <v>BRAWE</v>
      </c>
      <c r="C250" s="45" t="str">
        <f t="shared" si="2"/>
        <v>BRAXX</v>
      </c>
      <c r="D250" s="19" t="str">
        <f t="shared" si="3"/>
        <v>PERXX</v>
      </c>
      <c r="E250" s="45" t="str">
        <f t="shared" si="4"/>
        <v>PERXX</v>
      </c>
      <c r="F250" s="19" t="str">
        <f t="shared" si="5"/>
        <v>Yes</v>
      </c>
      <c r="G250" s="19" t="str">
        <f t="shared" si="6"/>
        <v>TRNBRAXXPERXX</v>
      </c>
      <c r="H250" s="19">
        <f>max(SUMIFS('Input - Capacities'!$I$3:$I$1128,'Input - Capacities'!$F$3:$F$1128,A250),SUMIFS('Input - Capacities'!$J$3:$J$1128,'Input - Capacities'!$F$3:$F$1128,A250)*-1)</f>
        <v>0</v>
      </c>
      <c r="I250" s="47"/>
      <c r="J250" s="42" t="s">
        <v>1549</v>
      </c>
      <c r="K250" s="48" t="s">
        <v>1891</v>
      </c>
      <c r="M250" s="19" t="str">
        <f t="array" ref="M250">IFERROR(INDEX($G$2:$G$1999,MATCH(0,IFERROR(MATCH($G$2:$G$1999,$O$2:$O$1000,0),COUNTIF($M$1:$M249,$G$2:$G$1000)),0)),"")</f>
        <v/>
      </c>
      <c r="O250" s="48" t="s">
        <v>1476</v>
      </c>
      <c r="P250" s="42" t="str">
        <f t="shared" si="7"/>
        <v>MOZXX</v>
      </c>
      <c r="Q250" s="42" t="str">
        <f t="shared" si="8"/>
        <v>ZWEXX</v>
      </c>
      <c r="R250" s="42" t="b">
        <f>IF(vlookup(O250,'Input - Config'!$A$3:$D$833,4,0)="No",False,True)</f>
        <v>0</v>
      </c>
      <c r="S250" s="42" t="b">
        <v>0</v>
      </c>
      <c r="U250" s="19">
        <f t="shared" si="9"/>
        <v>0.5</v>
      </c>
      <c r="V250" s="19">
        <f t="shared" si="10"/>
        <v>2020</v>
      </c>
      <c r="W250" s="42">
        <v>2030.0</v>
      </c>
      <c r="X250" s="42">
        <v>10.0</v>
      </c>
      <c r="Y250" s="49">
        <f>IFERROR(VLOOKUP(O250,'Final Data - Costs and Losses'!$A$2:$H$997,7,FALSE)/1000,915)</f>
        <v>1237.94256</v>
      </c>
      <c r="Z250" s="19" t="str">
        <f t="shared" si="11"/>
        <v>  TRNMOZXXZWEXX: [0.5, 2020, 'open', 2030, 10, 1238]</v>
      </c>
      <c r="AB250" s="48"/>
    </row>
    <row r="251">
      <c r="A251" s="19" t="str">
        <f t="array" ref="A251">IFERROR(INDEX('Input - Capacities'!$F$3:$F$1128, MATCH(0,COUNTIF($A$1:A250, 'Input - Capacities'!$F$3:$F$1128), 0)),"")</f>
        <v>TRNCANARCANQC</v>
      </c>
      <c r="B251" s="19" t="str">
        <f t="shared" si="1"/>
        <v>CANAR</v>
      </c>
      <c r="C251" s="45" t="str">
        <f t="shared" si="2"/>
        <v>CANEA</v>
      </c>
      <c r="D251" s="19" t="str">
        <f t="shared" si="3"/>
        <v>CANQC</v>
      </c>
      <c r="E251" s="45" t="str">
        <f t="shared" si="4"/>
        <v>CANEA</v>
      </c>
      <c r="F251" s="19" t="str">
        <f t="shared" si="5"/>
        <v>Yes</v>
      </c>
      <c r="G251" s="19" t="str">
        <f t="shared" si="6"/>
        <v>TRNCANEACANEA</v>
      </c>
      <c r="H251" s="19">
        <f>max(SUMIFS('Input - Capacities'!$I$3:$I$1128,'Input - Capacities'!$F$3:$F$1128,A251),SUMIFS('Input - Capacities'!$J$3:$J$1128,'Input - Capacities'!$F$3:$F$1128,A251)*-1)</f>
        <v>1200</v>
      </c>
      <c r="I251" s="47"/>
      <c r="J251" s="42" t="s">
        <v>1569</v>
      </c>
      <c r="K251" s="48" t="s">
        <v>1892</v>
      </c>
      <c r="M251" s="19" t="str">
        <f t="array" ref="M251">IFERROR(INDEX($G$2:$G$1999,MATCH(0,IFERROR(MATCH($G$2:$G$1999,$O$2:$O$1000,0),COUNTIF($M$1:$M250,$G$2:$G$1000)),0)),"")</f>
        <v/>
      </c>
      <c r="O251" s="48" t="s">
        <v>1227</v>
      </c>
      <c r="P251" s="42" t="str">
        <f t="shared" si="7"/>
        <v>MRTXX</v>
      </c>
      <c r="Q251" s="42" t="str">
        <f t="shared" si="8"/>
        <v>SENXX</v>
      </c>
      <c r="R251" s="42" t="b">
        <f>IF(vlookup(O251,'Input - Config'!$A$3:$D$833,4,0)="No",False,True)</f>
        <v>0</v>
      </c>
      <c r="S251" s="42" t="b">
        <v>0</v>
      </c>
      <c r="U251" s="19">
        <f t="shared" si="9"/>
        <v>0.25</v>
      </c>
      <c r="V251" s="19">
        <f t="shared" si="10"/>
        <v>2020</v>
      </c>
      <c r="W251" s="42">
        <v>2030.0</v>
      </c>
      <c r="X251" s="42">
        <v>10.0</v>
      </c>
      <c r="Y251" s="49">
        <f>IFERROR(VLOOKUP(O251,'Final Data - Costs and Losses'!$A$2:$H$997,7,FALSE)/1000,915)</f>
        <v>946.87536</v>
      </c>
      <c r="Z251" s="19" t="str">
        <f t="shared" si="11"/>
        <v>  TRNMRTXXSENXX: [0.25, 2020, 'open', 2030, 10, 947]</v>
      </c>
      <c r="AB251" s="48"/>
    </row>
    <row r="252">
      <c r="A252" s="19" t="str">
        <f t="array" ref="A252">IFERROR(INDEX('Input - Capacities'!$F$3:$F$1128, MATCH(0,COUNTIF($A$1:A251, 'Input - Capacities'!$F$3:$F$1128), 0)),"")</f>
        <v>TRNCANMBCANON</v>
      </c>
      <c r="B252" s="19" t="str">
        <f t="shared" si="1"/>
        <v>CANMB</v>
      </c>
      <c r="C252" s="45" t="str">
        <f t="shared" si="2"/>
        <v>CANCE</v>
      </c>
      <c r="D252" s="19" t="str">
        <f t="shared" si="3"/>
        <v>CANON</v>
      </c>
      <c r="E252" s="45" t="str">
        <f t="shared" si="4"/>
        <v>CANEA</v>
      </c>
      <c r="F252" s="19" t="str">
        <f t="shared" si="5"/>
        <v>Yes</v>
      </c>
      <c r="G252" s="19" t="str">
        <f t="shared" si="6"/>
        <v>TRNCANCECANEA</v>
      </c>
      <c r="H252" s="19">
        <f>max(SUMIFS('Input - Capacities'!$I$3:$I$1128,'Input - Capacities'!$F$3:$F$1128,A252),SUMIFS('Input - Capacities'!$J$3:$J$1128,'Input - Capacities'!$F$3:$F$1128,A252)*-1)</f>
        <v>200</v>
      </c>
      <c r="I252" s="47"/>
      <c r="J252" s="42" t="s">
        <v>1590</v>
      </c>
      <c r="K252" s="48" t="s">
        <v>1892</v>
      </c>
      <c r="M252" s="19" t="str">
        <f t="array" ref="M252">IFERROR(INDEX($G$2:$G$1999,MATCH(0,IFERROR(MATCH($G$2:$G$1999,$O$2:$O$1000,0),COUNTIF($M$1:$M251,$G$2:$G$1000)),0)),"")</f>
        <v/>
      </c>
      <c r="O252" s="48" t="s">
        <v>1477</v>
      </c>
      <c r="P252" s="42" t="str">
        <f t="shared" si="7"/>
        <v>MWIXX</v>
      </c>
      <c r="Q252" s="42" t="str">
        <f t="shared" si="8"/>
        <v>TZAXX</v>
      </c>
      <c r="R252" s="42" t="b">
        <f>IF(vlookup(O252,'Input - Config'!$A$3:$D$833,4,0)="No",False,True)</f>
        <v>0</v>
      </c>
      <c r="S252" s="42" t="b">
        <v>0</v>
      </c>
      <c r="U252" s="19">
        <f t="shared" si="9"/>
        <v>0</v>
      </c>
      <c r="V252" s="19">
        <f t="shared" si="10"/>
        <v>2030</v>
      </c>
      <c r="W252" s="42">
        <v>2030.0</v>
      </c>
      <c r="X252" s="42">
        <v>10.0</v>
      </c>
      <c r="Y252" s="49">
        <f>IFERROR(VLOOKUP(O252,'Final Data - Costs and Losses'!$A$2:$H$997,7,FALSE)/1000,915)</f>
        <v>1283.60016</v>
      </c>
      <c r="Z252" s="19" t="str">
        <f t="shared" si="11"/>
        <v>  TRNMWIXXTZAXX: [0, 2030, 'open', 2030, 10, 1284]</v>
      </c>
      <c r="AB252" s="48"/>
    </row>
    <row r="253">
      <c r="A253" s="19" t="str">
        <f t="array" ref="A253">IFERROR(INDEX('Input - Capacities'!$F$3:$F$1128, MATCH(0,COUNTIF($A$1:A252, 'Input - Capacities'!$F$3:$F$1128), 0)),"")</f>
        <v>TRNCHEXXDEUXX</v>
      </c>
      <c r="B253" s="19" t="str">
        <f t="shared" si="1"/>
        <v>CHEXX</v>
      </c>
      <c r="C253" s="45" t="str">
        <f t="shared" si="2"/>
        <v>CHEXX</v>
      </c>
      <c r="D253" s="19" t="str">
        <f t="shared" si="3"/>
        <v>DEUXX</v>
      </c>
      <c r="E253" s="45" t="str">
        <f t="shared" si="4"/>
        <v>DEUXX</v>
      </c>
      <c r="F253" s="19" t="str">
        <f t="shared" si="5"/>
        <v>Yes</v>
      </c>
      <c r="G253" s="19" t="str">
        <f t="shared" si="6"/>
        <v>TRNCHEXXDEUXX</v>
      </c>
      <c r="H253" s="19">
        <f>max(SUMIFS('Input - Capacities'!$I$3:$I$1128,'Input - Capacities'!$F$3:$F$1128,A253),SUMIFS('Input - Capacities'!$J$3:$J$1128,'Input - Capacities'!$F$3:$F$1128,A253)*-1)</f>
        <v>4200</v>
      </c>
      <c r="I253" s="47"/>
      <c r="J253" s="42" t="s">
        <v>1570</v>
      </c>
      <c r="K253" s="48" t="s">
        <v>1892</v>
      </c>
      <c r="M253" s="19" t="str">
        <f t="array" ref="M253">IFERROR(INDEX($G$2:$G$1999,MATCH(0,IFERROR(MATCH($G$2:$G$1999,$O$2:$O$1000,0),COUNTIF($M$1:$M252,$G$2:$G$1000)),0)),"")</f>
        <v/>
      </c>
      <c r="O253" s="48" t="s">
        <v>1478</v>
      </c>
      <c r="P253" s="42" t="str">
        <f t="shared" si="7"/>
        <v>MWIXX</v>
      </c>
      <c r="Q253" s="42" t="str">
        <f t="shared" si="8"/>
        <v>ZMBXX</v>
      </c>
      <c r="R253" s="42" t="b">
        <f>IF(vlookup(O253,'Input - Config'!$A$3:$D$833,4,0)="No",False,True)</f>
        <v>0</v>
      </c>
      <c r="S253" s="42" t="b">
        <v>0</v>
      </c>
      <c r="U253" s="19">
        <f t="shared" si="9"/>
        <v>0</v>
      </c>
      <c r="V253" s="19">
        <f t="shared" si="10"/>
        <v>2030</v>
      </c>
      <c r="W253" s="42">
        <v>2030.0</v>
      </c>
      <c r="X253" s="42">
        <v>10.0</v>
      </c>
      <c r="Y253" s="49">
        <f>IFERROR(VLOOKUP(O253,'Final Data - Costs and Losses'!$A$2:$H$997,7,FALSE)/1000,915)</f>
        <v>1063.87296</v>
      </c>
      <c r="Z253" s="19" t="str">
        <f t="shared" si="11"/>
        <v>  TRNMWIXXZMBXX: [0, 2030, 'open', 2030, 10, 1064]</v>
      </c>
      <c r="AB253" s="48"/>
    </row>
    <row r="254">
      <c r="A254" s="19" t="str">
        <f t="array" ref="A254">IFERROR(INDEX('Input - Capacities'!$F$3:$F$1128, MATCH(0,COUNTIF($A$1:A253, 'Input - Capacities'!$F$3:$F$1128), 0)),"")</f>
        <v>TRNCHEXXFRAXX</v>
      </c>
      <c r="B254" s="19" t="str">
        <f t="shared" si="1"/>
        <v>CHEXX</v>
      </c>
      <c r="C254" s="45" t="str">
        <f t="shared" si="2"/>
        <v>CHEXX</v>
      </c>
      <c r="D254" s="19" t="str">
        <f t="shared" si="3"/>
        <v>FRAXX</v>
      </c>
      <c r="E254" s="45" t="str">
        <f t="shared" si="4"/>
        <v>FRAXX</v>
      </c>
      <c r="F254" s="19" t="str">
        <f t="shared" si="5"/>
        <v>Yes</v>
      </c>
      <c r="G254" s="19" t="str">
        <f t="shared" si="6"/>
        <v>TRNCHEXXFRAXX</v>
      </c>
      <c r="H254" s="19">
        <f>max(SUMIFS('Input - Capacities'!$I$3:$I$1128,'Input - Capacities'!$F$3:$F$1128,A254),SUMIFS('Input - Capacities'!$J$3:$J$1128,'Input - Capacities'!$F$3:$F$1128,A254)*-1)</f>
        <v>3700</v>
      </c>
      <c r="I254" s="47"/>
      <c r="J254" s="42" t="s">
        <v>1574</v>
      </c>
      <c r="K254" s="48" t="s">
        <v>1892</v>
      </c>
      <c r="M254" s="19" t="str">
        <f t="array" ref="M254">IFERROR(INDEX($G$2:$G$1999,MATCH(0,IFERROR(MATCH($G$2:$G$1999,$O$2:$O$1000,0),COUNTIF($M$1:$M253,$G$2:$G$1000)),0)),"")</f>
        <v/>
      </c>
      <c r="O254" s="48" t="s">
        <v>1479</v>
      </c>
      <c r="P254" s="42" t="str">
        <f t="shared" si="7"/>
        <v>NAMXX</v>
      </c>
      <c r="Q254" s="42" t="str">
        <f t="shared" si="8"/>
        <v>ZAFXX</v>
      </c>
      <c r="R254" s="42" t="b">
        <f>IF(vlookup(O254,'Input - Config'!$A$3:$D$833,4,0)="No",False,True)</f>
        <v>0</v>
      </c>
      <c r="S254" s="42" t="b">
        <v>0</v>
      </c>
      <c r="U254" s="19">
        <f t="shared" si="9"/>
        <v>0.35</v>
      </c>
      <c r="V254" s="19">
        <f t="shared" si="10"/>
        <v>2020</v>
      </c>
      <c r="W254" s="42">
        <v>2030.0</v>
      </c>
      <c r="X254" s="42">
        <v>10.0</v>
      </c>
      <c r="Y254" s="49">
        <f>IFERROR(VLOOKUP(O254,'Final Data - Costs and Losses'!$A$2:$H$997,7,FALSE)/1000,915)</f>
        <v>1388.04192</v>
      </c>
      <c r="Z254" s="19" t="str">
        <f t="shared" si="11"/>
        <v>  TRNNAMXXZAFXX: [0.35, 2020, 'open', 2030, 10, 1388]</v>
      </c>
      <c r="AB254" s="48"/>
    </row>
    <row r="255">
      <c r="A255" s="19" t="str">
        <f t="array" ref="A255">IFERROR(INDEX('Input - Capacities'!$F$3:$F$1128, MATCH(0,COUNTIF($A$1:A254, 'Input - Capacities'!$F$3:$F$1128), 0)),"")</f>
        <v>TRNCHEXXITAXX</v>
      </c>
      <c r="B255" s="19" t="str">
        <f t="shared" si="1"/>
        <v>CHEXX</v>
      </c>
      <c r="C255" s="45" t="str">
        <f t="shared" si="2"/>
        <v>CHEXX</v>
      </c>
      <c r="D255" s="19" t="str">
        <f t="shared" si="3"/>
        <v>ITAXX</v>
      </c>
      <c r="E255" s="45" t="str">
        <f t="shared" si="4"/>
        <v>ITAXX</v>
      </c>
      <c r="F255" s="19" t="str">
        <f t="shared" si="5"/>
        <v>Yes</v>
      </c>
      <c r="G255" s="19" t="str">
        <f t="shared" si="6"/>
        <v>TRNCHEXXITAXX</v>
      </c>
      <c r="H255" s="19">
        <f>max(SUMIFS('Input - Capacities'!$I$3:$I$1128,'Input - Capacities'!$F$3:$F$1128,A255),SUMIFS('Input - Capacities'!$J$3:$J$1128,'Input - Capacities'!$F$3:$F$1128,A255)*-1)</f>
        <v>3750</v>
      </c>
      <c r="I255" s="47"/>
      <c r="J255" s="42" t="s">
        <v>1576</v>
      </c>
      <c r="K255" s="48" t="s">
        <v>1892</v>
      </c>
      <c r="M255" s="19" t="str">
        <f t="array" ref="M255">IFERROR(INDEX($G$2:$G$1999,MATCH(0,IFERROR(MATCH($G$2:$G$1999,$O$2:$O$1000,0),COUNTIF($M$1:$M254,$G$2:$G$1000)),0)),"")</f>
        <v/>
      </c>
      <c r="O255" s="48" t="s">
        <v>1480</v>
      </c>
      <c r="P255" s="42" t="str">
        <f t="shared" si="7"/>
        <v>NAMXX</v>
      </c>
      <c r="Q255" s="42" t="str">
        <f t="shared" si="8"/>
        <v>ZMBXX</v>
      </c>
      <c r="R255" s="42" t="b">
        <f>IF(vlookup(O255,'Input - Config'!$A$3:$D$833,4,0)="No",False,True)</f>
        <v>0</v>
      </c>
      <c r="S255" s="42" t="b">
        <v>0</v>
      </c>
      <c r="U255" s="19">
        <f t="shared" si="9"/>
        <v>0.3</v>
      </c>
      <c r="V255" s="19">
        <f t="shared" si="10"/>
        <v>2020</v>
      </c>
      <c r="W255" s="42">
        <v>2030.0</v>
      </c>
      <c r="X255" s="42">
        <v>10.0</v>
      </c>
      <c r="Y255" s="49">
        <f>IFERROR(VLOOKUP(O255,'Final Data - Costs and Losses'!$A$2:$H$997,7,FALSE)/1000,915)</f>
        <v>1524.444</v>
      </c>
      <c r="Z255" s="19" t="str">
        <f t="shared" si="11"/>
        <v>  TRNNAMXXZMBXX: [0.3, 2020, 'open', 2030, 10, 1524]</v>
      </c>
      <c r="AB255" s="48"/>
    </row>
    <row r="256">
      <c r="A256" s="19" t="str">
        <f t="array" ref="A256">IFERROR(INDEX('Input - Capacities'!$F$3:$F$1128, MATCH(0,COUNTIF($A$1:A255, 'Input - Capacities'!$F$3:$F$1128), 0)),"")</f>
        <v>TRNCHNANCHNHB</v>
      </c>
      <c r="B256" s="19" t="str">
        <f t="shared" si="1"/>
        <v>CHNAN</v>
      </c>
      <c r="C256" s="45" t="str">
        <f t="shared" si="2"/>
        <v>CHNEA</v>
      </c>
      <c r="D256" s="19" t="str">
        <f t="shared" si="3"/>
        <v>CHNHB</v>
      </c>
      <c r="E256" s="45" t="str">
        <f t="shared" si="4"/>
        <v>CHNNO</v>
      </c>
      <c r="F256" s="19" t="str">
        <f t="shared" si="5"/>
        <v>Yes</v>
      </c>
      <c r="G256" s="19" t="str">
        <f t="shared" si="6"/>
        <v>TRNCHNEACHNNO</v>
      </c>
      <c r="H256" s="19">
        <f>max(SUMIFS('Input - Capacities'!$I$3:$I$1128,'Input - Capacities'!$F$3:$F$1128,A256),SUMIFS('Input - Capacities'!$J$3:$J$1128,'Input - Capacities'!$F$3:$F$1128,A256)*-1)</f>
        <v>4000</v>
      </c>
      <c r="I256" s="47"/>
      <c r="J256" s="42" t="s">
        <v>1578</v>
      </c>
      <c r="K256" s="48" t="s">
        <v>1892</v>
      </c>
      <c r="M256" s="19" t="str">
        <f t="array" ref="M256">IFERROR(INDEX($G$2:$G$1999,MATCH(0,IFERROR(MATCH($G$2:$G$1999,$O$2:$O$1000,0),COUNTIF($M$1:$M255,$G$2:$G$1000)),0)),"")</f>
        <v/>
      </c>
      <c r="O256" s="48" t="s">
        <v>1481</v>
      </c>
      <c r="P256" s="42" t="str">
        <f t="shared" si="7"/>
        <v>NERXX</v>
      </c>
      <c r="Q256" s="42" t="str">
        <f t="shared" si="8"/>
        <v>NGAXX</v>
      </c>
      <c r="R256" s="42" t="b">
        <f>IF(vlookup(O256,'Input - Config'!$A$3:$D$833,4,0)="No",False,True)</f>
        <v>0</v>
      </c>
      <c r="S256" s="42" t="b">
        <v>0</v>
      </c>
      <c r="U256" s="19">
        <f t="shared" si="9"/>
        <v>0.08</v>
      </c>
      <c r="V256" s="19">
        <f t="shared" si="10"/>
        <v>2020</v>
      </c>
      <c r="W256" s="42">
        <v>2030.0</v>
      </c>
      <c r="X256" s="42">
        <v>10.0</v>
      </c>
      <c r="Y256" s="49">
        <f>IFERROR(VLOOKUP(O256,'Final Data - Costs and Losses'!$A$2:$H$997,7,FALSE)/1000,915)</f>
        <v>1168.88544</v>
      </c>
      <c r="Z256" s="19" t="str">
        <f t="shared" si="11"/>
        <v>  TRNNERXXNGAXX: [0.08, 2020, 'open', 2030, 10, 1169]</v>
      </c>
      <c r="AB256" s="48"/>
    </row>
    <row r="257">
      <c r="A257" s="19" t="str">
        <f t="array" ref="A257">IFERROR(INDEX('Input - Capacities'!$F$3:$F$1128, MATCH(0,COUNTIF($A$1:A256, 'Input - Capacities'!$F$3:$F$1128), 0)),"")</f>
        <v>TRNCHNANCHNHE</v>
      </c>
      <c r="B257" s="19" t="str">
        <f t="shared" si="1"/>
        <v>CHNAN</v>
      </c>
      <c r="C257" s="45" t="str">
        <f t="shared" si="2"/>
        <v>CHNEA</v>
      </c>
      <c r="D257" s="19" t="str">
        <f t="shared" si="3"/>
        <v>CHNHE</v>
      </c>
      <c r="E257" s="45" t="str">
        <f t="shared" si="4"/>
        <v>CHNCE</v>
      </c>
      <c r="F257" s="19" t="str">
        <f t="shared" si="5"/>
        <v>Yes</v>
      </c>
      <c r="G257" s="19" t="str">
        <f t="shared" si="6"/>
        <v>TRNCHNCECHNEA</v>
      </c>
      <c r="H257" s="19">
        <f>max(SUMIFS('Input - Capacities'!$I$3:$I$1128,'Input - Capacities'!$F$3:$F$1128,A257),SUMIFS('Input - Capacities'!$J$3:$J$1128,'Input - Capacities'!$F$3:$F$1128,A257)*-1)</f>
        <v>0</v>
      </c>
      <c r="I257" s="47"/>
      <c r="J257" s="42" t="s">
        <v>1517</v>
      </c>
      <c r="K257" s="48" t="s">
        <v>1893</v>
      </c>
      <c r="M257" s="19" t="str">
        <f t="array" ref="M257">IFERROR(INDEX($G$2:$G$1999,MATCH(0,IFERROR(MATCH($G$2:$G$1999,$O$2:$O$1000,0),COUNTIF($M$1:$M256,$G$2:$G$1000)),0)),"")</f>
        <v/>
      </c>
      <c r="O257" s="48" t="s">
        <v>1487</v>
      </c>
      <c r="P257" s="42" t="str">
        <f t="shared" si="7"/>
        <v>NGAXX</v>
      </c>
      <c r="Q257" s="42" t="str">
        <f t="shared" si="8"/>
        <v>TGOXX</v>
      </c>
      <c r="R257" s="42" t="b">
        <f>IF(vlookup(O257,'Input - Config'!$A$3:$D$833,4,0)="No",False,True)</f>
        <v>0</v>
      </c>
      <c r="S257" s="42" t="b">
        <v>0</v>
      </c>
      <c r="U257" s="19">
        <f t="shared" si="9"/>
        <v>0</v>
      </c>
      <c r="V257" s="19">
        <f t="shared" si="10"/>
        <v>2030</v>
      </c>
      <c r="W257" s="42">
        <v>2030.0</v>
      </c>
      <c r="X257" s="42">
        <v>10.0</v>
      </c>
      <c r="Y257" s="49">
        <f>IFERROR(VLOOKUP(O257,'Final Data - Costs and Losses'!$A$2:$H$997,7,FALSE)/1000,915)</f>
        <v>681.63456</v>
      </c>
      <c r="Z257" s="19" t="str">
        <f t="shared" si="11"/>
        <v>  TRNNGAXXTGOXX: [0, 2030, 'open', 2030, 10, 682]</v>
      </c>
      <c r="AB257" s="48"/>
    </row>
    <row r="258">
      <c r="A258" s="19" t="str">
        <f t="array" ref="A258">IFERROR(INDEX('Input - Capacities'!$F$3:$F$1128, MATCH(0,COUNTIF($A$1:A257, 'Input - Capacities'!$F$3:$F$1128), 0)),"")</f>
        <v>TRNCHNANCHNHU</v>
      </c>
      <c r="B258" s="19" t="str">
        <f t="shared" si="1"/>
        <v>CHNAN</v>
      </c>
      <c r="C258" s="45" t="str">
        <f t="shared" si="2"/>
        <v>CHNEA</v>
      </c>
      <c r="D258" s="19" t="str">
        <f t="shared" si="3"/>
        <v>CHNHU</v>
      </c>
      <c r="E258" s="45" t="str">
        <f t="shared" si="4"/>
        <v>CHNCE</v>
      </c>
      <c r="F258" s="19" t="str">
        <f t="shared" si="5"/>
        <v>Yes</v>
      </c>
      <c r="G258" s="19" t="str">
        <f t="shared" si="6"/>
        <v>TRNCHNCECHNEA</v>
      </c>
      <c r="H258" s="19">
        <f>max(SUMIFS('Input - Capacities'!$I$3:$I$1128,'Input - Capacities'!$F$3:$F$1128,A258),SUMIFS('Input - Capacities'!$J$3:$J$1128,'Input - Capacities'!$F$3:$F$1128,A258)*-1)</f>
        <v>0</v>
      </c>
      <c r="I258" s="47"/>
      <c r="J258" s="42" t="s">
        <v>591</v>
      </c>
      <c r="K258" s="48" t="s">
        <v>1893</v>
      </c>
      <c r="M258" s="19" t="str">
        <f t="array" ref="M258">IFERROR(INDEX($G$2:$G$1999,MATCH(0,IFERROR(MATCH($G$2:$G$1999,$O$2:$O$1000,0),COUNTIF($M$1:$M257,$G$2:$G$1000)),0)),"")</f>
        <v/>
      </c>
      <c r="O258" s="48" t="s">
        <v>1236</v>
      </c>
      <c r="P258" s="42" t="str">
        <f t="shared" si="7"/>
        <v>NLDXX</v>
      </c>
      <c r="Q258" s="42" t="str">
        <f t="shared" si="8"/>
        <v>NORXX</v>
      </c>
      <c r="R258" s="42" t="b">
        <f>IF(vlookup(O258,'Input - Config'!$A$3:$D$833,4,0)="No",False,True)</f>
        <v>1</v>
      </c>
      <c r="S258" s="42" t="b">
        <v>0</v>
      </c>
      <c r="U258" s="19">
        <f t="shared" si="9"/>
        <v>0.7</v>
      </c>
      <c r="V258" s="19">
        <f t="shared" si="10"/>
        <v>2020</v>
      </c>
      <c r="W258" s="42">
        <v>2030.0</v>
      </c>
      <c r="X258" s="42">
        <v>10.0</v>
      </c>
      <c r="Y258" s="49">
        <f>IFERROR(VLOOKUP(O258,'Final Data - Costs and Losses'!$A$2:$H$997,7,FALSE)/1000,915)</f>
        <v>1359.93648</v>
      </c>
      <c r="Z258" s="19" t="str">
        <f t="shared" si="11"/>
        <v>  TRNNLDXXNORXX: [0.7, 2020, 'open', 2030, 10, 1360]</v>
      </c>
      <c r="AB258" s="48"/>
    </row>
    <row r="259">
      <c r="A259" s="19" t="str">
        <f t="array" ref="A259">IFERROR(INDEX('Input - Capacities'!$F$3:$F$1128, MATCH(0,COUNTIF($A$1:A258, 'Input - Capacities'!$F$3:$F$1128), 0)),"")</f>
        <v>TRNCHNANCHNJS</v>
      </c>
      <c r="B259" s="19" t="str">
        <f t="shared" si="1"/>
        <v>CHNAN</v>
      </c>
      <c r="C259" s="45" t="str">
        <f t="shared" si="2"/>
        <v>CHNEA</v>
      </c>
      <c r="D259" s="19" t="str">
        <f t="shared" si="3"/>
        <v>CHNJS</v>
      </c>
      <c r="E259" s="45" t="str">
        <f t="shared" si="4"/>
        <v>CHNEA</v>
      </c>
      <c r="F259" s="19" t="str">
        <f t="shared" si="5"/>
        <v>Yes</v>
      </c>
      <c r="G259" s="19" t="str">
        <f t="shared" si="6"/>
        <v>TRNCHNEACHNEA</v>
      </c>
      <c r="H259" s="19">
        <f>max(SUMIFS('Input - Capacities'!$I$3:$I$1128,'Input - Capacities'!$F$3:$F$1128,A259),SUMIFS('Input - Capacities'!$J$3:$J$1128,'Input - Capacities'!$F$3:$F$1128,A259)*-1)</f>
        <v>7500</v>
      </c>
      <c r="I259" s="47"/>
      <c r="J259" s="42" t="s">
        <v>1612</v>
      </c>
      <c r="K259" s="48" t="s">
        <v>1892</v>
      </c>
      <c r="M259" s="19" t="str">
        <f t="array" ref="M259">IFERROR(INDEX($G$2:$G$1999,MATCH(0,IFERROR(MATCH($G$2:$G$1999,$O$2:$O$1000,0),COUNTIF($M$1:$M258,$G$2:$G$1000)),0)),"")</f>
        <v/>
      </c>
      <c r="O259" s="48" t="s">
        <v>1237</v>
      </c>
      <c r="P259" s="42" t="str">
        <f t="shared" si="7"/>
        <v>NORXX</v>
      </c>
      <c r="Q259" s="42" t="str">
        <f t="shared" si="8"/>
        <v>RUSNW</v>
      </c>
      <c r="R259" s="42" t="b">
        <f>IF(vlookup(O259,'Input - Config'!$A$3:$D$833,4,0)="No",False,True)</f>
        <v>0</v>
      </c>
      <c r="S259" s="42" t="b">
        <v>0</v>
      </c>
      <c r="U259" s="19">
        <f t="shared" si="9"/>
        <v>0</v>
      </c>
      <c r="V259" s="19">
        <f t="shared" si="10"/>
        <v>2030</v>
      </c>
      <c r="W259" s="42">
        <v>2030.0</v>
      </c>
      <c r="X259" s="42">
        <v>10.0</v>
      </c>
      <c r="Y259" s="49">
        <f>IFERROR(VLOOKUP(O259,'Final Data - Costs and Losses'!$A$2:$H$997,7,FALSE)/1000,915)</f>
        <v>1334.39424</v>
      </c>
      <c r="Z259" s="19" t="str">
        <f t="shared" si="11"/>
        <v>  TRNNORXXRUSNW: [0, 2030, 'open', 2030, 10, 1334]</v>
      </c>
      <c r="AB259" s="48"/>
    </row>
    <row r="260">
      <c r="A260" s="19" t="str">
        <f t="array" ref="A260">IFERROR(INDEX('Input - Capacities'!$F$3:$F$1128, MATCH(0,COUNTIF($A$1:A259, 'Input - Capacities'!$F$3:$F$1128), 0)),"")</f>
        <v>TRNCHNANCHNJX</v>
      </c>
      <c r="B260" s="19" t="str">
        <f t="shared" si="1"/>
        <v>CHNAN</v>
      </c>
      <c r="C260" s="45" t="str">
        <f t="shared" si="2"/>
        <v>CHNEA</v>
      </c>
      <c r="D260" s="19" t="str">
        <f t="shared" si="3"/>
        <v>CHNJX</v>
      </c>
      <c r="E260" s="45" t="str">
        <f t="shared" si="4"/>
        <v>CHNCE</v>
      </c>
      <c r="F260" s="19" t="str">
        <f t="shared" si="5"/>
        <v>Yes</v>
      </c>
      <c r="G260" s="19" t="str">
        <f t="shared" si="6"/>
        <v>TRNCHNCECHNEA</v>
      </c>
      <c r="H260" s="19">
        <f>max(SUMIFS('Input - Capacities'!$I$3:$I$1128,'Input - Capacities'!$F$3:$F$1128,A260),SUMIFS('Input - Capacities'!$J$3:$J$1128,'Input - Capacities'!$F$3:$F$1128,A260)*-1)</f>
        <v>0</v>
      </c>
      <c r="I260" s="47"/>
      <c r="J260" s="42" t="s">
        <v>1613</v>
      </c>
      <c r="K260" s="48" t="s">
        <v>1892</v>
      </c>
      <c r="M260" s="19" t="str">
        <f t="array" ref="M260">IFERROR(INDEX($G$2:$G$1999,MATCH(0,IFERROR(MATCH($G$2:$G$1999,$O$2:$O$1000,0),COUNTIF($M$1:$M259,$G$2:$G$1000)),0)),"")</f>
        <v/>
      </c>
      <c r="O260" s="48" t="s">
        <v>1240</v>
      </c>
      <c r="P260" s="42" t="str">
        <f t="shared" si="7"/>
        <v>NORXX</v>
      </c>
      <c r="Q260" s="42" t="str">
        <f t="shared" si="8"/>
        <v>SWEXX</v>
      </c>
      <c r="R260" s="42" t="b">
        <f>IF(vlookup(O260,'Input - Config'!$A$3:$D$833,4,0)="No",False,True)</f>
        <v>0</v>
      </c>
      <c r="S260" s="42" t="b">
        <v>0</v>
      </c>
      <c r="U260" s="19">
        <f t="shared" si="9"/>
        <v>3.695</v>
      </c>
      <c r="V260" s="19">
        <f t="shared" si="10"/>
        <v>2020</v>
      </c>
      <c r="W260" s="42">
        <v>2030.0</v>
      </c>
      <c r="X260" s="42">
        <v>10.0</v>
      </c>
      <c r="Y260" s="49">
        <f>IFERROR(VLOOKUP(O260,'Final Data - Costs and Losses'!$A$2:$H$997,7,FALSE)/1000,915)</f>
        <v>952.01184</v>
      </c>
      <c r="Z260" s="19" t="str">
        <f t="shared" si="11"/>
        <v>  TRNNORXXSWEXX: [3.695, 2020, 'open', 2030, 10, 952]</v>
      </c>
      <c r="AB260" s="48"/>
    </row>
    <row r="261">
      <c r="A261" s="19" t="str">
        <f t="array" ref="A261">IFERROR(INDEX('Input - Capacities'!$F$3:$F$1128, MATCH(0,COUNTIF($A$1:A260, 'Input - Capacities'!$F$3:$F$1128), 0)),"")</f>
        <v>TRNCHNANCHNSD</v>
      </c>
      <c r="B261" s="19" t="str">
        <f t="shared" si="1"/>
        <v>CHNAN</v>
      </c>
      <c r="C261" s="45" t="str">
        <f t="shared" si="2"/>
        <v>CHNEA</v>
      </c>
      <c r="D261" s="19" t="str">
        <f t="shared" si="3"/>
        <v>CHNSD</v>
      </c>
      <c r="E261" s="45" t="str">
        <f t="shared" si="4"/>
        <v>CHNNO</v>
      </c>
      <c r="F261" s="19" t="str">
        <f t="shared" si="5"/>
        <v>Yes</v>
      </c>
      <c r="G261" s="19" t="str">
        <f t="shared" si="6"/>
        <v>TRNCHNEACHNNO</v>
      </c>
      <c r="H261" s="19">
        <f>max(SUMIFS('Input - Capacities'!$I$3:$I$1128,'Input - Capacities'!$F$3:$F$1128,A261),SUMIFS('Input - Capacities'!$J$3:$J$1128,'Input - Capacities'!$F$3:$F$1128,A261)*-1)</f>
        <v>0</v>
      </c>
      <c r="I261" s="47"/>
      <c r="J261" s="42" t="s">
        <v>1615</v>
      </c>
      <c r="K261" s="48" t="s">
        <v>1892</v>
      </c>
      <c r="M261" s="19" t="str">
        <f t="array" ref="M261">IFERROR(INDEX($G$2:$G$1999,MATCH(0,IFERROR(MATCH($G$2:$G$1999,$O$2:$O$1000,0),COUNTIF($M$1:$M260,$G$2:$G$1000)),0)),"")</f>
        <v/>
      </c>
      <c r="O261" s="48" t="s">
        <v>382</v>
      </c>
      <c r="P261" s="42" t="str">
        <f t="shared" si="7"/>
        <v>OMNXX</v>
      </c>
      <c r="Q261" s="42" t="str">
        <f t="shared" si="8"/>
        <v>SAUXX</v>
      </c>
      <c r="R261" s="42" t="b">
        <f>IF(vlookup(O261,'Input - Config'!$A$3:$D$833,4,0)="No",False,True)</f>
        <v>0</v>
      </c>
      <c r="S261" s="42" t="b">
        <v>0</v>
      </c>
      <c r="U261" s="19">
        <f t="shared" si="9"/>
        <v>0.4</v>
      </c>
      <c r="V261" s="19">
        <f t="shared" si="10"/>
        <v>2020</v>
      </c>
      <c r="W261" s="42">
        <v>2030.0</v>
      </c>
      <c r="X261" s="42">
        <v>10.0</v>
      </c>
      <c r="Y261" s="49">
        <f>IFERROR(VLOOKUP(O261,'Final Data - Costs and Losses'!$A$2:$H$997,7,FALSE)/1000,915)</f>
        <v>1404.5928</v>
      </c>
      <c r="Z261" s="19" t="str">
        <f t="shared" si="11"/>
        <v>  TRNOMNXXSAUXX: [0.4, 2020, 'open', 2030, 10, 1405]</v>
      </c>
      <c r="AB261" s="48"/>
    </row>
    <row r="262">
      <c r="A262" s="19" t="str">
        <f t="array" ref="A262">IFERROR(INDEX('Input - Capacities'!$F$3:$F$1128, MATCH(0,COUNTIF($A$1:A261, 'Input - Capacities'!$F$3:$F$1128), 0)),"")</f>
        <v>TRNCHNANCHNZH</v>
      </c>
      <c r="B262" s="19" t="str">
        <f t="shared" si="1"/>
        <v>CHNAN</v>
      </c>
      <c r="C262" s="45" t="str">
        <f t="shared" si="2"/>
        <v>CHNEA</v>
      </c>
      <c r="D262" s="19" t="str">
        <f t="shared" si="3"/>
        <v>CHNZH</v>
      </c>
      <c r="E262" s="45" t="str">
        <f t="shared" si="4"/>
        <v>CHNEA</v>
      </c>
      <c r="F262" s="19" t="str">
        <f t="shared" si="5"/>
        <v>Yes</v>
      </c>
      <c r="G262" s="19" t="str">
        <f t="shared" si="6"/>
        <v>TRNCHNEACHNEA</v>
      </c>
      <c r="H262" s="19">
        <f>max(SUMIFS('Input - Capacities'!$I$3:$I$1128,'Input - Capacities'!$F$3:$F$1128,A262),SUMIFS('Input - Capacities'!$J$3:$J$1128,'Input - Capacities'!$F$3:$F$1128,A262)*-1)</f>
        <v>2500</v>
      </c>
      <c r="I262" s="47"/>
      <c r="J262" s="42" t="s">
        <v>1617</v>
      </c>
      <c r="K262" s="48" t="s">
        <v>1892</v>
      </c>
      <c r="M262" s="19" t="str">
        <f t="array" ref="M262">IFERROR(INDEX($G$2:$G$1999,MATCH(0,IFERROR(MATCH($G$2:$G$1999,$O$2:$O$1000,0),COUNTIF($M$1:$M261,$G$2:$G$1000)),0)),"")</f>
        <v/>
      </c>
      <c r="O262" s="48" t="s">
        <v>363</v>
      </c>
      <c r="P262" s="42" t="str">
        <f t="shared" si="7"/>
        <v>OMNXX</v>
      </c>
      <c r="Q262" s="42" t="str">
        <f t="shared" si="8"/>
        <v>YEMXX</v>
      </c>
      <c r="R262" s="42" t="b">
        <f>IF(vlookup(O262,'Input - Config'!$A$3:$D$833,4,0)="No",False,True)</f>
        <v>0</v>
      </c>
      <c r="S262" s="42" t="b">
        <v>0</v>
      </c>
      <c r="U262" s="19">
        <f t="shared" si="9"/>
        <v>0</v>
      </c>
      <c r="V262" s="19">
        <f t="shared" si="10"/>
        <v>2030</v>
      </c>
      <c r="W262" s="42">
        <v>2030.0</v>
      </c>
      <c r="X262" s="42">
        <v>10.0</v>
      </c>
      <c r="Y262" s="49">
        <f>IFERROR(VLOOKUP(O262,'Final Data - Costs and Losses'!$A$2:$H$997,7,FALSE)/1000,915)</f>
        <v>1720.77168</v>
      </c>
      <c r="Z262" s="19" t="str">
        <f t="shared" si="11"/>
        <v>  TRNOMNXXYEMXX: [0, 2030, 'open', 2030, 10, 1721]</v>
      </c>
      <c r="AB262" s="48"/>
    </row>
    <row r="263">
      <c r="A263" s="19" t="str">
        <f t="array" ref="A263">IFERROR(INDEX('Input - Capacities'!$F$3:$F$1128, MATCH(0,COUNTIF($A$1:A262, 'Input - Capacities'!$F$3:$F$1128), 0)),"")</f>
        <v>TRNCHNBECHNHB</v>
      </c>
      <c r="B263" s="19" t="str">
        <f t="shared" si="1"/>
        <v>CHNBE</v>
      </c>
      <c r="C263" s="45" t="str">
        <f t="shared" si="2"/>
        <v>CHNNO</v>
      </c>
      <c r="D263" s="19" t="str">
        <f t="shared" si="3"/>
        <v>CHNHB</v>
      </c>
      <c r="E263" s="45" t="str">
        <f t="shared" si="4"/>
        <v>CHNNO</v>
      </c>
      <c r="F263" s="19" t="str">
        <f t="shared" si="5"/>
        <v>Yes</v>
      </c>
      <c r="G263" s="19" t="str">
        <f t="shared" si="6"/>
        <v>TRNCHNNOCHNNO</v>
      </c>
      <c r="H263" s="19">
        <f>max(SUMIFS('Input - Capacities'!$I$3:$I$1128,'Input - Capacities'!$F$3:$F$1128,A263),SUMIFS('Input - Capacities'!$J$3:$J$1128,'Input - Capacities'!$F$3:$F$1128,A263)*-1)</f>
        <v>6500</v>
      </c>
      <c r="I263" s="47"/>
      <c r="J263" s="42" t="s">
        <v>1628</v>
      </c>
      <c r="K263" s="48" t="s">
        <v>1892</v>
      </c>
      <c r="M263" s="19" t="str">
        <f t="array" ref="M263">IFERROR(INDEX($G$2:$G$1999,MATCH(0,IFERROR(MATCH($G$2:$G$1999,$O$2:$O$1000,0),COUNTIF($M$1:$M262,$G$2:$G$1000)),0)),"")</f>
        <v/>
      </c>
      <c r="O263" s="48" t="s">
        <v>1244</v>
      </c>
      <c r="P263" s="42" t="str">
        <f t="shared" si="7"/>
        <v>POLXX</v>
      </c>
      <c r="Q263" s="42" t="str">
        <f t="shared" si="8"/>
        <v>SVKXX</v>
      </c>
      <c r="R263" s="42" t="b">
        <f>IF(vlookup(O263,'Input - Config'!$A$3:$D$833,4,0)="No",False,True)</f>
        <v>0</v>
      </c>
      <c r="S263" s="42" t="b">
        <v>0</v>
      </c>
      <c r="U263" s="19">
        <f t="shared" si="9"/>
        <v>1.98</v>
      </c>
      <c r="V263" s="19">
        <f t="shared" si="10"/>
        <v>2020</v>
      </c>
      <c r="W263" s="42">
        <v>2030.0</v>
      </c>
      <c r="X263" s="42">
        <v>10.0</v>
      </c>
      <c r="Y263" s="49">
        <f>IFERROR(VLOOKUP(O263,'Final Data - Costs and Losses'!$A$2:$H$997,7,FALSE)/1000,915)</f>
        <v>1017.64464</v>
      </c>
      <c r="Z263" s="19" t="str">
        <f t="shared" si="11"/>
        <v>  TRNPOLXXSVKXX: [1.98, 2020, 'open', 2030, 10, 1018]</v>
      </c>
      <c r="AB263" s="48"/>
    </row>
    <row r="264">
      <c r="A264" s="19" t="str">
        <f t="array" ref="A264">IFERROR(INDEX('Input - Capacities'!$F$3:$F$1128, MATCH(0,COUNTIF($A$1:A263, 'Input - Capacities'!$F$3:$F$1128), 0)),"")</f>
        <v>TRNCHNBECHNNM</v>
      </c>
      <c r="B264" s="19" t="str">
        <f t="shared" si="1"/>
        <v>CHNBE</v>
      </c>
      <c r="C264" s="45" t="str">
        <f t="shared" si="2"/>
        <v>CHNNO</v>
      </c>
      <c r="D264" s="19" t="str">
        <f t="shared" si="3"/>
        <v>CHNNM</v>
      </c>
      <c r="E264" s="45" t="str">
        <f t="shared" si="4"/>
        <v>CHNNO</v>
      </c>
      <c r="F264" s="19" t="str">
        <f t="shared" si="5"/>
        <v>Yes</v>
      </c>
      <c r="G264" s="19" t="str">
        <f t="shared" si="6"/>
        <v>TRNCHNNOCHNNO</v>
      </c>
      <c r="H264" s="19">
        <f>max(SUMIFS('Input - Capacities'!$I$3:$I$1128,'Input - Capacities'!$F$3:$F$1128,A264),SUMIFS('Input - Capacities'!$J$3:$J$1128,'Input - Capacities'!$F$3:$F$1128,A264)*-1)</f>
        <v>5000</v>
      </c>
      <c r="I264" s="47"/>
      <c r="J264" s="42" t="s">
        <v>1630</v>
      </c>
      <c r="K264" s="48" t="s">
        <v>1892</v>
      </c>
      <c r="M264" s="19" t="str">
        <f t="array" ref="M264">IFERROR(INDEX($G$2:$G$1999,MATCH(0,IFERROR(MATCH($G$2:$G$1999,$O$2:$O$1000,0),COUNTIF($M$1:$M263,$G$2:$G$1000)),0)),"")</f>
        <v/>
      </c>
      <c r="O264" s="48" t="s">
        <v>1245</v>
      </c>
      <c r="P264" s="42" t="str">
        <f t="shared" si="7"/>
        <v>POLXX</v>
      </c>
      <c r="Q264" s="42" t="str">
        <f t="shared" si="8"/>
        <v>SWEXX</v>
      </c>
      <c r="R264" s="42" t="b">
        <f>IF(vlookup(O264,'Input - Config'!$A$3:$D$833,4,0)="No",False,True)</f>
        <v>1</v>
      </c>
      <c r="S264" s="42" t="b">
        <v>0</v>
      </c>
      <c r="T264" s="42" t="s">
        <v>1734</v>
      </c>
      <c r="U264" s="19">
        <f t="shared" si="9"/>
        <v>0.6</v>
      </c>
      <c r="V264" s="19">
        <f t="shared" si="10"/>
        <v>2020</v>
      </c>
      <c r="W264" s="42">
        <v>2030.0</v>
      </c>
      <c r="X264" s="42">
        <v>10.0</v>
      </c>
      <c r="Y264" s="49">
        <f>IFERROR(VLOOKUP(O264,'Final Data - Costs and Losses'!$A$2:$H$997,7,FALSE)/1000,915)</f>
        <v>1287.696</v>
      </c>
      <c r="Z264" s="19" t="str">
        <f t="shared" si="11"/>
        <v>  TRNPOLXXSWEXX: [0.6, 2020, 'open', 2030, 10, 1288]</v>
      </c>
      <c r="AB264" s="48"/>
    </row>
    <row r="265">
      <c r="A265" s="19" t="str">
        <f t="array" ref="A265">IFERROR(INDEX('Input - Capacities'!$F$3:$F$1128, MATCH(0,COUNTIF($A$1:A264, 'Input - Capacities'!$F$3:$F$1128), 0)),"")</f>
        <v>TRNCHNBECHNTJ</v>
      </c>
      <c r="B265" s="19" t="str">
        <f t="shared" si="1"/>
        <v>CHNBE</v>
      </c>
      <c r="C265" s="45" t="str">
        <f t="shared" si="2"/>
        <v>CHNNO</v>
      </c>
      <c r="D265" s="19" t="str">
        <f t="shared" si="3"/>
        <v>CHNTJ</v>
      </c>
      <c r="E265" s="45" t="str">
        <f t="shared" si="4"/>
        <v>CHNNO</v>
      </c>
      <c r="F265" s="19" t="str">
        <f t="shared" si="5"/>
        <v>Yes</v>
      </c>
      <c r="G265" s="19" t="str">
        <f t="shared" si="6"/>
        <v>TRNCHNNOCHNNO</v>
      </c>
      <c r="H265" s="19">
        <f>max(SUMIFS('Input - Capacities'!$I$3:$I$1128,'Input - Capacities'!$F$3:$F$1128,A265),SUMIFS('Input - Capacities'!$J$3:$J$1128,'Input - Capacities'!$F$3:$F$1128,A265)*-1)</f>
        <v>2500</v>
      </c>
      <c r="I265" s="47"/>
      <c r="J265" s="42" t="s">
        <v>1894</v>
      </c>
      <c r="K265" s="48" t="s">
        <v>1892</v>
      </c>
      <c r="M265" s="19" t="str">
        <f t="array" ref="M265">IFERROR(INDEX($G$2:$G$1999,MATCH(0,IFERROR(MATCH($G$2:$G$1999,$O$2:$O$1000,0),COUNTIF($M$1:$M264,$G$2:$G$1000)),0)),"")</f>
        <v/>
      </c>
      <c r="O265" s="48" t="s">
        <v>1247</v>
      </c>
      <c r="P265" s="42" t="str">
        <f t="shared" si="7"/>
        <v>POLXX</v>
      </c>
      <c r="Q265" s="42" t="str">
        <f t="shared" si="8"/>
        <v>UKRXX</v>
      </c>
      <c r="R265" s="42" t="b">
        <f>IF(vlookup(O265,'Input - Config'!$A$3:$D$833,4,0)="No",False,True)</f>
        <v>0</v>
      </c>
      <c r="S265" s="42" t="b">
        <v>0</v>
      </c>
      <c r="U265" s="19">
        <f t="shared" si="9"/>
        <v>1.215</v>
      </c>
      <c r="V265" s="19">
        <f t="shared" si="10"/>
        <v>2020</v>
      </c>
      <c r="W265" s="42">
        <v>2030.0</v>
      </c>
      <c r="X265" s="42">
        <v>10.0</v>
      </c>
      <c r="Y265" s="49">
        <f>IFERROR(VLOOKUP(O265,'Final Data - Costs and Losses'!$A$2:$H$997,7,FALSE)/1000,915)</f>
        <v>1107.24768</v>
      </c>
      <c r="Z265" s="19" t="str">
        <f t="shared" si="11"/>
        <v>  TRNPOLXXUKRXX: [1.215, 2020, 'open', 2030, 10, 1107]</v>
      </c>
      <c r="AB265" s="48"/>
    </row>
    <row r="266">
      <c r="A266" s="19" t="str">
        <f t="array" ref="A266">IFERROR(INDEX('Input - Capacities'!$F$3:$F$1128, MATCH(0,COUNTIF($A$1:A265, 'Input - Capacities'!$F$3:$F$1128), 0)),"")</f>
        <v>TRNCHNCHCHNGU</v>
      </c>
      <c r="B266" s="19" t="str">
        <f t="shared" si="1"/>
        <v>CHNCH</v>
      </c>
      <c r="C266" s="45" t="str">
        <f t="shared" si="2"/>
        <v>CHNSW</v>
      </c>
      <c r="D266" s="19" t="str">
        <f t="shared" si="3"/>
        <v>CHNGU</v>
      </c>
      <c r="E266" s="45" t="str">
        <f t="shared" si="4"/>
        <v>CHNSW</v>
      </c>
      <c r="F266" s="19" t="str">
        <f t="shared" si="5"/>
        <v>Yes</v>
      </c>
      <c r="G266" s="19" t="str">
        <f t="shared" si="6"/>
        <v>TRNCHNSWCHNSW</v>
      </c>
      <c r="H266" s="19">
        <f>max(SUMIFS('Input - Capacities'!$I$3:$I$1128,'Input - Capacities'!$F$3:$F$1128,A266),SUMIFS('Input - Capacities'!$J$3:$J$1128,'Input - Capacities'!$F$3:$F$1128,A266)*-1)</f>
        <v>0</v>
      </c>
      <c r="I266" s="47"/>
      <c r="J266" s="42" t="s">
        <v>1619</v>
      </c>
      <c r="K266" s="48" t="s">
        <v>1892</v>
      </c>
      <c r="M266" s="19" t="str">
        <f t="array" ref="M266">IFERROR(INDEX($G$2:$G$1999,MATCH(0,IFERROR(MATCH($G$2:$G$1999,$O$2:$O$1000,0),COUNTIF($M$1:$M265,$G$2:$G$1000)),0)),"")</f>
        <v/>
      </c>
      <c r="O266" s="48" t="s">
        <v>367</v>
      </c>
      <c r="P266" s="42" t="str">
        <f t="shared" si="7"/>
        <v>PRKXX</v>
      </c>
      <c r="Q266" s="42" t="str">
        <f t="shared" si="8"/>
        <v>RUSFE</v>
      </c>
      <c r="R266" s="42" t="b">
        <f>IF(vlookup(O266,'Input - Config'!$A$3:$D$833,4,0)="No",False,True)</f>
        <v>0</v>
      </c>
      <c r="S266" s="42" t="b">
        <v>0</v>
      </c>
      <c r="U266" s="19">
        <f t="shared" si="9"/>
        <v>0</v>
      </c>
      <c r="V266" s="19">
        <f t="shared" si="10"/>
        <v>2030</v>
      </c>
      <c r="W266" s="42">
        <v>2030.0</v>
      </c>
      <c r="X266" s="42">
        <v>10.0</v>
      </c>
      <c r="Y266" s="49">
        <f>IFERROR(VLOOKUP(O266,'Final Data - Costs and Losses'!$A$2:$H$997,7,FALSE)/1000,915)</f>
        <v>1107.8184</v>
      </c>
      <c r="Z266" s="19" t="str">
        <f t="shared" si="11"/>
        <v>  TRNPRKXXRUSFE: [0, 2030, 'open', 2030, 10, 1108]</v>
      </c>
      <c r="AB266" s="48"/>
    </row>
    <row r="267">
      <c r="A267" s="19" t="str">
        <f t="array" ref="A267">IFERROR(INDEX('Input - Capacities'!$F$3:$F$1128, MATCH(0,COUNTIF($A$1:A266, 'Input - Capacities'!$F$3:$F$1128), 0)),"")</f>
        <v>TRNCHNCHCHNHB</v>
      </c>
      <c r="B267" s="19" t="str">
        <f t="shared" si="1"/>
        <v>CHNCH</v>
      </c>
      <c r="C267" s="45" t="str">
        <f t="shared" si="2"/>
        <v>CHNSW</v>
      </c>
      <c r="D267" s="19" t="str">
        <f t="shared" si="3"/>
        <v>CHNHB</v>
      </c>
      <c r="E267" s="45" t="str">
        <f t="shared" si="4"/>
        <v>CHNNO</v>
      </c>
      <c r="F267" s="19" t="str">
        <f t="shared" si="5"/>
        <v>Yes</v>
      </c>
      <c r="G267" s="19" t="str">
        <f t="shared" si="6"/>
        <v>TRNCHNNOCHNSW</v>
      </c>
      <c r="H267" s="19">
        <f>max(SUMIFS('Input - Capacities'!$I$3:$I$1128,'Input - Capacities'!$F$3:$F$1128,A267),SUMIFS('Input - Capacities'!$J$3:$J$1128,'Input - Capacities'!$F$3:$F$1128,A267)*-1)</f>
        <v>4000</v>
      </c>
      <c r="I267" s="47"/>
      <c r="J267" s="42" t="s">
        <v>1622</v>
      </c>
      <c r="K267" s="48" t="s">
        <v>1892</v>
      </c>
      <c r="M267" s="19" t="str">
        <f t="array" ref="M267">IFERROR(INDEX($G$2:$G$1999,MATCH(0,IFERROR(MATCH($G$2:$G$1999,$O$2:$O$1000,0),COUNTIF($M$1:$M266,$G$2:$G$1000)),0)),"")</f>
        <v/>
      </c>
      <c r="O267" s="48" t="s">
        <v>368</v>
      </c>
      <c r="P267" s="42" t="str">
        <f t="shared" si="7"/>
        <v>QATXX</v>
      </c>
      <c r="Q267" s="42" t="str">
        <f t="shared" si="8"/>
        <v>SAUXX</v>
      </c>
      <c r="R267" s="42" t="b">
        <f>IF(vlookup(O267,'Input - Config'!$A$3:$D$833,4,0)="No",False,True)</f>
        <v>0</v>
      </c>
      <c r="S267" s="42" t="b">
        <v>0</v>
      </c>
      <c r="U267" s="19">
        <f t="shared" si="9"/>
        <v>0.75</v>
      </c>
      <c r="V267" s="19">
        <f t="shared" si="10"/>
        <v>2020</v>
      </c>
      <c r="W267" s="42">
        <v>2030.0</v>
      </c>
      <c r="X267" s="42">
        <v>10.0</v>
      </c>
      <c r="Y267" s="49">
        <f>IFERROR(VLOOKUP(O267,'Final Data - Costs and Losses'!$A$2:$H$997,7,FALSE)/1000,915)</f>
        <v>994.24512</v>
      </c>
      <c r="Z267" s="19" t="str">
        <f t="shared" si="11"/>
        <v>  TRNQATXXSAUXX: [0.75, 2020, 'open', 2030, 10, 994]</v>
      </c>
      <c r="AB267" s="48"/>
    </row>
    <row r="268">
      <c r="A268" s="19" t="str">
        <f t="array" ref="A268">IFERROR(INDEX('Input - Capacities'!$F$3:$F$1128, MATCH(0,COUNTIF($A$1:A267, 'Input - Capacities'!$F$3:$F$1128), 0)),"")</f>
        <v>TRNCHNCHCHNHN</v>
      </c>
      <c r="B268" s="19" t="str">
        <f t="shared" si="1"/>
        <v>CHNCH</v>
      </c>
      <c r="C268" s="45" t="str">
        <f t="shared" si="2"/>
        <v>CHNSW</v>
      </c>
      <c r="D268" s="19" t="str">
        <f t="shared" si="3"/>
        <v>CHNHN</v>
      </c>
      <c r="E268" s="45" t="str">
        <f t="shared" si="4"/>
        <v>CHNCE</v>
      </c>
      <c r="F268" s="19" t="str">
        <f t="shared" si="5"/>
        <v>Yes</v>
      </c>
      <c r="G268" s="19" t="str">
        <f t="shared" si="6"/>
        <v>TRNCHNCECHNSW</v>
      </c>
      <c r="H268" s="19">
        <f>max(SUMIFS('Input - Capacities'!$I$3:$I$1128,'Input - Capacities'!$F$3:$F$1128,A268),SUMIFS('Input - Capacities'!$J$3:$J$1128,'Input - Capacities'!$F$3:$F$1128,A268)*-1)</f>
        <v>2500</v>
      </c>
      <c r="I268" s="47"/>
      <c r="J268" s="42" t="s">
        <v>1624</v>
      </c>
      <c r="K268" s="48" t="s">
        <v>1892</v>
      </c>
      <c r="M268" s="19" t="str">
        <f t="array" ref="M268">IFERROR(INDEX($G$2:$G$1999,MATCH(0,IFERROR(MATCH($G$2:$G$1999,$O$2:$O$1000,0),COUNTIF($M$1:$M267,$G$2:$G$1000)),0)),"")</f>
        <v/>
      </c>
      <c r="O268" s="48" t="s">
        <v>1250</v>
      </c>
      <c r="P268" s="42" t="str">
        <f t="shared" si="7"/>
        <v>ROUXX</v>
      </c>
      <c r="Q268" s="42" t="str">
        <f t="shared" si="8"/>
        <v>SRBXX</v>
      </c>
      <c r="R268" s="42" t="b">
        <f>IF(vlookup(O268,'Input - Config'!$A$3:$D$833,4,0)="No",False,True)</f>
        <v>0</v>
      </c>
      <c r="S268" s="42" t="b">
        <v>0</v>
      </c>
      <c r="U268" s="19">
        <f t="shared" si="9"/>
        <v>0.68</v>
      </c>
      <c r="V268" s="19">
        <f t="shared" si="10"/>
        <v>2020</v>
      </c>
      <c r="W268" s="42">
        <v>2030.0</v>
      </c>
      <c r="X268" s="42">
        <v>10.0</v>
      </c>
      <c r="Y268" s="49">
        <f>IFERROR(VLOOKUP(O268,'Final Data - Costs and Losses'!$A$2:$H$997,7,FALSE)/1000,915)</f>
        <v>970.27488</v>
      </c>
      <c r="Z268" s="19" t="str">
        <f t="shared" si="11"/>
        <v>  TRNROUXXSRBXX: [0.68, 2020, 'open', 2030, 10, 970]</v>
      </c>
      <c r="AB268" s="48"/>
    </row>
    <row r="269">
      <c r="A269" s="19" t="str">
        <f t="array" ref="A269">IFERROR(INDEX('Input - Capacities'!$F$3:$F$1128, MATCH(0,COUNTIF($A$1:A268, 'Input - Capacities'!$F$3:$F$1128), 0)),"")</f>
        <v>TRNCHNCHCHNHU</v>
      </c>
      <c r="B269" s="19" t="str">
        <f t="shared" si="1"/>
        <v>CHNCH</v>
      </c>
      <c r="C269" s="45" t="str">
        <f t="shared" si="2"/>
        <v>CHNSW</v>
      </c>
      <c r="D269" s="19" t="str">
        <f t="shared" si="3"/>
        <v>CHNHU</v>
      </c>
      <c r="E269" s="45" t="str">
        <f t="shared" si="4"/>
        <v>CHNCE</v>
      </c>
      <c r="F269" s="19" t="str">
        <f t="shared" si="5"/>
        <v>Yes</v>
      </c>
      <c r="G269" s="19" t="str">
        <f t="shared" si="6"/>
        <v>TRNCHNCECHNSW</v>
      </c>
      <c r="H269" s="19">
        <f>max(SUMIFS('Input - Capacities'!$I$3:$I$1128,'Input - Capacities'!$F$3:$F$1128,A269),SUMIFS('Input - Capacities'!$J$3:$J$1128,'Input - Capacities'!$F$3:$F$1128,A269)*-1)</f>
        <v>2500</v>
      </c>
      <c r="I269" s="47"/>
      <c r="J269" s="42" t="s">
        <v>1572</v>
      </c>
      <c r="K269" s="48" t="s">
        <v>1895</v>
      </c>
      <c r="M269" s="19" t="str">
        <f t="array" ref="M269">IFERROR(INDEX($G$2:$G$1999,MATCH(0,IFERROR(MATCH($G$2:$G$1999,$O$2:$O$1000,0),COUNTIF($M$1:$M268,$G$2:$G$1000)),0)),"")</f>
        <v/>
      </c>
      <c r="O269" s="48" t="s">
        <v>1251</v>
      </c>
      <c r="P269" s="42" t="str">
        <f t="shared" si="7"/>
        <v>ROUXX</v>
      </c>
      <c r="Q269" s="42" t="str">
        <f t="shared" si="8"/>
        <v>UKRXX</v>
      </c>
      <c r="R269" s="42" t="b">
        <f>IF(vlookup(O269,'Input - Config'!$A$3:$D$833,4,0)="No",False,True)</f>
        <v>0</v>
      </c>
      <c r="S269" s="42" t="b">
        <v>0</v>
      </c>
      <c r="U269" s="19">
        <f t="shared" si="9"/>
        <v>0.15</v>
      </c>
      <c r="V269" s="19">
        <f t="shared" si="10"/>
        <v>2020</v>
      </c>
      <c r="W269" s="42">
        <v>2030.0</v>
      </c>
      <c r="X269" s="42">
        <v>10.0</v>
      </c>
      <c r="Y269" s="49">
        <f>IFERROR(VLOOKUP(O269,'Final Data - Costs and Losses'!$A$2:$H$997,7,FALSE)/1000,915)</f>
        <v>1140.34944</v>
      </c>
      <c r="Z269" s="19" t="str">
        <f t="shared" si="11"/>
        <v>  TRNROUXXUKRXX: [0.15, 2020, 'open', 2030, 10, 1140]</v>
      </c>
      <c r="AB269" s="48"/>
    </row>
    <row r="270">
      <c r="A270" s="19" t="str">
        <f t="array" ref="A270">IFERROR(INDEX('Input - Capacities'!$F$3:$F$1128, MATCH(0,COUNTIF($A$1:A269, 'Input - Capacities'!$F$3:$F$1128), 0)),"")</f>
        <v>TRNCHNCHCHNSC</v>
      </c>
      <c r="B270" s="19" t="str">
        <f t="shared" si="1"/>
        <v>CHNCH</v>
      </c>
      <c r="C270" s="45" t="str">
        <f t="shared" si="2"/>
        <v>CHNSW</v>
      </c>
      <c r="D270" s="19" t="str">
        <f t="shared" si="3"/>
        <v>CHNSC</v>
      </c>
      <c r="E270" s="45" t="str">
        <f t="shared" si="4"/>
        <v>CHNSW</v>
      </c>
      <c r="F270" s="19" t="str">
        <f t="shared" si="5"/>
        <v>Yes</v>
      </c>
      <c r="G270" s="19" t="str">
        <f t="shared" si="6"/>
        <v>TRNCHNSWCHNSW</v>
      </c>
      <c r="H270" s="19">
        <f>max(SUMIFS('Input - Capacities'!$I$3:$I$1128,'Input - Capacities'!$F$3:$F$1128,A270),SUMIFS('Input - Capacities'!$J$3:$J$1128,'Input - Capacities'!$F$3:$F$1128,A270)*-1)</f>
        <v>6500</v>
      </c>
      <c r="I270" s="47"/>
      <c r="J270" s="42" t="s">
        <v>1515</v>
      </c>
      <c r="K270" s="48" t="s">
        <v>1892</v>
      </c>
      <c r="M270" s="19" t="str">
        <f t="array" ref="M270">IFERROR(INDEX($G$2:$G$1999,MATCH(0,IFERROR(MATCH($G$2:$G$1999,$O$2:$O$1000,0),COUNTIF($M$1:$M269,$G$2:$G$1000)),0)),"")</f>
        <v/>
      </c>
      <c r="O270" s="48" t="s">
        <v>1253</v>
      </c>
      <c r="P270" s="42" t="str">
        <f t="shared" si="7"/>
        <v>RUSCE</v>
      </c>
      <c r="Q270" s="42" t="str">
        <f t="shared" si="8"/>
        <v>RUSMV</v>
      </c>
      <c r="R270" s="42" t="b">
        <f>IF(vlookup(O270,'Input - Config'!$A$3:$D$833,4,0)="No",False,True)</f>
        <v>0</v>
      </c>
      <c r="S270" s="42" t="b">
        <v>0</v>
      </c>
      <c r="U270" s="19">
        <f t="shared" si="9"/>
        <v>3.5</v>
      </c>
      <c r="V270" s="19">
        <f t="shared" si="10"/>
        <v>2020</v>
      </c>
      <c r="W270" s="42">
        <v>2030.0</v>
      </c>
      <c r="X270" s="42">
        <v>10.0</v>
      </c>
      <c r="Y270" s="49">
        <f>IFERROR(VLOOKUP(O270,'Final Data - Costs and Losses'!$A$2:$H$997,7,FALSE)/1000,915)</f>
        <v>1123.79856</v>
      </c>
      <c r="Z270" s="19" t="str">
        <f t="shared" si="11"/>
        <v>  TRNRUSCERUSMV: [3.5, 2020, 'open', 2030, 10, 1124]</v>
      </c>
      <c r="AB270" s="48"/>
    </row>
    <row r="271">
      <c r="A271" s="19" t="str">
        <f t="array" ref="A271">IFERROR(INDEX('Input - Capacities'!$F$3:$F$1128, MATCH(0,COUNTIF($A$1:A270, 'Input - Capacities'!$F$3:$F$1128), 0)),"")</f>
        <v>TRNCHNCHCHNSI</v>
      </c>
      <c r="B271" s="19" t="str">
        <f t="shared" si="1"/>
        <v>CHNCH</v>
      </c>
      <c r="C271" s="45" t="str">
        <f t="shared" si="2"/>
        <v>CHNSW</v>
      </c>
      <c r="D271" s="19" t="str">
        <f t="shared" si="3"/>
        <v>CHNSI</v>
      </c>
      <c r="E271" s="45" t="str">
        <f t="shared" si="4"/>
        <v>CHNNW</v>
      </c>
      <c r="F271" s="19" t="str">
        <f t="shared" si="5"/>
        <v>Yes</v>
      </c>
      <c r="G271" s="19" t="str">
        <f t="shared" si="6"/>
        <v>TRNCHNNWCHNSW</v>
      </c>
      <c r="H271" s="19">
        <f>max(SUMIFS('Input - Capacities'!$I$3:$I$1128,'Input - Capacities'!$F$3:$F$1128,A271),SUMIFS('Input - Capacities'!$J$3:$J$1128,'Input - Capacities'!$F$3:$F$1128,A271)*-1)</f>
        <v>0</v>
      </c>
      <c r="I271" s="47"/>
      <c r="J271" s="42" t="s">
        <v>1896</v>
      </c>
      <c r="K271" s="48" t="s">
        <v>1892</v>
      </c>
      <c r="M271" s="19" t="str">
        <f t="array" ref="M271">IFERROR(INDEX($G$2:$G$1999,MATCH(0,IFERROR(MATCH($G$2:$G$1999,$O$2:$O$1000,0),COUNTIF($M$1:$M270,$G$2:$G$1000)),0)),"")</f>
        <v/>
      </c>
      <c r="O271" s="48" t="s">
        <v>1254</v>
      </c>
      <c r="P271" s="42" t="str">
        <f t="shared" si="7"/>
        <v>RUSCE</v>
      </c>
      <c r="Q271" s="42" t="str">
        <f t="shared" si="8"/>
        <v>RUSNW</v>
      </c>
      <c r="R271" s="42" t="b">
        <f>IF(vlookup(O271,'Input - Config'!$A$3:$D$833,4,0)="No",False,True)</f>
        <v>0</v>
      </c>
      <c r="S271" s="42" t="b">
        <v>0</v>
      </c>
      <c r="U271" s="19">
        <f t="shared" si="9"/>
        <v>1.5</v>
      </c>
      <c r="V271" s="19">
        <f t="shared" si="10"/>
        <v>2020</v>
      </c>
      <c r="W271" s="42">
        <v>2030.0</v>
      </c>
      <c r="X271" s="42">
        <v>10.0</v>
      </c>
      <c r="Y271" s="49">
        <f>IFERROR(VLOOKUP(O271,'Final Data - Costs and Losses'!$A$2:$H$997,7,FALSE)/1000,915)</f>
        <v>1076.4288</v>
      </c>
      <c r="Z271" s="19" t="str">
        <f t="shared" si="11"/>
        <v>  TRNRUSCERUSNW: [1.5, 2020, 'open', 2030, 10, 1076]</v>
      </c>
      <c r="AB271" s="48"/>
    </row>
    <row r="272">
      <c r="A272" s="19" t="str">
        <f t="array" ref="A272">IFERROR(INDEX('Input - Capacities'!$F$3:$F$1128, MATCH(0,COUNTIF($A$1:A271, 'Input - Capacities'!$F$3:$F$1128), 0)),"")</f>
        <v>TRNCHNCHCHNSX</v>
      </c>
      <c r="B272" s="19" t="str">
        <f t="shared" si="1"/>
        <v>CHNCH</v>
      </c>
      <c r="C272" s="45" t="str">
        <f t="shared" si="2"/>
        <v>CHNSW</v>
      </c>
      <c r="D272" s="19" t="str">
        <f t="shared" si="3"/>
        <v>CHNSX</v>
      </c>
      <c r="E272" s="45" t="str">
        <f t="shared" si="4"/>
        <v>CHNNO</v>
      </c>
      <c r="F272" s="19" t="str">
        <f t="shared" si="5"/>
        <v>Yes</v>
      </c>
      <c r="G272" s="19" t="str">
        <f t="shared" si="6"/>
        <v>TRNCHNNOCHNSW</v>
      </c>
      <c r="H272" s="19">
        <f>max(SUMIFS('Input - Capacities'!$I$3:$I$1128,'Input - Capacities'!$F$3:$F$1128,A272),SUMIFS('Input - Capacities'!$J$3:$J$1128,'Input - Capacities'!$F$3:$F$1128,A272)*-1)</f>
        <v>0</v>
      </c>
      <c r="I272" s="47"/>
      <c r="J272" s="42" t="s">
        <v>1643</v>
      </c>
      <c r="K272" s="48" t="s">
        <v>1892</v>
      </c>
      <c r="M272" s="19" t="str">
        <f t="array" ref="M272">IFERROR(INDEX($G$2:$G$1999,MATCH(0,IFERROR(MATCH($G$2:$G$1999,$O$2:$O$1000,0),COUNTIF($M$1:$M271,$G$2:$G$1000)),0)),"")</f>
        <v/>
      </c>
      <c r="O272" s="48" t="s">
        <v>1255</v>
      </c>
      <c r="P272" s="42" t="str">
        <f t="shared" si="7"/>
        <v>RUSCE</v>
      </c>
      <c r="Q272" s="42" t="str">
        <f t="shared" si="8"/>
        <v>RUSSO</v>
      </c>
      <c r="R272" s="42" t="b">
        <f>IF(vlookup(O272,'Input - Config'!$A$3:$D$833,4,0)="No",False,True)</f>
        <v>0</v>
      </c>
      <c r="S272" s="42" t="b">
        <v>0</v>
      </c>
      <c r="U272" s="19">
        <f t="shared" si="9"/>
        <v>2.4</v>
      </c>
      <c r="V272" s="19">
        <f t="shared" si="10"/>
        <v>2020</v>
      </c>
      <c r="W272" s="42">
        <v>2030.0</v>
      </c>
      <c r="X272" s="42">
        <v>10.0</v>
      </c>
      <c r="Y272" s="49">
        <f>IFERROR(VLOOKUP(O272,'Final Data - Costs and Losses'!$A$2:$H$997,7,FALSE)/1000,915)</f>
        <v>1260.77136</v>
      </c>
      <c r="Z272" s="19" t="str">
        <f t="shared" si="11"/>
        <v>  TRNRUSCERUSSO: [2.4, 2020, 'open', 2030, 10, 1261]</v>
      </c>
      <c r="AB272" s="48"/>
    </row>
    <row r="273">
      <c r="A273" s="19" t="str">
        <f t="array" ref="A273">IFERROR(INDEX('Input - Capacities'!$F$3:$F$1128, MATCH(0,COUNTIF($A$1:A272, 'Input - Capacities'!$F$3:$F$1128), 0)),"")</f>
        <v>TRNCHNFUCHNGD</v>
      </c>
      <c r="B273" s="19" t="str">
        <f t="shared" si="1"/>
        <v>CHNFU</v>
      </c>
      <c r="C273" s="45" t="str">
        <f t="shared" si="2"/>
        <v>CHNEA</v>
      </c>
      <c r="D273" s="19" t="str">
        <f t="shared" si="3"/>
        <v>CHNGD</v>
      </c>
      <c r="E273" s="45" t="str">
        <f t="shared" si="4"/>
        <v>CHNSO</v>
      </c>
      <c r="F273" s="19" t="str">
        <f t="shared" si="5"/>
        <v>Yes</v>
      </c>
      <c r="G273" s="19" t="str">
        <f t="shared" si="6"/>
        <v>TRNCHNEACHNSO</v>
      </c>
      <c r="H273" s="19">
        <f>max(SUMIFS('Input - Capacities'!$I$3:$I$1128,'Input - Capacities'!$F$3:$F$1128,A273),SUMIFS('Input - Capacities'!$J$3:$J$1128,'Input - Capacities'!$F$3:$F$1128,A273)*-1)</f>
        <v>0</v>
      </c>
      <c r="I273" s="47"/>
      <c r="J273" s="42" t="s">
        <v>1644</v>
      </c>
      <c r="K273" s="48" t="s">
        <v>1892</v>
      </c>
      <c r="M273" s="19" t="str">
        <f t="array" ref="M273">IFERROR(INDEX($G$2:$G$1999,MATCH(0,IFERROR(MATCH($G$2:$G$1999,$O$2:$O$1000,0),COUNTIF($M$1:$M272,$G$2:$G$1000)),0)),"")</f>
        <v/>
      </c>
      <c r="O273" s="48" t="s">
        <v>1256</v>
      </c>
      <c r="P273" s="42" t="str">
        <f t="shared" si="7"/>
        <v>RUSCE</v>
      </c>
      <c r="Q273" s="42" t="str">
        <f t="shared" si="8"/>
        <v>UKRXX</v>
      </c>
      <c r="R273" s="42" t="b">
        <f>IF(vlookup(O273,'Input - Config'!$A$3:$D$833,4,0)="No",False,True)</f>
        <v>0</v>
      </c>
      <c r="S273" s="42" t="b">
        <v>1</v>
      </c>
      <c r="T273" s="42" t="s">
        <v>1734</v>
      </c>
      <c r="U273" s="19">
        <f t="shared" si="9"/>
        <v>0</v>
      </c>
      <c r="V273" s="19">
        <f t="shared" si="10"/>
        <v>2030</v>
      </c>
      <c r="W273" s="42">
        <v>2030.0</v>
      </c>
      <c r="X273" s="42">
        <v>0.0</v>
      </c>
      <c r="Y273" s="49">
        <f>IFERROR(VLOOKUP(O273,'Final Data - Costs and Losses'!$A$2:$H$997,7,FALSE)/1000,915)</f>
        <v>1145.48592</v>
      </c>
      <c r="Z273" s="19" t="str">
        <f t="shared" si="11"/>
        <v>  TRNRUSCEUKRXX: [0, 2030, 'open', 2030, 0, 1145]</v>
      </c>
      <c r="AB273" s="48"/>
    </row>
    <row r="274">
      <c r="A274" s="19" t="str">
        <f t="array" ref="A274">IFERROR(INDEX('Input - Capacities'!$F$3:$F$1128, MATCH(0,COUNTIF($A$1:A273, 'Input - Capacities'!$F$3:$F$1128), 0)),"")</f>
        <v>TRNCHNFUCHNJX</v>
      </c>
      <c r="B274" s="19" t="str">
        <f t="shared" si="1"/>
        <v>CHNFU</v>
      </c>
      <c r="C274" s="45" t="str">
        <f t="shared" si="2"/>
        <v>CHNEA</v>
      </c>
      <c r="D274" s="19" t="str">
        <f t="shared" si="3"/>
        <v>CHNJX</v>
      </c>
      <c r="E274" s="45" t="str">
        <f t="shared" si="4"/>
        <v>CHNCE</v>
      </c>
      <c r="F274" s="19" t="str">
        <f t="shared" si="5"/>
        <v>Yes</v>
      </c>
      <c r="G274" s="19" t="str">
        <f t="shared" si="6"/>
        <v>TRNCHNCECHNEA</v>
      </c>
      <c r="H274" s="19">
        <f>max(SUMIFS('Input - Capacities'!$I$3:$I$1128,'Input - Capacities'!$F$3:$F$1128,A274),SUMIFS('Input - Capacities'!$J$3:$J$1128,'Input - Capacities'!$F$3:$F$1128,A274)*-1)</f>
        <v>0</v>
      </c>
      <c r="I274" s="47"/>
      <c r="J274" s="42" t="s">
        <v>585</v>
      </c>
      <c r="K274" s="48" t="s">
        <v>1892</v>
      </c>
      <c r="M274" s="19" t="str">
        <f t="array" ref="M274">IFERROR(INDEX($G$2:$G$1999,MATCH(0,IFERROR(MATCH($G$2:$G$1999,$O$2:$O$1000,0),COUNTIF($M$1:$M273,$G$2:$G$1000)),0)),"")</f>
        <v/>
      </c>
      <c r="O274" s="48" t="s">
        <v>1257</v>
      </c>
      <c r="P274" s="42" t="str">
        <f t="shared" si="7"/>
        <v>RUSFE</v>
      </c>
      <c r="Q274" s="42" t="str">
        <f t="shared" si="8"/>
        <v>RUSSI</v>
      </c>
      <c r="R274" s="42" t="b">
        <f>IF(vlookup(O274,'Input - Config'!$A$3:$D$833,4,0)="No",False,True)</f>
        <v>0</v>
      </c>
      <c r="S274" s="42" t="b">
        <v>0</v>
      </c>
      <c r="T274" s="42" t="s">
        <v>1734</v>
      </c>
      <c r="U274" s="19">
        <f t="shared" si="9"/>
        <v>0</v>
      </c>
      <c r="V274" s="19">
        <f t="shared" si="10"/>
        <v>2030</v>
      </c>
      <c r="W274" s="42">
        <v>2030.0</v>
      </c>
      <c r="X274" s="42">
        <v>10.0</v>
      </c>
      <c r="Y274" s="49">
        <f>IFERROR(VLOOKUP(O274,'Final Data - Costs and Losses'!$A$2:$H$997,7,FALSE)/1000,915)</f>
        <v>2834.2464</v>
      </c>
      <c r="Z274" s="19" t="str">
        <f t="shared" si="11"/>
        <v>  TRNRUSFERUSSI: [0, 2030, 'open', 2030, 10, 2834]</v>
      </c>
      <c r="AB274" s="48"/>
    </row>
    <row r="275">
      <c r="A275" s="19" t="str">
        <f t="array" ref="A275">IFERROR(INDEX('Input - Capacities'!$F$3:$F$1128, MATCH(0,COUNTIF($A$1:A274, 'Input - Capacities'!$F$3:$F$1128), 0)),"")</f>
        <v>TRNCHNFUCHNZH</v>
      </c>
      <c r="B275" s="19" t="str">
        <f t="shared" si="1"/>
        <v>CHNFU</v>
      </c>
      <c r="C275" s="45" t="str">
        <f t="shared" si="2"/>
        <v>CHNEA</v>
      </c>
      <c r="D275" s="19" t="str">
        <f t="shared" si="3"/>
        <v>CHNZH</v>
      </c>
      <c r="E275" s="45" t="str">
        <f t="shared" si="4"/>
        <v>CHNEA</v>
      </c>
      <c r="F275" s="19" t="str">
        <f t="shared" si="5"/>
        <v>Yes</v>
      </c>
      <c r="G275" s="19" t="str">
        <f t="shared" si="6"/>
        <v>TRNCHNEACHNEA</v>
      </c>
      <c r="H275" s="19">
        <f>max(SUMIFS('Input - Capacities'!$I$3:$I$1128,'Input - Capacities'!$F$3:$F$1128,A275),SUMIFS('Input - Capacities'!$J$3:$J$1128,'Input - Capacities'!$F$3:$F$1128,A275)*-1)</f>
        <v>2500</v>
      </c>
      <c r="I275" s="47"/>
      <c r="J275" s="42" t="s">
        <v>563</v>
      </c>
      <c r="K275" s="48" t="s">
        <v>1897</v>
      </c>
      <c r="M275" s="19" t="str">
        <f t="array" ref="M275">IFERROR(INDEX($G$2:$G$1999,MATCH(0,IFERROR(MATCH($G$2:$G$1999,$O$2:$O$1000,0),COUNTIF($M$1:$M274,$G$2:$G$1000)),0)),"")</f>
        <v/>
      </c>
      <c r="O275" s="48" t="s">
        <v>1258</v>
      </c>
      <c r="P275" s="42" t="str">
        <f t="shared" si="7"/>
        <v>RUSMV</v>
      </c>
      <c r="Q275" s="42" t="str">
        <f t="shared" si="8"/>
        <v>RUSUR</v>
      </c>
      <c r="R275" s="42" t="b">
        <f>IF(vlookup(O275,'Input - Config'!$A$3:$D$833,4,0)="No",False,True)</f>
        <v>0</v>
      </c>
      <c r="S275" s="42" t="b">
        <v>0</v>
      </c>
      <c r="U275" s="19">
        <f t="shared" si="9"/>
        <v>3</v>
      </c>
      <c r="V275" s="19">
        <f t="shared" si="10"/>
        <v>2020</v>
      </c>
      <c r="W275" s="42">
        <v>2030.0</v>
      </c>
      <c r="X275" s="42">
        <v>10.0</v>
      </c>
      <c r="Y275" s="49">
        <f>IFERROR(VLOOKUP(O275,'Final Data - Costs and Losses'!$A$2:$H$997,7,FALSE)/1000,915)</f>
        <v>1123.79856</v>
      </c>
      <c r="Z275" s="19" t="str">
        <f t="shared" si="11"/>
        <v>  TRNRUSMVRUSUR: [3, 2020, 'open', 2030, 10, 1124]</v>
      </c>
      <c r="AB275" s="48"/>
    </row>
    <row r="276">
      <c r="A276" s="19" t="str">
        <f t="array" ref="A276">IFERROR(INDEX('Input - Capacities'!$F$3:$F$1128, MATCH(0,COUNTIF($A$1:A275, 'Input - Capacities'!$F$3:$F$1128), 0)),"")</f>
        <v>TRNCHNGACHNJS</v>
      </c>
      <c r="B276" s="19" t="str">
        <f t="shared" si="1"/>
        <v>CHNGA</v>
      </c>
      <c r="C276" s="45" t="str">
        <f t="shared" si="2"/>
        <v>CHNNW</v>
      </c>
      <c r="D276" s="19" t="str">
        <f t="shared" si="3"/>
        <v>CHNJS</v>
      </c>
      <c r="E276" s="45" t="str">
        <f t="shared" si="4"/>
        <v>CHNEA</v>
      </c>
      <c r="F276" s="19" t="str">
        <f t="shared" si="5"/>
        <v>Yes</v>
      </c>
      <c r="G276" s="19" t="str">
        <f t="shared" si="6"/>
        <v>TRNCHNEACHNNW</v>
      </c>
      <c r="H276" s="19">
        <f>max(SUMIFS('Input - Capacities'!$I$3:$I$1128,'Input - Capacities'!$F$3:$F$1128,A276),SUMIFS('Input - Capacities'!$J$3:$J$1128,'Input - Capacities'!$F$3:$F$1128,A276)*-1)</f>
        <v>7200</v>
      </c>
      <c r="I276" s="47"/>
      <c r="J276" s="42" t="s">
        <v>569</v>
      </c>
      <c r="K276" s="48" t="s">
        <v>1891</v>
      </c>
      <c r="M276" s="19" t="str">
        <f t="array" ref="M276">IFERROR(INDEX($G$2:$G$1999,MATCH(0,IFERROR(MATCH($G$2:$G$1999,$O$2:$O$1000,0),COUNTIF($M$1:$M275,$G$2:$G$1000)),0)),"")</f>
        <v/>
      </c>
      <c r="O276" s="48" t="s">
        <v>1259</v>
      </c>
      <c r="P276" s="42" t="str">
        <f t="shared" si="7"/>
        <v>RUSNW</v>
      </c>
      <c r="Q276" s="42" t="str">
        <f t="shared" si="8"/>
        <v>RUSUR</v>
      </c>
      <c r="R276" s="42" t="b">
        <f>IF(vlookup(O276,'Input - Config'!$A$3:$D$833,4,0)="No",False,True)</f>
        <v>0</v>
      </c>
      <c r="S276" s="42" t="b">
        <v>0</v>
      </c>
      <c r="U276" s="19">
        <f t="shared" si="9"/>
        <v>0</v>
      </c>
      <c r="V276" s="19">
        <f t="shared" si="10"/>
        <v>2030</v>
      </c>
      <c r="W276" s="42">
        <v>2030.0</v>
      </c>
      <c r="X276" s="42">
        <v>10.0</v>
      </c>
      <c r="Y276" s="49">
        <f>IFERROR(VLOOKUP(O276,'Final Data - Costs and Losses'!$A$2:$H$997,7,FALSE)/1000,915)</f>
        <v>1731.61536</v>
      </c>
      <c r="Z276" s="19" t="str">
        <f t="shared" si="11"/>
        <v>  TRNRUSNWRUSUR: [0, 2030, 'open', 2030, 10, 1732]</v>
      </c>
      <c r="AB276" s="48"/>
    </row>
    <row r="277">
      <c r="A277" s="19" t="str">
        <f t="array" ref="A277">IFERROR(INDEX('Input - Capacities'!$F$3:$F$1128, MATCH(0,COUNTIF($A$1:A276, 'Input - Capacities'!$F$3:$F$1128), 0)),"")</f>
        <v>TRNCHNGACHNNI</v>
      </c>
      <c r="B277" s="19" t="str">
        <f t="shared" si="1"/>
        <v>CHNGA</v>
      </c>
      <c r="C277" s="45" t="str">
        <f t="shared" si="2"/>
        <v>CHNNW</v>
      </c>
      <c r="D277" s="19" t="str">
        <f t="shared" si="3"/>
        <v>CHNNI</v>
      </c>
      <c r="E277" s="45" t="str">
        <f t="shared" si="4"/>
        <v>CHNNW</v>
      </c>
      <c r="F277" s="19" t="str">
        <f t="shared" si="5"/>
        <v>Yes</v>
      </c>
      <c r="G277" s="19" t="str">
        <f t="shared" si="6"/>
        <v>TRNCHNNWCHNNW</v>
      </c>
      <c r="H277" s="19">
        <f>max(SUMIFS('Input - Capacities'!$I$3:$I$1128,'Input - Capacities'!$F$3:$F$1128,A277),SUMIFS('Input - Capacities'!$J$3:$J$1128,'Input - Capacities'!$F$3:$F$1128,A277)*-1)</f>
        <v>2500</v>
      </c>
      <c r="I277" s="47"/>
      <c r="J277" s="42" t="s">
        <v>1522</v>
      </c>
      <c r="K277" s="48" t="s">
        <v>1891</v>
      </c>
      <c r="M277" s="19" t="str">
        <f t="array" ref="M277">IFERROR(INDEX($G$2:$G$1999,MATCH(0,IFERROR(MATCH($G$2:$G$1999,$O$2:$O$1000,0),COUNTIF($M$1:$M276,$G$2:$G$1000)),0)),"")</f>
        <v/>
      </c>
      <c r="O277" s="48" t="s">
        <v>1260</v>
      </c>
      <c r="P277" s="42" t="str">
        <f t="shared" si="7"/>
        <v>RUSSI</v>
      </c>
      <c r="Q277" s="42" t="str">
        <f t="shared" si="8"/>
        <v>RUSUR</v>
      </c>
      <c r="R277" s="42" t="b">
        <f>IF(vlookup(O277,'Input - Config'!$A$3:$D$833,4,0)="No",False,True)</f>
        <v>0</v>
      </c>
      <c r="S277" s="42" t="b">
        <v>0</v>
      </c>
      <c r="U277" s="19">
        <f t="shared" si="9"/>
        <v>3.3</v>
      </c>
      <c r="V277" s="19">
        <f t="shared" si="10"/>
        <v>2020</v>
      </c>
      <c r="W277" s="42">
        <v>2030.0</v>
      </c>
      <c r="X277" s="42">
        <v>10.0</v>
      </c>
      <c r="Y277" s="49">
        <f>IFERROR(VLOOKUP(O277,'Final Data - Costs and Losses'!$A$2:$H$997,7,FALSE)/1000,915)</f>
        <v>1511.31744</v>
      </c>
      <c r="Z277" s="19" t="str">
        <f t="shared" si="11"/>
        <v>  TRNRUSSIRUSUR: [3.3, 2020, 'open', 2030, 10, 1511]</v>
      </c>
      <c r="AB277" s="48"/>
    </row>
    <row r="278">
      <c r="A278" s="19" t="str">
        <f t="array" ref="A278">IFERROR(INDEX('Input - Capacities'!$F$3:$F$1128, MATCH(0,COUNTIF($A$1:A277, 'Input - Capacities'!$F$3:$F$1128), 0)),"")</f>
        <v>TRNCHNGACHNNM</v>
      </c>
      <c r="B278" s="19" t="str">
        <f t="shared" si="1"/>
        <v>CHNGA</v>
      </c>
      <c r="C278" s="45" t="str">
        <f t="shared" si="2"/>
        <v>CHNNW</v>
      </c>
      <c r="D278" s="19" t="str">
        <f t="shared" si="3"/>
        <v>CHNNM</v>
      </c>
      <c r="E278" s="45" t="str">
        <f t="shared" si="4"/>
        <v>CHNNO</v>
      </c>
      <c r="F278" s="19" t="str">
        <f t="shared" si="5"/>
        <v>Yes</v>
      </c>
      <c r="G278" s="19" t="str">
        <f t="shared" si="6"/>
        <v>TRNCHNNOCHNNW</v>
      </c>
      <c r="H278" s="19">
        <f>max(SUMIFS('Input - Capacities'!$I$3:$I$1128,'Input - Capacities'!$F$3:$F$1128,A278),SUMIFS('Input - Capacities'!$J$3:$J$1128,'Input - Capacities'!$F$3:$F$1128,A278)*-1)</f>
        <v>0</v>
      </c>
      <c r="I278" s="47"/>
      <c r="J278" s="42" t="s">
        <v>576</v>
      </c>
      <c r="K278" s="48" t="s">
        <v>1891</v>
      </c>
      <c r="M278" s="19" t="str">
        <f t="array" ref="M278">IFERROR(INDEX($G$2:$G$1999,MATCH(0,IFERROR(MATCH($G$2:$G$1999,$O$2:$O$1000,0),COUNTIF($M$1:$M277,$G$2:$G$1000)),0)),"")</f>
        <v/>
      </c>
      <c r="O278" s="48" t="s">
        <v>1261</v>
      </c>
      <c r="P278" s="42" t="str">
        <f t="shared" si="7"/>
        <v>RUSSO</v>
      </c>
      <c r="Q278" s="42" t="str">
        <f t="shared" si="8"/>
        <v>UKRXX</v>
      </c>
      <c r="R278" s="42" t="b">
        <f>IF(vlookup(O278,'Input - Config'!$A$3:$D$833,4,0)="No",False,True)</f>
        <v>0</v>
      </c>
      <c r="S278" s="42" t="b">
        <v>1</v>
      </c>
      <c r="U278" s="19">
        <f t="shared" si="9"/>
        <v>0</v>
      </c>
      <c r="V278" s="19">
        <f t="shared" si="10"/>
        <v>2030</v>
      </c>
      <c r="W278" s="42">
        <v>2030.0</v>
      </c>
      <c r="X278" s="42">
        <v>0.0</v>
      </c>
      <c r="Y278" s="49">
        <f>IFERROR(VLOOKUP(O278,'Final Data - Costs and Losses'!$A$2:$H$997,7,FALSE)/1000,915)</f>
        <v>1147.7688</v>
      </c>
      <c r="Z278" s="19" t="str">
        <f t="shared" si="11"/>
        <v>  TRNRUSSOUKRXX: [0, 2030, 'open', 2030, 0, 1148]</v>
      </c>
      <c r="AB278" s="48"/>
    </row>
    <row r="279">
      <c r="A279" s="19" t="str">
        <f t="array" ref="A279">IFERROR(INDEX('Input - Capacities'!$F$3:$F$1128, MATCH(0,COUNTIF($A$1:A278, 'Input - Capacities'!$F$3:$F$1128), 0)),"")</f>
        <v>TRNCHNGACHNQI</v>
      </c>
      <c r="B279" s="19" t="str">
        <f t="shared" si="1"/>
        <v>CHNGA</v>
      </c>
      <c r="C279" s="45" t="str">
        <f t="shared" si="2"/>
        <v>CHNNW</v>
      </c>
      <c r="D279" s="19" t="str">
        <f t="shared" si="3"/>
        <v>CHNQI</v>
      </c>
      <c r="E279" s="45" t="str">
        <f t="shared" si="4"/>
        <v>CHNNW</v>
      </c>
      <c r="F279" s="19" t="str">
        <f t="shared" si="5"/>
        <v>Yes</v>
      </c>
      <c r="G279" s="19" t="str">
        <f t="shared" si="6"/>
        <v>TRNCHNNWCHNNW</v>
      </c>
      <c r="H279" s="19">
        <f>max(SUMIFS('Input - Capacities'!$I$3:$I$1128,'Input - Capacities'!$F$3:$F$1128,A279),SUMIFS('Input - Capacities'!$J$3:$J$1128,'Input - Capacities'!$F$3:$F$1128,A279)*-1)</f>
        <v>2500</v>
      </c>
      <c r="I279" s="47"/>
      <c r="J279" s="42" t="s">
        <v>1505</v>
      </c>
      <c r="K279" s="48" t="s">
        <v>1891</v>
      </c>
      <c r="M279" s="19" t="str">
        <f t="array" ref="M279">IFERROR(INDEX($G$2:$G$1999,MATCH(0,IFERROR(MATCH($G$2:$G$1999,$O$2:$O$1000,0),COUNTIF($M$1:$M278,$G$2:$G$1000)),0)),"")</f>
        <v/>
      </c>
      <c r="O279" s="48" t="s">
        <v>1488</v>
      </c>
      <c r="P279" s="42" t="str">
        <f t="shared" si="7"/>
        <v>RWAXX</v>
      </c>
      <c r="Q279" s="42" t="str">
        <f t="shared" si="8"/>
        <v>TZAXX</v>
      </c>
      <c r="R279" s="42" t="b">
        <f>IF(vlookup(O279,'Input - Config'!$A$3:$D$833,4,0)="No",False,True)</f>
        <v>0</v>
      </c>
      <c r="S279" s="42" t="b">
        <v>0</v>
      </c>
      <c r="U279" s="19">
        <f t="shared" si="9"/>
        <v>0</v>
      </c>
      <c r="V279" s="19">
        <f t="shared" si="10"/>
        <v>2030</v>
      </c>
      <c r="W279" s="42">
        <v>2030.0</v>
      </c>
      <c r="X279" s="42">
        <v>10.0</v>
      </c>
      <c r="Y279" s="49">
        <f>IFERROR(VLOOKUP(O279,'Final Data - Costs and Losses'!$A$2:$H$997,7,FALSE)/1000,915)</f>
        <v>1373.77392</v>
      </c>
      <c r="Z279" s="19" t="str">
        <f t="shared" si="11"/>
        <v>  TRNRWAXXTZAXX: [0, 2030, 'open', 2030, 10, 1374]</v>
      </c>
      <c r="AB279" s="48"/>
    </row>
    <row r="280">
      <c r="A280" s="19" t="str">
        <f t="array" ref="A280">IFERROR(INDEX('Input - Capacities'!$F$3:$F$1128, MATCH(0,COUNTIF($A$1:A279, 'Input - Capacities'!$F$3:$F$1128), 0)),"")</f>
        <v>TRNCHNGACHNSC</v>
      </c>
      <c r="B280" s="19" t="str">
        <f t="shared" si="1"/>
        <v>CHNGA</v>
      </c>
      <c r="C280" s="45" t="str">
        <f t="shared" si="2"/>
        <v>CHNNW</v>
      </c>
      <c r="D280" s="19" t="str">
        <f t="shared" si="3"/>
        <v>CHNSC</v>
      </c>
      <c r="E280" s="45" t="str">
        <f t="shared" si="4"/>
        <v>CHNSW</v>
      </c>
      <c r="F280" s="19" t="str">
        <f t="shared" si="5"/>
        <v>Yes</v>
      </c>
      <c r="G280" s="19" t="str">
        <f t="shared" si="6"/>
        <v>TRNCHNNWCHNSW</v>
      </c>
      <c r="H280" s="19">
        <f>max(SUMIFS('Input - Capacities'!$I$3:$I$1128,'Input - Capacities'!$F$3:$F$1128,A280),SUMIFS('Input - Capacities'!$J$3:$J$1128,'Input - Capacities'!$F$3:$F$1128,A280)*-1)</f>
        <v>0</v>
      </c>
      <c r="I280" s="47"/>
      <c r="J280" s="42" t="s">
        <v>581</v>
      </c>
      <c r="K280" s="48" t="s">
        <v>1891</v>
      </c>
      <c r="M280" s="19" t="str">
        <f t="array" ref="M280">IFERROR(INDEX($G$2:$G$1999,MATCH(0,IFERROR(MATCH($G$2:$G$1999,$O$2:$O$1000,0),COUNTIF($M$1:$M279,$G$2:$G$1000)),0)),"")</f>
        <v/>
      </c>
      <c r="O280" s="48" t="s">
        <v>1490</v>
      </c>
      <c r="P280" s="42" t="str">
        <f t="shared" si="7"/>
        <v>RWAXX</v>
      </c>
      <c r="Q280" s="42" t="str">
        <f t="shared" si="8"/>
        <v>UGAXX</v>
      </c>
      <c r="R280" s="42" t="b">
        <f>IF(vlookup(O280,'Input - Config'!$A$3:$D$833,4,0)="No",False,True)</f>
        <v>0</v>
      </c>
      <c r="S280" s="42" t="b">
        <v>0</v>
      </c>
      <c r="U280" s="19">
        <f t="shared" si="9"/>
        <v>0</v>
      </c>
      <c r="V280" s="19">
        <f t="shared" si="10"/>
        <v>2030</v>
      </c>
      <c r="W280" s="42">
        <v>2030.0</v>
      </c>
      <c r="X280" s="42">
        <v>10.0</v>
      </c>
      <c r="Y280" s="49">
        <f>IFERROR(VLOOKUP(O280,'Final Data - Costs and Losses'!$A$2:$H$997,7,FALSE)/1000,915)</f>
        <v>929.18304</v>
      </c>
      <c r="Z280" s="19" t="str">
        <f t="shared" si="11"/>
        <v>  TRNRWAXXUGAXX: [0, 2030, 'open', 2030, 10, 929]</v>
      </c>
      <c r="AB280" s="48"/>
    </row>
    <row r="281">
      <c r="A281" s="19" t="str">
        <f t="array" ref="A281">IFERROR(INDEX('Input - Capacities'!$F$3:$F$1128, MATCH(0,COUNTIF($A$1:A280, 'Input - Capacities'!$F$3:$F$1128), 0)),"")</f>
        <v>TRNCHNGACHNSD</v>
      </c>
      <c r="B281" s="19" t="str">
        <f t="shared" si="1"/>
        <v>CHNGA</v>
      </c>
      <c r="C281" s="45" t="str">
        <f t="shared" si="2"/>
        <v>CHNNW</v>
      </c>
      <c r="D281" s="19" t="str">
        <f t="shared" si="3"/>
        <v>CHNSD</v>
      </c>
      <c r="E281" s="45" t="str">
        <f t="shared" si="4"/>
        <v>CHNNO</v>
      </c>
      <c r="F281" s="19" t="str">
        <f t="shared" si="5"/>
        <v>Yes</v>
      </c>
      <c r="G281" s="19" t="str">
        <f t="shared" si="6"/>
        <v>TRNCHNNOCHNNW</v>
      </c>
      <c r="H281" s="19">
        <f>max(SUMIFS('Input - Capacities'!$I$3:$I$1128,'Input - Capacities'!$F$3:$F$1128,A281),SUMIFS('Input - Capacities'!$J$3:$J$1128,'Input - Capacities'!$F$3:$F$1128,A281)*-1)</f>
        <v>0</v>
      </c>
      <c r="I281" s="47"/>
      <c r="J281" s="42" t="s">
        <v>1508</v>
      </c>
      <c r="K281" s="48" t="s">
        <v>1891</v>
      </c>
      <c r="M281" s="19" t="str">
        <f t="array" ref="M281">IFERROR(INDEX($G$2:$G$1999,MATCH(0,IFERROR(MATCH($G$2:$G$1999,$O$2:$O$1000,0),COUNTIF($M$1:$M280,$G$2:$G$1000)),0)),"")</f>
        <v/>
      </c>
      <c r="O281" s="48" t="s">
        <v>373</v>
      </c>
      <c r="P281" s="42" t="str">
        <f t="shared" si="7"/>
        <v>SAUXX</v>
      </c>
      <c r="Q281" s="42" t="str">
        <f t="shared" si="8"/>
        <v>YEMXX</v>
      </c>
      <c r="R281" s="42" t="b">
        <f>IF(vlookup(O281,'Input - Config'!$A$3:$D$833,4,0)="No",False,True)</f>
        <v>0</v>
      </c>
      <c r="S281" s="42" t="b">
        <v>0</v>
      </c>
      <c r="U281" s="19">
        <f t="shared" si="9"/>
        <v>0</v>
      </c>
      <c r="V281" s="19">
        <f t="shared" si="10"/>
        <v>2030</v>
      </c>
      <c r="W281" s="42">
        <v>2030.0</v>
      </c>
      <c r="X281" s="42">
        <v>10.0</v>
      </c>
      <c r="Y281" s="49">
        <f>IFERROR(VLOOKUP(O281,'Final Data - Costs and Losses'!$A$2:$H$997,7,FALSE)/1000,915)</f>
        <v>1321.8384</v>
      </c>
      <c r="Z281" s="19" t="str">
        <f t="shared" si="11"/>
        <v>  TRNSAUXXYEMXX: [0, 2030, 'open', 2030, 10, 1322]</v>
      </c>
      <c r="AB281" s="48"/>
    </row>
    <row r="282">
      <c r="A282" s="19" t="str">
        <f t="array" ref="A282">IFERROR(INDEX('Input - Capacities'!$F$3:$F$1128, MATCH(0,COUNTIF($A$1:A281, 'Input - Capacities'!$F$3:$F$1128), 0)),"")</f>
        <v>TRNCHNGACHNSI</v>
      </c>
      <c r="B282" s="19" t="str">
        <f t="shared" si="1"/>
        <v>CHNGA</v>
      </c>
      <c r="C282" s="45" t="str">
        <f t="shared" si="2"/>
        <v>CHNNW</v>
      </c>
      <c r="D282" s="19" t="str">
        <f t="shared" si="3"/>
        <v>CHNSI</v>
      </c>
      <c r="E282" s="45" t="str">
        <f t="shared" si="4"/>
        <v>CHNNW</v>
      </c>
      <c r="F282" s="19" t="str">
        <f t="shared" si="5"/>
        <v>Yes</v>
      </c>
      <c r="G282" s="19" t="str">
        <f t="shared" si="6"/>
        <v>TRNCHNNWCHNNW</v>
      </c>
      <c r="H282" s="19">
        <f>max(SUMIFS('Input - Capacities'!$I$3:$I$1128,'Input - Capacities'!$F$3:$F$1128,A282),SUMIFS('Input - Capacities'!$J$3:$J$1128,'Input - Capacities'!$F$3:$F$1128,A282)*-1)</f>
        <v>2500</v>
      </c>
      <c r="I282" s="47"/>
      <c r="J282" s="42" t="s">
        <v>1555</v>
      </c>
      <c r="K282" s="48" t="s">
        <v>1891</v>
      </c>
      <c r="M282" s="19" t="str">
        <f t="array" ref="M282">IFERROR(INDEX($G$2:$G$1999,MATCH(0,IFERROR(MATCH($G$2:$G$1999,$O$2:$O$1000,0),COUNTIF($M$1:$M281,$G$2:$G$1000)),0)),"")</f>
        <v/>
      </c>
      <c r="O282" s="48" t="s">
        <v>1262</v>
      </c>
      <c r="P282" s="42" t="str">
        <f t="shared" si="7"/>
        <v>SVKXX</v>
      </c>
      <c r="Q282" s="42" t="str">
        <f t="shared" si="8"/>
        <v>UKRXX</v>
      </c>
      <c r="R282" s="42" t="b">
        <f>IF(vlookup(O282,'Input - Config'!$A$3:$D$833,4,0)="No",False,True)</f>
        <v>0</v>
      </c>
      <c r="S282" s="42" t="b">
        <v>0</v>
      </c>
      <c r="U282" s="19">
        <f t="shared" si="9"/>
        <v>0.65</v>
      </c>
      <c r="V282" s="19">
        <f t="shared" si="10"/>
        <v>2020</v>
      </c>
      <c r="W282" s="42">
        <v>2030.0</v>
      </c>
      <c r="X282" s="42">
        <v>10.0</v>
      </c>
      <c r="Y282" s="49">
        <f>IFERROR(VLOOKUP(O282,'Final Data - Costs and Losses'!$A$2:$H$997,7,FALSE)/1000,915)</f>
        <v>1287.02448</v>
      </c>
      <c r="Z282" s="19" t="str">
        <f t="shared" si="11"/>
        <v>  TRNSVKXXUKRXX: [0.65, 2020, 'open', 2030, 10, 1287]</v>
      </c>
      <c r="AB282" s="48"/>
    </row>
    <row r="283">
      <c r="A283" s="19" t="str">
        <f t="array" ref="A283">IFERROR(INDEX('Input - Capacities'!$F$3:$F$1128, MATCH(0,COUNTIF($A$1:A282, 'Input - Capacities'!$F$3:$F$1128), 0)),"")</f>
        <v>TRNCHNGACHNXI</v>
      </c>
      <c r="B283" s="19" t="str">
        <f t="shared" si="1"/>
        <v>CHNGA</v>
      </c>
      <c r="C283" s="45" t="str">
        <f t="shared" si="2"/>
        <v>CHNNW</v>
      </c>
      <c r="D283" s="19" t="str">
        <f t="shared" si="3"/>
        <v>CHNXI</v>
      </c>
      <c r="E283" s="45" t="str">
        <f t="shared" si="4"/>
        <v>CHNNW</v>
      </c>
      <c r="F283" s="19" t="str">
        <f t="shared" si="5"/>
        <v>Yes</v>
      </c>
      <c r="G283" s="19" t="str">
        <f t="shared" si="6"/>
        <v>TRNCHNNWCHNNW</v>
      </c>
      <c r="H283" s="19">
        <f>max(SUMIFS('Input - Capacities'!$I$3:$I$1128,'Input - Capacities'!$F$3:$F$1128,A283),SUMIFS('Input - Capacities'!$J$3:$J$1128,'Input - Capacities'!$F$3:$F$1128,A283)*-1)</f>
        <v>2500</v>
      </c>
      <c r="I283" s="47"/>
      <c r="J283" s="42" t="s">
        <v>552</v>
      </c>
      <c r="K283" s="48" t="s">
        <v>1891</v>
      </c>
      <c r="M283" s="19" t="str">
        <f t="array" ref="M283">IFERROR(INDEX($G$2:$G$1999,MATCH(0,IFERROR(MATCH($G$2:$G$1999,$O$2:$O$1000,0),COUNTIF($M$1:$M282,$G$2:$G$1000)),0)),"")</f>
        <v/>
      </c>
      <c r="O283" s="48" t="s">
        <v>1492</v>
      </c>
      <c r="P283" s="42" t="str">
        <f t="shared" si="7"/>
        <v>SWZXX</v>
      </c>
      <c r="Q283" s="42" t="str">
        <f t="shared" si="8"/>
        <v>ZAFXX</v>
      </c>
      <c r="R283" s="42" t="b">
        <f>IF(vlookup(O283,'Input - Config'!$A$3:$D$833,4,0)="No",False,True)</f>
        <v>0</v>
      </c>
      <c r="S283" s="42" t="b">
        <v>0</v>
      </c>
      <c r="U283" s="19">
        <f t="shared" si="9"/>
        <v>1.176</v>
      </c>
      <c r="V283" s="19">
        <f t="shared" si="10"/>
        <v>2020</v>
      </c>
      <c r="W283" s="42">
        <v>2030.0</v>
      </c>
      <c r="X283" s="42">
        <v>10.0</v>
      </c>
      <c r="Y283" s="49">
        <f>IFERROR(VLOOKUP(O283,'Final Data - Costs and Losses'!$A$2:$H$997,7,FALSE)/1000,915)</f>
        <v>849.98496</v>
      </c>
      <c r="Z283" s="19" t="str">
        <f t="shared" si="11"/>
        <v>  TRNSWZXXZAFXX: [1.176, 2020, 'open', 2030, 10, 850]</v>
      </c>
      <c r="AB283" s="48"/>
    </row>
    <row r="284">
      <c r="A284" s="19" t="str">
        <f t="array" ref="A284">IFERROR(INDEX('Input - Capacities'!$F$3:$F$1128, MATCH(0,COUNTIF($A$1:A283, 'Input - Capacities'!$F$3:$F$1128), 0)),"")</f>
        <v>TRNCHNGAMNGXX</v>
      </c>
      <c r="B284" s="19" t="str">
        <f t="shared" si="1"/>
        <v>CHNGA</v>
      </c>
      <c r="C284" s="45" t="str">
        <f t="shared" si="2"/>
        <v>CHNNW</v>
      </c>
      <c r="D284" s="19" t="str">
        <f t="shared" si="3"/>
        <v>MNGXX</v>
      </c>
      <c r="E284" s="45" t="str">
        <f t="shared" si="4"/>
        <v>MNGXX</v>
      </c>
      <c r="F284" s="19" t="str">
        <f t="shared" si="5"/>
        <v>Yes</v>
      </c>
      <c r="G284" s="19" t="str">
        <f t="shared" si="6"/>
        <v>TRNCHNNWMNGXX</v>
      </c>
      <c r="H284" s="19">
        <f>max(SUMIFS('Input - Capacities'!$I$3:$I$1128,'Input - Capacities'!$F$3:$F$1128,A284),SUMIFS('Input - Capacities'!$J$3:$J$1128,'Input - Capacities'!$F$3:$F$1128,A284)*-1)</f>
        <v>0</v>
      </c>
      <c r="I284" s="47"/>
      <c r="J284" s="42" t="s">
        <v>1510</v>
      </c>
      <c r="K284" s="48" t="s">
        <v>1891</v>
      </c>
      <c r="M284" s="19" t="str">
        <f t="array" ref="M284">IFERROR(INDEX($G$2:$G$1999,MATCH(0,IFERROR(MATCH($G$2:$G$1999,$O$2:$O$1000,0),COUNTIF($M$1:$M283,$G$2:$G$1000)),0)),"")</f>
        <v/>
      </c>
      <c r="O284" s="48" t="s">
        <v>379</v>
      </c>
      <c r="P284" s="42" t="str">
        <f t="shared" si="7"/>
        <v>SYRXX</v>
      </c>
      <c r="Q284" s="42" t="str">
        <f t="shared" si="8"/>
        <v>TURXX</v>
      </c>
      <c r="R284" s="42" t="b">
        <f>IF(vlookup(O284,'Input - Config'!$A$3:$D$833,4,0)="No",False,True)</f>
        <v>0</v>
      </c>
      <c r="S284" s="42" t="b">
        <v>0</v>
      </c>
      <c r="U284" s="19">
        <f t="shared" si="9"/>
        <v>0.3</v>
      </c>
      <c r="V284" s="19">
        <f t="shared" si="10"/>
        <v>2020</v>
      </c>
      <c r="W284" s="42">
        <v>2030.0</v>
      </c>
      <c r="X284" s="42">
        <v>10.0</v>
      </c>
      <c r="Y284" s="49">
        <f>IFERROR(VLOOKUP(O284,'Final Data - Costs and Losses'!$A$2:$H$997,7,FALSE)/1000,915)</f>
        <v>1316.70192</v>
      </c>
      <c r="Z284" s="19" t="str">
        <f t="shared" si="11"/>
        <v>  TRNSYRXXTURXX: [0.3, 2020, 'open', 2030, 10, 1317]</v>
      </c>
      <c r="AB284" s="48"/>
    </row>
    <row r="285">
      <c r="A285" s="19" t="str">
        <f t="array" ref="A285">IFERROR(INDEX('Input - Capacities'!$F$3:$F$1128, MATCH(0,COUNTIF($A$1:A284, 'Input - Capacities'!$F$3:$F$1128), 0)),"")</f>
        <v>TRNCHNGDCHNGX</v>
      </c>
      <c r="B285" s="19" t="str">
        <f t="shared" si="1"/>
        <v>CHNGD</v>
      </c>
      <c r="C285" s="45" t="str">
        <f t="shared" si="2"/>
        <v>CHNSO</v>
      </c>
      <c r="D285" s="19" t="str">
        <f t="shared" si="3"/>
        <v>CHNGX</v>
      </c>
      <c r="E285" s="45" t="str">
        <f t="shared" si="4"/>
        <v>CHNSO</v>
      </c>
      <c r="F285" s="19" t="str">
        <f t="shared" si="5"/>
        <v>Yes</v>
      </c>
      <c r="G285" s="19" t="str">
        <f t="shared" si="6"/>
        <v>TRNCHNSOCHNSO</v>
      </c>
      <c r="H285" s="19">
        <f>max(SUMIFS('Input - Capacities'!$I$3:$I$1128,'Input - Capacities'!$F$3:$F$1128,A285),SUMIFS('Input - Capacities'!$J$3:$J$1128,'Input - Capacities'!$F$3:$F$1128,A285)*-1)</f>
        <v>2500</v>
      </c>
      <c r="I285" s="47"/>
      <c r="J285" s="42" t="s">
        <v>1547</v>
      </c>
      <c r="K285" s="48" t="s">
        <v>1891</v>
      </c>
      <c r="M285" s="19" t="str">
        <f t="array" ref="M285">IFERROR(INDEX($G$2:$G$1999,MATCH(0,IFERROR(MATCH($G$2:$G$1999,$O$2:$O$1000,0),COUNTIF($M$1:$M284,$G$2:$G$1000)),0)),"")</f>
        <v/>
      </c>
      <c r="O285" s="48" t="s">
        <v>384</v>
      </c>
      <c r="P285" s="42" t="str">
        <f t="shared" si="7"/>
        <v>TJKXX</v>
      </c>
      <c r="Q285" s="42" t="str">
        <f t="shared" si="8"/>
        <v>UZBXX</v>
      </c>
      <c r="R285" s="42" t="b">
        <f>IF(vlookup(O285,'Input - Config'!$A$3:$D$833,4,0)="No",False,True)</f>
        <v>0</v>
      </c>
      <c r="S285" s="42" t="b">
        <v>0</v>
      </c>
      <c r="U285" s="19">
        <f t="shared" si="9"/>
        <v>0.85</v>
      </c>
      <c r="V285" s="19">
        <f t="shared" si="10"/>
        <v>2020</v>
      </c>
      <c r="W285" s="42">
        <v>2030.0</v>
      </c>
      <c r="X285" s="42">
        <v>10.0</v>
      </c>
      <c r="Y285" s="49">
        <f>IFERROR(VLOOKUP(O285,'Final Data - Costs and Losses'!$A$2:$H$997,7,FALSE)/1000,915)</f>
        <v>810.7032</v>
      </c>
      <c r="Z285" s="19" t="str">
        <f t="shared" si="11"/>
        <v>  TRNTJKXXUZBXX: [0.85, 2020, 'open', 2030, 10, 811]</v>
      </c>
      <c r="AB285" s="48"/>
    </row>
    <row r="286">
      <c r="A286" s="19" t="str">
        <f t="array" ref="A286">IFERROR(INDEX('Input - Capacities'!$F$3:$F$1128, MATCH(0,COUNTIF($A$1:A285, 'Input - Capacities'!$F$3:$F$1128), 0)),"")</f>
        <v>TRNCHNGDCHNHA</v>
      </c>
      <c r="B286" s="19" t="str">
        <f t="shared" si="1"/>
        <v>CHNGD</v>
      </c>
      <c r="C286" s="45" t="str">
        <f t="shared" si="2"/>
        <v>CHNSO</v>
      </c>
      <c r="D286" s="19" t="str">
        <f t="shared" si="3"/>
        <v>CHNHA</v>
      </c>
      <c r="E286" s="45" t="str">
        <f t="shared" si="4"/>
        <v>CHNSO</v>
      </c>
      <c r="F286" s="19" t="str">
        <f t="shared" si="5"/>
        <v>Yes</v>
      </c>
      <c r="G286" s="19" t="str">
        <f t="shared" si="6"/>
        <v>TRNCHNSOCHNSO</v>
      </c>
      <c r="H286" s="19">
        <f>max(SUMIFS('Input - Capacities'!$I$3:$I$1128,'Input - Capacities'!$F$3:$F$1128,A286),SUMIFS('Input - Capacities'!$J$3:$J$1128,'Input - Capacities'!$F$3:$F$1128,A286)*-1)</f>
        <v>1200</v>
      </c>
      <c r="I286" s="47"/>
      <c r="J286" s="42" t="s">
        <v>556</v>
      </c>
      <c r="K286" s="48" t="s">
        <v>1891</v>
      </c>
      <c r="M286" s="19" t="str">
        <f t="array" ref="M286">IFERROR(INDEX($G$2:$G$1999,MATCH(0,IFERROR(MATCH($G$2:$G$1999,$O$2:$O$1000,0),COUNTIF($M$1:$M285,$G$2:$G$1000)),0)),"")</f>
        <v/>
      </c>
      <c r="O286" s="48" t="s">
        <v>385</v>
      </c>
      <c r="P286" s="42" t="str">
        <f t="shared" si="7"/>
        <v>TKMXX</v>
      </c>
      <c r="Q286" s="42" t="str">
        <f t="shared" si="8"/>
        <v>UZBXX</v>
      </c>
      <c r="R286" s="42" t="b">
        <f>IF(vlookup(O286,'Input - Config'!$A$3:$D$833,4,0)="No",False,True)</f>
        <v>0</v>
      </c>
      <c r="S286" s="42" t="b">
        <v>0</v>
      </c>
      <c r="U286" s="19">
        <f t="shared" si="9"/>
        <v>0.85</v>
      </c>
      <c r="V286" s="19">
        <f t="shared" si="10"/>
        <v>2020</v>
      </c>
      <c r="W286" s="42">
        <v>2030.0</v>
      </c>
      <c r="X286" s="42">
        <v>10.0</v>
      </c>
      <c r="Y286" s="49">
        <f>IFERROR(VLOOKUP(O286,'Final Data - Costs and Losses'!$A$2:$H$997,7,FALSE)/1000,915)</f>
        <v>1287.02448</v>
      </c>
      <c r="Z286" s="19" t="str">
        <f t="shared" si="11"/>
        <v>  TRNTKMXXUZBXX: [0.85, 2020, 'open', 2030, 10, 1287]</v>
      </c>
      <c r="AB286" s="48"/>
    </row>
    <row r="287">
      <c r="A287" s="19" t="str">
        <f t="array" ref="A287">IFERROR(INDEX('Input - Capacities'!$F$3:$F$1128, MATCH(0,COUNTIF($A$1:A286, 'Input - Capacities'!$F$3:$F$1128), 0)),"")</f>
        <v>TRNCHNGDCHNHK</v>
      </c>
      <c r="B287" s="19" t="str">
        <f t="shared" si="1"/>
        <v>CHNGD</v>
      </c>
      <c r="C287" s="45" t="str">
        <f t="shared" si="2"/>
        <v>CHNSO</v>
      </c>
      <c r="D287" s="19" t="str">
        <f t="shared" si="3"/>
        <v>CHNHK</v>
      </c>
      <c r="E287" s="45" t="str">
        <f t="shared" si="4"/>
        <v>CHNSO</v>
      </c>
      <c r="F287" s="19" t="str">
        <f t="shared" si="5"/>
        <v>Yes</v>
      </c>
      <c r="G287" s="19" t="str">
        <f t="shared" si="6"/>
        <v>TRNCHNSOCHNSO</v>
      </c>
      <c r="H287" s="19">
        <f>max(SUMIFS('Input - Capacities'!$I$3:$I$1128,'Input - Capacities'!$F$3:$F$1128,A287),SUMIFS('Input - Capacities'!$J$3:$J$1128,'Input - Capacities'!$F$3:$F$1128,A287)*-1)</f>
        <v>1700</v>
      </c>
      <c r="I287" s="47"/>
      <c r="J287" s="42" t="s">
        <v>1533</v>
      </c>
      <c r="K287" s="48" t="s">
        <v>1891</v>
      </c>
      <c r="M287" s="19" t="str">
        <f t="array" ref="M287">IFERROR(INDEX($G$2:$G$1999,MATCH(0,IFERROR(MATCH($G$2:$G$1999,$O$2:$O$1000,0),COUNTIF($M$1:$M286,$G$2:$G$1000)),0)),"")</f>
        <v/>
      </c>
      <c r="O287" s="48" t="s">
        <v>1494</v>
      </c>
      <c r="P287" s="42" t="str">
        <f t="shared" si="7"/>
        <v>TZAXX</v>
      </c>
      <c r="Q287" s="42" t="str">
        <f t="shared" si="8"/>
        <v>UGAXX</v>
      </c>
      <c r="R287" s="42" t="b">
        <f>IF(vlookup(O287,'Input - Config'!$A$3:$D$833,4,0)="No",False,True)</f>
        <v>0</v>
      </c>
      <c r="S287" s="42" t="b">
        <v>0</v>
      </c>
      <c r="U287" s="19">
        <f t="shared" si="9"/>
        <v>0</v>
      </c>
      <c r="V287" s="19">
        <f t="shared" si="10"/>
        <v>2030</v>
      </c>
      <c r="W287" s="42">
        <v>2030.0</v>
      </c>
      <c r="X287" s="42">
        <v>10.0</v>
      </c>
      <c r="Y287" s="49">
        <f>IFERROR(VLOOKUP(O287,'Final Data - Costs and Losses'!$A$2:$H$997,7,FALSE)/1000,915)</f>
        <v>1334.39424</v>
      </c>
      <c r="Z287" s="19" t="str">
        <f t="shared" si="11"/>
        <v>  TRNTZAXXUGAXX: [0, 2030, 'open', 2030, 10, 1334]</v>
      </c>
      <c r="AB287" s="48"/>
    </row>
    <row r="288">
      <c r="A288" s="19" t="str">
        <f t="array" ref="A288">IFERROR(INDEX('Input - Capacities'!$F$3:$F$1128, MATCH(0,COUNTIF($A$1:A287, 'Input - Capacities'!$F$3:$F$1128), 0)),"")</f>
        <v>TRNCHNGDCHNHN</v>
      </c>
      <c r="B288" s="19" t="str">
        <f t="shared" si="1"/>
        <v>CHNGD</v>
      </c>
      <c r="C288" s="45" t="str">
        <f t="shared" si="2"/>
        <v>CHNSO</v>
      </c>
      <c r="D288" s="19" t="str">
        <f t="shared" si="3"/>
        <v>CHNHN</v>
      </c>
      <c r="E288" s="45" t="str">
        <f t="shared" si="4"/>
        <v>CHNCE</v>
      </c>
      <c r="F288" s="19" t="str">
        <f t="shared" si="5"/>
        <v>Yes</v>
      </c>
      <c r="G288" s="19" t="str">
        <f t="shared" si="6"/>
        <v>TRNCHNCECHNSO</v>
      </c>
      <c r="H288" s="19">
        <f>max(SUMIFS('Input - Capacities'!$I$3:$I$1128,'Input - Capacities'!$F$3:$F$1128,A288),SUMIFS('Input - Capacities'!$J$3:$J$1128,'Input - Capacities'!$F$3:$F$1128,A288)*-1)</f>
        <v>0</v>
      </c>
      <c r="I288" s="47"/>
      <c r="J288" s="42" t="s">
        <v>1561</v>
      </c>
      <c r="K288" s="48" t="s">
        <v>1891</v>
      </c>
      <c r="M288" s="19" t="str">
        <f t="array" ref="M288">IFERROR(INDEX($G$2:$G$1999,MATCH(0,IFERROR(MATCH($G$2:$G$1999,$O$2:$O$1000,0),COUNTIF($M$1:$M287,$G$2:$G$1000)),0)),"")</f>
        <v/>
      </c>
      <c r="O288" s="48" t="s">
        <v>1495</v>
      </c>
      <c r="P288" s="42" t="str">
        <f t="shared" si="7"/>
        <v>TZAXX</v>
      </c>
      <c r="Q288" s="42" t="str">
        <f t="shared" si="8"/>
        <v>ZMBXX</v>
      </c>
      <c r="R288" s="42" t="b">
        <f>IF(vlookup(O288,'Input - Config'!$A$3:$D$833,4,0)="No",False,True)</f>
        <v>0</v>
      </c>
      <c r="S288" s="42" t="b">
        <v>0</v>
      </c>
      <c r="U288" s="19">
        <f t="shared" si="9"/>
        <v>0</v>
      </c>
      <c r="V288" s="19">
        <f t="shared" si="10"/>
        <v>2030</v>
      </c>
      <c r="W288" s="42">
        <v>2030.0</v>
      </c>
      <c r="X288" s="42">
        <v>10.0</v>
      </c>
      <c r="Y288" s="49">
        <f>IFERROR(VLOOKUP(O288,'Final Data - Costs and Losses'!$A$2:$H$997,7,FALSE)/1000,915)</f>
        <v>1588.93536</v>
      </c>
      <c r="Z288" s="19" t="str">
        <f t="shared" si="11"/>
        <v>  TRNTZAXXZMBXX: [0, 2030, 'open', 2030, 10, 1589]</v>
      </c>
      <c r="AB288" s="48"/>
    </row>
    <row r="289">
      <c r="A289" s="19" t="str">
        <f t="array" ref="A289">IFERROR(INDEX('Input - Capacities'!$F$3:$F$1128, MATCH(0,COUNTIF($A$1:A288, 'Input - Capacities'!$F$3:$F$1128), 0)),"")</f>
        <v>TRNCHNGDCHNJX</v>
      </c>
      <c r="B289" s="19" t="str">
        <f t="shared" si="1"/>
        <v>CHNGD</v>
      </c>
      <c r="C289" s="45" t="str">
        <f t="shared" si="2"/>
        <v>CHNSO</v>
      </c>
      <c r="D289" s="19" t="str">
        <f t="shared" si="3"/>
        <v>CHNJX</v>
      </c>
      <c r="E289" s="45" t="str">
        <f t="shared" si="4"/>
        <v>CHNCE</v>
      </c>
      <c r="F289" s="19" t="str">
        <f t="shared" si="5"/>
        <v>Yes</v>
      </c>
      <c r="G289" s="19" t="str">
        <f t="shared" si="6"/>
        <v>TRNCHNCECHNSO</v>
      </c>
      <c r="H289" s="19">
        <f>max(SUMIFS('Input - Capacities'!$I$3:$I$1128,'Input - Capacities'!$F$3:$F$1128,A289),SUMIFS('Input - Capacities'!$J$3:$J$1128,'Input - Capacities'!$F$3:$F$1128,A289)*-1)</f>
        <v>0</v>
      </c>
      <c r="I289" s="47"/>
      <c r="J289" s="42" t="s">
        <v>583</v>
      </c>
      <c r="K289" s="48" t="s">
        <v>1891</v>
      </c>
      <c r="M289" s="19" t="str">
        <f t="array" ref="M289">IFERROR(INDEX($G$2:$G$1999,MATCH(0,IFERROR(MATCH($G$2:$G$1999,$O$2:$O$1000,0),COUNTIF($M$1:$M288,$G$2:$G$1000)),0)),"")</f>
        <v/>
      </c>
      <c r="O289" s="48" t="s">
        <v>1497</v>
      </c>
      <c r="P289" s="42" t="str">
        <f t="shared" si="7"/>
        <v>ZAFXX</v>
      </c>
      <c r="Q289" s="42" t="str">
        <f t="shared" si="8"/>
        <v>ZWEXX</v>
      </c>
      <c r="R289" s="42" t="b">
        <f>IF(vlookup(O289,'Input - Config'!$A$3:$D$833,4,0)="No",False,True)</f>
        <v>0</v>
      </c>
      <c r="S289" s="42" t="b">
        <v>0</v>
      </c>
      <c r="U289" s="19">
        <f t="shared" si="9"/>
        <v>0.015</v>
      </c>
      <c r="V289" s="19">
        <f t="shared" si="10"/>
        <v>2020</v>
      </c>
      <c r="W289" s="42">
        <v>2030.0</v>
      </c>
      <c r="X289" s="42">
        <v>10.0</v>
      </c>
      <c r="Y289" s="49">
        <f>IFERROR(VLOOKUP(O289,'Final Data - Costs and Losses'!$A$2:$H$997,7,FALSE)/1000,915)</f>
        <v>1273.89792</v>
      </c>
      <c r="Z289" s="19" t="str">
        <f t="shared" si="11"/>
        <v>  TRNZAFXXZWEXX: [0.015, 2020, 'open', 2030, 10, 1274]</v>
      </c>
      <c r="AB289" s="48"/>
    </row>
    <row r="290">
      <c r="A290" s="19" t="str">
        <f t="array" ref="A290">IFERROR(INDEX('Input - Capacities'!$F$3:$F$1128, MATCH(0,COUNTIF($A$1:A289, 'Input - Capacities'!$F$3:$F$1128), 0)),"")</f>
        <v>TRNCHNGDCHNMA</v>
      </c>
      <c r="B290" s="19" t="str">
        <f t="shared" si="1"/>
        <v>CHNGD</v>
      </c>
      <c r="C290" s="45" t="str">
        <f t="shared" si="2"/>
        <v>CHNSO</v>
      </c>
      <c r="D290" s="19" t="str">
        <f t="shared" si="3"/>
        <v>CHNMA</v>
      </c>
      <c r="E290" s="45" t="str">
        <f t="shared" si="4"/>
        <v>CHNSO</v>
      </c>
      <c r="F290" s="19" t="str">
        <f t="shared" si="5"/>
        <v>Yes</v>
      </c>
      <c r="G290" s="19" t="str">
        <f t="shared" si="6"/>
        <v>TRNCHNSOCHNSO</v>
      </c>
      <c r="H290" s="19">
        <f>max(SUMIFS('Input - Capacities'!$I$3:$I$1128,'Input - Capacities'!$F$3:$F$1128,A290),SUMIFS('Input - Capacities'!$J$3:$J$1128,'Input - Capacities'!$F$3:$F$1128,A290)*-1)</f>
        <v>1700</v>
      </c>
      <c r="I290" s="47"/>
      <c r="J290" s="42" t="s">
        <v>1683</v>
      </c>
      <c r="K290" s="48" t="s">
        <v>1891</v>
      </c>
      <c r="M290" s="19" t="str">
        <f t="array" ref="M290">IFERROR(INDEX($G$2:$G$1999,MATCH(0,IFERROR(MATCH($G$2:$G$1999,$O$2:$O$1000,0),COUNTIF($M$1:$M289,$G$2:$G$1000)),0)),"")</f>
        <v/>
      </c>
      <c r="O290" s="48" t="s">
        <v>1499</v>
      </c>
      <c r="P290" s="42" t="str">
        <f t="shared" si="7"/>
        <v>ZMBXX</v>
      </c>
      <c r="Q290" s="42" t="str">
        <f t="shared" si="8"/>
        <v>ZWEXX</v>
      </c>
      <c r="R290" s="42" t="b">
        <f>IF(vlookup(O290,'Input - Config'!$A$3:$D$833,4,0)="No",False,True)</f>
        <v>0</v>
      </c>
      <c r="S290" s="42" t="b">
        <v>0</v>
      </c>
      <c r="U290" s="19">
        <f t="shared" si="9"/>
        <v>1.4</v>
      </c>
      <c r="V290" s="19">
        <f t="shared" si="10"/>
        <v>2020</v>
      </c>
      <c r="W290" s="42">
        <v>2030.0</v>
      </c>
      <c r="X290" s="42">
        <v>10.0</v>
      </c>
      <c r="Y290" s="49">
        <f>IFERROR(VLOOKUP(O290,'Final Data - Costs and Losses'!$A$2:$H$997,7,FALSE)/1000,915)</f>
        <v>941.73888</v>
      </c>
      <c r="Z290" s="19" t="str">
        <f t="shared" si="11"/>
        <v>  TRNZMBXXZWEXX: [1.4, 2020, 'open', 2030, 10, 942]</v>
      </c>
      <c r="AB290" s="48"/>
    </row>
    <row r="291">
      <c r="A291" s="19" t="str">
        <f t="array" ref="A291">IFERROR(INDEX('Input - Capacities'!$F$3:$F$1128, MATCH(0,COUNTIF($A$1:A290, 'Input - Capacities'!$F$3:$F$1128), 0)),"")</f>
        <v>TRNCHNGDCHNSC</v>
      </c>
      <c r="B291" s="19" t="str">
        <f t="shared" si="1"/>
        <v>CHNGD</v>
      </c>
      <c r="C291" s="45" t="str">
        <f t="shared" si="2"/>
        <v>CHNSO</v>
      </c>
      <c r="D291" s="19" t="str">
        <f t="shared" si="3"/>
        <v>CHNSC</v>
      </c>
      <c r="E291" s="45" t="str">
        <f t="shared" si="4"/>
        <v>CHNSW</v>
      </c>
      <c r="F291" s="19" t="str">
        <f t="shared" si="5"/>
        <v>Yes</v>
      </c>
      <c r="G291" s="19" t="str">
        <f t="shared" si="6"/>
        <v>TRNCHNSOCHNSW</v>
      </c>
      <c r="H291" s="19">
        <f>max(SUMIFS('Input - Capacities'!$I$3:$I$1128,'Input - Capacities'!$F$3:$F$1128,A291),SUMIFS('Input - Capacities'!$J$3:$J$1128,'Input - Capacities'!$F$3:$F$1128,A291)*-1)</f>
        <v>14400</v>
      </c>
      <c r="I291" s="47"/>
      <c r="J291" s="42" t="s">
        <v>1513</v>
      </c>
      <c r="K291" s="48" t="s">
        <v>1891</v>
      </c>
      <c r="M291" s="19" t="str">
        <f t="array" ref="M291">IFERROR(INDEX($G$2:$G$1999,MATCH(0,IFERROR(MATCH($G$2:$G$1999,$O$2:$O$1000,0),COUNTIF($M$1:$M290,$G$2:$G$1000)),0)),"")</f>
        <v/>
      </c>
      <c r="O291" s="48" t="s">
        <v>1898</v>
      </c>
      <c r="P291" s="42" t="str">
        <f t="shared" si="7"/>
        <v>AFGXX</v>
      </c>
      <c r="Q291" s="42" t="str">
        <f t="shared" si="8"/>
        <v>CHNNW</v>
      </c>
      <c r="R291" s="42" t="b">
        <f>IF(vlookup(O291,'Input - Config'!$A$3:$D$833,4,0)="No",False,True)</f>
        <v>0</v>
      </c>
      <c r="S291" s="42" t="b">
        <v>0</v>
      </c>
      <c r="U291" s="19">
        <f t="shared" si="9"/>
        <v>0</v>
      </c>
      <c r="V291" s="19">
        <f t="shared" si="10"/>
        <v>2030</v>
      </c>
      <c r="W291" s="42">
        <v>2030.0</v>
      </c>
      <c r="X291" s="42">
        <v>10.0</v>
      </c>
      <c r="Y291" s="49">
        <f>IFERROR(VLOOKUP(O291,'Final Data - Costs and Losses'!$A$2:$H$997,7,FALSE)/1000,915)</f>
        <v>2780.59872</v>
      </c>
      <c r="Z291" s="19" t="str">
        <f t="shared" si="11"/>
        <v>  TRNAFGXXCHNNW: [0, 2030, 'open', 2030, 10, 2781]</v>
      </c>
      <c r="AB291" s="48"/>
    </row>
    <row r="292">
      <c r="A292" s="19" t="str">
        <f t="array" ref="A292">IFERROR(INDEX('Input - Capacities'!$F$3:$F$1128, MATCH(0,COUNTIF($A$1:A291, 'Input - Capacities'!$F$3:$F$1128), 0)),"")</f>
        <v>TRNCHNGDCHNYU</v>
      </c>
      <c r="B292" s="19" t="str">
        <f t="shared" si="1"/>
        <v>CHNGD</v>
      </c>
      <c r="C292" s="45" t="str">
        <f t="shared" si="2"/>
        <v>CHNSO</v>
      </c>
      <c r="D292" s="19" t="str">
        <f t="shared" si="3"/>
        <v>CHNYU</v>
      </c>
      <c r="E292" s="45" t="str">
        <f t="shared" si="4"/>
        <v>CHNSW</v>
      </c>
      <c r="F292" s="19" t="str">
        <f t="shared" si="5"/>
        <v>Yes</v>
      </c>
      <c r="G292" s="19" t="str">
        <f t="shared" si="6"/>
        <v>TRNCHNSOCHNSW</v>
      </c>
      <c r="H292" s="19">
        <f>max(SUMIFS('Input - Capacities'!$I$3:$I$1128,'Input - Capacities'!$F$3:$F$1128,A292),SUMIFS('Input - Capacities'!$J$3:$J$1128,'Input - Capacities'!$F$3:$F$1128,A292)*-1)</f>
        <v>29700</v>
      </c>
      <c r="I292" s="47"/>
      <c r="J292" s="42" t="s">
        <v>1565</v>
      </c>
      <c r="K292" s="48" t="s">
        <v>1891</v>
      </c>
      <c r="M292" s="19" t="str">
        <f t="array" ref="M292">IFERROR(INDEX($G$2:$G$1999,MATCH(0,IFERROR(MATCH($G$2:$G$1999,$O$2:$O$1000,0),COUNTIF($M$1:$M291,$G$2:$G$1000)),0)),"")</f>
        <v/>
      </c>
      <c r="O292" s="48" t="s">
        <v>636</v>
      </c>
      <c r="P292" s="42" t="str">
        <f t="shared" si="7"/>
        <v>ALBXX</v>
      </c>
      <c r="Q292" s="42" t="str">
        <f t="shared" si="8"/>
        <v>SRBXX</v>
      </c>
      <c r="R292" s="42" t="b">
        <f>IF(vlookup(O292,'Input - Config'!$A$3:$D$833,4,0)="No",False,True)</f>
        <v>0</v>
      </c>
      <c r="S292" s="42" t="b">
        <v>0</v>
      </c>
      <c r="U292" s="19">
        <f t="shared" si="9"/>
        <v>0.5</v>
      </c>
      <c r="V292" s="19">
        <f t="shared" si="10"/>
        <v>2020</v>
      </c>
      <c r="W292" s="42">
        <v>2030.0</v>
      </c>
      <c r="X292" s="42">
        <v>10.0</v>
      </c>
      <c r="Y292" s="49">
        <f>IFERROR(VLOOKUP(O292,'Final Data - Costs and Losses'!$A$2:$H$997,7,FALSE)/1000,915)</f>
        <v>937.74384</v>
      </c>
      <c r="Z292" s="19" t="str">
        <f t="shared" si="11"/>
        <v>  TRNALBXXSRBXX: [0.5, 2020, 'open', 2030, 10, 938]</v>
      </c>
      <c r="AB292" s="48"/>
    </row>
    <row r="293">
      <c r="A293" s="19" t="str">
        <f t="array" ref="A293">IFERROR(INDEX('Input - Capacities'!$F$3:$F$1128, MATCH(0,COUNTIF($A$1:A292, 'Input - Capacities'!$F$3:$F$1128), 0)),"")</f>
        <v>TRNCHNGUCHNGX</v>
      </c>
      <c r="B293" s="19" t="str">
        <f t="shared" si="1"/>
        <v>CHNGU</v>
      </c>
      <c r="C293" s="45" t="str">
        <f t="shared" si="2"/>
        <v>CHNSW</v>
      </c>
      <c r="D293" s="19" t="str">
        <f t="shared" si="3"/>
        <v>CHNGX</v>
      </c>
      <c r="E293" s="45" t="str">
        <f t="shared" si="4"/>
        <v>CHNSO</v>
      </c>
      <c r="F293" s="19" t="str">
        <f t="shared" si="5"/>
        <v>Yes</v>
      </c>
      <c r="G293" s="19" t="str">
        <f t="shared" si="6"/>
        <v>TRNCHNSOCHNSW</v>
      </c>
      <c r="H293" s="19">
        <f>max(SUMIFS('Input - Capacities'!$I$3:$I$1128,'Input - Capacities'!$F$3:$F$1128,A293),SUMIFS('Input - Capacities'!$J$3:$J$1128,'Input - Capacities'!$F$3:$F$1128,A293)*-1)</f>
        <v>2500</v>
      </c>
      <c r="I293" s="47"/>
      <c r="J293" s="42" t="s">
        <v>1567</v>
      </c>
      <c r="K293" s="48" t="s">
        <v>1891</v>
      </c>
      <c r="M293" s="19" t="str">
        <f t="array" ref="M293">IFERROR(INDEX($G$2:$G$1999,MATCH(0,IFERROR(MATCH($G$2:$G$1999,$O$2:$O$1000,0),COUNTIF($M$1:$M292,$G$2:$G$1000)),0)),"")</f>
        <v/>
      </c>
      <c r="O293" s="48" t="s">
        <v>55</v>
      </c>
      <c r="P293" s="42" t="str">
        <f t="shared" si="7"/>
        <v>AREXX</v>
      </c>
      <c r="Q293" s="42" t="str">
        <f t="shared" si="8"/>
        <v>IRNXX</v>
      </c>
      <c r="R293" s="42" t="b">
        <f>IF(vlookup(O293,'Input - Config'!$A$3:$D$833,4,0)="No",False,True)</f>
        <v>1</v>
      </c>
      <c r="S293" s="42" t="b">
        <v>0</v>
      </c>
      <c r="U293" s="19">
        <f t="shared" si="9"/>
        <v>0</v>
      </c>
      <c r="V293" s="19">
        <f t="shared" si="10"/>
        <v>2030</v>
      </c>
      <c r="W293" s="42">
        <v>2030.0</v>
      </c>
      <c r="X293" s="42">
        <v>10.0</v>
      </c>
      <c r="Y293" s="49">
        <f>IFERROR(VLOOKUP(O293,'Final Data - Costs and Losses'!$A$2:$H$997,7,FALSE)/1000,915)</f>
        <v>1576.65792</v>
      </c>
      <c r="Z293" s="19" t="str">
        <f t="shared" si="11"/>
        <v>  TRNAREXXIRNXX: [0, 2030, 'open', 2030, 10, 1577]</v>
      </c>
      <c r="AB293" s="48"/>
    </row>
    <row r="294">
      <c r="A294" s="19" t="str">
        <f t="array" ref="A294">IFERROR(INDEX('Input - Capacities'!$F$3:$F$1128, MATCH(0,COUNTIF($A$1:A293, 'Input - Capacities'!$F$3:$F$1128), 0)),"")</f>
        <v>TRNCHNGUCHNHN</v>
      </c>
      <c r="B294" s="19" t="str">
        <f t="shared" si="1"/>
        <v>CHNGU</v>
      </c>
      <c r="C294" s="45" t="str">
        <f t="shared" si="2"/>
        <v>CHNSW</v>
      </c>
      <c r="D294" s="19" t="str">
        <f t="shared" si="3"/>
        <v>CHNHN</v>
      </c>
      <c r="E294" s="45" t="str">
        <f t="shared" si="4"/>
        <v>CHNCE</v>
      </c>
      <c r="F294" s="19" t="str">
        <f t="shared" si="5"/>
        <v>Yes</v>
      </c>
      <c r="G294" s="19" t="str">
        <f t="shared" si="6"/>
        <v>TRNCHNCECHNSW</v>
      </c>
      <c r="H294" s="19">
        <f>max(SUMIFS('Input - Capacities'!$I$3:$I$1128,'Input - Capacities'!$F$3:$F$1128,A294),SUMIFS('Input - Capacities'!$J$3:$J$1128,'Input - Capacities'!$F$3:$F$1128,A294)*-1)</f>
        <v>0</v>
      </c>
      <c r="I294" s="47"/>
      <c r="J294" s="42" t="s">
        <v>559</v>
      </c>
      <c r="K294" s="48" t="s">
        <v>1891</v>
      </c>
      <c r="M294" s="19" t="str">
        <f t="array" ref="M294">IFERROR(INDEX($G$2:$G$1999,MATCH(0,IFERROR(MATCH($G$2:$G$1999,$O$2:$O$1000,0),COUNTIF($M$1:$M293,$G$2:$G$1000)),0)),"")</f>
        <v/>
      </c>
      <c r="O294" s="48" t="s">
        <v>1899</v>
      </c>
      <c r="P294" s="42" t="str">
        <f t="shared" si="7"/>
        <v>ARGXX</v>
      </c>
      <c r="Q294" s="42" t="str">
        <f t="shared" si="8"/>
        <v>BRAXX</v>
      </c>
      <c r="R294" s="42" t="b">
        <f>IF(vlookup(O294,'Input - Config'!$A$3:$D$833,4,0)="No",False,True)</f>
        <v>0</v>
      </c>
      <c r="S294" s="42" t="b">
        <v>0</v>
      </c>
      <c r="U294" s="19">
        <f t="shared" si="9"/>
        <v>2.276</v>
      </c>
      <c r="V294" s="19">
        <f t="shared" si="10"/>
        <v>2020</v>
      </c>
      <c r="W294" s="42">
        <v>2030.0</v>
      </c>
      <c r="X294" s="42">
        <v>10.0</v>
      </c>
      <c r="Y294" s="49">
        <f>IFERROR(VLOOKUP(O294,'Final Data - Costs and Losses'!$A$2:$H$997,7,FALSE)/1000,915)</f>
        <v>1669.9776</v>
      </c>
      <c r="Z294" s="19" t="str">
        <f t="shared" si="11"/>
        <v>  TRNARGXXBRAXX: [2.276, 2020, 'open', 2030, 10, 1670]</v>
      </c>
      <c r="AB294" s="48"/>
    </row>
    <row r="295">
      <c r="A295" s="19" t="str">
        <f t="array" ref="A295">IFERROR(INDEX('Input - Capacities'!$F$3:$F$1128, MATCH(0,COUNTIF($A$1:A294, 'Input - Capacities'!$F$3:$F$1128), 0)),"")</f>
        <v>TRNCHNGUCHNJS</v>
      </c>
      <c r="B295" s="19" t="str">
        <f t="shared" si="1"/>
        <v>CHNGU</v>
      </c>
      <c r="C295" s="45" t="str">
        <f t="shared" si="2"/>
        <v>CHNSW</v>
      </c>
      <c r="D295" s="19" t="str">
        <f t="shared" si="3"/>
        <v>CHNJS</v>
      </c>
      <c r="E295" s="45" t="str">
        <f t="shared" si="4"/>
        <v>CHNEA</v>
      </c>
      <c r="F295" s="19" t="str">
        <f t="shared" si="5"/>
        <v>Yes</v>
      </c>
      <c r="G295" s="19" t="str">
        <f t="shared" si="6"/>
        <v>TRNCHNEACHNSW</v>
      </c>
      <c r="H295" s="19">
        <f>max(SUMIFS('Input - Capacities'!$I$3:$I$1128,'Input - Capacities'!$F$3:$F$1128,A295),SUMIFS('Input - Capacities'!$J$3:$J$1128,'Input - Capacities'!$F$3:$F$1128,A295)*-1)</f>
        <v>7200</v>
      </c>
      <c r="I295" s="47"/>
      <c r="J295" s="42" t="s">
        <v>1542</v>
      </c>
      <c r="K295" s="48" t="s">
        <v>1891</v>
      </c>
      <c r="M295" s="19" t="str">
        <f t="array" ref="M295">IFERROR(INDEX($G$2:$G$1999,MATCH(0,IFERROR(MATCH($G$2:$G$1999,$O$2:$O$1000,0),COUNTIF($M$1:$M294,$G$2:$G$1000)),0)),"")</f>
        <v/>
      </c>
      <c r="O295" s="48" t="s">
        <v>1900</v>
      </c>
      <c r="P295" s="42" t="str">
        <f t="shared" si="7"/>
        <v>AUSXX</v>
      </c>
      <c r="Q295" s="42" t="str">
        <f t="shared" si="8"/>
        <v>IDNNU</v>
      </c>
      <c r="R295" s="42" t="b">
        <f>IF(vlookup(O295,'Input - Config'!$A$3:$D$833,4,0)="No",False,True)</f>
        <v>1</v>
      </c>
      <c r="S295" s="42" t="b">
        <v>0</v>
      </c>
      <c r="U295" s="19">
        <f t="shared" si="9"/>
        <v>0</v>
      </c>
      <c r="V295" s="19">
        <f t="shared" si="10"/>
        <v>2030</v>
      </c>
      <c r="W295" s="42">
        <v>2030.0</v>
      </c>
      <c r="X295" s="42">
        <v>10.0</v>
      </c>
      <c r="Y295" s="49">
        <f>IFERROR(VLOOKUP(O295,'Final Data - Costs and Losses'!$A$2:$H$997,7,FALSE)/1000,915)</f>
        <v>3988.92336</v>
      </c>
      <c r="Z295" s="19" t="str">
        <f t="shared" si="11"/>
        <v>  TRNAUSXXIDNNU: [0, 2030, 'open', 2030, 10, 3989]</v>
      </c>
      <c r="AB295" s="48"/>
    </row>
    <row r="296">
      <c r="A296" s="19" t="str">
        <f t="array" ref="A296">IFERROR(INDEX('Input - Capacities'!$F$3:$F$1128, MATCH(0,COUNTIF($A$1:A295, 'Input - Capacities'!$F$3:$F$1128), 0)),"")</f>
        <v>TRNCHNGUCHNSC</v>
      </c>
      <c r="B296" s="19" t="str">
        <f t="shared" si="1"/>
        <v>CHNGU</v>
      </c>
      <c r="C296" s="45" t="str">
        <f t="shared" si="2"/>
        <v>CHNSW</v>
      </c>
      <c r="D296" s="19" t="str">
        <f t="shared" si="3"/>
        <v>CHNSC</v>
      </c>
      <c r="E296" s="45" t="str">
        <f t="shared" si="4"/>
        <v>CHNSW</v>
      </c>
      <c r="F296" s="19" t="str">
        <f t="shared" si="5"/>
        <v>Yes</v>
      </c>
      <c r="G296" s="19" t="str">
        <f t="shared" si="6"/>
        <v>TRNCHNSWCHNSW</v>
      </c>
      <c r="H296" s="19">
        <f>max(SUMIFS('Input - Capacities'!$I$3:$I$1128,'Input - Capacities'!$F$3:$F$1128,A296),SUMIFS('Input - Capacities'!$J$3:$J$1128,'Input - Capacities'!$F$3:$F$1128,A296)*-1)</f>
        <v>0</v>
      </c>
      <c r="I296" s="47"/>
      <c r="J296" s="42" t="s">
        <v>561</v>
      </c>
      <c r="K296" s="48" t="s">
        <v>1891</v>
      </c>
      <c r="M296" s="19" t="str">
        <f t="array" ref="M296">IFERROR(INDEX($G$2:$G$1999,MATCH(0,IFERROR(MATCH($G$2:$G$1999,$O$2:$O$1000,0),COUNTIF($M$1:$M295,$G$2:$G$1000)),0)),"")</f>
        <v/>
      </c>
      <c r="O296" s="48" t="s">
        <v>1901</v>
      </c>
      <c r="P296" s="42" t="str">
        <f t="shared" si="7"/>
        <v>AUSXX</v>
      </c>
      <c r="Q296" s="42" t="str">
        <f t="shared" si="8"/>
        <v>PNGXX</v>
      </c>
      <c r="R296" s="42" t="b">
        <f>IF(vlookup(O296,'Input - Config'!$A$3:$D$833,4,0)="No",False,True)</f>
        <v>1</v>
      </c>
      <c r="S296" s="42" t="b">
        <v>0</v>
      </c>
      <c r="U296" s="19">
        <f t="shared" si="9"/>
        <v>0</v>
      </c>
      <c r="V296" s="19">
        <f t="shared" si="10"/>
        <v>2030</v>
      </c>
      <c r="W296" s="42">
        <v>2030.0</v>
      </c>
      <c r="X296" s="42">
        <v>10.0</v>
      </c>
      <c r="Y296" s="49">
        <f>IFERROR(VLOOKUP(O296,'Final Data - Costs and Losses'!$A$2:$H$997,7,FALSE)/1000,915)</f>
        <v>2656.72392</v>
      </c>
      <c r="Z296" s="19" t="str">
        <f t="shared" si="11"/>
        <v>  TRNAUSXXPNGXX: [0, 2030, 'open', 2030, 10, 2657]</v>
      </c>
      <c r="AB296" s="48"/>
    </row>
    <row r="297">
      <c r="A297" s="19" t="str">
        <f t="array" ref="A297">IFERROR(INDEX('Input - Capacities'!$F$3:$F$1128, MATCH(0,COUNTIF($A$1:A296, 'Input - Capacities'!$F$3:$F$1128), 0)),"")</f>
        <v>TRNCHNGUCHNYU</v>
      </c>
      <c r="B297" s="19" t="str">
        <f t="shared" si="1"/>
        <v>CHNGU</v>
      </c>
      <c r="C297" s="45" t="str">
        <f t="shared" si="2"/>
        <v>CHNSW</v>
      </c>
      <c r="D297" s="19" t="str">
        <f t="shared" si="3"/>
        <v>CHNYU</v>
      </c>
      <c r="E297" s="45" t="str">
        <f t="shared" si="4"/>
        <v>CHNSW</v>
      </c>
      <c r="F297" s="19" t="str">
        <f t="shared" si="5"/>
        <v>Yes</v>
      </c>
      <c r="G297" s="19" t="str">
        <f t="shared" si="6"/>
        <v>TRNCHNSWCHNSW</v>
      </c>
      <c r="H297" s="19">
        <f>max(SUMIFS('Input - Capacities'!$I$3:$I$1128,'Input - Capacities'!$F$3:$F$1128,A297),SUMIFS('Input - Capacities'!$J$3:$J$1128,'Input - Capacities'!$F$3:$F$1128,A297)*-1)</f>
        <v>5500</v>
      </c>
      <c r="I297" s="47"/>
      <c r="J297" s="42" t="s">
        <v>600</v>
      </c>
      <c r="K297" s="48" t="s">
        <v>1897</v>
      </c>
      <c r="M297" s="19" t="str">
        <f t="array" ref="M297">IFERROR(INDEX($G$2:$G$1999,MATCH(0,IFERROR(MATCH($G$2:$G$1999,$O$2:$O$1000,0),COUNTIF($M$1:$M296,$G$2:$G$1000)),0)),"")</f>
        <v/>
      </c>
      <c r="O297" s="48" t="s">
        <v>1902</v>
      </c>
      <c r="P297" s="42" t="str">
        <f t="shared" si="7"/>
        <v>AUSXX</v>
      </c>
      <c r="Q297" s="42" t="str">
        <f t="shared" si="8"/>
        <v>TLSXX</v>
      </c>
      <c r="R297" s="42" t="b">
        <f>IF(vlookup(O297,'Input - Config'!$A$3:$D$833,4,0)="No",False,True)</f>
        <v>1</v>
      </c>
      <c r="S297" s="42" t="b">
        <v>0</v>
      </c>
      <c r="U297" s="19">
        <f t="shared" si="9"/>
        <v>0</v>
      </c>
      <c r="V297" s="19">
        <f t="shared" si="10"/>
        <v>2030</v>
      </c>
      <c r="W297" s="42">
        <v>2030.0</v>
      </c>
      <c r="X297" s="42">
        <v>10.0</v>
      </c>
      <c r="Y297" s="49">
        <f>IFERROR(VLOOKUP(O297,'Final Data - Costs and Losses'!$A$2:$H$997,7,FALSE)/1000,915)</f>
        <v>3438.62088</v>
      </c>
      <c r="Z297" s="19" t="str">
        <f t="shared" si="11"/>
        <v>  TRNAUSXXTLSXX: [0, 2030, 'open', 2030, 10, 3439]</v>
      </c>
      <c r="AB297" s="48"/>
    </row>
    <row r="298">
      <c r="A298" s="19" t="str">
        <f t="array" ref="A298">IFERROR(INDEX('Input - Capacities'!$F$3:$F$1128, MATCH(0,COUNTIF($A$1:A297, 'Input - Capacities'!$F$3:$F$1128), 0)),"")</f>
        <v>TRNCHNGXCHNHN</v>
      </c>
      <c r="B298" s="19" t="str">
        <f t="shared" si="1"/>
        <v>CHNGX</v>
      </c>
      <c r="C298" s="45" t="str">
        <f t="shared" si="2"/>
        <v>CHNSO</v>
      </c>
      <c r="D298" s="19" t="str">
        <f t="shared" si="3"/>
        <v>CHNHN</v>
      </c>
      <c r="E298" s="45" t="str">
        <f t="shared" si="4"/>
        <v>CHNCE</v>
      </c>
      <c r="F298" s="19" t="str">
        <f t="shared" si="5"/>
        <v>Yes</v>
      </c>
      <c r="G298" s="19" t="str">
        <f t="shared" si="6"/>
        <v>TRNCHNCECHNSO</v>
      </c>
      <c r="H298" s="19">
        <f>max(SUMIFS('Input - Capacities'!$I$3:$I$1128,'Input - Capacities'!$F$3:$F$1128,A298),SUMIFS('Input - Capacities'!$J$3:$J$1128,'Input - Capacities'!$F$3:$F$1128,A298)*-1)</f>
        <v>0</v>
      </c>
      <c r="I298" s="47"/>
      <c r="J298" s="42" t="s">
        <v>1903</v>
      </c>
      <c r="K298" s="48" t="s">
        <v>1892</v>
      </c>
      <c r="M298" s="19" t="str">
        <f t="array" ref="M298">IFERROR(INDEX($G$2:$G$1999,MATCH(0,IFERROR(MATCH($G$2:$G$1999,$O$2:$O$1000,0),COUNTIF($M$1:$M297,$G$2:$G$1000)),0)),"")</f>
        <v/>
      </c>
      <c r="O298" s="48" t="s">
        <v>1904</v>
      </c>
      <c r="P298" s="42" t="str">
        <f t="shared" si="7"/>
        <v>BOLXX</v>
      </c>
      <c r="Q298" s="42" t="str">
        <f t="shared" si="8"/>
        <v>BRAXX</v>
      </c>
      <c r="R298" s="42" t="b">
        <f>IF(vlookup(O298,'Input - Config'!$A$3:$D$833,4,0)="No",False,True)</f>
        <v>0</v>
      </c>
      <c r="S298" s="42" t="b">
        <v>0</v>
      </c>
      <c r="U298" s="19">
        <f t="shared" si="9"/>
        <v>0</v>
      </c>
      <c r="V298" s="19">
        <f t="shared" si="10"/>
        <v>2030</v>
      </c>
      <c r="W298" s="42">
        <v>2030.0</v>
      </c>
      <c r="X298" s="42">
        <v>10.0</v>
      </c>
      <c r="Y298" s="49">
        <f>IFERROR(VLOOKUP(O298,'Final Data - Costs and Losses'!$A$2:$H$997,7,FALSE)/1000,915)</f>
        <v>1762.43424</v>
      </c>
      <c r="Z298" s="19" t="str">
        <f t="shared" si="11"/>
        <v>  TRNBOLXXBRAXX: [0, 2030, 'open', 2030, 10, 1762]</v>
      </c>
      <c r="AB298" s="48"/>
    </row>
    <row r="299">
      <c r="A299" s="19" t="str">
        <f t="array" ref="A299">IFERROR(INDEX('Input - Capacities'!$F$3:$F$1128, MATCH(0,COUNTIF($A$1:A298, 'Input - Capacities'!$F$3:$F$1128), 0)),"")</f>
        <v>TRNCHNGXCHNXI</v>
      </c>
      <c r="B299" s="19" t="str">
        <f t="shared" si="1"/>
        <v>CHNGX</v>
      </c>
      <c r="C299" s="45" t="str">
        <f t="shared" si="2"/>
        <v>CHNSO</v>
      </c>
      <c r="D299" s="19" t="str">
        <f t="shared" si="3"/>
        <v>CHNXI</v>
      </c>
      <c r="E299" s="45" t="str">
        <f t="shared" si="4"/>
        <v>CHNNW</v>
      </c>
      <c r="F299" s="19" t="str">
        <f t="shared" si="5"/>
        <v>Yes</v>
      </c>
      <c r="G299" s="19" t="str">
        <f t="shared" si="6"/>
        <v>TRNCHNNWCHNSO</v>
      </c>
      <c r="H299" s="19">
        <f>max(SUMIFS('Input - Capacities'!$I$3:$I$1128,'Input - Capacities'!$F$3:$F$1128,A299),SUMIFS('Input - Capacities'!$J$3:$J$1128,'Input - Capacities'!$F$3:$F$1128,A299)*-1)</f>
        <v>0</v>
      </c>
      <c r="I299" s="47"/>
      <c r="J299" s="42" t="s">
        <v>1598</v>
      </c>
      <c r="K299" s="48" t="s">
        <v>1892</v>
      </c>
      <c r="M299" s="19" t="str">
        <f t="array" ref="M299">IFERROR(INDEX($G$2:$G$1999,MATCH(0,IFERROR(MATCH($G$2:$G$1999,$O$2:$O$1000,0),COUNTIF($M$1:$M298,$G$2:$G$1000)),0)),"")</f>
        <v/>
      </c>
      <c r="O299" s="48" t="s">
        <v>1905</v>
      </c>
      <c r="P299" s="42" t="str">
        <f t="shared" si="7"/>
        <v>BRAXX</v>
      </c>
      <c r="Q299" s="42" t="str">
        <f t="shared" si="8"/>
        <v>COLXX</v>
      </c>
      <c r="R299" s="42" t="b">
        <f>IF(vlookup(O299,'Input - Config'!$A$3:$D$833,4,0)="No",False,True)</f>
        <v>0</v>
      </c>
      <c r="S299" s="42" t="b">
        <v>0</v>
      </c>
      <c r="U299" s="19">
        <f t="shared" si="9"/>
        <v>0</v>
      </c>
      <c r="V299" s="19">
        <f t="shared" si="10"/>
        <v>2030</v>
      </c>
      <c r="W299" s="42">
        <v>2030.0</v>
      </c>
      <c r="X299" s="42">
        <v>10.0</v>
      </c>
      <c r="Y299" s="49">
        <f>IFERROR(VLOOKUP(O299,'Final Data - Costs and Losses'!$A$2:$H$997,7,FALSE)/1000,915)</f>
        <v>3184.09776</v>
      </c>
      <c r="Z299" s="19" t="str">
        <f t="shared" si="11"/>
        <v>  TRNBRAXXCOLXX: [0, 2030, 'open', 2030, 10, 3184]</v>
      </c>
      <c r="AB299" s="48"/>
    </row>
    <row r="300">
      <c r="A300" s="19" t="str">
        <f t="array" ref="A300">IFERROR(INDEX('Input - Capacities'!$F$3:$F$1128, MATCH(0,COUNTIF($A$1:A299, 'Input - Capacities'!$F$3:$F$1128), 0)),"")</f>
        <v>TRNCHNGXCHNYU</v>
      </c>
      <c r="B300" s="19" t="str">
        <f t="shared" si="1"/>
        <v>CHNGX</v>
      </c>
      <c r="C300" s="45" t="str">
        <f t="shared" si="2"/>
        <v>CHNSO</v>
      </c>
      <c r="D300" s="19" t="str">
        <f t="shared" si="3"/>
        <v>CHNYU</v>
      </c>
      <c r="E300" s="45" t="str">
        <f t="shared" si="4"/>
        <v>CHNSW</v>
      </c>
      <c r="F300" s="19" t="str">
        <f t="shared" si="5"/>
        <v>Yes</v>
      </c>
      <c r="G300" s="19" t="str">
        <f t="shared" si="6"/>
        <v>TRNCHNSOCHNSW</v>
      </c>
      <c r="H300" s="19">
        <f>max(SUMIFS('Input - Capacities'!$I$3:$I$1128,'Input - Capacities'!$F$3:$F$1128,A300),SUMIFS('Input - Capacities'!$J$3:$J$1128,'Input - Capacities'!$F$3:$F$1128,A300)*-1)</f>
        <v>5500</v>
      </c>
      <c r="I300" s="47"/>
      <c r="J300" s="42" t="s">
        <v>1602</v>
      </c>
      <c r="K300" s="48" t="s">
        <v>1892</v>
      </c>
      <c r="M300" s="19" t="str">
        <f t="array" ref="M300">IFERROR(INDEX($G$2:$G$1999,MATCH(0,IFERROR(MATCH($G$2:$G$1999,$O$2:$O$1000,0),COUNTIF($M$1:$M299,$G$2:$G$1000)),0)),"")</f>
        <v/>
      </c>
      <c r="O300" s="48" t="s">
        <v>1906</v>
      </c>
      <c r="P300" s="42" t="str">
        <f t="shared" si="7"/>
        <v>BRAXX</v>
      </c>
      <c r="Q300" s="42" t="str">
        <f t="shared" si="8"/>
        <v>GUFXX</v>
      </c>
      <c r="R300" s="42" t="b">
        <f>IF(vlookup(O300,'Input - Config'!$A$3:$D$833,4,0)="No",False,True)</f>
        <v>0</v>
      </c>
      <c r="S300" s="42" t="b">
        <v>0</v>
      </c>
      <c r="U300" s="19">
        <f t="shared" si="9"/>
        <v>0</v>
      </c>
      <c r="V300" s="19">
        <f t="shared" si="10"/>
        <v>2030</v>
      </c>
      <c r="W300" s="42">
        <v>2030.0</v>
      </c>
      <c r="X300" s="42">
        <v>10.0</v>
      </c>
      <c r="Y300" s="49">
        <f>IFERROR(VLOOKUP(O300,'Final Data - Costs and Losses'!$A$2:$H$997,7,FALSE)/1000,915)</f>
        <v>2555.73504</v>
      </c>
      <c r="Z300" s="19" t="str">
        <f t="shared" si="11"/>
        <v>  TRNBRAXXGUFXX: [0, 2030, 'open', 2030, 10, 2556]</v>
      </c>
      <c r="AB300" s="48"/>
    </row>
    <row r="301">
      <c r="A301" s="19" t="str">
        <f t="array" ref="A301">IFERROR(INDEX('Input - Capacities'!$F$3:$F$1128, MATCH(0,COUNTIF($A$1:A300, 'Input - Capacities'!$F$3:$F$1128), 0)),"")</f>
        <v>TRNCHNGXVNMNO</v>
      </c>
      <c r="B301" s="19" t="str">
        <f t="shared" si="1"/>
        <v>CHNGX</v>
      </c>
      <c r="C301" s="45" t="str">
        <f t="shared" si="2"/>
        <v>CHNSO</v>
      </c>
      <c r="D301" s="19" t="str">
        <f t="shared" si="3"/>
        <v>VNMNO</v>
      </c>
      <c r="E301" s="45" t="str">
        <f t="shared" si="4"/>
        <v>VNMNO</v>
      </c>
      <c r="F301" s="19" t="str">
        <f t="shared" si="5"/>
        <v>Yes</v>
      </c>
      <c r="G301" s="19" t="str">
        <f t="shared" si="6"/>
        <v>TRNCHNSOVNMNO</v>
      </c>
      <c r="H301" s="19">
        <f>max(SUMIFS('Input - Capacities'!$I$3:$I$1128,'Input - Capacities'!$F$3:$F$1128,A301),SUMIFS('Input - Capacities'!$J$3:$J$1128,'Input - Capacities'!$F$3:$F$1128,A301)*-1)</f>
        <v>70</v>
      </c>
      <c r="I301" s="47"/>
      <c r="J301" s="42" t="s">
        <v>1203</v>
      </c>
      <c r="K301" s="48" t="s">
        <v>1891</v>
      </c>
      <c r="M301" s="19" t="str">
        <f t="array" ref="M301">IFERROR(INDEX($G$2:$G$1999,MATCH(0,IFERROR(MATCH($G$2:$G$1999,$O$2:$O$1000,0),COUNTIF($M$1:$M300,$G$2:$G$1000)),0)),"")</f>
        <v/>
      </c>
      <c r="O301" s="48" t="s">
        <v>1907</v>
      </c>
      <c r="P301" s="42" t="str">
        <f t="shared" si="7"/>
        <v>BRAXX</v>
      </c>
      <c r="Q301" s="42" t="str">
        <f t="shared" si="8"/>
        <v>PERXX</v>
      </c>
      <c r="R301" s="42" t="b">
        <f>IF(vlookup(O301,'Input - Config'!$A$3:$D$833,4,0)="No",False,True)</f>
        <v>0</v>
      </c>
      <c r="S301" s="42" t="b">
        <v>0</v>
      </c>
      <c r="U301" s="19">
        <f t="shared" si="9"/>
        <v>0</v>
      </c>
      <c r="V301" s="19">
        <f t="shared" si="10"/>
        <v>2030</v>
      </c>
      <c r="W301" s="42">
        <v>2030.0</v>
      </c>
      <c r="X301" s="42">
        <v>10.0</v>
      </c>
      <c r="Y301" s="49">
        <f>IFERROR(VLOOKUP(O301,'Final Data - Costs and Losses'!$A$2:$H$997,7,FALSE)/1000,915)</f>
        <v>2684.71776</v>
      </c>
      <c r="Z301" s="19" t="str">
        <f t="shared" si="11"/>
        <v>  TRNBRAXXPERXX: [0, 2030, 'open', 2030, 10, 2685]</v>
      </c>
      <c r="AB301" s="48"/>
    </row>
    <row r="302">
      <c r="A302" s="19" t="str">
        <f t="array" ref="A302">IFERROR(INDEX('Input - Capacities'!$F$3:$F$1128, MATCH(0,COUNTIF($A$1:A301, 'Input - Capacities'!$F$3:$F$1128), 0)),"")</f>
        <v>TRNCHNHBCHNHE</v>
      </c>
      <c r="B302" s="19" t="str">
        <f t="shared" si="1"/>
        <v>CHNHB</v>
      </c>
      <c r="C302" s="45" t="str">
        <f t="shared" si="2"/>
        <v>CHNNO</v>
      </c>
      <c r="D302" s="19" t="str">
        <f t="shared" si="3"/>
        <v>CHNHE</v>
      </c>
      <c r="E302" s="45" t="str">
        <f t="shared" si="4"/>
        <v>CHNCE</v>
      </c>
      <c r="F302" s="19" t="str">
        <f t="shared" si="5"/>
        <v>Yes</v>
      </c>
      <c r="G302" s="19" t="str">
        <f t="shared" si="6"/>
        <v>TRNCHNCECHNNO</v>
      </c>
      <c r="H302" s="19">
        <f>max(SUMIFS('Input - Capacities'!$I$3:$I$1128,'Input - Capacities'!$F$3:$F$1128,A302),SUMIFS('Input - Capacities'!$J$3:$J$1128,'Input - Capacities'!$F$3:$F$1128,A302)*-1)</f>
        <v>14274.3</v>
      </c>
      <c r="I302" s="47"/>
      <c r="J302" s="42" t="s">
        <v>1526</v>
      </c>
      <c r="K302" s="48" t="s">
        <v>1891</v>
      </c>
      <c r="M302" s="19" t="str">
        <f t="array" ref="M302">IFERROR(INDEX($G$2:$G$1999,MATCH(0,IFERROR(MATCH($G$2:$G$1999,$O$2:$O$1000,0),COUNTIF($M$1:$M301,$G$2:$G$1000)),0)),"")</f>
        <v/>
      </c>
      <c r="O302" s="48" t="s">
        <v>1908</v>
      </c>
      <c r="P302" s="42" t="str">
        <f t="shared" si="7"/>
        <v>BRAXX</v>
      </c>
      <c r="Q302" s="42" t="str">
        <f t="shared" si="8"/>
        <v>PRYXX</v>
      </c>
      <c r="R302" s="42" t="b">
        <f>IF(vlookup(O302,'Input - Config'!$A$3:$D$833,4,0)="No",False,True)</f>
        <v>0</v>
      </c>
      <c r="S302" s="42" t="b">
        <v>0</v>
      </c>
      <c r="U302" s="19">
        <f t="shared" si="9"/>
        <v>8.751</v>
      </c>
      <c r="V302" s="19">
        <f t="shared" si="10"/>
        <v>2020</v>
      </c>
      <c r="W302" s="42">
        <v>2030.0</v>
      </c>
      <c r="X302" s="42">
        <v>10.0</v>
      </c>
      <c r="Y302" s="49">
        <f>IFERROR(VLOOKUP(O302,'Final Data - Costs and Losses'!$A$2:$H$997,7,FALSE)/1000,915)</f>
        <v>1358.9352</v>
      </c>
      <c r="Z302" s="19" t="str">
        <f t="shared" si="11"/>
        <v>  TRNBRAXXPRYXX: [8.751, 2020, 'open', 2030, 10, 1359]</v>
      </c>
      <c r="AB302" s="48"/>
    </row>
    <row r="303">
      <c r="A303" s="19" t="str">
        <f t="array" ref="A303">IFERROR(INDEX('Input - Capacities'!$F$3:$F$1128, MATCH(0,COUNTIF($A$1:A302, 'Input - Capacities'!$F$3:$F$1128), 0)),"")</f>
        <v>TRNCHNHBCHNLI</v>
      </c>
      <c r="B303" s="19" t="str">
        <f t="shared" si="1"/>
        <v>CHNHB</v>
      </c>
      <c r="C303" s="45" t="str">
        <f t="shared" si="2"/>
        <v>CHNNO</v>
      </c>
      <c r="D303" s="19" t="str">
        <f t="shared" si="3"/>
        <v>CHNLI</v>
      </c>
      <c r="E303" s="45" t="str">
        <f t="shared" si="4"/>
        <v>CHNNE</v>
      </c>
      <c r="F303" s="19" t="str">
        <f t="shared" si="5"/>
        <v>Yes</v>
      </c>
      <c r="G303" s="19" t="str">
        <f t="shared" si="6"/>
        <v>TRNCHNNECHNNO</v>
      </c>
      <c r="H303" s="19">
        <f>max(SUMIFS('Input - Capacities'!$I$3:$I$1128,'Input - Capacities'!$F$3:$F$1128,A303),SUMIFS('Input - Capacities'!$J$3:$J$1128,'Input - Capacities'!$F$3:$F$1128,A303)*-1)</f>
        <v>0</v>
      </c>
      <c r="I303" s="47"/>
      <c r="J303" s="42" t="s">
        <v>1211</v>
      </c>
      <c r="K303" s="48" t="s">
        <v>1891</v>
      </c>
      <c r="M303" s="19" t="str">
        <f t="array" ref="M303">IFERROR(INDEX($G$2:$G$1999,MATCH(0,IFERROR(MATCH($G$2:$G$1999,$O$2:$O$1000,0),COUNTIF($M$1:$M302,$G$2:$G$1000)),0)),"")</f>
        <v/>
      </c>
      <c r="O303" s="48" t="s">
        <v>1909</v>
      </c>
      <c r="P303" s="42" t="str">
        <f t="shared" si="7"/>
        <v>BRAXX</v>
      </c>
      <c r="Q303" s="42" t="str">
        <f t="shared" si="8"/>
        <v>SURXX</v>
      </c>
      <c r="R303" s="42" t="b">
        <f>IF(vlookup(O303,'Input - Config'!$A$3:$D$833,4,0)="No",False,True)</f>
        <v>0</v>
      </c>
      <c r="S303" s="42" t="b">
        <v>0</v>
      </c>
      <c r="U303" s="19">
        <f t="shared" si="9"/>
        <v>0</v>
      </c>
      <c r="V303" s="19">
        <f t="shared" si="10"/>
        <v>2030</v>
      </c>
      <c r="W303" s="42">
        <v>2030.0</v>
      </c>
      <c r="X303" s="42">
        <v>10.0</v>
      </c>
      <c r="Y303" s="49">
        <f>IFERROR(VLOOKUP(O303,'Final Data - Costs and Losses'!$A$2:$H$997,7,FALSE)/1000,915)</f>
        <v>2653.89888</v>
      </c>
      <c r="Z303" s="19" t="str">
        <f t="shared" si="11"/>
        <v>  TRNBRAXXSURXX: [0, 2030, 'open', 2030, 10, 2654]</v>
      </c>
      <c r="AB303" s="48"/>
    </row>
    <row r="304">
      <c r="A304" s="19" t="str">
        <f t="array" ref="A304">IFERROR(INDEX('Input - Capacities'!$F$3:$F$1128, MATCH(0,COUNTIF($A$1:A303, 'Input - Capacities'!$F$3:$F$1128), 0)),"")</f>
        <v>TRNCHNHBCHNNM</v>
      </c>
      <c r="B304" s="19" t="str">
        <f t="shared" si="1"/>
        <v>CHNHB</v>
      </c>
      <c r="C304" s="45" t="str">
        <f t="shared" si="2"/>
        <v>CHNNO</v>
      </c>
      <c r="D304" s="19" t="str">
        <f t="shared" si="3"/>
        <v>CHNNM</v>
      </c>
      <c r="E304" s="45" t="str">
        <f t="shared" si="4"/>
        <v>CHNNO</v>
      </c>
      <c r="F304" s="19" t="str">
        <f t="shared" si="5"/>
        <v>Yes</v>
      </c>
      <c r="G304" s="19" t="str">
        <f t="shared" si="6"/>
        <v>TRNCHNNOCHNNO</v>
      </c>
      <c r="H304" s="19">
        <f>max(SUMIFS('Input - Capacities'!$I$3:$I$1128,'Input - Capacities'!$F$3:$F$1128,A304),SUMIFS('Input - Capacities'!$J$3:$J$1128,'Input - Capacities'!$F$3:$F$1128,A304)*-1)</f>
        <v>6500</v>
      </c>
      <c r="I304" s="47"/>
      <c r="J304" s="42" t="s">
        <v>1641</v>
      </c>
      <c r="K304" s="48" t="s">
        <v>1891</v>
      </c>
      <c r="M304" s="19" t="str">
        <f t="array" ref="M304">IFERROR(INDEX($G$2:$G$1999,MATCH(0,IFERROR(MATCH($G$2:$G$1999,$O$2:$O$1000,0),COUNTIF($M$1:$M303,$G$2:$G$1000)),0)),"")</f>
        <v/>
      </c>
      <c r="O304" s="48" t="s">
        <v>1910</v>
      </c>
      <c r="P304" s="42" t="str">
        <f t="shared" si="7"/>
        <v>BRAXX</v>
      </c>
      <c r="Q304" s="42" t="str">
        <f t="shared" si="8"/>
        <v>URYXX</v>
      </c>
      <c r="R304" s="42" t="b">
        <f>IF(vlookup(O304,'Input - Config'!$A$3:$D$833,4,0)="No",False,True)</f>
        <v>0</v>
      </c>
      <c r="S304" s="42" t="b">
        <v>0</v>
      </c>
      <c r="U304" s="19">
        <f t="shared" si="9"/>
        <v>0.57</v>
      </c>
      <c r="V304" s="19">
        <f t="shared" si="10"/>
        <v>2020</v>
      </c>
      <c r="W304" s="42">
        <v>2030.0</v>
      </c>
      <c r="X304" s="42">
        <v>10.0</v>
      </c>
      <c r="Y304" s="49">
        <f>IFERROR(VLOOKUP(O304,'Final Data - Costs and Losses'!$A$2:$H$997,7,FALSE)/1000,915)</f>
        <v>1605.48624</v>
      </c>
      <c r="Z304" s="19" t="str">
        <f t="shared" si="11"/>
        <v>  TRNBRAXXURYXX: [0.57, 2020, 'open', 2030, 10, 1605]</v>
      </c>
      <c r="AB304" s="48"/>
    </row>
    <row r="305">
      <c r="A305" s="19" t="str">
        <f t="array" ref="A305">IFERROR(INDEX('Input - Capacities'!$F$3:$F$1128, MATCH(0,COUNTIF($A$1:A304, 'Input - Capacities'!$F$3:$F$1128), 0)),"")</f>
        <v>TRNCHNHBCHNSD</v>
      </c>
      <c r="B305" s="19" t="str">
        <f t="shared" si="1"/>
        <v>CHNHB</v>
      </c>
      <c r="C305" s="45" t="str">
        <f t="shared" si="2"/>
        <v>CHNNO</v>
      </c>
      <c r="D305" s="19" t="str">
        <f t="shared" si="3"/>
        <v>CHNSD</v>
      </c>
      <c r="E305" s="45" t="str">
        <f t="shared" si="4"/>
        <v>CHNNO</v>
      </c>
      <c r="F305" s="19" t="str">
        <f t="shared" si="5"/>
        <v>Yes</v>
      </c>
      <c r="G305" s="19" t="str">
        <f t="shared" si="6"/>
        <v>TRNCHNNOCHNNO</v>
      </c>
      <c r="H305" s="19">
        <f>max(SUMIFS('Input - Capacities'!$I$3:$I$1128,'Input - Capacities'!$F$3:$F$1128,A305),SUMIFS('Input - Capacities'!$J$3:$J$1128,'Input - Capacities'!$F$3:$F$1128,A305)*-1)</f>
        <v>8500</v>
      </c>
      <c r="I305" s="47"/>
      <c r="J305" s="42" t="s">
        <v>1528</v>
      </c>
      <c r="K305" s="48" t="s">
        <v>1891</v>
      </c>
      <c r="M305" s="19" t="str">
        <f t="array" ref="M305">IFERROR(INDEX($G$2:$G$1999,MATCH(0,IFERROR(MATCH($G$2:$G$1999,$O$2:$O$1000,0),COUNTIF($M$1:$M304,$G$2:$G$1000)),0)),"")</f>
        <v/>
      </c>
      <c r="O305" s="48" t="s">
        <v>1911</v>
      </c>
      <c r="P305" s="42" t="str">
        <f t="shared" si="7"/>
        <v>BRAXX</v>
      </c>
      <c r="Q305" s="42" t="str">
        <f t="shared" si="8"/>
        <v>VENXX</v>
      </c>
      <c r="R305" s="42" t="b">
        <f>IF(vlookup(O305,'Input - Config'!$A$3:$D$833,4,0)="No",False,True)</f>
        <v>0</v>
      </c>
      <c r="S305" s="42" t="b">
        <v>0</v>
      </c>
      <c r="U305" s="19">
        <f t="shared" si="9"/>
        <v>0.231</v>
      </c>
      <c r="V305" s="19">
        <f t="shared" si="10"/>
        <v>2020</v>
      </c>
      <c r="W305" s="42">
        <v>2030.0</v>
      </c>
      <c r="X305" s="42">
        <v>10.0</v>
      </c>
      <c r="Y305" s="49">
        <f>IFERROR(VLOOKUP(O305,'Final Data - Costs and Losses'!$A$2:$H$997,7,FALSE)/1000,915)</f>
        <v>3213.20448</v>
      </c>
      <c r="Z305" s="19" t="str">
        <f t="shared" si="11"/>
        <v>  TRNBRAXXVENXX: [0.231, 2020, 'open', 2030, 10, 3213]</v>
      </c>
      <c r="AB305" s="48"/>
    </row>
    <row r="306">
      <c r="A306" s="19" t="str">
        <f t="array" ref="A306">IFERROR(INDEX('Input - Capacities'!$F$3:$F$1128, MATCH(0,COUNTIF($A$1:A305, 'Input - Capacities'!$F$3:$F$1128), 0)),"")</f>
        <v>TRNCHNHBCHNSX</v>
      </c>
      <c r="B306" s="19" t="str">
        <f t="shared" si="1"/>
        <v>CHNHB</v>
      </c>
      <c r="C306" s="45" t="str">
        <f t="shared" si="2"/>
        <v>CHNNO</v>
      </c>
      <c r="D306" s="19" t="str">
        <f t="shared" si="3"/>
        <v>CHNSX</v>
      </c>
      <c r="E306" s="45" t="str">
        <f t="shared" si="4"/>
        <v>CHNNO</v>
      </c>
      <c r="F306" s="19" t="str">
        <f t="shared" si="5"/>
        <v>Yes</v>
      </c>
      <c r="G306" s="19" t="str">
        <f t="shared" si="6"/>
        <v>TRNCHNNOCHNNO</v>
      </c>
      <c r="H306" s="19">
        <f>max(SUMIFS('Input - Capacities'!$I$3:$I$1128,'Input - Capacities'!$F$3:$F$1128,A306),SUMIFS('Input - Capacities'!$J$3:$J$1128,'Input - Capacities'!$F$3:$F$1128,A306)*-1)</f>
        <v>2500</v>
      </c>
      <c r="I306" s="47"/>
      <c r="J306" s="42" t="s">
        <v>1221</v>
      </c>
      <c r="K306" s="48" t="s">
        <v>1891</v>
      </c>
      <c r="M306" s="19" t="str">
        <f t="array" ref="M306">IFERROR(INDEX($G$2:$G$1999,MATCH(0,IFERROR(MATCH($G$2:$G$1999,$O$2:$O$1000,0),COUNTIF($M$1:$M305,$G$2:$G$1000)),0)),"")</f>
        <v/>
      </c>
      <c r="O306" s="48" t="s">
        <v>1912</v>
      </c>
      <c r="P306" s="42" t="str">
        <f t="shared" si="7"/>
        <v>BTNXX</v>
      </c>
      <c r="Q306" s="42" t="str">
        <f t="shared" si="8"/>
        <v>CHNSW</v>
      </c>
      <c r="R306" s="42" t="b">
        <f>IF(vlookup(O306,'Input - Config'!$A$3:$D$833,4,0)="No",False,True)</f>
        <v>0</v>
      </c>
      <c r="S306" s="42" t="b">
        <v>0</v>
      </c>
      <c r="U306" s="19">
        <f t="shared" si="9"/>
        <v>0</v>
      </c>
      <c r="V306" s="19">
        <f t="shared" si="10"/>
        <v>2030</v>
      </c>
      <c r="W306" s="42">
        <v>2030.0</v>
      </c>
      <c r="X306" s="42">
        <v>10.0</v>
      </c>
      <c r="Y306" s="49">
        <f>IFERROR(VLOOKUP(O306,'Final Data - Costs and Losses'!$A$2:$H$997,7,FALSE)/1000,915)</f>
        <v>1538.712</v>
      </c>
      <c r="Z306" s="19" t="str">
        <f t="shared" si="11"/>
        <v>  TRNBTNXXCHNSW: [0, 2030, 'open', 2030, 10, 1539]</v>
      </c>
      <c r="AB306" s="48"/>
    </row>
    <row r="307">
      <c r="A307" s="19" t="str">
        <f t="array" ref="A307">IFERROR(INDEX('Input - Capacities'!$F$3:$F$1128, MATCH(0,COUNTIF($A$1:A306, 'Input - Capacities'!$F$3:$F$1128), 0)),"")</f>
        <v>TRNCHNHBCHNTJ</v>
      </c>
      <c r="B307" s="19" t="str">
        <f t="shared" si="1"/>
        <v>CHNHB</v>
      </c>
      <c r="C307" s="45" t="str">
        <f t="shared" si="2"/>
        <v>CHNNO</v>
      </c>
      <c r="D307" s="19" t="str">
        <f t="shared" si="3"/>
        <v>CHNTJ</v>
      </c>
      <c r="E307" s="45" t="str">
        <f t="shared" si="4"/>
        <v>CHNNO</v>
      </c>
      <c r="F307" s="19" t="str">
        <f t="shared" si="5"/>
        <v>Yes</v>
      </c>
      <c r="G307" s="19" t="str">
        <f t="shared" si="6"/>
        <v>TRNCHNNOCHNNO</v>
      </c>
      <c r="H307" s="19">
        <f>max(SUMIFS('Input - Capacities'!$I$3:$I$1128,'Input - Capacities'!$F$3:$F$1128,A307),SUMIFS('Input - Capacities'!$J$3:$J$1128,'Input - Capacities'!$F$3:$F$1128,A307)*-1)</f>
        <v>2500</v>
      </c>
      <c r="I307" s="47"/>
      <c r="J307" s="42" t="s">
        <v>1536</v>
      </c>
      <c r="K307" s="48" t="s">
        <v>1891</v>
      </c>
      <c r="M307" s="19" t="str">
        <f t="array" ref="M307">IFERROR(INDEX($G$2:$G$1999,MATCH(0,IFERROR(MATCH($G$2:$G$1999,$O$2:$O$1000,0),COUNTIF($M$1:$M306,$G$2:$G$1000)),0)),"")</f>
        <v/>
      </c>
      <c r="O307" s="48" t="s">
        <v>1387</v>
      </c>
      <c r="P307" s="42" t="str">
        <f t="shared" si="7"/>
        <v>CAFXX</v>
      </c>
      <c r="Q307" s="42" t="str">
        <f t="shared" si="8"/>
        <v>TCDXX</v>
      </c>
      <c r="R307" s="42" t="b">
        <f>IF(vlookup(O307,'Input - Config'!$A$3:$D$833,4,0)="No",False,True)</f>
        <v>0</v>
      </c>
      <c r="S307" s="42" t="b">
        <v>0</v>
      </c>
      <c r="U307" s="19">
        <f t="shared" si="9"/>
        <v>0</v>
      </c>
      <c r="V307" s="19">
        <f t="shared" si="10"/>
        <v>2030</v>
      </c>
      <c r="W307" s="42">
        <v>2030.0</v>
      </c>
      <c r="X307" s="42">
        <v>10.0</v>
      </c>
      <c r="Y307" s="49">
        <f>IFERROR(VLOOKUP(O307,'Final Data - Costs and Losses'!$A$2:$H$997,7,FALSE)/1000,915)</f>
        <v>1252.21056</v>
      </c>
      <c r="Z307" s="19" t="str">
        <f t="shared" si="11"/>
        <v>  TRNCAFXXTCDXX: [0, 2030, 'open', 2030, 10, 1252]</v>
      </c>
      <c r="AB307" s="48"/>
    </row>
    <row r="308">
      <c r="A308" s="19" t="str">
        <f t="array" ref="A308">IFERROR(INDEX('Input - Capacities'!$F$3:$F$1128, MATCH(0,COUNTIF($A$1:A307, 'Input - Capacities'!$F$3:$F$1128), 0)),"")</f>
        <v>TRNCHNHECHNHU</v>
      </c>
      <c r="B308" s="19" t="str">
        <f t="shared" si="1"/>
        <v>CHNHE</v>
      </c>
      <c r="C308" s="45" t="str">
        <f t="shared" si="2"/>
        <v>CHNCE</v>
      </c>
      <c r="D308" s="19" t="str">
        <f t="shared" si="3"/>
        <v>CHNHU</v>
      </c>
      <c r="E308" s="45" t="str">
        <f t="shared" si="4"/>
        <v>CHNCE</v>
      </c>
      <c r="F308" s="19" t="str">
        <f t="shared" si="5"/>
        <v>Yes</v>
      </c>
      <c r="G308" s="19" t="str">
        <f t="shared" si="6"/>
        <v>TRNCHNCECHNCE</v>
      </c>
      <c r="H308" s="19">
        <f>max(SUMIFS('Input - Capacities'!$I$3:$I$1128,'Input - Capacities'!$F$3:$F$1128,A308),SUMIFS('Input - Capacities'!$J$3:$J$1128,'Input - Capacities'!$F$3:$F$1128,A308)*-1)</f>
        <v>8500</v>
      </c>
      <c r="I308" s="47"/>
      <c r="J308" s="42" t="s">
        <v>1538</v>
      </c>
      <c r="K308" s="48" t="s">
        <v>1891</v>
      </c>
      <c r="M308" s="19" t="str">
        <f t="array" ref="M308">IFERROR(INDEX($G$2:$G$1999,MATCH(0,IFERROR(MATCH($G$2:$G$1999,$O$2:$O$1000,0),COUNTIF($M$1:$M307,$G$2:$G$1000)),0)),"")</f>
        <v/>
      </c>
      <c r="O308" s="48" t="s">
        <v>1913</v>
      </c>
      <c r="P308" s="42" t="str">
        <f t="shared" si="7"/>
        <v>CANCE</v>
      </c>
      <c r="Q308" s="42" t="str">
        <f t="shared" si="8"/>
        <v>CANEA</v>
      </c>
      <c r="R308" s="42" t="b">
        <f>IF(vlookup(O308,'Input - Config'!$A$3:$D$833,4,0)="No",False,True)</f>
        <v>0</v>
      </c>
      <c r="S308" s="42" t="b">
        <v>0</v>
      </c>
      <c r="U308" s="19">
        <f t="shared" si="9"/>
        <v>0.2</v>
      </c>
      <c r="V308" s="19">
        <f t="shared" si="10"/>
        <v>2020</v>
      </c>
      <c r="W308" s="42">
        <v>2030.0</v>
      </c>
      <c r="X308" s="42">
        <v>10.0</v>
      </c>
      <c r="Y308" s="49">
        <f>IFERROR(VLOOKUP(O308,'Final Data - Costs and Losses'!$A$2:$H$997,7,FALSE)/1000,915)</f>
        <v>1575.8088</v>
      </c>
      <c r="Z308" s="19" t="str">
        <f t="shared" si="11"/>
        <v>  TRNCANCECANEA: [0.2, 2020, 'open', 2030, 10, 1576]</v>
      </c>
      <c r="AB308" s="48"/>
    </row>
    <row r="309">
      <c r="A309" s="19" t="str">
        <f t="array" ref="A309">IFERROR(INDEX('Input - Capacities'!$F$3:$F$1128, MATCH(0,COUNTIF($A$1:A308, 'Input - Capacities'!$F$3:$F$1128), 0)),"")</f>
        <v>TRNCHNHECHNJS</v>
      </c>
      <c r="B309" s="19" t="str">
        <f t="shared" si="1"/>
        <v>CHNHE</v>
      </c>
      <c r="C309" s="45" t="str">
        <f t="shared" si="2"/>
        <v>CHNCE</v>
      </c>
      <c r="D309" s="19" t="str">
        <f t="shared" si="3"/>
        <v>CHNJS</v>
      </c>
      <c r="E309" s="45" t="str">
        <f t="shared" si="4"/>
        <v>CHNEA</v>
      </c>
      <c r="F309" s="19" t="str">
        <f t="shared" si="5"/>
        <v>Yes</v>
      </c>
      <c r="G309" s="19" t="str">
        <f t="shared" si="6"/>
        <v>TRNCHNCECHNEA</v>
      </c>
      <c r="H309" s="19">
        <f>max(SUMIFS('Input - Capacities'!$I$3:$I$1128,'Input - Capacities'!$F$3:$F$1128,A309),SUMIFS('Input - Capacities'!$J$3:$J$1128,'Input - Capacities'!$F$3:$F$1128,A309)*-1)</f>
        <v>0</v>
      </c>
      <c r="I309" s="47"/>
      <c r="J309" s="42" t="s">
        <v>1540</v>
      </c>
      <c r="K309" s="48" t="s">
        <v>1891</v>
      </c>
      <c r="M309" s="19" t="str">
        <f t="array" ref="M309">IFERROR(INDEX($G$2:$G$1999,MATCH(0,IFERROR(MATCH($G$2:$G$1999,$O$2:$O$1000,0),COUNTIF($M$1:$M308,$G$2:$G$1000)),0)),"")</f>
        <v/>
      </c>
      <c r="O309" s="48" t="s">
        <v>1914</v>
      </c>
      <c r="P309" s="42" t="str">
        <f t="shared" si="7"/>
        <v>CANCE</v>
      </c>
      <c r="Q309" s="42" t="str">
        <f t="shared" si="8"/>
        <v>CANNO</v>
      </c>
      <c r="R309" s="42" t="b">
        <f>IF(vlookup(O309,'Input - Config'!$A$3:$D$833,4,0)="No",False,True)</f>
        <v>0</v>
      </c>
      <c r="S309" s="42" t="b">
        <v>0</v>
      </c>
      <c r="U309" s="19">
        <f t="shared" si="9"/>
        <v>0</v>
      </c>
      <c r="V309" s="19">
        <f t="shared" si="10"/>
        <v>2030</v>
      </c>
      <c r="W309" s="42">
        <v>2030.0</v>
      </c>
      <c r="X309" s="42">
        <v>10.0</v>
      </c>
      <c r="Y309" s="49">
        <f>IFERROR(VLOOKUP(O309,'Final Data - Costs and Losses'!$A$2:$H$997,7,FALSE)/1000,915)</f>
        <v>1712.21088</v>
      </c>
      <c r="Z309" s="19" t="str">
        <f t="shared" si="11"/>
        <v>  TRNCANCECANNO: [0, 2030, 'open', 2030, 10, 1712]</v>
      </c>
      <c r="AB309" s="48"/>
    </row>
    <row r="310">
      <c r="A310" s="19" t="str">
        <f t="array" ref="A310">IFERROR(INDEX('Input - Capacities'!$F$3:$F$1128, MATCH(0,COUNTIF($A$1:A309, 'Input - Capacities'!$F$3:$F$1128), 0)),"")</f>
        <v>TRNCHNHECHNQI</v>
      </c>
      <c r="B310" s="19" t="str">
        <f t="shared" si="1"/>
        <v>CHNHE</v>
      </c>
      <c r="C310" s="45" t="str">
        <f t="shared" si="2"/>
        <v>CHNCE</v>
      </c>
      <c r="D310" s="19" t="str">
        <f t="shared" si="3"/>
        <v>CHNQI</v>
      </c>
      <c r="E310" s="45" t="str">
        <f t="shared" si="4"/>
        <v>CHNNW</v>
      </c>
      <c r="F310" s="19" t="str">
        <f t="shared" si="5"/>
        <v>Yes</v>
      </c>
      <c r="G310" s="19" t="str">
        <f t="shared" si="6"/>
        <v>TRNCHNCECHNNW</v>
      </c>
      <c r="H310" s="19">
        <f>max(SUMIFS('Input - Capacities'!$I$3:$I$1128,'Input - Capacities'!$F$3:$F$1128,A310),SUMIFS('Input - Capacities'!$J$3:$J$1128,'Input - Capacities'!$F$3:$F$1128,A310)*-1)</f>
        <v>8000</v>
      </c>
      <c r="I310" s="47"/>
      <c r="J310" s="42" t="s">
        <v>1520</v>
      </c>
      <c r="K310" s="48" t="s">
        <v>1892</v>
      </c>
      <c r="M310" s="19" t="str">
        <f t="array" ref="M310">IFERROR(INDEX($G$2:$G$1999,MATCH(0,IFERROR(MATCH($G$2:$G$1999,$O$2:$O$1000,0),COUNTIF($M$1:$M309,$G$2:$G$1000)),0)),"")</f>
        <v/>
      </c>
      <c r="O310" s="48" t="s">
        <v>1915</v>
      </c>
      <c r="P310" s="42" t="str">
        <f t="shared" si="7"/>
        <v>CANCE</v>
      </c>
      <c r="Q310" s="42" t="str">
        <f t="shared" si="8"/>
        <v>USAMR</v>
      </c>
      <c r="R310" s="42" t="b">
        <f>IF(vlookup(O310,'Input - Config'!$A$3:$D$833,4,0)="No",False,True)</f>
        <v>0</v>
      </c>
      <c r="S310" s="42" t="b">
        <v>0</v>
      </c>
      <c r="U310" s="19">
        <f t="shared" si="9"/>
        <v>0.15</v>
      </c>
      <c r="V310" s="19">
        <f t="shared" si="10"/>
        <v>2020</v>
      </c>
      <c r="W310" s="42">
        <v>2030.0</v>
      </c>
      <c r="X310" s="42">
        <v>10.0</v>
      </c>
      <c r="Y310" s="49">
        <f>IFERROR(VLOOKUP(O310,'Final Data - Costs and Losses'!$A$2:$H$997,7,FALSE)/1000,915)</f>
        <v>1067.868</v>
      </c>
      <c r="Z310" s="19" t="str">
        <f t="shared" si="11"/>
        <v>  TRNCANCEUSAMR: [0.15, 2020, 'open', 2030, 10, 1068]</v>
      </c>
      <c r="AB310" s="48"/>
    </row>
    <row r="311">
      <c r="A311" s="19" t="str">
        <f t="array" ref="A311">IFERROR(INDEX('Input - Capacities'!$F$3:$F$1128, MATCH(0,COUNTIF($A$1:A310, 'Input - Capacities'!$F$3:$F$1128), 0)),"")</f>
        <v>TRNCHNHECHNSD</v>
      </c>
      <c r="B311" s="19" t="str">
        <f t="shared" si="1"/>
        <v>CHNHE</v>
      </c>
      <c r="C311" s="45" t="str">
        <f t="shared" si="2"/>
        <v>CHNCE</v>
      </c>
      <c r="D311" s="19" t="str">
        <f t="shared" si="3"/>
        <v>CHNSD</v>
      </c>
      <c r="E311" s="45" t="str">
        <f t="shared" si="4"/>
        <v>CHNNO</v>
      </c>
      <c r="F311" s="19" t="str">
        <f t="shared" si="5"/>
        <v>Yes</v>
      </c>
      <c r="G311" s="19" t="str">
        <f t="shared" si="6"/>
        <v>TRNCHNCECHNNO</v>
      </c>
      <c r="H311" s="19">
        <f>max(SUMIFS('Input - Capacities'!$I$3:$I$1128,'Input - Capacities'!$F$3:$F$1128,A311),SUMIFS('Input - Capacities'!$J$3:$J$1128,'Input - Capacities'!$F$3:$F$1128,A311)*-1)</f>
        <v>0</v>
      </c>
      <c r="I311" s="47"/>
      <c r="J311" s="42" t="s">
        <v>1214</v>
      </c>
      <c r="K311" s="48" t="s">
        <v>1916</v>
      </c>
      <c r="M311" s="19" t="str">
        <f t="array" ref="M311">IFERROR(INDEX($G$2:$G$1999,MATCH(0,IFERROR(MATCH($G$2:$G$1999,$O$2:$O$1000,0),COUNTIF($M$1:$M310,$G$2:$G$1000)),0)),"")</f>
        <v/>
      </c>
      <c r="O311" s="48" t="s">
        <v>1917</v>
      </c>
      <c r="P311" s="42" t="str">
        <f t="shared" si="7"/>
        <v>CANCE</v>
      </c>
      <c r="Q311" s="42" t="str">
        <f t="shared" si="8"/>
        <v>USAWE</v>
      </c>
      <c r="R311" s="42" t="b">
        <f>IF(vlookup(O311,'Input - Config'!$A$3:$D$833,4,0)="No",False,True)</f>
        <v>0</v>
      </c>
      <c r="S311" s="42" t="b">
        <v>0</v>
      </c>
      <c r="U311" s="19">
        <f t="shared" si="9"/>
        <v>0</v>
      </c>
      <c r="V311" s="19">
        <f t="shared" si="10"/>
        <v>2030</v>
      </c>
      <c r="W311" s="42">
        <v>2030.0</v>
      </c>
      <c r="X311" s="42">
        <v>10.0</v>
      </c>
      <c r="Y311" s="49">
        <f>IFERROR(VLOOKUP(O311,'Final Data - Costs and Losses'!$A$2:$H$997,7,FALSE)/1000,915)</f>
        <v>2120.8464</v>
      </c>
      <c r="Z311" s="19" t="str">
        <f t="shared" si="11"/>
        <v>  TRNCANCEUSAWE: [0, 2030, 'open', 2030, 10, 2121]</v>
      </c>
      <c r="AB311" s="48"/>
    </row>
    <row r="312">
      <c r="A312" s="19" t="str">
        <f t="array" ref="A312">IFERROR(INDEX('Input - Capacities'!$F$3:$F$1128, MATCH(0,COUNTIF($A$1:A311, 'Input - Capacities'!$F$3:$F$1128), 0)),"")</f>
        <v>TRNCHNHECHNSI</v>
      </c>
      <c r="B312" s="19" t="str">
        <f t="shared" si="1"/>
        <v>CHNHE</v>
      </c>
      <c r="C312" s="45" t="str">
        <f t="shared" si="2"/>
        <v>CHNCE</v>
      </c>
      <c r="D312" s="19" t="str">
        <f t="shared" si="3"/>
        <v>CHNSI</v>
      </c>
      <c r="E312" s="45" t="str">
        <f t="shared" si="4"/>
        <v>CHNNW</v>
      </c>
      <c r="F312" s="19" t="str">
        <f t="shared" si="5"/>
        <v>Yes</v>
      </c>
      <c r="G312" s="19" t="str">
        <f t="shared" si="6"/>
        <v>TRNCHNCECHNNW</v>
      </c>
      <c r="H312" s="19">
        <f>max(SUMIFS('Input - Capacities'!$I$3:$I$1128,'Input - Capacities'!$F$3:$F$1128,A312),SUMIFS('Input - Capacities'!$J$3:$J$1128,'Input - Capacities'!$F$3:$F$1128,A312)*-1)</f>
        <v>0</v>
      </c>
      <c r="I312" s="47"/>
      <c r="J312" s="42" t="s">
        <v>1918</v>
      </c>
      <c r="K312" s="42" t="s">
        <v>1918</v>
      </c>
      <c r="M312" s="19" t="str">
        <f t="array" ref="M312">IFERROR(INDEX($G$2:$G$1999,MATCH(0,IFERROR(MATCH($G$2:$G$1999,$O$2:$O$1000,0),COUNTIF($M$1:$M311,$G$2:$G$1000)),0)),"")</f>
        <v/>
      </c>
      <c r="O312" s="48" t="s">
        <v>1919</v>
      </c>
      <c r="P312" s="42" t="str">
        <f t="shared" si="7"/>
        <v>CANEA</v>
      </c>
      <c r="Q312" s="42" t="str">
        <f t="shared" si="8"/>
        <v>USAMR</v>
      </c>
      <c r="R312" s="42" t="b">
        <f>IF(vlookup(O312,'Input - Config'!$A$3:$D$833,4,0)="No",False,True)</f>
        <v>0</v>
      </c>
      <c r="S312" s="42" t="b">
        <v>0</v>
      </c>
      <c r="U312" s="19">
        <f t="shared" si="9"/>
        <v>0</v>
      </c>
      <c r="V312" s="19">
        <f t="shared" si="10"/>
        <v>2030</v>
      </c>
      <c r="W312" s="42">
        <v>2030.0</v>
      </c>
      <c r="X312" s="42">
        <v>10.0</v>
      </c>
      <c r="Y312" s="49">
        <f>IFERROR(VLOOKUP(O312,'Final Data - Costs and Losses'!$A$2:$H$997,7,FALSE)/1000,915)</f>
        <v>1348.66224</v>
      </c>
      <c r="Z312" s="19" t="str">
        <f t="shared" si="11"/>
        <v>  TRNCANEAUSAMR: [0, 2030, 'open', 2030, 10, 1349]</v>
      </c>
      <c r="AB312" s="48"/>
    </row>
    <row r="313">
      <c r="A313" s="19" t="str">
        <f t="array" ref="A313">IFERROR(INDEX('Input - Capacities'!$F$3:$F$1128, MATCH(0,COUNTIF($A$1:A312, 'Input - Capacities'!$F$3:$F$1128), 0)),"")</f>
        <v>TRNCHNHECHNSX</v>
      </c>
      <c r="B313" s="19" t="str">
        <f t="shared" si="1"/>
        <v>CHNHE</v>
      </c>
      <c r="C313" s="45" t="str">
        <f t="shared" si="2"/>
        <v>CHNCE</v>
      </c>
      <c r="D313" s="19" t="str">
        <f t="shared" si="3"/>
        <v>CHNSX</v>
      </c>
      <c r="E313" s="45" t="str">
        <f t="shared" si="4"/>
        <v>CHNNO</v>
      </c>
      <c r="F313" s="19" t="str">
        <f t="shared" si="5"/>
        <v>Yes</v>
      </c>
      <c r="G313" s="19" t="str">
        <f t="shared" si="6"/>
        <v>TRNCHNCECHNNO</v>
      </c>
      <c r="H313" s="19">
        <f>max(SUMIFS('Input - Capacities'!$I$3:$I$1128,'Input - Capacities'!$F$3:$F$1128,A313),SUMIFS('Input - Capacities'!$J$3:$J$1128,'Input - Capacities'!$F$3:$F$1128,A313)*-1)</f>
        <v>0</v>
      </c>
      <c r="I313" s="47"/>
      <c r="J313" s="42" t="s">
        <v>792</v>
      </c>
      <c r="K313" s="42" t="s">
        <v>1728</v>
      </c>
      <c r="M313" s="19" t="str">
        <f t="array" ref="M313">IFERROR(INDEX($G$2:$G$1999,MATCH(0,IFERROR(MATCH($G$2:$G$1999,$O$2:$O$1000,0),COUNTIF($M$1:$M312,$G$2:$G$1000)),0)),"")</f>
        <v/>
      </c>
      <c r="O313" s="48" t="s">
        <v>1920</v>
      </c>
      <c r="P313" s="42" t="str">
        <f t="shared" si="7"/>
        <v>CANEA</v>
      </c>
      <c r="Q313" s="42" t="str">
        <f t="shared" si="8"/>
        <v>USANP</v>
      </c>
      <c r="R313" s="42" t="b">
        <f>IF(vlookup(O313,'Input - Config'!$A$3:$D$833,4,0)="No",False,True)</f>
        <v>0</v>
      </c>
      <c r="S313" s="42" t="b">
        <v>0</v>
      </c>
      <c r="U313" s="19">
        <f t="shared" si="9"/>
        <v>7.445</v>
      </c>
      <c r="V313" s="19">
        <f t="shared" si="10"/>
        <v>2020</v>
      </c>
      <c r="W313" s="42">
        <v>2030.0</v>
      </c>
      <c r="X313" s="42">
        <v>10.0</v>
      </c>
      <c r="Y313" s="49">
        <f>IFERROR(VLOOKUP(O313,'Final Data - Costs and Losses'!$A$2:$H$997,7,FALSE)/1000,915)</f>
        <v>1034.76624</v>
      </c>
      <c r="Z313" s="19" t="str">
        <f t="shared" si="11"/>
        <v>  TRNCANEAUSANP: [7.445, 2020, 'open', 2030, 10, 1035]</v>
      </c>
      <c r="AB313" s="48"/>
    </row>
    <row r="314">
      <c r="A314" s="19" t="str">
        <f t="array" ref="A314">IFERROR(INDEX('Input - Capacities'!$F$3:$F$1128, MATCH(0,COUNTIF($A$1:A313, 'Input - Capacities'!$F$3:$F$1128), 0)),"")</f>
        <v>TRNCHNHECHNXI</v>
      </c>
      <c r="B314" s="19" t="str">
        <f t="shared" si="1"/>
        <v>CHNHE</v>
      </c>
      <c r="C314" s="45" t="str">
        <f t="shared" si="2"/>
        <v>CHNCE</v>
      </c>
      <c r="D314" s="19" t="str">
        <f t="shared" si="3"/>
        <v>CHNXI</v>
      </c>
      <c r="E314" s="45" t="str">
        <f t="shared" si="4"/>
        <v>CHNNW</v>
      </c>
      <c r="F314" s="19" t="str">
        <f t="shared" si="5"/>
        <v>Yes</v>
      </c>
      <c r="G314" s="19" t="str">
        <f t="shared" si="6"/>
        <v>TRNCHNCECHNNW</v>
      </c>
      <c r="H314" s="19">
        <f>max(SUMIFS('Input - Capacities'!$I$3:$I$1128,'Input - Capacities'!$F$3:$F$1128,A314),SUMIFS('Input - Capacities'!$J$3:$J$1128,'Input - Capacities'!$F$3:$F$1128,A314)*-1)</f>
        <v>14400</v>
      </c>
      <c r="I314" s="47"/>
      <c r="J314" s="42" t="s">
        <v>1921</v>
      </c>
      <c r="K314" s="42" t="s">
        <v>1921</v>
      </c>
      <c r="M314" s="19" t="str">
        <f t="array" ref="M314">IFERROR(INDEX($G$2:$G$1999,MATCH(0,IFERROR(MATCH($G$2:$G$1999,$O$2:$O$1000,0),COUNTIF($M$1:$M313,$G$2:$G$1000)),0)),"")</f>
        <v/>
      </c>
      <c r="O314" s="48" t="s">
        <v>1922</v>
      </c>
      <c r="P314" s="42" t="str">
        <f t="shared" si="7"/>
        <v>CANEA</v>
      </c>
      <c r="Q314" s="42" t="str">
        <f t="shared" si="8"/>
        <v>USARF</v>
      </c>
      <c r="R314" s="42" t="b">
        <f>IF(vlookup(O314,'Input - Config'!$A$3:$D$833,4,0)="No",False,True)</f>
        <v>0</v>
      </c>
      <c r="S314" s="42" t="b">
        <v>0</v>
      </c>
      <c r="U314" s="19">
        <f t="shared" si="9"/>
        <v>0</v>
      </c>
      <c r="V314" s="19">
        <f t="shared" si="10"/>
        <v>2030</v>
      </c>
      <c r="W314" s="42">
        <v>2030.0</v>
      </c>
      <c r="X314" s="42">
        <v>10.0</v>
      </c>
      <c r="Y314" s="49">
        <f>IFERROR(VLOOKUP(O314,'Final Data - Costs and Losses'!$A$2:$H$997,7,FALSE)/1000,915)</f>
        <v>1119.2328</v>
      </c>
      <c r="Z314" s="19" t="str">
        <f t="shared" si="11"/>
        <v>  TRNCANEAUSARF: [0, 2030, 'open', 2030, 10, 1119]</v>
      </c>
      <c r="AB314" s="48"/>
    </row>
    <row r="315">
      <c r="A315" s="19" t="str">
        <f t="array" ref="A315">IFERROR(INDEX('Input - Capacities'!$F$3:$F$1128, MATCH(0,COUNTIF($A$1:A314, 'Input - Capacities'!$F$3:$F$1128), 0)),"")</f>
        <v>TRNCHNHJCHNJI</v>
      </c>
      <c r="B315" s="19" t="str">
        <f t="shared" si="1"/>
        <v>CHNHJ</v>
      </c>
      <c r="C315" s="45" t="str">
        <f t="shared" si="2"/>
        <v>CHNNE</v>
      </c>
      <c r="D315" s="19" t="str">
        <f t="shared" si="3"/>
        <v>CHNJI</v>
      </c>
      <c r="E315" s="45" t="str">
        <f t="shared" si="4"/>
        <v>CHNNE</v>
      </c>
      <c r="F315" s="19" t="str">
        <f t="shared" si="5"/>
        <v>Yes</v>
      </c>
      <c r="G315" s="19" t="str">
        <f t="shared" si="6"/>
        <v>TRNCHNNECHNNE</v>
      </c>
      <c r="H315" s="19">
        <f>max(SUMIFS('Input - Capacities'!$I$3:$I$1128,'Input - Capacities'!$F$3:$F$1128,A315),SUMIFS('Input - Capacities'!$J$3:$J$1128,'Input - Capacities'!$F$3:$F$1128,A315)*-1)</f>
        <v>2500</v>
      </c>
      <c r="I315" s="47"/>
      <c r="J315" s="42" t="s">
        <v>1923</v>
      </c>
      <c r="K315" s="42" t="s">
        <v>1923</v>
      </c>
      <c r="M315" s="19" t="str">
        <f t="array" ref="M315">IFERROR(INDEX($G$2:$G$1999,MATCH(0,IFERROR(MATCH($G$2:$G$1999,$O$2:$O$1000,0),COUNTIF($M$1:$M314,$G$2:$G$1000)),0)),"")</f>
        <v/>
      </c>
      <c r="O315" s="48" t="s">
        <v>1924</v>
      </c>
      <c r="P315" s="42" t="str">
        <f t="shared" si="7"/>
        <v>CANEA</v>
      </c>
      <c r="Q315" s="42" t="str">
        <f t="shared" si="8"/>
        <v>CANNO</v>
      </c>
      <c r="R315" s="42" t="b">
        <f>IF(vlookup(O315,'Input - Config'!$A$3:$D$833,4,0)="No",False,True)</f>
        <v>0</v>
      </c>
      <c r="S315" s="42" t="b">
        <v>0</v>
      </c>
      <c r="U315" s="19">
        <f t="shared" si="9"/>
        <v>0</v>
      </c>
      <c r="V315" s="19">
        <f t="shared" si="10"/>
        <v>2030</v>
      </c>
      <c r="W315" s="42">
        <v>2030.0</v>
      </c>
      <c r="X315" s="42">
        <v>10.0</v>
      </c>
      <c r="Y315" s="49">
        <f>IFERROR(VLOOKUP(O315,'Final Data - Costs and Losses'!$A$2:$H$997,7,FALSE)/1000,915)</f>
        <v>2462.70768</v>
      </c>
      <c r="Z315" s="19" t="str">
        <f t="shared" si="11"/>
        <v>  TRNCANEACANNO: [0, 2030, 'open', 2030, 10, 2463]</v>
      </c>
      <c r="AB315" s="48"/>
    </row>
    <row r="316">
      <c r="A316" s="19" t="str">
        <f t="array" ref="A316">IFERROR(INDEX('Input - Capacities'!$F$3:$F$1128, MATCH(0,COUNTIF($A$1:A315, 'Input - Capacities'!$F$3:$F$1128), 0)),"")</f>
        <v>TRNCHNHJCHNNM</v>
      </c>
      <c r="B316" s="19" t="str">
        <f t="shared" si="1"/>
        <v>CHNHJ</v>
      </c>
      <c r="C316" s="45" t="str">
        <f t="shared" si="2"/>
        <v>CHNNE</v>
      </c>
      <c r="D316" s="19" t="str">
        <f t="shared" si="3"/>
        <v>CHNNM</v>
      </c>
      <c r="E316" s="45" t="str">
        <f t="shared" si="4"/>
        <v>CHNNO</v>
      </c>
      <c r="F316" s="19" t="str">
        <f t="shared" si="5"/>
        <v>Yes</v>
      </c>
      <c r="G316" s="19" t="str">
        <f t="shared" si="6"/>
        <v>TRNCHNNECHNNO</v>
      </c>
      <c r="H316" s="19">
        <f>max(SUMIFS('Input - Capacities'!$I$3:$I$1128,'Input - Capacities'!$F$3:$F$1128,A316),SUMIFS('Input - Capacities'!$J$3:$J$1128,'Input - Capacities'!$F$3:$F$1128,A316)*-1)</f>
        <v>2500</v>
      </c>
      <c r="I316" s="47"/>
      <c r="J316" s="42" t="s">
        <v>1925</v>
      </c>
      <c r="K316" s="42" t="s">
        <v>1925</v>
      </c>
      <c r="M316" s="19" t="str">
        <f t="array" ref="M316">IFERROR(INDEX($G$2:$G$1999,MATCH(0,IFERROR(MATCH($G$2:$G$1999,$O$2:$O$1000,0),COUNTIF($M$1:$M315,$G$2:$G$1000)),0)),"")</f>
        <v/>
      </c>
      <c r="O316" s="48" t="s">
        <v>1926</v>
      </c>
      <c r="P316" s="42" t="str">
        <f t="shared" si="7"/>
        <v>CANNO</v>
      </c>
      <c r="Q316" s="42" t="str">
        <f t="shared" si="8"/>
        <v>CANWE</v>
      </c>
      <c r="R316" s="42" t="b">
        <f>IF(vlookup(O316,'Input - Config'!$A$3:$D$833,4,0)="No",False,True)</f>
        <v>0</v>
      </c>
      <c r="S316" s="42" t="b">
        <v>0</v>
      </c>
      <c r="U316" s="19">
        <f t="shared" si="9"/>
        <v>0</v>
      </c>
      <c r="V316" s="19">
        <f t="shared" si="10"/>
        <v>2030</v>
      </c>
      <c r="W316" s="42">
        <v>2030.0</v>
      </c>
      <c r="X316" s="42">
        <v>10.0</v>
      </c>
      <c r="Y316" s="49">
        <f>IFERROR(VLOOKUP(O316,'Final Data - Costs and Losses'!$A$2:$H$997,7,FALSE)/1000,915)</f>
        <v>1606.62768</v>
      </c>
      <c r="Z316" s="19" t="str">
        <f t="shared" si="11"/>
        <v>  TRNCANNOCANWE: [0, 2030, 'open', 2030, 10, 1607]</v>
      </c>
      <c r="AB316" s="48"/>
    </row>
    <row r="317">
      <c r="A317" s="19" t="str">
        <f t="array" ref="A317">IFERROR(INDEX('Input - Capacities'!$F$3:$F$1128, MATCH(0,COUNTIF($A$1:A316, 'Input - Capacities'!$F$3:$F$1128), 0)),"")</f>
        <v>TRNCHNHJRUSFE</v>
      </c>
      <c r="B317" s="19" t="str">
        <f t="shared" si="1"/>
        <v>CHNHJ</v>
      </c>
      <c r="C317" s="45" t="str">
        <f t="shared" si="2"/>
        <v>CHNNE</v>
      </c>
      <c r="D317" s="19" t="str">
        <f t="shared" si="3"/>
        <v>RUSFE</v>
      </c>
      <c r="E317" s="45" t="str">
        <f t="shared" si="4"/>
        <v>RUSFE</v>
      </c>
      <c r="F317" s="19" t="str">
        <f t="shared" si="5"/>
        <v>Yes</v>
      </c>
      <c r="G317" s="19" t="str">
        <f t="shared" si="6"/>
        <v>TRNCHNNERUSFE</v>
      </c>
      <c r="H317" s="19">
        <f>max(SUMIFS('Input - Capacities'!$I$3:$I$1128,'Input - Capacities'!$F$3:$F$1128,A317),SUMIFS('Input - Capacities'!$J$3:$J$1128,'Input - Capacities'!$F$3:$F$1128,A317)*-1)</f>
        <v>950</v>
      </c>
      <c r="I317" s="47"/>
      <c r="J317" s="42" t="s">
        <v>1927</v>
      </c>
      <c r="K317" s="42" t="s">
        <v>1927</v>
      </c>
      <c r="M317" s="19" t="str">
        <f t="array" ref="M317">IFERROR(INDEX($G$2:$G$1999,MATCH(0,IFERROR(MATCH($G$2:$G$1999,$O$2:$O$1000,0),COUNTIF($M$1:$M316,$G$2:$G$1000)),0)),"")</f>
        <v/>
      </c>
      <c r="O317" s="48" t="s">
        <v>1928</v>
      </c>
      <c r="P317" s="42" t="str">
        <f t="shared" si="7"/>
        <v>CANWE</v>
      </c>
      <c r="Q317" s="42" t="str">
        <f t="shared" si="8"/>
        <v>USAWE</v>
      </c>
      <c r="R317" s="42" t="b">
        <f>IF(vlookup(O317,'Input - Config'!$A$3:$D$833,4,0)="No",False,True)</f>
        <v>0</v>
      </c>
      <c r="S317" s="42" t="b">
        <v>0</v>
      </c>
      <c r="U317" s="19">
        <f t="shared" si="9"/>
        <v>2.6</v>
      </c>
      <c r="V317" s="19">
        <f t="shared" si="10"/>
        <v>2020</v>
      </c>
      <c r="W317" s="42">
        <v>2030.0</v>
      </c>
      <c r="X317" s="42">
        <v>10.0</v>
      </c>
      <c r="Y317" s="49">
        <f>IFERROR(VLOOKUP(O317,'Final Data - Costs and Losses'!$A$2:$H$997,7,FALSE)/1000,915)</f>
        <v>1699.65504</v>
      </c>
      <c r="Z317" s="19" t="str">
        <f t="shared" si="11"/>
        <v>  TRNCANWEUSAWE: [2.6, 2020, 'open', 2030, 10, 1700]</v>
      </c>
      <c r="AB317" s="48"/>
    </row>
    <row r="318">
      <c r="A318" s="19" t="str">
        <f t="array" ref="A318">IFERROR(INDEX('Input - Capacities'!$F$3:$F$1128, MATCH(0,COUNTIF($A$1:A317, 'Input - Capacities'!$F$3:$F$1128), 0)),"")</f>
        <v>TRNCHNHJRUSSI</v>
      </c>
      <c r="B318" s="19" t="str">
        <f t="shared" si="1"/>
        <v>CHNHJ</v>
      </c>
      <c r="C318" s="45" t="str">
        <f t="shared" si="2"/>
        <v>CHNNE</v>
      </c>
      <c r="D318" s="19" t="str">
        <f t="shared" si="3"/>
        <v>RUSSI</v>
      </c>
      <c r="E318" s="45" t="str">
        <f t="shared" si="4"/>
        <v>RUSSI</v>
      </c>
      <c r="F318" s="19" t="str">
        <f t="shared" si="5"/>
        <v>Yes</v>
      </c>
      <c r="G318" s="19" t="str">
        <f t="shared" si="6"/>
        <v>TRNCHNNERUSSI</v>
      </c>
      <c r="H318" s="19">
        <f>max(SUMIFS('Input - Capacities'!$I$3:$I$1128,'Input - Capacities'!$F$3:$F$1128,A318),SUMIFS('Input - Capacities'!$J$3:$J$1128,'Input - Capacities'!$F$3:$F$1128,A318)*-1)</f>
        <v>0</v>
      </c>
      <c r="I318" s="47"/>
      <c r="J318" s="42" t="s">
        <v>1929</v>
      </c>
      <c r="K318" s="42" t="s">
        <v>1929</v>
      </c>
      <c r="M318" s="19" t="str">
        <f t="array" ref="M318">IFERROR(INDEX($G$2:$G$1999,MATCH(0,IFERROR(MATCH($G$2:$G$1999,$O$2:$O$1000,0),COUNTIF($M$1:$M317,$G$2:$G$1000)),0)),"")</f>
        <v/>
      </c>
      <c r="O318" s="48" t="s">
        <v>1930</v>
      </c>
      <c r="P318" s="42" t="str">
        <f t="shared" si="7"/>
        <v>CHNCE</v>
      </c>
      <c r="Q318" s="42" t="str">
        <f t="shared" si="8"/>
        <v>CHNEA</v>
      </c>
      <c r="R318" s="42" t="b">
        <f>IF(vlookup(O318,'Input - Config'!$A$3:$D$833,4,0)="No",False,True)</f>
        <v>0</v>
      </c>
      <c r="S318" s="42" t="b">
        <v>0</v>
      </c>
      <c r="U318" s="19">
        <f t="shared" si="9"/>
        <v>0</v>
      </c>
      <c r="V318" s="19">
        <f t="shared" si="10"/>
        <v>2030</v>
      </c>
      <c r="W318" s="42">
        <v>2030.0</v>
      </c>
      <c r="X318" s="42">
        <v>10.0</v>
      </c>
      <c r="Y318" s="49">
        <f>IFERROR(VLOOKUP(O318,'Final Data - Costs and Losses'!$A$2:$H$997,7,FALSE)/1000,915)</f>
        <v>1106.67696</v>
      </c>
      <c r="Z318" s="19" t="str">
        <f t="shared" si="11"/>
        <v>  TRNCHNCECHNEA: [0, 2030, 'open', 2030, 10, 1107]</v>
      </c>
      <c r="AB318" s="48"/>
    </row>
    <row r="319">
      <c r="A319" s="19" t="str">
        <f t="array" ref="A319">IFERROR(INDEX('Input - Capacities'!$F$3:$F$1128, MATCH(0,COUNTIF($A$1:A318, 'Input - Capacities'!$F$3:$F$1128), 0)),"")</f>
        <v>TRNCHNHNCHNHU</v>
      </c>
      <c r="B319" s="19" t="str">
        <f t="shared" si="1"/>
        <v>CHNHN</v>
      </c>
      <c r="C319" s="45" t="str">
        <f t="shared" si="2"/>
        <v>CHNCE</v>
      </c>
      <c r="D319" s="19" t="str">
        <f t="shared" si="3"/>
        <v>CHNHU</v>
      </c>
      <c r="E319" s="45" t="str">
        <f t="shared" si="4"/>
        <v>CHNCE</v>
      </c>
      <c r="F319" s="19" t="str">
        <f t="shared" si="5"/>
        <v>Yes</v>
      </c>
      <c r="G319" s="19" t="str">
        <f t="shared" si="6"/>
        <v>TRNCHNCECHNCE</v>
      </c>
      <c r="H319" s="19">
        <f>max(SUMIFS('Input - Capacities'!$I$3:$I$1128,'Input - Capacities'!$F$3:$F$1128,A319),SUMIFS('Input - Capacities'!$J$3:$J$1128,'Input - Capacities'!$F$3:$F$1128,A319)*-1)</f>
        <v>14500</v>
      </c>
      <c r="I319" s="47"/>
      <c r="J319" s="42" t="s">
        <v>1931</v>
      </c>
      <c r="K319" s="42" t="s">
        <v>1931</v>
      </c>
      <c r="M319" s="19" t="str">
        <f t="array" ref="M319">IFERROR(INDEX($G$2:$G$1999,MATCH(0,IFERROR(MATCH($G$2:$G$1999,$O$2:$O$1000,0),COUNTIF($M$1:$M318,$G$2:$G$1000)),0)),"")</f>
        <v/>
      </c>
      <c r="O319" s="48" t="s">
        <v>1932</v>
      </c>
      <c r="P319" s="42" t="str">
        <f t="shared" si="7"/>
        <v>CHNCE</v>
      </c>
      <c r="Q319" s="42" t="str">
        <f t="shared" si="8"/>
        <v>CHNNO</v>
      </c>
      <c r="R319" s="42" t="b">
        <f>IF(vlookup(O319,'Input - Config'!$A$3:$D$833,4,0)="No",False,True)</f>
        <v>0</v>
      </c>
      <c r="S319" s="42" t="b">
        <v>0</v>
      </c>
      <c r="U319" s="19">
        <f t="shared" si="9"/>
        <v>26.4743</v>
      </c>
      <c r="V319" s="19">
        <f t="shared" si="10"/>
        <v>2020</v>
      </c>
      <c r="W319" s="42">
        <v>2030.0</v>
      </c>
      <c r="X319" s="42">
        <v>10.0</v>
      </c>
      <c r="Y319" s="49">
        <f>IFERROR(VLOOKUP(O319,'Final Data - Costs and Losses'!$A$2:$H$997,7,FALSE)/1000,915)</f>
        <v>1315.56048</v>
      </c>
      <c r="Z319" s="19" t="str">
        <f t="shared" si="11"/>
        <v>  TRNCHNCECHNNO: [26.474, 2020, 'open', 2030, 10, 1316]</v>
      </c>
      <c r="AB319" s="48"/>
    </row>
    <row r="320">
      <c r="A320" s="19" t="str">
        <f t="array" ref="A320">IFERROR(INDEX('Input - Capacities'!$F$3:$F$1128, MATCH(0,COUNTIF($A$1:A319, 'Input - Capacities'!$F$3:$F$1128), 0)),"")</f>
        <v>TRNCHNHNCHNJX</v>
      </c>
      <c r="B320" s="19" t="str">
        <f t="shared" si="1"/>
        <v>CHNHN</v>
      </c>
      <c r="C320" s="45" t="str">
        <f t="shared" si="2"/>
        <v>CHNCE</v>
      </c>
      <c r="D320" s="19" t="str">
        <f t="shared" si="3"/>
        <v>CHNJX</v>
      </c>
      <c r="E320" s="45" t="str">
        <f t="shared" si="4"/>
        <v>CHNCE</v>
      </c>
      <c r="F320" s="19" t="str">
        <f t="shared" si="5"/>
        <v>Yes</v>
      </c>
      <c r="G320" s="19" t="str">
        <f t="shared" si="6"/>
        <v>TRNCHNCECHNCE</v>
      </c>
      <c r="H320" s="19">
        <f>max(SUMIFS('Input - Capacities'!$I$3:$I$1128,'Input - Capacities'!$F$3:$F$1128,A320),SUMIFS('Input - Capacities'!$J$3:$J$1128,'Input - Capacities'!$F$3:$F$1128,A320)*-1)</f>
        <v>2500</v>
      </c>
      <c r="I320" s="47"/>
      <c r="J320" s="42" t="s">
        <v>1933</v>
      </c>
      <c r="K320" s="42" t="s">
        <v>1933</v>
      </c>
      <c r="M320" s="19" t="str">
        <f t="array" ref="M320">IFERROR(INDEX($G$2:$G$1999,MATCH(0,IFERROR(MATCH($G$2:$G$1999,$O$2:$O$1000,0),COUNTIF($M$1:$M319,$G$2:$G$1000)),0)),"")</f>
        <v/>
      </c>
      <c r="O320" s="48" t="s">
        <v>1934</v>
      </c>
      <c r="P320" s="42" t="str">
        <f t="shared" si="7"/>
        <v>CHNCE</v>
      </c>
      <c r="Q320" s="42" t="str">
        <f t="shared" si="8"/>
        <v>CHNNW</v>
      </c>
      <c r="R320" s="42" t="b">
        <f>IF(vlookup(O320,'Input - Config'!$A$3:$D$833,4,0)="No",False,True)</f>
        <v>0</v>
      </c>
      <c r="S320" s="42" t="b">
        <v>0</v>
      </c>
      <c r="U320" s="19">
        <f t="shared" si="9"/>
        <v>30.4</v>
      </c>
      <c r="V320" s="19">
        <f t="shared" si="10"/>
        <v>2020</v>
      </c>
      <c r="W320" s="42">
        <v>2030.0</v>
      </c>
      <c r="X320" s="42">
        <v>10.0</v>
      </c>
      <c r="Y320" s="49">
        <f>IFERROR(VLOOKUP(O320,'Final Data - Costs and Losses'!$A$2:$H$997,7,FALSE)/1000,915)</f>
        <v>1084.9896</v>
      </c>
      <c r="Z320" s="19" t="str">
        <f t="shared" si="11"/>
        <v>  TRNCHNCECHNNW: [30.4, 2020, 'open', 2030, 10, 1085]</v>
      </c>
      <c r="AB320" s="48"/>
    </row>
    <row r="321">
      <c r="A321" s="19" t="str">
        <f t="array" ref="A321">IFERROR(INDEX('Input - Capacities'!$F$3:$F$1128, MATCH(0,COUNTIF($A$1:A320, 'Input - Capacities'!$F$3:$F$1128), 0)),"")</f>
        <v>TRNCHNHNCHNNI</v>
      </c>
      <c r="B321" s="19" t="str">
        <f t="shared" si="1"/>
        <v>CHNHN</v>
      </c>
      <c r="C321" s="45" t="str">
        <f t="shared" si="2"/>
        <v>CHNCE</v>
      </c>
      <c r="D321" s="19" t="str">
        <f t="shared" si="3"/>
        <v>CHNNI</v>
      </c>
      <c r="E321" s="45" t="str">
        <f t="shared" si="4"/>
        <v>CHNNW</v>
      </c>
      <c r="F321" s="19" t="str">
        <f t="shared" si="5"/>
        <v>Yes</v>
      </c>
      <c r="G321" s="19" t="str">
        <f t="shared" si="6"/>
        <v>TRNCHNCECHNNW</v>
      </c>
      <c r="H321" s="19">
        <f>max(SUMIFS('Input - Capacities'!$I$3:$I$1128,'Input - Capacities'!$F$3:$F$1128,A321),SUMIFS('Input - Capacities'!$J$3:$J$1128,'Input - Capacities'!$F$3:$F$1128,A321)*-1)</f>
        <v>0</v>
      </c>
      <c r="I321" s="47"/>
      <c r="J321" s="42" t="s">
        <v>572</v>
      </c>
      <c r="K321" s="42" t="s">
        <v>1935</v>
      </c>
      <c r="M321" s="19" t="str">
        <f t="array" ref="M321">IFERROR(INDEX($G$2:$G$1999,MATCH(0,IFERROR(MATCH($G$2:$G$1999,$O$2:$O$1000,0),COUNTIF($M$1:$M320,$G$2:$G$1000)),0)),"")</f>
        <v/>
      </c>
      <c r="O321" s="48" t="s">
        <v>1936</v>
      </c>
      <c r="P321" s="42" t="str">
        <f t="shared" si="7"/>
        <v>CHNCE</v>
      </c>
      <c r="Q321" s="42" t="str">
        <f t="shared" si="8"/>
        <v>CHNSW</v>
      </c>
      <c r="R321" s="42" t="b">
        <f>IF(vlookup(O321,'Input - Config'!$A$3:$D$833,4,0)="No",False,True)</f>
        <v>0</v>
      </c>
      <c r="S321" s="42" t="b">
        <v>0</v>
      </c>
      <c r="U321" s="19">
        <f t="shared" si="9"/>
        <v>23.5</v>
      </c>
      <c r="V321" s="19">
        <f t="shared" si="10"/>
        <v>2020</v>
      </c>
      <c r="W321" s="42">
        <v>2030.0</v>
      </c>
      <c r="X321" s="42">
        <v>10.0</v>
      </c>
      <c r="Y321" s="49">
        <f>IFERROR(VLOOKUP(O321,'Final Data - Costs and Losses'!$A$2:$H$997,7,FALSE)/1000,915)</f>
        <v>1272.18576</v>
      </c>
      <c r="Z321" s="19" t="str">
        <f t="shared" si="11"/>
        <v>  TRNCHNCECHNSW: [23.5, 2020, 'open', 2030, 10, 1272]</v>
      </c>
      <c r="AB321" s="48"/>
    </row>
    <row r="322">
      <c r="A322" s="19" t="str">
        <f t="array" ref="A322">IFERROR(INDEX('Input - Capacities'!$F$3:$F$1128, MATCH(0,COUNTIF($A$1:A321, 'Input - Capacities'!$F$3:$F$1128), 0)),"")</f>
        <v>TRNCHNHNCHNSC</v>
      </c>
      <c r="B322" s="19" t="str">
        <f t="shared" si="1"/>
        <v>CHNHN</v>
      </c>
      <c r="C322" s="45" t="str">
        <f t="shared" si="2"/>
        <v>CHNCE</v>
      </c>
      <c r="D322" s="19" t="str">
        <f t="shared" si="3"/>
        <v>CHNSC</v>
      </c>
      <c r="E322" s="45" t="str">
        <f t="shared" si="4"/>
        <v>CHNSW</v>
      </c>
      <c r="F322" s="19" t="str">
        <f t="shared" si="5"/>
        <v>Yes</v>
      </c>
      <c r="G322" s="19" t="str">
        <f t="shared" si="6"/>
        <v>TRNCHNCECHNSW</v>
      </c>
      <c r="H322" s="19">
        <f>max(SUMIFS('Input - Capacities'!$I$3:$I$1128,'Input - Capacities'!$F$3:$F$1128,A322),SUMIFS('Input - Capacities'!$J$3:$J$1128,'Input - Capacities'!$F$3:$F$1128,A322)*-1)</f>
        <v>10500</v>
      </c>
      <c r="I322" s="47"/>
      <c r="M322" s="19" t="str">
        <f t="array" ref="M322">IFERROR(INDEX($G$2:$G$1999,MATCH(0,IFERROR(MATCH($G$2:$G$1999,$O$2:$O$1000,0),COUNTIF($M$1:$M321,$G$2:$G$1000)),0)),"")</f>
        <v/>
      </c>
      <c r="O322" s="48" t="s">
        <v>1937</v>
      </c>
      <c r="P322" s="42" t="str">
        <f t="shared" si="7"/>
        <v>CHNEA</v>
      </c>
      <c r="Q322" s="42" t="str">
        <f t="shared" si="8"/>
        <v>CHNNO</v>
      </c>
      <c r="R322" s="42" t="b">
        <f>IF(vlookup(O322,'Input - Config'!$A$3:$D$833,4,0)="No",False,True)</f>
        <v>0</v>
      </c>
      <c r="S322" s="42" t="b">
        <v>0</v>
      </c>
      <c r="U322" s="19">
        <f t="shared" si="9"/>
        <v>14</v>
      </c>
      <c r="V322" s="19">
        <f t="shared" si="10"/>
        <v>2020</v>
      </c>
      <c r="W322" s="42">
        <v>2030.0</v>
      </c>
      <c r="X322" s="42">
        <v>10.0</v>
      </c>
      <c r="Y322" s="49">
        <f>IFERROR(VLOOKUP(O322,'Final Data - Costs and Losses'!$A$2:$H$997,7,FALSE)/1000,915)</f>
        <v>1326.40416</v>
      </c>
      <c r="Z322" s="19" t="str">
        <f t="shared" si="11"/>
        <v>  TRNCHNEACHNNO: [14, 2020, 'open', 2030, 10, 1326]</v>
      </c>
      <c r="AB322" s="48"/>
    </row>
    <row r="323">
      <c r="A323" s="19" t="str">
        <f t="array" ref="A323">IFERROR(INDEX('Input - Capacities'!$F$3:$F$1128, MATCH(0,COUNTIF($A$1:A322, 'Input - Capacities'!$F$3:$F$1128), 0)),"")</f>
        <v>TRNCHNHNCHNSX</v>
      </c>
      <c r="B323" s="19" t="str">
        <f t="shared" si="1"/>
        <v>CHNHN</v>
      </c>
      <c r="C323" s="45" t="str">
        <f t="shared" si="2"/>
        <v>CHNCE</v>
      </c>
      <c r="D323" s="19" t="str">
        <f t="shared" si="3"/>
        <v>CHNSX</v>
      </c>
      <c r="E323" s="45" t="str">
        <f t="shared" si="4"/>
        <v>CHNNO</v>
      </c>
      <c r="F323" s="19" t="str">
        <f t="shared" si="5"/>
        <v>Yes</v>
      </c>
      <c r="G323" s="19" t="str">
        <f t="shared" si="6"/>
        <v>TRNCHNCECHNNO</v>
      </c>
      <c r="H323" s="19">
        <f>max(SUMIFS('Input - Capacities'!$I$3:$I$1128,'Input - Capacities'!$F$3:$F$1128,A323),SUMIFS('Input - Capacities'!$J$3:$J$1128,'Input - Capacities'!$F$3:$F$1128,A323)*-1)</f>
        <v>5000</v>
      </c>
      <c r="I323" s="47"/>
      <c r="M323" s="19" t="str">
        <f t="array" ref="M323">IFERROR(INDEX($G$2:$G$1999,MATCH(0,IFERROR(MATCH($G$2:$G$1999,$O$2:$O$1000,0),COUNTIF($M$1:$M322,$G$2:$G$1000)),0)),"")</f>
        <v/>
      </c>
      <c r="O323" s="48" t="s">
        <v>1938</v>
      </c>
      <c r="P323" s="42" t="str">
        <f t="shared" si="7"/>
        <v>CHNEA</v>
      </c>
      <c r="Q323" s="42" t="str">
        <f t="shared" si="8"/>
        <v>CHNNW</v>
      </c>
      <c r="R323" s="42" t="b">
        <f>IF(vlookup(O323,'Input - Config'!$A$3:$D$833,4,0)="No",False,True)</f>
        <v>0</v>
      </c>
      <c r="S323" s="42" t="b">
        <v>0</v>
      </c>
      <c r="U323" s="19">
        <f t="shared" si="9"/>
        <v>18.4</v>
      </c>
      <c r="V323" s="19">
        <f t="shared" si="10"/>
        <v>2020</v>
      </c>
      <c r="W323" s="42">
        <v>2030.0</v>
      </c>
      <c r="X323" s="42">
        <v>10.0</v>
      </c>
      <c r="Y323" s="49">
        <f>IFERROR(VLOOKUP(O323,'Final Data - Costs and Losses'!$A$2:$H$997,7,FALSE)/1000,915)</f>
        <v>1412.58288</v>
      </c>
      <c r="Z323" s="19" t="str">
        <f t="shared" si="11"/>
        <v>  TRNCHNEACHNNW: [18.4, 2020, 'open', 2030, 10, 1413]</v>
      </c>
      <c r="AB323" s="48"/>
    </row>
    <row r="324">
      <c r="A324" s="19" t="str">
        <f t="array" ref="A324">IFERROR(INDEX('Input - Capacities'!$F$3:$F$1128, MATCH(0,COUNTIF($A$1:A323, 'Input - Capacities'!$F$3:$F$1128), 0)),"")</f>
        <v>TRNCHNHUCHNJX</v>
      </c>
      <c r="B324" s="19" t="str">
        <f t="shared" si="1"/>
        <v>CHNHU</v>
      </c>
      <c r="C324" s="45" t="str">
        <f t="shared" si="2"/>
        <v>CHNCE</v>
      </c>
      <c r="D324" s="19" t="str">
        <f t="shared" si="3"/>
        <v>CHNJX</v>
      </c>
      <c r="E324" s="45" t="str">
        <f t="shared" si="4"/>
        <v>CHNCE</v>
      </c>
      <c r="F324" s="19" t="str">
        <f t="shared" si="5"/>
        <v>Yes</v>
      </c>
      <c r="G324" s="19" t="str">
        <f t="shared" si="6"/>
        <v>TRNCHNCECHNCE</v>
      </c>
      <c r="H324" s="19">
        <f>max(SUMIFS('Input - Capacities'!$I$3:$I$1128,'Input - Capacities'!$F$3:$F$1128,A324),SUMIFS('Input - Capacities'!$J$3:$J$1128,'Input - Capacities'!$F$3:$F$1128,A324)*-1)</f>
        <v>7500</v>
      </c>
      <c r="I324" s="47"/>
      <c r="M324" s="19" t="str">
        <f t="array" ref="M324">IFERROR(INDEX($G$2:$G$1999,MATCH(0,IFERROR(MATCH($G$2:$G$1999,$O$2:$O$1000,0),COUNTIF($M$1:$M323,$G$2:$G$1000)),0)),"")</f>
        <v/>
      </c>
      <c r="O324" s="48" t="s">
        <v>1939</v>
      </c>
      <c r="P324" s="42" t="str">
        <f t="shared" si="7"/>
        <v>CHNEA</v>
      </c>
      <c r="Q324" s="42" t="str">
        <f t="shared" si="8"/>
        <v>CHNSO</v>
      </c>
      <c r="R324" s="42" t="b">
        <f>IF(vlookup(O324,'Input - Config'!$A$3:$D$833,4,0)="No",False,True)</f>
        <v>0</v>
      </c>
      <c r="S324" s="42" t="b">
        <v>0</v>
      </c>
      <c r="U324" s="19">
        <f t="shared" si="9"/>
        <v>0</v>
      </c>
      <c r="V324" s="19">
        <f t="shared" si="10"/>
        <v>2030</v>
      </c>
      <c r="W324" s="42">
        <v>2030.0</v>
      </c>
      <c r="X324" s="42">
        <v>10.0</v>
      </c>
      <c r="Y324" s="49">
        <f>IFERROR(VLOOKUP(O324,'Final Data - Costs and Losses'!$A$2:$H$997,7,FALSE)/1000,915)</f>
        <v>1402.88064</v>
      </c>
      <c r="Z324" s="19" t="str">
        <f t="shared" si="11"/>
        <v>  TRNCHNEACHNSO: [0, 2030, 'open', 2030, 10, 1403]</v>
      </c>
      <c r="AB324" s="48"/>
    </row>
    <row r="325">
      <c r="A325" s="19" t="str">
        <f t="array" ref="A325">IFERROR(INDEX('Input - Capacities'!$F$3:$F$1128, MATCH(0,COUNTIF($A$1:A324, 'Input - Capacities'!$F$3:$F$1128), 0)),"")</f>
        <v>TRNCHNHUCHNSC</v>
      </c>
      <c r="B325" s="19" t="str">
        <f t="shared" si="1"/>
        <v>CHNHU</v>
      </c>
      <c r="C325" s="45" t="str">
        <f t="shared" si="2"/>
        <v>CHNCE</v>
      </c>
      <c r="D325" s="19" t="str">
        <f t="shared" si="3"/>
        <v>CHNSC</v>
      </c>
      <c r="E325" s="45" t="str">
        <f t="shared" si="4"/>
        <v>CHNSW</v>
      </c>
      <c r="F325" s="19" t="str">
        <f t="shared" si="5"/>
        <v>Yes</v>
      </c>
      <c r="G325" s="19" t="str">
        <f t="shared" si="6"/>
        <v>TRNCHNCECHNSW</v>
      </c>
      <c r="H325" s="19">
        <f>max(SUMIFS('Input - Capacities'!$I$3:$I$1128,'Input - Capacities'!$F$3:$F$1128,A325),SUMIFS('Input - Capacities'!$J$3:$J$1128,'Input - Capacities'!$F$3:$F$1128,A325)*-1)</f>
        <v>0</v>
      </c>
      <c r="I325" s="47"/>
      <c r="M325" s="19" t="str">
        <f t="array" ref="M325">IFERROR(INDEX($G$2:$G$1999,MATCH(0,IFERROR(MATCH($G$2:$G$1999,$O$2:$O$1000,0),COUNTIF($M$1:$M324,$G$2:$G$1000)),0)),"")</f>
        <v/>
      </c>
      <c r="O325" s="48" t="s">
        <v>1940</v>
      </c>
      <c r="P325" s="42" t="str">
        <f t="shared" si="7"/>
        <v>CHNEA</v>
      </c>
      <c r="Q325" s="42" t="str">
        <f t="shared" si="8"/>
        <v>CHNSW</v>
      </c>
      <c r="R325" s="42" t="b">
        <f>IF(vlookup(O325,'Input - Config'!$A$3:$D$833,4,0)="No",False,True)</f>
        <v>0</v>
      </c>
      <c r="S325" s="42" t="b">
        <v>0</v>
      </c>
      <c r="U325" s="19">
        <f t="shared" si="9"/>
        <v>38.4</v>
      </c>
      <c r="V325" s="19">
        <f t="shared" si="10"/>
        <v>2020</v>
      </c>
      <c r="W325" s="42">
        <v>2030.0</v>
      </c>
      <c r="X325" s="42">
        <v>10.0</v>
      </c>
      <c r="Y325" s="49">
        <f>IFERROR(VLOOKUP(O325,'Final Data - Costs and Losses'!$A$2:$H$997,7,FALSE)/1000,915)</f>
        <v>1661.4168</v>
      </c>
      <c r="Z325" s="19" t="str">
        <f t="shared" si="11"/>
        <v>  TRNCHNEACHNSW: [38.4, 2020, 'open', 2030, 10, 1661]</v>
      </c>
      <c r="AB325" s="48"/>
    </row>
    <row r="326">
      <c r="A326" s="19" t="str">
        <f t="array" ref="A326">IFERROR(INDEX('Input - Capacities'!$F$3:$F$1128, MATCH(0,COUNTIF($A$1:A325, 'Input - Capacities'!$F$3:$F$1128), 0)),"")</f>
        <v>TRNCHNHUCHNSI</v>
      </c>
      <c r="B326" s="19" t="str">
        <f t="shared" si="1"/>
        <v>CHNHU</v>
      </c>
      <c r="C326" s="45" t="str">
        <f t="shared" si="2"/>
        <v>CHNCE</v>
      </c>
      <c r="D326" s="19" t="str">
        <f t="shared" si="3"/>
        <v>CHNSI</v>
      </c>
      <c r="E326" s="45" t="str">
        <f t="shared" si="4"/>
        <v>CHNNW</v>
      </c>
      <c r="F326" s="19" t="str">
        <f t="shared" si="5"/>
        <v>Yes</v>
      </c>
      <c r="G326" s="19" t="str">
        <f t="shared" si="6"/>
        <v>TRNCHNCECHNNW</v>
      </c>
      <c r="H326" s="19">
        <f>max(SUMIFS('Input - Capacities'!$I$3:$I$1128,'Input - Capacities'!$F$3:$F$1128,A326),SUMIFS('Input - Capacities'!$J$3:$J$1128,'Input - Capacities'!$F$3:$F$1128,A326)*-1)</f>
        <v>8000</v>
      </c>
      <c r="I326" s="47"/>
      <c r="M326" s="19" t="str">
        <f t="array" ref="M326">IFERROR(INDEX($G$2:$G$1999,MATCH(0,IFERROR(MATCH($G$2:$G$1999,$O$2:$O$1000,0),COUNTIF($M$1:$M325,$G$2:$G$1000)),0)),"")</f>
        <v/>
      </c>
      <c r="O326" s="48" t="s">
        <v>1941</v>
      </c>
      <c r="P326" s="42" t="str">
        <f t="shared" si="7"/>
        <v>CHNEA</v>
      </c>
      <c r="Q326" s="42" t="str">
        <f t="shared" si="8"/>
        <v>TWNXX</v>
      </c>
      <c r="R326" s="42" t="b">
        <f>IF(vlookup(O326,'Input - Config'!$A$3:$D$833,4,0)="No",False,True)</f>
        <v>1</v>
      </c>
      <c r="S326" s="42" t="b">
        <v>1</v>
      </c>
      <c r="U326" s="19">
        <f t="shared" si="9"/>
        <v>0</v>
      </c>
      <c r="V326" s="19">
        <f t="shared" si="10"/>
        <v>2030</v>
      </c>
      <c r="W326" s="42">
        <v>2030.0</v>
      </c>
      <c r="X326" s="42">
        <v>0.0</v>
      </c>
      <c r="Y326" s="49">
        <f>IFERROR(VLOOKUP(O326,'Final Data - Costs and Losses'!$A$2:$H$997,7,FALSE)/1000,915)</f>
        <v>1197.04128</v>
      </c>
      <c r="Z326" s="19" t="str">
        <f t="shared" si="11"/>
        <v>  TRNCHNEATWNXX: [0, 2030, 'open', 2030, 0, 1197]</v>
      </c>
      <c r="AB326" s="48"/>
    </row>
    <row r="327">
      <c r="A327" s="19" t="str">
        <f t="array" ref="A327">IFERROR(INDEX('Input - Capacities'!$F$3:$F$1128, MATCH(0,COUNTIF($A$1:A326, 'Input - Capacities'!$F$3:$F$1128), 0)),"")</f>
        <v>TRNCHNJICHNLI</v>
      </c>
      <c r="B327" s="19" t="str">
        <f t="shared" si="1"/>
        <v>CHNJI</v>
      </c>
      <c r="C327" s="45" t="str">
        <f t="shared" si="2"/>
        <v>CHNNE</v>
      </c>
      <c r="D327" s="19" t="str">
        <f t="shared" si="3"/>
        <v>CHNLI</v>
      </c>
      <c r="E327" s="45" t="str">
        <f t="shared" si="4"/>
        <v>CHNNE</v>
      </c>
      <c r="F327" s="19" t="str">
        <f t="shared" si="5"/>
        <v>Yes</v>
      </c>
      <c r="G327" s="19" t="str">
        <f t="shared" si="6"/>
        <v>TRNCHNNECHNNE</v>
      </c>
      <c r="H327" s="19">
        <f>max(SUMIFS('Input - Capacities'!$I$3:$I$1128,'Input - Capacities'!$F$3:$F$1128,A327),SUMIFS('Input - Capacities'!$J$3:$J$1128,'Input - Capacities'!$F$3:$F$1128,A327)*-1)</f>
        <v>2500</v>
      </c>
      <c r="I327" s="47"/>
      <c r="M327" s="19" t="str">
        <f t="array" ref="M327">IFERROR(INDEX($G$2:$G$1999,MATCH(0,IFERROR(MATCH($G$2:$G$1999,$O$2:$O$1000,0),COUNTIF($M$1:$M326,$G$2:$G$1000)),0)),"")</f>
        <v/>
      </c>
      <c r="O327" s="48" t="s">
        <v>1942</v>
      </c>
      <c r="P327" s="42" t="str">
        <f t="shared" si="7"/>
        <v>CHNNE</v>
      </c>
      <c r="Q327" s="42" t="str">
        <f t="shared" si="8"/>
        <v>CHNNO</v>
      </c>
      <c r="R327" s="42" t="b">
        <f>IF(vlookup(O327,'Input - Config'!$A$3:$D$833,4,0)="No",False,True)</f>
        <v>0</v>
      </c>
      <c r="S327" s="42" t="b">
        <v>0</v>
      </c>
      <c r="U327" s="19">
        <f t="shared" si="9"/>
        <v>11.5</v>
      </c>
      <c r="V327" s="19">
        <f t="shared" si="10"/>
        <v>2020</v>
      </c>
      <c r="W327" s="42">
        <v>2030.0</v>
      </c>
      <c r="X327" s="42">
        <v>10.0</v>
      </c>
      <c r="Y327" s="49">
        <f>IFERROR(VLOOKUP(O327,'Final Data - Costs and Losses'!$A$2:$H$997,7,FALSE)/1000,915)</f>
        <v>1071.86304</v>
      </c>
      <c r="Z327" s="19" t="str">
        <f t="shared" si="11"/>
        <v>  TRNCHNNECHNNO: [11.5, 2020, 'open', 2030, 10, 1072]</v>
      </c>
      <c r="AB327" s="48"/>
    </row>
    <row r="328">
      <c r="A328" s="19" t="str">
        <f t="array" ref="A328">IFERROR(INDEX('Input - Capacities'!$F$3:$F$1128, MATCH(0,COUNTIF($A$1:A327, 'Input - Capacities'!$F$3:$F$1128), 0)),"")</f>
        <v>TRNCHNJICHNNM</v>
      </c>
      <c r="B328" s="19" t="str">
        <f t="shared" si="1"/>
        <v>CHNJI</v>
      </c>
      <c r="C328" s="45" t="str">
        <f t="shared" si="2"/>
        <v>CHNNE</v>
      </c>
      <c r="D328" s="19" t="str">
        <f t="shared" si="3"/>
        <v>CHNNM</v>
      </c>
      <c r="E328" s="45" t="str">
        <f t="shared" si="4"/>
        <v>CHNNO</v>
      </c>
      <c r="F328" s="19" t="str">
        <f t="shared" si="5"/>
        <v>Yes</v>
      </c>
      <c r="G328" s="19" t="str">
        <f t="shared" si="6"/>
        <v>TRNCHNNECHNNO</v>
      </c>
      <c r="H328" s="19">
        <f>max(SUMIFS('Input - Capacities'!$I$3:$I$1128,'Input - Capacities'!$F$3:$F$1128,A328),SUMIFS('Input - Capacities'!$J$3:$J$1128,'Input - Capacities'!$F$3:$F$1128,A328)*-1)</f>
        <v>2500</v>
      </c>
      <c r="I328" s="47"/>
      <c r="M328" s="19" t="str">
        <f t="array" ref="M328">IFERROR(INDEX($G$2:$G$1999,MATCH(0,IFERROR(MATCH($G$2:$G$1999,$O$2:$O$1000,0),COUNTIF($M$1:$M327,$G$2:$G$1000)),0)),"")</f>
        <v/>
      </c>
      <c r="O328" s="48" t="s">
        <v>1943</v>
      </c>
      <c r="P328" s="42" t="str">
        <f t="shared" si="7"/>
        <v>CHNNE</v>
      </c>
      <c r="Q328" s="42" t="str">
        <f t="shared" si="8"/>
        <v>PRKXX</v>
      </c>
      <c r="R328" s="42" t="b">
        <f>IF(vlookup(O328,'Input - Config'!$A$3:$D$833,4,0)="No",False,True)</f>
        <v>0</v>
      </c>
      <c r="S328" s="42" t="b">
        <v>0</v>
      </c>
      <c r="U328" s="19">
        <f t="shared" si="9"/>
        <v>0.05</v>
      </c>
      <c r="V328" s="19">
        <f t="shared" si="10"/>
        <v>2020</v>
      </c>
      <c r="W328" s="42">
        <v>2030.0</v>
      </c>
      <c r="X328" s="42">
        <v>10.0</v>
      </c>
      <c r="Y328" s="49">
        <f>IFERROR(VLOOKUP(O328,'Final Data - Costs and Losses'!$A$2:$H$997,7,FALSE)/1000,915)</f>
        <v>913.584</v>
      </c>
      <c r="Z328" s="19" t="str">
        <f t="shared" si="11"/>
        <v>  TRNCHNNEPRKXX: [0.05, 2020, 'open', 2030, 10, 914]</v>
      </c>
      <c r="AB328" s="48"/>
    </row>
    <row r="329">
      <c r="A329" s="19" t="str">
        <f t="array" ref="A329">IFERROR(INDEX('Input - Capacities'!$F$3:$F$1128, MATCH(0,COUNTIF($A$1:A328, 'Input - Capacities'!$F$3:$F$1128), 0)),"")</f>
        <v>TRNCHNJIPRKXX</v>
      </c>
      <c r="B329" s="19" t="str">
        <f t="shared" si="1"/>
        <v>CHNJI</v>
      </c>
      <c r="C329" s="45" t="str">
        <f t="shared" si="2"/>
        <v>CHNNE</v>
      </c>
      <c r="D329" s="19" t="str">
        <f t="shared" si="3"/>
        <v>PRKXX</v>
      </c>
      <c r="E329" s="45" t="str">
        <f t="shared" si="4"/>
        <v>PRKXX</v>
      </c>
      <c r="F329" s="19" t="str">
        <f t="shared" si="5"/>
        <v>Yes</v>
      </c>
      <c r="G329" s="19" t="str">
        <f t="shared" si="6"/>
        <v>TRNCHNNEPRKXX</v>
      </c>
      <c r="H329" s="19">
        <f>max(SUMIFS('Input - Capacities'!$I$3:$I$1128,'Input - Capacities'!$F$3:$F$1128,A329),SUMIFS('Input - Capacities'!$J$3:$J$1128,'Input - Capacities'!$F$3:$F$1128,A329)*-1)</f>
        <v>0</v>
      </c>
      <c r="I329" s="47"/>
      <c r="M329" s="19" t="str">
        <f t="array" ref="M329">IFERROR(INDEX($G$2:$G$1999,MATCH(0,IFERROR(MATCH($G$2:$G$1999,$O$2:$O$1000,0),COUNTIF($M$1:$M328,$G$2:$G$1000)),0)),"")</f>
        <v/>
      </c>
      <c r="O329" s="48" t="s">
        <v>1944</v>
      </c>
      <c r="P329" s="42" t="str">
        <f t="shared" si="7"/>
        <v>CHNNE</v>
      </c>
      <c r="Q329" s="42" t="str">
        <f t="shared" si="8"/>
        <v>RUSFE</v>
      </c>
      <c r="R329" s="42" t="b">
        <f>IF(vlookup(O329,'Input - Config'!$A$3:$D$833,4,0)="No",False,True)</f>
        <v>0</v>
      </c>
      <c r="S329" s="42" t="b">
        <v>0</v>
      </c>
      <c r="U329" s="19">
        <f t="shared" si="9"/>
        <v>0.95</v>
      </c>
      <c r="V329" s="19">
        <f t="shared" si="10"/>
        <v>2020</v>
      </c>
      <c r="W329" s="42">
        <v>2030.0</v>
      </c>
      <c r="X329" s="42">
        <v>10.0</v>
      </c>
      <c r="Y329" s="49">
        <f>IFERROR(VLOOKUP(O329,'Final Data - Costs and Losses'!$A$2:$H$997,7,FALSE)/1000,915)</f>
        <v>1119.2328</v>
      </c>
      <c r="Z329" s="19" t="str">
        <f t="shared" si="11"/>
        <v>  TRNCHNNERUSFE: [0.95, 2020, 'open', 2030, 10, 1119]</v>
      </c>
      <c r="AB329" s="48"/>
    </row>
    <row r="330">
      <c r="A330" s="19" t="str">
        <f t="array" ref="A330">IFERROR(INDEX('Input - Capacities'!$F$3:$F$1128, MATCH(0,COUNTIF($A$1:A329, 'Input - Capacities'!$F$3:$F$1128), 0)),"")</f>
        <v>TRNCHNJSCHNSC</v>
      </c>
      <c r="B330" s="19" t="str">
        <f t="shared" si="1"/>
        <v>CHNJS</v>
      </c>
      <c r="C330" s="45" t="str">
        <f t="shared" si="2"/>
        <v>CHNEA</v>
      </c>
      <c r="D330" s="19" t="str">
        <f t="shared" si="3"/>
        <v>CHNSC</v>
      </c>
      <c r="E330" s="45" t="str">
        <f t="shared" si="4"/>
        <v>CHNSW</v>
      </c>
      <c r="F330" s="19" t="str">
        <f t="shared" si="5"/>
        <v>Yes</v>
      </c>
      <c r="G330" s="19" t="str">
        <f t="shared" si="6"/>
        <v>TRNCHNEACHNSW</v>
      </c>
      <c r="H330" s="19">
        <f>max(SUMIFS('Input - Capacities'!$I$3:$I$1128,'Input - Capacities'!$F$3:$F$1128,A330),SUMIFS('Input - Capacities'!$J$3:$J$1128,'Input - Capacities'!$F$3:$F$1128,A330)*-1)</f>
        <v>8000</v>
      </c>
      <c r="I330" s="47"/>
      <c r="M330" s="19" t="str">
        <f t="array" ref="M330">IFERROR(INDEX($G$2:$G$1999,MATCH(0,IFERROR(MATCH($G$2:$G$1999,$O$2:$O$1000,0),COUNTIF($M$1:$M329,$G$2:$G$1000)),0)),"")</f>
        <v/>
      </c>
      <c r="O330" s="48" t="s">
        <v>1945</v>
      </c>
      <c r="P330" s="42" t="str">
        <f t="shared" si="7"/>
        <v>CHNNE</v>
      </c>
      <c r="Q330" s="42" t="str">
        <f t="shared" si="8"/>
        <v>RUSSI</v>
      </c>
      <c r="R330" s="42" t="b">
        <f>IF(vlookup(O330,'Input - Config'!$A$3:$D$833,4,0)="No",False,True)</f>
        <v>0</v>
      </c>
      <c r="S330" s="42" t="b">
        <v>0</v>
      </c>
      <c r="U330" s="19">
        <f t="shared" si="9"/>
        <v>0</v>
      </c>
      <c r="V330" s="19">
        <f t="shared" si="10"/>
        <v>2030</v>
      </c>
      <c r="W330" s="42">
        <v>2030.0</v>
      </c>
      <c r="X330" s="42">
        <v>10.0</v>
      </c>
      <c r="Y330" s="49">
        <f>IFERROR(VLOOKUP(O330,'Final Data - Costs and Losses'!$A$2:$H$997,7,FALSE)/1000,915)</f>
        <v>2580.84672</v>
      </c>
      <c r="Z330" s="19" t="str">
        <f t="shared" si="11"/>
        <v>  TRNCHNNERUSSI: [0, 2030, 'open', 2030, 10, 2581]</v>
      </c>
      <c r="AB330" s="48"/>
    </row>
    <row r="331">
      <c r="A331" s="19" t="str">
        <f t="array" ref="A331">IFERROR(INDEX('Input - Capacities'!$F$3:$F$1128, MATCH(0,COUNTIF($A$1:A330, 'Input - Capacities'!$F$3:$F$1128), 0)),"")</f>
        <v>TRNCHNJSCHNSD</v>
      </c>
      <c r="B331" s="19" t="str">
        <f t="shared" si="1"/>
        <v>CHNJS</v>
      </c>
      <c r="C331" s="45" t="str">
        <f t="shared" si="2"/>
        <v>CHNEA</v>
      </c>
      <c r="D331" s="19" t="str">
        <f t="shared" si="3"/>
        <v>CHNSD</v>
      </c>
      <c r="E331" s="45" t="str">
        <f t="shared" si="4"/>
        <v>CHNNO</v>
      </c>
      <c r="F331" s="19" t="str">
        <f t="shared" si="5"/>
        <v>Yes</v>
      </c>
      <c r="G331" s="19" t="str">
        <f t="shared" si="6"/>
        <v>TRNCHNEACHNNO</v>
      </c>
      <c r="H331" s="19">
        <f>max(SUMIFS('Input - Capacities'!$I$3:$I$1128,'Input - Capacities'!$F$3:$F$1128,A331),SUMIFS('Input - Capacities'!$J$3:$J$1128,'Input - Capacities'!$F$3:$F$1128,A331)*-1)</f>
        <v>5000</v>
      </c>
      <c r="I331" s="47"/>
      <c r="M331" s="19" t="str">
        <f t="array" ref="M331">IFERROR(INDEX($G$2:$G$1999,MATCH(0,IFERROR(MATCH($G$2:$G$1999,$O$2:$O$1000,0),COUNTIF($M$1:$M330,$G$2:$G$1000)),0)),"")</f>
        <v/>
      </c>
      <c r="O331" s="48" t="s">
        <v>1946</v>
      </c>
      <c r="P331" s="42" t="str">
        <f t="shared" si="7"/>
        <v>CHNNO</v>
      </c>
      <c r="Q331" s="42" t="str">
        <f t="shared" si="8"/>
        <v>CHNNW</v>
      </c>
      <c r="R331" s="42" t="b">
        <f>IF(vlookup(O331,'Input - Config'!$A$3:$D$833,4,0)="No",False,True)</f>
        <v>0</v>
      </c>
      <c r="S331" s="42" t="b">
        <v>0</v>
      </c>
      <c r="U331" s="19">
        <f t="shared" si="9"/>
        <v>4</v>
      </c>
      <c r="V331" s="19">
        <f t="shared" si="10"/>
        <v>2020</v>
      </c>
      <c r="W331" s="42">
        <v>2030.0</v>
      </c>
      <c r="X331" s="42">
        <v>10.0</v>
      </c>
      <c r="Y331" s="49">
        <f>IFERROR(VLOOKUP(O331,'Final Data - Costs and Losses'!$A$2:$H$997,7,FALSE)/1000,915)</f>
        <v>1235.65968</v>
      </c>
      <c r="Z331" s="19" t="str">
        <f t="shared" si="11"/>
        <v>  TRNCHNNOCHNNW: [4, 2020, 'open', 2030, 10, 1236]</v>
      </c>
      <c r="AB331" s="48"/>
    </row>
    <row r="332">
      <c r="A332" s="19" t="str">
        <f t="array" ref="A332">IFERROR(INDEX('Input - Capacities'!$F$3:$F$1128, MATCH(0,COUNTIF($A$1:A331, 'Input - Capacities'!$F$3:$F$1128), 0)),"")</f>
        <v>TRNCHNJSCHNSH</v>
      </c>
      <c r="B332" s="19" t="str">
        <f t="shared" si="1"/>
        <v>CHNJS</v>
      </c>
      <c r="C332" s="45" t="str">
        <f t="shared" si="2"/>
        <v>CHNEA</v>
      </c>
      <c r="D332" s="19" t="str">
        <f t="shared" si="3"/>
        <v>CHNSH</v>
      </c>
      <c r="E332" s="45" t="str">
        <f t="shared" si="4"/>
        <v>CHNEA</v>
      </c>
      <c r="F332" s="19" t="str">
        <f t="shared" si="5"/>
        <v>Yes</v>
      </c>
      <c r="G332" s="19" t="str">
        <f t="shared" si="6"/>
        <v>TRNCHNEACHNEA</v>
      </c>
      <c r="H332" s="19">
        <f>max(SUMIFS('Input - Capacities'!$I$3:$I$1128,'Input - Capacities'!$F$3:$F$1128,A332),SUMIFS('Input - Capacities'!$J$3:$J$1128,'Input - Capacities'!$F$3:$F$1128,A332)*-1)</f>
        <v>7500</v>
      </c>
      <c r="I332" s="47"/>
      <c r="M332" s="19" t="str">
        <f t="array" ref="M332">IFERROR(INDEX($G$2:$G$1999,MATCH(0,IFERROR(MATCH($G$2:$G$1999,$O$2:$O$1000,0),COUNTIF($M$1:$M331,$G$2:$G$1000)),0)),"")</f>
        <v/>
      </c>
      <c r="O332" s="48" t="s">
        <v>1947</v>
      </c>
      <c r="P332" s="42" t="str">
        <f t="shared" si="7"/>
        <v>CHNNO</v>
      </c>
      <c r="Q332" s="42" t="str">
        <f t="shared" si="8"/>
        <v>KORXX</v>
      </c>
      <c r="R332" s="42" t="b">
        <f>IF(vlookup(O332,'Input - Config'!$A$3:$D$833,4,0)="No",False,True)</f>
        <v>1</v>
      </c>
      <c r="S332" s="42" t="b">
        <v>0</v>
      </c>
      <c r="U332" s="19">
        <f t="shared" si="9"/>
        <v>0</v>
      </c>
      <c r="V332" s="19">
        <f t="shared" si="10"/>
        <v>2030</v>
      </c>
      <c r="W332" s="42">
        <v>2030.0</v>
      </c>
      <c r="X332" s="42">
        <v>10.0</v>
      </c>
      <c r="Y332" s="49">
        <f>IFERROR(VLOOKUP(O332,'Final Data - Costs and Losses'!$A$2:$H$997,7,FALSE)/1000,915)</f>
        <v>1389.68256</v>
      </c>
      <c r="Z332" s="19" t="str">
        <f t="shared" si="11"/>
        <v>  TRNCHNNOKORXX: [0, 2030, 'open', 2030, 10, 1390]</v>
      </c>
      <c r="AB332" s="48"/>
    </row>
    <row r="333">
      <c r="A333" s="19" t="str">
        <f t="array" ref="A333">IFERROR(INDEX('Input - Capacities'!$F$3:$F$1128, MATCH(0,COUNTIF($A$1:A332, 'Input - Capacities'!$F$3:$F$1128), 0)),"")</f>
        <v>TRNCHNJSCHNSI</v>
      </c>
      <c r="B333" s="19" t="str">
        <f t="shared" si="1"/>
        <v>CHNJS</v>
      </c>
      <c r="C333" s="45" t="str">
        <f t="shared" si="2"/>
        <v>CHNEA</v>
      </c>
      <c r="D333" s="19" t="str">
        <f t="shared" si="3"/>
        <v>CHNSI</v>
      </c>
      <c r="E333" s="45" t="str">
        <f t="shared" si="4"/>
        <v>CHNNW</v>
      </c>
      <c r="F333" s="19" t="str">
        <f t="shared" si="5"/>
        <v>Yes</v>
      </c>
      <c r="G333" s="19" t="str">
        <f t="shared" si="6"/>
        <v>TRNCHNEACHNNW</v>
      </c>
      <c r="H333" s="19">
        <f>max(SUMIFS('Input - Capacities'!$I$3:$I$1128,'Input - Capacities'!$F$3:$F$1128,A333),SUMIFS('Input - Capacities'!$J$3:$J$1128,'Input - Capacities'!$F$3:$F$1128,A333)*-1)</f>
        <v>4000</v>
      </c>
      <c r="I333" s="47"/>
      <c r="M333" s="19" t="str">
        <f t="array" ref="M333">IFERROR(INDEX($G$2:$G$1999,MATCH(0,IFERROR(MATCH($G$2:$G$1999,$O$2:$O$1000,0),COUNTIF($M$1:$M332,$G$2:$G$1000)),0)),"")</f>
        <v/>
      </c>
      <c r="O333" s="48" t="s">
        <v>1948</v>
      </c>
      <c r="P333" s="42" t="str">
        <f t="shared" si="7"/>
        <v>CHNNO</v>
      </c>
      <c r="Q333" s="42" t="str">
        <f t="shared" si="8"/>
        <v>MNGXX</v>
      </c>
      <c r="R333" s="42" t="b">
        <f>IF(vlookup(O333,'Input - Config'!$A$3:$D$833,4,0)="No",False,True)</f>
        <v>0</v>
      </c>
      <c r="S333" s="42" t="b">
        <v>0</v>
      </c>
      <c r="U333" s="19">
        <f t="shared" si="9"/>
        <v>0.26</v>
      </c>
      <c r="V333" s="19">
        <f t="shared" si="10"/>
        <v>2020</v>
      </c>
      <c r="W333" s="42">
        <v>2030.0</v>
      </c>
      <c r="X333" s="42">
        <v>10.0</v>
      </c>
      <c r="Y333" s="49">
        <f>IFERROR(VLOOKUP(O333,'Final Data - Costs and Losses'!$A$2:$H$997,7,FALSE)/1000,915)</f>
        <v>1381.764</v>
      </c>
      <c r="Z333" s="19" t="str">
        <f t="shared" si="11"/>
        <v>  TRNCHNNOMNGXX: [0.26, 2020, 'open', 2030, 10, 1382]</v>
      </c>
      <c r="AB333" s="48"/>
    </row>
    <row r="334">
      <c r="A334" s="19" t="str">
        <f t="array" ref="A334">IFERROR(INDEX('Input - Capacities'!$F$3:$F$1128, MATCH(0,COUNTIF($A$1:A333, 'Input - Capacities'!$F$3:$F$1128), 0)),"")</f>
        <v>TRNCHNJSCHNSX</v>
      </c>
      <c r="B334" s="19" t="str">
        <f t="shared" si="1"/>
        <v>CHNJS</v>
      </c>
      <c r="C334" s="45" t="str">
        <f t="shared" si="2"/>
        <v>CHNEA</v>
      </c>
      <c r="D334" s="19" t="str">
        <f t="shared" si="3"/>
        <v>CHNSX</v>
      </c>
      <c r="E334" s="45" t="str">
        <f t="shared" si="4"/>
        <v>CHNNO</v>
      </c>
      <c r="F334" s="19" t="str">
        <f t="shared" si="5"/>
        <v>Yes</v>
      </c>
      <c r="G334" s="19" t="str">
        <f t="shared" si="6"/>
        <v>TRNCHNEACHNNO</v>
      </c>
      <c r="H334" s="19">
        <f>max(SUMIFS('Input - Capacities'!$I$3:$I$1128,'Input - Capacities'!$F$3:$F$1128,A334),SUMIFS('Input - Capacities'!$J$3:$J$1128,'Input - Capacities'!$F$3:$F$1128,A334)*-1)</f>
        <v>5000</v>
      </c>
      <c r="I334" s="47"/>
      <c r="M334" s="19" t="str">
        <f t="array" ref="M334">IFERROR(INDEX($G$2:$G$1999,MATCH(0,IFERROR(MATCH($G$2:$G$1999,$O$2:$O$1000,0),COUNTIF($M$1:$M333,$G$2:$G$1000)),0)),"")</f>
        <v/>
      </c>
      <c r="O334" s="48" t="s">
        <v>1949</v>
      </c>
      <c r="P334" s="42" t="str">
        <f t="shared" si="7"/>
        <v>CHNNO</v>
      </c>
      <c r="Q334" s="42" t="str">
        <f t="shared" si="8"/>
        <v>PRKXX</v>
      </c>
      <c r="R334" s="42" t="b">
        <f>IF(vlookup(O334,'Input - Config'!$A$3:$D$833,4,0)="No",False,True)</f>
        <v>0</v>
      </c>
      <c r="S334" s="42" t="b">
        <v>0</v>
      </c>
      <c r="U334" s="19">
        <f t="shared" si="9"/>
        <v>0</v>
      </c>
      <c r="V334" s="19">
        <f t="shared" si="10"/>
        <v>2030</v>
      </c>
      <c r="W334" s="42">
        <v>2030.0</v>
      </c>
      <c r="X334" s="42">
        <v>10.0</v>
      </c>
      <c r="Y334" s="49">
        <f>IFERROR(VLOOKUP(O334,'Final Data - Costs and Losses'!$A$2:$H$997,7,FALSE)/1000,915)</f>
        <v>1174.59264</v>
      </c>
      <c r="Z334" s="19" t="str">
        <f t="shared" si="11"/>
        <v>  TRNCHNNOPRKXX: [0, 2030, 'open', 2030, 10, 1175]</v>
      </c>
      <c r="AB334" s="48"/>
    </row>
    <row r="335">
      <c r="A335" s="19" t="str">
        <f t="array" ref="A335">IFERROR(INDEX('Input - Capacities'!$F$3:$F$1128, MATCH(0,COUNTIF($A$1:A334, 'Input - Capacities'!$F$3:$F$1128), 0)),"")</f>
        <v>TRNCHNJSCHNZH</v>
      </c>
      <c r="B335" s="19" t="str">
        <f t="shared" si="1"/>
        <v>CHNJS</v>
      </c>
      <c r="C335" s="45" t="str">
        <f t="shared" si="2"/>
        <v>CHNEA</v>
      </c>
      <c r="D335" s="19" t="str">
        <f t="shared" si="3"/>
        <v>CHNZH</v>
      </c>
      <c r="E335" s="45" t="str">
        <f t="shared" si="4"/>
        <v>CHNEA</v>
      </c>
      <c r="F335" s="19" t="str">
        <f t="shared" si="5"/>
        <v>Yes</v>
      </c>
      <c r="G335" s="19" t="str">
        <f t="shared" si="6"/>
        <v>TRNCHNEACHNEA</v>
      </c>
      <c r="H335" s="19">
        <f>max(SUMIFS('Input - Capacities'!$I$3:$I$1128,'Input - Capacities'!$F$3:$F$1128,A335),SUMIFS('Input - Capacities'!$J$3:$J$1128,'Input - Capacities'!$F$3:$F$1128,A335)*-1)</f>
        <v>2500</v>
      </c>
      <c r="I335" s="47"/>
      <c r="M335" s="19" t="str">
        <f t="array" ref="M335">IFERROR(INDEX($G$2:$G$1999,MATCH(0,IFERROR(MATCH($G$2:$G$1999,$O$2:$O$1000,0),COUNTIF($M$1:$M334,$G$2:$G$1000)),0)),"")</f>
        <v/>
      </c>
      <c r="O335" s="48" t="s">
        <v>1950</v>
      </c>
      <c r="P335" s="42" t="str">
        <f t="shared" si="7"/>
        <v>CHNNO</v>
      </c>
      <c r="Q335" s="42" t="str">
        <f t="shared" si="8"/>
        <v>RUSSI</v>
      </c>
      <c r="R335" s="42" t="b">
        <f>IF(vlookup(O335,'Input - Config'!$A$3:$D$833,4,0)="No",False,True)</f>
        <v>0</v>
      </c>
      <c r="S335" s="42" t="b">
        <v>0</v>
      </c>
      <c r="U335" s="19">
        <f t="shared" si="9"/>
        <v>0</v>
      </c>
      <c r="V335" s="19">
        <f t="shared" si="10"/>
        <v>2030</v>
      </c>
      <c r="W335" s="42">
        <v>2030.0</v>
      </c>
      <c r="X335" s="42">
        <v>10.0</v>
      </c>
      <c r="Y335" s="49">
        <f>IFERROR(VLOOKUP(O335,'Final Data - Costs and Losses'!$A$2:$H$997,7,FALSE)/1000,915)</f>
        <v>2416.47936</v>
      </c>
      <c r="Z335" s="19" t="str">
        <f t="shared" si="11"/>
        <v>  TRNCHNNORUSSI: [0, 2030, 'open', 2030, 10, 2416]</v>
      </c>
      <c r="AB335" s="48"/>
    </row>
    <row r="336">
      <c r="A336" s="19" t="str">
        <f t="array" ref="A336">IFERROR(INDEX('Input - Capacities'!$F$3:$F$1128, MATCH(0,COUNTIF($A$1:A335, 'Input - Capacities'!$F$3:$F$1128), 0)),"")</f>
        <v>TRNCHNJXCHNNM</v>
      </c>
      <c r="B336" s="19" t="str">
        <f t="shared" si="1"/>
        <v>CHNJX</v>
      </c>
      <c r="C336" s="45" t="str">
        <f t="shared" si="2"/>
        <v>CHNCE</v>
      </c>
      <c r="D336" s="19" t="str">
        <f t="shared" si="3"/>
        <v>CHNNM</v>
      </c>
      <c r="E336" s="45" t="str">
        <f t="shared" si="4"/>
        <v>CHNNO</v>
      </c>
      <c r="F336" s="19" t="str">
        <f t="shared" si="5"/>
        <v>Yes</v>
      </c>
      <c r="G336" s="19" t="str">
        <f t="shared" si="6"/>
        <v>TRNCHNCECHNNO</v>
      </c>
      <c r="H336" s="19">
        <f>max(SUMIFS('Input - Capacities'!$I$3:$I$1128,'Input - Capacities'!$F$3:$F$1128,A336),SUMIFS('Input - Capacities'!$J$3:$J$1128,'Input - Capacities'!$F$3:$F$1128,A336)*-1)</f>
        <v>7200</v>
      </c>
      <c r="I336" s="47"/>
      <c r="M336" s="19" t="str">
        <f t="array" ref="M336">IFERROR(INDEX($G$2:$G$1999,MATCH(0,IFERROR(MATCH($G$2:$G$1999,$O$2:$O$1000,0),COUNTIF($M$1:$M335,$G$2:$G$1000)),0)),"")</f>
        <v/>
      </c>
      <c r="O336" s="48" t="s">
        <v>1951</v>
      </c>
      <c r="P336" s="42" t="str">
        <f t="shared" si="7"/>
        <v>CHNNW</v>
      </c>
      <c r="Q336" s="42" t="str">
        <f t="shared" si="8"/>
        <v>CHNSW</v>
      </c>
      <c r="R336" s="42" t="b">
        <f>IF(vlookup(O336,'Input - Config'!$A$3:$D$833,4,0)="No",False,True)</f>
        <v>0</v>
      </c>
      <c r="S336" s="42" t="b">
        <v>0</v>
      </c>
      <c r="U336" s="19">
        <f t="shared" si="9"/>
        <v>1.5</v>
      </c>
      <c r="V336" s="19">
        <f t="shared" si="10"/>
        <v>2020</v>
      </c>
      <c r="W336" s="42">
        <v>2030.0</v>
      </c>
      <c r="X336" s="42">
        <v>10.0</v>
      </c>
      <c r="Y336" s="49">
        <f>IFERROR(VLOOKUP(O336,'Final Data - Costs and Losses'!$A$2:$H$997,7,FALSE)/1000,915)</f>
        <v>1059.3072</v>
      </c>
      <c r="Z336" s="19" t="str">
        <f t="shared" si="11"/>
        <v>  TRNCHNNWCHNSW: [1.5, 2020, 'open', 2030, 10, 1059]</v>
      </c>
      <c r="AB336" s="48"/>
    </row>
    <row r="337">
      <c r="A337" s="19" t="str">
        <f t="array" ref="A337">IFERROR(INDEX('Input - Capacities'!$F$3:$F$1128, MATCH(0,COUNTIF($A$1:A336, 'Input - Capacities'!$F$3:$F$1128), 0)),"")</f>
        <v>TRNCHNJXCHNSC</v>
      </c>
      <c r="B337" s="19" t="str">
        <f t="shared" si="1"/>
        <v>CHNJX</v>
      </c>
      <c r="C337" s="45" t="str">
        <f t="shared" si="2"/>
        <v>CHNCE</v>
      </c>
      <c r="D337" s="19" t="str">
        <f t="shared" si="3"/>
        <v>CHNSC</v>
      </c>
      <c r="E337" s="45" t="str">
        <f t="shared" si="4"/>
        <v>CHNSW</v>
      </c>
      <c r="F337" s="19" t="str">
        <f t="shared" si="5"/>
        <v>Yes</v>
      </c>
      <c r="G337" s="19" t="str">
        <f t="shared" si="6"/>
        <v>TRNCHNCECHNSW</v>
      </c>
      <c r="H337" s="19">
        <f>max(SUMIFS('Input - Capacities'!$I$3:$I$1128,'Input - Capacities'!$F$3:$F$1128,A337),SUMIFS('Input - Capacities'!$J$3:$J$1128,'Input - Capacities'!$F$3:$F$1128,A337)*-1)</f>
        <v>8000</v>
      </c>
      <c r="I337" s="47"/>
      <c r="M337" s="19" t="str">
        <f t="array" ref="M337">IFERROR(INDEX($G$2:$G$1999,MATCH(0,IFERROR(MATCH($G$2:$G$1999,$O$2:$O$1000,0),COUNTIF($M$1:$M336,$G$2:$G$1000)),0)),"")</f>
        <v/>
      </c>
      <c r="O337" s="48" t="s">
        <v>1952</v>
      </c>
      <c r="P337" s="42" t="str">
        <f t="shared" si="7"/>
        <v>CHNNW</v>
      </c>
      <c r="Q337" s="42" t="str">
        <f t="shared" si="8"/>
        <v>INDNO</v>
      </c>
      <c r="R337" s="42" t="b">
        <f>IF(vlookup(O337,'Input - Config'!$A$3:$D$833,4,0)="No",False,True)</f>
        <v>0</v>
      </c>
      <c r="S337" s="42" t="b">
        <v>1</v>
      </c>
      <c r="T337" s="42" t="s">
        <v>1734</v>
      </c>
      <c r="U337" s="19">
        <f t="shared" si="9"/>
        <v>0</v>
      </c>
      <c r="V337" s="19">
        <f t="shared" si="10"/>
        <v>2030</v>
      </c>
      <c r="W337" s="42">
        <v>2030.0</v>
      </c>
      <c r="X337" s="42">
        <v>0.0</v>
      </c>
      <c r="Y337" s="49">
        <f>IFERROR(VLOOKUP(O337,'Final Data - Costs and Losses'!$A$2:$H$997,7,FALSE)/1000,915)</f>
        <v>2458.71264</v>
      </c>
      <c r="Z337" s="19" t="str">
        <f t="shared" si="11"/>
        <v>  TRNCHNNWINDNO: [0, 2030, 'open', 2030, 0, 2459]</v>
      </c>
      <c r="AB337" s="48"/>
    </row>
    <row r="338">
      <c r="A338" s="19" t="str">
        <f t="array" ref="A338">IFERROR(INDEX('Input - Capacities'!$F$3:$F$1128, MATCH(0,COUNTIF($A$1:A337, 'Input - Capacities'!$F$3:$F$1128), 0)),"")</f>
        <v>TRNCHNJXCHNZH</v>
      </c>
      <c r="B338" s="19" t="str">
        <f t="shared" si="1"/>
        <v>CHNJX</v>
      </c>
      <c r="C338" s="45" t="str">
        <f t="shared" si="2"/>
        <v>CHNCE</v>
      </c>
      <c r="D338" s="19" t="str">
        <f t="shared" si="3"/>
        <v>CHNZH</v>
      </c>
      <c r="E338" s="45" t="str">
        <f t="shared" si="4"/>
        <v>CHNEA</v>
      </c>
      <c r="F338" s="19" t="str">
        <f t="shared" si="5"/>
        <v>Yes</v>
      </c>
      <c r="G338" s="19" t="str">
        <f t="shared" si="6"/>
        <v>TRNCHNCECHNEA</v>
      </c>
      <c r="H338" s="19">
        <f>max(SUMIFS('Input - Capacities'!$I$3:$I$1128,'Input - Capacities'!$F$3:$F$1128,A338),SUMIFS('Input - Capacities'!$J$3:$J$1128,'Input - Capacities'!$F$3:$F$1128,A338)*-1)</f>
        <v>0</v>
      </c>
      <c r="I338" s="47"/>
      <c r="M338" s="19" t="str">
        <f t="array" ref="M338">IFERROR(INDEX($G$2:$G$1999,MATCH(0,IFERROR(MATCH($G$2:$G$1999,$O$2:$O$1000,0),COUNTIF($M$1:$M337,$G$2:$G$1000)),0)),"")</f>
        <v/>
      </c>
      <c r="O338" s="48" t="s">
        <v>1953</v>
      </c>
      <c r="P338" s="42" t="str">
        <f t="shared" si="7"/>
        <v>CHNNW</v>
      </c>
      <c r="Q338" s="42" t="str">
        <f t="shared" si="8"/>
        <v>KAZXX</v>
      </c>
      <c r="R338" s="42" t="b">
        <f>IF(vlookup(O338,'Input - Config'!$A$3:$D$833,4,0)="No",False,True)</f>
        <v>0</v>
      </c>
      <c r="S338" s="42" t="b">
        <v>0</v>
      </c>
      <c r="T338" s="42" t="s">
        <v>1734</v>
      </c>
      <c r="U338" s="19">
        <f t="shared" si="9"/>
        <v>0</v>
      </c>
      <c r="V338" s="19">
        <f t="shared" si="10"/>
        <v>2030</v>
      </c>
      <c r="W338" s="42">
        <v>2030.0</v>
      </c>
      <c r="X338" s="42">
        <v>10.0</v>
      </c>
      <c r="Y338" s="49">
        <f>IFERROR(VLOOKUP(O338,'Final Data - Costs and Losses'!$A$2:$H$997,7,FALSE)/1000,915)</f>
        <v>2385.08976</v>
      </c>
      <c r="Z338" s="19" t="str">
        <f t="shared" si="11"/>
        <v>  TRNCHNNWKAZXX: [0, 2030, 'open', 2030, 10, 2385]</v>
      </c>
      <c r="AB338" s="48"/>
    </row>
    <row r="339">
      <c r="A339" s="19" t="str">
        <f t="array" ref="A339">IFERROR(INDEX('Input - Capacities'!$F$3:$F$1128, MATCH(0,COUNTIF($A$1:A338, 'Input - Capacities'!$F$3:$F$1128), 0)),"")</f>
        <v>TRNCHNLICHNNM</v>
      </c>
      <c r="B339" s="19" t="str">
        <f t="shared" si="1"/>
        <v>CHNLI</v>
      </c>
      <c r="C339" s="45" t="str">
        <f t="shared" si="2"/>
        <v>CHNNE</v>
      </c>
      <c r="D339" s="19" t="str">
        <f t="shared" si="3"/>
        <v>CHNNM</v>
      </c>
      <c r="E339" s="45" t="str">
        <f t="shared" si="4"/>
        <v>CHNNO</v>
      </c>
      <c r="F339" s="19" t="str">
        <f t="shared" si="5"/>
        <v>Yes</v>
      </c>
      <c r="G339" s="19" t="str">
        <f t="shared" si="6"/>
        <v>TRNCHNNECHNNO</v>
      </c>
      <c r="H339" s="19">
        <f>max(SUMIFS('Input - Capacities'!$I$3:$I$1128,'Input - Capacities'!$F$3:$F$1128,A339),SUMIFS('Input - Capacities'!$J$3:$J$1128,'Input - Capacities'!$F$3:$F$1128,A339)*-1)</f>
        <v>6500</v>
      </c>
      <c r="I339" s="47"/>
      <c r="M339" s="19" t="str">
        <f t="array" ref="M339">IFERROR(INDEX($G$2:$G$1999,MATCH(0,IFERROR(MATCH($G$2:$G$1999,$O$2:$O$1000,0),COUNTIF($M$1:$M338,$G$2:$G$1000)),0)),"")</f>
        <v/>
      </c>
      <c r="O339" s="48" t="s">
        <v>1954</v>
      </c>
      <c r="P339" s="42" t="str">
        <f t="shared" si="7"/>
        <v>CHNNW</v>
      </c>
      <c r="Q339" s="42" t="str">
        <f t="shared" si="8"/>
        <v>KGZXX</v>
      </c>
      <c r="R339" s="42" t="b">
        <f>IF(vlookup(O339,'Input - Config'!$A$3:$D$833,4,0)="No",False,True)</f>
        <v>0</v>
      </c>
      <c r="S339" s="42" t="b">
        <v>1</v>
      </c>
      <c r="T339" s="42" t="s">
        <v>1734</v>
      </c>
      <c r="U339" s="19">
        <f t="shared" si="9"/>
        <v>0</v>
      </c>
      <c r="V339" s="19">
        <f t="shared" si="10"/>
        <v>2030</v>
      </c>
      <c r="W339" s="42">
        <v>2030.0</v>
      </c>
      <c r="X339" s="42">
        <v>10.0</v>
      </c>
      <c r="Y339" s="49">
        <f>IFERROR(VLOOKUP(O339,'Final Data - Costs and Losses'!$A$2:$H$997,7,FALSE)/1000,915)</f>
        <v>2486.67792</v>
      </c>
      <c r="Z339" s="19" t="str">
        <f t="shared" si="11"/>
        <v>  TRNCHNNWKGZXX: [0, 2030, 'open', 2030, 10, 2487]</v>
      </c>
      <c r="AB339" s="48"/>
    </row>
    <row r="340">
      <c r="A340" s="19" t="str">
        <f t="array" ref="A340">IFERROR(INDEX('Input - Capacities'!$F$3:$F$1128, MATCH(0,COUNTIF($A$1:A339, 'Input - Capacities'!$F$3:$F$1128), 0)),"")</f>
        <v>TRNCHNLIPRKXX</v>
      </c>
      <c r="B340" s="19" t="str">
        <f t="shared" si="1"/>
        <v>CHNLI</v>
      </c>
      <c r="C340" s="45" t="str">
        <f t="shared" si="2"/>
        <v>CHNNE</v>
      </c>
      <c r="D340" s="19" t="str">
        <f t="shared" si="3"/>
        <v>PRKXX</v>
      </c>
      <c r="E340" s="45" t="str">
        <f t="shared" si="4"/>
        <v>PRKXX</v>
      </c>
      <c r="F340" s="19" t="str">
        <f t="shared" si="5"/>
        <v>Yes</v>
      </c>
      <c r="G340" s="19" t="str">
        <f t="shared" si="6"/>
        <v>TRNCHNNEPRKXX</v>
      </c>
      <c r="H340" s="19">
        <f>max(SUMIFS('Input - Capacities'!$I$3:$I$1128,'Input - Capacities'!$F$3:$F$1128,A340),SUMIFS('Input - Capacities'!$J$3:$J$1128,'Input - Capacities'!$F$3:$F$1128,A340)*-1)</f>
        <v>50</v>
      </c>
      <c r="I340" s="47"/>
      <c r="M340" s="19" t="str">
        <f t="array" ref="M340">IFERROR(INDEX($G$2:$G$1999,MATCH(0,IFERROR(MATCH($G$2:$G$1999,$O$2:$O$1000,0),COUNTIF($M$1:$M339,$G$2:$G$1000)),0)),"")</f>
        <v/>
      </c>
      <c r="O340" s="48" t="s">
        <v>1955</v>
      </c>
      <c r="P340" s="42" t="str">
        <f t="shared" si="7"/>
        <v>CHNNW</v>
      </c>
      <c r="Q340" s="42" t="str">
        <f t="shared" si="8"/>
        <v>MNGXX</v>
      </c>
      <c r="R340" s="42" t="b">
        <f>IF(vlookup(O340,'Input - Config'!$A$3:$D$833,4,0)="No",False,True)</f>
        <v>0</v>
      </c>
      <c r="S340" s="42" t="b">
        <v>0</v>
      </c>
      <c r="U340" s="19">
        <f t="shared" si="9"/>
        <v>0</v>
      </c>
      <c r="V340" s="19">
        <f t="shared" si="10"/>
        <v>2030</v>
      </c>
      <c r="W340" s="42">
        <v>2030.0</v>
      </c>
      <c r="X340" s="42">
        <v>10.0</v>
      </c>
      <c r="Y340" s="49">
        <f>IFERROR(VLOOKUP(O340,'Final Data - Costs and Losses'!$A$2:$H$997,7,FALSE)/1000,915)</f>
        <v>1585.51104</v>
      </c>
      <c r="Z340" s="19" t="str">
        <f t="shared" si="11"/>
        <v>  TRNCHNNWMNGXX: [0, 2030, 'open', 2030, 10, 1586]</v>
      </c>
      <c r="AB340" s="48"/>
    </row>
    <row r="341">
      <c r="A341" s="19" t="str">
        <f t="array" ref="A341">IFERROR(INDEX('Input - Capacities'!$F$3:$F$1128, MATCH(0,COUNTIF($A$1:A340, 'Input - Capacities'!$F$3:$F$1128), 0)),"")</f>
        <v>TRNCHNNICHNNM</v>
      </c>
      <c r="B341" s="19" t="str">
        <f t="shared" si="1"/>
        <v>CHNNI</v>
      </c>
      <c r="C341" s="45" t="str">
        <f t="shared" si="2"/>
        <v>CHNNW</v>
      </c>
      <c r="D341" s="19" t="str">
        <f t="shared" si="3"/>
        <v>CHNNM</v>
      </c>
      <c r="E341" s="45" t="str">
        <f t="shared" si="4"/>
        <v>CHNNO</v>
      </c>
      <c r="F341" s="19" t="str">
        <f t="shared" si="5"/>
        <v>Yes</v>
      </c>
      <c r="G341" s="19" t="str">
        <f t="shared" si="6"/>
        <v>TRNCHNNOCHNNW</v>
      </c>
      <c r="H341" s="19">
        <f>max(SUMIFS('Input - Capacities'!$I$3:$I$1128,'Input - Capacities'!$F$3:$F$1128,A341),SUMIFS('Input - Capacities'!$J$3:$J$1128,'Input - Capacities'!$F$3:$F$1128,A341)*-1)</f>
        <v>0</v>
      </c>
      <c r="I341" s="47"/>
      <c r="M341" s="19" t="str">
        <f t="array" ref="M341">IFERROR(INDEX($G$2:$G$1999,MATCH(0,IFERROR(MATCH($G$2:$G$1999,$O$2:$O$1000,0),COUNTIF($M$1:$M340,$G$2:$G$1000)),0)),"")</f>
        <v/>
      </c>
      <c r="O341" s="48" t="s">
        <v>1956</v>
      </c>
      <c r="P341" s="42" t="str">
        <f t="shared" si="7"/>
        <v>CHNNW</v>
      </c>
      <c r="Q341" s="42" t="str">
        <f t="shared" si="8"/>
        <v>PAKXX</v>
      </c>
      <c r="R341" s="42" t="b">
        <f>IF(vlookup(O341,'Input - Config'!$A$3:$D$833,4,0)="No",False,True)</f>
        <v>0</v>
      </c>
      <c r="S341" s="42" t="b">
        <v>0</v>
      </c>
      <c r="U341" s="19">
        <f t="shared" si="9"/>
        <v>0</v>
      </c>
      <c r="V341" s="19">
        <f t="shared" si="10"/>
        <v>2030</v>
      </c>
      <c r="W341" s="42">
        <v>2030.0</v>
      </c>
      <c r="X341" s="42">
        <v>10.0</v>
      </c>
      <c r="Y341" s="49">
        <f>IFERROR(VLOOKUP(O341,'Final Data - Costs and Losses'!$A$2:$H$997,7,FALSE)/1000,915)</f>
        <v>3084.22176</v>
      </c>
      <c r="Z341" s="19" t="str">
        <f t="shared" si="11"/>
        <v>  TRNCHNNWPAKXX: [0, 2030, 'open', 2030, 10, 3084]</v>
      </c>
      <c r="AB341" s="48"/>
    </row>
    <row r="342">
      <c r="A342" s="19" t="str">
        <f t="array" ref="A342">IFERROR(INDEX('Input - Capacities'!$F$3:$F$1128, MATCH(0,COUNTIF($A$1:A341, 'Input - Capacities'!$F$3:$F$1128), 0)),"")</f>
        <v>TRNCHNNICHNSD</v>
      </c>
      <c r="B342" s="19" t="str">
        <f t="shared" si="1"/>
        <v>CHNNI</v>
      </c>
      <c r="C342" s="45" t="str">
        <f t="shared" si="2"/>
        <v>CHNNW</v>
      </c>
      <c r="D342" s="19" t="str">
        <f t="shared" si="3"/>
        <v>CHNSD</v>
      </c>
      <c r="E342" s="45" t="str">
        <f t="shared" si="4"/>
        <v>CHNNO</v>
      </c>
      <c r="F342" s="19" t="str">
        <f t="shared" si="5"/>
        <v>Yes</v>
      </c>
      <c r="G342" s="19" t="str">
        <f t="shared" si="6"/>
        <v>TRNCHNNOCHNNW</v>
      </c>
      <c r="H342" s="19">
        <f>max(SUMIFS('Input - Capacities'!$I$3:$I$1128,'Input - Capacities'!$F$3:$F$1128,A342),SUMIFS('Input - Capacities'!$J$3:$J$1128,'Input - Capacities'!$F$3:$F$1128,A342)*-1)</f>
        <v>4000</v>
      </c>
      <c r="I342" s="47"/>
      <c r="M342" s="19" t="str">
        <f t="array" ref="M342">IFERROR(INDEX($G$2:$G$1999,MATCH(0,IFERROR(MATCH($G$2:$G$1999,$O$2:$O$1000,0),COUNTIF($M$1:$M341,$G$2:$G$1000)),0)),"")</f>
        <v/>
      </c>
      <c r="O342" s="48" t="s">
        <v>1957</v>
      </c>
      <c r="P342" s="42" t="str">
        <f t="shared" si="7"/>
        <v>CHNNW</v>
      </c>
      <c r="Q342" s="42" t="str">
        <f t="shared" si="8"/>
        <v>RUSSI</v>
      </c>
      <c r="R342" s="42" t="b">
        <f>IF(vlookup(O342,'Input - Config'!$A$3:$D$833,4,0)="No",False,True)</f>
        <v>0</v>
      </c>
      <c r="S342" s="42" t="b">
        <v>0</v>
      </c>
      <c r="U342" s="19">
        <f t="shared" si="9"/>
        <v>0</v>
      </c>
      <c r="V342" s="19">
        <f t="shared" si="10"/>
        <v>2030</v>
      </c>
      <c r="W342" s="42">
        <v>2030.0</v>
      </c>
      <c r="X342" s="42">
        <v>10.0</v>
      </c>
      <c r="Y342" s="49">
        <f>IFERROR(VLOOKUP(O342,'Final Data - Costs and Losses'!$A$2:$H$997,7,FALSE)/1000,915)</f>
        <v>2458.14192</v>
      </c>
      <c r="Z342" s="19" t="str">
        <f t="shared" si="11"/>
        <v>  TRNCHNNWRUSSI: [0, 2030, 'open', 2030, 10, 2458]</v>
      </c>
      <c r="AB342" s="48"/>
    </row>
    <row r="343">
      <c r="A343" s="19" t="str">
        <f t="array" ref="A343">IFERROR(INDEX('Input - Capacities'!$F$3:$F$1128, MATCH(0,COUNTIF($A$1:A342, 'Input - Capacities'!$F$3:$F$1128), 0)),"")</f>
        <v>TRNCHNNICHNSI</v>
      </c>
      <c r="B343" s="19" t="str">
        <f t="shared" si="1"/>
        <v>CHNNI</v>
      </c>
      <c r="C343" s="45" t="str">
        <f t="shared" si="2"/>
        <v>CHNNW</v>
      </c>
      <c r="D343" s="19" t="str">
        <f t="shared" si="3"/>
        <v>CHNSI</v>
      </c>
      <c r="E343" s="45" t="str">
        <f t="shared" si="4"/>
        <v>CHNNW</v>
      </c>
      <c r="F343" s="19" t="str">
        <f t="shared" si="5"/>
        <v>Yes</v>
      </c>
      <c r="G343" s="19" t="str">
        <f t="shared" si="6"/>
        <v>TRNCHNNWCHNNW</v>
      </c>
      <c r="H343" s="19">
        <f>max(SUMIFS('Input - Capacities'!$I$3:$I$1128,'Input - Capacities'!$F$3:$F$1128,A343),SUMIFS('Input - Capacities'!$J$3:$J$1128,'Input - Capacities'!$F$3:$F$1128,A343)*-1)</f>
        <v>2500</v>
      </c>
      <c r="I343" s="47"/>
      <c r="M343" s="19" t="str">
        <f t="array" ref="M343">IFERROR(INDEX($G$2:$G$1999,MATCH(0,IFERROR(MATCH($G$2:$G$1999,$O$2:$O$1000,0),COUNTIF($M$1:$M342,$G$2:$G$1000)),0)),"")</f>
        <v/>
      </c>
      <c r="O343" s="48" t="s">
        <v>1958</v>
      </c>
      <c r="P343" s="42" t="str">
        <f t="shared" si="7"/>
        <v>CHNNW</v>
      </c>
      <c r="Q343" s="42" t="str">
        <f t="shared" si="8"/>
        <v>TJKXX</v>
      </c>
      <c r="R343" s="42" t="b">
        <f>IF(vlookup(O343,'Input - Config'!$A$3:$D$833,4,0)="No",False,True)</f>
        <v>0</v>
      </c>
      <c r="S343" s="42" t="b">
        <v>0</v>
      </c>
      <c r="U343" s="19">
        <f t="shared" si="9"/>
        <v>0</v>
      </c>
      <c r="V343" s="19">
        <f t="shared" si="10"/>
        <v>2030</v>
      </c>
      <c r="W343" s="42">
        <v>2030.0</v>
      </c>
      <c r="X343" s="42">
        <v>10.0</v>
      </c>
      <c r="Y343" s="49">
        <f>IFERROR(VLOOKUP(O343,'Final Data - Costs and Losses'!$A$2:$H$997,7,FALSE)/1000,915)</f>
        <v>2764.61856</v>
      </c>
      <c r="Z343" s="19" t="str">
        <f t="shared" si="11"/>
        <v>  TRNCHNNWTJKXX: [0, 2030, 'open', 2030, 10, 2765]</v>
      </c>
      <c r="AB343" s="48"/>
    </row>
    <row r="344">
      <c r="A344" s="19" t="str">
        <f t="array" ref="A344">IFERROR(INDEX('Input - Capacities'!$F$3:$F$1128, MATCH(0,COUNTIF($A$1:A343, 'Input - Capacities'!$F$3:$F$1128), 0)),"")</f>
        <v>TRNCHNNICHNZH</v>
      </c>
      <c r="B344" s="19" t="str">
        <f t="shared" si="1"/>
        <v>CHNNI</v>
      </c>
      <c r="C344" s="45" t="str">
        <f t="shared" si="2"/>
        <v>CHNNW</v>
      </c>
      <c r="D344" s="19" t="str">
        <f t="shared" si="3"/>
        <v>CHNZH</v>
      </c>
      <c r="E344" s="45" t="str">
        <f t="shared" si="4"/>
        <v>CHNEA</v>
      </c>
      <c r="F344" s="19" t="str">
        <f t="shared" si="5"/>
        <v>Yes</v>
      </c>
      <c r="G344" s="19" t="str">
        <f t="shared" si="6"/>
        <v>TRNCHNEACHNNW</v>
      </c>
      <c r="H344" s="19">
        <f>max(SUMIFS('Input - Capacities'!$I$3:$I$1128,'Input - Capacities'!$F$3:$F$1128,A344),SUMIFS('Input - Capacities'!$J$3:$J$1128,'Input - Capacities'!$F$3:$F$1128,A344)*-1)</f>
        <v>7200</v>
      </c>
      <c r="I344" s="47"/>
      <c r="M344" s="19" t="str">
        <f t="array" ref="M344">IFERROR(INDEX($G$2:$G$1999,MATCH(0,IFERROR(MATCH($G$2:$G$1999,$O$2:$O$1000,0),COUNTIF($M$1:$M343,$G$2:$G$1000)),0)),"")</f>
        <v/>
      </c>
      <c r="O344" s="48" t="s">
        <v>1959</v>
      </c>
      <c r="P344" s="42" t="str">
        <f t="shared" si="7"/>
        <v>CHNCE</v>
      </c>
      <c r="Q344" s="42" t="str">
        <f t="shared" si="8"/>
        <v>CHNSO</v>
      </c>
      <c r="R344" s="42" t="b">
        <f>IF(vlookup(O344,'Input - Config'!$A$3:$D$833,4,0)="No",False,True)</f>
        <v>0</v>
      </c>
      <c r="S344" s="42" t="b">
        <v>0</v>
      </c>
      <c r="U344" s="19">
        <f t="shared" si="9"/>
        <v>0</v>
      </c>
      <c r="V344" s="19">
        <f t="shared" si="10"/>
        <v>2030</v>
      </c>
      <c r="W344" s="42">
        <v>2030.0</v>
      </c>
      <c r="X344" s="42">
        <v>10.0</v>
      </c>
      <c r="Y344" s="49">
        <f>IFERROR(VLOOKUP(O344,'Final Data - Costs and Losses'!$A$2:$H$997,7,FALSE)/1000,915)</f>
        <v>1190.5728</v>
      </c>
      <c r="Z344" s="19" t="str">
        <f t="shared" si="11"/>
        <v>  TRNCHNCECHNSO: [0, 2030, 'open', 2030, 10, 1191]</v>
      </c>
      <c r="AB344" s="48"/>
    </row>
    <row r="345">
      <c r="A345" s="19" t="str">
        <f t="array" ref="A345">IFERROR(INDEX('Input - Capacities'!$F$3:$F$1128, MATCH(0,COUNTIF($A$1:A344, 'Input - Capacities'!$F$3:$F$1128), 0)),"")</f>
        <v>TRNCHNNMCHNSD</v>
      </c>
      <c r="B345" s="19" t="str">
        <f t="shared" si="1"/>
        <v>CHNNM</v>
      </c>
      <c r="C345" s="45" t="str">
        <f t="shared" si="2"/>
        <v>CHNNO</v>
      </c>
      <c r="D345" s="19" t="str">
        <f t="shared" si="3"/>
        <v>CHNSD</v>
      </c>
      <c r="E345" s="45" t="str">
        <f t="shared" si="4"/>
        <v>CHNNO</v>
      </c>
      <c r="F345" s="19" t="str">
        <f t="shared" si="5"/>
        <v>Yes</v>
      </c>
      <c r="G345" s="19" t="str">
        <f t="shared" si="6"/>
        <v>TRNCHNNOCHNNO</v>
      </c>
      <c r="H345" s="19">
        <f>max(SUMIFS('Input - Capacities'!$I$3:$I$1128,'Input - Capacities'!$F$3:$F$1128,A345),SUMIFS('Input - Capacities'!$J$3:$J$1128,'Input - Capacities'!$F$3:$F$1128,A345)*-1)</f>
        <v>14400</v>
      </c>
      <c r="I345" s="47"/>
      <c r="M345" s="19" t="str">
        <f t="array" ref="M345">IFERROR(INDEX($G$2:$G$1999,MATCH(0,IFERROR(MATCH($G$2:$G$1999,$O$2:$O$1000,0),COUNTIF($M$1:$M344,$G$2:$G$1000)),0)),"")</f>
        <v/>
      </c>
      <c r="O345" s="48" t="s">
        <v>1960</v>
      </c>
      <c r="P345" s="42" t="str">
        <f t="shared" si="7"/>
        <v>CHNNW</v>
      </c>
      <c r="Q345" s="42" t="str">
        <f t="shared" si="8"/>
        <v>CHNSO</v>
      </c>
      <c r="R345" s="42" t="b">
        <f>IF(vlookup(O345,'Input - Config'!$A$3:$D$833,4,0)="No",False,True)</f>
        <v>0</v>
      </c>
      <c r="S345" s="42" t="b">
        <v>0</v>
      </c>
      <c r="U345" s="19">
        <f t="shared" si="9"/>
        <v>0</v>
      </c>
      <c r="V345" s="19">
        <f t="shared" si="10"/>
        <v>2030</v>
      </c>
      <c r="W345" s="42">
        <v>2030.0</v>
      </c>
      <c r="X345" s="42">
        <v>10.0</v>
      </c>
      <c r="Y345" s="49">
        <f>IFERROR(VLOOKUP(O345,'Final Data - Costs and Losses'!$A$2:$H$997,7,FALSE)/1000,915)</f>
        <v>1461.09408</v>
      </c>
      <c r="Z345" s="19" t="str">
        <f t="shared" si="11"/>
        <v>  TRNCHNNWCHNSO: [0, 2030, 'open', 2030, 10, 1461]</v>
      </c>
      <c r="AB345" s="48"/>
    </row>
    <row r="346">
      <c r="A346" s="19" t="str">
        <f t="array" ref="A346">IFERROR(INDEX('Input - Capacities'!$F$3:$F$1128, MATCH(0,COUNTIF($A$1:A345, 'Input - Capacities'!$F$3:$F$1128), 0)),"")</f>
        <v>TRNCHNNMCHNSI</v>
      </c>
      <c r="B346" s="19" t="str">
        <f t="shared" si="1"/>
        <v>CHNNM</v>
      </c>
      <c r="C346" s="45" t="str">
        <f t="shared" si="2"/>
        <v>CHNNO</v>
      </c>
      <c r="D346" s="19" t="str">
        <f t="shared" si="3"/>
        <v>CHNSI</v>
      </c>
      <c r="E346" s="45" t="str">
        <f t="shared" si="4"/>
        <v>CHNNW</v>
      </c>
      <c r="F346" s="19" t="str">
        <f t="shared" si="5"/>
        <v>Yes</v>
      </c>
      <c r="G346" s="19" t="str">
        <f t="shared" si="6"/>
        <v>TRNCHNNOCHNNW</v>
      </c>
      <c r="H346" s="19">
        <f>max(SUMIFS('Input - Capacities'!$I$3:$I$1128,'Input - Capacities'!$F$3:$F$1128,A346),SUMIFS('Input - Capacities'!$J$3:$J$1128,'Input - Capacities'!$F$3:$F$1128,A346)*-1)</f>
        <v>0</v>
      </c>
      <c r="I346" s="47"/>
      <c r="M346" s="19" t="str">
        <f t="array" ref="M346">IFERROR(INDEX($G$2:$G$1999,MATCH(0,IFERROR(MATCH($G$2:$G$1999,$O$2:$O$1000,0),COUNTIF($M$1:$M345,$G$2:$G$1000)),0)),"")</f>
        <v/>
      </c>
      <c r="O346" s="48" t="s">
        <v>1961</v>
      </c>
      <c r="P346" s="42" t="str">
        <f t="shared" si="7"/>
        <v>CHNSO</v>
      </c>
      <c r="Q346" s="42" t="str">
        <f t="shared" si="8"/>
        <v>CHNSW</v>
      </c>
      <c r="R346" s="42" t="b">
        <f>IF(vlookup(O346,'Input - Config'!$A$3:$D$833,4,0)="No",False,True)</f>
        <v>0</v>
      </c>
      <c r="S346" s="42" t="b">
        <v>0</v>
      </c>
      <c r="U346" s="19">
        <f t="shared" si="9"/>
        <v>52.1</v>
      </c>
      <c r="V346" s="19">
        <f t="shared" si="10"/>
        <v>2020</v>
      </c>
      <c r="W346" s="42">
        <v>2030.0</v>
      </c>
      <c r="X346" s="42">
        <v>10.0</v>
      </c>
      <c r="Y346" s="49">
        <f>IFERROR(VLOOKUP(O346,'Final Data - Costs and Losses'!$A$2:$H$997,7,FALSE)/1000,915)</f>
        <v>1420.00224</v>
      </c>
      <c r="Z346" s="19" t="str">
        <f t="shared" si="11"/>
        <v>  TRNCHNSOCHNSW: [52.1, 2020, 'open', 2030, 10, 1420]</v>
      </c>
      <c r="AB346" s="48"/>
    </row>
    <row r="347">
      <c r="A347" s="19" t="str">
        <f t="array" ref="A347">IFERROR(INDEX('Input - Capacities'!$F$3:$F$1128, MATCH(0,COUNTIF($A$1:A346, 'Input - Capacities'!$F$3:$F$1128), 0)),"")</f>
        <v>TRNCHNNMCHNSX</v>
      </c>
      <c r="B347" s="19" t="str">
        <f t="shared" si="1"/>
        <v>CHNNM</v>
      </c>
      <c r="C347" s="45" t="str">
        <f t="shared" si="2"/>
        <v>CHNNO</v>
      </c>
      <c r="D347" s="19" t="str">
        <f t="shared" si="3"/>
        <v>CHNSX</v>
      </c>
      <c r="E347" s="45" t="str">
        <f t="shared" si="4"/>
        <v>CHNNO</v>
      </c>
      <c r="F347" s="19" t="str">
        <f t="shared" si="5"/>
        <v>Yes</v>
      </c>
      <c r="G347" s="19" t="str">
        <f t="shared" si="6"/>
        <v>TRNCHNNOCHNNO</v>
      </c>
      <c r="H347" s="19">
        <f>max(SUMIFS('Input - Capacities'!$I$3:$I$1128,'Input - Capacities'!$F$3:$F$1128,A347),SUMIFS('Input - Capacities'!$J$3:$J$1128,'Input - Capacities'!$F$3:$F$1128,A347)*-1)</f>
        <v>19500</v>
      </c>
      <c r="I347" s="47"/>
      <c r="M347" s="19" t="str">
        <f t="array" ref="M347">IFERROR(INDEX($G$2:$G$1999,MATCH(0,IFERROR(MATCH($G$2:$G$1999,$O$2:$O$1000,0),COUNTIF($M$1:$M346,$G$2:$G$1000)),0)),"")</f>
        <v/>
      </c>
      <c r="O347" s="48" t="s">
        <v>1962</v>
      </c>
      <c r="P347" s="42" t="str">
        <f t="shared" si="7"/>
        <v>CHNSO</v>
      </c>
      <c r="Q347" s="42" t="str">
        <f t="shared" si="8"/>
        <v>VNMNO</v>
      </c>
      <c r="R347" s="42" t="b">
        <f>IF(vlookup(O347,'Input - Config'!$A$3:$D$833,4,0)="No",False,True)</f>
        <v>0</v>
      </c>
      <c r="S347" s="42" t="b">
        <v>0</v>
      </c>
      <c r="U347" s="19">
        <f t="shared" si="9"/>
        <v>0.07</v>
      </c>
      <c r="V347" s="19">
        <f t="shared" si="10"/>
        <v>2020</v>
      </c>
      <c r="W347" s="42">
        <v>2030.0</v>
      </c>
      <c r="X347" s="42">
        <v>10.0</v>
      </c>
      <c r="Y347" s="49">
        <f>IFERROR(VLOOKUP(O347,'Final Data - Costs and Losses'!$A$2:$H$997,7,FALSE)/1000,915)</f>
        <v>1169.45616</v>
      </c>
      <c r="Z347" s="19" t="str">
        <f t="shared" si="11"/>
        <v>  TRNCHNSOVNMNO: [0.07, 2020, 'open', 2030, 10, 1169]</v>
      </c>
      <c r="AB347" s="48"/>
    </row>
    <row r="348">
      <c r="A348" s="19" t="str">
        <f t="array" ref="A348">IFERROR(INDEX('Input - Capacities'!$F$3:$F$1128, MATCH(0,COUNTIF($A$1:A347, 'Input - Capacities'!$F$3:$F$1128), 0)),"")</f>
        <v>TRNCHNNMCHNTJ</v>
      </c>
      <c r="B348" s="19" t="str">
        <f t="shared" si="1"/>
        <v>CHNNM</v>
      </c>
      <c r="C348" s="45" t="str">
        <f t="shared" si="2"/>
        <v>CHNNO</v>
      </c>
      <c r="D348" s="19" t="str">
        <f t="shared" si="3"/>
        <v>CHNTJ</v>
      </c>
      <c r="E348" s="45" t="str">
        <f t="shared" si="4"/>
        <v>CHNNO</v>
      </c>
      <c r="F348" s="19" t="str">
        <f t="shared" si="5"/>
        <v>Yes</v>
      </c>
      <c r="G348" s="19" t="str">
        <f t="shared" si="6"/>
        <v>TRNCHNNOCHNNO</v>
      </c>
      <c r="H348" s="19">
        <f>max(SUMIFS('Input - Capacities'!$I$3:$I$1128,'Input - Capacities'!$F$3:$F$1128,A348),SUMIFS('Input - Capacities'!$J$3:$J$1128,'Input - Capacities'!$F$3:$F$1128,A348)*-1)</f>
        <v>4000</v>
      </c>
      <c r="I348" s="47"/>
      <c r="M348" s="19" t="str">
        <f t="array" ref="M348">IFERROR(INDEX($G$2:$G$1999,MATCH(0,IFERROR(MATCH($G$2:$G$1999,$O$2:$O$1000,0),COUNTIF($M$1:$M347,$G$2:$G$1000)),0)),"")</f>
        <v/>
      </c>
      <c r="O348" s="48" t="s">
        <v>1963</v>
      </c>
      <c r="P348" s="42" t="str">
        <f t="shared" si="7"/>
        <v>CHNNO</v>
      </c>
      <c r="Q348" s="42" t="str">
        <f t="shared" si="8"/>
        <v>CHNSW</v>
      </c>
      <c r="R348" s="42" t="b">
        <f>IF(vlookup(O348,'Input - Config'!$A$3:$D$833,4,0)="No",False,True)</f>
        <v>0</v>
      </c>
      <c r="S348" s="42" t="b">
        <v>0</v>
      </c>
      <c r="U348" s="19">
        <f t="shared" si="9"/>
        <v>4</v>
      </c>
      <c r="V348" s="19">
        <f t="shared" si="10"/>
        <v>2020</v>
      </c>
      <c r="W348" s="42">
        <v>2030.0</v>
      </c>
      <c r="X348" s="42">
        <v>10.0</v>
      </c>
      <c r="Y348" s="49">
        <f>IFERROR(VLOOKUP(O348,'Final Data - Costs and Losses'!$A$2:$H$997,7,FALSE)/1000,915)</f>
        <v>1580.37456</v>
      </c>
      <c r="Z348" s="19" t="str">
        <f t="shared" si="11"/>
        <v>  TRNCHNNOCHNSW: [4, 2020, 'open', 2030, 10, 1580]</v>
      </c>
      <c r="AB348" s="48"/>
    </row>
    <row r="349">
      <c r="A349" s="19" t="str">
        <f t="array" ref="A349">IFERROR(INDEX('Input - Capacities'!$F$3:$F$1128, MATCH(0,COUNTIF($A$1:A348, 'Input - Capacities'!$F$3:$F$1128), 0)),"")</f>
        <v>TRNCHNNMMNGXX</v>
      </c>
      <c r="B349" s="19" t="str">
        <f t="shared" si="1"/>
        <v>CHNNM</v>
      </c>
      <c r="C349" s="45" t="str">
        <f t="shared" si="2"/>
        <v>CHNNO</v>
      </c>
      <c r="D349" s="19" t="str">
        <f t="shared" si="3"/>
        <v>MNGXX</v>
      </c>
      <c r="E349" s="45" t="str">
        <f t="shared" si="4"/>
        <v>MNGXX</v>
      </c>
      <c r="F349" s="19" t="str">
        <f t="shared" si="5"/>
        <v>Yes</v>
      </c>
      <c r="G349" s="19" t="str">
        <f t="shared" si="6"/>
        <v>TRNCHNNOMNGXX</v>
      </c>
      <c r="H349" s="19">
        <f>max(SUMIFS('Input - Capacities'!$I$3:$I$1128,'Input - Capacities'!$F$3:$F$1128,A349),SUMIFS('Input - Capacities'!$J$3:$J$1128,'Input - Capacities'!$F$3:$F$1128,A349)*-1)</f>
        <v>260</v>
      </c>
      <c r="I349" s="47"/>
      <c r="M349" s="19" t="str">
        <f t="array" ref="M349">IFERROR(INDEX($G$2:$G$1999,MATCH(0,IFERROR(MATCH($G$2:$G$1999,$O$2:$O$1000,0),COUNTIF($M$1:$M348,$G$2:$G$1000)),0)),"")</f>
        <v/>
      </c>
      <c r="O349" s="48" t="s">
        <v>1964</v>
      </c>
      <c r="P349" s="42" t="str">
        <f t="shared" si="7"/>
        <v>CHNSW</v>
      </c>
      <c r="Q349" s="42" t="str">
        <f t="shared" si="8"/>
        <v>INDNE</v>
      </c>
      <c r="R349" s="42" t="b">
        <f>IF(vlookup(O349,'Input - Config'!$A$3:$D$833,4,0)="No",False,True)</f>
        <v>0</v>
      </c>
      <c r="S349" s="42" t="b">
        <v>1</v>
      </c>
      <c r="U349" s="19">
        <f t="shared" si="9"/>
        <v>0</v>
      </c>
      <c r="V349" s="19">
        <f t="shared" si="10"/>
        <v>2030</v>
      </c>
      <c r="W349" s="42">
        <v>2030.0</v>
      </c>
      <c r="X349" s="42">
        <v>0.0</v>
      </c>
      <c r="Y349" s="49">
        <f>IFERROR(VLOOKUP(O349,'Final Data - Costs and Losses'!$A$2:$H$997,7,FALSE)/1000,915)</f>
        <v>1457.66976</v>
      </c>
      <c r="Z349" s="19" t="str">
        <f t="shared" si="11"/>
        <v>  TRNCHNSWINDNE: [0, 2030, 'open', 2030, 0, 1458]</v>
      </c>
      <c r="AB349" s="48"/>
    </row>
    <row r="350">
      <c r="A350" s="19" t="str">
        <f t="array" ref="A350">IFERROR(INDEX('Input - Capacities'!$F$3:$F$1128, MATCH(0,COUNTIF($A$1:A349, 'Input - Capacities'!$F$3:$F$1128), 0)),"")</f>
        <v>TRNCHNNMRUSSI</v>
      </c>
      <c r="B350" s="19" t="str">
        <f t="shared" si="1"/>
        <v>CHNNM</v>
      </c>
      <c r="C350" s="45" t="str">
        <f t="shared" si="2"/>
        <v>CHNNO</v>
      </c>
      <c r="D350" s="19" t="str">
        <f t="shared" si="3"/>
        <v>RUSSI</v>
      </c>
      <c r="E350" s="45" t="str">
        <f t="shared" si="4"/>
        <v>RUSSI</v>
      </c>
      <c r="F350" s="19" t="str">
        <f t="shared" si="5"/>
        <v>Yes</v>
      </c>
      <c r="G350" s="19" t="str">
        <f t="shared" si="6"/>
        <v>TRNCHNNORUSSI</v>
      </c>
      <c r="H350" s="19">
        <f>max(SUMIFS('Input - Capacities'!$I$3:$I$1128,'Input - Capacities'!$F$3:$F$1128,A350),SUMIFS('Input - Capacities'!$J$3:$J$1128,'Input - Capacities'!$F$3:$F$1128,A350)*-1)</f>
        <v>0</v>
      </c>
      <c r="I350" s="47"/>
      <c r="M350" s="19" t="str">
        <f t="array" ref="M350">IFERROR(INDEX($G$2:$G$1999,MATCH(0,IFERROR(MATCH($G$2:$G$1999,$O$2:$O$1000,0),COUNTIF($M$1:$M349,$G$2:$G$1000)),0)),"")</f>
        <v/>
      </c>
      <c r="O350" s="48" t="s">
        <v>1965</v>
      </c>
      <c r="P350" s="42" t="str">
        <f t="shared" si="7"/>
        <v>CHNSW</v>
      </c>
      <c r="Q350" s="42" t="str">
        <f t="shared" si="8"/>
        <v>INDNO</v>
      </c>
      <c r="R350" s="42" t="b">
        <f>IF(vlookup(O350,'Input - Config'!$A$3:$D$833,4,0)="No",False,True)</f>
        <v>0</v>
      </c>
      <c r="S350" s="42" t="b">
        <v>1</v>
      </c>
      <c r="U350" s="19">
        <f t="shared" si="9"/>
        <v>0</v>
      </c>
      <c r="V350" s="19">
        <f t="shared" si="10"/>
        <v>2030</v>
      </c>
      <c r="W350" s="42">
        <v>2030.0</v>
      </c>
      <c r="X350" s="42">
        <v>0.0</v>
      </c>
      <c r="Y350" s="49">
        <f>IFERROR(VLOOKUP(O350,'Final Data - Costs and Losses'!$A$2:$H$997,7,FALSE)/1000,915)</f>
        <v>2196.18144</v>
      </c>
      <c r="Z350" s="19" t="str">
        <f t="shared" si="11"/>
        <v>  TRNCHNSWINDNO: [0, 2030, 'open', 2030, 0, 2196]</v>
      </c>
      <c r="AB350" s="48"/>
    </row>
    <row r="351">
      <c r="A351" s="19" t="str">
        <f t="array" ref="A351">IFERROR(INDEX('Input - Capacities'!$F$3:$F$1128, MATCH(0,COUNTIF($A$1:A350, 'Input - Capacities'!$F$3:$F$1128), 0)),"")</f>
        <v>TRNCHNQICHNSC</v>
      </c>
      <c r="B351" s="19" t="str">
        <f t="shared" si="1"/>
        <v>CHNQI</v>
      </c>
      <c r="C351" s="45" t="str">
        <f t="shared" si="2"/>
        <v>CHNNW</v>
      </c>
      <c r="D351" s="19" t="str">
        <f t="shared" si="3"/>
        <v>CHNSC</v>
      </c>
      <c r="E351" s="45" t="str">
        <f t="shared" si="4"/>
        <v>CHNSW</v>
      </c>
      <c r="F351" s="19" t="str">
        <f t="shared" si="5"/>
        <v>Yes</v>
      </c>
      <c r="G351" s="19" t="str">
        <f t="shared" si="6"/>
        <v>TRNCHNNWCHNSW</v>
      </c>
      <c r="H351" s="19">
        <f>max(SUMIFS('Input - Capacities'!$I$3:$I$1128,'Input - Capacities'!$F$3:$F$1128,A351),SUMIFS('Input - Capacities'!$J$3:$J$1128,'Input - Capacities'!$F$3:$F$1128,A351)*-1)</f>
        <v>0</v>
      </c>
      <c r="I351" s="47"/>
      <c r="M351" s="19" t="str">
        <f t="array" ref="M351">IFERROR(INDEX($G$2:$G$1999,MATCH(0,IFERROR(MATCH($G$2:$G$1999,$O$2:$O$1000,0),COUNTIF($M$1:$M350,$G$2:$G$1000)),0)),"")</f>
        <v/>
      </c>
      <c r="O351" s="48" t="s">
        <v>1966</v>
      </c>
      <c r="P351" s="42" t="str">
        <f t="shared" si="7"/>
        <v>CHNSW</v>
      </c>
      <c r="Q351" s="42" t="str">
        <f t="shared" si="8"/>
        <v>LAOXX</v>
      </c>
      <c r="R351" s="42" t="b">
        <f>IF(vlookup(O351,'Input - Config'!$A$3:$D$833,4,0)="No",False,True)</f>
        <v>0</v>
      </c>
      <c r="S351" s="42" t="b">
        <v>0</v>
      </c>
      <c r="U351" s="19">
        <f t="shared" si="9"/>
        <v>0.06</v>
      </c>
      <c r="V351" s="19">
        <f t="shared" si="10"/>
        <v>2020</v>
      </c>
      <c r="W351" s="42">
        <v>2030.0</v>
      </c>
      <c r="X351" s="42">
        <v>10.0</v>
      </c>
      <c r="Y351" s="49">
        <f>IFERROR(VLOOKUP(O351,'Final Data - Costs and Losses'!$A$2:$H$997,7,FALSE)/1000,915)</f>
        <v>1523.87328</v>
      </c>
      <c r="Z351" s="19" t="str">
        <f t="shared" si="11"/>
        <v>  TRNCHNSWLAOXX: [0.06, 2020, 'open', 2030, 10, 1524]</v>
      </c>
      <c r="AB351" s="48"/>
    </row>
    <row r="352">
      <c r="A352" s="19" t="str">
        <f t="array" ref="A352">IFERROR(INDEX('Input - Capacities'!$F$3:$F$1128, MATCH(0,COUNTIF($A$1:A351, 'Input - Capacities'!$F$3:$F$1128), 0)),"")</f>
        <v>TRNCHNQICHNTI</v>
      </c>
      <c r="B352" s="19" t="str">
        <f t="shared" si="1"/>
        <v>CHNQI</v>
      </c>
      <c r="C352" s="45" t="str">
        <f t="shared" si="2"/>
        <v>CHNNW</v>
      </c>
      <c r="D352" s="19" t="str">
        <f t="shared" si="3"/>
        <v>CHNTI</v>
      </c>
      <c r="E352" s="45" t="str">
        <f t="shared" si="4"/>
        <v>CHNSW</v>
      </c>
      <c r="F352" s="19" t="str">
        <f t="shared" si="5"/>
        <v>Yes</v>
      </c>
      <c r="G352" s="19" t="str">
        <f t="shared" si="6"/>
        <v>TRNCHNNWCHNSW</v>
      </c>
      <c r="H352" s="19">
        <f>max(SUMIFS('Input - Capacities'!$I$3:$I$1128,'Input - Capacities'!$F$3:$F$1128,A352),SUMIFS('Input - Capacities'!$J$3:$J$1128,'Input - Capacities'!$F$3:$F$1128,A352)*-1)</f>
        <v>1500</v>
      </c>
      <c r="I352" s="47"/>
      <c r="M352" s="19" t="str">
        <f t="array" ref="M352">IFERROR(INDEX($G$2:$G$1999,MATCH(0,IFERROR(MATCH($G$2:$G$1999,$O$2:$O$1000,0),COUNTIF($M$1:$M351,$G$2:$G$1000)),0)),"")</f>
        <v/>
      </c>
      <c r="O352" s="48" t="s">
        <v>1967</v>
      </c>
      <c r="P352" s="42" t="str">
        <f t="shared" si="7"/>
        <v>CHNSW</v>
      </c>
      <c r="Q352" s="42" t="str">
        <f t="shared" si="8"/>
        <v>MMRXX</v>
      </c>
      <c r="R352" s="42" t="b">
        <f>IF(vlookup(O352,'Input - Config'!$A$3:$D$833,4,0)="No",False,True)</f>
        <v>0</v>
      </c>
      <c r="S352" s="42" t="b">
        <v>0</v>
      </c>
      <c r="U352" s="19">
        <f t="shared" si="9"/>
        <v>0.228</v>
      </c>
      <c r="V352" s="19">
        <f t="shared" si="10"/>
        <v>2020</v>
      </c>
      <c r="W352" s="42">
        <v>2030.0</v>
      </c>
      <c r="X352" s="42">
        <v>10.0</v>
      </c>
      <c r="Y352" s="49">
        <f>IFERROR(VLOOKUP(O352,'Final Data - Costs and Losses'!$A$2:$H$997,7,FALSE)/1000,915)</f>
        <v>1705.93296</v>
      </c>
      <c r="Z352" s="19" t="str">
        <f t="shared" si="11"/>
        <v>  TRNCHNSWMMRXX: [0.228, 2020, 'open', 2030, 10, 1706]</v>
      </c>
      <c r="AB352" s="48"/>
    </row>
    <row r="353">
      <c r="A353" s="19" t="str">
        <f t="array" ref="A353">IFERROR(INDEX('Input - Capacities'!$F$3:$F$1128, MATCH(0,COUNTIF($A$1:A352, 'Input - Capacities'!$F$3:$F$1128), 0)),"")</f>
        <v>TRNCHNQICHNXI</v>
      </c>
      <c r="B353" s="19" t="str">
        <f t="shared" si="1"/>
        <v>CHNQI</v>
      </c>
      <c r="C353" s="45" t="str">
        <f t="shared" si="2"/>
        <v>CHNNW</v>
      </c>
      <c r="D353" s="19" t="str">
        <f t="shared" si="3"/>
        <v>CHNXI</v>
      </c>
      <c r="E353" s="45" t="str">
        <f t="shared" si="4"/>
        <v>CHNNW</v>
      </c>
      <c r="F353" s="19" t="str">
        <f t="shared" si="5"/>
        <v>Yes</v>
      </c>
      <c r="G353" s="19" t="str">
        <f t="shared" si="6"/>
        <v>TRNCHNNWCHNNW</v>
      </c>
      <c r="H353" s="19">
        <f>max(SUMIFS('Input - Capacities'!$I$3:$I$1128,'Input - Capacities'!$F$3:$F$1128,A353),SUMIFS('Input - Capacities'!$J$3:$J$1128,'Input - Capacities'!$F$3:$F$1128,A353)*-1)</f>
        <v>2500</v>
      </c>
      <c r="I353" s="47"/>
      <c r="M353" s="19" t="str">
        <f t="array" ref="M353">IFERROR(INDEX($G$2:$G$1999,MATCH(0,IFERROR(MATCH($G$2:$G$1999,$O$2:$O$1000,0),COUNTIF($M$1:$M352,$G$2:$G$1000)),0)),"")</f>
        <v/>
      </c>
      <c r="O353" s="48" t="s">
        <v>1968</v>
      </c>
      <c r="P353" s="42" t="str">
        <f t="shared" si="7"/>
        <v>CHNSW</v>
      </c>
      <c r="Q353" s="42" t="str">
        <f t="shared" si="8"/>
        <v>NPLXX</v>
      </c>
      <c r="R353" s="42" t="b">
        <f>IF(vlookup(O353,'Input - Config'!$A$3:$D$833,4,0)="No",False,True)</f>
        <v>0</v>
      </c>
      <c r="S353" s="42" t="b">
        <v>0</v>
      </c>
      <c r="U353" s="19">
        <f t="shared" si="9"/>
        <v>0</v>
      </c>
      <c r="V353" s="19">
        <f t="shared" si="10"/>
        <v>2030</v>
      </c>
      <c r="W353" s="42">
        <v>2030.0</v>
      </c>
      <c r="X353" s="42">
        <v>10.0</v>
      </c>
      <c r="Y353" s="49">
        <f>IFERROR(VLOOKUP(O353,'Final Data - Costs and Losses'!$A$2:$H$997,7,FALSE)/1000,915)</f>
        <v>1767.57072</v>
      </c>
      <c r="Z353" s="19" t="str">
        <f t="shared" si="11"/>
        <v>  TRNCHNSWNPLXX: [0, 2030, 'open', 2030, 10, 1768]</v>
      </c>
      <c r="AB353" s="48"/>
    </row>
    <row r="354">
      <c r="A354" s="19" t="str">
        <f t="array" ref="A354">IFERROR(INDEX('Input - Capacities'!$F$3:$F$1128, MATCH(0,COUNTIF($A$1:A353, 'Input - Capacities'!$F$3:$F$1128), 0)),"")</f>
        <v>TRNCHNSCCHNSI</v>
      </c>
      <c r="B354" s="19" t="str">
        <f t="shared" si="1"/>
        <v>CHNSC</v>
      </c>
      <c r="C354" s="45" t="str">
        <f t="shared" si="2"/>
        <v>CHNSW</v>
      </c>
      <c r="D354" s="19" t="str">
        <f t="shared" si="3"/>
        <v>CHNSI</v>
      </c>
      <c r="E354" s="45" t="str">
        <f t="shared" si="4"/>
        <v>CHNNW</v>
      </c>
      <c r="F354" s="19" t="str">
        <f t="shared" si="5"/>
        <v>Yes</v>
      </c>
      <c r="G354" s="19" t="str">
        <f t="shared" si="6"/>
        <v>TRNCHNNWCHNSW</v>
      </c>
      <c r="H354" s="19">
        <f>max(SUMIFS('Input - Capacities'!$I$3:$I$1128,'Input - Capacities'!$F$3:$F$1128,A354),SUMIFS('Input - Capacities'!$J$3:$J$1128,'Input - Capacities'!$F$3:$F$1128,A354)*-1)</f>
        <v>0</v>
      </c>
      <c r="I354" s="47"/>
      <c r="M354" s="19" t="str">
        <f t="array" ref="M354">IFERROR(INDEX($G$2:$G$1999,MATCH(0,IFERROR(MATCH($G$2:$G$1999,$O$2:$O$1000,0),COUNTIF($M$1:$M353,$G$2:$G$1000)),0)),"")</f>
        <v/>
      </c>
      <c r="O354" s="48" t="s">
        <v>1969</v>
      </c>
      <c r="P354" s="42" t="str">
        <f t="shared" si="7"/>
        <v>CHNSW</v>
      </c>
      <c r="Q354" s="42" t="str">
        <f t="shared" si="8"/>
        <v>PAKXX</v>
      </c>
      <c r="R354" s="42" t="b">
        <f>IF(vlookup(O354,'Input - Config'!$A$3:$D$833,4,0)="No",False,True)</f>
        <v>0</v>
      </c>
      <c r="S354" s="42" t="b">
        <v>0</v>
      </c>
      <c r="U354" s="19">
        <f t="shared" si="9"/>
        <v>0</v>
      </c>
      <c r="V354" s="19">
        <f t="shared" si="10"/>
        <v>2030</v>
      </c>
      <c r="W354" s="42">
        <v>2030.0</v>
      </c>
      <c r="X354" s="42">
        <v>10.0</v>
      </c>
      <c r="Y354" s="49">
        <f>IFERROR(VLOOKUP(O354,'Final Data - Costs and Losses'!$A$2:$H$997,7,FALSE)/1000,915)</f>
        <v>2817.69552</v>
      </c>
      <c r="Z354" s="19" t="str">
        <f t="shared" si="11"/>
        <v>  TRNCHNSWPAKXX: [0, 2030, 'open', 2030, 10, 2818]</v>
      </c>
      <c r="AB354" s="48"/>
    </row>
    <row r="355">
      <c r="A355" s="19" t="str">
        <f t="array" ref="A355">IFERROR(INDEX('Input - Capacities'!$F$3:$F$1128, MATCH(0,COUNTIF($A$1:A354, 'Input - Capacities'!$F$3:$F$1128), 0)),"")</f>
        <v>TRNCHNSCCHNTI</v>
      </c>
      <c r="B355" s="19" t="str">
        <f t="shared" si="1"/>
        <v>CHNSC</v>
      </c>
      <c r="C355" s="45" t="str">
        <f t="shared" si="2"/>
        <v>CHNSW</v>
      </c>
      <c r="D355" s="19" t="str">
        <f t="shared" si="3"/>
        <v>CHNTI</v>
      </c>
      <c r="E355" s="45" t="str">
        <f t="shared" si="4"/>
        <v>CHNSW</v>
      </c>
      <c r="F355" s="19" t="str">
        <f t="shared" si="5"/>
        <v>Yes</v>
      </c>
      <c r="G355" s="19" t="str">
        <f t="shared" si="6"/>
        <v>TRNCHNSWCHNSW</v>
      </c>
      <c r="H355" s="19">
        <f>max(SUMIFS('Input - Capacities'!$I$3:$I$1128,'Input - Capacities'!$F$3:$F$1128,A355),SUMIFS('Input - Capacities'!$J$3:$J$1128,'Input - Capacities'!$F$3:$F$1128,A355)*-1)</f>
        <v>0</v>
      </c>
      <c r="I355" s="47"/>
      <c r="M355" s="19" t="str">
        <f t="array" ref="M355">IFERROR(INDEX($G$2:$G$1999,MATCH(0,IFERROR(MATCH($G$2:$G$1999,$O$2:$O$1000,0),COUNTIF($M$1:$M354,$G$2:$G$1000)),0)),"")</f>
        <v/>
      </c>
      <c r="O355" s="48" t="s">
        <v>1970</v>
      </c>
      <c r="P355" s="42" t="str">
        <f t="shared" si="7"/>
        <v>CHNSW</v>
      </c>
      <c r="Q355" s="42" t="str">
        <f t="shared" si="8"/>
        <v>VNMNO</v>
      </c>
      <c r="R355" s="42" t="b">
        <f>IF(vlookup(O355,'Input - Config'!$A$3:$D$833,4,0)="No",False,True)</f>
        <v>0</v>
      </c>
      <c r="S355" s="42" t="b">
        <v>0</v>
      </c>
      <c r="U355" s="19">
        <f t="shared" si="9"/>
        <v>0.8</v>
      </c>
      <c r="V355" s="19">
        <f t="shared" si="10"/>
        <v>2020</v>
      </c>
      <c r="W355" s="42">
        <v>2030.0</v>
      </c>
      <c r="X355" s="42">
        <v>10.0</v>
      </c>
      <c r="Y355" s="49">
        <f>IFERROR(VLOOKUP(O355,'Final Data - Costs and Losses'!$A$2:$H$997,7,FALSE)/1000,915)</f>
        <v>1333.82352</v>
      </c>
      <c r="Z355" s="19" t="str">
        <f t="shared" si="11"/>
        <v>  TRNCHNSWVNMNO: [0.8, 2020, 'open', 2030, 10, 1334]</v>
      </c>
      <c r="AB355" s="48"/>
    </row>
    <row r="356">
      <c r="A356" s="19" t="str">
        <f t="array" ref="A356">IFERROR(INDEX('Input - Capacities'!$F$3:$F$1128, MATCH(0,COUNTIF($A$1:A355, 'Input - Capacities'!$F$3:$F$1128), 0)),"")</f>
        <v>TRNCHNSCCHNYU</v>
      </c>
      <c r="B356" s="19" t="str">
        <f t="shared" si="1"/>
        <v>CHNSC</v>
      </c>
      <c r="C356" s="45" t="str">
        <f t="shared" si="2"/>
        <v>CHNSW</v>
      </c>
      <c r="D356" s="19" t="str">
        <f t="shared" si="3"/>
        <v>CHNYU</v>
      </c>
      <c r="E356" s="45" t="str">
        <f t="shared" si="4"/>
        <v>CHNSW</v>
      </c>
      <c r="F356" s="19" t="str">
        <f t="shared" si="5"/>
        <v>Yes</v>
      </c>
      <c r="G356" s="19" t="str">
        <f t="shared" si="6"/>
        <v>TRNCHNSWCHNSW</v>
      </c>
      <c r="H356" s="19">
        <f>max(SUMIFS('Input - Capacities'!$I$3:$I$1128,'Input - Capacities'!$F$3:$F$1128,A356),SUMIFS('Input - Capacities'!$J$3:$J$1128,'Input - Capacities'!$F$3:$F$1128,A356)*-1)</f>
        <v>0</v>
      </c>
      <c r="I356" s="47"/>
      <c r="M356" s="19" t="str">
        <f t="array" ref="M356">IFERROR(INDEX($G$2:$G$1999,MATCH(0,IFERROR(MATCH($G$2:$G$1999,$O$2:$O$1000,0),COUNTIF($M$1:$M355,$G$2:$G$1000)),0)),"")</f>
        <v/>
      </c>
      <c r="O356" s="48" t="s">
        <v>1294</v>
      </c>
      <c r="P356" s="42" t="str">
        <f t="shared" si="7"/>
        <v>CMRXX</v>
      </c>
      <c r="Q356" s="42" t="str">
        <f t="shared" si="8"/>
        <v>TCDXX</v>
      </c>
      <c r="R356" s="42" t="b">
        <f>IF(vlookup(O356,'Input - Config'!$A$3:$D$833,4,0)="No",False,True)</f>
        <v>0</v>
      </c>
      <c r="S356" s="42" t="b">
        <v>0</v>
      </c>
      <c r="U356" s="19">
        <f t="shared" si="9"/>
        <v>0</v>
      </c>
      <c r="V356" s="19">
        <f t="shared" si="10"/>
        <v>2030</v>
      </c>
      <c r="W356" s="42">
        <v>2030.0</v>
      </c>
      <c r="X356" s="42">
        <v>10.0</v>
      </c>
      <c r="Y356" s="49">
        <f>IFERROR(VLOOKUP(O356,'Final Data - Costs and Losses'!$A$2:$H$997,7,FALSE)/1000,915)</f>
        <v>1325.83344</v>
      </c>
      <c r="Z356" s="19" t="str">
        <f t="shared" si="11"/>
        <v>  TRNCMRXXTCDXX: [0, 2030, 'open', 2030, 10, 1326]</v>
      </c>
      <c r="AB356" s="48"/>
    </row>
    <row r="357">
      <c r="A357" s="19" t="str">
        <f t="array" ref="A357">IFERROR(INDEX('Input - Capacities'!$F$3:$F$1128, MATCH(0,COUNTIF($A$1:A356, 'Input - Capacities'!$F$3:$F$1128), 0)),"")</f>
        <v>TRNCHNSCCHNZH</v>
      </c>
      <c r="B357" s="19" t="str">
        <f t="shared" si="1"/>
        <v>CHNSC</v>
      </c>
      <c r="C357" s="45" t="str">
        <f t="shared" si="2"/>
        <v>CHNSW</v>
      </c>
      <c r="D357" s="19" t="str">
        <f t="shared" si="3"/>
        <v>CHNZH</v>
      </c>
      <c r="E357" s="45" t="str">
        <f t="shared" si="4"/>
        <v>CHNEA</v>
      </c>
      <c r="F357" s="19" t="str">
        <f t="shared" si="5"/>
        <v>Yes</v>
      </c>
      <c r="G357" s="19" t="str">
        <f t="shared" si="6"/>
        <v>TRNCHNEACHNSW</v>
      </c>
      <c r="H357" s="19">
        <f>max(SUMIFS('Input - Capacities'!$I$3:$I$1128,'Input - Capacities'!$F$3:$F$1128,A357),SUMIFS('Input - Capacities'!$J$3:$J$1128,'Input - Capacities'!$F$3:$F$1128,A357)*-1)</f>
        <v>8000</v>
      </c>
      <c r="I357" s="47"/>
      <c r="M357" s="19" t="str">
        <f t="array" ref="M357">IFERROR(INDEX($G$2:$G$1999,MATCH(0,IFERROR(MATCH($G$2:$G$1999,$O$2:$O$1000,0),COUNTIF($M$1:$M356,$G$2:$G$1000)),0)),"")</f>
        <v/>
      </c>
      <c r="O357" s="48" t="s">
        <v>274</v>
      </c>
      <c r="P357" s="42" t="str">
        <f t="shared" si="7"/>
        <v>CYPXX</v>
      </c>
      <c r="Q357" s="42" t="str">
        <f t="shared" si="8"/>
        <v>LBNXX</v>
      </c>
      <c r="R357" s="42" t="b">
        <f>IF(vlookup(O357,'Input - Config'!$A$3:$D$833,4,0)="No",False,True)</f>
        <v>1</v>
      </c>
      <c r="S357" s="42" t="b">
        <v>0</v>
      </c>
      <c r="U357" s="19">
        <f t="shared" si="9"/>
        <v>0</v>
      </c>
      <c r="V357" s="19">
        <f t="shared" si="10"/>
        <v>2030</v>
      </c>
      <c r="W357" s="42">
        <v>2030.0</v>
      </c>
      <c r="X357" s="42">
        <v>10.0</v>
      </c>
      <c r="Y357" s="49">
        <f>IFERROR(VLOOKUP(O357,'Final Data - Costs and Losses'!$A$2:$H$997,7,FALSE)/1000,915)</f>
        <v>886.12392</v>
      </c>
      <c r="Z357" s="19" t="str">
        <f t="shared" si="11"/>
        <v>  TRNCYPXXLBNXX: [0, 2030, 'open', 2030, 10, 886]</v>
      </c>
      <c r="AB357" s="48"/>
    </row>
    <row r="358">
      <c r="A358" s="19" t="str">
        <f t="array" ref="A358">IFERROR(INDEX('Input - Capacities'!$F$3:$F$1128, MATCH(0,COUNTIF($A$1:A357, 'Input - Capacities'!$F$3:$F$1128), 0)),"")</f>
        <v>TRNCHNSDCHNSX</v>
      </c>
      <c r="B358" s="19" t="str">
        <f t="shared" si="1"/>
        <v>CHNSD</v>
      </c>
      <c r="C358" s="45" t="str">
        <f t="shared" si="2"/>
        <v>CHNNO</v>
      </c>
      <c r="D358" s="19" t="str">
        <f t="shared" si="3"/>
        <v>CHNSX</v>
      </c>
      <c r="E358" s="45" t="str">
        <f t="shared" si="4"/>
        <v>CHNNO</v>
      </c>
      <c r="F358" s="19" t="str">
        <f t="shared" si="5"/>
        <v>Yes</v>
      </c>
      <c r="G358" s="19" t="str">
        <f t="shared" si="6"/>
        <v>TRNCHNNOCHNNO</v>
      </c>
      <c r="H358" s="19">
        <f>max(SUMIFS('Input - Capacities'!$I$3:$I$1128,'Input - Capacities'!$F$3:$F$1128,A358),SUMIFS('Input - Capacities'!$J$3:$J$1128,'Input - Capacities'!$F$3:$F$1128,A358)*-1)</f>
        <v>6500</v>
      </c>
      <c r="I358" s="47"/>
      <c r="M358" s="19" t="str">
        <f t="array" ref="M358">IFERROR(INDEX($G$2:$G$1999,MATCH(0,IFERROR(MATCH($G$2:$G$1999,$O$2:$O$1000,0),COUNTIF($M$1:$M357,$G$2:$G$1000)),0)),"")</f>
        <v/>
      </c>
      <c r="O358" s="48" t="s">
        <v>276</v>
      </c>
      <c r="P358" s="42" t="str">
        <f t="shared" si="7"/>
        <v>CYPXX</v>
      </c>
      <c r="Q358" s="42" t="str">
        <f t="shared" si="8"/>
        <v>SYRXX</v>
      </c>
      <c r="R358" s="42" t="b">
        <f>IF(vlookup(O358,'Input - Config'!$A$3:$D$833,4,0)="No",False,True)</f>
        <v>1</v>
      </c>
      <c r="S358" s="42" t="b">
        <v>0</v>
      </c>
      <c r="U358" s="19">
        <f t="shared" si="9"/>
        <v>0</v>
      </c>
      <c r="V358" s="19">
        <f t="shared" si="10"/>
        <v>2030</v>
      </c>
      <c r="W358" s="42">
        <v>2030.0</v>
      </c>
      <c r="X358" s="42">
        <v>10.0</v>
      </c>
      <c r="Y358" s="49">
        <f>IFERROR(VLOOKUP(O358,'Final Data - Costs and Losses'!$A$2:$H$997,7,FALSE)/1000,915)</f>
        <v>944.90784</v>
      </c>
      <c r="Z358" s="19" t="str">
        <f t="shared" si="11"/>
        <v>  TRNCYPXXSYRXX: [0, 2030, 'open', 2030, 10, 945]</v>
      </c>
      <c r="AB358" s="48"/>
    </row>
    <row r="359">
      <c r="A359" s="19" t="str">
        <f t="array" ref="A359">IFERROR(INDEX('Input - Capacities'!$F$3:$F$1128, MATCH(0,COUNTIF($A$1:A358, 'Input - Capacities'!$F$3:$F$1128), 0)),"")</f>
        <v>TRNCHNSDCHNTJ</v>
      </c>
      <c r="B359" s="19" t="str">
        <f t="shared" si="1"/>
        <v>CHNSD</v>
      </c>
      <c r="C359" s="45" t="str">
        <f t="shared" si="2"/>
        <v>CHNNO</v>
      </c>
      <c r="D359" s="19" t="str">
        <f t="shared" si="3"/>
        <v>CHNTJ</v>
      </c>
      <c r="E359" s="45" t="str">
        <f t="shared" si="4"/>
        <v>CHNNO</v>
      </c>
      <c r="F359" s="19" t="str">
        <f t="shared" si="5"/>
        <v>Yes</v>
      </c>
      <c r="G359" s="19" t="str">
        <f t="shared" si="6"/>
        <v>TRNCHNNOCHNNO</v>
      </c>
      <c r="H359" s="19">
        <f>max(SUMIFS('Input - Capacities'!$I$3:$I$1128,'Input - Capacities'!$F$3:$F$1128,A359),SUMIFS('Input - Capacities'!$J$3:$J$1128,'Input - Capacities'!$F$3:$F$1128,A359)*-1)</f>
        <v>2500</v>
      </c>
      <c r="I359" s="47"/>
      <c r="M359" s="19" t="str">
        <f t="array" ref="M359">IFERROR(INDEX($G$2:$G$1999,MATCH(0,IFERROR(MATCH($G$2:$G$1999,$O$2:$O$1000,0),COUNTIF($M$1:$M358,$G$2:$G$1000)),0)),"")</f>
        <v/>
      </c>
      <c r="O359" s="48" t="s">
        <v>278</v>
      </c>
      <c r="P359" s="42" t="str">
        <f t="shared" si="7"/>
        <v>CYPXX</v>
      </c>
      <c r="Q359" s="42" t="str">
        <f t="shared" si="8"/>
        <v>TURXX</v>
      </c>
      <c r="R359" s="42" t="b">
        <f>IF(vlookup(O359,'Input - Config'!$A$3:$D$833,4,0)="No",False,True)</f>
        <v>1</v>
      </c>
      <c r="S359" s="42" t="b">
        <v>0</v>
      </c>
      <c r="U359" s="19">
        <f t="shared" si="9"/>
        <v>0</v>
      </c>
      <c r="V359" s="19">
        <f t="shared" si="10"/>
        <v>2030</v>
      </c>
      <c r="W359" s="42">
        <v>2030.0</v>
      </c>
      <c r="X359" s="42">
        <v>10.0</v>
      </c>
      <c r="Y359" s="49">
        <f>IFERROR(VLOOKUP(O359,'Final Data - Costs and Losses'!$A$2:$H$997,7,FALSE)/1000,915)</f>
        <v>1248.7428</v>
      </c>
      <c r="Z359" s="19" t="str">
        <f t="shared" si="11"/>
        <v>  TRNCYPXXTURXX: [0, 2030, 'open', 2030, 10, 1249]</v>
      </c>
      <c r="AB359" s="48"/>
    </row>
    <row r="360">
      <c r="A360" s="19" t="str">
        <f t="array" ref="A360">IFERROR(INDEX('Input - Capacities'!$F$3:$F$1128, MATCH(0,COUNTIF($A$1:A359, 'Input - Capacities'!$F$3:$F$1128), 0)),"")</f>
        <v>TRNCHNSDKORXX</v>
      </c>
      <c r="B360" s="19" t="str">
        <f t="shared" si="1"/>
        <v>CHNSD</v>
      </c>
      <c r="C360" s="45" t="str">
        <f t="shared" si="2"/>
        <v>CHNNO</v>
      </c>
      <c r="D360" s="19" t="str">
        <f t="shared" si="3"/>
        <v>KORXX</v>
      </c>
      <c r="E360" s="45" t="str">
        <f t="shared" si="4"/>
        <v>KORXX</v>
      </c>
      <c r="F360" s="19" t="str">
        <f t="shared" si="5"/>
        <v>Yes</v>
      </c>
      <c r="G360" s="19" t="str">
        <f t="shared" si="6"/>
        <v>TRNCHNNOKORXX</v>
      </c>
      <c r="H360" s="19">
        <f>max(SUMIFS('Input - Capacities'!$I$3:$I$1128,'Input - Capacities'!$F$3:$F$1128,A360),SUMIFS('Input - Capacities'!$J$3:$J$1128,'Input - Capacities'!$F$3:$F$1128,A360)*-1)</f>
        <v>0</v>
      </c>
      <c r="I360" s="47"/>
      <c r="M360" s="19" t="str">
        <f t="array" ref="M360">IFERROR(INDEX($G$2:$G$1999,MATCH(0,IFERROR(MATCH($G$2:$G$1999,$O$2:$O$1000,0),COUNTIF($M$1:$M359,$G$2:$G$1000)),0)),"")</f>
        <v/>
      </c>
      <c r="O360" s="48" t="s">
        <v>1043</v>
      </c>
      <c r="P360" s="42" t="str">
        <f t="shared" si="7"/>
        <v>DEUXX</v>
      </c>
      <c r="Q360" s="42" t="str">
        <f t="shared" si="8"/>
        <v>GBRXX</v>
      </c>
      <c r="R360" s="42" t="b">
        <f>IF(vlookup(O360,'Input - Config'!$A$3:$D$833,4,0)="No",False,True)</f>
        <v>1</v>
      </c>
      <c r="S360" s="42" t="b">
        <v>0</v>
      </c>
      <c r="U360" s="19">
        <f t="shared" si="9"/>
        <v>0</v>
      </c>
      <c r="V360" s="19">
        <f t="shared" si="10"/>
        <v>2030</v>
      </c>
      <c r="W360" s="42">
        <v>2030.0</v>
      </c>
      <c r="X360" s="42">
        <v>10.0</v>
      </c>
      <c r="Y360" s="49">
        <f>IFERROR(VLOOKUP(O360,'Final Data - Costs and Losses'!$A$2:$H$997,7,FALSE)/1000,915)</f>
        <v>1374.10128</v>
      </c>
      <c r="Z360" s="19" t="str">
        <f t="shared" si="11"/>
        <v>  TRNDEUXXGBRXX: [0, 2030, 'open', 2030, 10, 1374]</v>
      </c>
      <c r="AB360" s="48"/>
    </row>
    <row r="361">
      <c r="A361" s="19" t="str">
        <f t="array" ref="A361">IFERROR(INDEX('Input - Capacities'!$F$3:$F$1128, MATCH(0,COUNTIF($A$1:A360, 'Input - Capacities'!$F$3:$F$1128), 0)),"")</f>
        <v>TRNCHNSDPRKXX</v>
      </c>
      <c r="B361" s="19" t="str">
        <f t="shared" si="1"/>
        <v>CHNSD</v>
      </c>
      <c r="C361" s="45" t="str">
        <f t="shared" si="2"/>
        <v>CHNNO</v>
      </c>
      <c r="D361" s="19" t="str">
        <f t="shared" si="3"/>
        <v>PRKXX</v>
      </c>
      <c r="E361" s="45" t="str">
        <f t="shared" si="4"/>
        <v>PRKXX</v>
      </c>
      <c r="F361" s="19" t="str">
        <f t="shared" si="5"/>
        <v>Yes</v>
      </c>
      <c r="G361" s="19" t="str">
        <f t="shared" si="6"/>
        <v>TRNCHNNOPRKXX</v>
      </c>
      <c r="H361" s="19">
        <f>max(SUMIFS('Input - Capacities'!$I$3:$I$1128,'Input - Capacities'!$F$3:$F$1128,A361),SUMIFS('Input - Capacities'!$J$3:$J$1128,'Input - Capacities'!$F$3:$F$1128,A361)*-1)</f>
        <v>0</v>
      </c>
      <c r="I361" s="47"/>
      <c r="M361" s="19" t="str">
        <f t="array" ref="M361">IFERROR(INDEX($G$2:$G$1999,MATCH(0,IFERROR(MATCH($G$2:$G$1999,$O$2:$O$1000,0),COUNTIF($M$1:$M360,$G$2:$G$1000)),0)),"")</f>
        <v/>
      </c>
      <c r="O361" s="48" t="s">
        <v>1297</v>
      </c>
      <c r="P361" s="42" t="str">
        <f t="shared" si="7"/>
        <v>DJIXX</v>
      </c>
      <c r="Q361" s="42" t="str">
        <f t="shared" si="8"/>
        <v>SOMXX</v>
      </c>
      <c r="R361" s="42" t="b">
        <f>IF(vlookup(O361,'Input - Config'!$A$3:$D$833,4,0)="No",False,True)</f>
        <v>0</v>
      </c>
      <c r="S361" s="42" t="b">
        <v>0</v>
      </c>
      <c r="U361" s="19">
        <f t="shared" si="9"/>
        <v>0</v>
      </c>
      <c r="V361" s="19">
        <f t="shared" si="10"/>
        <v>2030</v>
      </c>
      <c r="W361" s="42">
        <v>2030.0</v>
      </c>
      <c r="X361" s="42">
        <v>10.0</v>
      </c>
      <c r="Y361" s="49">
        <f>IFERROR(VLOOKUP(O361,'Final Data - Costs and Losses'!$A$2:$H$997,7,FALSE)/1000,915)</f>
        <v>1335.53568</v>
      </c>
      <c r="Z361" s="19" t="str">
        <f t="shared" si="11"/>
        <v>  TRNDJIXXSOMXX: [0, 2030, 'open', 2030, 10, 1336]</v>
      </c>
      <c r="AB361" s="48"/>
    </row>
    <row r="362">
      <c r="A362" s="19" t="str">
        <f t="array" ref="A362">IFERROR(INDEX('Input - Capacities'!$F$3:$F$1128, MATCH(0,COUNTIF($A$1:A361, 'Input - Capacities'!$F$3:$F$1128), 0)),"")</f>
        <v>TRNCHNSHCHNZH</v>
      </c>
      <c r="B362" s="19" t="str">
        <f t="shared" si="1"/>
        <v>CHNSH</v>
      </c>
      <c r="C362" s="45" t="str">
        <f t="shared" si="2"/>
        <v>CHNEA</v>
      </c>
      <c r="D362" s="19" t="str">
        <f t="shared" si="3"/>
        <v>CHNZH</v>
      </c>
      <c r="E362" s="45" t="str">
        <f t="shared" si="4"/>
        <v>CHNEA</v>
      </c>
      <c r="F362" s="19" t="str">
        <f t="shared" si="5"/>
        <v>Yes</v>
      </c>
      <c r="G362" s="19" t="str">
        <f t="shared" si="6"/>
        <v>TRNCHNEACHNEA</v>
      </c>
      <c r="H362" s="19">
        <f>max(SUMIFS('Input - Capacities'!$I$3:$I$1128,'Input - Capacities'!$F$3:$F$1128,A362),SUMIFS('Input - Capacities'!$J$3:$J$1128,'Input - Capacities'!$F$3:$F$1128,A362)*-1)</f>
        <v>2500</v>
      </c>
      <c r="I362" s="47"/>
      <c r="M362" s="19" t="str">
        <f t="array" ref="M362">IFERROR(INDEX($G$2:$G$1999,MATCH(0,IFERROR(MATCH($G$2:$G$1999,$O$2:$O$1000,0),COUNTIF($M$1:$M361,$G$2:$G$1000)),0)),"")</f>
        <v/>
      </c>
      <c r="O362" s="48" t="s">
        <v>1302</v>
      </c>
      <c r="P362" s="42" t="str">
        <f t="shared" si="7"/>
        <v>DJIXX</v>
      </c>
      <c r="Q362" s="42" t="str">
        <f t="shared" si="8"/>
        <v>YEMXX</v>
      </c>
      <c r="R362" s="42" t="b">
        <f>IF(vlookup(O362,'Input - Config'!$A$3:$D$833,4,0)="No",False,True)</f>
        <v>1</v>
      </c>
      <c r="S362" s="42" t="b">
        <v>0</v>
      </c>
      <c r="U362" s="19">
        <f t="shared" si="9"/>
        <v>0</v>
      </c>
      <c r="V362" s="19">
        <f t="shared" si="10"/>
        <v>2030</v>
      </c>
      <c r="W362" s="42">
        <v>2030.0</v>
      </c>
      <c r="X362" s="42">
        <v>10.0</v>
      </c>
      <c r="Y362" s="49">
        <f>IFERROR(VLOOKUP(O362,'Final Data - Costs and Losses'!$A$2:$H$997,7,FALSE)/1000,915)</f>
        <v>1021.39776</v>
      </c>
      <c r="Z362" s="19" t="str">
        <f t="shared" si="11"/>
        <v>  TRNDJIXXYEMXX: [0, 2030, 'open', 2030, 10, 1021]</v>
      </c>
      <c r="AB362" s="48"/>
    </row>
    <row r="363">
      <c r="A363" s="19" t="str">
        <f t="array" ref="A363">IFERROR(INDEX('Input - Capacities'!$F$3:$F$1128, MATCH(0,COUNTIF($A$1:A362, 'Input - Capacities'!$F$3:$F$1128), 0)),"")</f>
        <v>TRNCHNSICHNSX</v>
      </c>
      <c r="B363" s="19" t="str">
        <f t="shared" si="1"/>
        <v>CHNSI</v>
      </c>
      <c r="C363" s="45" t="str">
        <f t="shared" si="2"/>
        <v>CHNNW</v>
      </c>
      <c r="D363" s="19" t="str">
        <f t="shared" si="3"/>
        <v>CHNSX</v>
      </c>
      <c r="E363" s="45" t="str">
        <f t="shared" si="4"/>
        <v>CHNNO</v>
      </c>
      <c r="F363" s="19" t="str">
        <f t="shared" si="5"/>
        <v>Yes</v>
      </c>
      <c r="G363" s="19" t="str">
        <f t="shared" si="6"/>
        <v>TRNCHNNOCHNNW</v>
      </c>
      <c r="H363" s="19">
        <f>max(SUMIFS('Input - Capacities'!$I$3:$I$1128,'Input - Capacities'!$F$3:$F$1128,A363),SUMIFS('Input - Capacities'!$J$3:$J$1128,'Input - Capacities'!$F$3:$F$1128,A363)*-1)</f>
        <v>0</v>
      </c>
      <c r="I363" s="47"/>
      <c r="M363" s="19" t="str">
        <f t="array" ref="M363">IFERROR(INDEX($G$2:$G$1999,MATCH(0,IFERROR(MATCH($G$2:$G$1999,$O$2:$O$1000,0),COUNTIF($M$1:$M362,$G$2:$G$1000)),0)),"")</f>
        <v/>
      </c>
      <c r="O363" s="48" t="s">
        <v>281</v>
      </c>
      <c r="P363" s="42" t="str">
        <f t="shared" si="7"/>
        <v>DZAXX</v>
      </c>
      <c r="Q363" s="42" t="str">
        <f t="shared" si="8"/>
        <v>ESPXX</v>
      </c>
      <c r="R363" s="42" t="b">
        <f>IF(vlookup(O363,'Input - Config'!$A$3:$D$833,4,0)="No",False,True)</f>
        <v>1</v>
      </c>
      <c r="S363" s="42" t="b">
        <v>0</v>
      </c>
      <c r="U363" s="19">
        <f t="shared" si="9"/>
        <v>2</v>
      </c>
      <c r="V363" s="19">
        <f t="shared" si="10"/>
        <v>2020</v>
      </c>
      <c r="W363" s="42">
        <v>2030.0</v>
      </c>
      <c r="X363" s="42">
        <v>10.0</v>
      </c>
      <c r="Y363" s="49">
        <f>IFERROR(VLOOKUP(O363,'Final Data - Costs and Losses'!$A$2:$H$997,7,FALSE)/1000,915)</f>
        <v>1220.4132</v>
      </c>
      <c r="Z363" s="19" t="str">
        <f t="shared" si="11"/>
        <v>  TRNDZAXXESPXX: [2, 2020, 'open', 2030, 10, 1220]</v>
      </c>
      <c r="AB363" s="48"/>
    </row>
    <row r="364">
      <c r="A364" s="19" t="str">
        <f t="array" ref="A364">IFERROR(INDEX('Input - Capacities'!$F$3:$F$1128, MATCH(0,COUNTIF($A$1:A363, 'Input - Capacities'!$F$3:$F$1128), 0)),"")</f>
        <v>TRNCHNTICHNXI</v>
      </c>
      <c r="B364" s="19" t="str">
        <f t="shared" si="1"/>
        <v>CHNTI</v>
      </c>
      <c r="C364" s="45" t="str">
        <f t="shared" si="2"/>
        <v>CHNSW</v>
      </c>
      <c r="D364" s="19" t="str">
        <f t="shared" si="3"/>
        <v>CHNXI</v>
      </c>
      <c r="E364" s="45" t="str">
        <f t="shared" si="4"/>
        <v>CHNNW</v>
      </c>
      <c r="F364" s="19" t="str">
        <f t="shared" si="5"/>
        <v>Yes</v>
      </c>
      <c r="G364" s="19" t="str">
        <f t="shared" si="6"/>
        <v>TRNCHNNWCHNSW</v>
      </c>
      <c r="H364" s="19">
        <f>max(SUMIFS('Input - Capacities'!$I$3:$I$1128,'Input - Capacities'!$F$3:$F$1128,A364),SUMIFS('Input - Capacities'!$J$3:$J$1128,'Input - Capacities'!$F$3:$F$1128,A364)*-1)</f>
        <v>0</v>
      </c>
      <c r="I364" s="47"/>
      <c r="M364" s="19" t="str">
        <f t="array" ref="M364">IFERROR(INDEX($G$2:$G$1999,MATCH(0,IFERROR(MATCH($G$2:$G$1999,$O$2:$O$1000,0),COUNTIF($M$1:$M363,$G$2:$G$1000)),0)),"")</f>
        <v/>
      </c>
      <c r="O364" s="48" t="s">
        <v>1418</v>
      </c>
      <c r="P364" s="42" t="str">
        <f t="shared" si="7"/>
        <v>DZAXX</v>
      </c>
      <c r="Q364" s="42" t="str">
        <f t="shared" si="8"/>
        <v>FRAXX</v>
      </c>
      <c r="R364" s="42" t="b">
        <f>IF(vlookup(O364,'Input - Config'!$A$3:$D$833,4,0)="No",False,True)</f>
        <v>1</v>
      </c>
      <c r="S364" s="42" t="b">
        <v>0</v>
      </c>
      <c r="U364" s="19">
        <f t="shared" si="9"/>
        <v>0</v>
      </c>
      <c r="V364" s="19">
        <f t="shared" si="10"/>
        <v>2030</v>
      </c>
      <c r="W364" s="42">
        <v>2030.0</v>
      </c>
      <c r="X364" s="42">
        <v>10.0</v>
      </c>
      <c r="Y364" s="49">
        <f>IFERROR(VLOOKUP(O364,'Final Data - Costs and Losses'!$A$2:$H$997,7,FALSE)/1000,915)</f>
        <v>1668.02088</v>
      </c>
      <c r="Z364" s="19" t="str">
        <f t="shared" si="11"/>
        <v>  TRNDZAXXFRAXX: [0, 2030, 'open', 2030, 10, 1668]</v>
      </c>
      <c r="AB364" s="48"/>
    </row>
    <row r="365">
      <c r="A365" s="19" t="str">
        <f t="array" ref="A365">IFERROR(INDEX('Input - Capacities'!$F$3:$F$1128, MATCH(0,COUNTIF($A$1:A364, 'Input - Capacities'!$F$3:$F$1128), 0)),"")</f>
        <v>TRNCHNTICHNYU</v>
      </c>
      <c r="B365" s="19" t="str">
        <f t="shared" si="1"/>
        <v>CHNTI</v>
      </c>
      <c r="C365" s="45" t="str">
        <f t="shared" si="2"/>
        <v>CHNSW</v>
      </c>
      <c r="D365" s="19" t="str">
        <f t="shared" si="3"/>
        <v>CHNYU</v>
      </c>
      <c r="E365" s="45" t="str">
        <f t="shared" si="4"/>
        <v>CHNSW</v>
      </c>
      <c r="F365" s="19" t="str">
        <f t="shared" si="5"/>
        <v>Yes</v>
      </c>
      <c r="G365" s="19" t="str">
        <f t="shared" si="6"/>
        <v>TRNCHNSWCHNSW</v>
      </c>
      <c r="H365" s="19">
        <f>max(SUMIFS('Input - Capacities'!$I$3:$I$1128,'Input - Capacities'!$F$3:$F$1128,A365),SUMIFS('Input - Capacities'!$J$3:$J$1128,'Input - Capacities'!$F$3:$F$1128,A365)*-1)</f>
        <v>0</v>
      </c>
      <c r="I365" s="47"/>
      <c r="M365" s="19" t="str">
        <f t="array" ref="M365">IFERROR(INDEX($G$2:$G$1999,MATCH(0,IFERROR(MATCH($G$2:$G$1999,$O$2:$O$1000,0),COUNTIF($M$1:$M364,$G$2:$G$1000)),0)),"")</f>
        <v/>
      </c>
      <c r="O365" s="48" t="s">
        <v>1420</v>
      </c>
      <c r="P365" s="42" t="str">
        <f t="shared" si="7"/>
        <v>DZAXX</v>
      </c>
      <c r="Q365" s="42" t="str">
        <f t="shared" si="8"/>
        <v>ITAXX</v>
      </c>
      <c r="R365" s="42" t="b">
        <f>IF(vlookup(O365,'Input - Config'!$A$3:$D$833,4,0)="No",False,True)</f>
        <v>1</v>
      </c>
      <c r="S365" s="42" t="b">
        <v>0</v>
      </c>
      <c r="U365" s="19">
        <f t="shared" si="9"/>
        <v>0</v>
      </c>
      <c r="V365" s="19">
        <f t="shared" si="10"/>
        <v>2030</v>
      </c>
      <c r="W365" s="42">
        <v>2030.0</v>
      </c>
      <c r="X365" s="42">
        <v>10.0</v>
      </c>
      <c r="Y365" s="49">
        <f>IFERROR(VLOOKUP(O365,'Final Data - Costs and Losses'!$A$2:$H$997,7,FALSE)/1000,915)</f>
        <v>1415.88744</v>
      </c>
      <c r="Z365" s="19" t="str">
        <f t="shared" si="11"/>
        <v>  TRNDZAXXITAXX: [0, 2030, 'open', 2030, 10, 1416]</v>
      </c>
      <c r="AB365" s="48"/>
    </row>
    <row r="366">
      <c r="A366" s="19" t="str">
        <f t="array" ref="A366">IFERROR(INDEX('Input - Capacities'!$F$3:$F$1128, MATCH(0,COUNTIF($A$1:A365, 'Input - Capacities'!$F$3:$F$1128), 0)),"")</f>
        <v>TRNCHNTIINDNE</v>
      </c>
      <c r="B366" s="19" t="str">
        <f t="shared" si="1"/>
        <v>CHNTI</v>
      </c>
      <c r="C366" s="45" t="str">
        <f t="shared" si="2"/>
        <v>CHNSW</v>
      </c>
      <c r="D366" s="19" t="str">
        <f t="shared" si="3"/>
        <v>INDNE</v>
      </c>
      <c r="E366" s="45" t="str">
        <f t="shared" si="4"/>
        <v>INDNE</v>
      </c>
      <c r="F366" s="19" t="str">
        <f t="shared" si="5"/>
        <v>Yes</v>
      </c>
      <c r="G366" s="19" t="str">
        <f t="shared" si="6"/>
        <v>TRNCHNSWINDNE</v>
      </c>
      <c r="H366" s="19">
        <f>max(SUMIFS('Input - Capacities'!$I$3:$I$1128,'Input - Capacities'!$F$3:$F$1128,A366),SUMIFS('Input - Capacities'!$J$3:$J$1128,'Input - Capacities'!$F$3:$F$1128,A366)*-1)</f>
        <v>0</v>
      </c>
      <c r="I366" s="47"/>
      <c r="M366" s="19" t="str">
        <f t="array" ref="M366">IFERROR(INDEX($G$2:$G$1999,MATCH(0,IFERROR(MATCH($G$2:$G$1999,$O$2:$O$1000,0),COUNTIF($M$1:$M365,$G$2:$G$1000)),0)),"")</f>
        <v/>
      </c>
      <c r="O366" s="48" t="s">
        <v>1061</v>
      </c>
      <c r="P366" s="42" t="str">
        <f t="shared" si="7"/>
        <v>EGYXX</v>
      </c>
      <c r="Q366" s="42" t="str">
        <f t="shared" si="8"/>
        <v>GRCXX</v>
      </c>
      <c r="R366" s="42" t="b">
        <f>IF(vlookup(O366,'Input - Config'!$A$3:$D$833,4,0)="No",False,True)</f>
        <v>1</v>
      </c>
      <c r="S366" s="42" t="b">
        <v>0</v>
      </c>
      <c r="U366" s="19">
        <f t="shared" si="9"/>
        <v>0</v>
      </c>
      <c r="V366" s="19">
        <f t="shared" si="10"/>
        <v>2030</v>
      </c>
      <c r="W366" s="42">
        <v>2030.0</v>
      </c>
      <c r="X366" s="42">
        <v>10.0</v>
      </c>
      <c r="Y366" s="49">
        <f>IFERROR(VLOOKUP(O366,'Final Data - Costs and Losses'!$A$2:$H$997,7,FALSE)/1000,915)</f>
        <v>1507.95864</v>
      </c>
      <c r="Z366" s="19" t="str">
        <f t="shared" si="11"/>
        <v>  TRNEGYXXGRCXX: [0, 2030, 'open', 2030, 10, 1508]</v>
      </c>
      <c r="AB366" s="48"/>
    </row>
    <row r="367">
      <c r="A367" s="19" t="str">
        <f t="array" ref="A367">IFERROR(INDEX('Input - Capacities'!$F$3:$F$1128, MATCH(0,COUNTIF($A$1:A366, 'Input - Capacities'!$F$3:$F$1128), 0)),"")</f>
        <v>TRNCHNTIINDNO</v>
      </c>
      <c r="B367" s="19" t="str">
        <f t="shared" si="1"/>
        <v>CHNTI</v>
      </c>
      <c r="C367" s="45" t="str">
        <f t="shared" si="2"/>
        <v>CHNSW</v>
      </c>
      <c r="D367" s="19" t="str">
        <f t="shared" si="3"/>
        <v>INDNO</v>
      </c>
      <c r="E367" s="45" t="str">
        <f t="shared" si="4"/>
        <v>INDNO</v>
      </c>
      <c r="F367" s="19" t="str">
        <f t="shared" si="5"/>
        <v>Yes</v>
      </c>
      <c r="G367" s="19" t="str">
        <f t="shared" si="6"/>
        <v>TRNCHNSWINDNO</v>
      </c>
      <c r="H367" s="19">
        <f>max(SUMIFS('Input - Capacities'!$I$3:$I$1128,'Input - Capacities'!$F$3:$F$1128,A367),SUMIFS('Input - Capacities'!$J$3:$J$1128,'Input - Capacities'!$F$3:$F$1128,A367)*-1)</f>
        <v>0</v>
      </c>
      <c r="I367" s="47"/>
      <c r="M367" s="19" t="str">
        <f t="array" ref="M367">IFERROR(INDEX($G$2:$G$1999,MATCH(0,IFERROR(MATCH($G$2:$G$1999,$O$2:$O$1000,0),COUNTIF($M$1:$M366,$G$2:$G$1000)),0)),"")</f>
        <v/>
      </c>
      <c r="O367" s="48" t="s">
        <v>1430</v>
      </c>
      <c r="P367" s="42" t="str">
        <f t="shared" si="7"/>
        <v>EGYXX</v>
      </c>
      <c r="Q367" s="42" t="str">
        <f t="shared" si="8"/>
        <v>SAUXX</v>
      </c>
      <c r="R367" s="42" t="b">
        <f>IF(vlookup(O367,'Input - Config'!$A$3:$D$833,4,0)="No",False,True)</f>
        <v>1</v>
      </c>
      <c r="S367" s="42" t="b">
        <v>0</v>
      </c>
      <c r="U367" s="19">
        <f t="shared" si="9"/>
        <v>0</v>
      </c>
      <c r="V367" s="19">
        <f t="shared" si="10"/>
        <v>2030</v>
      </c>
      <c r="W367" s="42">
        <v>2030.0</v>
      </c>
      <c r="X367" s="42">
        <v>10.0</v>
      </c>
      <c r="Y367" s="49">
        <f>IFERROR(VLOOKUP(O367,'Final Data - Costs and Losses'!$A$2:$H$997,7,FALSE)/1000,915)</f>
        <v>1876.24344</v>
      </c>
      <c r="Z367" s="19" t="str">
        <f t="shared" si="11"/>
        <v>  TRNEGYXXSAUXX: [0, 2030, 'open', 2030, 10, 1876]</v>
      </c>
      <c r="AB367" s="48"/>
    </row>
    <row r="368">
      <c r="A368" s="19" t="str">
        <f t="array" ref="A368">IFERROR(INDEX('Input - Capacities'!$F$3:$F$1128, MATCH(0,COUNTIF($A$1:A367, 'Input - Capacities'!$F$3:$F$1128), 0)),"")</f>
        <v>TRNCHNTIMMRXX</v>
      </c>
      <c r="B368" s="19" t="str">
        <f t="shared" si="1"/>
        <v>CHNTI</v>
      </c>
      <c r="C368" s="45" t="str">
        <f t="shared" si="2"/>
        <v>CHNSW</v>
      </c>
      <c r="D368" s="19" t="str">
        <f t="shared" si="3"/>
        <v>MMRXX</v>
      </c>
      <c r="E368" s="45" t="str">
        <f t="shared" si="4"/>
        <v>MMRXX</v>
      </c>
      <c r="F368" s="19" t="str">
        <f t="shared" si="5"/>
        <v>Yes</v>
      </c>
      <c r="G368" s="19" t="str">
        <f t="shared" si="6"/>
        <v>TRNCHNSWMMRXX</v>
      </c>
      <c r="H368" s="19">
        <f>max(SUMIFS('Input - Capacities'!$I$3:$I$1128,'Input - Capacities'!$F$3:$F$1128,A368),SUMIFS('Input - Capacities'!$J$3:$J$1128,'Input - Capacities'!$F$3:$F$1128,A368)*-1)</f>
        <v>0</v>
      </c>
      <c r="I368" s="47"/>
      <c r="M368" s="19" t="str">
        <f t="array" ref="M368">IFERROR(INDEX($G$2:$G$1999,MATCH(0,IFERROR(MATCH($G$2:$G$1999,$O$2:$O$1000,0),COUNTIF($M$1:$M367,$G$2:$G$1000)),0)),"")</f>
        <v/>
      </c>
      <c r="O368" s="48" t="s">
        <v>302</v>
      </c>
      <c r="P368" s="42" t="str">
        <f t="shared" si="7"/>
        <v>GRCXX</v>
      </c>
      <c r="Q368" s="42" t="str">
        <f t="shared" si="8"/>
        <v>LBYXX</v>
      </c>
      <c r="R368" s="42" t="b">
        <f>IF(vlookup(O368,'Input - Config'!$A$3:$D$833,4,0)="No",False,True)</f>
        <v>1</v>
      </c>
      <c r="S368" s="42" t="b">
        <v>0</v>
      </c>
      <c r="U368" s="19">
        <f t="shared" si="9"/>
        <v>0</v>
      </c>
      <c r="V368" s="19">
        <f t="shared" si="10"/>
        <v>2030</v>
      </c>
      <c r="W368" s="42">
        <v>2030.0</v>
      </c>
      <c r="X368" s="42">
        <v>10.0</v>
      </c>
      <c r="Y368" s="49">
        <f>IFERROR(VLOOKUP(O368,'Final Data - Costs and Losses'!$A$2:$H$997,7,FALSE)/1000,915)</f>
        <v>1499.45976</v>
      </c>
      <c r="Z368" s="19" t="str">
        <f t="shared" si="11"/>
        <v>  TRNGRCXXLBYXX: [0, 2030, 'open', 2030, 10, 1499]</v>
      </c>
      <c r="AB368" s="48"/>
    </row>
    <row r="369">
      <c r="A369" s="19" t="str">
        <f t="array" ref="A369">IFERROR(INDEX('Input - Capacities'!$F$3:$F$1128, MATCH(0,COUNTIF($A$1:A368, 'Input - Capacities'!$F$3:$F$1128), 0)),"")</f>
        <v>TRNCHNTINPLXX</v>
      </c>
      <c r="B369" s="19" t="str">
        <f t="shared" si="1"/>
        <v>CHNTI</v>
      </c>
      <c r="C369" s="45" t="str">
        <f t="shared" si="2"/>
        <v>CHNSW</v>
      </c>
      <c r="D369" s="19" t="str">
        <f t="shared" si="3"/>
        <v>NPLXX</v>
      </c>
      <c r="E369" s="45" t="str">
        <f t="shared" si="4"/>
        <v>NPLXX</v>
      </c>
      <c r="F369" s="19" t="str">
        <f t="shared" si="5"/>
        <v>Yes</v>
      </c>
      <c r="G369" s="19" t="str">
        <f t="shared" si="6"/>
        <v>TRNCHNSWNPLXX</v>
      </c>
      <c r="H369" s="19">
        <f>max(SUMIFS('Input - Capacities'!$I$3:$I$1128,'Input - Capacities'!$F$3:$F$1128,A369),SUMIFS('Input - Capacities'!$J$3:$J$1128,'Input - Capacities'!$F$3:$F$1128,A369)*-1)</f>
        <v>0</v>
      </c>
      <c r="I369" s="47"/>
      <c r="M369" s="19" t="str">
        <f t="array" ref="M369">IFERROR(INDEX($G$2:$G$1999,MATCH(0,IFERROR(MATCH($G$2:$G$1999,$O$2:$O$1000,0),COUNTIF($M$1:$M368,$G$2:$G$1000)),0)),"")</f>
        <v/>
      </c>
      <c r="O369" s="48" t="s">
        <v>1125</v>
      </c>
      <c r="P369" s="42" t="str">
        <f t="shared" si="7"/>
        <v>IDNNU</v>
      </c>
      <c r="Q369" s="42" t="str">
        <f t="shared" si="8"/>
        <v>TLSXX</v>
      </c>
      <c r="R369" s="42" t="b">
        <f>IF(vlookup(O369,'Input - Config'!$A$3:$D$833,4,0)="No",False,True)</f>
        <v>0</v>
      </c>
      <c r="S369" s="42" t="b">
        <v>0</v>
      </c>
      <c r="U369" s="19">
        <f t="shared" si="9"/>
        <v>0</v>
      </c>
      <c r="V369" s="19">
        <f t="shared" si="10"/>
        <v>2030</v>
      </c>
      <c r="W369" s="42">
        <v>2030.0</v>
      </c>
      <c r="X369" s="42">
        <v>10.0</v>
      </c>
      <c r="Y369" s="49">
        <f>IFERROR(VLOOKUP(O369,'Final Data - Costs and Losses'!$A$2:$H$997,7,FALSE)/1000,915)</f>
        <v>1364.07168</v>
      </c>
      <c r="Z369" s="19" t="str">
        <f t="shared" si="11"/>
        <v>  TRNIDNNUTLSXX: [0, 2030, 'open', 2030, 10, 1364]</v>
      </c>
      <c r="AB369" s="48"/>
    </row>
    <row r="370">
      <c r="A370" s="19" t="str">
        <f t="array" ref="A370">IFERROR(INDEX('Input - Capacities'!$F$3:$F$1128, MATCH(0,COUNTIF($A$1:A369, 'Input - Capacities'!$F$3:$F$1128), 0)),"")</f>
        <v>TRNCHNTIPAKXX</v>
      </c>
      <c r="B370" s="19" t="str">
        <f t="shared" si="1"/>
        <v>CHNTI</v>
      </c>
      <c r="C370" s="45" t="str">
        <f t="shared" si="2"/>
        <v>CHNSW</v>
      </c>
      <c r="D370" s="19" t="str">
        <f t="shared" si="3"/>
        <v>PAKXX</v>
      </c>
      <c r="E370" s="45" t="str">
        <f t="shared" si="4"/>
        <v>PAKXX</v>
      </c>
      <c r="F370" s="19" t="str">
        <f t="shared" si="5"/>
        <v>Yes</v>
      </c>
      <c r="G370" s="19" t="str">
        <f t="shared" si="6"/>
        <v>TRNCHNSWPAKXX</v>
      </c>
      <c r="H370" s="19">
        <f>max(SUMIFS('Input - Capacities'!$I$3:$I$1128,'Input - Capacities'!$F$3:$F$1128,A370),SUMIFS('Input - Capacities'!$J$3:$J$1128,'Input - Capacities'!$F$3:$F$1128,A370)*-1)</f>
        <v>0</v>
      </c>
      <c r="I370" s="47"/>
      <c r="M370" s="19" t="str">
        <f t="array" ref="M370">IFERROR(INDEX($G$2:$G$1999,MATCH(0,IFERROR(MATCH($G$2:$G$1999,$O$2:$O$1000,0),COUNTIF($M$1:$M369,$G$2:$G$1000)),0)),"")</f>
        <v/>
      </c>
      <c r="O370" s="48" t="s">
        <v>1132</v>
      </c>
      <c r="P370" s="42" t="str">
        <f t="shared" si="7"/>
        <v>IDNPP</v>
      </c>
      <c r="Q370" s="42" t="str">
        <f t="shared" si="8"/>
        <v>PNGXX</v>
      </c>
      <c r="R370" s="42" t="b">
        <f>IF(vlookup(O370,'Input - Config'!$A$3:$D$833,4,0)="No",False,True)</f>
        <v>0</v>
      </c>
      <c r="S370" s="42" t="b">
        <v>0</v>
      </c>
      <c r="U370" s="19">
        <f t="shared" si="9"/>
        <v>0</v>
      </c>
      <c r="V370" s="19">
        <f t="shared" si="10"/>
        <v>2030</v>
      </c>
      <c r="W370" s="42">
        <v>2030.0</v>
      </c>
      <c r="X370" s="42">
        <v>10.0</v>
      </c>
      <c r="Y370" s="49">
        <f>IFERROR(VLOOKUP(O370,'Final Data - Costs and Losses'!$A$2:$H$997,7,FALSE)/1000,915)</f>
        <v>1313.2776</v>
      </c>
      <c r="Z370" s="19" t="str">
        <f t="shared" si="11"/>
        <v>  TRNIDNPPPNGXX: [0, 2030, 'open', 2030, 10, 1313]</v>
      </c>
      <c r="AB370" s="48"/>
    </row>
    <row r="371">
      <c r="A371" s="19" t="str">
        <f t="array" ref="A371">IFERROR(INDEX('Input - Capacities'!$F$3:$F$1128, MATCH(0,COUNTIF($A$1:A370, 'Input - Capacities'!$F$3:$F$1128), 0)),"")</f>
        <v>TRNCHNXIINDNO</v>
      </c>
      <c r="B371" s="19" t="str">
        <f t="shared" si="1"/>
        <v>CHNXI</v>
      </c>
      <c r="C371" s="45" t="str">
        <f t="shared" si="2"/>
        <v>CHNNW</v>
      </c>
      <c r="D371" s="19" t="str">
        <f t="shared" si="3"/>
        <v>INDNO</v>
      </c>
      <c r="E371" s="45" t="str">
        <f t="shared" si="4"/>
        <v>INDNO</v>
      </c>
      <c r="F371" s="19" t="str">
        <f t="shared" si="5"/>
        <v>Yes</v>
      </c>
      <c r="G371" s="19" t="str">
        <f t="shared" si="6"/>
        <v>TRNCHNNWINDNO</v>
      </c>
      <c r="H371" s="19">
        <f>max(SUMIFS('Input - Capacities'!$I$3:$I$1128,'Input - Capacities'!$F$3:$F$1128,A371),SUMIFS('Input - Capacities'!$J$3:$J$1128,'Input - Capacities'!$F$3:$F$1128,A371)*-1)</f>
        <v>0</v>
      </c>
      <c r="I371" s="47"/>
      <c r="M371" s="19" t="str">
        <f t="array" ref="M371">IFERROR(INDEX($G$2:$G$1999,MATCH(0,IFERROR(MATCH($G$2:$G$1999,$O$2:$O$1000,0),COUNTIF($M$1:$M370,$G$2:$G$1000)),0)),"")</f>
        <v/>
      </c>
      <c r="O371" s="48" t="s">
        <v>164</v>
      </c>
      <c r="P371" s="42" t="str">
        <f t="shared" si="7"/>
        <v>INDWE</v>
      </c>
      <c r="Q371" s="42" t="str">
        <f t="shared" si="8"/>
        <v>OMNXX</v>
      </c>
      <c r="R371" s="42" t="b">
        <f>IF(vlookup(O371,'Input - Config'!$A$3:$D$833,4,0)="No",False,True)</f>
        <v>1</v>
      </c>
      <c r="S371" s="42" t="b">
        <v>0</v>
      </c>
      <c r="U371" s="19">
        <f t="shared" si="9"/>
        <v>0</v>
      </c>
      <c r="V371" s="19">
        <f t="shared" si="10"/>
        <v>2030</v>
      </c>
      <c r="W371" s="42">
        <v>2030.0</v>
      </c>
      <c r="X371" s="42">
        <v>10.0</v>
      </c>
      <c r="Y371" s="49">
        <f>IFERROR(VLOOKUP(O371,'Final Data - Costs and Losses'!$A$2:$H$997,7,FALSE)/1000,915)</f>
        <v>1820.29248</v>
      </c>
      <c r="Z371" s="19" t="str">
        <f t="shared" si="11"/>
        <v>  TRNINDWEOMNXX: [0, 2030, 'open', 2030, 10, 1820]</v>
      </c>
      <c r="AB371" s="48"/>
    </row>
    <row r="372">
      <c r="A372" s="19" t="str">
        <f t="array" ref="A372">IFERROR(INDEX('Input - Capacities'!$F$3:$F$1128, MATCH(0,COUNTIF($A$1:A371, 'Input - Capacities'!$F$3:$F$1128), 0)),"")</f>
        <v>TRNCHNXIKAZXX</v>
      </c>
      <c r="B372" s="19" t="str">
        <f t="shared" si="1"/>
        <v>CHNXI</v>
      </c>
      <c r="C372" s="45" t="str">
        <f t="shared" si="2"/>
        <v>CHNNW</v>
      </c>
      <c r="D372" s="19" t="str">
        <f t="shared" si="3"/>
        <v>KAZXX</v>
      </c>
      <c r="E372" s="45" t="str">
        <f t="shared" si="4"/>
        <v>KAZXX</v>
      </c>
      <c r="F372" s="19" t="str">
        <f t="shared" si="5"/>
        <v>Yes</v>
      </c>
      <c r="G372" s="19" t="str">
        <f t="shared" si="6"/>
        <v>TRNCHNNWKAZXX</v>
      </c>
      <c r="H372" s="19">
        <f>max(SUMIFS('Input - Capacities'!$I$3:$I$1128,'Input - Capacities'!$F$3:$F$1128,A372),SUMIFS('Input - Capacities'!$J$3:$J$1128,'Input - Capacities'!$F$3:$F$1128,A372)*-1)</f>
        <v>0</v>
      </c>
      <c r="I372" s="47"/>
      <c r="M372" s="19" t="str">
        <f t="array" ref="M372">IFERROR(INDEX($G$2:$G$1999,MATCH(0,IFERROR(MATCH($G$2:$G$1999,$O$2:$O$1000,0),COUNTIF($M$1:$M371,$G$2:$G$1000)),0)),"")</f>
        <v/>
      </c>
      <c r="O372" s="48" t="s">
        <v>310</v>
      </c>
      <c r="P372" s="42" t="str">
        <f t="shared" si="7"/>
        <v>IRNXX</v>
      </c>
      <c r="Q372" s="42" t="str">
        <f t="shared" si="8"/>
        <v>OMNXX</v>
      </c>
      <c r="R372" s="42" t="b">
        <f>IF(vlookup(O372,'Input - Config'!$A$3:$D$833,4,0)="No",False,True)</f>
        <v>1</v>
      </c>
      <c r="S372" s="42" t="b">
        <v>0</v>
      </c>
      <c r="U372" s="19">
        <f t="shared" si="9"/>
        <v>0</v>
      </c>
      <c r="V372" s="19">
        <f t="shared" si="10"/>
        <v>2030</v>
      </c>
      <c r="W372" s="42">
        <v>2030.0</v>
      </c>
      <c r="X372" s="42">
        <v>10.0</v>
      </c>
      <c r="Y372" s="49">
        <f>IFERROR(VLOOKUP(O372,'Final Data - Costs and Losses'!$A$2:$H$997,7,FALSE)/1000,915)</f>
        <v>1784.17224</v>
      </c>
      <c r="Z372" s="19" t="str">
        <f t="shared" si="11"/>
        <v>  TRNIRNXXOMNXX: [0, 2030, 'open', 2030, 10, 1784]</v>
      </c>
      <c r="AB372" s="48"/>
    </row>
    <row r="373">
      <c r="A373" s="19" t="str">
        <f t="array" ref="A373">IFERROR(INDEX('Input - Capacities'!$F$3:$F$1128, MATCH(0,COUNTIF($A$1:A372, 'Input - Capacities'!$F$3:$F$1128), 0)),"")</f>
        <v>TRNCHNXIKGZXX</v>
      </c>
      <c r="B373" s="19" t="str">
        <f t="shared" si="1"/>
        <v>CHNXI</v>
      </c>
      <c r="C373" s="45" t="str">
        <f t="shared" si="2"/>
        <v>CHNNW</v>
      </c>
      <c r="D373" s="19" t="str">
        <f t="shared" si="3"/>
        <v>KGZXX</v>
      </c>
      <c r="E373" s="45" t="str">
        <f t="shared" si="4"/>
        <v>KGZXX</v>
      </c>
      <c r="F373" s="19" t="str">
        <f t="shared" si="5"/>
        <v>Yes</v>
      </c>
      <c r="G373" s="19" t="str">
        <f t="shared" si="6"/>
        <v>TRNCHNNWKGZXX</v>
      </c>
      <c r="H373" s="19">
        <f>max(SUMIFS('Input - Capacities'!$I$3:$I$1128,'Input - Capacities'!$F$3:$F$1128,A373),SUMIFS('Input - Capacities'!$J$3:$J$1128,'Input - Capacities'!$F$3:$F$1128,A373)*-1)</f>
        <v>0</v>
      </c>
      <c r="I373" s="47"/>
      <c r="M373" s="19" t="str">
        <f t="array" ref="M373">IFERROR(INDEX($G$2:$G$1999,MATCH(0,IFERROR(MATCH($G$2:$G$1999,$O$2:$O$1000,0),COUNTIF($M$1:$M372,$G$2:$G$1000)),0)),"")</f>
        <v/>
      </c>
      <c r="O373" s="48" t="s">
        <v>1153</v>
      </c>
      <c r="P373" s="42" t="str">
        <f t="shared" si="7"/>
        <v>ITAXX</v>
      </c>
      <c r="Q373" s="42" t="str">
        <f t="shared" si="8"/>
        <v>MLTXX</v>
      </c>
      <c r="R373" s="42" t="b">
        <f>IF(vlookup(O373,'Input - Config'!$A$3:$D$833,4,0)="No",False,True)</f>
        <v>0</v>
      </c>
      <c r="S373" s="42" t="b">
        <v>0</v>
      </c>
      <c r="U373" s="19">
        <f t="shared" si="9"/>
        <v>0.2</v>
      </c>
      <c r="V373" s="19">
        <f t="shared" si="10"/>
        <v>2020</v>
      </c>
      <c r="W373" s="42">
        <v>2030.0</v>
      </c>
      <c r="X373" s="42">
        <v>10.0</v>
      </c>
      <c r="Y373" s="49">
        <f>IFERROR(VLOOKUP(O373,'Final Data - Costs and Losses'!$A$2:$H$997,7,FALSE)/1000,915)</f>
        <v>1107.24768</v>
      </c>
      <c r="Z373" s="19" t="str">
        <f t="shared" si="11"/>
        <v>  TRNITAXXMLTXX: [0.2, 2020, 'open', 2030, 10, 1107]</v>
      </c>
      <c r="AB373" s="48"/>
    </row>
    <row r="374">
      <c r="A374" s="19" t="str">
        <f t="array" ref="A374">IFERROR(INDEX('Input - Capacities'!$F$3:$F$1128, MATCH(0,COUNTIF($A$1:A373, 'Input - Capacities'!$F$3:$F$1128), 0)),"")</f>
        <v>TRNCHNXIMNGXX</v>
      </c>
      <c r="B374" s="19" t="str">
        <f t="shared" si="1"/>
        <v>CHNXI</v>
      </c>
      <c r="C374" s="45" t="str">
        <f t="shared" si="2"/>
        <v>CHNNW</v>
      </c>
      <c r="D374" s="19" t="str">
        <f t="shared" si="3"/>
        <v>MNGXX</v>
      </c>
      <c r="E374" s="45" t="str">
        <f t="shared" si="4"/>
        <v>MNGXX</v>
      </c>
      <c r="F374" s="19" t="str">
        <f t="shared" si="5"/>
        <v>Yes</v>
      </c>
      <c r="G374" s="19" t="str">
        <f t="shared" si="6"/>
        <v>TRNCHNNWMNGXX</v>
      </c>
      <c r="H374" s="19">
        <f>max(SUMIFS('Input - Capacities'!$I$3:$I$1128,'Input - Capacities'!$F$3:$F$1128,A374),SUMIFS('Input - Capacities'!$J$3:$J$1128,'Input - Capacities'!$F$3:$F$1128,A374)*-1)</f>
        <v>0</v>
      </c>
      <c r="I374" s="47"/>
      <c r="M374" s="19" t="str">
        <f t="array" ref="M374">IFERROR(INDEX($G$2:$G$1999,MATCH(0,IFERROR(MATCH($G$2:$G$1999,$O$2:$O$1000,0),COUNTIF($M$1:$M373,$G$2:$G$1000)),0)),"")</f>
        <v/>
      </c>
      <c r="O374" s="48" t="s">
        <v>1154</v>
      </c>
      <c r="P374" s="42" t="str">
        <f t="shared" si="7"/>
        <v>ITAXX</v>
      </c>
      <c r="Q374" s="42" t="str">
        <f t="shared" si="8"/>
        <v>MNEXX</v>
      </c>
      <c r="R374" s="42" t="b">
        <f>IF(vlookup(O374,'Input - Config'!$A$3:$D$833,4,0)="No",False,True)</f>
        <v>1</v>
      </c>
      <c r="S374" s="42" t="b">
        <v>0</v>
      </c>
      <c r="U374" s="19">
        <f t="shared" si="9"/>
        <v>0.6</v>
      </c>
      <c r="V374" s="19">
        <f t="shared" si="10"/>
        <v>2020</v>
      </c>
      <c r="W374" s="42">
        <v>2030.0</v>
      </c>
      <c r="X374" s="42">
        <v>10.0</v>
      </c>
      <c r="Y374" s="49">
        <f>IFERROR(VLOOKUP(O374,'Final Data - Costs and Losses'!$A$2:$H$997,7,FALSE)/1000,915)</f>
        <v>1112.05248</v>
      </c>
      <c r="Z374" s="19" t="str">
        <f t="shared" si="11"/>
        <v>  TRNITAXXMNEXX: [0.6, 2020, 'open', 2030, 10, 1112]</v>
      </c>
      <c r="AB374" s="48"/>
    </row>
    <row r="375">
      <c r="A375" s="19" t="str">
        <f t="array" ref="A375">IFERROR(INDEX('Input - Capacities'!$F$3:$F$1128, MATCH(0,COUNTIF($A$1:A374, 'Input - Capacities'!$F$3:$F$1128), 0)),"")</f>
        <v>TRNCHNXIPAKXX</v>
      </c>
      <c r="B375" s="19" t="str">
        <f t="shared" si="1"/>
        <v>CHNXI</v>
      </c>
      <c r="C375" s="45" t="str">
        <f t="shared" si="2"/>
        <v>CHNNW</v>
      </c>
      <c r="D375" s="19" t="str">
        <f t="shared" si="3"/>
        <v>PAKXX</v>
      </c>
      <c r="E375" s="45" t="str">
        <f t="shared" si="4"/>
        <v>PAKXX</v>
      </c>
      <c r="F375" s="19" t="str">
        <f t="shared" si="5"/>
        <v>Yes</v>
      </c>
      <c r="G375" s="19" t="str">
        <f t="shared" si="6"/>
        <v>TRNCHNNWPAKXX</v>
      </c>
      <c r="H375" s="19">
        <f>max(SUMIFS('Input - Capacities'!$I$3:$I$1128,'Input - Capacities'!$F$3:$F$1128,A375),SUMIFS('Input - Capacities'!$J$3:$J$1128,'Input - Capacities'!$F$3:$F$1128,A375)*-1)</f>
        <v>0</v>
      </c>
      <c r="I375" s="47"/>
      <c r="M375" s="19" t="str">
        <f t="array" ref="M375">IFERROR(INDEX($G$2:$G$1999,MATCH(0,IFERROR(MATCH($G$2:$G$1999,$O$2:$O$1000,0),COUNTIF($M$1:$M374,$G$2:$G$1000)),0)),"")</f>
        <v/>
      </c>
      <c r="O375" s="48" t="s">
        <v>1971</v>
      </c>
      <c r="P375" s="42" t="str">
        <f t="shared" si="7"/>
        <v>JPNXX</v>
      </c>
      <c r="Q375" s="42" t="str">
        <f t="shared" si="8"/>
        <v>KORXX</v>
      </c>
      <c r="R375" s="42" t="b">
        <f>IF(vlookup(O375,'Input - Config'!$A$3:$D$833,4,0)="No",False,True)</f>
        <v>1</v>
      </c>
      <c r="S375" s="42" t="b">
        <v>0</v>
      </c>
      <c r="U375" s="19">
        <f t="shared" si="9"/>
        <v>0</v>
      </c>
      <c r="V375" s="19">
        <f t="shared" si="10"/>
        <v>2030</v>
      </c>
      <c r="W375" s="42">
        <v>2030.0</v>
      </c>
      <c r="X375" s="42">
        <v>10.0</v>
      </c>
      <c r="Y375" s="49">
        <f>IFERROR(VLOOKUP(O375,'Final Data - Costs and Losses'!$A$2:$H$997,7,FALSE)/1000,915)</f>
        <v>1529.91408</v>
      </c>
      <c r="Z375" s="19" t="str">
        <f t="shared" si="11"/>
        <v>  TRNJPNXXKORXX: [0, 2030, 'open', 2030, 10, 1530]</v>
      </c>
      <c r="AB375" s="48"/>
    </row>
    <row r="376">
      <c r="A376" s="19" t="str">
        <f t="array" ref="A376">IFERROR(INDEX('Input - Capacities'!$F$3:$F$1128, MATCH(0,COUNTIF($A$1:A375, 'Input - Capacities'!$F$3:$F$1128), 0)),"")</f>
        <v>TRNCHNXIRUSSI</v>
      </c>
      <c r="B376" s="19" t="str">
        <f t="shared" si="1"/>
        <v>CHNXI</v>
      </c>
      <c r="C376" s="45" t="str">
        <f t="shared" si="2"/>
        <v>CHNNW</v>
      </c>
      <c r="D376" s="19" t="str">
        <f t="shared" si="3"/>
        <v>RUSSI</v>
      </c>
      <c r="E376" s="45" t="str">
        <f t="shared" si="4"/>
        <v>RUSSI</v>
      </c>
      <c r="F376" s="19" t="str">
        <f t="shared" si="5"/>
        <v>Yes</v>
      </c>
      <c r="G376" s="19" t="str">
        <f t="shared" si="6"/>
        <v>TRNCHNNWRUSSI</v>
      </c>
      <c r="H376" s="19">
        <f>max(SUMIFS('Input - Capacities'!$I$3:$I$1128,'Input - Capacities'!$F$3:$F$1128,A376),SUMIFS('Input - Capacities'!$J$3:$J$1128,'Input - Capacities'!$F$3:$F$1128,A376)*-1)</f>
        <v>0</v>
      </c>
      <c r="I376" s="47"/>
      <c r="M376" s="19" t="str">
        <f t="array" ref="M376">IFERROR(INDEX($G$2:$G$1999,MATCH(0,IFERROR(MATCH($G$2:$G$1999,$O$2:$O$1000,0),COUNTIF($M$1:$M375,$G$2:$G$1000)),0)),"")</f>
        <v/>
      </c>
      <c r="O376" s="48" t="s">
        <v>1972</v>
      </c>
      <c r="P376" s="42" t="str">
        <f t="shared" si="7"/>
        <v>JPNXX</v>
      </c>
      <c r="Q376" s="42" t="str">
        <f t="shared" si="8"/>
        <v>RUSFE</v>
      </c>
      <c r="R376" s="42" t="b">
        <f>IF(vlookup(O376,'Input - Config'!$A$3:$D$833,4,0)="No",False,True)</f>
        <v>1</v>
      </c>
      <c r="S376" s="42" t="b">
        <v>0</v>
      </c>
      <c r="U376" s="19">
        <f t="shared" si="9"/>
        <v>0</v>
      </c>
      <c r="V376" s="19">
        <f t="shared" si="10"/>
        <v>2030</v>
      </c>
      <c r="W376" s="42">
        <v>2030.0</v>
      </c>
      <c r="X376" s="42">
        <v>10.0</v>
      </c>
      <c r="Y376" s="49">
        <f>IFERROR(VLOOKUP(O376,'Final Data - Costs and Losses'!$A$2:$H$997,7,FALSE)/1000,915)</f>
        <v>1466.88072</v>
      </c>
      <c r="Z376" s="19" t="str">
        <f t="shared" si="11"/>
        <v>  TRNJPNXXRUSFE: [0, 2030, 'open', 2030, 10, 1467]</v>
      </c>
      <c r="AB376" s="48"/>
    </row>
    <row r="377">
      <c r="A377" s="19" t="str">
        <f t="array" ref="A377">IFERROR(INDEX('Input - Capacities'!$F$3:$F$1128, MATCH(0,COUNTIF($A$1:A376, 'Input - Capacities'!$F$3:$F$1128), 0)),"")</f>
        <v>TRNCHNXITJKXX</v>
      </c>
      <c r="B377" s="19" t="str">
        <f t="shared" si="1"/>
        <v>CHNXI</v>
      </c>
      <c r="C377" s="45" t="str">
        <f t="shared" si="2"/>
        <v>CHNNW</v>
      </c>
      <c r="D377" s="19" t="str">
        <f t="shared" si="3"/>
        <v>TJKXX</v>
      </c>
      <c r="E377" s="45" t="str">
        <f t="shared" si="4"/>
        <v>TJKXX</v>
      </c>
      <c r="F377" s="19" t="str">
        <f t="shared" si="5"/>
        <v>Yes</v>
      </c>
      <c r="G377" s="19" t="str">
        <f t="shared" si="6"/>
        <v>TRNCHNNWTJKXX</v>
      </c>
      <c r="H377" s="19">
        <f>max(SUMIFS('Input - Capacities'!$I$3:$I$1128,'Input - Capacities'!$F$3:$F$1128,A377),SUMIFS('Input - Capacities'!$J$3:$J$1128,'Input - Capacities'!$F$3:$F$1128,A377)*-1)</f>
        <v>0</v>
      </c>
      <c r="I377" s="47"/>
      <c r="M377" s="19" t="str">
        <f t="array" ref="M377">IFERROR(INDEX($G$2:$G$1999,MATCH(0,IFERROR(MATCH($G$2:$G$1999,$O$2:$O$1000,0),COUNTIF($M$1:$M376,$G$2:$G$1000)),0)),"")</f>
        <v/>
      </c>
      <c r="O377" s="48" t="s">
        <v>1171</v>
      </c>
      <c r="P377" s="42" t="str">
        <f t="shared" si="7"/>
        <v>KAZXX</v>
      </c>
      <c r="Q377" s="42" t="str">
        <f t="shared" si="8"/>
        <v>RUSSO</v>
      </c>
      <c r="R377" s="42" t="b">
        <f>IF(vlookup(O377,'Input - Config'!$A$3:$D$833,4,0)="No",False,True)</f>
        <v>0</v>
      </c>
      <c r="S377" s="42" t="b">
        <v>0</v>
      </c>
      <c r="U377" s="19">
        <f t="shared" si="9"/>
        <v>0.01</v>
      </c>
      <c r="V377" s="19">
        <f t="shared" si="10"/>
        <v>2020</v>
      </c>
      <c r="W377" s="42">
        <v>2030.0</v>
      </c>
      <c r="X377" s="42">
        <v>10.0</v>
      </c>
      <c r="Y377" s="49">
        <f>IFERROR(VLOOKUP(O377,'Final Data - Costs and Losses'!$A$2:$H$997,7,FALSE)/1000,915)</f>
        <v>2378.24112</v>
      </c>
      <c r="Z377" s="19" t="str">
        <f t="shared" si="11"/>
        <v>  TRNKAZXXRUSSO: [0.01, 2020, 'open', 2030, 10, 2378]</v>
      </c>
      <c r="AB377" s="48"/>
    </row>
    <row r="378">
      <c r="A378" s="19" t="str">
        <f t="array" ref="A378">IFERROR(INDEX('Input - Capacities'!$F$3:$F$1128, MATCH(0,COUNTIF($A$1:A377, 'Input - Capacities'!$F$3:$F$1128), 0)),"")</f>
        <v>TRNCHNYUCHNZH</v>
      </c>
      <c r="B378" s="19" t="str">
        <f t="shared" si="1"/>
        <v>CHNYU</v>
      </c>
      <c r="C378" s="45" t="str">
        <f t="shared" si="2"/>
        <v>CHNSW</v>
      </c>
      <c r="D378" s="19" t="str">
        <f t="shared" si="3"/>
        <v>CHNZH</v>
      </c>
      <c r="E378" s="45" t="str">
        <f t="shared" si="4"/>
        <v>CHNEA</v>
      </c>
      <c r="F378" s="19" t="str">
        <f t="shared" si="5"/>
        <v>Yes</v>
      </c>
      <c r="G378" s="19" t="str">
        <f t="shared" si="6"/>
        <v>TRNCHNEACHNSW</v>
      </c>
      <c r="H378" s="19">
        <f>max(SUMIFS('Input - Capacities'!$I$3:$I$1128,'Input - Capacities'!$F$3:$F$1128,A378),SUMIFS('Input - Capacities'!$J$3:$J$1128,'Input - Capacities'!$F$3:$F$1128,A378)*-1)</f>
        <v>15200</v>
      </c>
      <c r="I378" s="47"/>
      <c r="M378" s="19" t="str">
        <f t="array" ref="M378">IFERROR(INDEX($G$2:$G$1999,MATCH(0,IFERROR(MATCH($G$2:$G$1999,$O$2:$O$1000,0),COUNTIF($M$1:$M377,$G$2:$G$1000)),0)),"")</f>
        <v/>
      </c>
      <c r="O378" s="48" t="s">
        <v>1456</v>
      </c>
      <c r="P378" s="42" t="str">
        <f t="shared" si="7"/>
        <v>KENXX</v>
      </c>
      <c r="Q378" s="42" t="str">
        <f t="shared" si="8"/>
        <v>SOMXX</v>
      </c>
      <c r="R378" s="42" t="b">
        <f>IF(vlookup(O378,'Input - Config'!$A$3:$D$833,4,0)="No",False,True)</f>
        <v>0</v>
      </c>
      <c r="S378" s="42" t="b">
        <v>0</v>
      </c>
      <c r="U378" s="19">
        <f t="shared" si="9"/>
        <v>0</v>
      </c>
      <c r="V378" s="19">
        <f t="shared" si="10"/>
        <v>2030</v>
      </c>
      <c r="W378" s="42">
        <v>2030.0</v>
      </c>
      <c r="X378" s="42">
        <v>10.0</v>
      </c>
      <c r="Y378" s="49">
        <f>IFERROR(VLOOKUP(O378,'Final Data - Costs and Losses'!$A$2:$H$997,7,FALSE)/1000,915)</f>
        <v>1294.44384</v>
      </c>
      <c r="Z378" s="19" t="str">
        <f t="shared" si="11"/>
        <v>  TRNKENXXSOMXX: [0, 2030, 'open', 2030, 10, 1294]</v>
      </c>
      <c r="AB378" s="48"/>
    </row>
    <row r="379">
      <c r="A379" s="19" t="str">
        <f t="array" ref="A379">IFERROR(INDEX('Input - Capacities'!$F$3:$F$1128, MATCH(0,COUNTIF($A$1:A378, 'Input - Capacities'!$F$3:$F$1128), 0)),"")</f>
        <v>TRNCHNYULAOXX</v>
      </c>
      <c r="B379" s="19" t="str">
        <f t="shared" si="1"/>
        <v>CHNYU</v>
      </c>
      <c r="C379" s="45" t="str">
        <f t="shared" si="2"/>
        <v>CHNSW</v>
      </c>
      <c r="D379" s="19" t="str">
        <f t="shared" si="3"/>
        <v>LAOXX</v>
      </c>
      <c r="E379" s="45" t="str">
        <f t="shared" si="4"/>
        <v>LAOXX</v>
      </c>
      <c r="F379" s="19" t="str">
        <f t="shared" si="5"/>
        <v>Yes</v>
      </c>
      <c r="G379" s="19" t="str">
        <f t="shared" si="6"/>
        <v>TRNCHNSWLAOXX</v>
      </c>
      <c r="H379" s="19">
        <f>max(SUMIFS('Input - Capacities'!$I$3:$I$1128,'Input - Capacities'!$F$3:$F$1128,A379),SUMIFS('Input - Capacities'!$J$3:$J$1128,'Input - Capacities'!$F$3:$F$1128,A379)*-1)</f>
        <v>60</v>
      </c>
      <c r="I379" s="47"/>
      <c r="M379" s="19" t="str">
        <f t="array" ref="M379">IFERROR(INDEX($G$2:$G$1999,MATCH(0,IFERROR(MATCH($G$2:$G$1999,$O$2:$O$1000,0),COUNTIF($M$1:$M378,$G$2:$G$1000)),0)),"")</f>
        <v/>
      </c>
      <c r="O379" s="48" t="s">
        <v>339</v>
      </c>
      <c r="P379" s="42" t="str">
        <f t="shared" si="7"/>
        <v>LBYXX</v>
      </c>
      <c r="Q379" s="42" t="str">
        <f t="shared" si="8"/>
        <v>MLTXX</v>
      </c>
      <c r="R379" s="42" t="b">
        <f>IF(vlookup(O379,'Input - Config'!$A$3:$D$833,4,0)="No",False,True)</f>
        <v>1</v>
      </c>
      <c r="S379" s="42" t="b">
        <v>0</v>
      </c>
      <c r="U379" s="19">
        <f t="shared" si="9"/>
        <v>0</v>
      </c>
      <c r="V379" s="19">
        <f t="shared" si="10"/>
        <v>2030</v>
      </c>
      <c r="W379" s="42">
        <v>2030.0</v>
      </c>
      <c r="X379" s="42">
        <v>10.0</v>
      </c>
      <c r="Y379" s="49">
        <f>IFERROR(VLOOKUP(O379,'Final Data - Costs and Losses'!$A$2:$H$997,7,FALSE)/1000,915)</f>
        <v>966.15504</v>
      </c>
      <c r="Z379" s="19" t="str">
        <f t="shared" si="11"/>
        <v>  TRNLBYXXMLTXX: [0, 2030, 'open', 2030, 10, 966]</v>
      </c>
      <c r="AB379" s="48"/>
    </row>
    <row r="380">
      <c r="A380" s="19" t="str">
        <f t="array" ref="A380">IFERROR(INDEX('Input - Capacities'!$F$3:$F$1128, MATCH(0,COUNTIF($A$1:A379, 'Input - Capacities'!$F$3:$F$1128), 0)),"")</f>
        <v>TRNCHNYUMMRXX</v>
      </c>
      <c r="B380" s="19" t="str">
        <f t="shared" si="1"/>
        <v>CHNYU</v>
      </c>
      <c r="C380" s="45" t="str">
        <f t="shared" si="2"/>
        <v>CHNSW</v>
      </c>
      <c r="D380" s="19" t="str">
        <f t="shared" si="3"/>
        <v>MMRXX</v>
      </c>
      <c r="E380" s="45" t="str">
        <f t="shared" si="4"/>
        <v>MMRXX</v>
      </c>
      <c r="F380" s="19" t="str">
        <f t="shared" si="5"/>
        <v>Yes</v>
      </c>
      <c r="G380" s="19" t="str">
        <f t="shared" si="6"/>
        <v>TRNCHNSWMMRXX</v>
      </c>
      <c r="H380" s="19">
        <f>max(SUMIFS('Input - Capacities'!$I$3:$I$1128,'Input - Capacities'!$F$3:$F$1128,A380),SUMIFS('Input - Capacities'!$J$3:$J$1128,'Input - Capacities'!$F$3:$F$1128,A380)*-1)</f>
        <v>228</v>
      </c>
      <c r="I380" s="47"/>
      <c r="M380" s="19" t="str">
        <f t="array" ref="M380">IFERROR(INDEX($G$2:$G$1999,MATCH(0,IFERROR(MATCH($G$2:$G$1999,$O$2:$O$1000,0),COUNTIF($M$1:$M379,$G$2:$G$1000)),0)),"")</f>
        <v/>
      </c>
      <c r="O380" s="48" t="s">
        <v>347</v>
      </c>
      <c r="P380" s="42" t="str">
        <f t="shared" si="7"/>
        <v>LBYXX</v>
      </c>
      <c r="Q380" s="42" t="str">
        <f t="shared" si="8"/>
        <v>TCDXX</v>
      </c>
      <c r="R380" s="42" t="b">
        <f>IF(vlookup(O380,'Input - Config'!$A$3:$D$833,4,0)="No",False,True)</f>
        <v>0</v>
      </c>
      <c r="S380" s="42" t="b">
        <v>0</v>
      </c>
      <c r="U380" s="19">
        <f t="shared" si="9"/>
        <v>0</v>
      </c>
      <c r="V380" s="19">
        <f t="shared" si="10"/>
        <v>2030</v>
      </c>
      <c r="W380" s="42">
        <v>2030.0</v>
      </c>
      <c r="X380" s="42">
        <v>10.0</v>
      </c>
      <c r="Y380" s="49">
        <f>IFERROR(VLOOKUP(O380,'Final Data - Costs and Losses'!$A$2:$H$997,7,FALSE)/1000,915)</f>
        <v>2036.95056</v>
      </c>
      <c r="Z380" s="19" t="str">
        <f t="shared" si="11"/>
        <v>  TRNLBYXXTCDXX: [0, 2030, 'open', 2030, 10, 2037]</v>
      </c>
      <c r="AB380" s="48"/>
    </row>
    <row r="381">
      <c r="A381" s="19" t="str">
        <f t="array" ref="A381">IFERROR(INDEX('Input - Capacities'!$F$3:$F$1128, MATCH(0,COUNTIF($A$1:A380, 'Input - Capacities'!$F$3:$F$1128), 0)),"")</f>
        <v>TRNCHNYUVNMNO</v>
      </c>
      <c r="B381" s="19" t="str">
        <f t="shared" si="1"/>
        <v>CHNYU</v>
      </c>
      <c r="C381" s="45" t="str">
        <f t="shared" si="2"/>
        <v>CHNSW</v>
      </c>
      <c r="D381" s="19" t="str">
        <f t="shared" si="3"/>
        <v>VNMNO</v>
      </c>
      <c r="E381" s="45" t="str">
        <f t="shared" si="4"/>
        <v>VNMNO</v>
      </c>
      <c r="F381" s="19" t="str">
        <f t="shared" si="5"/>
        <v>Yes</v>
      </c>
      <c r="G381" s="19" t="str">
        <f t="shared" si="6"/>
        <v>TRNCHNSWVNMNO</v>
      </c>
      <c r="H381" s="19">
        <f>max(SUMIFS('Input - Capacities'!$I$3:$I$1128,'Input - Capacities'!$F$3:$F$1128,A381),SUMIFS('Input - Capacities'!$J$3:$J$1128,'Input - Capacities'!$F$3:$F$1128,A381)*-1)</f>
        <v>800</v>
      </c>
      <c r="I381" s="47"/>
      <c r="M381" s="19" t="str">
        <f t="array" ref="M381">IFERROR(INDEX($G$2:$G$1999,MATCH(0,IFERROR(MATCH($G$2:$G$1999,$O$2:$O$1000,0),COUNTIF($M$1:$M380,$G$2:$G$1000)),0)),"")</f>
        <v/>
      </c>
      <c r="O381" s="48" t="s">
        <v>1194</v>
      </c>
      <c r="P381" s="42" t="str">
        <f t="shared" si="7"/>
        <v>LVAXX</v>
      </c>
      <c r="Q381" s="42" t="str">
        <f t="shared" si="8"/>
        <v>SWEXX</v>
      </c>
      <c r="R381" s="42" t="b">
        <f>IF(vlookup(O381,'Input - Config'!$A$3:$D$833,4,0)="No",False,True)</f>
        <v>1</v>
      </c>
      <c r="S381" s="42" t="b">
        <v>0</v>
      </c>
      <c r="U381" s="19">
        <f t="shared" si="9"/>
        <v>0</v>
      </c>
      <c r="V381" s="19">
        <f t="shared" si="10"/>
        <v>2030</v>
      </c>
      <c r="W381" s="42">
        <v>2030.0</v>
      </c>
      <c r="X381" s="42">
        <v>10.0</v>
      </c>
      <c r="Y381" s="49">
        <f>IFERROR(VLOOKUP(O381,'Final Data - Costs and Losses'!$A$2:$H$997,7,FALSE)/1000,915)</f>
        <v>1027.06368</v>
      </c>
      <c r="Z381" s="19" t="str">
        <f t="shared" si="11"/>
        <v>  TRNLVAXXSWEXX: [0, 2030, 'open', 2030, 10, 1027]</v>
      </c>
      <c r="AB381" s="48"/>
    </row>
    <row r="382">
      <c r="A382" s="19" t="str">
        <f t="array" ref="A382">IFERROR(INDEX('Input - Capacities'!$F$3:$F$1128, MATCH(0,COUNTIF($A$1:A381, 'Input - Capacities'!$F$3:$F$1128), 0)),"")</f>
        <v>TRNCOLXXPANXX</v>
      </c>
      <c r="B382" s="19" t="str">
        <f t="shared" si="1"/>
        <v>COLXX</v>
      </c>
      <c r="C382" s="45" t="str">
        <f t="shared" si="2"/>
        <v>COLXX</v>
      </c>
      <c r="D382" s="19" t="str">
        <f t="shared" si="3"/>
        <v>PANXX</v>
      </c>
      <c r="E382" s="45" t="str">
        <f t="shared" si="4"/>
        <v>PANXX</v>
      </c>
      <c r="F382" s="19" t="str">
        <f t="shared" si="5"/>
        <v>Yes</v>
      </c>
      <c r="G382" s="19" t="str">
        <f t="shared" si="6"/>
        <v>TRNCOLXXPANXX</v>
      </c>
      <c r="H382" s="19">
        <f>max(SUMIFS('Input - Capacities'!$I$3:$I$1128,'Input - Capacities'!$F$3:$F$1128,A382),SUMIFS('Input - Capacities'!$J$3:$J$1128,'Input - Capacities'!$F$3:$F$1128,A382)*-1)</f>
        <v>0</v>
      </c>
      <c r="I382" s="47"/>
      <c r="M382" s="19" t="str">
        <f t="array" ref="M382">IFERROR(INDEX($G$2:$G$1999,MATCH(0,IFERROR(MATCH($G$2:$G$1999,$O$2:$O$1000,0),COUNTIF($M$1:$M381,$G$2:$G$1000)),0)),"")</f>
        <v/>
      </c>
      <c r="O382" s="48" t="s">
        <v>355</v>
      </c>
      <c r="P382" s="42" t="str">
        <f t="shared" si="7"/>
        <v>MARXX</v>
      </c>
      <c r="Q382" s="42" t="str">
        <f t="shared" si="8"/>
        <v>PRTXX</v>
      </c>
      <c r="R382" s="42" t="b">
        <f>IF(vlookup(O382,'Input - Config'!$A$3:$D$833,4,0)="No",False,True)</f>
        <v>1</v>
      </c>
      <c r="S382" s="42" t="b">
        <v>0</v>
      </c>
      <c r="U382" s="19">
        <f t="shared" si="9"/>
        <v>0</v>
      </c>
      <c r="V382" s="19">
        <f t="shared" si="10"/>
        <v>2030</v>
      </c>
      <c r="W382" s="42">
        <v>2030.0</v>
      </c>
      <c r="X382" s="42">
        <v>10.0</v>
      </c>
      <c r="Y382" s="49">
        <f>IFERROR(VLOOKUP(O382,'Final Data - Costs and Losses'!$A$2:$H$997,7,FALSE)/1000,915)</f>
        <v>1134.71616</v>
      </c>
      <c r="Z382" s="19" t="str">
        <f t="shared" si="11"/>
        <v>  TRNMARXXPRTXX: [0, 2030, 'open', 2030, 10, 1135]</v>
      </c>
      <c r="AB382" s="48"/>
    </row>
    <row r="383">
      <c r="A383" s="19" t="str">
        <f t="array" ref="A383">IFERROR(INDEX('Input - Capacities'!$F$3:$F$1128, MATCH(0,COUNTIF($A$1:A382, 'Input - Capacities'!$F$3:$F$1128), 0)),"")</f>
        <v>TRNCRIXXNICXX</v>
      </c>
      <c r="B383" s="19" t="str">
        <f t="shared" si="1"/>
        <v>CRIXX</v>
      </c>
      <c r="C383" s="45" t="str">
        <f t="shared" si="2"/>
        <v>CRIXX</v>
      </c>
      <c r="D383" s="19" t="str">
        <f t="shared" si="3"/>
        <v>NICXX</v>
      </c>
      <c r="E383" s="45" t="str">
        <f t="shared" si="4"/>
        <v>NICXX</v>
      </c>
      <c r="F383" s="19" t="str">
        <f t="shared" si="5"/>
        <v>Yes</v>
      </c>
      <c r="G383" s="19" t="str">
        <f t="shared" si="6"/>
        <v>TRNCRIXXNICXX</v>
      </c>
      <c r="H383" s="19">
        <f>max(SUMIFS('Input - Capacities'!$I$3:$I$1128,'Input - Capacities'!$F$3:$F$1128,A383),SUMIFS('Input - Capacities'!$J$3:$J$1128,'Input - Capacities'!$F$3:$F$1128,A383)*-1)</f>
        <v>300</v>
      </c>
      <c r="I383" s="47"/>
      <c r="M383" s="19" t="str">
        <f t="array" ref="M383">IFERROR(INDEX($G$2:$G$1999,MATCH(0,IFERROR(MATCH($G$2:$G$1999,$O$2:$O$1000,0),COUNTIF($M$1:$M382,$G$2:$G$1000)),0)),"")</f>
        <v/>
      </c>
      <c r="O383" s="48" t="s">
        <v>1973</v>
      </c>
      <c r="P383" s="42" t="str">
        <f t="shared" si="7"/>
        <v>MEXXX</v>
      </c>
      <c r="Q383" s="42" t="str">
        <f t="shared" si="8"/>
        <v>USATE</v>
      </c>
      <c r="R383" s="42" t="b">
        <f>IF(vlookup(O383,'Input - Config'!$A$3:$D$833,4,0)="No",False,True)</f>
        <v>0</v>
      </c>
      <c r="S383" s="42" t="b">
        <v>0</v>
      </c>
      <c r="U383" s="19">
        <f t="shared" si="9"/>
        <v>0.94</v>
      </c>
      <c r="V383" s="19">
        <f t="shared" si="10"/>
        <v>2020</v>
      </c>
      <c r="W383" s="42">
        <v>2030.0</v>
      </c>
      <c r="X383" s="42">
        <v>10.0</v>
      </c>
      <c r="Y383" s="49">
        <f>IFERROR(VLOOKUP(O383,'Final Data - Costs and Losses'!$A$2:$H$997,7,FALSE)/1000,915)</f>
        <v>1572.38448</v>
      </c>
      <c r="Z383" s="19" t="str">
        <f t="shared" si="11"/>
        <v>  TRNMEXXXUSATE: [0.94, 2020, 'open', 2030, 10, 1572]</v>
      </c>
      <c r="AB383" s="48"/>
    </row>
    <row r="384">
      <c r="A384" s="19" t="str">
        <f t="array" ref="A384">IFERROR(INDEX('Input - Capacities'!$F$3:$F$1128, MATCH(0,COUNTIF($A$1:A383, 'Input - Capacities'!$F$3:$F$1128), 0)),"")</f>
        <v>TRNCRIXXPANXX</v>
      </c>
      <c r="B384" s="19" t="str">
        <f t="shared" si="1"/>
        <v>CRIXX</v>
      </c>
      <c r="C384" s="45" t="str">
        <f t="shared" si="2"/>
        <v>CRIXX</v>
      </c>
      <c r="D384" s="19" t="str">
        <f t="shared" si="3"/>
        <v>PANXX</v>
      </c>
      <c r="E384" s="45" t="str">
        <f t="shared" si="4"/>
        <v>PANXX</v>
      </c>
      <c r="F384" s="19" t="str">
        <f t="shared" si="5"/>
        <v>Yes</v>
      </c>
      <c r="G384" s="19" t="str">
        <f t="shared" si="6"/>
        <v>TRNCRIXXPANXX</v>
      </c>
      <c r="H384" s="19">
        <f>max(SUMIFS('Input - Capacities'!$I$3:$I$1128,'Input - Capacities'!$F$3:$F$1128,A384),SUMIFS('Input - Capacities'!$J$3:$J$1128,'Input - Capacities'!$F$3:$F$1128,A384)*-1)</f>
        <v>300</v>
      </c>
      <c r="I384" s="47"/>
      <c r="M384" s="19" t="str">
        <f t="array" ref="M384">IFERROR(INDEX($G$2:$G$1999,MATCH(0,IFERROR(MATCH($G$2:$G$1999,$O$2:$O$1000,0),COUNTIF($M$1:$M383,$G$2:$G$1000)),0)),"")</f>
        <v/>
      </c>
      <c r="O384" s="48" t="s">
        <v>1974</v>
      </c>
      <c r="P384" s="42" t="str">
        <f t="shared" si="7"/>
        <v>MEXXX</v>
      </c>
      <c r="Q384" s="42" t="str">
        <f t="shared" si="8"/>
        <v>USAWE</v>
      </c>
      <c r="R384" s="42" t="b">
        <f>IF(vlookup(O384,'Input - Config'!$A$3:$D$833,4,0)="No",False,True)</f>
        <v>0</v>
      </c>
      <c r="S384" s="42" t="b">
        <v>0</v>
      </c>
      <c r="U384" s="19">
        <f t="shared" si="9"/>
        <v>0.8</v>
      </c>
      <c r="V384" s="19">
        <f t="shared" si="10"/>
        <v>2020</v>
      </c>
      <c r="W384" s="42">
        <v>2030.0</v>
      </c>
      <c r="X384" s="42">
        <v>10.0</v>
      </c>
      <c r="Y384" s="49">
        <f>IFERROR(VLOOKUP(O384,'Final Data - Costs and Losses'!$A$2:$H$997,7,FALSE)/1000,915)</f>
        <v>2144.81664</v>
      </c>
      <c r="Z384" s="19" t="str">
        <f t="shared" si="11"/>
        <v>  TRNMEXXXUSAWE: [0.8, 2020, 'open', 2030, 10, 2145]</v>
      </c>
      <c r="AB384" s="48"/>
    </row>
    <row r="385">
      <c r="A385" s="19" t="str">
        <f t="array" ref="A385">IFERROR(INDEX('Input - Capacities'!$F$3:$F$1128, MATCH(0,COUNTIF($A$1:A384, 'Input - Capacities'!$F$3:$F$1128), 0)),"")</f>
        <v>TRNCZEXXDEUXX</v>
      </c>
      <c r="B385" s="19" t="str">
        <f t="shared" si="1"/>
        <v>CZEXX</v>
      </c>
      <c r="C385" s="45" t="str">
        <f t="shared" si="2"/>
        <v>CZEXX</v>
      </c>
      <c r="D385" s="19" t="str">
        <f t="shared" si="3"/>
        <v>DEUXX</v>
      </c>
      <c r="E385" s="45" t="str">
        <f t="shared" si="4"/>
        <v>DEUXX</v>
      </c>
      <c r="F385" s="19" t="str">
        <f t="shared" si="5"/>
        <v>Yes</v>
      </c>
      <c r="G385" s="19" t="str">
        <f t="shared" si="6"/>
        <v>TRNCZEXXDEUXX</v>
      </c>
      <c r="H385" s="19">
        <f>max(SUMIFS('Input - Capacities'!$I$3:$I$1128,'Input - Capacities'!$F$3:$F$1128,A385),SUMIFS('Input - Capacities'!$J$3:$J$1128,'Input - Capacities'!$F$3:$F$1128,A385)*-1)</f>
        <v>1600</v>
      </c>
      <c r="I385" s="47"/>
      <c r="M385" s="19" t="str">
        <f t="array" ref="M385">IFERROR(INDEX($G$2:$G$1999,MATCH(0,IFERROR(MATCH($G$2:$G$1999,$O$2:$O$1000,0),COUNTIF($M$1:$M384,$G$2:$G$1000)),0)),"")</f>
        <v/>
      </c>
      <c r="O385" s="48" t="s">
        <v>358</v>
      </c>
      <c r="P385" s="42" t="str">
        <f t="shared" si="7"/>
        <v>MLTXX</v>
      </c>
      <c r="Q385" s="42" t="str">
        <f t="shared" si="8"/>
        <v>TUNXX</v>
      </c>
      <c r="R385" s="42" t="b">
        <f>IF(vlookup(O385,'Input - Config'!$A$3:$D$833,4,0)="No",False,True)</f>
        <v>1</v>
      </c>
      <c r="S385" s="42" t="b">
        <v>0</v>
      </c>
      <c r="U385" s="19">
        <f t="shared" si="9"/>
        <v>0</v>
      </c>
      <c r="V385" s="19">
        <f t="shared" si="10"/>
        <v>2030</v>
      </c>
      <c r="W385" s="42">
        <v>2030.0</v>
      </c>
      <c r="X385" s="42">
        <v>10.0</v>
      </c>
      <c r="Y385" s="49">
        <f>IFERROR(VLOOKUP(O385,'Final Data - Costs and Losses'!$A$2:$H$997,7,FALSE)/1000,915)</f>
        <v>998.02584</v>
      </c>
      <c r="Z385" s="19" t="str">
        <f t="shared" si="11"/>
        <v>  TRNMLTXXTUNXX: [0, 2030, 'open', 2030, 10, 998]</v>
      </c>
      <c r="AB385" s="48"/>
    </row>
    <row r="386">
      <c r="A386" s="19" t="str">
        <f t="array" ref="A386">IFERROR(INDEX('Input - Capacities'!$F$3:$F$1128, MATCH(0,COUNTIF($A$1:A385, 'Input - Capacities'!$F$3:$F$1128), 0)),"")</f>
        <v>TRNCZEXXPOLXX</v>
      </c>
      <c r="B386" s="19" t="str">
        <f t="shared" si="1"/>
        <v>CZEXX</v>
      </c>
      <c r="C386" s="45" t="str">
        <f t="shared" si="2"/>
        <v>CZEXX</v>
      </c>
      <c r="D386" s="19" t="str">
        <f t="shared" si="3"/>
        <v>POLXX</v>
      </c>
      <c r="E386" s="45" t="str">
        <f t="shared" si="4"/>
        <v>POLXX</v>
      </c>
      <c r="F386" s="19" t="str">
        <f t="shared" si="5"/>
        <v>Yes</v>
      </c>
      <c r="G386" s="19" t="str">
        <f t="shared" si="6"/>
        <v>TRNCZEXXPOLXX</v>
      </c>
      <c r="H386" s="19">
        <f>max(SUMIFS('Input - Capacities'!$I$3:$I$1128,'Input - Capacities'!$F$3:$F$1128,A386),SUMIFS('Input - Capacities'!$J$3:$J$1128,'Input - Capacities'!$F$3:$F$1128,A386)*-1)</f>
        <v>1400</v>
      </c>
      <c r="I386" s="47"/>
      <c r="M386" s="19" t="str">
        <f t="array" ref="M386">IFERROR(INDEX($G$2:$G$1999,MATCH(0,IFERROR(MATCH($G$2:$G$1999,$O$2:$O$1000,0),COUNTIF($M$1:$M385,$G$2:$G$1000)),0)),"")</f>
        <v/>
      </c>
      <c r="O386" s="48" t="s">
        <v>1482</v>
      </c>
      <c r="P386" s="42" t="str">
        <f t="shared" si="7"/>
        <v>NERXX</v>
      </c>
      <c r="Q386" s="42" t="str">
        <f t="shared" si="8"/>
        <v>TCDXX</v>
      </c>
      <c r="R386" s="42" t="b">
        <f>IF(vlookup(O386,'Input - Config'!$A$3:$D$833,4,0)="No",False,True)</f>
        <v>0</v>
      </c>
      <c r="S386" s="42" t="b">
        <v>0</v>
      </c>
      <c r="U386" s="19">
        <f t="shared" si="9"/>
        <v>0</v>
      </c>
      <c r="V386" s="19">
        <f t="shared" si="10"/>
        <v>2030</v>
      </c>
      <c r="W386" s="42">
        <v>2030.0</v>
      </c>
      <c r="X386" s="42">
        <v>10.0</v>
      </c>
      <c r="Y386" s="49">
        <f>IFERROR(VLOOKUP(O386,'Final Data - Costs and Losses'!$A$2:$H$997,7,FALSE)/1000,915)</f>
        <v>1519.30752</v>
      </c>
      <c r="Z386" s="19" t="str">
        <f t="shared" si="11"/>
        <v>  TRNNERXXTCDXX: [0, 2030, 'open', 2030, 10, 1519]</v>
      </c>
      <c r="AB386" s="48"/>
    </row>
    <row r="387">
      <c r="A387" s="19" t="str">
        <f t="array" ref="A387">IFERROR(INDEX('Input - Capacities'!$F$3:$F$1128, MATCH(0,COUNTIF($A$1:A386, 'Input - Capacities'!$F$3:$F$1128), 0)),"")</f>
        <v>TRNCZEXXSVKXX</v>
      </c>
      <c r="B387" s="19" t="str">
        <f t="shared" si="1"/>
        <v>CZEXX</v>
      </c>
      <c r="C387" s="45" t="str">
        <f t="shared" si="2"/>
        <v>CZEXX</v>
      </c>
      <c r="D387" s="19" t="str">
        <f t="shared" si="3"/>
        <v>SVKXX</v>
      </c>
      <c r="E387" s="45" t="str">
        <f t="shared" si="4"/>
        <v>SVKXX</v>
      </c>
      <c r="F387" s="19" t="str">
        <f t="shared" si="5"/>
        <v>Yes</v>
      </c>
      <c r="G387" s="19" t="str">
        <f t="shared" si="6"/>
        <v>TRNCZEXXSVKXX</v>
      </c>
      <c r="H387" s="19">
        <f>max(SUMIFS('Input - Capacities'!$I$3:$I$1128,'Input - Capacities'!$F$3:$F$1128,A387),SUMIFS('Input - Capacities'!$J$3:$J$1128,'Input - Capacities'!$F$3:$F$1128,A387)*-1)</f>
        <v>1800</v>
      </c>
      <c r="I387" s="47"/>
      <c r="M387" s="19" t="str">
        <f t="array" ref="M387">IFERROR(INDEX($G$2:$G$1999,MATCH(0,IFERROR(MATCH($G$2:$G$1999,$O$2:$O$1000,0),COUNTIF($M$1:$M386,$G$2:$G$1000)),0)),"")</f>
        <v/>
      </c>
      <c r="O387" s="48" t="s">
        <v>1483</v>
      </c>
      <c r="P387" s="42" t="str">
        <f t="shared" si="7"/>
        <v>NGAXX</v>
      </c>
      <c r="Q387" s="42" t="str">
        <f t="shared" si="8"/>
        <v>TCDXX</v>
      </c>
      <c r="R387" s="42" t="b">
        <f>IF(vlookup(O387,'Input - Config'!$A$3:$D$833,4,0)="No",False,True)</f>
        <v>0</v>
      </c>
      <c r="S387" s="42" t="b">
        <v>0</v>
      </c>
      <c r="U387" s="19">
        <f t="shared" si="9"/>
        <v>0</v>
      </c>
      <c r="V387" s="19">
        <f t="shared" si="10"/>
        <v>2030</v>
      </c>
      <c r="W387" s="42">
        <v>2030.0</v>
      </c>
      <c r="X387" s="42">
        <v>10.0</v>
      </c>
      <c r="Y387" s="49">
        <f>IFERROR(VLOOKUP(O387,'Final Data - Costs and Losses'!$A$2:$H$997,7,FALSE)/1000,915)</f>
        <v>1527.86832</v>
      </c>
      <c r="Z387" s="19" t="str">
        <f t="shared" si="11"/>
        <v>  TRNNGAXXTCDXX: [0, 2030, 'open', 2030, 10, 1528]</v>
      </c>
      <c r="AB387" s="48"/>
    </row>
    <row r="388">
      <c r="A388" s="19" t="str">
        <f t="array" ref="A388">IFERROR(INDEX('Input - Capacities'!$F$3:$F$1128, MATCH(0,COUNTIF($A$1:A387, 'Input - Capacities'!$F$3:$F$1128), 0)),"")</f>
        <v>TRNDEUXXDNKXX</v>
      </c>
      <c r="B388" s="19" t="str">
        <f t="shared" si="1"/>
        <v>DEUXX</v>
      </c>
      <c r="C388" s="45" t="str">
        <f t="shared" si="2"/>
        <v>DEUXX</v>
      </c>
      <c r="D388" s="19" t="str">
        <f t="shared" si="3"/>
        <v>DNKXX</v>
      </c>
      <c r="E388" s="45" t="str">
        <f t="shared" si="4"/>
        <v>DNKXX</v>
      </c>
      <c r="F388" s="19" t="str">
        <f t="shared" si="5"/>
        <v>Yes</v>
      </c>
      <c r="G388" s="19" t="str">
        <f t="shared" si="6"/>
        <v>TRNDEUXXDNKXX</v>
      </c>
      <c r="H388" s="19">
        <f>max(SUMIFS('Input - Capacities'!$I$3:$I$1128,'Input - Capacities'!$F$3:$F$1128,A388),SUMIFS('Input - Capacities'!$J$3:$J$1128,'Input - Capacities'!$F$3:$F$1128,A388)*-1)</f>
        <v>3700</v>
      </c>
      <c r="I388" s="47"/>
      <c r="M388" s="19" t="str">
        <f t="array" ref="M388">IFERROR(INDEX($G$2:$G$1999,MATCH(0,IFERROR(MATCH($G$2:$G$1999,$O$2:$O$1000,0),COUNTIF($M$1:$M387,$G$2:$G$1000)),0)),"")</f>
        <v/>
      </c>
      <c r="O388" s="48" t="s">
        <v>360</v>
      </c>
      <c r="P388" s="42" t="str">
        <f t="shared" si="7"/>
        <v>OMNXX</v>
      </c>
      <c r="Q388" s="42" t="str">
        <f t="shared" si="8"/>
        <v>PAKXX</v>
      </c>
      <c r="R388" s="42" t="b">
        <f>IF(vlookup(O388,'Input - Config'!$A$3:$D$833,4,0)="No",False,True)</f>
        <v>1</v>
      </c>
      <c r="S388" s="42" t="b">
        <v>0</v>
      </c>
      <c r="U388" s="19">
        <f t="shared" si="9"/>
        <v>0</v>
      </c>
      <c r="V388" s="19">
        <f t="shared" si="10"/>
        <v>2030</v>
      </c>
      <c r="W388" s="42">
        <v>2030.0</v>
      </c>
      <c r="X388" s="42">
        <v>10.0</v>
      </c>
      <c r="Y388" s="49">
        <f>IFERROR(VLOOKUP(O388,'Final Data - Costs and Losses'!$A$2:$H$997,7,FALSE)/1000,915)</f>
        <v>1326.6492</v>
      </c>
      <c r="Z388" s="19" t="str">
        <f t="shared" si="11"/>
        <v>  TRNOMNXXPAKXX: [0, 2030, 'open', 2030, 10, 1327]</v>
      </c>
      <c r="AB388" s="48"/>
    </row>
    <row r="389">
      <c r="A389" s="19" t="str">
        <f t="array" ref="A389">IFERROR(INDEX('Input - Capacities'!$F$3:$F$1128, MATCH(0,COUNTIF($A$1:A388, 'Input - Capacities'!$F$3:$F$1128), 0)),"")</f>
        <v>TRNDEUXXFRAXX</v>
      </c>
      <c r="B389" s="19" t="str">
        <f t="shared" si="1"/>
        <v>DEUXX</v>
      </c>
      <c r="C389" s="45" t="str">
        <f t="shared" si="2"/>
        <v>DEUXX</v>
      </c>
      <c r="D389" s="19" t="str">
        <f t="shared" si="3"/>
        <v>FRAXX</v>
      </c>
      <c r="E389" s="45" t="str">
        <f t="shared" si="4"/>
        <v>FRAXX</v>
      </c>
      <c r="F389" s="19" t="str">
        <f t="shared" si="5"/>
        <v>Yes</v>
      </c>
      <c r="G389" s="19" t="str">
        <f t="shared" si="6"/>
        <v>TRNDEUXXFRAXX</v>
      </c>
      <c r="H389" s="19">
        <f>max(SUMIFS('Input - Capacities'!$I$3:$I$1128,'Input - Capacities'!$F$3:$F$1128,A389),SUMIFS('Input - Capacities'!$J$3:$J$1128,'Input - Capacities'!$F$3:$F$1128,A389)*-1)</f>
        <v>3000</v>
      </c>
      <c r="I389" s="47"/>
      <c r="M389" s="19" t="str">
        <f t="array" ref="M389">IFERROR(INDEX($G$2:$G$1999,MATCH(0,IFERROR(MATCH($G$2:$G$1999,$O$2:$O$1000,0),COUNTIF($M$1:$M388,$G$2:$G$1000)),0)),"")</f>
        <v/>
      </c>
      <c r="O389" s="48" t="s">
        <v>370</v>
      </c>
      <c r="P389" s="42" t="str">
        <f t="shared" si="7"/>
        <v>SAUXX</v>
      </c>
      <c r="Q389" s="42" t="str">
        <f t="shared" si="8"/>
        <v>SDNXX</v>
      </c>
      <c r="R389" s="42" t="b">
        <f>IF(vlookup(O389,'Input - Config'!$A$3:$D$833,4,0)="No",False,True)</f>
        <v>1</v>
      </c>
      <c r="S389" s="42" t="b">
        <v>0</v>
      </c>
      <c r="U389" s="19">
        <f t="shared" si="9"/>
        <v>0</v>
      </c>
      <c r="V389" s="19">
        <f t="shared" si="10"/>
        <v>2030</v>
      </c>
      <c r="W389" s="42">
        <v>2030.0</v>
      </c>
      <c r="X389" s="42">
        <v>10.0</v>
      </c>
      <c r="Y389" s="49">
        <f>IFERROR(VLOOKUP(O389,'Final Data - Costs and Losses'!$A$2:$H$997,7,FALSE)/1000,915)</f>
        <v>1983.18768</v>
      </c>
      <c r="Z389" s="19" t="str">
        <f t="shared" si="11"/>
        <v>  TRNSAUXXSDNXX: [0, 2030, 'open', 2030, 10, 1983]</v>
      </c>
      <c r="AB389" s="48"/>
    </row>
    <row r="390">
      <c r="A390" s="19" t="str">
        <f t="array" ref="A390">IFERROR(INDEX('Input - Capacities'!$F$3:$F$1128, MATCH(0,COUNTIF($A$1:A389, 'Input - Capacities'!$F$3:$F$1128), 0)),"")</f>
        <v>TRNDEUXXGBRXX</v>
      </c>
      <c r="B390" s="19" t="str">
        <f t="shared" si="1"/>
        <v>DEUXX</v>
      </c>
      <c r="C390" s="45" t="str">
        <f t="shared" si="2"/>
        <v>DEUXX</v>
      </c>
      <c r="D390" s="19" t="str">
        <f t="shared" si="3"/>
        <v>GBRXX</v>
      </c>
      <c r="E390" s="45" t="str">
        <f t="shared" si="4"/>
        <v>GBRXX</v>
      </c>
      <c r="F390" s="19" t="str">
        <f t="shared" si="5"/>
        <v>Yes</v>
      </c>
      <c r="G390" s="19" t="str">
        <f t="shared" si="6"/>
        <v>TRNDEUXXGBRXX</v>
      </c>
      <c r="H390" s="19">
        <f>max(SUMIFS('Input - Capacities'!$I$3:$I$1128,'Input - Capacities'!$F$3:$F$1128,A390),SUMIFS('Input - Capacities'!$J$3:$J$1128,'Input - Capacities'!$F$3:$F$1128,A390)*-1)</f>
        <v>0</v>
      </c>
      <c r="I390" s="47"/>
      <c r="M390" s="19" t="str">
        <f t="array" ref="M390">IFERROR(INDEX($G$2:$G$1999,MATCH(0,IFERROR(MATCH($G$2:$G$1999,$O$2:$O$1000,0),COUNTIF($M$1:$M389,$G$2:$G$1000)),0)),"")</f>
        <v/>
      </c>
      <c r="O390" s="48" t="s">
        <v>374</v>
      </c>
      <c r="P390" s="42" t="str">
        <f t="shared" si="7"/>
        <v>SDNXX</v>
      </c>
      <c r="Q390" s="42" t="str">
        <f t="shared" si="8"/>
        <v>TCDXX</v>
      </c>
      <c r="R390" s="42" t="b">
        <f>IF(vlookup(O390,'Input - Config'!$A$3:$D$833,4,0)="No",False,True)</f>
        <v>0</v>
      </c>
      <c r="S390" s="42" t="b">
        <v>0</v>
      </c>
      <c r="U390" s="19">
        <f t="shared" si="9"/>
        <v>0</v>
      </c>
      <c r="V390" s="19">
        <f t="shared" si="10"/>
        <v>2030</v>
      </c>
      <c r="W390" s="42">
        <v>2030.0</v>
      </c>
      <c r="X390" s="42">
        <v>10.0</v>
      </c>
      <c r="Y390" s="49">
        <f>IFERROR(VLOOKUP(O390,'Final Data - Costs and Losses'!$A$2:$H$997,7,FALSE)/1000,915)</f>
        <v>1813.79904</v>
      </c>
      <c r="Z390" s="19" t="str">
        <f t="shared" si="11"/>
        <v>  TRNSDNXXTCDXX: [0, 2030, 'open', 2030, 10, 1814]</v>
      </c>
      <c r="AB390" s="48"/>
    </row>
    <row r="391">
      <c r="A391" s="19" t="str">
        <f t="array" ref="A391">IFERROR(INDEX('Input - Capacities'!$F$3:$F$1128, MATCH(0,COUNTIF($A$1:A390, 'Input - Capacities'!$F$3:$F$1128), 0)),"")</f>
        <v>TRNDEUXXLUXXX</v>
      </c>
      <c r="B391" s="19" t="str">
        <f t="shared" si="1"/>
        <v>DEUXX</v>
      </c>
      <c r="C391" s="45" t="str">
        <f t="shared" si="2"/>
        <v>DEUXX</v>
      </c>
      <c r="D391" s="19" t="str">
        <f t="shared" si="3"/>
        <v>LUXXX</v>
      </c>
      <c r="E391" s="45" t="str">
        <f t="shared" si="4"/>
        <v>LUXXX</v>
      </c>
      <c r="F391" s="19" t="str">
        <f t="shared" si="5"/>
        <v>Yes</v>
      </c>
      <c r="G391" s="19" t="str">
        <f t="shared" si="6"/>
        <v>TRNDEUXXLUXXX</v>
      </c>
      <c r="H391" s="19">
        <f>max(SUMIFS('Input - Capacities'!$I$3:$I$1128,'Input - Capacities'!$F$3:$F$1128,A391),SUMIFS('Input - Capacities'!$J$3:$J$1128,'Input - Capacities'!$F$3:$F$1128,A391)*-1)</f>
        <v>2300</v>
      </c>
      <c r="I391" s="47"/>
      <c r="M391" s="19" t="str">
        <f t="array" ref="M391">IFERROR(INDEX($G$2:$G$1999,MATCH(0,IFERROR(MATCH($G$2:$G$1999,$O$2:$O$1000,0),COUNTIF($M$1:$M390,$G$2:$G$1000)),0)),"")</f>
        <v/>
      </c>
      <c r="O391" s="48" t="s">
        <v>376</v>
      </c>
      <c r="P391" s="42" t="str">
        <f t="shared" si="7"/>
        <v>SOMXX</v>
      </c>
      <c r="Q391" s="42" t="str">
        <f t="shared" si="8"/>
        <v>YEMXX</v>
      </c>
      <c r="R391" s="42" t="b">
        <f>IF(vlookup(O391,'Input - Config'!$A$3:$D$833,4,0)="No",False,True)</f>
        <v>1</v>
      </c>
      <c r="S391" s="42" t="b">
        <v>0</v>
      </c>
      <c r="U391" s="19">
        <f t="shared" si="9"/>
        <v>0</v>
      </c>
      <c r="V391" s="19">
        <f t="shared" si="10"/>
        <v>2030</v>
      </c>
      <c r="W391" s="42">
        <v>2030.0</v>
      </c>
      <c r="X391" s="42">
        <v>10.0</v>
      </c>
      <c r="Y391" s="49">
        <f>IFERROR(VLOOKUP(O391,'Final Data - Costs and Losses'!$A$2:$H$997,7,FALSE)/1000,915)</f>
        <v>1765.758</v>
      </c>
      <c r="Z391" s="19" t="str">
        <f t="shared" si="11"/>
        <v>  TRNSOMXXYEMXX: [0, 2030, 'open', 2030, 10, 1766]</v>
      </c>
      <c r="AB391" s="48"/>
    </row>
    <row r="392">
      <c r="A392" s="19" t="str">
        <f t="array" ref="A392">IFERROR(INDEX('Input - Capacities'!$F$3:$F$1128, MATCH(0,COUNTIF($A$1:A391, 'Input - Capacities'!$F$3:$F$1128), 0)),"")</f>
        <v>TRNDEUXXNLDXX</v>
      </c>
      <c r="B392" s="19" t="str">
        <f t="shared" si="1"/>
        <v>DEUXX</v>
      </c>
      <c r="C392" s="45" t="str">
        <f t="shared" si="2"/>
        <v>DEUXX</v>
      </c>
      <c r="D392" s="19" t="str">
        <f t="shared" si="3"/>
        <v>NLDXX</v>
      </c>
      <c r="E392" s="45" t="str">
        <f t="shared" si="4"/>
        <v>NLDXX</v>
      </c>
      <c r="F392" s="19" t="str">
        <f t="shared" si="5"/>
        <v>Yes</v>
      </c>
      <c r="G392" s="19" t="str">
        <f t="shared" si="6"/>
        <v>TRNDEUXXNLDXX</v>
      </c>
      <c r="H392" s="19">
        <f>max(SUMIFS('Input - Capacities'!$I$3:$I$1128,'Input - Capacities'!$F$3:$F$1128,A392),SUMIFS('Input - Capacities'!$J$3:$J$1128,'Input - Capacities'!$F$3:$F$1128,A392)*-1)</f>
        <v>3950</v>
      </c>
      <c r="I392" s="47"/>
      <c r="M392" s="19" t="str">
        <f t="array" ref="M392">IFERROR(INDEX($G$2:$G$1999,MATCH(0,IFERROR(MATCH($G$2:$G$1999,$O$2:$O$1000,0),COUNTIF($M$1:$M391,$G$2:$G$1000)),0)),"")</f>
        <v/>
      </c>
      <c r="O392" s="48" t="s">
        <v>1975</v>
      </c>
      <c r="P392" s="42" t="str">
        <f t="shared" si="7"/>
        <v>USAMR</v>
      </c>
      <c r="Q392" s="42" t="str">
        <f t="shared" si="8"/>
        <v>USARF</v>
      </c>
      <c r="R392" s="42" t="b">
        <f>IF(vlookup(O392,'Input - Config'!$A$3:$D$833,4,0)="No",False,True)</f>
        <v>0</v>
      </c>
      <c r="S392" s="42" t="b">
        <v>0</v>
      </c>
      <c r="U392" s="19">
        <f t="shared" si="9"/>
        <v>0</v>
      </c>
      <c r="V392" s="19">
        <f t="shared" si="10"/>
        <v>2030</v>
      </c>
      <c r="W392" s="42">
        <v>2030.0</v>
      </c>
      <c r="X392" s="42">
        <v>10.0</v>
      </c>
      <c r="Y392" s="49">
        <f>IFERROR(VLOOKUP(O392,'Final Data - Costs and Losses'!$A$2:$H$997,7,FALSE)/1000,915)</f>
        <v>1038.76128</v>
      </c>
      <c r="Z392" s="19" t="str">
        <f t="shared" si="11"/>
        <v>  TRNUSAMRUSARF: [0, 2030, 'open', 2030, 10, 1039]</v>
      </c>
      <c r="AB392" s="48"/>
    </row>
    <row r="393">
      <c r="A393" s="19" t="str">
        <f t="array" ref="A393">IFERROR(INDEX('Input - Capacities'!$F$3:$F$1128, MATCH(0,COUNTIF($A$1:A392, 'Input - Capacities'!$F$3:$F$1128), 0)),"")</f>
        <v>TRNDEUXXNORXX</v>
      </c>
      <c r="B393" s="19" t="str">
        <f t="shared" si="1"/>
        <v>DEUXX</v>
      </c>
      <c r="C393" s="45" t="str">
        <f t="shared" si="2"/>
        <v>DEUXX</v>
      </c>
      <c r="D393" s="19" t="str">
        <f t="shared" si="3"/>
        <v>NORXX</v>
      </c>
      <c r="E393" s="45" t="str">
        <f t="shared" si="4"/>
        <v>NORXX</v>
      </c>
      <c r="F393" s="19" t="str">
        <f t="shared" si="5"/>
        <v>Yes</v>
      </c>
      <c r="G393" s="19" t="str">
        <f t="shared" si="6"/>
        <v>TRNDEUXXNORXX</v>
      </c>
      <c r="H393" s="19">
        <f>max(SUMIFS('Input - Capacities'!$I$3:$I$1128,'Input - Capacities'!$F$3:$F$1128,A393),SUMIFS('Input - Capacities'!$J$3:$J$1128,'Input - Capacities'!$F$3:$F$1128,A393)*-1)</f>
        <v>1400</v>
      </c>
      <c r="I393" s="47"/>
      <c r="M393" s="19" t="str">
        <f t="array" ref="M393">IFERROR(INDEX($G$2:$G$1999,MATCH(0,IFERROR(MATCH($G$2:$G$1999,$O$2:$O$1000,0),COUNTIF($M$1:$M392,$G$2:$G$1000)),0)),"")</f>
        <v/>
      </c>
      <c r="O393" s="48" t="s">
        <v>1976</v>
      </c>
      <c r="P393" s="42" t="str">
        <f t="shared" si="7"/>
        <v>USAMR</v>
      </c>
      <c r="Q393" s="42" t="str">
        <f t="shared" si="8"/>
        <v>USASE</v>
      </c>
      <c r="R393" s="42" t="b">
        <f>IF(vlookup(O393,'Input - Config'!$A$3:$D$833,4,0)="No",False,True)</f>
        <v>0</v>
      </c>
      <c r="S393" s="42" t="b">
        <v>0</v>
      </c>
      <c r="U393" s="19">
        <f t="shared" si="9"/>
        <v>3.35</v>
      </c>
      <c r="V393" s="19">
        <f t="shared" si="10"/>
        <v>2020</v>
      </c>
      <c r="W393" s="42">
        <v>2030.0</v>
      </c>
      <c r="X393" s="42">
        <v>10.0</v>
      </c>
      <c r="Y393" s="49">
        <f>IFERROR(VLOOKUP(O393,'Final Data - Costs and Losses'!$A$2:$H$997,7,FALSE)/1000,915)</f>
        <v>2102.01264</v>
      </c>
      <c r="Z393" s="19" t="str">
        <f t="shared" si="11"/>
        <v>  TRNUSAMRUSASE: [3.35, 2020, 'open', 2030, 10, 2102]</v>
      </c>
      <c r="AB393" s="48"/>
    </row>
    <row r="394">
      <c r="A394" s="19" t="str">
        <f t="array" ref="A394">IFERROR(INDEX('Input - Capacities'!$F$3:$F$1128, MATCH(0,COUNTIF($A$1:A393, 'Input - Capacities'!$F$3:$F$1128), 0)),"")</f>
        <v>TRNDEUXXPOLXX</v>
      </c>
      <c r="B394" s="19" t="str">
        <f t="shared" si="1"/>
        <v>DEUXX</v>
      </c>
      <c r="C394" s="45" t="str">
        <f t="shared" si="2"/>
        <v>DEUXX</v>
      </c>
      <c r="D394" s="19" t="str">
        <f t="shared" si="3"/>
        <v>POLXX</v>
      </c>
      <c r="E394" s="45" t="str">
        <f t="shared" si="4"/>
        <v>POLXX</v>
      </c>
      <c r="F394" s="19" t="str">
        <f t="shared" si="5"/>
        <v>Yes</v>
      </c>
      <c r="G394" s="19" t="str">
        <f t="shared" si="6"/>
        <v>TRNDEUXXPOLXX</v>
      </c>
      <c r="H394" s="19">
        <f>max(SUMIFS('Input - Capacities'!$I$3:$I$1128,'Input - Capacities'!$F$3:$F$1128,A394),SUMIFS('Input - Capacities'!$J$3:$J$1128,'Input - Capacities'!$F$3:$F$1128,A394)*-1)</f>
        <v>1000</v>
      </c>
      <c r="I394" s="47"/>
      <c r="M394" s="19" t="str">
        <f t="array" ref="M394">IFERROR(INDEX($G$2:$G$1999,MATCH(0,IFERROR(MATCH($G$2:$G$1999,$O$2:$O$1000,0),COUNTIF($M$1:$M393,$G$2:$G$1000)),0)),"")</f>
        <v/>
      </c>
      <c r="O394" s="48" t="s">
        <v>1977</v>
      </c>
      <c r="P394" s="42" t="str">
        <f t="shared" si="7"/>
        <v>USAMR</v>
      </c>
      <c r="Q394" s="42" t="str">
        <f t="shared" si="8"/>
        <v>USAWE</v>
      </c>
      <c r="R394" s="42" t="b">
        <f>IF(vlookup(O394,'Input - Config'!$A$3:$D$833,4,0)="No",False,True)</f>
        <v>0</v>
      </c>
      <c r="S394" s="42" t="b">
        <v>0</v>
      </c>
      <c r="U394" s="19">
        <f t="shared" si="9"/>
        <v>0.99</v>
      </c>
      <c r="V394" s="19">
        <f t="shared" si="10"/>
        <v>2020</v>
      </c>
      <c r="W394" s="42">
        <v>2030.0</v>
      </c>
      <c r="X394" s="42">
        <v>10.0</v>
      </c>
      <c r="Y394" s="49">
        <f>IFERROR(VLOOKUP(O394,'Final Data - Costs and Losses'!$A$2:$H$997,7,FALSE)/1000,915)</f>
        <v>2115.70992</v>
      </c>
      <c r="Z394" s="19" t="str">
        <f t="shared" si="11"/>
        <v>  TRNUSAMRUSAWE: [0.99, 2020, 'open', 2030, 10, 2116]</v>
      </c>
      <c r="AB394" s="48"/>
    </row>
    <row r="395">
      <c r="A395" s="19" t="str">
        <f t="array" ref="A395">IFERROR(INDEX('Input - Capacities'!$F$3:$F$1128, MATCH(0,COUNTIF($A$1:A394, 'Input - Capacities'!$F$3:$F$1128), 0)),"")</f>
        <v>TRNDEUXXSWEXX</v>
      </c>
      <c r="B395" s="19" t="str">
        <f t="shared" si="1"/>
        <v>DEUXX</v>
      </c>
      <c r="C395" s="45" t="str">
        <f t="shared" si="2"/>
        <v>DEUXX</v>
      </c>
      <c r="D395" s="19" t="str">
        <f t="shared" si="3"/>
        <v>SWEXX</v>
      </c>
      <c r="E395" s="45" t="str">
        <f t="shared" si="4"/>
        <v>SWEXX</v>
      </c>
      <c r="F395" s="19" t="str">
        <f t="shared" si="5"/>
        <v>Yes</v>
      </c>
      <c r="G395" s="19" t="str">
        <f t="shared" si="6"/>
        <v>TRNDEUXXSWEXX</v>
      </c>
      <c r="H395" s="19">
        <f>max(SUMIFS('Input - Capacities'!$I$3:$I$1128,'Input - Capacities'!$F$3:$F$1128,A395),SUMIFS('Input - Capacities'!$J$3:$J$1128,'Input - Capacities'!$F$3:$F$1128,A395)*-1)</f>
        <v>615</v>
      </c>
      <c r="I395" s="47"/>
      <c r="M395" s="19" t="str">
        <f t="array" ref="M395">IFERROR(INDEX($G$2:$G$1999,MATCH(0,IFERROR(MATCH($G$2:$G$1999,$O$2:$O$1000,0),COUNTIF($M$1:$M394,$G$2:$G$1000)),0)),"")</f>
        <v/>
      </c>
      <c r="O395" s="48" t="s">
        <v>1978</v>
      </c>
      <c r="P395" s="42" t="str">
        <f t="shared" si="7"/>
        <v>USANP</v>
      </c>
      <c r="Q395" s="42" t="str">
        <f t="shared" si="8"/>
        <v>USARF</v>
      </c>
      <c r="R395" s="42" t="b">
        <f>IF(vlookup(O395,'Input - Config'!$A$3:$D$833,4,0)="No",False,True)</f>
        <v>0</v>
      </c>
      <c r="S395" s="42" t="b">
        <v>0</v>
      </c>
      <c r="U395" s="19">
        <f t="shared" si="9"/>
        <v>3.313</v>
      </c>
      <c r="V395" s="19">
        <f t="shared" si="10"/>
        <v>2020</v>
      </c>
      <c r="W395" s="42">
        <v>2030.0</v>
      </c>
      <c r="X395" s="42">
        <v>10.0</v>
      </c>
      <c r="Y395" s="49">
        <f>IFERROR(VLOOKUP(O395,'Final Data - Costs and Losses'!$A$2:$H$997,7,FALSE)/1000,915)</f>
        <v>1373.77392</v>
      </c>
      <c r="Z395" s="19" t="str">
        <f t="shared" si="11"/>
        <v>  TRNUSANPUSARF: [3.313, 2020, 'open', 2030, 10, 1374]</v>
      </c>
      <c r="AB395" s="48"/>
    </row>
    <row r="396">
      <c r="A396" s="19" t="str">
        <f t="array" ref="A396">IFERROR(INDEX('Input - Capacities'!$F$3:$F$1128, MATCH(0,COUNTIF($A$1:A395, 'Input - Capacities'!$F$3:$F$1128), 0)),"")</f>
        <v>TRNDNKXXGBRXX</v>
      </c>
      <c r="B396" s="19" t="str">
        <f t="shared" si="1"/>
        <v>DNKXX</v>
      </c>
      <c r="C396" s="45" t="str">
        <f t="shared" si="2"/>
        <v>DNKXX</v>
      </c>
      <c r="D396" s="19" t="str">
        <f t="shared" si="3"/>
        <v>GBRXX</v>
      </c>
      <c r="E396" s="45" t="str">
        <f t="shared" si="4"/>
        <v>GBRXX</v>
      </c>
      <c r="F396" s="19" t="str">
        <f t="shared" si="5"/>
        <v>Yes</v>
      </c>
      <c r="G396" s="19" t="str">
        <f t="shared" si="6"/>
        <v>TRNDNKXXGBRXX</v>
      </c>
      <c r="H396" s="19">
        <f>max(SUMIFS('Input - Capacities'!$I$3:$I$1128,'Input - Capacities'!$F$3:$F$1128,A396),SUMIFS('Input - Capacities'!$J$3:$J$1128,'Input - Capacities'!$F$3:$F$1128,A396)*-1)</f>
        <v>0</v>
      </c>
      <c r="I396" s="47"/>
      <c r="M396" s="19" t="str">
        <f t="array" ref="M396">IFERROR(INDEX($G$2:$G$1999,MATCH(0,IFERROR(MATCH($G$2:$G$1999,$O$2:$O$1000,0),COUNTIF($M$1:$M395,$G$2:$G$1000)),0)),"")</f>
        <v/>
      </c>
      <c r="O396" s="48" t="s">
        <v>1979</v>
      </c>
      <c r="P396" s="42" t="str">
        <f t="shared" si="7"/>
        <v>USARF</v>
      </c>
      <c r="Q396" s="42" t="str">
        <f t="shared" si="8"/>
        <v>USASE</v>
      </c>
      <c r="R396" s="42" t="b">
        <f>IF(vlookup(O396,'Input - Config'!$A$3:$D$833,4,0)="No",False,True)</f>
        <v>0</v>
      </c>
      <c r="S396" s="42" t="b">
        <v>0</v>
      </c>
      <c r="U396" s="19">
        <f t="shared" si="9"/>
        <v>14.779</v>
      </c>
      <c r="V396" s="19">
        <f t="shared" si="10"/>
        <v>2020</v>
      </c>
      <c r="W396" s="42">
        <v>2030.0</v>
      </c>
      <c r="X396" s="42">
        <v>10.0</v>
      </c>
      <c r="Y396" s="49">
        <f>IFERROR(VLOOKUP(O396,'Final Data - Costs and Losses'!$A$2:$H$997,7,FALSE)/1000,915)</f>
        <v>1805.23824</v>
      </c>
      <c r="Z396" s="19" t="str">
        <f t="shared" si="11"/>
        <v>  TRNUSARFUSASE: [14.779, 2020, 'open', 2030, 10, 1805]</v>
      </c>
      <c r="AB396" s="48"/>
    </row>
    <row r="397">
      <c r="A397" s="19" t="str">
        <f t="array" ref="A397">IFERROR(INDEX('Input - Capacities'!$F$3:$F$1128, MATCH(0,COUNTIF($A$1:A396, 'Input - Capacities'!$F$3:$F$1128), 0)),"")</f>
        <v>TRNDNKXXNLDXX</v>
      </c>
      <c r="B397" s="19" t="str">
        <f t="shared" si="1"/>
        <v>DNKXX</v>
      </c>
      <c r="C397" s="45" t="str">
        <f t="shared" si="2"/>
        <v>DNKXX</v>
      </c>
      <c r="D397" s="19" t="str">
        <f t="shared" si="3"/>
        <v>NLDXX</v>
      </c>
      <c r="E397" s="45" t="str">
        <f t="shared" si="4"/>
        <v>NLDXX</v>
      </c>
      <c r="F397" s="19" t="str">
        <f t="shared" si="5"/>
        <v>Yes</v>
      </c>
      <c r="G397" s="19" t="str">
        <f t="shared" si="6"/>
        <v>TRNDNKXXNLDXX</v>
      </c>
      <c r="H397" s="19">
        <f>max(SUMIFS('Input - Capacities'!$I$3:$I$1128,'Input - Capacities'!$F$3:$F$1128,A397),SUMIFS('Input - Capacities'!$J$3:$J$1128,'Input - Capacities'!$F$3:$F$1128,A397)*-1)</f>
        <v>700</v>
      </c>
      <c r="I397" s="47"/>
      <c r="M397" s="19" t="str">
        <f t="array" ref="M397">IFERROR(INDEX($G$2:$G$1999,MATCH(0,IFERROR(MATCH($G$2:$G$1999,$O$2:$O$1000,0),COUNTIF($M$1:$M396,$G$2:$G$1000)),0)),"")</f>
        <v/>
      </c>
      <c r="O397" s="48" t="s">
        <v>1980</v>
      </c>
      <c r="P397" s="42" t="str">
        <f t="shared" si="7"/>
        <v>USAMR</v>
      </c>
      <c r="Q397" s="42" t="str">
        <f t="shared" si="8"/>
        <v>USATE</v>
      </c>
      <c r="R397" s="42" t="b">
        <f>IF(vlookup(O397,'Input - Config'!$A$3:$D$833,4,0)="No",False,True)</f>
        <v>0</v>
      </c>
      <c r="S397" s="42" t="b">
        <v>0</v>
      </c>
      <c r="U397" s="19">
        <f t="shared" si="9"/>
        <v>0.813</v>
      </c>
      <c r="V397" s="19">
        <f t="shared" si="10"/>
        <v>2020</v>
      </c>
      <c r="W397" s="42">
        <v>2030.0</v>
      </c>
      <c r="X397" s="42">
        <v>10.0</v>
      </c>
      <c r="Y397" s="49">
        <f>IFERROR(VLOOKUP(O397,'Final Data - Costs and Losses'!$A$2:$H$997,7,FALSE)/1000,915)</f>
        <v>1505.03952</v>
      </c>
      <c r="Z397" s="19" t="str">
        <f t="shared" si="11"/>
        <v>  TRNUSAMRUSATE: [0.813, 2020, 'open', 2030, 10, 1505]</v>
      </c>
      <c r="AB397" s="48"/>
    </row>
    <row r="398">
      <c r="A398" s="19" t="str">
        <f t="array" ref="A398">IFERROR(INDEX('Input - Capacities'!$F$3:$F$1128, MATCH(0,COUNTIF($A$1:A397, 'Input - Capacities'!$F$3:$F$1128), 0)),"")</f>
        <v>TRNDNKXXNORXX</v>
      </c>
      <c r="B398" s="19" t="str">
        <f t="shared" si="1"/>
        <v>DNKXX</v>
      </c>
      <c r="C398" s="45" t="str">
        <f t="shared" si="2"/>
        <v>DNKXX</v>
      </c>
      <c r="D398" s="19" t="str">
        <f t="shared" si="3"/>
        <v>NORXX</v>
      </c>
      <c r="E398" s="45" t="str">
        <f t="shared" si="4"/>
        <v>NORXX</v>
      </c>
      <c r="F398" s="19" t="str">
        <f t="shared" si="5"/>
        <v>Yes</v>
      </c>
      <c r="G398" s="19" t="str">
        <f t="shared" si="6"/>
        <v>TRNDNKXXNORXX</v>
      </c>
      <c r="H398" s="19">
        <f>max(SUMIFS('Input - Capacities'!$I$3:$I$1128,'Input - Capacities'!$F$3:$F$1128,A398),SUMIFS('Input - Capacities'!$J$3:$J$1128,'Input - Capacities'!$F$3:$F$1128,A398)*-1)</f>
        <v>1640</v>
      </c>
      <c r="I398" s="47"/>
      <c r="M398" s="19" t="str">
        <f t="array" ref="M398">IFERROR(INDEX($G$2:$G$1999,MATCH(0,IFERROR(MATCH($G$2:$G$1999,$O$2:$O$1000,0),COUNTIF($M$1:$M397,$G$2:$G$1000)),0)),"")</f>
        <v/>
      </c>
      <c r="O398" s="48" t="s">
        <v>1981</v>
      </c>
      <c r="P398" s="42" t="str">
        <f t="shared" si="7"/>
        <v>USASE</v>
      </c>
      <c r="Q398" s="42" t="str">
        <f t="shared" si="8"/>
        <v>USATE</v>
      </c>
      <c r="R398" s="42" t="b">
        <f>IF(vlookup(O398,'Input - Config'!$A$3:$D$833,4,0)="No",False,True)</f>
        <v>0</v>
      </c>
      <c r="S398" s="42" t="b">
        <v>0</v>
      </c>
      <c r="U398" s="19">
        <f t="shared" si="9"/>
        <v>0</v>
      </c>
      <c r="V398" s="19">
        <f t="shared" si="10"/>
        <v>2030</v>
      </c>
      <c r="W398" s="42">
        <v>2030.0</v>
      </c>
      <c r="X398" s="42">
        <v>10.0</v>
      </c>
      <c r="Y398" s="49">
        <f>IFERROR(VLOOKUP(O398,'Final Data - Costs and Losses'!$A$2:$H$997,7,FALSE)/1000,915)</f>
        <v>1731.04464</v>
      </c>
      <c r="Z398" s="19" t="str">
        <f t="shared" si="11"/>
        <v>  TRNUSASEUSATE: [0, 2030, 'open', 2030, 10, 1731]</v>
      </c>
      <c r="AB398" s="48"/>
    </row>
    <row r="399">
      <c r="A399" s="19" t="str">
        <f t="array" ref="A399">IFERROR(INDEX('Input - Capacities'!$F$3:$F$1128, MATCH(0,COUNTIF($A$1:A398, 'Input - Capacities'!$F$3:$F$1128), 0)),"")</f>
        <v>TRNDNKXXSWEXX</v>
      </c>
      <c r="B399" s="19" t="str">
        <f t="shared" si="1"/>
        <v>DNKXX</v>
      </c>
      <c r="C399" s="45" t="str">
        <f t="shared" si="2"/>
        <v>DNKXX</v>
      </c>
      <c r="D399" s="19" t="str">
        <f t="shared" si="3"/>
        <v>SWEXX</v>
      </c>
      <c r="E399" s="45" t="str">
        <f t="shared" si="4"/>
        <v>SWEXX</v>
      </c>
      <c r="F399" s="19" t="str">
        <f t="shared" si="5"/>
        <v>Yes</v>
      </c>
      <c r="G399" s="19" t="str">
        <f t="shared" si="6"/>
        <v>TRNDNKXXSWEXX</v>
      </c>
      <c r="H399" s="19">
        <f>max(SUMIFS('Input - Capacities'!$I$3:$I$1128,'Input - Capacities'!$F$3:$F$1128,A399),SUMIFS('Input - Capacities'!$J$3:$J$1128,'Input - Capacities'!$F$3:$F$1128,A399)*-1)</f>
        <v>2450</v>
      </c>
      <c r="I399" s="47"/>
      <c r="M399" s="19" t="str">
        <f t="array" ref="M399">IFERROR(INDEX($G$2:$G$1999,MATCH(0,IFERROR(MATCH($G$2:$G$1999,$O$2:$O$1000,0),COUNTIF($M$1:$M398,$G$2:$G$1000)),0)),"")</f>
        <v/>
      </c>
      <c r="O399" s="48" t="s">
        <v>1982</v>
      </c>
      <c r="P399" s="42" t="str">
        <f t="shared" si="7"/>
        <v>USATE</v>
      </c>
      <c r="Q399" s="42" t="str">
        <f t="shared" si="8"/>
        <v>USAWE</v>
      </c>
      <c r="R399" s="42" t="b">
        <f>IF(vlookup(O399,'Input - Config'!$A$3:$D$833,4,0)="No",False,True)</f>
        <v>0</v>
      </c>
      <c r="S399" s="42" t="b">
        <v>1</v>
      </c>
      <c r="U399" s="19">
        <f t="shared" si="9"/>
        <v>0</v>
      </c>
      <c r="V399" s="19">
        <f t="shared" si="10"/>
        <v>2030</v>
      </c>
      <c r="W399" s="42">
        <v>2030.0</v>
      </c>
      <c r="X399" s="42">
        <v>10.0</v>
      </c>
      <c r="Y399" s="49">
        <f>IFERROR(VLOOKUP(O399,'Final Data - Costs and Losses'!$A$2:$H$997,7,FALSE)/1000,915)</f>
        <v>1860.59808</v>
      </c>
      <c r="Z399" s="19" t="str">
        <f t="shared" si="11"/>
        <v>  TRNUSATEUSAWE: [0, 2030, 'open', 2030, 10, 1861]</v>
      </c>
      <c r="AB399" s="48"/>
    </row>
    <row r="400">
      <c r="A400" s="19" t="str">
        <f t="array" ref="A400">IFERROR(INDEX('Input - Capacities'!$F$3:$F$1128, MATCH(0,COUNTIF($A$1:A399, 'Input - Capacities'!$F$3:$F$1128), 0)),"")</f>
        <v>TRNDOMXXHTIXX</v>
      </c>
      <c r="B400" s="19" t="str">
        <f t="shared" si="1"/>
        <v>DOMXX</v>
      </c>
      <c r="C400" s="45" t="str">
        <f t="shared" si="2"/>
        <v>DOMXX</v>
      </c>
      <c r="D400" s="19" t="str">
        <f t="shared" si="3"/>
        <v>HTIXX</v>
      </c>
      <c r="E400" s="45" t="str">
        <f t="shared" si="4"/>
        <v>HTIXX</v>
      </c>
      <c r="F400" s="19" t="str">
        <f t="shared" si="5"/>
        <v>Yes</v>
      </c>
      <c r="G400" s="19" t="str">
        <f t="shared" si="6"/>
        <v>TRNDOMXXHTIXX</v>
      </c>
      <c r="H400" s="19">
        <f>max(SUMIFS('Input - Capacities'!$I$3:$I$1128,'Input - Capacities'!$F$3:$F$1128,A400),SUMIFS('Input - Capacities'!$J$3:$J$1128,'Input - Capacities'!$F$3:$F$1128,A400)*-1)</f>
        <v>0</v>
      </c>
      <c r="I400" s="47"/>
      <c r="M400" s="19" t="str">
        <f t="array" ref="M400">IFERROR(INDEX($G$2:$G$1999,MATCH(0,IFERROR(MATCH($G$2:$G$1999,$O$2:$O$1000,0),COUNTIF($M$1:$M399,$G$2:$G$1000)),0)),"")</f>
        <v/>
      </c>
      <c r="Y400" s="49"/>
      <c r="AB400" s="48"/>
    </row>
    <row r="401">
      <c r="A401" s="19" t="str">
        <f t="array" ref="A401">IFERROR(INDEX('Input - Capacities'!$F$3:$F$1128, MATCH(0,COUNTIF($A$1:A400, 'Input - Capacities'!$F$3:$F$1128), 0)),"")</f>
        <v>TRNEGYXXGRCXX</v>
      </c>
      <c r="B401" s="19" t="str">
        <f t="shared" si="1"/>
        <v>EGYXX</v>
      </c>
      <c r="C401" s="45" t="str">
        <f t="shared" si="2"/>
        <v>EGYXX</v>
      </c>
      <c r="D401" s="19" t="str">
        <f t="shared" si="3"/>
        <v>GRCXX</v>
      </c>
      <c r="E401" s="45" t="str">
        <f t="shared" si="4"/>
        <v>GRCXX</v>
      </c>
      <c r="F401" s="19" t="str">
        <f t="shared" si="5"/>
        <v>Yes</v>
      </c>
      <c r="G401" s="19" t="str">
        <f t="shared" si="6"/>
        <v>TRNEGYXXGRCXX</v>
      </c>
      <c r="H401" s="19">
        <f>max(SUMIFS('Input - Capacities'!$I$3:$I$1128,'Input - Capacities'!$F$3:$F$1128,A401),SUMIFS('Input - Capacities'!$J$3:$J$1128,'Input - Capacities'!$F$3:$F$1128,A401)*-1)</f>
        <v>0</v>
      </c>
      <c r="I401" s="47"/>
      <c r="M401" s="19" t="str">
        <f t="array" ref="M401">IFERROR(INDEX($G$2:$G$1999,MATCH(0,IFERROR(MATCH($G$2:$G$1999,$O$2:$O$1000,0),COUNTIF($M$1:$M400,$G$2:$G$1000)),0)),"")</f>
        <v/>
      </c>
      <c r="Y401" s="49"/>
      <c r="AB401" s="48"/>
    </row>
    <row r="402">
      <c r="A402" s="19" t="str">
        <f t="array" ref="A402">IFERROR(INDEX('Input - Capacities'!$F$3:$F$1128, MATCH(0,COUNTIF($A$1:A401, 'Input - Capacities'!$F$3:$F$1128), 0)),"")</f>
        <v>TRNERIXXSAUXX</v>
      </c>
      <c r="B402" s="19" t="str">
        <f t="shared" si="1"/>
        <v>ERIXX</v>
      </c>
      <c r="C402" s="45" t="str">
        <f t="shared" si="2"/>
        <v>ERIXX</v>
      </c>
      <c r="D402" s="19" t="str">
        <f t="shared" si="3"/>
        <v>SAUXX</v>
      </c>
      <c r="E402" s="45" t="str">
        <f t="shared" si="4"/>
        <v>SAUXX</v>
      </c>
      <c r="F402" s="19" t="str">
        <f t="shared" si="5"/>
        <v>Yes</v>
      </c>
      <c r="G402" s="19" t="str">
        <f t="shared" si="6"/>
        <v>TRNERIXXSAUXX</v>
      </c>
      <c r="H402" s="19">
        <f>max(SUMIFS('Input - Capacities'!$I$3:$I$1128,'Input - Capacities'!$F$3:$F$1128,A402),SUMIFS('Input - Capacities'!$J$3:$J$1128,'Input - Capacities'!$F$3:$F$1128,A402)*-1)</f>
        <v>0</v>
      </c>
      <c r="I402" s="47"/>
      <c r="M402" s="19" t="str">
        <f t="array" ref="M402">IFERROR(INDEX($G$2:$G$1999,MATCH(0,IFERROR(MATCH($G$2:$G$1999,$O$2:$O$1000,0),COUNTIF($M$1:$M401,$G$2:$G$1000)),0)),"")</f>
        <v/>
      </c>
      <c r="O402" s="19" t="s">
        <v>92</v>
      </c>
      <c r="P402" s="42" t="str">
        <f t="shared" ref="P402:P429" si="12">mid(O402,4,5)</f>
        <v>BRNXX</v>
      </c>
      <c r="Q402" s="42" t="str">
        <f t="shared" ref="Q402:Q429" si="13">mid(O402,9,5)</f>
        <v>MYSSK</v>
      </c>
      <c r="R402" s="42" t="b">
        <f>IF(vlookup(O402,'Input - Config'!$A$3:$D$833,4,0)="No",False,True)</f>
        <v>0</v>
      </c>
      <c r="S402" s="42" t="b">
        <v>0</v>
      </c>
      <c r="U402" s="19">
        <f t="shared" ref="U402:U429" si="14">SUMIF($G$2:$G$592,O402,$H$2:$H$592)/1000</f>
        <v>0</v>
      </c>
      <c r="V402" s="19">
        <f t="shared" ref="V402:V429" si="15">IF(U402&gt;0,2020,2030)</f>
        <v>2030</v>
      </c>
      <c r="W402" s="42">
        <v>2030.0</v>
      </c>
      <c r="X402" s="42">
        <v>10.0</v>
      </c>
      <c r="Y402" s="19">
        <f>IFERROR(VLOOKUP(O402,'Final Data - Costs and Losses'!$A$2:$H$997,7,FALSE)/1000,300)</f>
        <v>1074.14592</v>
      </c>
      <c r="Z402" s="19" t="str">
        <f t="shared" ref="Z402:Z429" si="16">"  "&amp;O402&amp;": ["&amp;ROUND(U402,3)&amp;", "&amp;V402&amp;", 'open', "&amp;W402&amp;", "&amp;X402&amp;", "&amp;ROUND(Y402,0)&amp;"]"</f>
        <v>  TRNBRNXXMYSSK: [0, 2030, 'open', 2030, 10, 1074]</v>
      </c>
      <c r="AB402" s="48"/>
    </row>
    <row r="403">
      <c r="A403" s="19" t="str">
        <f t="array" ref="A403">IFERROR(INDEX('Input - Capacities'!$F$3:$F$1128, MATCH(0,COUNTIF($A$1:A402, 'Input - Capacities'!$F$3:$F$1128), 0)),"")</f>
        <v>TRNESPXXFRAXX</v>
      </c>
      <c r="B403" s="19" t="str">
        <f t="shared" si="1"/>
        <v>ESPXX</v>
      </c>
      <c r="C403" s="45" t="str">
        <f t="shared" si="2"/>
        <v>ESPXX</v>
      </c>
      <c r="D403" s="19" t="str">
        <f t="shared" si="3"/>
        <v>FRAXX</v>
      </c>
      <c r="E403" s="45" t="str">
        <f t="shared" si="4"/>
        <v>FRAXX</v>
      </c>
      <c r="F403" s="19" t="str">
        <f t="shared" si="5"/>
        <v>Yes</v>
      </c>
      <c r="G403" s="19" t="str">
        <f t="shared" si="6"/>
        <v>TRNESPXXFRAXX</v>
      </c>
      <c r="H403" s="19">
        <f>max(SUMIFS('Input - Capacities'!$I$3:$I$1128,'Input - Capacities'!$F$3:$F$1128,A403),SUMIFS('Input - Capacities'!$J$3:$J$1128,'Input - Capacities'!$F$3:$F$1128,A403)*-1)</f>
        <v>2800</v>
      </c>
      <c r="I403" s="47"/>
      <c r="M403" s="19" t="str">
        <f t="array" ref="M403">IFERROR(INDEX($G$2:$G$1999,MATCH(0,IFERROR(MATCH($G$2:$G$1999,$O$2:$O$1000,0),COUNTIF($M$1:$M402,$G$2:$G$1000)),0)),"")</f>
        <v/>
      </c>
      <c r="O403" s="19" t="s">
        <v>113</v>
      </c>
      <c r="P403" s="42" t="str">
        <f t="shared" si="12"/>
        <v>IDNJW</v>
      </c>
      <c r="Q403" s="42" t="str">
        <f t="shared" si="13"/>
        <v>IDNNU</v>
      </c>
      <c r="R403" s="42" t="b">
        <f>IF(vlookup(O403,'Input - Config'!$A$3:$D$833,4,0)="No",False,True)</f>
        <v>0</v>
      </c>
      <c r="S403" s="42" t="b">
        <v>0</v>
      </c>
      <c r="U403" s="19">
        <f t="shared" si="14"/>
        <v>2</v>
      </c>
      <c r="V403" s="19">
        <f t="shared" si="15"/>
        <v>2020</v>
      </c>
      <c r="W403" s="42">
        <v>2030.0</v>
      </c>
      <c r="X403" s="42">
        <v>10.0</v>
      </c>
      <c r="Y403" s="19">
        <f>IFERROR(VLOOKUP(O403,'Final Data - Costs and Losses'!$A$2:$H$997,7,FALSE)/1000,300)</f>
        <v>1264.7664</v>
      </c>
      <c r="Z403" s="19" t="str">
        <f t="shared" si="16"/>
        <v>  TRNIDNJWIDNNU: [2, 2020, 'open', 2030, 10, 1265]</v>
      </c>
      <c r="AB403" s="48"/>
    </row>
    <row r="404">
      <c r="A404" s="19" t="str">
        <f t="array" ref="A404">IFERROR(INDEX('Input - Capacities'!$F$3:$F$1128, MATCH(0,COUNTIF($A$1:A403, 'Input - Capacities'!$F$3:$F$1128), 0)),"")</f>
        <v>TRNESPXXPRTXX</v>
      </c>
      <c r="B404" s="19" t="str">
        <f t="shared" si="1"/>
        <v>ESPXX</v>
      </c>
      <c r="C404" s="45" t="str">
        <f t="shared" si="2"/>
        <v>ESPXX</v>
      </c>
      <c r="D404" s="19" t="str">
        <f t="shared" si="3"/>
        <v>PRTXX</v>
      </c>
      <c r="E404" s="45" t="str">
        <f t="shared" si="4"/>
        <v>PRTXX</v>
      </c>
      <c r="F404" s="19" t="str">
        <f t="shared" si="5"/>
        <v>Yes</v>
      </c>
      <c r="G404" s="19" t="str">
        <f t="shared" si="6"/>
        <v>TRNESPXXPRTXX</v>
      </c>
      <c r="H404" s="19">
        <f>max(SUMIFS('Input - Capacities'!$I$3:$I$1128,'Input - Capacities'!$F$3:$F$1128,A404),SUMIFS('Input - Capacities'!$J$3:$J$1128,'Input - Capacities'!$F$3:$F$1128,A404)*-1)</f>
        <v>2700</v>
      </c>
      <c r="I404" s="47"/>
      <c r="M404" s="19" t="str">
        <f t="array" ref="M404">IFERROR(INDEX($G$2:$G$1999,MATCH(0,IFERROR(MATCH($G$2:$G$1999,$O$2:$O$1000,0),COUNTIF($M$1:$M403,$G$2:$G$1000)),0)),"")</f>
        <v/>
      </c>
      <c r="O404" s="19" t="s">
        <v>115</v>
      </c>
      <c r="P404" s="42" t="str">
        <f t="shared" si="12"/>
        <v>IDNJW</v>
      </c>
      <c r="Q404" s="42" t="str">
        <f t="shared" si="13"/>
        <v>IDNSM</v>
      </c>
      <c r="R404" s="42" t="b">
        <f>IF(vlookup(O404,'Input - Config'!$A$3:$D$833,4,0)="No",False,True)</f>
        <v>0</v>
      </c>
      <c r="S404" s="42" t="b">
        <v>0</v>
      </c>
      <c r="U404" s="19">
        <f t="shared" si="14"/>
        <v>0</v>
      </c>
      <c r="V404" s="19">
        <f t="shared" si="15"/>
        <v>2030</v>
      </c>
      <c r="W404" s="42">
        <v>2030.0</v>
      </c>
      <c r="X404" s="42">
        <v>10.0</v>
      </c>
      <c r="Y404" s="19">
        <f>IFERROR(VLOOKUP(O404,'Final Data - Costs and Losses'!$A$2:$H$997,7,FALSE)/1000,300)</f>
        <v>1521.01968</v>
      </c>
      <c r="Z404" s="19" t="str">
        <f t="shared" si="16"/>
        <v>  TRNIDNJWIDNSM: [0, 2030, 'open', 2030, 10, 1521]</v>
      </c>
      <c r="AB404" s="48"/>
    </row>
    <row r="405">
      <c r="A405" s="19" t="str">
        <f t="array" ref="A405">IFERROR(INDEX('Input - Capacities'!$F$3:$F$1128, MATCH(0,COUNTIF($A$1:A404, 'Input - Capacities'!$F$3:$F$1128), 0)),"")</f>
        <v>TRNESTXXFINXX</v>
      </c>
      <c r="B405" s="19" t="str">
        <f t="shared" si="1"/>
        <v>ESTXX</v>
      </c>
      <c r="C405" s="45" t="str">
        <f t="shared" si="2"/>
        <v>ESTXX</v>
      </c>
      <c r="D405" s="19" t="str">
        <f t="shared" si="3"/>
        <v>FINXX</v>
      </c>
      <c r="E405" s="45" t="str">
        <f t="shared" si="4"/>
        <v>FINXX</v>
      </c>
      <c r="F405" s="19" t="str">
        <f t="shared" si="5"/>
        <v>Yes</v>
      </c>
      <c r="G405" s="19" t="str">
        <f t="shared" si="6"/>
        <v>TRNESTXXFINXX</v>
      </c>
      <c r="H405" s="19">
        <f>max(SUMIFS('Input - Capacities'!$I$3:$I$1128,'Input - Capacities'!$F$3:$F$1128,A405),SUMIFS('Input - Capacities'!$J$3:$J$1128,'Input - Capacities'!$F$3:$F$1128,A405)*-1)</f>
        <v>1016</v>
      </c>
      <c r="I405" s="47"/>
      <c r="M405" s="19" t="str">
        <f t="array" ref="M405">IFERROR(INDEX($G$2:$G$1999,MATCH(0,IFERROR(MATCH($G$2:$G$1999,$O$2:$O$1000,0),COUNTIF($M$1:$M404,$G$2:$G$1000)),0)),"")</f>
        <v/>
      </c>
      <c r="O405" s="42" t="s">
        <v>109</v>
      </c>
      <c r="P405" s="42" t="str">
        <f t="shared" si="12"/>
        <v>IDNJW</v>
      </c>
      <c r="Q405" s="42" t="str">
        <f t="shared" si="13"/>
        <v>IDNKA</v>
      </c>
      <c r="R405" s="42" t="b">
        <f>IF(vlookup(O405,'Input - Config'!$A$3:$D$833,4,0)="No",False,True)</f>
        <v>1</v>
      </c>
      <c r="S405" s="42" t="b">
        <v>0</v>
      </c>
      <c r="U405" s="19">
        <f t="shared" si="14"/>
        <v>0</v>
      </c>
      <c r="V405" s="19">
        <f t="shared" si="15"/>
        <v>2030</v>
      </c>
      <c r="W405" s="42">
        <v>2030.0</v>
      </c>
      <c r="X405" s="42">
        <v>10.0</v>
      </c>
      <c r="Y405" s="19">
        <f>IFERROR(VLOOKUP(O405,'Final Data - Costs and Losses'!$A$2:$H$997,7,FALSE)/1000,300)</f>
        <v>1639.69128</v>
      </c>
      <c r="Z405" s="19" t="str">
        <f t="shared" si="16"/>
        <v>  TRNIDNJWIDNKA: [0, 2030, 'open', 2030, 10, 1640]</v>
      </c>
      <c r="AB405" s="48"/>
    </row>
    <row r="406">
      <c r="A406" s="19" t="str">
        <f t="array" ref="A406">IFERROR(INDEX('Input - Capacities'!$F$3:$F$1128, MATCH(0,COUNTIF($A$1:A405, 'Input - Capacities'!$F$3:$F$1128), 0)),"")</f>
        <v>TRNESTXXLVAXX</v>
      </c>
      <c r="B406" s="19" t="str">
        <f t="shared" si="1"/>
        <v>ESTXX</v>
      </c>
      <c r="C406" s="45" t="str">
        <f t="shared" si="2"/>
        <v>ESTXX</v>
      </c>
      <c r="D406" s="19" t="str">
        <f t="shared" si="3"/>
        <v>LVAXX</v>
      </c>
      <c r="E406" s="45" t="str">
        <f t="shared" si="4"/>
        <v>LVAXX</v>
      </c>
      <c r="F406" s="19" t="str">
        <f t="shared" si="5"/>
        <v>Yes</v>
      </c>
      <c r="G406" s="19" t="str">
        <f t="shared" si="6"/>
        <v>TRNESTXXLVAXX</v>
      </c>
      <c r="H406" s="19">
        <f>max(SUMIFS('Input - Capacities'!$I$3:$I$1128,'Input - Capacities'!$F$3:$F$1128,A406),SUMIFS('Input - Capacities'!$J$3:$J$1128,'Input - Capacities'!$F$3:$F$1128,A406)*-1)</f>
        <v>0</v>
      </c>
      <c r="I406" s="47"/>
      <c r="M406" s="19" t="str">
        <f t="array" ref="M406">IFERROR(INDEX($G$2:$G$1999,MATCH(0,IFERROR(MATCH($G$2:$G$1999,$O$2:$O$1000,0),COUNTIF($M$1:$M405,$G$2:$G$1000)),0)),"")</f>
        <v/>
      </c>
      <c r="O406" s="19" t="s">
        <v>117</v>
      </c>
      <c r="P406" s="42" t="str">
        <f t="shared" si="12"/>
        <v>IDNKA</v>
      </c>
      <c r="Q406" s="42" t="str">
        <f t="shared" si="13"/>
        <v>IDNSL</v>
      </c>
      <c r="R406" s="42" t="b">
        <f>IF(vlookup(O406,'Input - Config'!$A$3:$D$833,4,0)="No",False,True)</f>
        <v>1</v>
      </c>
      <c r="S406" s="42" t="b">
        <v>0</v>
      </c>
      <c r="U406" s="19">
        <f t="shared" si="14"/>
        <v>0</v>
      </c>
      <c r="V406" s="19">
        <f t="shared" si="15"/>
        <v>2030</v>
      </c>
      <c r="W406" s="42">
        <v>2030.0</v>
      </c>
      <c r="X406" s="42">
        <v>10.0</v>
      </c>
      <c r="Y406" s="19">
        <f>IFERROR(VLOOKUP(O406,'Final Data - Costs and Losses'!$A$2:$H$997,7,FALSE)/1000,300)</f>
        <v>1123.38432</v>
      </c>
      <c r="Z406" s="19" t="str">
        <f t="shared" si="16"/>
        <v>  TRNIDNKAIDNSL: [0, 2030, 'open', 2030, 10, 1123]</v>
      </c>
      <c r="AB406" s="48"/>
    </row>
    <row r="407">
      <c r="A407" s="19" t="str">
        <f t="array" ref="A407">IFERROR(INDEX('Input - Capacities'!$F$3:$F$1128, MATCH(0,COUNTIF($A$1:A406, 'Input - Capacities'!$F$3:$F$1128), 0)),"")</f>
        <v>TRNESTXXRUSNW</v>
      </c>
      <c r="B407" s="19" t="str">
        <f t="shared" si="1"/>
        <v>ESTXX</v>
      </c>
      <c r="C407" s="45" t="str">
        <f t="shared" si="2"/>
        <v>ESTXX</v>
      </c>
      <c r="D407" s="19" t="str">
        <f t="shared" si="3"/>
        <v>RUSNW</v>
      </c>
      <c r="E407" s="45" t="str">
        <f t="shared" si="4"/>
        <v>RUSNW</v>
      </c>
      <c r="F407" s="19" t="str">
        <f t="shared" si="5"/>
        <v>Yes</v>
      </c>
      <c r="G407" s="19" t="str">
        <f t="shared" si="6"/>
        <v>TRNESTXXRUSNW</v>
      </c>
      <c r="H407" s="19">
        <f>max(SUMIFS('Input - Capacities'!$I$3:$I$1128,'Input - Capacities'!$F$3:$F$1128,A407),SUMIFS('Input - Capacities'!$J$3:$J$1128,'Input - Capacities'!$F$3:$F$1128,A407)*-1)</f>
        <v>0</v>
      </c>
      <c r="I407" s="47"/>
      <c r="M407" s="19" t="str">
        <f t="array" ref="M407">IFERROR(INDEX($G$2:$G$1999,MATCH(0,IFERROR(MATCH($G$2:$G$1999,$O$2:$O$1000,0),COUNTIF($M$1:$M406,$G$2:$G$1000)),0)),"")</f>
        <v/>
      </c>
      <c r="O407" s="19" t="s">
        <v>124</v>
      </c>
      <c r="P407" s="42" t="str">
        <f t="shared" si="12"/>
        <v>IDNML</v>
      </c>
      <c r="Q407" s="42" t="str">
        <f t="shared" si="13"/>
        <v>IDNPP</v>
      </c>
      <c r="R407" s="42" t="b">
        <f>IF(vlookup(O407,'Input - Config'!$A$3:$D$833,4,0)="No",False,True)</f>
        <v>1</v>
      </c>
      <c r="S407" s="42" t="b">
        <v>0</v>
      </c>
      <c r="U407" s="19">
        <f t="shared" si="14"/>
        <v>0</v>
      </c>
      <c r="V407" s="19">
        <f t="shared" si="15"/>
        <v>2030</v>
      </c>
      <c r="W407" s="42">
        <v>2030.0</v>
      </c>
      <c r="X407" s="42">
        <v>10.0</v>
      </c>
      <c r="Y407" s="19">
        <f>IFERROR(VLOOKUP(O407,'Final Data - Costs and Losses'!$A$2:$H$997,7,FALSE)/1000,300)</f>
        <v>1704.84936</v>
      </c>
      <c r="Z407" s="19" t="str">
        <f t="shared" si="16"/>
        <v>  TRNIDNMLIDNPP: [0, 2030, 'open', 2030, 10, 1705]</v>
      </c>
      <c r="AB407" s="48"/>
    </row>
    <row r="408">
      <c r="A408" s="19" t="str">
        <f t="array" ref="A408">IFERROR(INDEX('Input - Capacities'!$F$3:$F$1128, MATCH(0,COUNTIF($A$1:A407, 'Input - Capacities'!$F$3:$F$1128), 0)),"")</f>
        <v>TRNFINXXNORXX</v>
      </c>
      <c r="B408" s="19" t="str">
        <f t="shared" si="1"/>
        <v>FINXX</v>
      </c>
      <c r="C408" s="45" t="str">
        <f t="shared" si="2"/>
        <v>FINXX</v>
      </c>
      <c r="D408" s="19" t="str">
        <f t="shared" si="3"/>
        <v>NORXX</v>
      </c>
      <c r="E408" s="45" t="str">
        <f t="shared" si="4"/>
        <v>NORXX</v>
      </c>
      <c r="F408" s="19" t="str">
        <f t="shared" si="5"/>
        <v>Yes</v>
      </c>
      <c r="G408" s="19" t="str">
        <f t="shared" si="6"/>
        <v>TRNFINXXNORXX</v>
      </c>
      <c r="H408" s="19">
        <f>max(SUMIFS('Input - Capacities'!$I$3:$I$1128,'Input - Capacities'!$F$3:$F$1128,A408),SUMIFS('Input - Capacities'!$J$3:$J$1128,'Input - Capacities'!$F$3:$F$1128,A408)*-1)</f>
        <v>0</v>
      </c>
      <c r="I408" s="47"/>
      <c r="M408" s="19" t="str">
        <f t="array" ref="M408">IFERROR(INDEX($G$2:$G$1999,MATCH(0,IFERROR(MATCH($G$2:$G$1999,$O$2:$O$1000,0),COUNTIF($M$1:$M407,$G$2:$G$1000)),0)),"")</f>
        <v/>
      </c>
      <c r="O408" s="19" t="s">
        <v>127</v>
      </c>
      <c r="P408" s="42" t="str">
        <f t="shared" si="12"/>
        <v>IDNML</v>
      </c>
      <c r="Q408" s="42" t="str">
        <f t="shared" si="13"/>
        <v>IDNSL</v>
      </c>
      <c r="R408" s="42" t="b">
        <f>IF(vlookup(O408,'Input - Config'!$A$3:$D$833,4,0)="No",False,True)</f>
        <v>1</v>
      </c>
      <c r="S408" s="42" t="b">
        <v>0</v>
      </c>
      <c r="U408" s="19">
        <f t="shared" si="14"/>
        <v>0</v>
      </c>
      <c r="V408" s="19">
        <f t="shared" si="15"/>
        <v>2030</v>
      </c>
      <c r="W408" s="42">
        <v>2030.0</v>
      </c>
      <c r="X408" s="42">
        <v>10.0</v>
      </c>
      <c r="Y408" s="19">
        <f>IFERROR(VLOOKUP(O408,'Final Data - Costs and Losses'!$A$2:$H$997,7,FALSE)/1000,300)</f>
        <v>1408.80504</v>
      </c>
      <c r="Z408" s="19" t="str">
        <f t="shared" si="16"/>
        <v>  TRNIDNMLIDNSL: [0, 2030, 'open', 2030, 10, 1409]</v>
      </c>
      <c r="AB408" s="48"/>
    </row>
    <row r="409">
      <c r="A409" s="19" t="str">
        <f t="array" ref="A409">IFERROR(INDEX('Input - Capacities'!$F$3:$F$1128, MATCH(0,COUNTIF($A$1:A408, 'Input - Capacities'!$F$3:$F$1128), 0)),"")</f>
        <v>TRNFINXXRUSNW</v>
      </c>
      <c r="B409" s="19" t="str">
        <f t="shared" si="1"/>
        <v>FINXX</v>
      </c>
      <c r="C409" s="45" t="str">
        <f t="shared" si="2"/>
        <v>FINXX</v>
      </c>
      <c r="D409" s="19" t="str">
        <f t="shared" si="3"/>
        <v>RUSNW</v>
      </c>
      <c r="E409" s="45" t="str">
        <f t="shared" si="4"/>
        <v>RUSNW</v>
      </c>
      <c r="F409" s="19" t="str">
        <f t="shared" si="5"/>
        <v>Yes</v>
      </c>
      <c r="G409" s="19" t="str">
        <f t="shared" si="6"/>
        <v>TRNFINXXRUSNW</v>
      </c>
      <c r="H409" s="19">
        <f>max(SUMIFS('Input - Capacities'!$I$3:$I$1128,'Input - Capacities'!$F$3:$F$1128,A409),SUMIFS('Input - Capacities'!$J$3:$J$1128,'Input - Capacities'!$F$3:$F$1128,A409)*-1)</f>
        <v>0</v>
      </c>
      <c r="I409" s="47"/>
      <c r="M409" s="19" t="str">
        <f t="array" ref="M409">IFERROR(INDEX($G$2:$G$1999,MATCH(0,IFERROR(MATCH($G$2:$G$1999,$O$2:$O$1000,0),COUNTIF($M$1:$M408,$G$2:$G$1000)),0)),"")</f>
        <v/>
      </c>
      <c r="O409" s="42" t="s">
        <v>128</v>
      </c>
      <c r="P409" s="42" t="str">
        <f t="shared" si="12"/>
        <v>IDNNU</v>
      </c>
      <c r="Q409" s="42" t="str">
        <f t="shared" si="13"/>
        <v>IDNSL</v>
      </c>
      <c r="R409" s="42" t="b">
        <f>IF(vlookup(O409,'Input - Config'!$A$3:$D$833,4,0)="No",False,True)</f>
        <v>1</v>
      </c>
      <c r="S409" s="42" t="b">
        <v>0</v>
      </c>
      <c r="U409" s="19">
        <f t="shared" si="14"/>
        <v>0</v>
      </c>
      <c r="V409" s="19">
        <f t="shared" si="15"/>
        <v>2030</v>
      </c>
      <c r="W409" s="42">
        <v>2030.0</v>
      </c>
      <c r="X409" s="42">
        <v>10.0</v>
      </c>
      <c r="Y409" s="19">
        <f>IFERROR(VLOOKUP(O409,'Final Data - Costs and Losses'!$A$2:$H$997,7,FALSE)/1000,300)</f>
        <v>1143.21504</v>
      </c>
      <c r="Z409" s="19" t="str">
        <f t="shared" si="16"/>
        <v>  TRNIDNNUIDNSL: [0, 2030, 'open', 2030, 10, 1143]</v>
      </c>
      <c r="AB409" s="48"/>
    </row>
    <row r="410">
      <c r="A410" s="19" t="str">
        <f t="array" ref="A410">IFERROR(INDEX('Input - Capacities'!$F$3:$F$1128, MATCH(0,COUNTIF($A$1:A409, 'Input - Capacities'!$F$3:$F$1128), 0)),"")</f>
        <v>TRNFINXXSWEXX</v>
      </c>
      <c r="B410" s="19" t="str">
        <f t="shared" si="1"/>
        <v>FINXX</v>
      </c>
      <c r="C410" s="45" t="str">
        <f t="shared" si="2"/>
        <v>FINXX</v>
      </c>
      <c r="D410" s="19" t="str">
        <f t="shared" si="3"/>
        <v>SWEXX</v>
      </c>
      <c r="E410" s="45" t="str">
        <f t="shared" si="4"/>
        <v>SWEXX</v>
      </c>
      <c r="F410" s="19" t="str">
        <f t="shared" si="5"/>
        <v>Yes</v>
      </c>
      <c r="G410" s="19" t="str">
        <f t="shared" si="6"/>
        <v>TRNFINXXSWEXX</v>
      </c>
      <c r="H410" s="19">
        <f>max(SUMIFS('Input - Capacities'!$I$3:$I$1128,'Input - Capacities'!$F$3:$F$1128,A410),SUMIFS('Input - Capacities'!$J$3:$J$1128,'Input - Capacities'!$F$3:$F$1128,A410)*-1)</f>
        <v>2400</v>
      </c>
      <c r="I410" s="47"/>
      <c r="M410" s="19" t="str">
        <f t="array" ref="M410">IFERROR(INDEX($G$2:$G$1999,MATCH(0,IFERROR(MATCH($G$2:$G$1999,$O$2:$O$1000,0),COUNTIF($M$1:$M409,$G$2:$G$1000)),0)),"")</f>
        <v/>
      </c>
      <c r="O410" s="19" t="s">
        <v>178</v>
      </c>
      <c r="P410" s="42" t="str">
        <f t="shared" si="12"/>
        <v>KHMXX</v>
      </c>
      <c r="Q410" s="42" t="str">
        <f t="shared" si="13"/>
        <v>THACE</v>
      </c>
      <c r="R410" s="42" t="b">
        <f>IF(vlookup(O410,'Input - Config'!$A$3:$D$833,4,0)="No",False,True)</f>
        <v>0</v>
      </c>
      <c r="S410" s="42" t="b">
        <v>0</v>
      </c>
      <c r="U410" s="19">
        <f t="shared" si="14"/>
        <v>0.23</v>
      </c>
      <c r="V410" s="19">
        <f t="shared" si="15"/>
        <v>2020</v>
      </c>
      <c r="W410" s="42">
        <v>2030.0</v>
      </c>
      <c r="X410" s="42">
        <v>10.0</v>
      </c>
      <c r="Y410" s="19">
        <f>IFERROR(VLOOKUP(O410,'Final Data - Costs and Losses'!$A$2:$H$997,7,FALSE)/1000,300)</f>
        <v>1021.06896</v>
      </c>
      <c r="Z410" s="19" t="str">
        <f t="shared" si="16"/>
        <v>  TRNKHMXXTHACE: [0.23, 2020, 'open', 2030, 10, 1021]</v>
      </c>
      <c r="AB410" s="48"/>
    </row>
    <row r="411">
      <c r="A411" s="19" t="str">
        <f t="array" ref="A411">IFERROR(INDEX('Input - Capacities'!$F$3:$F$1128, MATCH(0,COUNTIF($A$1:A410, 'Input - Capacities'!$F$3:$F$1128), 0)),"")</f>
        <v>TRNFRAXXGBRXX</v>
      </c>
      <c r="B411" s="19" t="str">
        <f t="shared" si="1"/>
        <v>FRAXX</v>
      </c>
      <c r="C411" s="45" t="str">
        <f t="shared" si="2"/>
        <v>FRAXX</v>
      </c>
      <c r="D411" s="19" t="str">
        <f t="shared" si="3"/>
        <v>GBRXX</v>
      </c>
      <c r="E411" s="45" t="str">
        <f t="shared" si="4"/>
        <v>GBRXX</v>
      </c>
      <c r="F411" s="19" t="str">
        <f t="shared" si="5"/>
        <v>Yes</v>
      </c>
      <c r="G411" s="19" t="str">
        <f t="shared" si="6"/>
        <v>TRNFRAXXGBRXX</v>
      </c>
      <c r="H411" s="19">
        <f>max(SUMIFS('Input - Capacities'!$I$3:$I$1128,'Input - Capacities'!$F$3:$F$1128,A411),SUMIFS('Input - Capacities'!$J$3:$J$1128,'Input - Capacities'!$F$3:$F$1128,A411)*-1)</f>
        <v>3000</v>
      </c>
      <c r="I411" s="47"/>
      <c r="M411" s="19" t="str">
        <f t="array" ref="M411">IFERROR(INDEX($G$2:$G$1999,MATCH(0,IFERROR(MATCH($G$2:$G$1999,$O$2:$O$1000,0),COUNTIF($M$1:$M410,$G$2:$G$1000)),0)),"")</f>
        <v/>
      </c>
      <c r="O411" s="19" t="s">
        <v>181</v>
      </c>
      <c r="P411" s="42" t="str">
        <f t="shared" si="12"/>
        <v>KHMXX</v>
      </c>
      <c r="Q411" s="42" t="str">
        <f t="shared" si="13"/>
        <v>VNMSO</v>
      </c>
      <c r="R411" s="42" t="b">
        <f>IF(vlookup(O411,'Input - Config'!$A$3:$D$833,4,0)="No",False,True)</f>
        <v>0</v>
      </c>
      <c r="S411" s="42" t="b">
        <v>0</v>
      </c>
      <c r="U411" s="19">
        <f t="shared" si="14"/>
        <v>0.2</v>
      </c>
      <c r="V411" s="19">
        <f t="shared" si="15"/>
        <v>2020</v>
      </c>
      <c r="W411" s="42">
        <v>2030.0</v>
      </c>
      <c r="X411" s="42">
        <v>10.0</v>
      </c>
      <c r="Y411" s="19">
        <f>IFERROR(VLOOKUP(O411,'Final Data - Costs and Losses'!$A$2:$H$997,7,FALSE)/1000,300)</f>
        <v>627.38832</v>
      </c>
      <c r="Z411" s="19" t="str">
        <f t="shared" si="16"/>
        <v>  TRNKHMXXVNMSO: [0.2, 2020, 'open', 2030, 10, 627]</v>
      </c>
      <c r="AB411" s="48"/>
    </row>
    <row r="412">
      <c r="A412" s="19" t="str">
        <f t="array" ref="A412">IFERROR(INDEX('Input - Capacities'!$F$3:$F$1128, MATCH(0,COUNTIF($A$1:A411, 'Input - Capacities'!$F$3:$F$1128), 0)),"")</f>
        <v>TRNFRAXXIRLXX</v>
      </c>
      <c r="B412" s="19" t="str">
        <f t="shared" si="1"/>
        <v>FRAXX</v>
      </c>
      <c r="C412" s="45" t="str">
        <f t="shared" si="2"/>
        <v>FRAXX</v>
      </c>
      <c r="D412" s="19" t="str">
        <f t="shared" si="3"/>
        <v>IRLXX</v>
      </c>
      <c r="E412" s="45" t="str">
        <f t="shared" si="4"/>
        <v>IRLXX</v>
      </c>
      <c r="F412" s="19" t="str">
        <f t="shared" si="5"/>
        <v>Yes</v>
      </c>
      <c r="G412" s="19" t="str">
        <f t="shared" si="6"/>
        <v>TRNFRAXXIRLXX</v>
      </c>
      <c r="H412" s="19">
        <f>max(SUMIFS('Input - Capacities'!$I$3:$I$1128,'Input - Capacities'!$F$3:$F$1128,A412),SUMIFS('Input - Capacities'!$J$3:$J$1128,'Input - Capacities'!$F$3:$F$1128,A412)*-1)</f>
        <v>0</v>
      </c>
      <c r="I412" s="47"/>
      <c r="M412" s="19" t="str">
        <f t="array" ref="M412">IFERROR(INDEX($G$2:$G$1999,MATCH(0,IFERROR(MATCH($G$2:$G$1999,$O$2:$O$1000,0),COUNTIF($M$1:$M411,$G$2:$G$1000)),0)),"")</f>
        <v/>
      </c>
      <c r="O412" s="19" t="s">
        <v>190</v>
      </c>
      <c r="P412" s="42" t="str">
        <f t="shared" si="12"/>
        <v>LAOXX</v>
      </c>
      <c r="Q412" s="42" t="str">
        <f t="shared" si="13"/>
        <v>THANO</v>
      </c>
      <c r="R412" s="42" t="b">
        <f>IF(vlookup(O412,'Input - Config'!$A$3:$D$833,4,0)="No",False,True)</f>
        <v>0</v>
      </c>
      <c r="S412" s="42" t="b">
        <v>0</v>
      </c>
      <c r="U412" s="19">
        <f t="shared" si="14"/>
        <v>5.427</v>
      </c>
      <c r="V412" s="19">
        <f t="shared" si="15"/>
        <v>2020</v>
      </c>
      <c r="W412" s="42">
        <v>2030.0</v>
      </c>
      <c r="X412" s="42">
        <v>10.0</v>
      </c>
      <c r="Y412" s="19">
        <f>IFERROR(VLOOKUP(O412,'Final Data - Costs and Losses'!$A$2:$H$997,7,FALSE)/1000,300)</f>
        <v>937.17312</v>
      </c>
      <c r="Z412" s="19" t="str">
        <f t="shared" si="16"/>
        <v>  TRNLAOXXTHANO: [5.427, 2020, 'open', 2030, 10, 937]</v>
      </c>
      <c r="AB412" s="48"/>
    </row>
    <row r="413">
      <c r="A413" s="19" t="str">
        <f t="array" ref="A413">IFERROR(INDEX('Input - Capacities'!$F$3:$F$1128, MATCH(0,COUNTIF($A$1:A412, 'Input - Capacities'!$F$3:$F$1128), 0)),"")</f>
        <v>TRNFRAXXITAXX</v>
      </c>
      <c r="B413" s="19" t="str">
        <f t="shared" si="1"/>
        <v>FRAXX</v>
      </c>
      <c r="C413" s="45" t="str">
        <f t="shared" si="2"/>
        <v>FRAXX</v>
      </c>
      <c r="D413" s="19" t="str">
        <f t="shared" si="3"/>
        <v>ITAXX</v>
      </c>
      <c r="E413" s="45" t="str">
        <f t="shared" si="4"/>
        <v>ITAXX</v>
      </c>
      <c r="F413" s="19" t="str">
        <f t="shared" si="5"/>
        <v>Yes</v>
      </c>
      <c r="G413" s="19" t="str">
        <f t="shared" si="6"/>
        <v>TRNFRAXXITAXX</v>
      </c>
      <c r="H413" s="19">
        <f>max(SUMIFS('Input - Capacities'!$I$3:$I$1128,'Input - Capacities'!$F$3:$F$1128,A413),SUMIFS('Input - Capacities'!$J$3:$J$1128,'Input - Capacities'!$F$3:$F$1128,A413)*-1)</f>
        <v>3100</v>
      </c>
      <c r="I413" s="47"/>
      <c r="M413" s="19" t="str">
        <f t="array" ref="M413">IFERROR(INDEX($G$2:$G$1999,MATCH(0,IFERROR(MATCH($G$2:$G$1999,$O$2:$O$1000,0),COUNTIF($M$1:$M412,$G$2:$G$1000)),0)),"")</f>
        <v/>
      </c>
      <c r="O413" s="19" t="s">
        <v>193</v>
      </c>
      <c r="P413" s="42" t="str">
        <f t="shared" si="12"/>
        <v>LAOXX</v>
      </c>
      <c r="Q413" s="42" t="str">
        <f t="shared" si="13"/>
        <v>VNMNO</v>
      </c>
      <c r="R413" s="42" t="b">
        <f>IF(vlookup(O413,'Input - Config'!$A$3:$D$833,4,0)="No",False,True)</f>
        <v>0</v>
      </c>
      <c r="S413" s="42" t="b">
        <v>0</v>
      </c>
      <c r="U413" s="19">
        <f t="shared" si="14"/>
        <v>0</v>
      </c>
      <c r="V413" s="19">
        <f t="shared" si="15"/>
        <v>2030</v>
      </c>
      <c r="W413" s="42">
        <v>2030.0</v>
      </c>
      <c r="X413" s="42">
        <v>10.0</v>
      </c>
      <c r="Y413" s="19">
        <f>IFERROR(VLOOKUP(O413,'Final Data - Costs and Losses'!$A$2:$H$997,7,FALSE)/1000,300)</f>
        <v>989.10864</v>
      </c>
      <c r="Z413" s="19" t="str">
        <f t="shared" si="16"/>
        <v>  TRNLAOXXVNMNO: [0, 2030, 'open', 2030, 10, 989]</v>
      </c>
      <c r="AB413" s="48"/>
    </row>
    <row r="414">
      <c r="A414" s="19" t="str">
        <f t="array" ref="A414">IFERROR(INDEX('Input - Capacities'!$F$3:$F$1128, MATCH(0,COUNTIF($A$1:A413, 'Input - Capacities'!$F$3:$F$1128), 0)),"")</f>
        <v>TRNFRAXXLUXXX</v>
      </c>
      <c r="B414" s="19" t="str">
        <f t="shared" si="1"/>
        <v>FRAXX</v>
      </c>
      <c r="C414" s="45" t="str">
        <f t="shared" si="2"/>
        <v>FRAXX</v>
      </c>
      <c r="D414" s="19" t="str">
        <f t="shared" si="3"/>
        <v>LUXXX</v>
      </c>
      <c r="E414" s="45" t="str">
        <f t="shared" si="4"/>
        <v>LUXXX</v>
      </c>
      <c r="F414" s="19" t="str">
        <f t="shared" si="5"/>
        <v>Yes</v>
      </c>
      <c r="G414" s="19" t="str">
        <f t="shared" si="6"/>
        <v>TRNFRAXXLUXXX</v>
      </c>
      <c r="H414" s="19">
        <f>max(SUMIFS('Input - Capacities'!$I$3:$I$1128,'Input - Capacities'!$F$3:$F$1128,A414),SUMIFS('Input - Capacities'!$J$3:$J$1128,'Input - Capacities'!$F$3:$F$1128,A414)*-1)</f>
        <v>380</v>
      </c>
      <c r="I414" s="47"/>
      <c r="M414" s="19" t="str">
        <f t="array" ref="M414">IFERROR(INDEX($G$2:$G$1999,MATCH(0,IFERROR(MATCH($G$2:$G$1999,$O$2:$O$1000,0),COUNTIF($M$1:$M413,$G$2:$G$1000)),0)),"")</f>
        <v/>
      </c>
      <c r="O414" s="19" t="s">
        <v>172</v>
      </c>
      <c r="P414" s="42" t="str">
        <f t="shared" si="12"/>
        <v>MMRXX</v>
      </c>
      <c r="Q414" s="42" t="str">
        <f t="shared" si="13"/>
        <v>THANO</v>
      </c>
      <c r="R414" s="42" t="b">
        <f>IF(vlookup(O414,'Input - Config'!$A$3:$D$833,4,0)="No",False,True)</f>
        <v>0</v>
      </c>
      <c r="S414" s="42" t="b">
        <v>0</v>
      </c>
      <c r="U414" s="19">
        <f t="shared" si="14"/>
        <v>0</v>
      </c>
      <c r="V414" s="19">
        <f t="shared" si="15"/>
        <v>2030</v>
      </c>
      <c r="W414" s="42">
        <v>2030.0</v>
      </c>
      <c r="X414" s="42">
        <v>10.0</v>
      </c>
      <c r="Y414" s="19">
        <f>IFERROR(VLOOKUP(O414,'Final Data - Costs and Losses'!$A$2:$H$997,7,FALSE)/1000,300)</f>
        <v>928.54848</v>
      </c>
      <c r="Z414" s="19" t="str">
        <f t="shared" si="16"/>
        <v>  TRNMMRXXTHANO: [0, 2030, 'open', 2030, 10, 929]</v>
      </c>
      <c r="AB414" s="48"/>
    </row>
    <row r="415">
      <c r="A415" s="19" t="str">
        <f t="array" ref="A415">IFERROR(INDEX('Input - Capacities'!$F$3:$F$1128, MATCH(0,COUNTIF($A$1:A414, 'Input - Capacities'!$F$3:$F$1128), 0)),"")</f>
        <v>TRNGBRXXIRLXX</v>
      </c>
      <c r="B415" s="19" t="str">
        <f t="shared" si="1"/>
        <v>GBRXX</v>
      </c>
      <c r="C415" s="45" t="str">
        <f t="shared" si="2"/>
        <v>GBRXX</v>
      </c>
      <c r="D415" s="19" t="str">
        <f t="shared" si="3"/>
        <v>IRLXX</v>
      </c>
      <c r="E415" s="45" t="str">
        <f t="shared" si="4"/>
        <v>IRLXX</v>
      </c>
      <c r="F415" s="19" t="str">
        <f t="shared" si="5"/>
        <v>Yes</v>
      </c>
      <c r="G415" s="19" t="str">
        <f t="shared" si="6"/>
        <v>TRNGBRXXIRLXX</v>
      </c>
      <c r="H415" s="19">
        <f>max(SUMIFS('Input - Capacities'!$I$3:$I$1128,'Input - Capacities'!$F$3:$F$1128,A415),SUMIFS('Input - Capacities'!$J$3:$J$1128,'Input - Capacities'!$F$3:$F$1128,A415)*-1)</f>
        <v>630</v>
      </c>
      <c r="I415" s="47"/>
      <c r="M415" s="19" t="str">
        <f t="array" ref="M415">IFERROR(INDEX($G$2:$G$1999,MATCH(0,IFERROR(MATCH($G$2:$G$1999,$O$2:$O$1000,0),COUNTIF($M$1:$M414,$G$2:$G$1000)),0)),"")</f>
        <v/>
      </c>
      <c r="O415" s="42" t="s">
        <v>129</v>
      </c>
      <c r="P415" s="42" t="str">
        <f t="shared" si="12"/>
        <v>IDNSM</v>
      </c>
      <c r="Q415" s="42" t="str">
        <f t="shared" si="13"/>
        <v>MYSPE</v>
      </c>
      <c r="R415" s="42" t="b">
        <f>IF(vlookup(O415,'Input - Config'!$A$3:$D$833,4,0)="No",False,True)</f>
        <v>1</v>
      </c>
      <c r="S415" s="42" t="b">
        <v>0</v>
      </c>
      <c r="U415" s="19">
        <f t="shared" si="14"/>
        <v>0</v>
      </c>
      <c r="V415" s="19">
        <f t="shared" si="15"/>
        <v>2030</v>
      </c>
      <c r="W415" s="42">
        <v>2030.0</v>
      </c>
      <c r="X415" s="42">
        <v>10.0</v>
      </c>
      <c r="Y415" s="19">
        <f>IFERROR(VLOOKUP(O415,'Final Data - Costs and Losses'!$A$2:$H$997,7,FALSE)/1000,300)</f>
        <v>954.11496</v>
      </c>
      <c r="Z415" s="19" t="str">
        <f t="shared" si="16"/>
        <v>  TRNIDNSMMYSPE: [0, 2030, 'open', 2030, 10, 954]</v>
      </c>
      <c r="AB415" s="48"/>
    </row>
    <row r="416">
      <c r="A416" s="19" t="str">
        <f t="array" ref="A416">IFERROR(INDEX('Input - Capacities'!$F$3:$F$1128, MATCH(0,COUNTIF($A$1:A415, 'Input - Capacities'!$F$3:$F$1128), 0)),"")</f>
        <v>TRNGBRXXISLXX</v>
      </c>
      <c r="B416" s="19" t="str">
        <f t="shared" si="1"/>
        <v>GBRXX</v>
      </c>
      <c r="C416" s="45" t="str">
        <f t="shared" si="2"/>
        <v>GBRXX</v>
      </c>
      <c r="D416" s="19" t="str">
        <f t="shared" si="3"/>
        <v>ISLXX</v>
      </c>
      <c r="E416" s="45" t="str">
        <f t="shared" si="4"/>
        <v>ISLXX</v>
      </c>
      <c r="F416" s="19" t="str">
        <f t="shared" si="5"/>
        <v>Yes</v>
      </c>
      <c r="G416" s="19" t="str">
        <f t="shared" si="6"/>
        <v>TRNGBRXXISLXX</v>
      </c>
      <c r="H416" s="19">
        <f>max(SUMIFS('Input - Capacities'!$I$3:$I$1128,'Input - Capacities'!$F$3:$F$1128,A416),SUMIFS('Input - Capacities'!$J$3:$J$1128,'Input - Capacities'!$F$3:$F$1128,A416)*-1)</f>
        <v>0</v>
      </c>
      <c r="I416" s="47"/>
      <c r="M416" s="19" t="str">
        <f t="array" ref="M416">IFERROR(INDEX($G$2:$G$1999,MATCH(0,IFERROR(MATCH($G$2:$G$1999,$O$2:$O$1000,0),COUNTIF($M$1:$M415,$G$2:$G$1000)),0)),"")</f>
        <v/>
      </c>
      <c r="O416" s="19" t="s">
        <v>201</v>
      </c>
      <c r="P416" s="42" t="str">
        <f t="shared" si="12"/>
        <v>MYSPE</v>
      </c>
      <c r="Q416" s="42" t="str">
        <f t="shared" si="13"/>
        <v>MYSSK</v>
      </c>
      <c r="R416" s="42" t="b">
        <f>IF(vlookup(O416,'Input - Config'!$A$3:$D$833,4,0)="No",False,True)</f>
        <v>1</v>
      </c>
      <c r="S416" s="42" t="b">
        <v>0</v>
      </c>
      <c r="U416" s="19">
        <f t="shared" si="14"/>
        <v>0</v>
      </c>
      <c r="V416" s="19">
        <f t="shared" si="15"/>
        <v>2030</v>
      </c>
      <c r="W416" s="42">
        <v>2030.0</v>
      </c>
      <c r="X416" s="42">
        <v>10.0</v>
      </c>
      <c r="Y416" s="19">
        <f>IFERROR(VLOOKUP(O416,'Final Data - Costs and Losses'!$A$2:$H$997,7,FALSE)/1000,300)</f>
        <v>1405.97208</v>
      </c>
      <c r="Z416" s="19" t="str">
        <f t="shared" si="16"/>
        <v>  TRNMYSPEMYSSK: [0, 2030, 'open', 2030, 10, 1406]</v>
      </c>
      <c r="AB416" s="48"/>
    </row>
    <row r="417">
      <c r="A417" s="19" t="str">
        <f t="array" ref="A417">IFERROR(INDEX('Input - Capacities'!$F$3:$F$1128, MATCH(0,COUNTIF($A$1:A416, 'Input - Capacities'!$F$3:$F$1128), 0)),"")</f>
        <v>TRNGBRXXNLDXX</v>
      </c>
      <c r="B417" s="19" t="str">
        <f t="shared" si="1"/>
        <v>GBRXX</v>
      </c>
      <c r="C417" s="45" t="str">
        <f t="shared" si="2"/>
        <v>GBRXX</v>
      </c>
      <c r="D417" s="19" t="str">
        <f t="shared" si="3"/>
        <v>NLDXX</v>
      </c>
      <c r="E417" s="45" t="str">
        <f t="shared" si="4"/>
        <v>NLDXX</v>
      </c>
      <c r="F417" s="19" t="str">
        <f t="shared" si="5"/>
        <v>Yes</v>
      </c>
      <c r="G417" s="19" t="str">
        <f t="shared" si="6"/>
        <v>TRNGBRXXNLDXX</v>
      </c>
      <c r="H417" s="19">
        <f>max(SUMIFS('Input - Capacities'!$I$3:$I$1128,'Input - Capacities'!$F$3:$F$1128,A417),SUMIFS('Input - Capacities'!$J$3:$J$1128,'Input - Capacities'!$F$3:$F$1128,A417)*-1)</f>
        <v>1000</v>
      </c>
      <c r="I417" s="47"/>
      <c r="M417" s="19" t="str">
        <f t="array" ref="M417">IFERROR(INDEX($G$2:$G$1999,MATCH(0,IFERROR(MATCH($G$2:$G$1999,$O$2:$O$1000,0),COUNTIF($M$1:$M416,$G$2:$G$1000)),0)),"")</f>
        <v/>
      </c>
      <c r="O417" s="19" t="s">
        <v>1232</v>
      </c>
      <c r="P417" s="42" t="str">
        <f t="shared" si="12"/>
        <v>MYSPE</v>
      </c>
      <c r="Q417" s="42" t="str">
        <f t="shared" si="13"/>
        <v>SGPXX</v>
      </c>
      <c r="R417" s="42" t="b">
        <f>IF(vlookup(O417,'Input - Config'!$A$3:$D$833,4,0)="No",False,True)</f>
        <v>0</v>
      </c>
      <c r="S417" s="42" t="b">
        <v>0</v>
      </c>
      <c r="U417" s="19">
        <f t="shared" si="14"/>
        <v>1</v>
      </c>
      <c r="V417" s="19">
        <f t="shared" si="15"/>
        <v>2020</v>
      </c>
      <c r="W417" s="42">
        <v>2030.0</v>
      </c>
      <c r="X417" s="42">
        <v>10.0</v>
      </c>
      <c r="Y417" s="19">
        <f>IFERROR(VLOOKUP(O417,'Final Data - Costs and Losses'!$A$2:$H$997,7,FALSE)/1000,300)</f>
        <v>810.7032</v>
      </c>
      <c r="Z417" s="19" t="str">
        <f t="shared" si="16"/>
        <v>  TRNMYSPESGPXX: [1, 2020, 'open', 2030, 10, 811]</v>
      </c>
      <c r="AB417" s="48"/>
    </row>
    <row r="418">
      <c r="A418" s="19" t="str">
        <f t="array" ref="A418">IFERROR(INDEX('Input - Capacities'!$F$3:$F$1128, MATCH(0,COUNTIF($A$1:A417, 'Input - Capacities'!$F$3:$F$1128), 0)),"")</f>
        <v>TRNGBRXXNORXX</v>
      </c>
      <c r="B418" s="19" t="str">
        <f t="shared" si="1"/>
        <v>GBRXX</v>
      </c>
      <c r="C418" s="45" t="str">
        <f t="shared" si="2"/>
        <v>GBRXX</v>
      </c>
      <c r="D418" s="19" t="str">
        <f t="shared" si="3"/>
        <v>NORXX</v>
      </c>
      <c r="E418" s="45" t="str">
        <f t="shared" si="4"/>
        <v>NORXX</v>
      </c>
      <c r="F418" s="19" t="str">
        <f t="shared" si="5"/>
        <v>Yes</v>
      </c>
      <c r="G418" s="19" t="str">
        <f t="shared" si="6"/>
        <v>TRNGBRXXNORXX</v>
      </c>
      <c r="H418" s="19">
        <f>max(SUMIFS('Input - Capacities'!$I$3:$I$1128,'Input - Capacities'!$F$3:$F$1128,A418),SUMIFS('Input - Capacities'!$J$3:$J$1128,'Input - Capacities'!$F$3:$F$1128,A418)*-1)</f>
        <v>1400</v>
      </c>
      <c r="I418" s="47"/>
      <c r="M418" s="19" t="str">
        <f t="array" ref="M418">IFERROR(INDEX($G$2:$G$1999,MATCH(0,IFERROR(MATCH($G$2:$G$1999,$O$2:$O$1000,0),COUNTIF($M$1:$M417,$G$2:$G$1000)),0)),"")</f>
        <v/>
      </c>
      <c r="O418" s="42" t="s">
        <v>119</v>
      </c>
      <c r="P418" s="42" t="str">
        <f t="shared" si="12"/>
        <v>IDNKA</v>
      </c>
      <c r="Q418" s="42" t="str">
        <f t="shared" si="13"/>
        <v>MYSSH</v>
      </c>
      <c r="R418" s="42" t="b">
        <f>IF(vlookup(O418,'Input - Config'!$A$3:$D$833,4,0)="No",False,True)</f>
        <v>0</v>
      </c>
      <c r="S418" s="42" t="b">
        <v>0</v>
      </c>
      <c r="U418" s="19">
        <f t="shared" si="14"/>
        <v>0</v>
      </c>
      <c r="V418" s="19">
        <f t="shared" si="15"/>
        <v>2030</v>
      </c>
      <c r="W418" s="42">
        <v>2030.0</v>
      </c>
      <c r="X418" s="42">
        <v>10.0</v>
      </c>
      <c r="Y418" s="19">
        <f>IFERROR(VLOOKUP(O418,'Final Data - Costs and Losses'!$A$2:$H$997,7,FALSE)/1000,300)</f>
        <v>1130.6472</v>
      </c>
      <c r="Z418" s="19" t="str">
        <f t="shared" si="16"/>
        <v>  TRNIDNKAMYSSH: [0, 2030, 'open', 2030, 10, 1131]</v>
      </c>
      <c r="AB418" s="48"/>
    </row>
    <row r="419">
      <c r="A419" s="19" t="str">
        <f t="array" ref="A419">IFERROR(INDEX('Input - Capacities'!$F$3:$F$1128, MATCH(0,COUNTIF($A$1:A418, 'Input - Capacities'!$F$3:$F$1128), 0)),"")</f>
        <v>TRNGEOXXRUSSO</v>
      </c>
      <c r="B419" s="19" t="str">
        <f t="shared" si="1"/>
        <v>GEOXX</v>
      </c>
      <c r="C419" s="45" t="str">
        <f t="shared" si="2"/>
        <v>GEOXX</v>
      </c>
      <c r="D419" s="19" t="str">
        <f t="shared" si="3"/>
        <v>RUSSO</v>
      </c>
      <c r="E419" s="45" t="str">
        <f t="shared" si="4"/>
        <v>RUSSO</v>
      </c>
      <c r="F419" s="19" t="str">
        <f t="shared" si="5"/>
        <v>Yes</v>
      </c>
      <c r="G419" s="19" t="str">
        <f t="shared" si="6"/>
        <v>TRNGEOXXRUSSO</v>
      </c>
      <c r="H419" s="19">
        <f>max(SUMIFS('Input - Capacities'!$I$3:$I$1128,'Input - Capacities'!$F$3:$F$1128,A419),SUMIFS('Input - Capacities'!$J$3:$J$1128,'Input - Capacities'!$F$3:$F$1128,A419)*-1)</f>
        <v>950</v>
      </c>
      <c r="I419" s="47"/>
      <c r="M419" s="19" t="str">
        <f t="array" ref="M419">IFERROR(INDEX($G$2:$G$1999,MATCH(0,IFERROR(MATCH($G$2:$G$1999,$O$2:$O$1000,0),COUNTIF($M$1:$M418,$G$2:$G$1000)),0)),"")</f>
        <v/>
      </c>
      <c r="O419" s="19" t="s">
        <v>203</v>
      </c>
      <c r="P419" s="42" t="str">
        <f t="shared" si="12"/>
        <v>MYSSH</v>
      </c>
      <c r="Q419" s="42" t="str">
        <f t="shared" si="13"/>
        <v>PHLLU</v>
      </c>
      <c r="R419" s="42" t="b">
        <f>IF(vlookup(O419,'Input - Config'!$A$3:$D$833,4,0)="No",False,True)</f>
        <v>1</v>
      </c>
      <c r="S419" s="42" t="b">
        <v>0</v>
      </c>
      <c r="U419" s="19">
        <f t="shared" si="14"/>
        <v>0</v>
      </c>
      <c r="V419" s="19">
        <f t="shared" si="15"/>
        <v>2030</v>
      </c>
      <c r="W419" s="42">
        <v>2030.0</v>
      </c>
      <c r="X419" s="42">
        <v>10.0</v>
      </c>
      <c r="Y419" s="19">
        <f>IFERROR(VLOOKUP(O419,'Final Data - Costs and Losses'!$A$2:$H$997,7,FALSE)/1000,300)</f>
        <v>1491.66912</v>
      </c>
      <c r="Z419" s="19" t="str">
        <f t="shared" si="16"/>
        <v>  TRNMYSSHPHLLU: [0, 2030, 'open', 2030, 10, 1492]</v>
      </c>
      <c r="AB419" s="48"/>
    </row>
    <row r="420">
      <c r="A420" s="19" t="str">
        <f t="array" ref="A420">IFERROR(INDEX('Input - Capacities'!$F$3:$F$1128, MATCH(0,COUNTIF($A$1:A419, 'Input - Capacities'!$F$3:$F$1128), 0)),"")</f>
        <v>TRNGEOXXTURXX</v>
      </c>
      <c r="B420" s="19" t="str">
        <f t="shared" si="1"/>
        <v>GEOXX</v>
      </c>
      <c r="C420" s="45" t="str">
        <f t="shared" si="2"/>
        <v>GEOXX</v>
      </c>
      <c r="D420" s="19" t="str">
        <f t="shared" si="3"/>
        <v>TURXX</v>
      </c>
      <c r="E420" s="45" t="str">
        <f t="shared" si="4"/>
        <v>TURXX</v>
      </c>
      <c r="F420" s="19" t="str">
        <f t="shared" si="5"/>
        <v>Yes</v>
      </c>
      <c r="G420" s="19" t="str">
        <f t="shared" si="6"/>
        <v>TRNGEOXXTURXX</v>
      </c>
      <c r="H420" s="19">
        <f>max(SUMIFS('Input - Capacities'!$I$3:$I$1128,'Input - Capacities'!$F$3:$F$1128,A420),SUMIFS('Input - Capacities'!$J$3:$J$1128,'Input - Capacities'!$F$3:$F$1128,A420)*-1)</f>
        <v>1050</v>
      </c>
      <c r="I420" s="47"/>
      <c r="M420" s="19" t="str">
        <f t="array" ref="M420">IFERROR(INDEX($G$2:$G$1999,MATCH(0,IFERROR(MATCH($G$2:$G$1999,$O$2:$O$1000,0),COUNTIF($M$1:$M419,$G$2:$G$1000)),0)),"")</f>
        <v/>
      </c>
      <c r="O420" s="42" t="s">
        <v>122</v>
      </c>
      <c r="P420" s="42" t="str">
        <f t="shared" si="12"/>
        <v>IDNKA</v>
      </c>
      <c r="Q420" s="42" t="str">
        <f t="shared" si="13"/>
        <v>MYSSK</v>
      </c>
      <c r="R420" s="42" t="b">
        <f>IF(vlookup(O420,'Input - Config'!$A$3:$D$833,4,0)="No",False,True)</f>
        <v>0</v>
      </c>
      <c r="S420" s="42" t="b">
        <v>0</v>
      </c>
      <c r="U420" s="19">
        <f t="shared" si="14"/>
        <v>0.23</v>
      </c>
      <c r="V420" s="19">
        <f t="shared" si="15"/>
        <v>2020</v>
      </c>
      <c r="W420" s="42">
        <v>2030.0</v>
      </c>
      <c r="X420" s="42">
        <v>10.0</v>
      </c>
      <c r="Y420" s="19">
        <f>IFERROR(VLOOKUP(O420,'Final Data - Costs and Losses'!$A$2:$H$997,7,FALSE)/1000,300)</f>
        <v>1164.31968</v>
      </c>
      <c r="Z420" s="19" t="str">
        <f t="shared" si="16"/>
        <v>  TRNIDNKAMYSSK: [0.23, 2020, 'open', 2030, 10, 1164]</v>
      </c>
      <c r="AB420" s="48"/>
    </row>
    <row r="421">
      <c r="A421" s="19" t="str">
        <f t="array" ref="A421">IFERROR(INDEX('Input - Capacities'!$F$3:$F$1128, MATCH(0,COUNTIF($A$1:A420, 'Input - Capacities'!$F$3:$F$1128), 0)),"")</f>
        <v>TRNGHAXXTGOXX</v>
      </c>
      <c r="B421" s="19" t="str">
        <f t="shared" si="1"/>
        <v>GHAXX</v>
      </c>
      <c r="C421" s="45" t="str">
        <f t="shared" si="2"/>
        <v>GHAXX</v>
      </c>
      <c r="D421" s="19" t="str">
        <f t="shared" si="3"/>
        <v>TGOXX</v>
      </c>
      <c r="E421" s="45" t="str">
        <f t="shared" si="4"/>
        <v>TGOXX</v>
      </c>
      <c r="F421" s="19" t="str">
        <f t="shared" si="5"/>
        <v>Yes</v>
      </c>
      <c r="G421" s="19" t="str">
        <f t="shared" si="6"/>
        <v>TRNGHAXXTGOXX</v>
      </c>
      <c r="H421" s="19">
        <f>max(SUMIFS('Input - Capacities'!$I$3:$I$1128,'Input - Capacities'!$F$3:$F$1128,A421),SUMIFS('Input - Capacities'!$J$3:$J$1128,'Input - Capacities'!$F$3:$F$1128,A421)*-1)</f>
        <v>438</v>
      </c>
      <c r="I421" s="47"/>
      <c r="M421" s="19" t="str">
        <f t="array" ref="M421">IFERROR(INDEX($G$2:$G$1999,MATCH(0,IFERROR(MATCH($G$2:$G$1999,$O$2:$O$1000,0),COUNTIF($M$1:$M420,$G$2:$G$1000)),0)),"")</f>
        <v/>
      </c>
      <c r="O421" s="42" t="s">
        <v>202</v>
      </c>
      <c r="P421" s="42" t="str">
        <f t="shared" si="12"/>
        <v>MYSSH</v>
      </c>
      <c r="Q421" s="42" t="str">
        <f t="shared" si="13"/>
        <v>MYSSK</v>
      </c>
      <c r="R421" s="42" t="b">
        <f>IF(vlookup(O421,'Input - Config'!$A$3:$D$833,4,0)="No",False,True)</f>
        <v>0</v>
      </c>
      <c r="S421" s="42" t="b">
        <v>0</v>
      </c>
      <c r="U421" s="19">
        <f t="shared" si="14"/>
        <v>0</v>
      </c>
      <c r="V421" s="19">
        <f t="shared" si="15"/>
        <v>2030</v>
      </c>
      <c r="W421" s="42">
        <v>2030.0</v>
      </c>
      <c r="X421" s="42">
        <v>10.0</v>
      </c>
      <c r="Y421" s="19">
        <f>IFERROR(VLOOKUP(O421,'Final Data - Costs and Losses'!$A$2:$H$997,7,FALSE)/1000,300)</f>
        <v>1172.30976</v>
      </c>
      <c r="Z421" s="19" t="str">
        <f t="shared" si="16"/>
        <v>  TRNMYSSHMYSSK: [0, 2030, 'open', 2030, 10, 1172]</v>
      </c>
      <c r="AB421" s="48"/>
    </row>
    <row r="422">
      <c r="A422" s="19" t="str">
        <f t="array" ref="A422">IFERROR(INDEX('Input - Capacities'!$F$3:$F$1128, MATCH(0,COUNTIF($A$1:A421, 'Input - Capacities'!$F$3:$F$1128), 0)),"")</f>
        <v>TRNGRCXXITAXX</v>
      </c>
      <c r="B422" s="19" t="str">
        <f t="shared" si="1"/>
        <v>GRCXX</v>
      </c>
      <c r="C422" s="45" t="str">
        <f t="shared" si="2"/>
        <v>GRCXX</v>
      </c>
      <c r="D422" s="19" t="str">
        <f t="shared" si="3"/>
        <v>ITAXX</v>
      </c>
      <c r="E422" s="45" t="str">
        <f t="shared" si="4"/>
        <v>ITAXX</v>
      </c>
      <c r="F422" s="19" t="str">
        <f t="shared" si="5"/>
        <v>Yes</v>
      </c>
      <c r="G422" s="19" t="str">
        <f t="shared" si="6"/>
        <v>TRNGRCXXITAXX</v>
      </c>
      <c r="H422" s="19">
        <f>max(SUMIFS('Input - Capacities'!$I$3:$I$1128,'Input - Capacities'!$F$3:$F$1128,A422),SUMIFS('Input - Capacities'!$J$3:$J$1128,'Input - Capacities'!$F$3:$F$1128,A422)*-1)</f>
        <v>500</v>
      </c>
      <c r="I422" s="47"/>
      <c r="M422" s="19" t="str">
        <f t="array" ref="M422">IFERROR(INDEX($G$2:$G$1999,MATCH(0,IFERROR(MATCH($G$2:$G$1999,$O$2:$O$1000,0),COUNTIF($M$1:$M421,$G$2:$G$1000)),0)),"")</f>
        <v/>
      </c>
      <c r="O422" s="19" t="s">
        <v>206</v>
      </c>
      <c r="P422" s="42" t="str">
        <f t="shared" si="12"/>
        <v>PHLLU</v>
      </c>
      <c r="Q422" s="42" t="str">
        <f t="shared" si="13"/>
        <v>PHLVI</v>
      </c>
      <c r="R422" s="42" t="b">
        <f>IF(vlookup(O422,'Input - Config'!$A$3:$D$833,4,0)="No",False,True)</f>
        <v>1</v>
      </c>
      <c r="S422" s="42" t="b">
        <v>0</v>
      </c>
      <c r="U422" s="19">
        <f t="shared" si="14"/>
        <v>0.4</v>
      </c>
      <c r="V422" s="19">
        <f t="shared" si="15"/>
        <v>2020</v>
      </c>
      <c r="W422" s="42">
        <v>2030.0</v>
      </c>
      <c r="X422" s="42">
        <v>10.0</v>
      </c>
      <c r="Y422" s="19">
        <f>IFERROR(VLOOKUP(O422,'Final Data - Costs and Losses'!$A$2:$H$997,7,FALSE)/1000,300)</f>
        <v>1112.76072</v>
      </c>
      <c r="Z422" s="19" t="str">
        <f t="shared" si="16"/>
        <v>  TRNPHLLUPHLVI: [0.4, 2020, 'open', 2030, 10, 1113]</v>
      </c>
      <c r="AB422" s="48"/>
    </row>
    <row r="423">
      <c r="A423" s="19" t="str">
        <f t="array" ref="A423">IFERROR(INDEX('Input - Capacities'!$F$3:$F$1128, MATCH(0,COUNTIF($A$1:A422, 'Input - Capacities'!$F$3:$F$1128), 0)),"")</f>
        <v>TRNGRCXXMKDXX</v>
      </c>
      <c r="B423" s="19" t="str">
        <f t="shared" si="1"/>
        <v>GRCXX</v>
      </c>
      <c r="C423" s="45" t="str">
        <f t="shared" si="2"/>
        <v>GRCXX</v>
      </c>
      <c r="D423" s="19" t="str">
        <f t="shared" si="3"/>
        <v>MKDXX</v>
      </c>
      <c r="E423" s="45" t="str">
        <f t="shared" si="4"/>
        <v>MKDXX</v>
      </c>
      <c r="F423" s="19" t="str">
        <f t="shared" si="5"/>
        <v>Yes</v>
      </c>
      <c r="G423" s="19" t="str">
        <f t="shared" si="6"/>
        <v>TRNGRCXXMKDXX</v>
      </c>
      <c r="H423" s="19">
        <f>max(SUMIFS('Input - Capacities'!$I$3:$I$1128,'Input - Capacities'!$F$3:$F$1128,A423),SUMIFS('Input - Capacities'!$J$3:$J$1128,'Input - Capacities'!$F$3:$F$1128,A423)*-1)</f>
        <v>1100</v>
      </c>
      <c r="I423" s="47"/>
      <c r="M423" s="19" t="str">
        <f t="array" ref="M423">IFERROR(INDEX($G$2:$G$1999,MATCH(0,IFERROR(MATCH($G$2:$G$1999,$O$2:$O$1000,0),COUNTIF($M$1:$M422,$G$2:$G$1000)),0)),"")</f>
        <v/>
      </c>
      <c r="O423" s="42" t="s">
        <v>208</v>
      </c>
      <c r="P423" s="42" t="str">
        <f t="shared" si="12"/>
        <v>PHLMI</v>
      </c>
      <c r="Q423" s="42" t="str">
        <f t="shared" si="13"/>
        <v>PHLVI</v>
      </c>
      <c r="R423" s="42" t="b">
        <f>IF(vlookup(O423,'Input - Config'!$A$3:$D$833,4,0)="No",False,True)</f>
        <v>1</v>
      </c>
      <c r="S423" s="42" t="b">
        <v>0</v>
      </c>
      <c r="U423" s="19">
        <f t="shared" si="14"/>
        <v>0</v>
      </c>
      <c r="V423" s="19">
        <f t="shared" si="15"/>
        <v>2030</v>
      </c>
      <c r="W423" s="42">
        <v>2030.0</v>
      </c>
      <c r="X423" s="42">
        <v>10.0</v>
      </c>
      <c r="Y423" s="19">
        <f>IFERROR(VLOOKUP(O423,'Final Data - Costs and Losses'!$A$2:$H$997,7,FALSE)/1000,300)</f>
        <v>1007.9412</v>
      </c>
      <c r="Z423" s="19" t="str">
        <f t="shared" si="16"/>
        <v>  TRNPHLMIPHLVI: [0, 2030, 'open', 2030, 10, 1008]</v>
      </c>
      <c r="AB423" s="48"/>
    </row>
    <row r="424">
      <c r="A424" s="19" t="str">
        <f t="array" ref="A424">IFERROR(INDEX('Input - Capacities'!$F$3:$F$1128, MATCH(0,COUNTIF($A$1:A423, 'Input - Capacities'!$F$3:$F$1128), 0)),"")</f>
        <v>TRNGRCXXTURXX</v>
      </c>
      <c r="B424" s="19" t="str">
        <f t="shared" si="1"/>
        <v>GRCXX</v>
      </c>
      <c r="C424" s="45" t="str">
        <f t="shared" si="2"/>
        <v>GRCXX</v>
      </c>
      <c r="D424" s="19" t="str">
        <f t="shared" si="3"/>
        <v>TURXX</v>
      </c>
      <c r="E424" s="45" t="str">
        <f t="shared" si="4"/>
        <v>TURXX</v>
      </c>
      <c r="F424" s="19" t="str">
        <f t="shared" si="5"/>
        <v>Yes</v>
      </c>
      <c r="G424" s="19" t="str">
        <f t="shared" si="6"/>
        <v>TRNGRCXXTURXX</v>
      </c>
      <c r="H424" s="19">
        <f>max(SUMIFS('Input - Capacities'!$I$3:$I$1128,'Input - Capacities'!$F$3:$F$1128,A424),SUMIFS('Input - Capacities'!$J$3:$J$1128,'Input - Capacities'!$F$3:$F$1128,A424)*-1)</f>
        <v>660</v>
      </c>
      <c r="I424" s="47"/>
      <c r="M424" s="19" t="str">
        <f t="array" ref="M424">IFERROR(INDEX($G$2:$G$1999,MATCH(0,IFERROR(MATCH($G$2:$G$1999,$O$2:$O$1000,0),COUNTIF($M$1:$M423,$G$2:$G$1000)),0)),"")</f>
        <v/>
      </c>
      <c r="O424" s="42" t="s">
        <v>132</v>
      </c>
      <c r="P424" s="42" t="str">
        <f t="shared" si="12"/>
        <v>IDNSM</v>
      </c>
      <c r="Q424" s="42" t="str">
        <f t="shared" si="13"/>
        <v>SGPXX</v>
      </c>
      <c r="R424" s="42" t="b">
        <f>IF(vlookup(O424,'Input - Config'!$A$3:$D$833,4,0)="No",False,True)</f>
        <v>1</v>
      </c>
      <c r="S424" s="42" t="b">
        <v>0</v>
      </c>
      <c r="U424" s="19">
        <f t="shared" si="14"/>
        <v>0</v>
      </c>
      <c r="V424" s="19">
        <f t="shared" si="15"/>
        <v>2030</v>
      </c>
      <c r="W424" s="42">
        <v>2030.0</v>
      </c>
      <c r="X424" s="42">
        <v>10.0</v>
      </c>
      <c r="Y424" s="19">
        <f>IFERROR(VLOOKUP(O424,'Final Data - Costs and Losses'!$A$2:$H$997,7,FALSE)/1000,300)</f>
        <v>1155.96336</v>
      </c>
      <c r="Z424" s="19" t="str">
        <f t="shared" si="16"/>
        <v>  TRNIDNSMSGPXX: [0, 2030, 'open', 2030, 10, 1156]</v>
      </c>
      <c r="AB424" s="48"/>
    </row>
    <row r="425">
      <c r="A425" s="19" t="str">
        <f t="array" ref="A425">IFERROR(INDEX('Input - Capacities'!$F$3:$F$1128, MATCH(0,COUNTIF($A$1:A424, 'Input - Capacities'!$F$3:$F$1128), 0)),"")</f>
        <v>TRNGTMXXHNDXX</v>
      </c>
      <c r="B425" s="19" t="str">
        <f t="shared" si="1"/>
        <v>GTMXX</v>
      </c>
      <c r="C425" s="45" t="str">
        <f t="shared" si="2"/>
        <v>GTMXX</v>
      </c>
      <c r="D425" s="19" t="str">
        <f t="shared" si="3"/>
        <v>HNDXX</v>
      </c>
      <c r="E425" s="45" t="str">
        <f t="shared" si="4"/>
        <v>HNDXX</v>
      </c>
      <c r="F425" s="19" t="str">
        <f t="shared" si="5"/>
        <v>Yes</v>
      </c>
      <c r="G425" s="19" t="str">
        <f t="shared" si="6"/>
        <v>TRNGTMXXHNDXX</v>
      </c>
      <c r="H425" s="19">
        <f>max(SUMIFS('Input - Capacities'!$I$3:$I$1128,'Input - Capacities'!$F$3:$F$1128,A425),SUMIFS('Input - Capacities'!$J$3:$J$1128,'Input - Capacities'!$F$3:$F$1128,A425)*-1)</f>
        <v>300</v>
      </c>
      <c r="I425" s="47"/>
      <c r="M425" s="19" t="str">
        <f t="array" ref="M425">IFERROR(INDEX($G$2:$G$1999,MATCH(0,IFERROR(MATCH($G$2:$G$1999,$O$2:$O$1000,0),COUNTIF($M$1:$M424,$G$2:$G$1000)),0)),"")</f>
        <v/>
      </c>
      <c r="O425" s="19" t="s">
        <v>212</v>
      </c>
      <c r="P425" s="42" t="str">
        <f t="shared" si="12"/>
        <v>THACE</v>
      </c>
      <c r="Q425" s="42" t="str">
        <f t="shared" si="13"/>
        <v>THASO</v>
      </c>
      <c r="R425" s="42" t="b">
        <f>IF(vlookup(O425,'Input - Config'!$A$3:$D$833,4,0)="No",False,True)</f>
        <v>0</v>
      </c>
      <c r="S425" s="42" t="b">
        <v>0</v>
      </c>
      <c r="U425" s="19">
        <f t="shared" si="14"/>
        <v>0</v>
      </c>
      <c r="V425" s="19">
        <f t="shared" si="15"/>
        <v>2030</v>
      </c>
      <c r="W425" s="42">
        <v>2030.0</v>
      </c>
      <c r="X425" s="42">
        <v>10.0</v>
      </c>
      <c r="Y425" s="19">
        <f>IFERROR(VLOOKUP(O425,'Final Data - Costs and Losses'!$A$2:$H$997,7,FALSE)/1000,300)</f>
        <v>1141.49088</v>
      </c>
      <c r="Z425" s="19" t="str">
        <f t="shared" si="16"/>
        <v>  TRNTHACETHASO: [0, 2030, 'open', 2030, 10, 1141]</v>
      </c>
      <c r="AB425" s="48"/>
    </row>
    <row r="426">
      <c r="A426" s="19" t="str">
        <f t="array" ref="A426">IFERROR(INDEX('Input - Capacities'!$F$3:$F$1128, MATCH(0,COUNTIF($A$1:A425, 'Input - Capacities'!$F$3:$F$1128), 0)),"")</f>
        <v>TRNGTMXXMEXXX</v>
      </c>
      <c r="B426" s="19" t="str">
        <f t="shared" si="1"/>
        <v>GTMXX</v>
      </c>
      <c r="C426" s="45" t="str">
        <f t="shared" si="2"/>
        <v>GTMXX</v>
      </c>
      <c r="D426" s="19" t="str">
        <f t="shared" si="3"/>
        <v>MEXXX</v>
      </c>
      <c r="E426" s="45" t="str">
        <f t="shared" si="4"/>
        <v>MEXXX</v>
      </c>
      <c r="F426" s="19" t="str">
        <f t="shared" si="5"/>
        <v>Yes</v>
      </c>
      <c r="G426" s="19" t="str">
        <f t="shared" si="6"/>
        <v>TRNGTMXXMEXXX</v>
      </c>
      <c r="H426" s="19">
        <f>max(SUMIFS('Input - Capacities'!$I$3:$I$1128,'Input - Capacities'!$F$3:$F$1128,A426),SUMIFS('Input - Capacities'!$J$3:$J$1128,'Input - Capacities'!$F$3:$F$1128,A426)*-1)</f>
        <v>200</v>
      </c>
      <c r="I426" s="47"/>
      <c r="M426" s="19" t="str">
        <f t="array" ref="M426">IFERROR(INDEX($G$2:$G$1999,MATCH(0,IFERROR(MATCH($G$2:$G$1999,$O$2:$O$1000,0),COUNTIF($M$1:$M425,$G$2:$G$1000)),0)),"")</f>
        <v/>
      </c>
      <c r="O426" s="42" t="s">
        <v>211</v>
      </c>
      <c r="P426" s="42" t="str">
        <f t="shared" si="12"/>
        <v>THACE</v>
      </c>
      <c r="Q426" s="42" t="str">
        <f t="shared" si="13"/>
        <v>THANO</v>
      </c>
      <c r="R426" s="42" t="b">
        <f>IF(vlookup(O426,'Input - Config'!$A$3:$D$833,4,0)="No",False,True)</f>
        <v>0</v>
      </c>
      <c r="S426" s="42" t="b">
        <v>0</v>
      </c>
      <c r="U426" s="19">
        <f t="shared" si="14"/>
        <v>0</v>
      </c>
      <c r="V426" s="19">
        <f t="shared" si="15"/>
        <v>2030</v>
      </c>
      <c r="W426" s="42">
        <v>2030.0</v>
      </c>
      <c r="X426" s="42">
        <v>10.0</v>
      </c>
      <c r="Y426" s="19">
        <f>IFERROR(VLOOKUP(O426,'Final Data - Costs and Losses'!$A$2:$H$997,7,FALSE)/1000,300)</f>
        <v>1046.75136</v>
      </c>
      <c r="Z426" s="19" t="str">
        <f t="shared" si="16"/>
        <v>  TRNTHACETHANO: [0, 2030, 'open', 2030, 10, 1047]</v>
      </c>
      <c r="AB426" s="48"/>
    </row>
    <row r="427">
      <c r="A427" s="19" t="str">
        <f t="array" ref="A427">IFERROR(INDEX('Input - Capacities'!$F$3:$F$1128, MATCH(0,COUNTIF($A$1:A426, 'Input - Capacities'!$F$3:$F$1128), 0)),"")</f>
        <v>TRNGTMXXSLVXX</v>
      </c>
      <c r="B427" s="19" t="str">
        <f t="shared" si="1"/>
        <v>GTMXX</v>
      </c>
      <c r="C427" s="45" t="str">
        <f t="shared" si="2"/>
        <v>GTMXX</v>
      </c>
      <c r="D427" s="19" t="str">
        <f t="shared" si="3"/>
        <v>SLVXX</v>
      </c>
      <c r="E427" s="45" t="str">
        <f t="shared" si="4"/>
        <v>SLVXX</v>
      </c>
      <c r="F427" s="19" t="str">
        <f t="shared" si="5"/>
        <v>Yes</v>
      </c>
      <c r="G427" s="19" t="str">
        <f t="shared" si="6"/>
        <v>TRNGTMXXSLVXX</v>
      </c>
      <c r="H427" s="19">
        <f>max(SUMIFS('Input - Capacities'!$I$3:$I$1128,'Input - Capacities'!$F$3:$F$1128,A427),SUMIFS('Input - Capacities'!$J$3:$J$1128,'Input - Capacities'!$F$3:$F$1128,A427)*-1)</f>
        <v>300</v>
      </c>
      <c r="I427" s="47"/>
      <c r="M427" s="19" t="str">
        <f t="array" ref="M427">IFERROR(INDEX($G$2:$G$1999,MATCH(0,IFERROR(MATCH($G$2:$G$1999,$O$2:$O$1000,0),COUNTIF($M$1:$M426,$G$2:$G$1000)),0)),"")</f>
        <v/>
      </c>
      <c r="O427" s="42" t="s">
        <v>1235</v>
      </c>
      <c r="P427" s="42" t="str">
        <f t="shared" si="12"/>
        <v>MYSPE</v>
      </c>
      <c r="Q427" s="42" t="str">
        <f t="shared" si="13"/>
        <v>THASO</v>
      </c>
      <c r="R427" s="42" t="b">
        <f>IF(vlookup(O427,'Input - Config'!$A$3:$D$833,4,0)="No",False,True)</f>
        <v>0</v>
      </c>
      <c r="S427" s="42" t="b">
        <v>0</v>
      </c>
      <c r="U427" s="19">
        <f t="shared" si="14"/>
        <v>0.38</v>
      </c>
      <c r="V427" s="19">
        <f t="shared" si="15"/>
        <v>2020</v>
      </c>
      <c r="W427" s="42">
        <v>2030.0</v>
      </c>
      <c r="X427" s="42">
        <v>10.0</v>
      </c>
      <c r="Y427" s="19">
        <f>IFERROR(VLOOKUP(O427,'Final Data - Costs and Losses'!$A$2:$H$997,7,FALSE)/1000,300)</f>
        <v>971.41632</v>
      </c>
      <c r="Z427" s="19" t="str">
        <f t="shared" si="16"/>
        <v>  TRNMYSPETHASO: [0.38, 2020, 'open', 2030, 10, 971]</v>
      </c>
      <c r="AB427" s="48"/>
    </row>
    <row r="428">
      <c r="A428" s="19" t="str">
        <f t="array" ref="A428">IFERROR(INDEX('Input - Capacities'!$F$3:$F$1128, MATCH(0,COUNTIF($A$1:A427, 'Input - Capacities'!$F$3:$F$1128), 0)),"")</f>
        <v>TRNHNDXXNICXX</v>
      </c>
      <c r="B428" s="19" t="str">
        <f t="shared" si="1"/>
        <v>HNDXX</v>
      </c>
      <c r="C428" s="45" t="str">
        <f t="shared" si="2"/>
        <v>HNDXX</v>
      </c>
      <c r="D428" s="19" t="str">
        <f t="shared" si="3"/>
        <v>NICXX</v>
      </c>
      <c r="E428" s="45" t="str">
        <f t="shared" si="4"/>
        <v>NICXX</v>
      </c>
      <c r="F428" s="19" t="str">
        <f t="shared" si="5"/>
        <v>Yes</v>
      </c>
      <c r="G428" s="19" t="str">
        <f t="shared" si="6"/>
        <v>TRNHNDXXNICXX</v>
      </c>
      <c r="H428" s="19">
        <f>max(SUMIFS('Input - Capacities'!$I$3:$I$1128,'Input - Capacities'!$F$3:$F$1128,A428),SUMIFS('Input - Capacities'!$J$3:$J$1128,'Input - Capacities'!$F$3:$F$1128,A428)*-1)</f>
        <v>300</v>
      </c>
      <c r="I428" s="47"/>
      <c r="M428" s="19" t="str">
        <f t="array" ref="M428">IFERROR(INDEX($G$2:$G$1999,MATCH(0,IFERROR(MATCH($G$2:$G$1999,$O$2:$O$1000,0),COUNTIF($M$1:$M427,$G$2:$G$1000)),0)),"")</f>
        <v/>
      </c>
      <c r="O428" s="19" t="s">
        <v>248</v>
      </c>
      <c r="P428" s="42" t="str">
        <f t="shared" si="12"/>
        <v>VNMCE</v>
      </c>
      <c r="Q428" s="42" t="str">
        <f t="shared" si="13"/>
        <v>VNMSO</v>
      </c>
      <c r="R428" s="42" t="b">
        <f>IF(vlookup(O428,'Input - Config'!$A$3:$D$833,4,0)="No",False,True)</f>
        <v>0</v>
      </c>
      <c r="S428" s="42" t="b">
        <v>0</v>
      </c>
      <c r="U428" s="19">
        <f t="shared" si="14"/>
        <v>12</v>
      </c>
      <c r="V428" s="19">
        <f t="shared" si="15"/>
        <v>2020</v>
      </c>
      <c r="W428" s="42">
        <v>2030.0</v>
      </c>
      <c r="X428" s="42">
        <v>10.0</v>
      </c>
      <c r="Y428" s="19">
        <f>IFERROR(VLOOKUP(O428,'Final Data - Costs and Losses'!$A$2:$H$997,7,FALSE)/1000,300)</f>
        <v>1055.31216</v>
      </c>
      <c r="Z428" s="19" t="str">
        <f t="shared" si="16"/>
        <v>  TRNVNMCEVNMSO: [12, 2020, 'open', 2030, 10, 1055]</v>
      </c>
      <c r="AB428" s="48"/>
    </row>
    <row r="429">
      <c r="A429" s="19" t="str">
        <f t="array" ref="A429">IFERROR(INDEX('Input - Capacities'!$F$3:$F$1128, MATCH(0,COUNTIF($A$1:A428, 'Input - Capacities'!$F$3:$F$1128), 0)),"")</f>
        <v>TRNHNDXXSLVXX</v>
      </c>
      <c r="B429" s="19" t="str">
        <f t="shared" si="1"/>
        <v>HNDXX</v>
      </c>
      <c r="C429" s="45" t="str">
        <f t="shared" si="2"/>
        <v>HNDXX</v>
      </c>
      <c r="D429" s="19" t="str">
        <f t="shared" si="3"/>
        <v>SLVXX</v>
      </c>
      <c r="E429" s="45" t="str">
        <f t="shared" si="4"/>
        <v>SLVXX</v>
      </c>
      <c r="F429" s="19" t="str">
        <f t="shared" si="5"/>
        <v>Yes</v>
      </c>
      <c r="G429" s="19" t="str">
        <f t="shared" si="6"/>
        <v>TRNHNDXXSLVXX</v>
      </c>
      <c r="H429" s="19">
        <f>max(SUMIFS('Input - Capacities'!$I$3:$I$1128,'Input - Capacities'!$F$3:$F$1128,A429),SUMIFS('Input - Capacities'!$J$3:$J$1128,'Input - Capacities'!$F$3:$F$1128,A429)*-1)</f>
        <v>300</v>
      </c>
      <c r="I429" s="47"/>
      <c r="M429" s="19" t="str">
        <f t="array" ref="M429">IFERROR(INDEX($G$2:$G$1999,MATCH(0,IFERROR(MATCH($G$2:$G$1999,$O$2:$O$1000,0),COUNTIF($M$1:$M428,$G$2:$G$1000)),0)),"")</f>
        <v/>
      </c>
      <c r="O429" s="42" t="s">
        <v>246</v>
      </c>
      <c r="P429" s="42" t="str">
        <f t="shared" si="12"/>
        <v>VNMCE</v>
      </c>
      <c r="Q429" s="42" t="str">
        <f t="shared" si="13"/>
        <v>VNMNO</v>
      </c>
      <c r="R429" s="42" t="b">
        <f>IF(vlookup(O429,'Input - Config'!$A$3:$D$833,4,0)="No",False,True)</f>
        <v>0</v>
      </c>
      <c r="S429" s="42" t="b">
        <v>0</v>
      </c>
      <c r="U429" s="19">
        <f t="shared" si="14"/>
        <v>2.2</v>
      </c>
      <c r="V429" s="19">
        <f t="shared" si="15"/>
        <v>2020</v>
      </c>
      <c r="W429" s="42">
        <v>2030.0</v>
      </c>
      <c r="X429" s="42">
        <v>10.0</v>
      </c>
      <c r="Y429" s="19">
        <f>IFERROR(VLOOKUP(O429,'Final Data - Costs and Losses'!$A$2:$H$997,7,FALSE)/1000,300)</f>
        <v>1068.43872</v>
      </c>
      <c r="Z429" s="19" t="str">
        <f t="shared" si="16"/>
        <v>  TRNVNMCEVNMNO: [2.2, 2020, 'open', 2030, 10, 1068]</v>
      </c>
    </row>
    <row r="430">
      <c r="A430" s="19" t="str">
        <f t="array" ref="A430">IFERROR(INDEX('Input - Capacities'!$F$3:$F$1128, MATCH(0,COUNTIF($A$1:A429, 'Input - Capacities'!$F$3:$F$1128), 0)),"")</f>
        <v>TRNHRVXXHUNXX</v>
      </c>
      <c r="B430" s="19" t="str">
        <f t="shared" si="1"/>
        <v>HRVXX</v>
      </c>
      <c r="C430" s="45" t="str">
        <f t="shared" si="2"/>
        <v>HRVXX</v>
      </c>
      <c r="D430" s="19" t="str">
        <f t="shared" si="3"/>
        <v>HUNXX</v>
      </c>
      <c r="E430" s="45" t="str">
        <f t="shared" si="4"/>
        <v>HUNXX</v>
      </c>
      <c r="F430" s="19" t="str">
        <f t="shared" si="5"/>
        <v>Yes</v>
      </c>
      <c r="G430" s="19" t="str">
        <f t="shared" si="6"/>
        <v>TRNHRVXXHUNXX</v>
      </c>
      <c r="H430" s="19">
        <f>max(SUMIFS('Input - Capacities'!$I$3:$I$1128,'Input - Capacities'!$F$3:$F$1128,A430),SUMIFS('Input - Capacities'!$J$3:$J$1128,'Input - Capacities'!$F$3:$F$1128,A430)*-1)</f>
        <v>1700</v>
      </c>
      <c r="I430" s="47"/>
      <c r="Y430" s="49"/>
    </row>
    <row r="431">
      <c r="A431" s="19" t="str">
        <f t="array" ref="A431">IFERROR(INDEX('Input - Capacities'!$F$3:$F$1128, MATCH(0,COUNTIF($A$1:A430, 'Input - Capacities'!$F$3:$F$1128), 0)),"")</f>
        <v>TRNHRVXXMNEXX</v>
      </c>
      <c r="B431" s="19" t="str">
        <f t="shared" si="1"/>
        <v>HRVXX</v>
      </c>
      <c r="C431" s="45" t="str">
        <f t="shared" si="2"/>
        <v>HRVXX</v>
      </c>
      <c r="D431" s="19" t="str">
        <f t="shared" si="3"/>
        <v>MNEXX</v>
      </c>
      <c r="E431" s="45" t="str">
        <f t="shared" si="4"/>
        <v>MNEXX</v>
      </c>
      <c r="F431" s="19" t="str">
        <f t="shared" si="5"/>
        <v>Yes</v>
      </c>
      <c r="G431" s="19" t="str">
        <f t="shared" si="6"/>
        <v>TRNHRVXXMNEXX</v>
      </c>
      <c r="H431" s="19">
        <f>max(SUMIFS('Input - Capacities'!$I$3:$I$1128,'Input - Capacities'!$F$3:$F$1128,A431),SUMIFS('Input - Capacities'!$J$3:$J$1128,'Input - Capacities'!$F$3:$F$1128,A431)*-1)</f>
        <v>0</v>
      </c>
      <c r="I431" s="47"/>
    </row>
    <row r="432">
      <c r="A432" s="19" t="str">
        <f t="array" ref="A432">IFERROR(INDEX('Input - Capacities'!$F$3:$F$1128, MATCH(0,COUNTIF($A$1:A431, 'Input - Capacities'!$F$3:$F$1128), 0)),"")</f>
        <v>TRNHRVXXSRBXX</v>
      </c>
      <c r="B432" s="19" t="str">
        <f t="shared" si="1"/>
        <v>HRVXX</v>
      </c>
      <c r="C432" s="45" t="str">
        <f t="shared" si="2"/>
        <v>HRVXX</v>
      </c>
      <c r="D432" s="19" t="str">
        <f t="shared" si="3"/>
        <v>SRBXX</v>
      </c>
      <c r="E432" s="45" t="str">
        <f t="shared" si="4"/>
        <v>SRBXX</v>
      </c>
      <c r="F432" s="19" t="str">
        <f t="shared" si="5"/>
        <v>Yes</v>
      </c>
      <c r="G432" s="19" t="str">
        <f t="shared" si="6"/>
        <v>TRNHRVXXSRBXX</v>
      </c>
      <c r="H432" s="19">
        <f>max(SUMIFS('Input - Capacities'!$I$3:$I$1128,'Input - Capacities'!$F$3:$F$1128,A432),SUMIFS('Input - Capacities'!$J$3:$J$1128,'Input - Capacities'!$F$3:$F$1128,A432)*-1)</f>
        <v>500</v>
      </c>
      <c r="I432" s="47"/>
    </row>
    <row r="433">
      <c r="A433" s="19" t="str">
        <f t="array" ref="A433">IFERROR(INDEX('Input - Capacities'!$F$3:$F$1128, MATCH(0,COUNTIF($A$1:A432, 'Input - Capacities'!$F$3:$F$1128), 0)),"")</f>
        <v>TRNHRVXXSVNXX</v>
      </c>
      <c r="B433" s="19" t="str">
        <f t="shared" si="1"/>
        <v>HRVXX</v>
      </c>
      <c r="C433" s="45" t="str">
        <f t="shared" si="2"/>
        <v>HRVXX</v>
      </c>
      <c r="D433" s="19" t="str">
        <f t="shared" si="3"/>
        <v>SVNXX</v>
      </c>
      <c r="E433" s="45" t="str">
        <f t="shared" si="4"/>
        <v>SVNXX</v>
      </c>
      <c r="F433" s="19" t="str">
        <f t="shared" si="5"/>
        <v>Yes</v>
      </c>
      <c r="G433" s="19" t="str">
        <f t="shared" si="6"/>
        <v>TRNHRVXXSVNXX</v>
      </c>
      <c r="H433" s="19">
        <f>max(SUMIFS('Input - Capacities'!$I$3:$I$1128,'Input - Capacities'!$F$3:$F$1128,A433),SUMIFS('Input - Capacities'!$J$3:$J$1128,'Input - Capacities'!$F$3:$F$1128,A433)*-1)</f>
        <v>2000</v>
      </c>
      <c r="I433" s="47"/>
      <c r="AE433" s="42" t="s">
        <v>1983</v>
      </c>
    </row>
    <row r="434">
      <c r="A434" s="19" t="str">
        <f t="array" ref="A434">IFERROR(INDEX('Input - Capacities'!$F$3:$F$1128, MATCH(0,COUNTIF($A$1:A433, 'Input - Capacities'!$F$3:$F$1128), 0)),"")</f>
        <v>TRNHUNXXROUXX</v>
      </c>
      <c r="B434" s="19" t="str">
        <f t="shared" si="1"/>
        <v>HUNXX</v>
      </c>
      <c r="C434" s="45" t="str">
        <f t="shared" si="2"/>
        <v>HUNXX</v>
      </c>
      <c r="D434" s="19" t="str">
        <f t="shared" si="3"/>
        <v>ROUXX</v>
      </c>
      <c r="E434" s="45" t="str">
        <f t="shared" si="4"/>
        <v>ROUXX</v>
      </c>
      <c r="F434" s="19" t="str">
        <f t="shared" si="5"/>
        <v>Yes</v>
      </c>
      <c r="G434" s="19" t="str">
        <f t="shared" si="6"/>
        <v>TRNHUNXXROUXX</v>
      </c>
      <c r="H434" s="19">
        <f>max(SUMIFS('Input - Capacities'!$I$3:$I$1128,'Input - Capacities'!$F$3:$F$1128,A434),SUMIFS('Input - Capacities'!$J$3:$J$1128,'Input - Capacities'!$F$3:$F$1128,A434)*-1)</f>
        <v>1100</v>
      </c>
      <c r="I434" s="47"/>
      <c r="AD434" s="48"/>
      <c r="AE434" s="48" t="s">
        <v>36</v>
      </c>
      <c r="AF434" s="19">
        <f t="shared" ref="AF434:AF860" si="17">COUNTIF($AH$434:$AH$863,AE434)</f>
        <v>1</v>
      </c>
      <c r="AH434" s="42" t="s">
        <v>1898</v>
      </c>
    </row>
    <row r="435">
      <c r="A435" s="19" t="str">
        <f t="array" ref="A435">IFERROR(INDEX('Input - Capacities'!$F$3:$F$1128, MATCH(0,COUNTIF($A$1:A434, 'Input - Capacities'!$F$3:$F$1128), 0)),"")</f>
        <v>TRNHUNXXSRBXX</v>
      </c>
      <c r="B435" s="19" t="str">
        <f t="shared" si="1"/>
        <v>HUNXX</v>
      </c>
      <c r="C435" s="45" t="str">
        <f t="shared" si="2"/>
        <v>HUNXX</v>
      </c>
      <c r="D435" s="19" t="str">
        <f t="shared" si="3"/>
        <v>SRBXX</v>
      </c>
      <c r="E435" s="45" t="str">
        <f t="shared" si="4"/>
        <v>SRBXX</v>
      </c>
      <c r="F435" s="19" t="str">
        <f t="shared" si="5"/>
        <v>Yes</v>
      </c>
      <c r="G435" s="19" t="str">
        <f t="shared" si="6"/>
        <v>TRNHUNXXSRBXX</v>
      </c>
      <c r="H435" s="19">
        <f>max(SUMIFS('Input - Capacities'!$I$3:$I$1128,'Input - Capacities'!$F$3:$F$1128,A435),SUMIFS('Input - Capacities'!$J$3:$J$1128,'Input - Capacities'!$F$3:$F$1128,A435)*-1)</f>
        <v>750</v>
      </c>
      <c r="I435" s="47"/>
      <c r="AD435" s="48"/>
      <c r="AE435" s="48" t="s">
        <v>40</v>
      </c>
      <c r="AF435" s="19">
        <f t="shared" si="17"/>
        <v>1</v>
      </c>
      <c r="AH435" s="42" t="s">
        <v>36</v>
      </c>
    </row>
    <row r="436">
      <c r="A436" s="19" t="str">
        <f t="array" ref="A436">IFERROR(INDEX('Input - Capacities'!$F$3:$F$1128, MATCH(0,COUNTIF($A$1:A435, 'Input - Capacities'!$F$3:$F$1128), 0)),"")</f>
        <v>TRNHUNXXSVKXX</v>
      </c>
      <c r="B436" s="19" t="str">
        <f t="shared" si="1"/>
        <v>HUNXX</v>
      </c>
      <c r="C436" s="45" t="str">
        <f t="shared" si="2"/>
        <v>HUNXX</v>
      </c>
      <c r="D436" s="19" t="str">
        <f t="shared" si="3"/>
        <v>SVKXX</v>
      </c>
      <c r="E436" s="45" t="str">
        <f t="shared" si="4"/>
        <v>SVKXX</v>
      </c>
      <c r="F436" s="19" t="str">
        <f t="shared" si="5"/>
        <v>Yes</v>
      </c>
      <c r="G436" s="19" t="str">
        <f t="shared" si="6"/>
        <v>TRNHUNXXSVKXX</v>
      </c>
      <c r="H436" s="19">
        <f>max(SUMIFS('Input - Capacities'!$I$3:$I$1128,'Input - Capacities'!$F$3:$F$1128,A436),SUMIFS('Input - Capacities'!$J$3:$J$1128,'Input - Capacities'!$F$3:$F$1128,A436)*-1)</f>
        <v>1800</v>
      </c>
      <c r="I436" s="47"/>
      <c r="AD436" s="48"/>
      <c r="AE436" s="48" t="s">
        <v>213</v>
      </c>
      <c r="AF436" s="19">
        <f t="shared" si="17"/>
        <v>1</v>
      </c>
      <c r="AH436" s="42" t="s">
        <v>40</v>
      </c>
    </row>
    <row r="437">
      <c r="A437" s="19" t="str">
        <f t="array" ref="A437">IFERROR(INDEX('Input - Capacities'!$F$3:$F$1128, MATCH(0,COUNTIF($A$1:A436, 'Input - Capacities'!$F$3:$F$1128), 0)),"")</f>
        <v>TRNHUNXXSVNXX</v>
      </c>
      <c r="B437" s="19" t="str">
        <f t="shared" si="1"/>
        <v>HUNXX</v>
      </c>
      <c r="C437" s="45" t="str">
        <f t="shared" si="2"/>
        <v>HUNXX</v>
      </c>
      <c r="D437" s="19" t="str">
        <f t="shared" si="3"/>
        <v>SVNXX</v>
      </c>
      <c r="E437" s="45" t="str">
        <f t="shared" si="4"/>
        <v>SVNXX</v>
      </c>
      <c r="F437" s="19" t="str">
        <f t="shared" si="5"/>
        <v>Yes</v>
      </c>
      <c r="G437" s="19" t="str">
        <f t="shared" si="6"/>
        <v>TRNHUNXXSVNXX</v>
      </c>
      <c r="H437" s="19">
        <f>max(SUMIFS('Input - Capacities'!$I$3:$I$1128,'Input - Capacities'!$F$3:$F$1128,A437),SUMIFS('Input - Capacities'!$J$3:$J$1128,'Input - Capacities'!$F$3:$F$1128,A437)*-1)</f>
        <v>0</v>
      </c>
      <c r="I437" s="47"/>
      <c r="AD437" s="48"/>
      <c r="AE437" s="48" t="s">
        <v>44</v>
      </c>
      <c r="AF437" s="19">
        <f t="shared" si="17"/>
        <v>1</v>
      </c>
      <c r="AH437" s="42" t="s">
        <v>213</v>
      </c>
    </row>
    <row r="438">
      <c r="A438" s="19" t="str">
        <f t="array" ref="A438">IFERROR(INDEX('Input - Capacities'!$F$3:$F$1128, MATCH(0,COUNTIF($A$1:A437, 'Input - Capacities'!$F$3:$F$1128), 0)),"")</f>
        <v>TRNHUNXXUKRXX</v>
      </c>
      <c r="B438" s="19" t="str">
        <f t="shared" si="1"/>
        <v>HUNXX</v>
      </c>
      <c r="C438" s="45" t="str">
        <f t="shared" si="2"/>
        <v>HUNXX</v>
      </c>
      <c r="D438" s="19" t="str">
        <f t="shared" si="3"/>
        <v>UKRXX</v>
      </c>
      <c r="E438" s="45" t="str">
        <f t="shared" si="4"/>
        <v>UKRXX</v>
      </c>
      <c r="F438" s="19" t="str">
        <f t="shared" si="5"/>
        <v>Yes</v>
      </c>
      <c r="G438" s="19" t="str">
        <f t="shared" si="6"/>
        <v>TRNHUNXXUKRXX</v>
      </c>
      <c r="H438" s="19">
        <f>max(SUMIFS('Input - Capacities'!$I$3:$I$1128,'Input - Capacities'!$F$3:$F$1128,A438),SUMIFS('Input - Capacities'!$J$3:$J$1128,'Input - Capacities'!$F$3:$F$1128,A438)*-1)</f>
        <v>650</v>
      </c>
      <c r="I438" s="47"/>
      <c r="AD438" s="48"/>
      <c r="AE438" s="48" t="s">
        <v>216</v>
      </c>
      <c r="AF438" s="19">
        <f t="shared" si="17"/>
        <v>1</v>
      </c>
      <c r="AH438" s="42" t="s">
        <v>44</v>
      </c>
    </row>
    <row r="439">
      <c r="A439" s="19" t="str">
        <f t="array" ref="A439">IFERROR(INDEX('Input - Capacities'!$F$3:$F$1128, MATCH(0,COUNTIF($A$1:A438, 'Input - Capacities'!$F$3:$F$1128), 0)),"")</f>
        <v>TRNIDNNUTLSXX</v>
      </c>
      <c r="B439" s="19" t="str">
        <f t="shared" si="1"/>
        <v>IDNNU</v>
      </c>
      <c r="C439" s="45" t="str">
        <f t="shared" si="2"/>
        <v>IDNNU</v>
      </c>
      <c r="D439" s="19" t="str">
        <f t="shared" si="3"/>
        <v>TLSXX</v>
      </c>
      <c r="E439" s="45" t="str">
        <f t="shared" si="4"/>
        <v>TLSXX</v>
      </c>
      <c r="F439" s="19" t="str">
        <f t="shared" si="5"/>
        <v>Yes</v>
      </c>
      <c r="G439" s="19" t="str">
        <f t="shared" si="6"/>
        <v>TRNIDNNUTLSXX</v>
      </c>
      <c r="H439" s="19">
        <f>max(SUMIFS('Input - Capacities'!$I$3:$I$1128,'Input - Capacities'!$F$3:$F$1128,A439),SUMIFS('Input - Capacities'!$J$3:$J$1128,'Input - Capacities'!$F$3:$F$1128,A439)*-1)</f>
        <v>0</v>
      </c>
      <c r="I439" s="47"/>
      <c r="AD439" s="48"/>
      <c r="AE439" s="48" t="s">
        <v>1308</v>
      </c>
      <c r="AF439" s="19">
        <f t="shared" si="17"/>
        <v>1</v>
      </c>
      <c r="AH439" s="42" t="s">
        <v>216</v>
      </c>
    </row>
    <row r="440">
      <c r="A440" s="19" t="str">
        <f t="array" ref="A440">IFERROR(INDEX('Input - Capacities'!$F$3:$F$1128, MATCH(0,COUNTIF($A$1:A439, 'Input - Capacities'!$F$3:$F$1128), 0)),"")</f>
        <v>TRNIDNPPPNGXX</v>
      </c>
      <c r="B440" s="19" t="str">
        <f t="shared" si="1"/>
        <v>IDNPP</v>
      </c>
      <c r="C440" s="45" t="str">
        <f t="shared" si="2"/>
        <v>IDNPP</v>
      </c>
      <c r="D440" s="19" t="str">
        <f t="shared" si="3"/>
        <v>PNGXX</v>
      </c>
      <c r="E440" s="45" t="str">
        <f t="shared" si="4"/>
        <v>PNGXX</v>
      </c>
      <c r="F440" s="19" t="str">
        <f t="shared" si="5"/>
        <v>Yes</v>
      </c>
      <c r="G440" s="19" t="str">
        <f t="shared" si="6"/>
        <v>TRNIDNPPPNGXX</v>
      </c>
      <c r="H440" s="19">
        <f>max(SUMIFS('Input - Capacities'!$I$3:$I$1128,'Input - Capacities'!$F$3:$F$1128,A440),SUMIFS('Input - Capacities'!$J$3:$J$1128,'Input - Capacities'!$F$3:$F$1128,A440)*-1)</f>
        <v>0</v>
      </c>
      <c r="I440" s="47"/>
      <c r="AD440" s="48"/>
      <c r="AE440" s="48" t="s">
        <v>1313</v>
      </c>
      <c r="AF440" s="19">
        <f t="shared" si="17"/>
        <v>1</v>
      </c>
      <c r="AH440" s="42" t="s">
        <v>1308</v>
      </c>
    </row>
    <row r="441">
      <c r="A441" s="19" t="str">
        <f t="array" ref="A441">IFERROR(INDEX('Input - Capacities'!$F$3:$F$1128, MATCH(0,COUNTIF($A$1:A440, 'Input - Capacities'!$F$3:$F$1128), 0)),"")</f>
        <v>TRNINDEANPLXX</v>
      </c>
      <c r="B441" s="19" t="str">
        <f t="shared" si="1"/>
        <v>INDEA</v>
      </c>
      <c r="C441" s="45" t="str">
        <f t="shared" si="2"/>
        <v>INDEA</v>
      </c>
      <c r="D441" s="19" t="str">
        <f t="shared" si="3"/>
        <v>NPLXX</v>
      </c>
      <c r="E441" s="45" t="str">
        <f t="shared" si="4"/>
        <v>NPLXX</v>
      </c>
      <c r="F441" s="19" t="str">
        <f t="shared" si="5"/>
        <v>Yes</v>
      </c>
      <c r="G441" s="19" t="str">
        <f t="shared" si="6"/>
        <v>TRNINDEANPLXX</v>
      </c>
      <c r="H441" s="19">
        <f>max(SUMIFS('Input - Capacities'!$I$3:$I$1128,'Input - Capacities'!$F$3:$F$1128,A441),SUMIFS('Input - Capacities'!$J$3:$J$1128,'Input - Capacities'!$F$3:$F$1128,A441)*-1)</f>
        <v>800</v>
      </c>
      <c r="I441" s="47"/>
      <c r="L441" s="48"/>
      <c r="AD441" s="48"/>
      <c r="AE441" s="48" t="s">
        <v>1316</v>
      </c>
      <c r="AF441" s="19">
        <f t="shared" si="17"/>
        <v>1</v>
      </c>
      <c r="AH441" s="42" t="s">
        <v>1313</v>
      </c>
    </row>
    <row r="442">
      <c r="A442" s="19" t="str">
        <f t="array" ref="A442">IFERROR(INDEX('Input - Capacities'!$F$3:$F$1128, MATCH(0,COUNTIF($A$1:A441, 'Input - Capacities'!$F$3:$F$1128), 0)),"")</f>
        <v>TRNINDNONPLXX</v>
      </c>
      <c r="B442" s="19" t="str">
        <f t="shared" si="1"/>
        <v>INDNO</v>
      </c>
      <c r="C442" s="45" t="str">
        <f t="shared" si="2"/>
        <v>INDNO</v>
      </c>
      <c r="D442" s="19" t="str">
        <f t="shared" si="3"/>
        <v>NPLXX</v>
      </c>
      <c r="E442" s="45" t="str">
        <f t="shared" si="4"/>
        <v>NPLXX</v>
      </c>
      <c r="F442" s="19" t="str">
        <f t="shared" si="5"/>
        <v>Yes</v>
      </c>
      <c r="G442" s="19" t="str">
        <f t="shared" si="6"/>
        <v>TRNINDNONPLXX</v>
      </c>
      <c r="H442" s="19">
        <f>max(SUMIFS('Input - Capacities'!$I$3:$I$1128,'Input - Capacities'!$F$3:$F$1128,A442),SUMIFS('Input - Capacities'!$J$3:$J$1128,'Input - Capacities'!$F$3:$F$1128,A442)*-1)</f>
        <v>70</v>
      </c>
      <c r="I442" s="47"/>
      <c r="L442" s="48"/>
      <c r="AD442" s="48"/>
      <c r="AE442" s="48" t="s">
        <v>1321</v>
      </c>
      <c r="AF442" s="19">
        <f t="shared" si="17"/>
        <v>1</v>
      </c>
      <c r="AH442" s="42" t="s">
        <v>1316</v>
      </c>
    </row>
    <row r="443">
      <c r="A443" s="19" t="str">
        <f t="array" ref="A443">IFERROR(INDEX('Input - Capacities'!$F$3:$F$1128, MATCH(0,COUNTIF($A$1:A442, 'Input - Capacities'!$F$3:$F$1128), 0)),"")</f>
        <v>TRNINDNOPAKXX</v>
      </c>
      <c r="B443" s="19" t="str">
        <f t="shared" si="1"/>
        <v>INDNO</v>
      </c>
      <c r="C443" s="45" t="str">
        <f t="shared" si="2"/>
        <v>INDNO</v>
      </c>
      <c r="D443" s="19" t="str">
        <f t="shared" si="3"/>
        <v>PAKXX</v>
      </c>
      <c r="E443" s="45" t="str">
        <f t="shared" si="4"/>
        <v>PAKXX</v>
      </c>
      <c r="F443" s="19" t="str">
        <f t="shared" si="5"/>
        <v>Yes</v>
      </c>
      <c r="G443" s="19" t="str">
        <f t="shared" si="6"/>
        <v>TRNINDNOPAKXX</v>
      </c>
      <c r="H443" s="19">
        <f>max(SUMIFS('Input - Capacities'!$I$3:$I$1128,'Input - Capacities'!$F$3:$F$1128,A443),SUMIFS('Input - Capacities'!$J$3:$J$1128,'Input - Capacities'!$F$3:$F$1128,A443)*-1)</f>
        <v>0</v>
      </c>
      <c r="I443" s="47"/>
      <c r="L443" s="48"/>
      <c r="AD443" s="48"/>
      <c r="AE443" s="48" t="s">
        <v>621</v>
      </c>
      <c r="AF443" s="19">
        <f t="shared" si="17"/>
        <v>1</v>
      </c>
      <c r="AH443" s="42" t="s">
        <v>1321</v>
      </c>
    </row>
    <row r="444">
      <c r="A444" s="19" t="str">
        <f t="array" ref="A444">IFERROR(INDEX('Input - Capacities'!$F$3:$F$1128, MATCH(0,COUNTIF($A$1:A443, 'Input - Capacities'!$F$3:$F$1128), 0)),"")</f>
        <v>TRNITAXXMLTXX</v>
      </c>
      <c r="B444" s="19" t="str">
        <f t="shared" si="1"/>
        <v>ITAXX</v>
      </c>
      <c r="C444" s="45" t="str">
        <f t="shared" si="2"/>
        <v>ITAXX</v>
      </c>
      <c r="D444" s="19" t="str">
        <f t="shared" si="3"/>
        <v>MLTXX</v>
      </c>
      <c r="E444" s="45" t="str">
        <f t="shared" si="4"/>
        <v>MLTXX</v>
      </c>
      <c r="F444" s="19" t="str">
        <f t="shared" si="5"/>
        <v>Yes</v>
      </c>
      <c r="G444" s="19" t="str">
        <f t="shared" si="6"/>
        <v>TRNITAXXMLTXX</v>
      </c>
      <c r="H444" s="19">
        <f>max(SUMIFS('Input - Capacities'!$I$3:$I$1128,'Input - Capacities'!$F$3:$F$1128,A444),SUMIFS('Input - Capacities'!$J$3:$J$1128,'Input - Capacities'!$F$3:$F$1128,A444)*-1)</f>
        <v>200</v>
      </c>
      <c r="I444" s="47"/>
      <c r="L444" s="48"/>
      <c r="AD444" s="48"/>
      <c r="AE444" s="48" t="s">
        <v>631</v>
      </c>
      <c r="AF444" s="19">
        <f t="shared" si="17"/>
        <v>1</v>
      </c>
      <c r="AH444" s="42" t="s">
        <v>621</v>
      </c>
    </row>
    <row r="445">
      <c r="A445" s="19" t="str">
        <f t="array" ref="A445">IFERROR(INDEX('Input - Capacities'!$F$3:$F$1128, MATCH(0,COUNTIF($A$1:A444, 'Input - Capacities'!$F$3:$F$1128), 0)),"")</f>
        <v>TRNITAXXMNEXX</v>
      </c>
      <c r="B445" s="19" t="str">
        <f t="shared" si="1"/>
        <v>ITAXX</v>
      </c>
      <c r="C445" s="45" t="str">
        <f t="shared" si="2"/>
        <v>ITAXX</v>
      </c>
      <c r="D445" s="19" t="str">
        <f t="shared" si="3"/>
        <v>MNEXX</v>
      </c>
      <c r="E445" s="45" t="str">
        <f t="shared" si="4"/>
        <v>MNEXX</v>
      </c>
      <c r="F445" s="19" t="str">
        <f t="shared" si="5"/>
        <v>Yes</v>
      </c>
      <c r="G445" s="19" t="str">
        <f t="shared" si="6"/>
        <v>TRNITAXXMNEXX</v>
      </c>
      <c r="H445" s="19">
        <f>max(SUMIFS('Input - Capacities'!$I$3:$I$1128,'Input - Capacities'!$F$3:$F$1128,A445),SUMIFS('Input - Capacities'!$J$3:$J$1128,'Input - Capacities'!$F$3:$F$1128,A445)*-1)</f>
        <v>600</v>
      </c>
      <c r="I445" s="47"/>
      <c r="L445" s="48"/>
      <c r="AD445" s="48"/>
      <c r="AE445" s="48" t="s">
        <v>633</v>
      </c>
      <c r="AF445" s="19">
        <f t="shared" si="17"/>
        <v>1</v>
      </c>
      <c r="AH445" s="42" t="s">
        <v>625</v>
      </c>
    </row>
    <row r="446">
      <c r="A446" s="19" t="str">
        <f t="array" ref="A446">IFERROR(INDEX('Input - Capacities'!$F$3:$F$1128, MATCH(0,COUNTIF($A$1:A445, 'Input - Capacities'!$F$3:$F$1128), 0)),"")</f>
        <v>TRNITAXXSVNXX</v>
      </c>
      <c r="B446" s="19" t="str">
        <f t="shared" si="1"/>
        <v>ITAXX</v>
      </c>
      <c r="C446" s="45" t="str">
        <f t="shared" si="2"/>
        <v>ITAXX</v>
      </c>
      <c r="D446" s="19" t="str">
        <f t="shared" si="3"/>
        <v>SVNXX</v>
      </c>
      <c r="E446" s="45" t="str">
        <f t="shared" si="4"/>
        <v>SVNXX</v>
      </c>
      <c r="F446" s="19" t="str">
        <f t="shared" si="5"/>
        <v>Yes</v>
      </c>
      <c r="G446" s="19" t="str">
        <f t="shared" si="6"/>
        <v>TRNITAXXSVNXX</v>
      </c>
      <c r="H446" s="19">
        <f>max(SUMIFS('Input - Capacities'!$I$3:$I$1128,'Input - Capacities'!$F$3:$F$1128,A446),SUMIFS('Input - Capacities'!$J$3:$J$1128,'Input - Capacities'!$F$3:$F$1128,A446)*-1)</f>
        <v>660</v>
      </c>
      <c r="I446" s="47"/>
      <c r="L446" s="48"/>
      <c r="AD446" s="48"/>
      <c r="AE446" s="48" t="s">
        <v>60</v>
      </c>
      <c r="AF446" s="19">
        <f t="shared" si="17"/>
        <v>1</v>
      </c>
      <c r="AH446" s="42" t="s">
        <v>631</v>
      </c>
    </row>
    <row r="447">
      <c r="A447" s="19" t="str">
        <f t="array" ref="A447">IFERROR(INDEX('Input - Capacities'!$F$3:$F$1128, MATCH(0,COUNTIF($A$1:A446, 'Input - Capacities'!$F$3:$F$1128), 0)),"")</f>
        <v>TRNITAXXTUNXX</v>
      </c>
      <c r="B447" s="19" t="str">
        <f t="shared" si="1"/>
        <v>ITAXX</v>
      </c>
      <c r="C447" s="45" t="str">
        <f t="shared" si="2"/>
        <v>ITAXX</v>
      </c>
      <c r="D447" s="19" t="str">
        <f t="shared" si="3"/>
        <v>TUNXX</v>
      </c>
      <c r="E447" s="45" t="str">
        <f t="shared" si="4"/>
        <v>TUNXX</v>
      </c>
      <c r="F447" s="19" t="str">
        <f t="shared" si="5"/>
        <v>Yes</v>
      </c>
      <c r="G447" s="19" t="str">
        <f t="shared" si="6"/>
        <v>TRNITAXXTUNXX</v>
      </c>
      <c r="H447" s="19">
        <f>max(SUMIFS('Input - Capacities'!$I$3:$I$1128,'Input - Capacities'!$F$3:$F$1128,A447),SUMIFS('Input - Capacities'!$J$3:$J$1128,'Input - Capacities'!$F$3:$F$1128,A447)*-1)</f>
        <v>0</v>
      </c>
      <c r="I447" s="47"/>
      <c r="L447" s="48"/>
      <c r="AD447" s="48"/>
      <c r="AE447" s="48" t="s">
        <v>64</v>
      </c>
      <c r="AF447" s="19">
        <f t="shared" si="17"/>
        <v>1</v>
      </c>
      <c r="AH447" s="42" t="s">
        <v>633</v>
      </c>
    </row>
    <row r="448">
      <c r="A448" s="19" t="str">
        <f t="array" ref="A448">IFERROR(INDEX('Input - Capacities'!$F$3:$F$1128, MATCH(0,COUNTIF($A$1:A447, 'Input - Capacities'!$F$3:$F$1128), 0)),"")</f>
        <v>TRNJORXXSAUXX</v>
      </c>
      <c r="B448" s="19" t="str">
        <f t="shared" si="1"/>
        <v>JORXX</v>
      </c>
      <c r="C448" s="45" t="str">
        <f t="shared" si="2"/>
        <v>JORXX</v>
      </c>
      <c r="D448" s="19" t="str">
        <f t="shared" si="3"/>
        <v>SAUXX</v>
      </c>
      <c r="E448" s="45" t="str">
        <f t="shared" si="4"/>
        <v>SAUXX</v>
      </c>
      <c r="F448" s="19" t="str">
        <f t="shared" si="5"/>
        <v>Yes</v>
      </c>
      <c r="G448" s="19" t="str">
        <f t="shared" si="6"/>
        <v>TRNJORXXSAUXX</v>
      </c>
      <c r="H448" s="19">
        <f>max(SUMIFS('Input - Capacities'!$I$3:$I$1128,'Input - Capacities'!$F$3:$F$1128,A448),SUMIFS('Input - Capacities'!$J$3:$J$1128,'Input - Capacities'!$F$3:$F$1128,A448)*-1)</f>
        <v>0</v>
      </c>
      <c r="I448" s="47"/>
      <c r="L448" s="48"/>
      <c r="AD448" s="48"/>
      <c r="AE448" s="48" t="s">
        <v>387</v>
      </c>
      <c r="AF448" s="19">
        <f t="shared" si="17"/>
        <v>1</v>
      </c>
      <c r="AH448" s="42" t="s">
        <v>636</v>
      </c>
    </row>
    <row r="449">
      <c r="A449" s="19" t="str">
        <f t="array" ref="A449">IFERROR(INDEX('Input - Capacities'!$F$3:$F$1128, MATCH(0,COUNTIF($A$1:A448, 'Input - Capacities'!$F$3:$F$1128), 0)),"")</f>
        <v>TRNKAZXXKGZXX</v>
      </c>
      <c r="B449" s="19" t="str">
        <f t="shared" si="1"/>
        <v>KAZXX</v>
      </c>
      <c r="C449" s="45" t="str">
        <f t="shared" si="2"/>
        <v>KAZXX</v>
      </c>
      <c r="D449" s="19" t="str">
        <f t="shared" si="3"/>
        <v>KGZXX</v>
      </c>
      <c r="E449" s="45" t="str">
        <f t="shared" si="4"/>
        <v>KGZXX</v>
      </c>
      <c r="F449" s="19" t="str">
        <f t="shared" si="5"/>
        <v>Yes</v>
      </c>
      <c r="G449" s="19" t="str">
        <f t="shared" si="6"/>
        <v>TRNKAZXXKGZXX</v>
      </c>
      <c r="H449" s="19">
        <f>max(SUMIFS('Input - Capacities'!$I$3:$I$1128,'Input - Capacities'!$F$3:$F$1128,A449),SUMIFS('Input - Capacities'!$J$3:$J$1128,'Input - Capacities'!$F$3:$F$1128,A449)*-1)</f>
        <v>2540</v>
      </c>
      <c r="I449" s="47"/>
      <c r="L449" s="48"/>
      <c r="AD449" s="48"/>
      <c r="AE449" s="48" t="s">
        <v>393</v>
      </c>
      <c r="AF449" s="19">
        <f t="shared" si="17"/>
        <v>1</v>
      </c>
      <c r="AH449" s="42" t="s">
        <v>55</v>
      </c>
    </row>
    <row r="450">
      <c r="A450" s="19" t="str">
        <f t="array" ref="A450">IFERROR(INDEX('Input - Capacities'!$F$3:$F$1128, MATCH(0,COUNTIF($A$1:A449, 'Input - Capacities'!$F$3:$F$1128), 0)),"")</f>
        <v>TRNKAZXXRUSCE</v>
      </c>
      <c r="B450" s="19" t="str">
        <f t="shared" si="1"/>
        <v>KAZXX</v>
      </c>
      <c r="C450" s="45" t="str">
        <f t="shared" si="2"/>
        <v>KAZXX</v>
      </c>
      <c r="D450" s="19" t="str">
        <f t="shared" si="3"/>
        <v>RUSCE</v>
      </c>
      <c r="E450" s="45" t="str">
        <f t="shared" si="4"/>
        <v>RUSCE</v>
      </c>
      <c r="F450" s="19" t="str">
        <f t="shared" si="5"/>
        <v>Yes</v>
      </c>
      <c r="G450" s="19" t="str">
        <f t="shared" si="6"/>
        <v>TRNKAZXXRUSCE</v>
      </c>
      <c r="H450" s="19">
        <f>max(SUMIFS('Input - Capacities'!$I$3:$I$1128,'Input - Capacities'!$F$3:$F$1128,A450),SUMIFS('Input - Capacities'!$J$3:$J$1128,'Input - Capacities'!$F$3:$F$1128,A450)*-1)</f>
        <v>0</v>
      </c>
      <c r="I450" s="47"/>
      <c r="L450" s="48"/>
      <c r="AD450" s="48"/>
      <c r="AE450" s="48" t="s">
        <v>399</v>
      </c>
      <c r="AF450" s="19">
        <f t="shared" si="17"/>
        <v>1</v>
      </c>
      <c r="AH450" s="42" t="s">
        <v>60</v>
      </c>
    </row>
    <row r="451">
      <c r="A451" s="19" t="str">
        <f t="array" ref="A451">IFERROR(INDEX('Input - Capacities'!$F$3:$F$1128, MATCH(0,COUNTIF($A$1:A450, 'Input - Capacities'!$F$3:$F$1128), 0)),"")</f>
        <v>TRNKAZXXRUSMV</v>
      </c>
      <c r="B451" s="19" t="str">
        <f t="shared" si="1"/>
        <v>KAZXX</v>
      </c>
      <c r="C451" s="45" t="str">
        <f t="shared" si="2"/>
        <v>KAZXX</v>
      </c>
      <c r="D451" s="19" t="str">
        <f t="shared" si="3"/>
        <v>RUSMV</v>
      </c>
      <c r="E451" s="45" t="str">
        <f t="shared" si="4"/>
        <v>RUSMV</v>
      </c>
      <c r="F451" s="19" t="str">
        <f t="shared" si="5"/>
        <v>Yes</v>
      </c>
      <c r="G451" s="19" t="str">
        <f t="shared" si="6"/>
        <v>TRNKAZXXRUSMV</v>
      </c>
      <c r="H451" s="19">
        <f>max(SUMIFS('Input - Capacities'!$I$3:$I$1128,'Input - Capacities'!$F$3:$F$1128,A451),SUMIFS('Input - Capacities'!$J$3:$J$1128,'Input - Capacities'!$F$3:$F$1128,A451)*-1)</f>
        <v>10</v>
      </c>
      <c r="I451" s="47"/>
      <c r="L451" s="48"/>
      <c r="AD451" s="48"/>
      <c r="AE451" s="48" t="s">
        <v>407</v>
      </c>
      <c r="AF451" s="19">
        <f t="shared" si="17"/>
        <v>1</v>
      </c>
      <c r="AH451" s="42" t="s">
        <v>64</v>
      </c>
    </row>
    <row r="452">
      <c r="A452" s="19" t="str">
        <f t="array" ref="A452">IFERROR(INDEX('Input - Capacities'!$F$3:$F$1128, MATCH(0,COUNTIF($A$1:A451, 'Input - Capacities'!$F$3:$F$1128), 0)),"")</f>
        <v>TRNKAZXXRUSSI</v>
      </c>
      <c r="B452" s="19" t="str">
        <f t="shared" si="1"/>
        <v>KAZXX</v>
      </c>
      <c r="C452" s="45" t="str">
        <f t="shared" si="2"/>
        <v>KAZXX</v>
      </c>
      <c r="D452" s="19" t="str">
        <f t="shared" si="3"/>
        <v>RUSSI</v>
      </c>
      <c r="E452" s="45" t="str">
        <f t="shared" si="4"/>
        <v>RUSSI</v>
      </c>
      <c r="F452" s="19" t="str">
        <f t="shared" si="5"/>
        <v>Yes</v>
      </c>
      <c r="G452" s="19" t="str">
        <f t="shared" si="6"/>
        <v>TRNKAZXXRUSSI</v>
      </c>
      <c r="H452" s="19">
        <f>max(SUMIFS('Input - Capacities'!$I$3:$I$1128,'Input - Capacities'!$F$3:$F$1128,A452),SUMIFS('Input - Capacities'!$J$3:$J$1128,'Input - Capacities'!$F$3:$F$1128,A452)*-1)</f>
        <v>50</v>
      </c>
      <c r="I452" s="47"/>
      <c r="L452" s="48"/>
      <c r="AD452" s="48"/>
      <c r="AE452" s="48" t="s">
        <v>67</v>
      </c>
      <c r="AF452" s="19">
        <f t="shared" si="17"/>
        <v>1</v>
      </c>
      <c r="AH452" s="42" t="s">
        <v>387</v>
      </c>
    </row>
    <row r="453">
      <c r="A453" s="19" t="str">
        <f t="array" ref="A453">IFERROR(INDEX('Input - Capacities'!$F$3:$F$1128, MATCH(0,COUNTIF($A$1:A452, 'Input - Capacities'!$F$3:$F$1128), 0)),"")</f>
        <v>TRNKAZXXRUSSO</v>
      </c>
      <c r="B453" s="19" t="str">
        <f t="shared" si="1"/>
        <v>KAZXX</v>
      </c>
      <c r="C453" s="45" t="str">
        <f t="shared" si="2"/>
        <v>KAZXX</v>
      </c>
      <c r="D453" s="19" t="str">
        <f t="shared" si="3"/>
        <v>RUSSO</v>
      </c>
      <c r="E453" s="45" t="str">
        <f t="shared" si="4"/>
        <v>RUSSO</v>
      </c>
      <c r="F453" s="19" t="str">
        <f t="shared" si="5"/>
        <v>Yes</v>
      </c>
      <c r="G453" s="19" t="str">
        <f t="shared" si="6"/>
        <v>TRNKAZXXRUSSO</v>
      </c>
      <c r="H453" s="19">
        <f>max(SUMIFS('Input - Capacities'!$I$3:$I$1128,'Input - Capacities'!$F$3:$F$1128,A453),SUMIFS('Input - Capacities'!$J$3:$J$1128,'Input - Capacities'!$F$3:$F$1128,A453)*-1)</f>
        <v>10</v>
      </c>
      <c r="I453" s="47"/>
      <c r="L453" s="48"/>
      <c r="AD453" s="48"/>
      <c r="AE453" s="48" t="s">
        <v>72</v>
      </c>
      <c r="AF453" s="19">
        <f t="shared" si="17"/>
        <v>1</v>
      </c>
      <c r="AH453" s="42" t="s">
        <v>1899</v>
      </c>
    </row>
    <row r="454">
      <c r="A454" s="19" t="str">
        <f t="array" ref="A454">IFERROR(INDEX('Input - Capacities'!$F$3:$F$1128, MATCH(0,COUNTIF($A$1:A453, 'Input - Capacities'!$F$3:$F$1128), 0)),"")</f>
        <v>TRNKAZXXRUSUR</v>
      </c>
      <c r="B454" s="19" t="str">
        <f t="shared" si="1"/>
        <v>KAZXX</v>
      </c>
      <c r="C454" s="45" t="str">
        <f t="shared" si="2"/>
        <v>KAZXX</v>
      </c>
      <c r="D454" s="19" t="str">
        <f t="shared" si="3"/>
        <v>RUSUR</v>
      </c>
      <c r="E454" s="45" t="str">
        <f t="shared" si="4"/>
        <v>RUSUR</v>
      </c>
      <c r="F454" s="19" t="str">
        <f t="shared" si="5"/>
        <v>Yes</v>
      </c>
      <c r="G454" s="19" t="str">
        <f t="shared" si="6"/>
        <v>TRNKAZXXRUSUR</v>
      </c>
      <c r="H454" s="19">
        <f>max(SUMIFS('Input - Capacities'!$I$3:$I$1128,'Input - Capacities'!$F$3:$F$1128,A454),SUMIFS('Input - Capacities'!$J$3:$J$1128,'Input - Capacities'!$F$3:$F$1128,A454)*-1)</f>
        <v>280</v>
      </c>
      <c r="I454" s="47"/>
      <c r="L454" s="48"/>
      <c r="AD454" s="48"/>
      <c r="AE454" s="48" t="s">
        <v>78</v>
      </c>
      <c r="AF454" s="19">
        <f t="shared" si="17"/>
        <v>1</v>
      </c>
      <c r="AH454" s="42" t="s">
        <v>393</v>
      </c>
    </row>
    <row r="455">
      <c r="A455" s="19" t="str">
        <f t="array" ref="A455">IFERROR(INDEX('Input - Capacities'!$F$3:$F$1128, MATCH(0,COUNTIF($A$1:A454, 'Input - Capacities'!$F$3:$F$1128), 0)),"")</f>
        <v>TRNKAZXXTKMXX</v>
      </c>
      <c r="B455" s="19" t="str">
        <f t="shared" si="1"/>
        <v>KAZXX</v>
      </c>
      <c r="C455" s="45" t="str">
        <f t="shared" si="2"/>
        <v>KAZXX</v>
      </c>
      <c r="D455" s="19" t="str">
        <f t="shared" si="3"/>
        <v>TKMXX</v>
      </c>
      <c r="E455" s="45" t="str">
        <f t="shared" si="4"/>
        <v>TKMXX</v>
      </c>
      <c r="F455" s="19" t="str">
        <f t="shared" si="5"/>
        <v>Yes</v>
      </c>
      <c r="G455" s="19" t="str">
        <f t="shared" si="6"/>
        <v>TRNKAZXXTKMXX</v>
      </c>
      <c r="H455" s="19">
        <f>max(SUMIFS('Input - Capacities'!$I$3:$I$1128,'Input - Capacities'!$F$3:$F$1128,A455),SUMIFS('Input - Capacities'!$J$3:$J$1128,'Input - Capacities'!$F$3:$F$1128,A455)*-1)</f>
        <v>0</v>
      </c>
      <c r="I455" s="47"/>
      <c r="L455" s="48"/>
      <c r="AD455" s="48"/>
      <c r="AE455" s="48" t="s">
        <v>81</v>
      </c>
      <c r="AF455" s="19">
        <f t="shared" si="17"/>
        <v>1</v>
      </c>
      <c r="AH455" s="42" t="s">
        <v>399</v>
      </c>
    </row>
    <row r="456">
      <c r="A456" s="19" t="str">
        <f t="array" ref="A456">IFERROR(INDEX('Input - Capacities'!$F$3:$F$1128, MATCH(0,COUNTIF($A$1:A455, 'Input - Capacities'!$F$3:$F$1128), 0)),"")</f>
        <v>TRNKAZXXUZBXX</v>
      </c>
      <c r="B456" s="19" t="str">
        <f t="shared" si="1"/>
        <v>KAZXX</v>
      </c>
      <c r="C456" s="45" t="str">
        <f t="shared" si="2"/>
        <v>KAZXX</v>
      </c>
      <c r="D456" s="19" t="str">
        <f t="shared" si="3"/>
        <v>UZBXX</v>
      </c>
      <c r="E456" s="45" t="str">
        <f t="shared" si="4"/>
        <v>UZBXX</v>
      </c>
      <c r="F456" s="19" t="str">
        <f t="shared" si="5"/>
        <v>Yes</v>
      </c>
      <c r="G456" s="19" t="str">
        <f t="shared" si="6"/>
        <v>TRNKAZXXUZBXX</v>
      </c>
      <c r="H456" s="19">
        <f>max(SUMIFS('Input - Capacities'!$I$3:$I$1128,'Input - Capacities'!$F$3:$F$1128,A456),SUMIFS('Input - Capacities'!$J$3:$J$1128,'Input - Capacities'!$F$3:$F$1128,A456)*-1)</f>
        <v>1000</v>
      </c>
      <c r="I456" s="47"/>
      <c r="L456" s="48"/>
      <c r="AD456" s="48"/>
      <c r="AE456" s="48" t="s">
        <v>644</v>
      </c>
      <c r="AF456" s="19">
        <f t="shared" si="17"/>
        <v>1</v>
      </c>
      <c r="AH456" s="42" t="s">
        <v>407</v>
      </c>
    </row>
    <row r="457">
      <c r="A457" s="19" t="str">
        <f t="array" ref="A457">IFERROR(INDEX('Input - Capacities'!$F$3:$F$1128, MATCH(0,COUNTIF($A$1:A456, 'Input - Capacities'!$F$3:$F$1128), 0)),"")</f>
        <v>TRNKGZXXTJKXX</v>
      </c>
      <c r="B457" s="19" t="str">
        <f t="shared" si="1"/>
        <v>KGZXX</v>
      </c>
      <c r="C457" s="45" t="str">
        <f t="shared" si="2"/>
        <v>KGZXX</v>
      </c>
      <c r="D457" s="19" t="str">
        <f t="shared" si="3"/>
        <v>TJKXX</v>
      </c>
      <c r="E457" s="45" t="str">
        <f t="shared" si="4"/>
        <v>TJKXX</v>
      </c>
      <c r="F457" s="19" t="str">
        <f t="shared" si="5"/>
        <v>Yes</v>
      </c>
      <c r="G457" s="19" t="str">
        <f t="shared" si="6"/>
        <v>TRNKGZXXTJKXX</v>
      </c>
      <c r="H457" s="19">
        <f>max(SUMIFS('Input - Capacities'!$I$3:$I$1128,'Input - Capacities'!$F$3:$F$1128,A457),SUMIFS('Input - Capacities'!$J$3:$J$1128,'Input - Capacities'!$F$3:$F$1128,A457)*-1)</f>
        <v>0</v>
      </c>
      <c r="I457" s="47"/>
      <c r="L457" s="48"/>
      <c r="AD457" s="48"/>
      <c r="AE457" s="48" t="s">
        <v>647</v>
      </c>
      <c r="AF457" s="19">
        <f t="shared" si="17"/>
        <v>1</v>
      </c>
      <c r="AH457" s="42" t="s">
        <v>67</v>
      </c>
    </row>
    <row r="458">
      <c r="A458" s="19" t="str">
        <f t="array" ref="A458">IFERROR(INDEX('Input - Capacities'!$F$3:$F$1128, MATCH(0,COUNTIF($A$1:A457, 'Input - Capacities'!$F$3:$F$1128), 0)),"")</f>
        <v>TRNKGZXXUZBXX</v>
      </c>
      <c r="B458" s="19" t="str">
        <f t="shared" si="1"/>
        <v>KGZXX</v>
      </c>
      <c r="C458" s="45" t="str">
        <f t="shared" si="2"/>
        <v>KGZXX</v>
      </c>
      <c r="D458" s="19" t="str">
        <f t="shared" si="3"/>
        <v>UZBXX</v>
      </c>
      <c r="E458" s="45" t="str">
        <f t="shared" si="4"/>
        <v>UZBXX</v>
      </c>
      <c r="F458" s="19" t="str">
        <f t="shared" si="5"/>
        <v>Yes</v>
      </c>
      <c r="G458" s="19" t="str">
        <f t="shared" si="6"/>
        <v>TRNKGZXXUZBXX</v>
      </c>
      <c r="H458" s="19">
        <f>max(SUMIFS('Input - Capacities'!$I$3:$I$1128,'Input - Capacities'!$F$3:$F$1128,A458),SUMIFS('Input - Capacities'!$J$3:$J$1128,'Input - Capacities'!$F$3:$F$1128,A458)*-1)</f>
        <v>1000</v>
      </c>
      <c r="I458" s="47"/>
      <c r="L458" s="48"/>
      <c r="AD458" s="48"/>
      <c r="AE458" s="48" t="s">
        <v>649</v>
      </c>
      <c r="AF458" s="19">
        <f t="shared" si="17"/>
        <v>1</v>
      </c>
      <c r="AH458" s="42" t="s">
        <v>72</v>
      </c>
    </row>
    <row r="459">
      <c r="A459" s="19" t="str">
        <f t="array" ref="A459">IFERROR(INDEX('Input - Capacities'!$F$3:$F$1128, MATCH(0,COUNTIF($A$1:A458, 'Input - Capacities'!$F$3:$F$1128), 0)),"")</f>
        <v>TRNKHMXXLAOXX</v>
      </c>
      <c r="B459" s="19" t="str">
        <f t="shared" si="1"/>
        <v>KHMXX</v>
      </c>
      <c r="C459" s="45" t="str">
        <f t="shared" si="2"/>
        <v>KHMXX</v>
      </c>
      <c r="D459" s="19" t="str">
        <f t="shared" si="3"/>
        <v>LAOXX</v>
      </c>
      <c r="E459" s="45" t="str">
        <f t="shared" si="4"/>
        <v>LAOXX</v>
      </c>
      <c r="F459" s="19" t="str">
        <f t="shared" si="5"/>
        <v>Yes</v>
      </c>
      <c r="G459" s="19" t="str">
        <f t="shared" si="6"/>
        <v>TRNKHMXXLAOXX</v>
      </c>
      <c r="H459" s="19">
        <f>max(SUMIFS('Input - Capacities'!$I$3:$I$1128,'Input - Capacities'!$F$3:$F$1128,A459),SUMIFS('Input - Capacities'!$J$3:$J$1128,'Input - Capacities'!$F$3:$F$1128,A459)*-1)</f>
        <v>2600</v>
      </c>
      <c r="I459" s="47"/>
      <c r="L459" s="48"/>
      <c r="AD459" s="48"/>
      <c r="AE459" s="48" t="s">
        <v>652</v>
      </c>
      <c r="AF459" s="19">
        <f t="shared" si="17"/>
        <v>1</v>
      </c>
      <c r="AH459" s="42" t="s">
        <v>78</v>
      </c>
    </row>
    <row r="460">
      <c r="A460" s="19" t="str">
        <f t="array" ref="A460">IFERROR(INDEX('Input - Capacities'!$F$3:$F$1128, MATCH(0,COUNTIF($A$1:A459, 'Input - Capacities'!$F$3:$F$1128), 0)),"")</f>
        <v>TRNKOSXXMKDXX</v>
      </c>
      <c r="B460" s="19" t="str">
        <f t="shared" si="1"/>
        <v>KOSXX</v>
      </c>
      <c r="C460" s="45" t="str">
        <f t="shared" si="2"/>
        <v>KOSXX</v>
      </c>
      <c r="D460" s="19" t="str">
        <f t="shared" si="3"/>
        <v>MKDXX</v>
      </c>
      <c r="E460" s="45" t="str">
        <f t="shared" si="4"/>
        <v>MKDXX</v>
      </c>
      <c r="F460" s="19" t="str">
        <f t="shared" si="5"/>
        <v>Yes</v>
      </c>
      <c r="G460" s="19" t="str">
        <f t="shared" si="6"/>
        <v>TRNKOSXXMKDXX</v>
      </c>
      <c r="H460" s="19">
        <f>max(SUMIFS('Input - Capacities'!$I$3:$I$1128,'Input - Capacities'!$F$3:$F$1128,A460),SUMIFS('Input - Capacities'!$J$3:$J$1128,'Input - Capacities'!$F$3:$F$1128,A460)*-1)</f>
        <v>630</v>
      </c>
      <c r="I460" s="47"/>
      <c r="L460" s="48"/>
      <c r="AD460" s="48"/>
      <c r="AE460" s="48" t="s">
        <v>654</v>
      </c>
      <c r="AF460" s="19">
        <f t="shared" si="17"/>
        <v>1</v>
      </c>
      <c r="AH460" s="42" t="s">
        <v>81</v>
      </c>
    </row>
    <row r="461">
      <c r="A461" s="19" t="str">
        <f t="array" ref="A461">IFERROR(INDEX('Input - Capacities'!$F$3:$F$1128, MATCH(0,COUNTIF($A$1:A460, 'Input - Capacities'!$F$3:$F$1128), 0)),"")</f>
        <v>TRNKOSXXMNEXX</v>
      </c>
      <c r="B461" s="19" t="str">
        <f t="shared" si="1"/>
        <v>KOSXX</v>
      </c>
      <c r="C461" s="45" t="str">
        <f t="shared" si="2"/>
        <v>KOSXX</v>
      </c>
      <c r="D461" s="19" t="str">
        <f t="shared" si="3"/>
        <v>MNEXX</v>
      </c>
      <c r="E461" s="45" t="str">
        <f t="shared" si="4"/>
        <v>MNEXX</v>
      </c>
      <c r="F461" s="19" t="str">
        <f t="shared" si="5"/>
        <v>Yes</v>
      </c>
      <c r="G461" s="19" t="str">
        <f t="shared" si="6"/>
        <v>TRNKOSXXMNEXX</v>
      </c>
      <c r="H461" s="19">
        <f>max(SUMIFS('Input - Capacities'!$I$3:$I$1128,'Input - Capacities'!$F$3:$F$1128,A461),SUMIFS('Input - Capacities'!$J$3:$J$1128,'Input - Capacities'!$F$3:$F$1128,A461)*-1)</f>
        <v>553</v>
      </c>
      <c r="I461" s="47"/>
      <c r="L461" s="48"/>
      <c r="AD461" s="48"/>
      <c r="AE461" s="48" t="s">
        <v>656</v>
      </c>
      <c r="AF461" s="19">
        <f t="shared" si="17"/>
        <v>1</v>
      </c>
      <c r="AH461" s="42" t="s">
        <v>1900</v>
      </c>
    </row>
    <row r="462">
      <c r="A462" s="19" t="str">
        <f t="array" ref="A462">IFERROR(INDEX('Input - Capacities'!$F$3:$F$1128, MATCH(0,COUNTIF($A$1:A461, 'Input - Capacities'!$F$3:$F$1128), 0)),"")</f>
        <v>TRNKOSXXSRBXX</v>
      </c>
      <c r="B462" s="19" t="str">
        <f t="shared" si="1"/>
        <v>KOSXX</v>
      </c>
      <c r="C462" s="45" t="str">
        <f t="shared" si="2"/>
        <v>KOSXX</v>
      </c>
      <c r="D462" s="19" t="str">
        <f t="shared" si="3"/>
        <v>SRBXX</v>
      </c>
      <c r="E462" s="45" t="str">
        <f t="shared" si="4"/>
        <v>SRBXX</v>
      </c>
      <c r="F462" s="19" t="str">
        <f t="shared" si="5"/>
        <v>Yes</v>
      </c>
      <c r="G462" s="19" t="str">
        <f t="shared" si="6"/>
        <v>TRNKOSXXSRBXX</v>
      </c>
      <c r="H462" s="19">
        <f>max(SUMIFS('Input - Capacities'!$I$3:$I$1128,'Input - Capacities'!$F$3:$F$1128,A462),SUMIFS('Input - Capacities'!$J$3:$J$1128,'Input - Capacities'!$F$3:$F$1128,A462)*-1)</f>
        <v>709</v>
      </c>
      <c r="I462" s="47"/>
      <c r="L462" s="48"/>
      <c r="AD462" s="48"/>
      <c r="AE462" s="48" t="s">
        <v>658</v>
      </c>
      <c r="AF462" s="19">
        <f t="shared" si="17"/>
        <v>1</v>
      </c>
      <c r="AH462" s="42" t="s">
        <v>1901</v>
      </c>
    </row>
    <row r="463">
      <c r="A463" s="19" t="str">
        <f t="array" ref="A463">IFERROR(INDEX('Input - Capacities'!$F$3:$F$1128, MATCH(0,COUNTIF($A$1:A462, 'Input - Capacities'!$F$3:$F$1128), 0)),"")</f>
        <v>TRNLTUXXLVAXX</v>
      </c>
      <c r="B463" s="19" t="str">
        <f t="shared" si="1"/>
        <v>LTUXX</v>
      </c>
      <c r="C463" s="45" t="str">
        <f t="shared" si="2"/>
        <v>LTUXX</v>
      </c>
      <c r="D463" s="19" t="str">
        <f t="shared" si="3"/>
        <v>LVAXX</v>
      </c>
      <c r="E463" s="45" t="str">
        <f t="shared" si="4"/>
        <v>LVAXX</v>
      </c>
      <c r="F463" s="19" t="str">
        <f t="shared" si="5"/>
        <v>Yes</v>
      </c>
      <c r="G463" s="19" t="str">
        <f t="shared" si="6"/>
        <v>TRNLTUXXLVAXX</v>
      </c>
      <c r="H463" s="19">
        <f>max(SUMIFS('Input - Capacities'!$I$3:$I$1128,'Input - Capacities'!$F$3:$F$1128,A463),SUMIFS('Input - Capacities'!$J$3:$J$1128,'Input - Capacities'!$F$3:$F$1128,A463)*-1)</f>
        <v>950</v>
      </c>
      <c r="I463" s="47"/>
      <c r="L463" s="48"/>
      <c r="AD463" s="48"/>
      <c r="AE463" s="48" t="s">
        <v>661</v>
      </c>
      <c r="AF463" s="19">
        <f t="shared" si="17"/>
        <v>1</v>
      </c>
      <c r="AH463" s="42" t="s">
        <v>1902</v>
      </c>
    </row>
    <row r="464">
      <c r="A464" s="19" t="str">
        <f t="array" ref="A464">IFERROR(INDEX('Input - Capacities'!$F$3:$F$1128, MATCH(0,COUNTIF($A$1:A463, 'Input - Capacities'!$F$3:$F$1128), 0)),"")</f>
        <v>TRNLTUXXPOLXX</v>
      </c>
      <c r="B464" s="19" t="str">
        <f t="shared" si="1"/>
        <v>LTUXX</v>
      </c>
      <c r="C464" s="45" t="str">
        <f t="shared" si="2"/>
        <v>LTUXX</v>
      </c>
      <c r="D464" s="19" t="str">
        <f t="shared" si="3"/>
        <v>POLXX</v>
      </c>
      <c r="E464" s="45" t="str">
        <f t="shared" si="4"/>
        <v>POLXX</v>
      </c>
      <c r="F464" s="19" t="str">
        <f t="shared" si="5"/>
        <v>Yes</v>
      </c>
      <c r="G464" s="19" t="str">
        <f t="shared" si="6"/>
        <v>TRNLTUXXPOLXX</v>
      </c>
      <c r="H464" s="19">
        <f>max(SUMIFS('Input - Capacities'!$I$3:$I$1128,'Input - Capacities'!$F$3:$F$1128,A464),SUMIFS('Input - Capacities'!$J$3:$J$1128,'Input - Capacities'!$F$3:$F$1128,A464)*-1)</f>
        <v>0</v>
      </c>
      <c r="I464" s="47"/>
      <c r="L464" s="48"/>
      <c r="AD464" s="48"/>
      <c r="AE464" s="48" t="s">
        <v>251</v>
      </c>
      <c r="AF464" s="19">
        <f t="shared" si="17"/>
        <v>1</v>
      </c>
      <c r="AH464" s="42" t="s">
        <v>644</v>
      </c>
    </row>
    <row r="465">
      <c r="A465" s="19" t="str">
        <f t="array" ref="A465">IFERROR(INDEX('Input - Capacities'!$F$3:$F$1128, MATCH(0,COUNTIF($A$1:A464, 'Input - Capacities'!$F$3:$F$1128), 0)),"")</f>
        <v>TRNLTUXXRUSNW</v>
      </c>
      <c r="B465" s="19" t="str">
        <f t="shared" si="1"/>
        <v>LTUXX</v>
      </c>
      <c r="C465" s="45" t="str">
        <f t="shared" si="2"/>
        <v>LTUXX</v>
      </c>
      <c r="D465" s="19" t="str">
        <f t="shared" si="3"/>
        <v>RUSNW</v>
      </c>
      <c r="E465" s="45" t="str">
        <f t="shared" si="4"/>
        <v>RUSNW</v>
      </c>
      <c r="F465" s="19" t="str">
        <f t="shared" si="5"/>
        <v>Yes</v>
      </c>
      <c r="G465" s="19" t="str">
        <f t="shared" si="6"/>
        <v>TRNLTUXXRUSNW</v>
      </c>
      <c r="H465" s="19">
        <f>max(SUMIFS('Input - Capacities'!$I$3:$I$1128,'Input - Capacities'!$F$3:$F$1128,A465),SUMIFS('Input - Capacities'!$J$3:$J$1128,'Input - Capacities'!$F$3:$F$1128,A465)*-1)</f>
        <v>0</v>
      </c>
      <c r="I465" s="47"/>
      <c r="L465" s="48"/>
      <c r="AD465" s="48"/>
      <c r="AE465" s="48" t="s">
        <v>664</v>
      </c>
      <c r="AF465" s="19">
        <f t="shared" si="17"/>
        <v>1</v>
      </c>
      <c r="AH465" s="50" t="s">
        <v>647</v>
      </c>
      <c r="AJ465" s="50"/>
    </row>
    <row r="466">
      <c r="A466" s="19" t="str">
        <f t="array" ref="A466">IFERROR(INDEX('Input - Capacities'!$F$3:$F$1128, MATCH(0,COUNTIF($A$1:A465, 'Input - Capacities'!$F$3:$F$1128), 0)),"")</f>
        <v>TRNLTUXXSWEXX</v>
      </c>
      <c r="B466" s="19" t="str">
        <f t="shared" si="1"/>
        <v>LTUXX</v>
      </c>
      <c r="C466" s="45" t="str">
        <f t="shared" si="2"/>
        <v>LTUXX</v>
      </c>
      <c r="D466" s="19" t="str">
        <f t="shared" si="3"/>
        <v>SWEXX</v>
      </c>
      <c r="E466" s="45" t="str">
        <f t="shared" si="4"/>
        <v>SWEXX</v>
      </c>
      <c r="F466" s="19" t="str">
        <f t="shared" si="5"/>
        <v>Yes</v>
      </c>
      <c r="G466" s="19" t="str">
        <f t="shared" si="6"/>
        <v>TRNLTUXXSWEXX</v>
      </c>
      <c r="H466" s="19">
        <f>max(SUMIFS('Input - Capacities'!$I$3:$I$1128,'Input - Capacities'!$F$3:$F$1128,A466),SUMIFS('Input - Capacities'!$J$3:$J$1128,'Input - Capacities'!$F$3:$F$1128,A466)*-1)</f>
        <v>700</v>
      </c>
      <c r="I466" s="47"/>
      <c r="L466" s="48"/>
      <c r="AD466" s="48"/>
      <c r="AE466" s="48" t="s">
        <v>1984</v>
      </c>
      <c r="AF466" s="19">
        <f t="shared" si="17"/>
        <v>1</v>
      </c>
      <c r="AH466" s="50" t="s">
        <v>649</v>
      </c>
      <c r="AJ466" s="50"/>
    </row>
    <row r="467">
      <c r="A467" s="19" t="str">
        <f t="array" ref="A467">IFERROR(INDEX('Input - Capacities'!$F$3:$F$1128, MATCH(0,COUNTIF($A$1:A466, 'Input - Capacities'!$F$3:$F$1128), 0)),"")</f>
        <v>TRNLVAXXRUSNW</v>
      </c>
      <c r="B467" s="19" t="str">
        <f t="shared" si="1"/>
        <v>LVAXX</v>
      </c>
      <c r="C467" s="45" t="str">
        <f t="shared" si="2"/>
        <v>LVAXX</v>
      </c>
      <c r="D467" s="19" t="str">
        <f t="shared" si="3"/>
        <v>RUSNW</v>
      </c>
      <c r="E467" s="45" t="str">
        <f t="shared" si="4"/>
        <v>RUSNW</v>
      </c>
      <c r="F467" s="19" t="str">
        <f t="shared" si="5"/>
        <v>Yes</v>
      </c>
      <c r="G467" s="19" t="str">
        <f t="shared" si="6"/>
        <v>TRNLVAXXRUSNW</v>
      </c>
      <c r="H467" s="19">
        <f>max(SUMIFS('Input - Capacities'!$I$3:$I$1128,'Input - Capacities'!$F$3:$F$1128,A467),SUMIFS('Input - Capacities'!$J$3:$J$1128,'Input - Capacities'!$F$3:$F$1128,A467)*-1)</f>
        <v>0</v>
      </c>
      <c r="I467" s="47"/>
      <c r="L467" s="48"/>
      <c r="AD467" s="48"/>
      <c r="AE467" s="48" t="s">
        <v>666</v>
      </c>
      <c r="AF467" s="19">
        <f t="shared" si="17"/>
        <v>1</v>
      </c>
      <c r="AH467" s="50" t="s">
        <v>652</v>
      </c>
      <c r="AJ467" s="50"/>
    </row>
    <row r="468">
      <c r="A468" s="19" t="str">
        <f t="array" ref="A468">IFERROR(INDEX('Input - Capacities'!$F$3:$F$1128, MATCH(0,COUNTIF($A$1:A467, 'Input - Capacities'!$F$3:$F$1128), 0)),"")</f>
        <v>TRNLVAXXSWEXX</v>
      </c>
      <c r="B468" s="19" t="str">
        <f t="shared" si="1"/>
        <v>LVAXX</v>
      </c>
      <c r="C468" s="45" t="str">
        <f t="shared" si="2"/>
        <v>LVAXX</v>
      </c>
      <c r="D468" s="19" t="str">
        <f t="shared" si="3"/>
        <v>SWEXX</v>
      </c>
      <c r="E468" s="45" t="str">
        <f t="shared" si="4"/>
        <v>SWEXX</v>
      </c>
      <c r="F468" s="19" t="str">
        <f t="shared" si="5"/>
        <v>Yes</v>
      </c>
      <c r="G468" s="19" t="str">
        <f t="shared" si="6"/>
        <v>TRNLVAXXSWEXX</v>
      </c>
      <c r="H468" s="19">
        <f>max(SUMIFS('Input - Capacities'!$I$3:$I$1128,'Input - Capacities'!$F$3:$F$1128,A468),SUMIFS('Input - Capacities'!$J$3:$J$1128,'Input - Capacities'!$F$3:$F$1128,A468)*-1)</f>
        <v>0</v>
      </c>
      <c r="I468" s="47"/>
      <c r="L468" s="48"/>
      <c r="AD468" s="48"/>
      <c r="AE468" s="48" t="s">
        <v>668</v>
      </c>
      <c r="AF468" s="19">
        <f t="shared" si="17"/>
        <v>1</v>
      </c>
      <c r="AH468" s="50" t="s">
        <v>654</v>
      </c>
      <c r="AJ468" s="50"/>
    </row>
    <row r="469">
      <c r="A469" s="19" t="str">
        <f t="array" ref="A469">IFERROR(INDEX('Input - Capacities'!$F$3:$F$1128, MATCH(0,COUNTIF($A$1:A468, 'Input - Capacities'!$F$3:$F$1128), 0)),"")</f>
        <v>TRNMDAXXROUXX</v>
      </c>
      <c r="B469" s="19" t="str">
        <f t="shared" si="1"/>
        <v>MDAXX</v>
      </c>
      <c r="C469" s="45" t="str">
        <f t="shared" si="2"/>
        <v>MDAXX</v>
      </c>
      <c r="D469" s="19" t="str">
        <f t="shared" si="3"/>
        <v>ROUXX</v>
      </c>
      <c r="E469" s="45" t="str">
        <f t="shared" si="4"/>
        <v>ROUXX</v>
      </c>
      <c r="F469" s="19" t="str">
        <f t="shared" si="5"/>
        <v>Yes</v>
      </c>
      <c r="G469" s="19" t="str">
        <f t="shared" si="6"/>
        <v>TRNMDAXXROUXX</v>
      </c>
      <c r="H469" s="19">
        <f>max(SUMIFS('Input - Capacities'!$I$3:$I$1128,'Input - Capacities'!$F$3:$F$1128,A469),SUMIFS('Input - Capacities'!$J$3:$J$1128,'Input - Capacities'!$F$3:$F$1128,A469)*-1)</f>
        <v>1210</v>
      </c>
      <c r="I469" s="47"/>
      <c r="L469" s="48"/>
      <c r="AD469" s="48"/>
      <c r="AE469" s="48" t="s">
        <v>670</v>
      </c>
      <c r="AF469" s="19">
        <f t="shared" si="17"/>
        <v>1</v>
      </c>
      <c r="AH469" s="50" t="s">
        <v>656</v>
      </c>
      <c r="AJ469" s="50"/>
    </row>
    <row r="470">
      <c r="A470" s="19" t="str">
        <f t="array" ref="A470">IFERROR(INDEX('Input - Capacities'!$F$3:$F$1128, MATCH(0,COUNTIF($A$1:A469, 'Input - Capacities'!$F$3:$F$1128), 0)),"")</f>
        <v>TRNMDAXXUKRXX</v>
      </c>
      <c r="B470" s="19" t="str">
        <f t="shared" si="1"/>
        <v>MDAXX</v>
      </c>
      <c r="C470" s="45" t="str">
        <f t="shared" si="2"/>
        <v>MDAXX</v>
      </c>
      <c r="D470" s="19" t="str">
        <f t="shared" si="3"/>
        <v>UKRXX</v>
      </c>
      <c r="E470" s="45" t="str">
        <f t="shared" si="4"/>
        <v>UKRXX</v>
      </c>
      <c r="F470" s="19" t="str">
        <f t="shared" si="5"/>
        <v>Yes</v>
      </c>
      <c r="G470" s="19" t="str">
        <f t="shared" si="6"/>
        <v>TRNMDAXXUKRXX</v>
      </c>
      <c r="H470" s="19">
        <f>max(SUMIFS('Input - Capacities'!$I$3:$I$1128,'Input - Capacities'!$F$3:$F$1128,A470),SUMIFS('Input - Capacities'!$J$3:$J$1128,'Input - Capacities'!$F$3:$F$1128,A470)*-1)</f>
        <v>984</v>
      </c>
      <c r="I470" s="47"/>
      <c r="L470" s="48"/>
      <c r="AD470" s="48"/>
      <c r="AE470" s="48" t="s">
        <v>672</v>
      </c>
      <c r="AF470" s="19">
        <f t="shared" si="17"/>
        <v>1</v>
      </c>
      <c r="AH470" s="50" t="s">
        <v>658</v>
      </c>
      <c r="AJ470" s="50"/>
    </row>
    <row r="471">
      <c r="A471" s="19" t="str">
        <f t="array" ref="A471">IFERROR(INDEX('Input - Capacities'!$F$3:$F$1128, MATCH(0,COUNTIF($A$1:A470, 'Input - Capacities'!$F$3:$F$1128), 0)),"")</f>
        <v>TRNMEXXXUSAAZ</v>
      </c>
      <c r="B471" s="19" t="str">
        <f t="shared" si="1"/>
        <v>MEXXX</v>
      </c>
      <c r="C471" s="45" t="str">
        <f t="shared" si="2"/>
        <v>MEXXX</v>
      </c>
      <c r="D471" s="19" t="str">
        <f t="shared" si="3"/>
        <v>USAAZ</v>
      </c>
      <c r="E471" s="45" t="str">
        <f t="shared" si="4"/>
        <v>USAWE</v>
      </c>
      <c r="F471" s="19" t="str">
        <f t="shared" si="5"/>
        <v>Yes</v>
      </c>
      <c r="G471" s="19" t="str">
        <f t="shared" si="6"/>
        <v>TRNMEXXXUSAWE</v>
      </c>
      <c r="H471" s="19">
        <f>max(SUMIFS('Input - Capacities'!$I$3:$I$1128,'Input - Capacities'!$F$3:$F$1128,A471),SUMIFS('Input - Capacities'!$J$3:$J$1128,'Input - Capacities'!$F$3:$F$1128,A471)*-1)</f>
        <v>0</v>
      </c>
      <c r="I471" s="47"/>
      <c r="L471" s="48"/>
      <c r="AD471" s="48"/>
      <c r="AE471" s="48" t="s">
        <v>674</v>
      </c>
      <c r="AF471" s="19">
        <f t="shared" si="17"/>
        <v>1</v>
      </c>
      <c r="AH471" s="50" t="s">
        <v>661</v>
      </c>
      <c r="AJ471" s="50"/>
    </row>
    <row r="472">
      <c r="A472" s="19" t="str">
        <f t="array" ref="A472">IFERROR(INDEX('Input - Capacities'!$F$3:$F$1128, MATCH(0,COUNTIF($A$1:A471, 'Input - Capacities'!$F$3:$F$1128), 0)),"")</f>
        <v>TRNMEXXXUSACI</v>
      </c>
      <c r="B472" s="19" t="str">
        <f t="shared" si="1"/>
        <v>MEXXX</v>
      </c>
      <c r="C472" s="45" t="str">
        <f t="shared" si="2"/>
        <v>MEXXX</v>
      </c>
      <c r="D472" s="19" t="str">
        <f t="shared" si="3"/>
        <v>USACI</v>
      </c>
      <c r="E472" s="45" t="str">
        <f t="shared" si="4"/>
        <v>USAWE</v>
      </c>
      <c r="F472" s="19" t="str">
        <f t="shared" si="5"/>
        <v>Yes</v>
      </c>
      <c r="G472" s="19" t="str">
        <f t="shared" si="6"/>
        <v>TRNMEXXXUSAWE</v>
      </c>
      <c r="H472" s="19">
        <f>max(SUMIFS('Input - Capacities'!$I$3:$I$1128,'Input - Capacities'!$F$3:$F$1128,A472),SUMIFS('Input - Capacities'!$J$3:$J$1128,'Input - Capacities'!$F$3:$F$1128,A472)*-1)</f>
        <v>800</v>
      </c>
      <c r="I472" s="47"/>
      <c r="L472" s="47"/>
      <c r="AD472" s="48"/>
      <c r="AE472" s="48" t="s">
        <v>1336</v>
      </c>
      <c r="AF472" s="19">
        <f t="shared" si="17"/>
        <v>1</v>
      </c>
      <c r="AH472" s="50" t="s">
        <v>251</v>
      </c>
      <c r="AJ472" s="50"/>
    </row>
    <row r="473">
      <c r="A473" s="19" t="str">
        <f t="array" ref="A473">IFERROR(INDEX('Input - Capacities'!$F$3:$F$1128, MATCH(0,COUNTIF($A$1:A472, 'Input - Capacities'!$F$3:$F$1128), 0)),"")</f>
        <v>TRNMEXXXUSAEP</v>
      </c>
      <c r="B473" s="19" t="str">
        <f t="shared" si="1"/>
        <v>MEXXX</v>
      </c>
      <c r="C473" s="45" t="str">
        <f t="shared" si="2"/>
        <v>MEXXX</v>
      </c>
      <c r="D473" s="19" t="str">
        <f t="shared" si="3"/>
        <v>USAEP</v>
      </c>
      <c r="E473" s="45" t="str">
        <f t="shared" si="4"/>
        <v>USAWE</v>
      </c>
      <c r="F473" s="19" t="str">
        <f t="shared" si="5"/>
        <v>Yes</v>
      </c>
      <c r="G473" s="19" t="str">
        <f t="shared" si="6"/>
        <v>TRNMEXXXUSAWE</v>
      </c>
      <c r="H473" s="19">
        <f>max(SUMIFS('Input - Capacities'!$I$3:$I$1128,'Input - Capacities'!$F$3:$F$1128,A473),SUMIFS('Input - Capacities'!$J$3:$J$1128,'Input - Capacities'!$F$3:$F$1128,A473)*-1)</f>
        <v>0</v>
      </c>
      <c r="I473" s="47"/>
      <c r="L473" s="47"/>
      <c r="AD473" s="48"/>
      <c r="AE473" s="48" t="s">
        <v>1342</v>
      </c>
      <c r="AF473" s="19">
        <f t="shared" si="17"/>
        <v>1</v>
      </c>
      <c r="AH473" s="42" t="s">
        <v>664</v>
      </c>
    </row>
    <row r="474">
      <c r="A474" s="19" t="str">
        <f t="array" ref="A474">IFERROR(INDEX('Input - Capacities'!$F$3:$F$1128, MATCH(0,COUNTIF($A$1:A473, 'Input - Capacities'!$F$3:$F$1128), 0)),"")</f>
        <v>TRNMEXXXUSAER</v>
      </c>
      <c r="B474" s="19" t="str">
        <f t="shared" si="1"/>
        <v>MEXXX</v>
      </c>
      <c r="C474" s="45" t="str">
        <f t="shared" si="2"/>
        <v>MEXXX</v>
      </c>
      <c r="D474" s="19" t="str">
        <f t="shared" si="3"/>
        <v>USAER</v>
      </c>
      <c r="E474" s="45" t="str">
        <f t="shared" si="4"/>
        <v>USATE</v>
      </c>
      <c r="F474" s="19" t="str">
        <f t="shared" si="5"/>
        <v>Yes</v>
      </c>
      <c r="G474" s="19" t="str">
        <f t="shared" si="6"/>
        <v>TRNMEXXXUSATE</v>
      </c>
      <c r="H474" s="19">
        <f>max(SUMIFS('Input - Capacities'!$I$3:$I$1128,'Input - Capacities'!$F$3:$F$1128,A474),SUMIFS('Input - Capacities'!$J$3:$J$1128,'Input - Capacities'!$F$3:$F$1128,A474)*-1)</f>
        <v>940</v>
      </c>
      <c r="I474" s="47"/>
      <c r="L474" s="47"/>
      <c r="AD474" s="48"/>
      <c r="AE474" s="48" t="s">
        <v>1347</v>
      </c>
      <c r="AF474" s="19">
        <f t="shared" si="17"/>
        <v>1</v>
      </c>
      <c r="AH474" s="42" t="s">
        <v>1984</v>
      </c>
    </row>
    <row r="475">
      <c r="A475" s="19" t="str">
        <f t="array" ref="A475">IFERROR(INDEX('Input - Capacities'!$F$3:$F$1128, MATCH(0,COUNTIF($A$1:A474, 'Input - Capacities'!$F$3:$F$1128), 0)),"")</f>
        <v>TRNMEXXXUSAII</v>
      </c>
      <c r="B475" s="19" t="str">
        <f t="shared" si="1"/>
        <v>MEXXX</v>
      </c>
      <c r="C475" s="45" t="str">
        <f t="shared" si="2"/>
        <v>MEXXX</v>
      </c>
      <c r="D475" s="19" t="str">
        <f t="shared" si="3"/>
        <v>USAII</v>
      </c>
      <c r="E475" s="45" t="str">
        <f t="shared" si="4"/>
        <v>USAWE</v>
      </c>
      <c r="F475" s="19" t="str">
        <f t="shared" si="5"/>
        <v>Yes</v>
      </c>
      <c r="G475" s="19" t="str">
        <f t="shared" si="6"/>
        <v>TRNMEXXXUSAWE</v>
      </c>
      <c r="H475" s="19">
        <f>max(SUMIFS('Input - Capacities'!$I$3:$I$1128,'Input - Capacities'!$F$3:$F$1128,A475),SUMIFS('Input - Capacities'!$J$3:$J$1128,'Input - Capacities'!$F$3:$F$1128,A475)*-1)</f>
        <v>0</v>
      </c>
      <c r="I475" s="47"/>
      <c r="L475" s="47"/>
      <c r="AD475" s="48"/>
      <c r="AE475" s="48" t="s">
        <v>1349</v>
      </c>
      <c r="AF475" s="19">
        <f t="shared" si="17"/>
        <v>1</v>
      </c>
      <c r="AH475" s="42" t="s">
        <v>1326</v>
      </c>
    </row>
    <row r="476">
      <c r="A476" s="19" t="str">
        <f t="array" ref="A476">IFERROR(INDEX('Input - Capacities'!$F$3:$F$1128, MATCH(0,COUNTIF($A$1:A475, 'Input - Capacities'!$F$3:$F$1128), 0)),"")</f>
        <v>TRNMEXXXUSAPN</v>
      </c>
      <c r="B476" s="19" t="str">
        <f t="shared" si="1"/>
        <v>MEXXX</v>
      </c>
      <c r="C476" s="45" t="str">
        <f t="shared" si="2"/>
        <v>MEXXX</v>
      </c>
      <c r="D476" s="19" t="str">
        <f t="shared" si="3"/>
        <v>USAPN</v>
      </c>
      <c r="E476" s="45" t="str">
        <f t="shared" si="4"/>
        <v>USAWE</v>
      </c>
      <c r="F476" s="19" t="str">
        <f t="shared" si="5"/>
        <v>Yes</v>
      </c>
      <c r="G476" s="19" t="str">
        <f t="shared" si="6"/>
        <v>TRNMEXXXUSAWE</v>
      </c>
      <c r="H476" s="19">
        <f>max(SUMIFS('Input - Capacities'!$I$3:$I$1128,'Input - Capacities'!$F$3:$F$1128,A476),SUMIFS('Input - Capacities'!$J$3:$J$1128,'Input - Capacities'!$F$3:$F$1128,A476)*-1)</f>
        <v>0</v>
      </c>
      <c r="I476" s="47"/>
      <c r="L476" s="48"/>
      <c r="AD476" s="48"/>
      <c r="AE476" s="48" t="s">
        <v>1351</v>
      </c>
      <c r="AF476" s="19">
        <f t="shared" si="17"/>
        <v>1</v>
      </c>
      <c r="AH476" s="42" t="s">
        <v>1330</v>
      </c>
    </row>
    <row r="477">
      <c r="A477" s="19" t="str">
        <f t="array" ref="A477">IFERROR(INDEX('Input - Capacities'!$F$3:$F$1128, MATCH(0,COUNTIF($A$1:A476, 'Input - Capacities'!$F$3:$F$1128), 0)),"")</f>
        <v>TRNMKDXXSRBXX</v>
      </c>
      <c r="B477" s="19" t="str">
        <f t="shared" si="1"/>
        <v>MKDXX</v>
      </c>
      <c r="C477" s="45" t="str">
        <f t="shared" si="2"/>
        <v>MKDXX</v>
      </c>
      <c r="D477" s="19" t="str">
        <f t="shared" si="3"/>
        <v>SRBXX</v>
      </c>
      <c r="E477" s="45" t="str">
        <f t="shared" si="4"/>
        <v>SRBXX</v>
      </c>
      <c r="F477" s="19" t="str">
        <f t="shared" si="5"/>
        <v>Yes</v>
      </c>
      <c r="G477" s="19" t="str">
        <f t="shared" si="6"/>
        <v>TRNMKDXXSRBXX</v>
      </c>
      <c r="H477" s="19">
        <f>max(SUMIFS('Input - Capacities'!$I$3:$I$1128,'Input - Capacities'!$F$3:$F$1128,A477),SUMIFS('Input - Capacities'!$J$3:$J$1128,'Input - Capacities'!$F$3:$F$1128,A477)*-1)</f>
        <v>540</v>
      </c>
      <c r="I477" s="47"/>
      <c r="L477" s="48"/>
      <c r="AD477" s="48"/>
      <c r="AE477" s="48" t="s">
        <v>1353</v>
      </c>
      <c r="AF477" s="19">
        <f t="shared" si="17"/>
        <v>1</v>
      </c>
      <c r="AH477" s="42" t="s">
        <v>1333</v>
      </c>
    </row>
    <row r="478">
      <c r="A478" s="19" t="str">
        <f t="array" ref="A478">IFERROR(INDEX('Input - Capacities'!$F$3:$F$1128, MATCH(0,COUNTIF($A$1:A477, 'Input - Capacities'!$F$3:$F$1128), 0)),"")</f>
        <v>TRNMNEXXSRBXX</v>
      </c>
      <c r="B478" s="19" t="str">
        <f t="shared" si="1"/>
        <v>MNEXX</v>
      </c>
      <c r="C478" s="45" t="str">
        <f t="shared" si="2"/>
        <v>MNEXX</v>
      </c>
      <c r="D478" s="19" t="str">
        <f t="shared" si="3"/>
        <v>SRBXX</v>
      </c>
      <c r="E478" s="45" t="str">
        <f t="shared" si="4"/>
        <v>SRBXX</v>
      </c>
      <c r="F478" s="19" t="str">
        <f t="shared" si="5"/>
        <v>Yes</v>
      </c>
      <c r="G478" s="19" t="str">
        <f t="shared" si="6"/>
        <v>TRNMNEXXSRBXX</v>
      </c>
      <c r="H478" s="19">
        <f>max(SUMIFS('Input - Capacities'!$I$3:$I$1128,'Input - Capacities'!$F$3:$F$1128,A478),SUMIFS('Input - Capacities'!$J$3:$J$1128,'Input - Capacities'!$F$3:$F$1128,A478)*-1)</f>
        <v>580</v>
      </c>
      <c r="I478" s="47"/>
      <c r="L478" s="48"/>
      <c r="AD478" s="48"/>
      <c r="AE478" s="48" t="s">
        <v>1354</v>
      </c>
      <c r="AF478" s="19">
        <f t="shared" si="17"/>
        <v>1</v>
      </c>
      <c r="AH478" s="42" t="s">
        <v>666</v>
      </c>
    </row>
    <row r="479">
      <c r="A479" s="19" t="str">
        <f t="array" ref="A479">IFERROR(INDEX('Input - Capacities'!$F$3:$F$1128, MATCH(0,COUNTIF($A$1:A478, 'Input - Capacities'!$F$3:$F$1128), 0)),"")</f>
        <v>TRNMNGXXRUSSI</v>
      </c>
      <c r="B479" s="19" t="str">
        <f t="shared" si="1"/>
        <v>MNGXX</v>
      </c>
      <c r="C479" s="45" t="str">
        <f t="shared" si="2"/>
        <v>MNGXX</v>
      </c>
      <c r="D479" s="19" t="str">
        <f t="shared" si="3"/>
        <v>RUSSI</v>
      </c>
      <c r="E479" s="45" t="str">
        <f t="shared" si="4"/>
        <v>RUSSI</v>
      </c>
      <c r="F479" s="19" t="str">
        <f t="shared" si="5"/>
        <v>Yes</v>
      </c>
      <c r="G479" s="19" t="str">
        <f t="shared" si="6"/>
        <v>TRNMNGXXRUSSI</v>
      </c>
      <c r="H479" s="19">
        <f>max(SUMIFS('Input - Capacities'!$I$3:$I$1128,'Input - Capacities'!$F$3:$F$1128,A479),SUMIFS('Input - Capacities'!$J$3:$J$1128,'Input - Capacities'!$F$3:$F$1128,A479)*-1)</f>
        <v>345</v>
      </c>
      <c r="I479" s="47"/>
      <c r="L479" s="48"/>
      <c r="AD479" s="48"/>
      <c r="AE479" s="48" t="s">
        <v>1358</v>
      </c>
      <c r="AF479" s="19">
        <f t="shared" si="17"/>
        <v>1</v>
      </c>
      <c r="AH479" s="42" t="s">
        <v>668</v>
      </c>
    </row>
    <row r="480">
      <c r="A480" s="19" t="str">
        <f t="array" ref="A480">IFERROR(INDEX('Input - Capacities'!$F$3:$F$1128, MATCH(0,COUNTIF($A$1:A479, 'Input - Capacities'!$F$3:$F$1128), 0)),"")</f>
        <v>TRNMRTXXSENXX</v>
      </c>
      <c r="B480" s="19" t="str">
        <f t="shared" si="1"/>
        <v>MRTXX</v>
      </c>
      <c r="C480" s="45" t="str">
        <f t="shared" si="2"/>
        <v>MRTXX</v>
      </c>
      <c r="D480" s="19" t="str">
        <f t="shared" si="3"/>
        <v>SENXX</v>
      </c>
      <c r="E480" s="45" t="str">
        <f t="shared" si="4"/>
        <v>SENXX</v>
      </c>
      <c r="F480" s="19" t="str">
        <f t="shared" si="5"/>
        <v>Yes</v>
      </c>
      <c r="G480" s="19" t="str">
        <f t="shared" si="6"/>
        <v>TRNMRTXXSENXX</v>
      </c>
      <c r="H480" s="19">
        <f>max(SUMIFS('Input - Capacities'!$I$3:$I$1128,'Input - Capacities'!$F$3:$F$1128,A480),SUMIFS('Input - Capacities'!$J$3:$J$1128,'Input - Capacities'!$F$3:$F$1128,A480)*-1)</f>
        <v>250</v>
      </c>
      <c r="I480" s="47"/>
      <c r="L480" s="48"/>
      <c r="AD480" s="48"/>
      <c r="AE480" s="48" t="s">
        <v>1361</v>
      </c>
      <c r="AF480" s="19">
        <f t="shared" si="17"/>
        <v>1</v>
      </c>
      <c r="AH480" s="42" t="s">
        <v>670</v>
      </c>
    </row>
    <row r="481">
      <c r="A481" s="19" t="str">
        <f t="array" ref="A481">IFERROR(INDEX('Input - Capacities'!$F$3:$F$1128, MATCH(0,COUNTIF($A$1:A480, 'Input - Capacities'!$F$3:$F$1128), 0)),"")</f>
        <v>TRNMYSPESGPXX</v>
      </c>
      <c r="B481" s="19" t="str">
        <f t="shared" si="1"/>
        <v>MYSPE</v>
      </c>
      <c r="C481" s="45" t="str">
        <f t="shared" si="2"/>
        <v>MYSPE</v>
      </c>
      <c r="D481" s="19" t="str">
        <f t="shared" si="3"/>
        <v>SGPXX</v>
      </c>
      <c r="E481" s="45" t="str">
        <f t="shared" si="4"/>
        <v>SGPXX</v>
      </c>
      <c r="F481" s="19" t="str">
        <f t="shared" si="5"/>
        <v>Yes</v>
      </c>
      <c r="G481" s="19" t="str">
        <f t="shared" si="6"/>
        <v>TRNMYSPESGPXX</v>
      </c>
      <c r="H481" s="19">
        <f>max(SUMIFS('Input - Capacities'!$I$3:$I$1128,'Input - Capacities'!$F$3:$F$1128,A481),SUMIFS('Input - Capacities'!$J$3:$J$1128,'Input - Capacities'!$F$3:$F$1128,A481)*-1)</f>
        <v>1000</v>
      </c>
      <c r="I481" s="47"/>
      <c r="L481" s="48"/>
      <c r="AD481" s="48"/>
      <c r="AE481" s="48" t="s">
        <v>1365</v>
      </c>
      <c r="AF481" s="19">
        <f t="shared" si="17"/>
        <v>1</v>
      </c>
      <c r="AH481" s="42" t="s">
        <v>672</v>
      </c>
    </row>
    <row r="482">
      <c r="A482" s="19" t="str">
        <f t="array" ref="A482">IFERROR(INDEX('Input - Capacities'!$F$3:$F$1128, MATCH(0,COUNTIF($A$1:A481, 'Input - Capacities'!$F$3:$F$1128), 0)),"")</f>
        <v>TRNMYSPETHASO</v>
      </c>
      <c r="B482" s="19" t="str">
        <f t="shared" si="1"/>
        <v>MYSPE</v>
      </c>
      <c r="C482" s="45" t="str">
        <f t="shared" si="2"/>
        <v>MYSPE</v>
      </c>
      <c r="D482" s="19" t="str">
        <f t="shared" si="3"/>
        <v>THASO</v>
      </c>
      <c r="E482" s="45" t="str">
        <f t="shared" si="4"/>
        <v>THASO</v>
      </c>
      <c r="F482" s="19" t="str">
        <f t="shared" si="5"/>
        <v>Yes</v>
      </c>
      <c r="G482" s="19" t="str">
        <f t="shared" si="6"/>
        <v>TRNMYSPETHASO</v>
      </c>
      <c r="H482" s="19">
        <f>max(SUMIFS('Input - Capacities'!$I$3:$I$1128,'Input - Capacities'!$F$3:$F$1128,A482),SUMIFS('Input - Capacities'!$J$3:$J$1128,'Input - Capacities'!$F$3:$F$1128,A482)*-1)</f>
        <v>380</v>
      </c>
      <c r="I482" s="47"/>
      <c r="L482" s="48"/>
      <c r="AD482" s="48"/>
      <c r="AE482" s="48" t="s">
        <v>84</v>
      </c>
      <c r="AF482" s="19">
        <f t="shared" si="17"/>
        <v>1</v>
      </c>
      <c r="AH482" s="42" t="s">
        <v>674</v>
      </c>
    </row>
    <row r="483">
      <c r="A483" s="19" t="str">
        <f t="array" ref="A483">IFERROR(INDEX('Input - Capacities'!$F$3:$F$1128, MATCH(0,COUNTIF($A$1:A482, 'Input - Capacities'!$F$3:$F$1128), 0)),"")</f>
        <v>TRNNLDXXNORXX</v>
      </c>
      <c r="B483" s="19" t="str">
        <f t="shared" si="1"/>
        <v>NLDXX</v>
      </c>
      <c r="C483" s="45" t="str">
        <f t="shared" si="2"/>
        <v>NLDXX</v>
      </c>
      <c r="D483" s="19" t="str">
        <f t="shared" si="3"/>
        <v>NORXX</v>
      </c>
      <c r="E483" s="45" t="str">
        <f t="shared" si="4"/>
        <v>NORXX</v>
      </c>
      <c r="F483" s="19" t="str">
        <f t="shared" si="5"/>
        <v>Yes</v>
      </c>
      <c r="G483" s="19" t="str">
        <f t="shared" si="6"/>
        <v>TRNNLDXXNORXX</v>
      </c>
      <c r="H483" s="19">
        <f>max(SUMIFS('Input - Capacities'!$I$3:$I$1128,'Input - Capacities'!$F$3:$F$1128,A483),SUMIFS('Input - Capacities'!$J$3:$J$1128,'Input - Capacities'!$F$3:$F$1128,A483)*-1)</f>
        <v>700</v>
      </c>
      <c r="I483" s="47"/>
      <c r="L483" s="48"/>
      <c r="AD483" s="48"/>
      <c r="AE483" s="48" t="s">
        <v>90</v>
      </c>
      <c r="AF483" s="19">
        <f t="shared" si="17"/>
        <v>1</v>
      </c>
      <c r="AH483" s="42" t="s">
        <v>1336</v>
      </c>
    </row>
    <row r="484">
      <c r="A484" s="19" t="str">
        <f t="array" ref="A484">IFERROR(INDEX('Input - Capacities'!$F$3:$F$1128, MATCH(0,COUNTIF($A$1:A483, 'Input - Capacities'!$F$3:$F$1128), 0)),"")</f>
        <v>TRNNORXXRUSNW</v>
      </c>
      <c r="B484" s="19" t="str">
        <f t="shared" si="1"/>
        <v>NORXX</v>
      </c>
      <c r="C484" s="45" t="str">
        <f t="shared" si="2"/>
        <v>NORXX</v>
      </c>
      <c r="D484" s="19" t="str">
        <f t="shared" si="3"/>
        <v>RUSNW</v>
      </c>
      <c r="E484" s="45" t="str">
        <f t="shared" si="4"/>
        <v>RUSNW</v>
      </c>
      <c r="F484" s="19" t="str">
        <f t="shared" si="5"/>
        <v>Yes</v>
      </c>
      <c r="G484" s="19" t="str">
        <f t="shared" si="6"/>
        <v>TRNNORXXRUSNW</v>
      </c>
      <c r="H484" s="19">
        <f>max(SUMIFS('Input - Capacities'!$I$3:$I$1128,'Input - Capacities'!$F$3:$F$1128,A484),SUMIFS('Input - Capacities'!$J$3:$J$1128,'Input - Capacities'!$F$3:$F$1128,A484)*-1)</f>
        <v>0</v>
      </c>
      <c r="I484" s="47"/>
      <c r="L484" s="48"/>
      <c r="AD484" s="48"/>
      <c r="AE484" s="48" t="s">
        <v>254</v>
      </c>
      <c r="AF484" s="19">
        <f t="shared" si="17"/>
        <v>1</v>
      </c>
      <c r="AH484" s="42" t="s">
        <v>1342</v>
      </c>
    </row>
    <row r="485">
      <c r="A485" s="19" t="str">
        <f t="array" ref="A485">IFERROR(INDEX('Input - Capacities'!$F$3:$F$1128, MATCH(0,COUNTIF($A$1:A484, 'Input - Capacities'!$F$3:$F$1128), 0)),"")</f>
        <v>TRNNORXXSWEXX</v>
      </c>
      <c r="B485" s="19" t="str">
        <f t="shared" si="1"/>
        <v>NORXX</v>
      </c>
      <c r="C485" s="45" t="str">
        <f t="shared" si="2"/>
        <v>NORXX</v>
      </c>
      <c r="D485" s="19" t="str">
        <f t="shared" si="3"/>
        <v>SWEXX</v>
      </c>
      <c r="E485" s="45" t="str">
        <f t="shared" si="4"/>
        <v>SWEXX</v>
      </c>
      <c r="F485" s="19" t="str">
        <f t="shared" si="5"/>
        <v>Yes</v>
      </c>
      <c r="G485" s="19" t="str">
        <f t="shared" si="6"/>
        <v>TRNNORXXSWEXX</v>
      </c>
      <c r="H485" s="19">
        <f>max(SUMIFS('Input - Capacities'!$I$3:$I$1128,'Input - Capacities'!$F$3:$F$1128,A485),SUMIFS('Input - Capacities'!$J$3:$J$1128,'Input - Capacities'!$F$3:$F$1128,A485)*-1)</f>
        <v>3695</v>
      </c>
      <c r="I485" s="47"/>
      <c r="L485" s="48"/>
      <c r="AD485" s="48"/>
      <c r="AE485" s="48" t="s">
        <v>676</v>
      </c>
      <c r="AF485" s="19">
        <f t="shared" si="17"/>
        <v>1</v>
      </c>
      <c r="AH485" s="42" t="s">
        <v>1347</v>
      </c>
    </row>
    <row r="486">
      <c r="A486" s="19" t="str">
        <f t="array" ref="A486">IFERROR(INDEX('Input - Capacities'!$F$3:$F$1128, MATCH(0,COUNTIF($A$1:A485, 'Input - Capacities'!$F$3:$F$1128), 0)),"")</f>
        <v>TRNPAKXXTJKXX</v>
      </c>
      <c r="B486" s="19" t="str">
        <f t="shared" si="1"/>
        <v>PAKXX</v>
      </c>
      <c r="C486" s="45" t="str">
        <f t="shared" si="2"/>
        <v>PAKXX</v>
      </c>
      <c r="D486" s="19" t="str">
        <f t="shared" si="3"/>
        <v>TJKXX</v>
      </c>
      <c r="E486" s="45" t="str">
        <f t="shared" si="4"/>
        <v>TJKXX</v>
      </c>
      <c r="F486" s="19" t="str">
        <f t="shared" si="5"/>
        <v>Yes</v>
      </c>
      <c r="G486" s="19" t="str">
        <f t="shared" si="6"/>
        <v>TRNPAKXXTJKXX</v>
      </c>
      <c r="H486" s="19">
        <f>max(SUMIFS('Input - Capacities'!$I$3:$I$1128,'Input - Capacities'!$F$3:$F$1128,A486),SUMIFS('Input - Capacities'!$J$3:$J$1128,'Input - Capacities'!$F$3:$F$1128,A486)*-1)</f>
        <v>0</v>
      </c>
      <c r="I486" s="47"/>
      <c r="L486" s="48"/>
      <c r="AD486" s="48"/>
      <c r="AE486" s="48" t="s">
        <v>678</v>
      </c>
      <c r="AF486" s="19">
        <f t="shared" si="17"/>
        <v>1</v>
      </c>
      <c r="AH486" s="42" t="s">
        <v>1349</v>
      </c>
    </row>
    <row r="487">
      <c r="A487" s="19" t="str">
        <f t="array" ref="A487">IFERROR(INDEX('Input - Capacities'!$F$3:$F$1128, MATCH(0,COUNTIF($A$1:A486, 'Input - Capacities'!$F$3:$F$1128), 0)),"")</f>
        <v>TRNPOLXXSVKXX</v>
      </c>
      <c r="B487" s="19" t="str">
        <f t="shared" si="1"/>
        <v>POLXX</v>
      </c>
      <c r="C487" s="45" t="str">
        <f t="shared" si="2"/>
        <v>POLXX</v>
      </c>
      <c r="D487" s="19" t="str">
        <f t="shared" si="3"/>
        <v>SVKXX</v>
      </c>
      <c r="E487" s="45" t="str">
        <f t="shared" si="4"/>
        <v>SVKXX</v>
      </c>
      <c r="F487" s="19" t="str">
        <f t="shared" si="5"/>
        <v>Yes</v>
      </c>
      <c r="G487" s="19" t="str">
        <f t="shared" si="6"/>
        <v>TRNPOLXXSVKXX</v>
      </c>
      <c r="H487" s="19">
        <f>max(SUMIFS('Input - Capacities'!$I$3:$I$1128,'Input - Capacities'!$F$3:$F$1128,A487),SUMIFS('Input - Capacities'!$J$3:$J$1128,'Input - Capacities'!$F$3:$F$1128,A487)*-1)</f>
        <v>1980</v>
      </c>
      <c r="I487" s="47"/>
      <c r="L487" s="48"/>
      <c r="AD487" s="48"/>
      <c r="AE487" s="48" t="s">
        <v>679</v>
      </c>
      <c r="AF487" s="19">
        <f t="shared" si="17"/>
        <v>1</v>
      </c>
      <c r="AH487" s="42" t="s">
        <v>1351</v>
      </c>
    </row>
    <row r="488">
      <c r="A488" s="19" t="str">
        <f t="array" ref="A488">IFERROR(INDEX('Input - Capacities'!$F$3:$F$1128, MATCH(0,COUNTIF($A$1:A487, 'Input - Capacities'!$F$3:$F$1128), 0)),"")</f>
        <v>TRNPOLXXSWEXX</v>
      </c>
      <c r="B488" s="19" t="str">
        <f t="shared" si="1"/>
        <v>POLXX</v>
      </c>
      <c r="C488" s="45" t="str">
        <f t="shared" si="2"/>
        <v>POLXX</v>
      </c>
      <c r="D488" s="19" t="str">
        <f t="shared" si="3"/>
        <v>SWEXX</v>
      </c>
      <c r="E488" s="45" t="str">
        <f t="shared" si="4"/>
        <v>SWEXX</v>
      </c>
      <c r="F488" s="19" t="str">
        <f t="shared" si="5"/>
        <v>Yes</v>
      </c>
      <c r="G488" s="19" t="str">
        <f t="shared" si="6"/>
        <v>TRNPOLXXSWEXX</v>
      </c>
      <c r="H488" s="19">
        <f>max(SUMIFS('Input - Capacities'!$I$3:$I$1128,'Input - Capacities'!$F$3:$F$1128,A488),SUMIFS('Input - Capacities'!$J$3:$J$1128,'Input - Capacities'!$F$3:$F$1128,A488)*-1)</f>
        <v>600</v>
      </c>
      <c r="I488" s="47"/>
      <c r="L488" s="48"/>
      <c r="AD488" s="48"/>
      <c r="AE488" s="48" t="s">
        <v>681</v>
      </c>
      <c r="AF488" s="19">
        <f t="shared" si="17"/>
        <v>1</v>
      </c>
      <c r="AH488" s="42" t="s">
        <v>1353</v>
      </c>
    </row>
    <row r="489">
      <c r="A489" s="19" t="str">
        <f t="array" ref="A489">IFERROR(INDEX('Input - Capacities'!$F$3:$F$1128, MATCH(0,COUNTIF($A$1:A488, 'Input - Capacities'!$F$3:$F$1128), 0)),"")</f>
        <v>TRNPOLXXUKRXX</v>
      </c>
      <c r="B489" s="19" t="str">
        <f t="shared" si="1"/>
        <v>POLXX</v>
      </c>
      <c r="C489" s="45" t="str">
        <f t="shared" si="2"/>
        <v>POLXX</v>
      </c>
      <c r="D489" s="19" t="str">
        <f t="shared" si="3"/>
        <v>UKRXX</v>
      </c>
      <c r="E489" s="45" t="str">
        <f t="shared" si="4"/>
        <v>UKRXX</v>
      </c>
      <c r="F489" s="19" t="str">
        <f t="shared" si="5"/>
        <v>Yes</v>
      </c>
      <c r="G489" s="19" t="str">
        <f t="shared" si="6"/>
        <v>TRNPOLXXUKRXX</v>
      </c>
      <c r="H489" s="19">
        <f>max(SUMIFS('Input - Capacities'!$I$3:$I$1128,'Input - Capacities'!$F$3:$F$1128,A489),SUMIFS('Input - Capacities'!$J$3:$J$1128,'Input - Capacities'!$F$3:$F$1128,A489)*-1)</f>
        <v>1215</v>
      </c>
      <c r="I489" s="47"/>
      <c r="L489" s="48"/>
      <c r="AD489" s="48"/>
      <c r="AE489" s="48" t="s">
        <v>682</v>
      </c>
      <c r="AF489" s="19">
        <f t="shared" si="17"/>
        <v>1</v>
      </c>
      <c r="AH489" s="42" t="s">
        <v>1354</v>
      </c>
    </row>
    <row r="490">
      <c r="A490" s="19" t="str">
        <f t="array" ref="A490">IFERROR(INDEX('Input - Capacities'!$F$3:$F$1128, MATCH(0,COUNTIF($A$1:A489, 'Input - Capacities'!$F$3:$F$1128), 0)),"")</f>
        <v>TRNROUXXSRBXX</v>
      </c>
      <c r="B490" s="19" t="str">
        <f t="shared" si="1"/>
        <v>ROUXX</v>
      </c>
      <c r="C490" s="45" t="str">
        <f t="shared" si="2"/>
        <v>ROUXX</v>
      </c>
      <c r="D490" s="19" t="str">
        <f t="shared" si="3"/>
        <v>SRBXX</v>
      </c>
      <c r="E490" s="45" t="str">
        <f t="shared" si="4"/>
        <v>SRBXX</v>
      </c>
      <c r="F490" s="19" t="str">
        <f t="shared" si="5"/>
        <v>Yes</v>
      </c>
      <c r="G490" s="19" t="str">
        <f t="shared" si="6"/>
        <v>TRNROUXXSRBXX</v>
      </c>
      <c r="H490" s="19">
        <f>max(SUMIFS('Input - Capacities'!$I$3:$I$1128,'Input - Capacities'!$F$3:$F$1128,A490),SUMIFS('Input - Capacities'!$J$3:$J$1128,'Input - Capacities'!$F$3:$F$1128,A490)*-1)</f>
        <v>680</v>
      </c>
      <c r="I490" s="47"/>
      <c r="L490" s="48"/>
      <c r="AD490" s="48"/>
      <c r="AE490" s="48" t="s">
        <v>257</v>
      </c>
      <c r="AF490" s="19">
        <f t="shared" si="17"/>
        <v>1</v>
      </c>
      <c r="AH490" s="42" t="s">
        <v>1358</v>
      </c>
    </row>
    <row r="491">
      <c r="A491" s="19" t="str">
        <f t="array" ref="A491">IFERROR(INDEX('Input - Capacities'!$F$3:$F$1128, MATCH(0,COUNTIF($A$1:A490, 'Input - Capacities'!$F$3:$F$1128), 0)),"")</f>
        <v>TRNROUXXUKRXX</v>
      </c>
      <c r="B491" s="19" t="str">
        <f t="shared" si="1"/>
        <v>ROUXX</v>
      </c>
      <c r="C491" s="45" t="str">
        <f t="shared" si="2"/>
        <v>ROUXX</v>
      </c>
      <c r="D491" s="19" t="str">
        <f t="shared" si="3"/>
        <v>UKRXX</v>
      </c>
      <c r="E491" s="45" t="str">
        <f t="shared" si="4"/>
        <v>UKRXX</v>
      </c>
      <c r="F491" s="19" t="str">
        <f t="shared" si="5"/>
        <v>Yes</v>
      </c>
      <c r="G491" s="19" t="str">
        <f t="shared" si="6"/>
        <v>TRNROUXXUKRXX</v>
      </c>
      <c r="H491" s="19">
        <f>max(SUMIFS('Input - Capacities'!$I$3:$I$1128,'Input - Capacities'!$F$3:$F$1128,A491),SUMIFS('Input - Capacities'!$J$3:$J$1128,'Input - Capacities'!$F$3:$F$1128,A491)*-1)</f>
        <v>150</v>
      </c>
      <c r="I491" s="47"/>
      <c r="L491" s="48"/>
      <c r="AD491" s="48"/>
      <c r="AE491" s="48" t="s">
        <v>683</v>
      </c>
      <c r="AF491" s="19">
        <f t="shared" si="17"/>
        <v>1</v>
      </c>
      <c r="AH491" s="42" t="s">
        <v>1361</v>
      </c>
    </row>
    <row r="492">
      <c r="A492" s="19" t="str">
        <f t="array" ref="A492">IFERROR(INDEX('Input - Capacities'!$F$3:$F$1128, MATCH(0,COUNTIF($A$1:A491, 'Input - Capacities'!$F$3:$F$1128), 0)),"")</f>
        <v>TRNRUSCERUSMV</v>
      </c>
      <c r="B492" s="19" t="str">
        <f t="shared" si="1"/>
        <v>RUSCE</v>
      </c>
      <c r="C492" s="45" t="str">
        <f t="shared" si="2"/>
        <v>RUSCE</v>
      </c>
      <c r="D492" s="19" t="str">
        <f t="shared" si="3"/>
        <v>RUSMV</v>
      </c>
      <c r="E492" s="45" t="str">
        <f t="shared" si="4"/>
        <v>RUSMV</v>
      </c>
      <c r="F492" s="19" t="str">
        <f t="shared" si="5"/>
        <v>Yes</v>
      </c>
      <c r="G492" s="19" t="str">
        <f t="shared" si="6"/>
        <v>TRNRUSCERUSMV</v>
      </c>
      <c r="H492" s="19">
        <f>max(SUMIFS('Input - Capacities'!$I$3:$I$1128,'Input - Capacities'!$F$3:$F$1128,A492),SUMIFS('Input - Capacities'!$J$3:$J$1128,'Input - Capacities'!$F$3:$F$1128,A492)*-1)</f>
        <v>3500</v>
      </c>
      <c r="I492" s="47"/>
      <c r="L492" s="48"/>
      <c r="AD492" s="48"/>
      <c r="AE492" s="48" t="s">
        <v>686</v>
      </c>
      <c r="AF492" s="19">
        <f t="shared" si="17"/>
        <v>1</v>
      </c>
      <c r="AH492" s="42" t="s">
        <v>1365</v>
      </c>
    </row>
    <row r="493">
      <c r="A493" s="19" t="str">
        <f t="array" ref="A493">IFERROR(INDEX('Input - Capacities'!$F$3:$F$1128, MATCH(0,COUNTIF($A$1:A492, 'Input - Capacities'!$F$3:$F$1128), 0)),"")</f>
        <v>TRNRUSCERUSNW</v>
      </c>
      <c r="B493" s="19" t="str">
        <f t="shared" si="1"/>
        <v>RUSCE</v>
      </c>
      <c r="C493" s="45" t="str">
        <f t="shared" si="2"/>
        <v>RUSCE</v>
      </c>
      <c r="D493" s="19" t="str">
        <f t="shared" si="3"/>
        <v>RUSNW</v>
      </c>
      <c r="E493" s="45" t="str">
        <f t="shared" si="4"/>
        <v>RUSNW</v>
      </c>
      <c r="F493" s="19" t="str">
        <f t="shared" si="5"/>
        <v>Yes</v>
      </c>
      <c r="G493" s="19" t="str">
        <f t="shared" si="6"/>
        <v>TRNRUSCERUSNW</v>
      </c>
      <c r="H493" s="19">
        <f>max(SUMIFS('Input - Capacities'!$I$3:$I$1128,'Input - Capacities'!$F$3:$F$1128,A493),SUMIFS('Input - Capacities'!$J$3:$J$1128,'Input - Capacities'!$F$3:$F$1128,A493)*-1)</f>
        <v>1500</v>
      </c>
      <c r="I493" s="47"/>
      <c r="L493" s="48"/>
      <c r="AD493" s="48"/>
      <c r="AE493" s="48" t="s">
        <v>687</v>
      </c>
      <c r="AF493" s="19">
        <f t="shared" si="17"/>
        <v>1</v>
      </c>
      <c r="AH493" s="42" t="s">
        <v>84</v>
      </c>
    </row>
    <row r="494">
      <c r="A494" s="19" t="str">
        <f t="array" ref="A494">IFERROR(INDEX('Input - Capacities'!$F$3:$F$1128, MATCH(0,COUNTIF($A$1:A493, 'Input - Capacities'!$F$3:$F$1128), 0)),"")</f>
        <v>TRNRUSCERUSSO</v>
      </c>
      <c r="B494" s="19" t="str">
        <f t="shared" si="1"/>
        <v>RUSCE</v>
      </c>
      <c r="C494" s="45" t="str">
        <f t="shared" si="2"/>
        <v>RUSCE</v>
      </c>
      <c r="D494" s="19" t="str">
        <f t="shared" si="3"/>
        <v>RUSSO</v>
      </c>
      <c r="E494" s="45" t="str">
        <f t="shared" si="4"/>
        <v>RUSSO</v>
      </c>
      <c r="F494" s="19" t="str">
        <f t="shared" si="5"/>
        <v>Yes</v>
      </c>
      <c r="G494" s="19" t="str">
        <f t="shared" si="6"/>
        <v>TRNRUSCERUSSO</v>
      </c>
      <c r="H494" s="19">
        <f>max(SUMIFS('Input - Capacities'!$I$3:$I$1128,'Input - Capacities'!$F$3:$F$1128,A494),SUMIFS('Input - Capacities'!$J$3:$J$1128,'Input - Capacities'!$F$3:$F$1128,A494)*-1)</f>
        <v>2400</v>
      </c>
      <c r="I494" s="47"/>
      <c r="L494" s="48"/>
      <c r="AD494" s="48"/>
      <c r="AE494" s="48" t="s">
        <v>688</v>
      </c>
      <c r="AF494" s="19">
        <f t="shared" si="17"/>
        <v>1</v>
      </c>
      <c r="AH494" s="42" t="s">
        <v>90</v>
      </c>
    </row>
    <row r="495">
      <c r="A495" s="19" t="str">
        <f t="array" ref="A495">IFERROR(INDEX('Input - Capacities'!$F$3:$F$1128, MATCH(0,COUNTIF($A$1:A494, 'Input - Capacities'!$F$3:$F$1128), 0)),"")</f>
        <v>TRNRUSCEUKRXX</v>
      </c>
      <c r="B495" s="19" t="str">
        <f t="shared" si="1"/>
        <v>RUSCE</v>
      </c>
      <c r="C495" s="45" t="str">
        <f t="shared" si="2"/>
        <v>RUSCE</v>
      </c>
      <c r="D495" s="19" t="str">
        <f t="shared" si="3"/>
        <v>UKRXX</v>
      </c>
      <c r="E495" s="45" t="str">
        <f t="shared" si="4"/>
        <v>UKRXX</v>
      </c>
      <c r="F495" s="19" t="str">
        <f t="shared" si="5"/>
        <v>Yes</v>
      </c>
      <c r="G495" s="19" t="str">
        <f t="shared" si="6"/>
        <v>TRNRUSCEUKRXX</v>
      </c>
      <c r="H495" s="19">
        <f>max(SUMIFS('Input - Capacities'!$I$3:$I$1128,'Input - Capacities'!$F$3:$F$1128,A495),SUMIFS('Input - Capacities'!$J$3:$J$1128,'Input - Capacities'!$F$3:$F$1128,A495)*-1)</f>
        <v>0</v>
      </c>
      <c r="I495" s="47"/>
      <c r="L495" s="48"/>
      <c r="AD495" s="48"/>
      <c r="AE495" s="48" t="s">
        <v>692</v>
      </c>
      <c r="AF495" s="19">
        <f t="shared" si="17"/>
        <v>1</v>
      </c>
      <c r="AH495" s="42" t="s">
        <v>254</v>
      </c>
    </row>
    <row r="496">
      <c r="A496" s="19" t="str">
        <f t="array" ref="A496">IFERROR(INDEX('Input - Capacities'!$F$3:$F$1128, MATCH(0,COUNTIF($A$1:A495, 'Input - Capacities'!$F$3:$F$1128), 0)),"")</f>
        <v>TRNRUSFERUSSI</v>
      </c>
      <c r="B496" s="19" t="str">
        <f t="shared" si="1"/>
        <v>RUSFE</v>
      </c>
      <c r="C496" s="45" t="str">
        <f t="shared" si="2"/>
        <v>RUSFE</v>
      </c>
      <c r="D496" s="19" t="str">
        <f t="shared" si="3"/>
        <v>RUSSI</v>
      </c>
      <c r="E496" s="45" t="str">
        <f t="shared" si="4"/>
        <v>RUSSI</v>
      </c>
      <c r="F496" s="19" t="str">
        <f t="shared" si="5"/>
        <v>Yes</v>
      </c>
      <c r="G496" s="19" t="str">
        <f t="shared" si="6"/>
        <v>TRNRUSFERUSSI</v>
      </c>
      <c r="H496" s="19">
        <f>max(SUMIFS('Input - Capacities'!$I$3:$I$1128,'Input - Capacities'!$F$3:$F$1128,A496),SUMIFS('Input - Capacities'!$J$3:$J$1128,'Input - Capacities'!$F$3:$F$1128,A496)*-1)</f>
        <v>0</v>
      </c>
      <c r="I496" s="47"/>
      <c r="L496" s="48"/>
      <c r="AD496" s="48"/>
      <c r="AE496" s="48" t="s">
        <v>695</v>
      </c>
      <c r="AF496" s="19">
        <f t="shared" si="17"/>
        <v>1</v>
      </c>
      <c r="AH496" s="42" t="s">
        <v>676</v>
      </c>
    </row>
    <row r="497">
      <c r="A497" s="19" t="str">
        <f t="array" ref="A497">IFERROR(INDEX('Input - Capacities'!$F$3:$F$1128, MATCH(0,COUNTIF($A$1:A496, 'Input - Capacities'!$F$3:$F$1128), 0)),"")</f>
        <v>TRNRUSMVRUSUR</v>
      </c>
      <c r="B497" s="19" t="str">
        <f t="shared" si="1"/>
        <v>RUSMV</v>
      </c>
      <c r="C497" s="45" t="str">
        <f t="shared" si="2"/>
        <v>RUSMV</v>
      </c>
      <c r="D497" s="19" t="str">
        <f t="shared" si="3"/>
        <v>RUSUR</v>
      </c>
      <c r="E497" s="45" t="str">
        <f t="shared" si="4"/>
        <v>RUSUR</v>
      </c>
      <c r="F497" s="19" t="str">
        <f t="shared" si="5"/>
        <v>Yes</v>
      </c>
      <c r="G497" s="19" t="str">
        <f t="shared" si="6"/>
        <v>TRNRUSMVRUSUR</v>
      </c>
      <c r="H497" s="19">
        <f>max(SUMIFS('Input - Capacities'!$I$3:$I$1128,'Input - Capacities'!$F$3:$F$1128,A497),SUMIFS('Input - Capacities'!$J$3:$J$1128,'Input - Capacities'!$F$3:$F$1128,A497)*-1)</f>
        <v>3000</v>
      </c>
      <c r="I497" s="47"/>
      <c r="L497" s="48"/>
      <c r="AD497" s="48"/>
      <c r="AE497" s="48" t="s">
        <v>698</v>
      </c>
      <c r="AF497" s="19">
        <f t="shared" si="17"/>
        <v>1</v>
      </c>
      <c r="AH497" s="42" t="s">
        <v>678</v>
      </c>
    </row>
    <row r="498">
      <c r="A498" s="19" t="str">
        <f t="array" ref="A498">IFERROR(INDEX('Input - Capacities'!$F$3:$F$1128, MATCH(0,COUNTIF($A$1:A497, 'Input - Capacities'!$F$3:$F$1128), 0)),"")</f>
        <v>TRNRUSNWRUSUR</v>
      </c>
      <c r="B498" s="19" t="str">
        <f t="shared" si="1"/>
        <v>RUSNW</v>
      </c>
      <c r="C498" s="45" t="str">
        <f t="shared" si="2"/>
        <v>RUSNW</v>
      </c>
      <c r="D498" s="19" t="str">
        <f t="shared" si="3"/>
        <v>RUSUR</v>
      </c>
      <c r="E498" s="45" t="str">
        <f t="shared" si="4"/>
        <v>RUSUR</v>
      </c>
      <c r="F498" s="19" t="str">
        <f t="shared" si="5"/>
        <v>Yes</v>
      </c>
      <c r="G498" s="19" t="str">
        <f t="shared" si="6"/>
        <v>TRNRUSNWRUSUR</v>
      </c>
      <c r="H498" s="19">
        <f>max(SUMIFS('Input - Capacities'!$I$3:$I$1128,'Input - Capacities'!$F$3:$F$1128,A498),SUMIFS('Input - Capacities'!$J$3:$J$1128,'Input - Capacities'!$F$3:$F$1128,A498)*-1)</f>
        <v>0</v>
      </c>
      <c r="I498" s="47"/>
      <c r="L498" s="48"/>
      <c r="AD498" s="48"/>
      <c r="AE498" s="48" t="s">
        <v>703</v>
      </c>
      <c r="AF498" s="19">
        <f t="shared" si="17"/>
        <v>1</v>
      </c>
      <c r="AH498" s="42" t="s">
        <v>679</v>
      </c>
    </row>
    <row r="499">
      <c r="A499" s="19" t="str">
        <f t="array" ref="A499">IFERROR(INDEX('Input - Capacities'!$F$3:$F$1128, MATCH(0,COUNTIF($A$1:A498, 'Input - Capacities'!$F$3:$F$1128), 0)),"")</f>
        <v>TRNRUSSIRUSUR</v>
      </c>
      <c r="B499" s="19" t="str">
        <f t="shared" si="1"/>
        <v>RUSSI</v>
      </c>
      <c r="C499" s="45" t="str">
        <f t="shared" si="2"/>
        <v>RUSSI</v>
      </c>
      <c r="D499" s="19" t="str">
        <f t="shared" si="3"/>
        <v>RUSUR</v>
      </c>
      <c r="E499" s="45" t="str">
        <f t="shared" si="4"/>
        <v>RUSUR</v>
      </c>
      <c r="F499" s="19" t="str">
        <f t="shared" si="5"/>
        <v>Yes</v>
      </c>
      <c r="G499" s="19" t="str">
        <f t="shared" si="6"/>
        <v>TRNRUSSIRUSUR</v>
      </c>
      <c r="H499" s="19">
        <f>max(SUMIFS('Input - Capacities'!$I$3:$I$1128,'Input - Capacities'!$F$3:$F$1128,A499),SUMIFS('Input - Capacities'!$J$3:$J$1128,'Input - Capacities'!$F$3:$F$1128,A499)*-1)</f>
        <v>3300</v>
      </c>
      <c r="I499" s="47"/>
      <c r="L499" s="48"/>
      <c r="AD499" s="48"/>
      <c r="AE499" s="48" t="s">
        <v>706</v>
      </c>
      <c r="AF499" s="19">
        <f t="shared" si="17"/>
        <v>1</v>
      </c>
      <c r="AH499" s="42" t="s">
        <v>681</v>
      </c>
    </row>
    <row r="500">
      <c r="A500" s="19" t="str">
        <f t="array" ref="A500">IFERROR(INDEX('Input - Capacities'!$F$3:$F$1128, MATCH(0,COUNTIF($A$1:A499, 'Input - Capacities'!$F$3:$F$1128), 0)),"")</f>
        <v>TRNRUSSOUKRXX</v>
      </c>
      <c r="B500" s="19" t="str">
        <f t="shared" si="1"/>
        <v>RUSSO</v>
      </c>
      <c r="C500" s="45" t="str">
        <f t="shared" si="2"/>
        <v>RUSSO</v>
      </c>
      <c r="D500" s="19" t="str">
        <f t="shared" si="3"/>
        <v>UKRXX</v>
      </c>
      <c r="E500" s="45" t="str">
        <f t="shared" si="4"/>
        <v>UKRXX</v>
      </c>
      <c r="F500" s="19" t="str">
        <f t="shared" si="5"/>
        <v>Yes</v>
      </c>
      <c r="G500" s="19" t="str">
        <f t="shared" si="6"/>
        <v>TRNRUSSOUKRXX</v>
      </c>
      <c r="H500" s="19">
        <f>max(SUMIFS('Input - Capacities'!$I$3:$I$1128,'Input - Capacities'!$F$3:$F$1128,A500),SUMIFS('Input - Capacities'!$J$3:$J$1128,'Input - Capacities'!$F$3:$F$1128,A500)*-1)</f>
        <v>0</v>
      </c>
      <c r="I500" s="47"/>
      <c r="L500" s="48"/>
      <c r="AD500" s="48"/>
      <c r="AE500" s="48" t="s">
        <v>456</v>
      </c>
      <c r="AF500" s="19">
        <f t="shared" si="17"/>
        <v>1</v>
      </c>
      <c r="AH500" s="42" t="s">
        <v>682</v>
      </c>
    </row>
    <row r="501">
      <c r="A501" s="19" t="str">
        <f t="array" ref="A501">IFERROR(INDEX('Input - Capacities'!$F$3:$F$1128, MATCH(0,COUNTIF($A$1:A500, 'Input - Capacities'!$F$3:$F$1128), 0)),"")</f>
        <v>TRNSVKXXUKRXX</v>
      </c>
      <c r="B501" s="19" t="str">
        <f t="shared" si="1"/>
        <v>SVKXX</v>
      </c>
      <c r="C501" s="45" t="str">
        <f t="shared" si="2"/>
        <v>SVKXX</v>
      </c>
      <c r="D501" s="19" t="str">
        <f t="shared" si="3"/>
        <v>UKRXX</v>
      </c>
      <c r="E501" s="45" t="str">
        <f t="shared" si="4"/>
        <v>UKRXX</v>
      </c>
      <c r="F501" s="19" t="str">
        <f t="shared" si="5"/>
        <v>Yes</v>
      </c>
      <c r="G501" s="19" t="str">
        <f t="shared" si="6"/>
        <v>TRNSVKXXUKRXX</v>
      </c>
      <c r="H501" s="19">
        <f>max(SUMIFS('Input - Capacities'!$I$3:$I$1128,'Input - Capacities'!$F$3:$F$1128,A501),SUMIFS('Input - Capacities'!$J$3:$J$1128,'Input - Capacities'!$F$3:$F$1128,A501)*-1)</f>
        <v>650</v>
      </c>
      <c r="I501" s="47"/>
      <c r="L501" s="48"/>
      <c r="AD501" s="48"/>
      <c r="AE501" s="48" t="s">
        <v>457</v>
      </c>
      <c r="AF501" s="19">
        <f t="shared" si="17"/>
        <v>1</v>
      </c>
      <c r="AH501" s="42" t="s">
        <v>257</v>
      </c>
    </row>
    <row r="502">
      <c r="A502" s="19" t="str">
        <f t="array" ref="A502">IFERROR(INDEX('Input - Capacities'!$F$3:$F$1128, MATCH(0,COUNTIF($A$1:A501, 'Input - Capacities'!$F$3:$F$1128), 0)),"")</f>
        <v>TRNCIVXXLBRXX</v>
      </c>
      <c r="B502" s="19" t="str">
        <f t="shared" si="1"/>
        <v>CIVXX</v>
      </c>
      <c r="C502" s="45" t="str">
        <f t="shared" si="2"/>
        <v>CIVXX</v>
      </c>
      <c r="D502" s="19" t="str">
        <f t="shared" si="3"/>
        <v>LBRXX</v>
      </c>
      <c r="E502" s="45" t="str">
        <f t="shared" si="4"/>
        <v>LBRXX</v>
      </c>
      <c r="F502" s="19" t="str">
        <f t="shared" si="5"/>
        <v>Yes</v>
      </c>
      <c r="G502" s="19" t="str">
        <f t="shared" si="6"/>
        <v>TRNCIVXXLBRXX</v>
      </c>
      <c r="H502" s="19">
        <f>max(SUMIFS('Input - Capacities'!$I$3:$I$1128,'Input - Capacities'!$F$3:$F$1128,A502),SUMIFS('Input - Capacities'!$J$3:$J$1128,'Input - Capacities'!$F$3:$F$1128,A502)*-1)</f>
        <v>0</v>
      </c>
      <c r="I502" s="47"/>
      <c r="L502" s="48"/>
      <c r="AD502" s="48"/>
      <c r="AE502" s="48" t="s">
        <v>460</v>
      </c>
      <c r="AF502" s="19">
        <f t="shared" si="17"/>
        <v>1</v>
      </c>
      <c r="AH502" s="42" t="s">
        <v>683</v>
      </c>
    </row>
    <row r="503">
      <c r="A503" s="19" t="str">
        <f t="array" ref="A503">IFERROR(INDEX('Input - Capacities'!$F$3:$F$1128, MATCH(0,COUNTIF($A$1:A502, 'Input - Capacities'!$F$3:$F$1128), 0)),"")</f>
        <v>TRNCIVXXMLIXX</v>
      </c>
      <c r="B503" s="19" t="str">
        <f t="shared" si="1"/>
        <v>CIVXX</v>
      </c>
      <c r="C503" s="45" t="str">
        <f t="shared" si="2"/>
        <v>CIVXX</v>
      </c>
      <c r="D503" s="19" t="str">
        <f t="shared" si="3"/>
        <v>MLIXX</v>
      </c>
      <c r="E503" s="45" t="str">
        <f t="shared" si="4"/>
        <v>MLIXX</v>
      </c>
      <c r="F503" s="19" t="str">
        <f t="shared" si="5"/>
        <v>Yes</v>
      </c>
      <c r="G503" s="19" t="str">
        <f t="shared" si="6"/>
        <v>TRNCIVXXMLIXX</v>
      </c>
      <c r="H503" s="19">
        <f>max(SUMIFS('Input - Capacities'!$I$3:$I$1128,'Input - Capacities'!$F$3:$F$1128,A503),SUMIFS('Input - Capacities'!$J$3:$J$1128,'Input - Capacities'!$F$3:$F$1128,A503)*-1)</f>
        <v>0</v>
      </c>
      <c r="I503" s="47"/>
      <c r="L503" s="48"/>
      <c r="AD503" s="48"/>
      <c r="AE503" s="48" t="s">
        <v>105</v>
      </c>
      <c r="AF503" s="19">
        <f t="shared" si="17"/>
        <v>1</v>
      </c>
      <c r="AH503" s="42" t="s">
        <v>686</v>
      </c>
    </row>
    <row r="504">
      <c r="A504" s="19" t="str">
        <f t="array" ref="A504">IFERROR(INDEX('Input - Capacities'!$F$3:$F$1128, MATCH(0,COUNTIF($A$1:A503, 'Input - Capacities'!$F$3:$F$1128), 0)),"")</f>
        <v>TRNCMRXXCOGXX</v>
      </c>
      <c r="B504" s="19" t="str">
        <f t="shared" si="1"/>
        <v>CMRXX</v>
      </c>
      <c r="C504" s="45" t="str">
        <f t="shared" si="2"/>
        <v>CMRXX</v>
      </c>
      <c r="D504" s="19" t="str">
        <f t="shared" si="3"/>
        <v>COGXX</v>
      </c>
      <c r="E504" s="45" t="str">
        <f t="shared" si="4"/>
        <v>COGXX</v>
      </c>
      <c r="F504" s="19" t="str">
        <f t="shared" si="5"/>
        <v>Yes</v>
      </c>
      <c r="G504" s="19" t="str">
        <f t="shared" si="6"/>
        <v>TRNCMRXXCOGXX</v>
      </c>
      <c r="H504" s="19">
        <f>max(SUMIFS('Input - Capacities'!$I$3:$I$1128,'Input - Capacities'!$F$3:$F$1128,A504),SUMIFS('Input - Capacities'!$J$3:$J$1128,'Input - Capacities'!$F$3:$F$1128,A504)*-1)</f>
        <v>0</v>
      </c>
      <c r="I504" s="47"/>
      <c r="L504" s="48"/>
      <c r="AD504" s="48"/>
      <c r="AE504" s="48" t="s">
        <v>1366</v>
      </c>
      <c r="AF504" s="19">
        <f t="shared" si="17"/>
        <v>1</v>
      </c>
      <c r="AH504" s="42" t="s">
        <v>687</v>
      </c>
    </row>
    <row r="505">
      <c r="A505" s="19" t="str">
        <f t="array" ref="A505">IFERROR(INDEX('Input - Capacities'!$F$3:$F$1128, MATCH(0,COUNTIF($A$1:A504, 'Input - Capacities'!$F$3:$F$1128), 0)),"")</f>
        <v>TRNCMRXXGABXX</v>
      </c>
      <c r="B505" s="19" t="str">
        <f t="shared" si="1"/>
        <v>CMRXX</v>
      </c>
      <c r="C505" s="45" t="str">
        <f t="shared" si="2"/>
        <v>CMRXX</v>
      </c>
      <c r="D505" s="19" t="str">
        <f t="shared" si="3"/>
        <v>GABXX</v>
      </c>
      <c r="E505" s="45" t="str">
        <f t="shared" si="4"/>
        <v>GABXX</v>
      </c>
      <c r="F505" s="19" t="str">
        <f t="shared" si="5"/>
        <v>Yes</v>
      </c>
      <c r="G505" s="19" t="str">
        <f t="shared" si="6"/>
        <v>TRNCMRXXGABXX</v>
      </c>
      <c r="H505" s="19">
        <f>max(SUMIFS('Input - Capacities'!$I$3:$I$1128,'Input - Capacities'!$F$3:$F$1128,A505),SUMIFS('Input - Capacities'!$J$3:$J$1128,'Input - Capacities'!$F$3:$F$1128,A505)*-1)</f>
        <v>0</v>
      </c>
      <c r="I505" s="47"/>
      <c r="L505" s="48"/>
      <c r="AD505" s="48"/>
      <c r="AE505" s="48" t="s">
        <v>1369</v>
      </c>
      <c r="AF505" s="19">
        <f t="shared" si="17"/>
        <v>1</v>
      </c>
      <c r="AH505" s="42" t="s">
        <v>688</v>
      </c>
    </row>
    <row r="506">
      <c r="A506" s="19" t="str">
        <f t="array" ref="A506">IFERROR(INDEX('Input - Capacities'!$F$3:$F$1128, MATCH(0,COUNTIF($A$1:A505, 'Input - Capacities'!$F$3:$F$1128), 0)),"")</f>
        <v>TRNCMRXXGNQXX</v>
      </c>
      <c r="B506" s="19" t="str">
        <f t="shared" si="1"/>
        <v>CMRXX</v>
      </c>
      <c r="C506" s="45" t="str">
        <f t="shared" si="2"/>
        <v>CMRXX</v>
      </c>
      <c r="D506" s="19" t="str">
        <f t="shared" si="3"/>
        <v>GNQXX</v>
      </c>
      <c r="E506" s="45" t="str">
        <f t="shared" si="4"/>
        <v>GNQXX</v>
      </c>
      <c r="F506" s="19" t="str">
        <f t="shared" si="5"/>
        <v>Yes</v>
      </c>
      <c r="G506" s="19" t="str">
        <f t="shared" si="6"/>
        <v>TRNCMRXXGNQXX</v>
      </c>
      <c r="H506" s="19">
        <f>max(SUMIFS('Input - Capacities'!$I$3:$I$1128,'Input - Capacities'!$F$3:$F$1128,A506),SUMIFS('Input - Capacities'!$J$3:$J$1128,'Input - Capacities'!$F$3:$F$1128,A506)*-1)</f>
        <v>0</v>
      </c>
      <c r="I506" s="47"/>
      <c r="L506" s="48"/>
      <c r="AD506" s="48"/>
      <c r="AE506" s="48" t="s">
        <v>1373</v>
      </c>
      <c r="AF506" s="19">
        <f t="shared" si="17"/>
        <v>1</v>
      </c>
      <c r="AH506" s="42" t="s">
        <v>692</v>
      </c>
    </row>
    <row r="507">
      <c r="A507" s="19" t="str">
        <f t="array" ref="A507">IFERROR(INDEX('Input - Capacities'!$F$3:$F$1128, MATCH(0,COUNTIF($A$1:A506, 'Input - Capacities'!$F$3:$F$1128), 0)),"")</f>
        <v>TRNCMRXXNGAXX</v>
      </c>
      <c r="B507" s="19" t="str">
        <f t="shared" si="1"/>
        <v>CMRXX</v>
      </c>
      <c r="C507" s="45" t="str">
        <f t="shared" si="2"/>
        <v>CMRXX</v>
      </c>
      <c r="D507" s="19" t="str">
        <f t="shared" si="3"/>
        <v>NGAXX</v>
      </c>
      <c r="E507" s="45" t="str">
        <f t="shared" si="4"/>
        <v>NGAXX</v>
      </c>
      <c r="F507" s="19" t="str">
        <f t="shared" si="5"/>
        <v>Yes</v>
      </c>
      <c r="G507" s="19" t="str">
        <f t="shared" si="6"/>
        <v>TRNCMRXXNGAXX</v>
      </c>
      <c r="H507" s="19">
        <f>max(SUMIFS('Input - Capacities'!$I$3:$I$1128,'Input - Capacities'!$F$3:$F$1128,A507),SUMIFS('Input - Capacities'!$J$3:$J$1128,'Input - Capacities'!$F$3:$F$1128,A507)*-1)</f>
        <v>0</v>
      </c>
      <c r="I507" s="47"/>
      <c r="L507" s="48"/>
      <c r="AD507" s="48"/>
      <c r="AE507" s="48" t="s">
        <v>1374</v>
      </c>
      <c r="AF507" s="19">
        <f t="shared" si="17"/>
        <v>1</v>
      </c>
      <c r="AH507" s="42" t="s">
        <v>695</v>
      </c>
    </row>
    <row r="508">
      <c r="A508" s="19" t="str">
        <f t="array" ref="A508">IFERROR(INDEX('Input - Capacities'!$F$3:$F$1128, MATCH(0,COUNTIF($A$1:A507, 'Input - Capacities'!$F$3:$F$1128), 0)),"")</f>
        <v>TRNCMRXXTCDXX</v>
      </c>
      <c r="B508" s="19" t="str">
        <f t="shared" si="1"/>
        <v>CMRXX</v>
      </c>
      <c r="C508" s="45" t="str">
        <f t="shared" si="2"/>
        <v>CMRXX</v>
      </c>
      <c r="D508" s="19" t="str">
        <f t="shared" si="3"/>
        <v>TCDXX</v>
      </c>
      <c r="E508" s="45" t="str">
        <f t="shared" si="4"/>
        <v>TCDXX</v>
      </c>
      <c r="F508" s="19" t="str">
        <f t="shared" si="5"/>
        <v>Yes</v>
      </c>
      <c r="G508" s="19" t="str">
        <f t="shared" si="6"/>
        <v>TRNCMRXXTCDXX</v>
      </c>
      <c r="H508" s="19">
        <f>max(SUMIFS('Input - Capacities'!$I$3:$I$1128,'Input - Capacities'!$F$3:$F$1128,A508),SUMIFS('Input - Capacities'!$J$3:$J$1128,'Input - Capacities'!$F$3:$F$1128,A508)*-1)</f>
        <v>0</v>
      </c>
      <c r="I508" s="47"/>
      <c r="L508" s="48"/>
      <c r="AD508" s="48"/>
      <c r="AE508" s="48" t="s">
        <v>1376</v>
      </c>
      <c r="AF508" s="19">
        <f t="shared" si="17"/>
        <v>1</v>
      </c>
      <c r="AH508" s="42" t="s">
        <v>698</v>
      </c>
    </row>
    <row r="509">
      <c r="A509" s="19" t="str">
        <f t="array" ref="A509">IFERROR(INDEX('Input - Capacities'!$F$3:$F$1128, MATCH(0,COUNTIF($A$1:A508, 'Input - Capacities'!$F$3:$F$1128), 0)),"")</f>
        <v>TRNDJIXXSOMXX</v>
      </c>
      <c r="B509" s="19" t="str">
        <f t="shared" si="1"/>
        <v>DJIXX</v>
      </c>
      <c r="C509" s="45" t="str">
        <f t="shared" si="2"/>
        <v>DJIXX</v>
      </c>
      <c r="D509" s="19" t="str">
        <f t="shared" si="3"/>
        <v>SOMXX</v>
      </c>
      <c r="E509" s="45" t="str">
        <f t="shared" si="4"/>
        <v>SOMXX</v>
      </c>
      <c r="F509" s="19" t="str">
        <f t="shared" si="5"/>
        <v>Yes</v>
      </c>
      <c r="G509" s="19" t="str">
        <f t="shared" si="6"/>
        <v>TRNDJIXXSOMXX</v>
      </c>
      <c r="H509" s="19">
        <f>max(SUMIFS('Input - Capacities'!$I$3:$I$1128,'Input - Capacities'!$F$3:$F$1128,A509),SUMIFS('Input - Capacities'!$J$3:$J$1128,'Input - Capacities'!$F$3:$F$1128,A509)*-1)</f>
        <v>0</v>
      </c>
      <c r="I509" s="47"/>
      <c r="L509" s="48"/>
      <c r="AD509" s="48"/>
      <c r="AE509" s="48" t="s">
        <v>1383</v>
      </c>
      <c r="AF509" s="19">
        <f t="shared" si="17"/>
        <v>1</v>
      </c>
      <c r="AH509" s="42" t="s">
        <v>703</v>
      </c>
    </row>
    <row r="510">
      <c r="A510" s="19" t="str">
        <f t="array" ref="A510">IFERROR(INDEX('Input - Capacities'!$F$3:$F$1128, MATCH(0,COUNTIF($A$1:A509, 'Input - Capacities'!$F$3:$F$1128), 0)),"")</f>
        <v>TRNDJIXXYEMXX</v>
      </c>
      <c r="B510" s="19" t="str">
        <f t="shared" si="1"/>
        <v>DJIXX</v>
      </c>
      <c r="C510" s="45" t="str">
        <f t="shared" si="2"/>
        <v>DJIXX</v>
      </c>
      <c r="D510" s="19" t="str">
        <f t="shared" si="3"/>
        <v>YEMXX</v>
      </c>
      <c r="E510" s="45" t="str">
        <f t="shared" si="4"/>
        <v>YEMXX</v>
      </c>
      <c r="F510" s="19" t="str">
        <f t="shared" si="5"/>
        <v>Yes</v>
      </c>
      <c r="G510" s="19" t="str">
        <f t="shared" si="6"/>
        <v>TRNDJIXXYEMXX</v>
      </c>
      <c r="H510" s="19">
        <f>max(SUMIFS('Input - Capacities'!$I$3:$I$1128,'Input - Capacities'!$F$3:$F$1128,A510),SUMIFS('Input - Capacities'!$J$3:$J$1128,'Input - Capacities'!$F$3:$F$1128,A510)*-1)</f>
        <v>0</v>
      </c>
      <c r="I510" s="47"/>
      <c r="L510" s="48"/>
      <c r="AD510" s="48"/>
      <c r="AE510" s="48" t="s">
        <v>1384</v>
      </c>
      <c r="AF510" s="19">
        <f t="shared" si="17"/>
        <v>1</v>
      </c>
      <c r="AH510" s="42" t="s">
        <v>706</v>
      </c>
    </row>
    <row r="511">
      <c r="A511" s="19" t="str">
        <f t="array" ref="A511">IFERROR(INDEX('Input - Capacities'!$F$3:$F$1128, MATCH(0,COUNTIF($A$1:A510, 'Input - Capacities'!$F$3:$F$1128), 0)),"")</f>
        <v>TRNAGOXXCODXX</v>
      </c>
      <c r="B511" s="19" t="str">
        <f t="shared" si="1"/>
        <v>AGOXX</v>
      </c>
      <c r="C511" s="45" t="str">
        <f t="shared" si="2"/>
        <v>AGOXX</v>
      </c>
      <c r="D511" s="19" t="str">
        <f t="shared" si="3"/>
        <v>CODXX</v>
      </c>
      <c r="E511" s="45" t="str">
        <f t="shared" si="4"/>
        <v>CODXX</v>
      </c>
      <c r="F511" s="19" t="str">
        <f t="shared" si="5"/>
        <v>Yes</v>
      </c>
      <c r="G511" s="19" t="str">
        <f t="shared" si="6"/>
        <v>TRNAGOXXCODXX</v>
      </c>
      <c r="H511" s="19">
        <f>max(SUMIFS('Input - Capacities'!$I$3:$I$1128,'Input - Capacities'!$F$3:$F$1128,A511),SUMIFS('Input - Capacities'!$J$3:$J$1128,'Input - Capacities'!$F$3:$F$1128,A511)*-1)</f>
        <v>0</v>
      </c>
      <c r="I511" s="47"/>
      <c r="L511" s="48"/>
      <c r="AD511" s="48"/>
      <c r="AE511" s="48" t="s">
        <v>1385</v>
      </c>
      <c r="AF511" s="19">
        <f t="shared" si="17"/>
        <v>1</v>
      </c>
      <c r="AH511" s="42" t="s">
        <v>710</v>
      </c>
    </row>
    <row r="512">
      <c r="A512" s="19" t="str">
        <f t="array" ref="A512">IFERROR(INDEX('Input - Capacities'!$F$3:$F$1128, MATCH(0,COUNTIF($A$1:A511, 'Input - Capacities'!$F$3:$F$1128), 0)),"")</f>
        <v>TRNAGOXXCOGXX</v>
      </c>
      <c r="B512" s="19" t="str">
        <f t="shared" si="1"/>
        <v>AGOXX</v>
      </c>
      <c r="C512" s="45" t="str">
        <f t="shared" si="2"/>
        <v>AGOXX</v>
      </c>
      <c r="D512" s="19" t="str">
        <f t="shared" si="3"/>
        <v>COGXX</v>
      </c>
      <c r="E512" s="45" t="str">
        <f t="shared" si="4"/>
        <v>COGXX</v>
      </c>
      <c r="F512" s="19" t="str">
        <f t="shared" si="5"/>
        <v>Yes</v>
      </c>
      <c r="G512" s="19" t="str">
        <f t="shared" si="6"/>
        <v>TRNAGOXXCOGXX</v>
      </c>
      <c r="H512" s="19">
        <f>max(SUMIFS('Input - Capacities'!$I$3:$I$1128,'Input - Capacities'!$F$3:$F$1128,A512),SUMIFS('Input - Capacities'!$J$3:$J$1128,'Input - Capacities'!$F$3:$F$1128,A512)*-1)</f>
        <v>0</v>
      </c>
      <c r="I512" s="47"/>
      <c r="L512" s="48"/>
      <c r="AD512" s="48"/>
      <c r="AE512" s="48" t="s">
        <v>767</v>
      </c>
      <c r="AF512" s="19">
        <f t="shared" si="17"/>
        <v>1</v>
      </c>
      <c r="AH512" s="42" t="s">
        <v>716</v>
      </c>
    </row>
    <row r="513">
      <c r="A513" s="19" t="str">
        <f t="array" ref="A513">IFERROR(INDEX('Input - Capacities'!$F$3:$F$1128, MATCH(0,COUNTIF($A$1:A512, 'Input - Capacities'!$F$3:$F$1128), 0)),"")</f>
        <v>TRNAGOXXNAMXX</v>
      </c>
      <c r="B513" s="19" t="str">
        <f t="shared" si="1"/>
        <v>AGOXX</v>
      </c>
      <c r="C513" s="45" t="str">
        <f t="shared" si="2"/>
        <v>AGOXX</v>
      </c>
      <c r="D513" s="19" t="str">
        <f t="shared" si="3"/>
        <v>NAMXX</v>
      </c>
      <c r="E513" s="45" t="str">
        <f t="shared" si="4"/>
        <v>NAMXX</v>
      </c>
      <c r="F513" s="19" t="str">
        <f t="shared" si="5"/>
        <v>Yes</v>
      </c>
      <c r="G513" s="19" t="str">
        <f t="shared" si="6"/>
        <v>TRNAGOXXNAMXX</v>
      </c>
      <c r="H513" s="19">
        <f>max(SUMIFS('Input - Capacities'!$I$3:$I$1128,'Input - Capacities'!$F$3:$F$1128,A513),SUMIFS('Input - Capacities'!$J$3:$J$1128,'Input - Capacities'!$F$3:$F$1128,A513)*-1)</f>
        <v>0</v>
      </c>
      <c r="I513" s="47"/>
      <c r="L513" s="48"/>
      <c r="AD513" s="48"/>
      <c r="AE513" s="48" t="s">
        <v>769</v>
      </c>
      <c r="AF513" s="19">
        <f t="shared" si="17"/>
        <v>1</v>
      </c>
      <c r="AH513" s="42" t="s">
        <v>1904</v>
      </c>
    </row>
    <row r="514">
      <c r="A514" s="19" t="str">
        <f t="array" ref="A514">IFERROR(INDEX('Input - Capacities'!$F$3:$F$1128, MATCH(0,COUNTIF($A$1:A513, 'Input - Capacities'!$F$3:$F$1128), 0)),"")</f>
        <v>TRNAGOXXZMBXX</v>
      </c>
      <c r="B514" s="19" t="str">
        <f t="shared" si="1"/>
        <v>AGOXX</v>
      </c>
      <c r="C514" s="45" t="str">
        <f t="shared" si="2"/>
        <v>AGOXX</v>
      </c>
      <c r="D514" s="19" t="str">
        <f t="shared" si="3"/>
        <v>ZMBXX</v>
      </c>
      <c r="E514" s="45" t="str">
        <f t="shared" si="4"/>
        <v>ZMBXX</v>
      </c>
      <c r="F514" s="19" t="str">
        <f t="shared" si="5"/>
        <v>Yes</v>
      </c>
      <c r="G514" s="19" t="str">
        <f t="shared" si="6"/>
        <v>TRNAGOXXZMBXX</v>
      </c>
      <c r="H514" s="19">
        <f>max(SUMIFS('Input - Capacities'!$I$3:$I$1128,'Input - Capacities'!$F$3:$F$1128,A514),SUMIFS('Input - Capacities'!$J$3:$J$1128,'Input - Capacities'!$F$3:$F$1128,A514)*-1)</f>
        <v>0</v>
      </c>
      <c r="I514" s="47"/>
      <c r="L514" s="48"/>
      <c r="AD514" s="48"/>
      <c r="AE514" s="48" t="s">
        <v>770</v>
      </c>
      <c r="AF514" s="19">
        <f t="shared" si="17"/>
        <v>1</v>
      </c>
      <c r="AH514" s="42" t="s">
        <v>456</v>
      </c>
    </row>
    <row r="515">
      <c r="A515" s="19" t="str">
        <f t="array" ref="A515">IFERROR(INDEX('Input - Capacities'!$F$3:$F$1128, MATCH(0,COUNTIF($A$1:A514, 'Input - Capacities'!$F$3:$F$1128), 0)),"")</f>
        <v>TRNBDIXXCODXX</v>
      </c>
      <c r="B515" s="19" t="str">
        <f t="shared" si="1"/>
        <v>BDIXX</v>
      </c>
      <c r="C515" s="45" t="str">
        <f t="shared" si="2"/>
        <v>BDIXX</v>
      </c>
      <c r="D515" s="19" t="str">
        <f t="shared" si="3"/>
        <v>CODXX</v>
      </c>
      <c r="E515" s="45" t="str">
        <f t="shared" si="4"/>
        <v>CODXX</v>
      </c>
      <c r="F515" s="19" t="str">
        <f t="shared" si="5"/>
        <v>Yes</v>
      </c>
      <c r="G515" s="19" t="str">
        <f t="shared" si="6"/>
        <v>TRNBDIXXCODXX</v>
      </c>
      <c r="H515" s="19">
        <f>max(SUMIFS('Input - Capacities'!$I$3:$I$1128,'Input - Capacities'!$F$3:$F$1128,A515),SUMIFS('Input - Capacities'!$J$3:$J$1128,'Input - Capacities'!$F$3:$F$1128,A515)*-1)</f>
        <v>30</v>
      </c>
      <c r="I515" s="47"/>
      <c r="L515" s="48"/>
      <c r="AD515" s="48"/>
      <c r="AE515" s="48" t="s">
        <v>515</v>
      </c>
      <c r="AF515" s="19">
        <f t="shared" si="17"/>
        <v>1</v>
      </c>
      <c r="AH515" s="42" t="s">
        <v>457</v>
      </c>
    </row>
    <row r="516">
      <c r="A516" s="19" t="str">
        <f t="array" ref="A516">IFERROR(INDEX('Input - Capacities'!$F$3:$F$1128, MATCH(0,COUNTIF($A$1:A515, 'Input - Capacities'!$F$3:$F$1128), 0)),"")</f>
        <v>TRNBDIXXRWAXX</v>
      </c>
      <c r="B516" s="19" t="str">
        <f t="shared" si="1"/>
        <v>BDIXX</v>
      </c>
      <c r="C516" s="45" t="str">
        <f t="shared" si="2"/>
        <v>BDIXX</v>
      </c>
      <c r="D516" s="19" t="str">
        <f t="shared" si="3"/>
        <v>RWAXX</v>
      </c>
      <c r="E516" s="45" t="str">
        <f t="shared" si="4"/>
        <v>RWAXX</v>
      </c>
      <c r="F516" s="19" t="str">
        <f t="shared" si="5"/>
        <v>Yes</v>
      </c>
      <c r="G516" s="19" t="str">
        <f t="shared" si="6"/>
        <v>TRNBDIXXRWAXX</v>
      </c>
      <c r="H516" s="19">
        <f>max(SUMIFS('Input - Capacities'!$I$3:$I$1128,'Input - Capacities'!$F$3:$F$1128,A516),SUMIFS('Input - Capacities'!$J$3:$J$1128,'Input - Capacities'!$F$3:$F$1128,A516)*-1)</f>
        <v>30</v>
      </c>
      <c r="I516" s="47"/>
      <c r="L516" s="48"/>
      <c r="AD516" s="48"/>
      <c r="AE516" s="48" t="s">
        <v>1390</v>
      </c>
      <c r="AF516" s="19">
        <f t="shared" si="17"/>
        <v>1</v>
      </c>
      <c r="AH516" s="42" t="s">
        <v>460</v>
      </c>
    </row>
    <row r="517">
      <c r="A517" s="19" t="str">
        <f t="array" ref="A517">IFERROR(INDEX('Input - Capacities'!$F$3:$F$1128, MATCH(0,COUNTIF($A$1:A516, 'Input - Capacities'!$F$3:$F$1128), 0)),"")</f>
        <v>TRNBDIXXTZAXX</v>
      </c>
      <c r="B517" s="19" t="str">
        <f t="shared" si="1"/>
        <v>BDIXX</v>
      </c>
      <c r="C517" s="45" t="str">
        <f t="shared" si="2"/>
        <v>BDIXX</v>
      </c>
      <c r="D517" s="19" t="str">
        <f t="shared" si="3"/>
        <v>TZAXX</v>
      </c>
      <c r="E517" s="45" t="str">
        <f t="shared" si="4"/>
        <v>TZAXX</v>
      </c>
      <c r="F517" s="19" t="str">
        <f t="shared" si="5"/>
        <v>Yes</v>
      </c>
      <c r="G517" s="19" t="str">
        <f t="shared" si="6"/>
        <v>TRNBDIXXTZAXX</v>
      </c>
      <c r="H517" s="19">
        <f>max(SUMIFS('Input - Capacities'!$I$3:$I$1128,'Input - Capacities'!$F$3:$F$1128,A517),SUMIFS('Input - Capacities'!$J$3:$J$1128,'Input - Capacities'!$F$3:$F$1128,A517)*-1)</f>
        <v>0</v>
      </c>
      <c r="I517" s="47"/>
      <c r="L517" s="48"/>
      <c r="AD517" s="48"/>
      <c r="AE517" s="48" t="s">
        <v>1393</v>
      </c>
      <c r="AF517" s="19">
        <f t="shared" si="17"/>
        <v>1</v>
      </c>
      <c r="AH517" s="42" t="s">
        <v>1905</v>
      </c>
    </row>
    <row r="518">
      <c r="A518" s="19" t="str">
        <f t="array" ref="A518">IFERROR(INDEX('Input - Capacities'!$F$3:$F$1128, MATCH(0,COUNTIF($A$1:A517, 'Input - Capacities'!$F$3:$F$1128), 0)),"")</f>
        <v>TRNBENXXBFAXX</v>
      </c>
      <c r="B518" s="19" t="str">
        <f t="shared" si="1"/>
        <v>BENXX</v>
      </c>
      <c r="C518" s="45" t="str">
        <f t="shared" si="2"/>
        <v>BENXX</v>
      </c>
      <c r="D518" s="19" t="str">
        <f t="shared" si="3"/>
        <v>BFAXX</v>
      </c>
      <c r="E518" s="45" t="str">
        <f t="shared" si="4"/>
        <v>BFAXX</v>
      </c>
      <c r="F518" s="19" t="str">
        <f t="shared" si="5"/>
        <v>Yes</v>
      </c>
      <c r="G518" s="19" t="str">
        <f t="shared" si="6"/>
        <v>TRNBENXXBFAXX</v>
      </c>
      <c r="H518" s="19">
        <f>max(SUMIFS('Input - Capacities'!$I$3:$I$1128,'Input - Capacities'!$F$3:$F$1128,A518),SUMIFS('Input - Capacities'!$J$3:$J$1128,'Input - Capacities'!$F$3:$F$1128,A518)*-1)</f>
        <v>0</v>
      </c>
      <c r="I518" s="47"/>
      <c r="L518" s="48"/>
      <c r="AD518" s="48"/>
      <c r="AE518" s="48" t="s">
        <v>1265</v>
      </c>
      <c r="AF518" s="19">
        <f t="shared" si="17"/>
        <v>1</v>
      </c>
      <c r="AH518" s="42" t="s">
        <v>1906</v>
      </c>
    </row>
    <row r="519">
      <c r="A519" s="19" t="str">
        <f t="array" ref="A519">IFERROR(INDEX('Input - Capacities'!$F$3:$F$1128, MATCH(0,COUNTIF($A$1:A518, 'Input - Capacities'!$F$3:$F$1128), 0)),"")</f>
        <v>TRNBENXXGHAXX</v>
      </c>
      <c r="B519" s="19" t="str">
        <f t="shared" si="1"/>
        <v>BENXX</v>
      </c>
      <c r="C519" s="45" t="str">
        <f t="shared" si="2"/>
        <v>BENXX</v>
      </c>
      <c r="D519" s="19" t="str">
        <f t="shared" si="3"/>
        <v>GHAXX</v>
      </c>
      <c r="E519" s="45" t="str">
        <f t="shared" si="4"/>
        <v>GHAXX</v>
      </c>
      <c r="F519" s="19" t="str">
        <f t="shared" si="5"/>
        <v>Yes</v>
      </c>
      <c r="G519" s="19" t="str">
        <f t="shared" si="6"/>
        <v>TRNBENXXGHAXX</v>
      </c>
      <c r="H519" s="19">
        <f>max(SUMIFS('Input - Capacities'!$I$3:$I$1128,'Input - Capacities'!$F$3:$F$1128,A519),SUMIFS('Input - Capacities'!$J$3:$J$1128,'Input - Capacities'!$F$3:$F$1128,A519)*-1)</f>
        <v>450</v>
      </c>
      <c r="I519" s="47"/>
      <c r="L519" s="48"/>
      <c r="AD519" s="48"/>
      <c r="AE519" s="48" t="s">
        <v>1270</v>
      </c>
      <c r="AF519" s="19">
        <f t="shared" si="17"/>
        <v>1</v>
      </c>
      <c r="AH519" s="42" t="s">
        <v>1985</v>
      </c>
    </row>
    <row r="520">
      <c r="A520" s="19" t="str">
        <f t="array" ref="A520">IFERROR(INDEX('Input - Capacities'!$F$3:$F$1128, MATCH(0,COUNTIF($A$1:A519, 'Input - Capacities'!$F$3:$F$1128), 0)),"")</f>
        <v>TRNBENXXNERXX</v>
      </c>
      <c r="B520" s="19" t="str">
        <f t="shared" si="1"/>
        <v>BENXX</v>
      </c>
      <c r="C520" s="45" t="str">
        <f t="shared" si="2"/>
        <v>BENXX</v>
      </c>
      <c r="D520" s="19" t="str">
        <f t="shared" si="3"/>
        <v>NERXX</v>
      </c>
      <c r="E520" s="45" t="str">
        <f t="shared" si="4"/>
        <v>NERXX</v>
      </c>
      <c r="F520" s="19" t="str">
        <f t="shared" si="5"/>
        <v>Yes</v>
      </c>
      <c r="G520" s="19" t="str">
        <f t="shared" si="6"/>
        <v>TRNBENXXNERXX</v>
      </c>
      <c r="H520" s="19">
        <f>max(SUMIFS('Input - Capacities'!$I$3:$I$1128,'Input - Capacities'!$F$3:$F$1128,A520),SUMIFS('Input - Capacities'!$J$3:$J$1128,'Input - Capacities'!$F$3:$F$1128,A520)*-1)</f>
        <v>0</v>
      </c>
      <c r="I520" s="47"/>
      <c r="L520" s="48"/>
      <c r="AD520" s="48"/>
      <c r="AE520" s="48" t="s">
        <v>1275</v>
      </c>
      <c r="AF520" s="19">
        <f t="shared" si="17"/>
        <v>1</v>
      </c>
      <c r="AH520" s="42" t="s">
        <v>1907</v>
      </c>
    </row>
    <row r="521">
      <c r="A521" s="19" t="str">
        <f t="array" ref="A521">IFERROR(INDEX('Input - Capacities'!$F$3:$F$1128, MATCH(0,COUNTIF($A$1:A520, 'Input - Capacities'!$F$3:$F$1128), 0)),"")</f>
        <v>TRNBENXXNGAXX</v>
      </c>
      <c r="B521" s="19" t="str">
        <f t="shared" si="1"/>
        <v>BENXX</v>
      </c>
      <c r="C521" s="45" t="str">
        <f t="shared" si="2"/>
        <v>BENXX</v>
      </c>
      <c r="D521" s="19" t="str">
        <f t="shared" si="3"/>
        <v>NGAXX</v>
      </c>
      <c r="E521" s="45" t="str">
        <f t="shared" si="4"/>
        <v>NGAXX</v>
      </c>
      <c r="F521" s="19" t="str">
        <f t="shared" si="5"/>
        <v>Yes</v>
      </c>
      <c r="G521" s="19" t="str">
        <f t="shared" si="6"/>
        <v>TRNBENXXNGAXX</v>
      </c>
      <c r="H521" s="19">
        <f>max(SUMIFS('Input - Capacities'!$I$3:$I$1128,'Input - Capacities'!$F$3:$F$1128,A521),SUMIFS('Input - Capacities'!$J$3:$J$1128,'Input - Capacities'!$F$3:$F$1128,A521)*-1)</f>
        <v>210</v>
      </c>
      <c r="I521" s="47"/>
      <c r="L521" s="48"/>
      <c r="AD521" s="48"/>
      <c r="AE521" s="48" t="s">
        <v>1281</v>
      </c>
      <c r="AF521" s="19">
        <f t="shared" si="17"/>
        <v>1</v>
      </c>
      <c r="AH521" s="42" t="s">
        <v>1908</v>
      </c>
    </row>
    <row r="522">
      <c r="A522" s="19" t="str">
        <f t="array" ref="A522">IFERROR(INDEX('Input - Capacities'!$F$3:$F$1128, MATCH(0,COUNTIF($A$1:A521, 'Input - Capacities'!$F$3:$F$1128), 0)),"")</f>
        <v>TRNBENXXTGOXX</v>
      </c>
      <c r="B522" s="19" t="str">
        <f t="shared" si="1"/>
        <v>BENXX</v>
      </c>
      <c r="C522" s="45" t="str">
        <f t="shared" si="2"/>
        <v>BENXX</v>
      </c>
      <c r="D522" s="19" t="str">
        <f t="shared" si="3"/>
        <v>TGOXX</v>
      </c>
      <c r="E522" s="45" t="str">
        <f t="shared" si="4"/>
        <v>TGOXX</v>
      </c>
      <c r="F522" s="19" t="str">
        <f t="shared" si="5"/>
        <v>Yes</v>
      </c>
      <c r="G522" s="19" t="str">
        <f t="shared" si="6"/>
        <v>TRNBENXXTGOXX</v>
      </c>
      <c r="H522" s="19">
        <f>max(SUMIFS('Input - Capacities'!$I$3:$I$1128,'Input - Capacities'!$F$3:$F$1128,A522),SUMIFS('Input - Capacities'!$J$3:$J$1128,'Input - Capacities'!$F$3:$F$1128,A522)*-1)</f>
        <v>345</v>
      </c>
      <c r="I522" s="47"/>
      <c r="L522" s="48"/>
      <c r="AD522" s="48"/>
      <c r="AE522" s="48" t="s">
        <v>1285</v>
      </c>
      <c r="AF522" s="19">
        <f t="shared" si="17"/>
        <v>1</v>
      </c>
      <c r="AH522" s="42" t="s">
        <v>1909</v>
      </c>
    </row>
    <row r="523">
      <c r="A523" s="19" t="str">
        <f t="array" ref="A523">IFERROR(INDEX('Input - Capacities'!$F$3:$F$1128, MATCH(0,COUNTIF($A$1:A522, 'Input - Capacities'!$F$3:$F$1128), 0)),"")</f>
        <v>TRNBFAXXCIVXX</v>
      </c>
      <c r="B523" s="19" t="str">
        <f t="shared" si="1"/>
        <v>BFAXX</v>
      </c>
      <c r="C523" s="45" t="str">
        <f t="shared" si="2"/>
        <v>BFAXX</v>
      </c>
      <c r="D523" s="19" t="str">
        <f t="shared" si="3"/>
        <v>CIVXX</v>
      </c>
      <c r="E523" s="45" t="str">
        <f t="shared" si="4"/>
        <v>CIVXX</v>
      </c>
      <c r="F523" s="19" t="str">
        <f t="shared" si="5"/>
        <v>Yes</v>
      </c>
      <c r="G523" s="19" t="str">
        <f t="shared" si="6"/>
        <v>TRNBFAXXCIVXX</v>
      </c>
      <c r="H523" s="19">
        <f>max(SUMIFS('Input - Capacities'!$I$3:$I$1128,'Input - Capacities'!$F$3:$F$1128,A523),SUMIFS('Input - Capacities'!$J$3:$J$1128,'Input - Capacities'!$F$3:$F$1128,A523)*-1)</f>
        <v>113</v>
      </c>
      <c r="I523" s="47"/>
      <c r="L523" s="48"/>
      <c r="AD523" s="48"/>
      <c r="AE523" s="48" t="s">
        <v>1291</v>
      </c>
      <c r="AF523" s="19">
        <f t="shared" si="17"/>
        <v>1</v>
      </c>
      <c r="AH523" s="42" t="s">
        <v>1910</v>
      </c>
    </row>
    <row r="524">
      <c r="A524" s="19" t="str">
        <f t="array" ref="A524">IFERROR(INDEX('Input - Capacities'!$F$3:$F$1128, MATCH(0,COUNTIF($A$1:A523, 'Input - Capacities'!$F$3:$F$1128), 0)),"")</f>
        <v>TRNBFAXXGHAXX</v>
      </c>
      <c r="B524" s="19" t="str">
        <f t="shared" si="1"/>
        <v>BFAXX</v>
      </c>
      <c r="C524" s="45" t="str">
        <f t="shared" si="2"/>
        <v>BFAXX</v>
      </c>
      <c r="D524" s="19" t="str">
        <f t="shared" si="3"/>
        <v>GHAXX</v>
      </c>
      <c r="E524" s="45" t="str">
        <f t="shared" si="4"/>
        <v>GHAXX</v>
      </c>
      <c r="F524" s="19" t="str">
        <f t="shared" si="5"/>
        <v>Yes</v>
      </c>
      <c r="G524" s="19" t="str">
        <f t="shared" si="6"/>
        <v>TRNBFAXXGHAXX</v>
      </c>
      <c r="H524" s="19">
        <f>max(SUMIFS('Input - Capacities'!$I$3:$I$1128,'Input - Capacities'!$F$3:$F$1128,A524),SUMIFS('Input - Capacities'!$J$3:$J$1128,'Input - Capacities'!$F$3:$F$1128,A524)*-1)</f>
        <v>100</v>
      </c>
      <c r="I524" s="47"/>
      <c r="L524" s="48"/>
      <c r="AD524" s="48"/>
      <c r="AE524" s="48" t="s">
        <v>1397</v>
      </c>
      <c r="AF524" s="19">
        <f t="shared" si="17"/>
        <v>1</v>
      </c>
      <c r="AH524" s="42" t="s">
        <v>1911</v>
      </c>
    </row>
    <row r="525">
      <c r="A525" s="19" t="str">
        <f t="array" ref="A525">IFERROR(INDEX('Input - Capacities'!$F$3:$F$1128, MATCH(0,COUNTIF($A$1:A524, 'Input - Capacities'!$F$3:$F$1128), 0)),"")</f>
        <v>TRNBFAXXMLIXX</v>
      </c>
      <c r="B525" s="19" t="str">
        <f t="shared" si="1"/>
        <v>BFAXX</v>
      </c>
      <c r="C525" s="45" t="str">
        <f t="shared" si="2"/>
        <v>BFAXX</v>
      </c>
      <c r="D525" s="19" t="str">
        <f t="shared" si="3"/>
        <v>MLIXX</v>
      </c>
      <c r="E525" s="45" t="str">
        <f t="shared" si="4"/>
        <v>MLIXX</v>
      </c>
      <c r="F525" s="19" t="str">
        <f t="shared" si="5"/>
        <v>Yes</v>
      </c>
      <c r="G525" s="19" t="str">
        <f t="shared" si="6"/>
        <v>TRNBFAXXMLIXX</v>
      </c>
      <c r="H525" s="19">
        <f>max(SUMIFS('Input - Capacities'!$I$3:$I$1128,'Input - Capacities'!$F$3:$F$1128,A525),SUMIFS('Input - Capacities'!$J$3:$J$1128,'Input - Capacities'!$F$3:$F$1128,A525)*-1)</f>
        <v>0</v>
      </c>
      <c r="I525" s="47"/>
      <c r="L525" s="48"/>
      <c r="AD525" s="48"/>
      <c r="AE525" s="48" t="s">
        <v>1401</v>
      </c>
      <c r="AF525" s="19">
        <f t="shared" si="17"/>
        <v>1</v>
      </c>
      <c r="AH525" s="42" t="s">
        <v>1912</v>
      </c>
    </row>
    <row r="526">
      <c r="A526" s="19" t="str">
        <f t="array" ref="A526">IFERROR(INDEX('Input - Capacities'!$F$3:$F$1128, MATCH(0,COUNTIF($A$1:A525, 'Input - Capacities'!$F$3:$F$1128), 0)),"")</f>
        <v>TRNBFAXXNERXX</v>
      </c>
      <c r="B526" s="19" t="str">
        <f t="shared" si="1"/>
        <v>BFAXX</v>
      </c>
      <c r="C526" s="45" t="str">
        <f t="shared" si="2"/>
        <v>BFAXX</v>
      </c>
      <c r="D526" s="19" t="str">
        <f t="shared" si="3"/>
        <v>NERXX</v>
      </c>
      <c r="E526" s="45" t="str">
        <f t="shared" si="4"/>
        <v>NERXX</v>
      </c>
      <c r="F526" s="19" t="str">
        <f t="shared" si="5"/>
        <v>Yes</v>
      </c>
      <c r="G526" s="19" t="str">
        <f t="shared" si="6"/>
        <v>TRNBFAXXNERXX</v>
      </c>
      <c r="H526" s="19">
        <f>max(SUMIFS('Input - Capacities'!$I$3:$I$1128,'Input - Capacities'!$F$3:$F$1128,A526),SUMIFS('Input - Capacities'!$J$3:$J$1128,'Input - Capacities'!$F$3:$F$1128,A526)*-1)</f>
        <v>0</v>
      </c>
      <c r="I526" s="47"/>
      <c r="L526" s="48"/>
      <c r="AD526" s="48"/>
      <c r="AE526" s="48" t="s">
        <v>1403</v>
      </c>
      <c r="AF526" s="19">
        <f t="shared" si="17"/>
        <v>1</v>
      </c>
      <c r="AH526" s="42" t="s">
        <v>105</v>
      </c>
    </row>
    <row r="527">
      <c r="A527" s="19" t="str">
        <f t="array" ref="A527">IFERROR(INDEX('Input - Capacities'!$F$3:$F$1128, MATCH(0,COUNTIF($A$1:A526, 'Input - Capacities'!$F$3:$F$1128), 0)),"")</f>
        <v>TRNBFAXXTGOXX</v>
      </c>
      <c r="B527" s="19" t="str">
        <f t="shared" si="1"/>
        <v>BFAXX</v>
      </c>
      <c r="C527" s="45" t="str">
        <f t="shared" si="2"/>
        <v>BFAXX</v>
      </c>
      <c r="D527" s="19" t="str">
        <f t="shared" si="3"/>
        <v>TGOXX</v>
      </c>
      <c r="E527" s="45" t="str">
        <f t="shared" si="4"/>
        <v>TGOXX</v>
      </c>
      <c r="F527" s="19" t="str">
        <f t="shared" si="5"/>
        <v>Yes</v>
      </c>
      <c r="G527" s="19" t="str">
        <f t="shared" si="6"/>
        <v>TRNBFAXXTGOXX</v>
      </c>
      <c r="H527" s="19">
        <f>max(SUMIFS('Input - Capacities'!$I$3:$I$1128,'Input - Capacities'!$F$3:$F$1128,A527),SUMIFS('Input - Capacities'!$J$3:$J$1128,'Input - Capacities'!$F$3:$F$1128,A527)*-1)</f>
        <v>0</v>
      </c>
      <c r="I527" s="47"/>
      <c r="L527" s="48"/>
      <c r="AD527" s="48"/>
      <c r="AE527" s="48" t="s">
        <v>1405</v>
      </c>
      <c r="AF527" s="19">
        <f t="shared" si="17"/>
        <v>1</v>
      </c>
      <c r="AH527" s="42" t="s">
        <v>1366</v>
      </c>
    </row>
    <row r="528">
      <c r="A528" s="19" t="str">
        <f t="array" ref="A528">IFERROR(INDEX('Input - Capacities'!$F$3:$F$1128, MATCH(0,COUNTIF($A$1:A527, 'Input - Capacities'!$F$3:$F$1128), 0)),"")</f>
        <v>TRNBWAXXNAMXX</v>
      </c>
      <c r="B528" s="19" t="str">
        <f t="shared" si="1"/>
        <v>BWAXX</v>
      </c>
      <c r="C528" s="45" t="str">
        <f t="shared" si="2"/>
        <v>BWAXX</v>
      </c>
      <c r="D528" s="19" t="str">
        <f t="shared" si="3"/>
        <v>NAMXX</v>
      </c>
      <c r="E528" s="45" t="str">
        <f t="shared" si="4"/>
        <v>NAMXX</v>
      </c>
      <c r="F528" s="19" t="str">
        <f t="shared" si="5"/>
        <v>Yes</v>
      </c>
      <c r="G528" s="19" t="str">
        <f t="shared" si="6"/>
        <v>TRNBWAXXNAMXX</v>
      </c>
      <c r="H528" s="19">
        <f>max(SUMIFS('Input - Capacities'!$I$3:$I$1128,'Input - Capacities'!$F$3:$F$1128,A528),SUMIFS('Input - Capacities'!$J$3:$J$1128,'Input - Capacities'!$F$3:$F$1128,A528)*-1)</f>
        <v>0</v>
      </c>
      <c r="I528" s="47"/>
      <c r="L528" s="48"/>
      <c r="AD528" s="48"/>
      <c r="AE528" s="48" t="s">
        <v>1407</v>
      </c>
      <c r="AF528" s="19">
        <f t="shared" si="17"/>
        <v>1</v>
      </c>
      <c r="AH528" s="42" t="s">
        <v>1369</v>
      </c>
    </row>
    <row r="529">
      <c r="A529" s="19" t="str">
        <f t="array" ref="A529">IFERROR(INDEX('Input - Capacities'!$F$3:$F$1128, MATCH(0,COUNTIF($A$1:A528, 'Input - Capacities'!$F$3:$F$1128), 0)),"")</f>
        <v>TRNBWAXXZAFXX</v>
      </c>
      <c r="B529" s="19" t="str">
        <f t="shared" si="1"/>
        <v>BWAXX</v>
      </c>
      <c r="C529" s="45" t="str">
        <f t="shared" si="2"/>
        <v>BWAXX</v>
      </c>
      <c r="D529" s="19" t="str">
        <f t="shared" si="3"/>
        <v>ZAFXX</v>
      </c>
      <c r="E529" s="45" t="str">
        <f t="shared" si="4"/>
        <v>ZAFXX</v>
      </c>
      <c r="F529" s="19" t="str">
        <f t="shared" si="5"/>
        <v>Yes</v>
      </c>
      <c r="G529" s="19" t="str">
        <f t="shared" si="6"/>
        <v>TRNBWAXXZAFXX</v>
      </c>
      <c r="H529" s="19">
        <f>max(SUMIFS('Input - Capacities'!$I$3:$I$1128,'Input - Capacities'!$F$3:$F$1128,A529),SUMIFS('Input - Capacities'!$J$3:$J$1128,'Input - Capacities'!$F$3:$F$1128,A529)*-1)</f>
        <v>615</v>
      </c>
      <c r="I529" s="47"/>
      <c r="L529" s="48"/>
      <c r="AD529" s="48"/>
      <c r="AE529" s="48" t="s">
        <v>1408</v>
      </c>
      <c r="AF529" s="19">
        <f t="shared" si="17"/>
        <v>1</v>
      </c>
      <c r="AH529" s="42" t="s">
        <v>1373</v>
      </c>
    </row>
    <row r="530">
      <c r="A530" s="19" t="str">
        <f t="array" ref="A530">IFERROR(INDEX('Input - Capacities'!$F$3:$F$1128, MATCH(0,COUNTIF($A$1:A529, 'Input - Capacities'!$F$3:$F$1128), 0)),"")</f>
        <v>TRNBWAXXZMBXX</v>
      </c>
      <c r="B530" s="19" t="str">
        <f t="shared" si="1"/>
        <v>BWAXX</v>
      </c>
      <c r="C530" s="45" t="str">
        <f t="shared" si="2"/>
        <v>BWAXX</v>
      </c>
      <c r="D530" s="19" t="str">
        <f t="shared" si="3"/>
        <v>ZMBXX</v>
      </c>
      <c r="E530" s="45" t="str">
        <f t="shared" si="4"/>
        <v>ZMBXX</v>
      </c>
      <c r="F530" s="19" t="str">
        <f t="shared" si="5"/>
        <v>Yes</v>
      </c>
      <c r="G530" s="19" t="str">
        <f t="shared" si="6"/>
        <v>TRNBWAXXZMBXX</v>
      </c>
      <c r="H530" s="19">
        <f>max(SUMIFS('Input - Capacities'!$I$3:$I$1128,'Input - Capacities'!$F$3:$F$1128,A530),SUMIFS('Input - Capacities'!$J$3:$J$1128,'Input - Capacities'!$F$3:$F$1128,A530)*-1)</f>
        <v>250</v>
      </c>
      <c r="I530" s="47"/>
      <c r="L530" s="48"/>
      <c r="AD530" s="48"/>
      <c r="AE530" s="48" t="s">
        <v>1781</v>
      </c>
      <c r="AF530" s="19">
        <f t="shared" si="17"/>
        <v>1</v>
      </c>
      <c r="AH530" s="42" t="s">
        <v>1374</v>
      </c>
    </row>
    <row r="531">
      <c r="A531" s="19" t="str">
        <f t="array" ref="A531">IFERROR(INDEX('Input - Capacities'!$F$3:$F$1128, MATCH(0,COUNTIF($A$1:A530, 'Input - Capacities'!$F$3:$F$1128), 0)),"")</f>
        <v>TRNBWAXXZWEXX</v>
      </c>
      <c r="B531" s="19" t="str">
        <f t="shared" si="1"/>
        <v>BWAXX</v>
      </c>
      <c r="C531" s="45" t="str">
        <f t="shared" si="2"/>
        <v>BWAXX</v>
      </c>
      <c r="D531" s="19" t="str">
        <f t="shared" si="3"/>
        <v>ZWEXX</v>
      </c>
      <c r="E531" s="45" t="str">
        <f t="shared" si="4"/>
        <v>ZWEXX</v>
      </c>
      <c r="F531" s="19" t="str">
        <f t="shared" si="5"/>
        <v>Yes</v>
      </c>
      <c r="G531" s="19" t="str">
        <f t="shared" si="6"/>
        <v>TRNBWAXXZWEXX</v>
      </c>
      <c r="H531" s="19">
        <f>max(SUMIFS('Input - Capacities'!$I$3:$I$1128,'Input - Capacities'!$F$3:$F$1128,A531),SUMIFS('Input - Capacities'!$J$3:$J$1128,'Input - Capacities'!$F$3:$F$1128,A531)*-1)</f>
        <v>420</v>
      </c>
      <c r="I531" s="47"/>
      <c r="L531" s="48"/>
      <c r="AD531" s="48"/>
      <c r="AE531" s="48" t="s">
        <v>1783</v>
      </c>
      <c r="AF531" s="19">
        <f t="shared" si="17"/>
        <v>1</v>
      </c>
      <c r="AH531" s="42" t="s">
        <v>1376</v>
      </c>
    </row>
    <row r="532">
      <c r="A532" s="19" t="str">
        <f t="array" ref="A532">IFERROR(INDEX('Input - Capacities'!$F$3:$F$1128, MATCH(0,COUNTIF($A$1:A531, 'Input - Capacities'!$F$3:$F$1128), 0)),"")</f>
        <v>TRNCAFXXCMRXX</v>
      </c>
      <c r="B532" s="19" t="str">
        <f t="shared" si="1"/>
        <v>CAFXX</v>
      </c>
      <c r="C532" s="45" t="str">
        <f t="shared" si="2"/>
        <v>CAFXX</v>
      </c>
      <c r="D532" s="19" t="str">
        <f t="shared" si="3"/>
        <v>CMRXX</v>
      </c>
      <c r="E532" s="45" t="str">
        <f t="shared" si="4"/>
        <v>CMRXX</v>
      </c>
      <c r="F532" s="19" t="str">
        <f t="shared" si="5"/>
        <v>Yes</v>
      </c>
      <c r="G532" s="19" t="str">
        <f t="shared" si="6"/>
        <v>TRNCAFXXCMRXX</v>
      </c>
      <c r="H532" s="19">
        <f>max(SUMIFS('Input - Capacities'!$I$3:$I$1128,'Input - Capacities'!$F$3:$F$1128,A532),SUMIFS('Input - Capacities'!$J$3:$J$1128,'Input - Capacities'!$F$3:$F$1128,A532)*-1)</f>
        <v>0</v>
      </c>
      <c r="I532" s="47"/>
      <c r="L532" s="48"/>
      <c r="AD532" s="48"/>
      <c r="AE532" s="48" t="s">
        <v>518</v>
      </c>
      <c r="AF532" s="19">
        <f t="shared" si="17"/>
        <v>1</v>
      </c>
      <c r="AH532" s="42" t="s">
        <v>1383</v>
      </c>
    </row>
    <row r="533">
      <c r="A533" s="19" t="str">
        <f t="array" ref="A533">IFERROR(INDEX('Input - Capacities'!$F$3:$F$1128, MATCH(0,COUNTIF($A$1:A532, 'Input - Capacities'!$F$3:$F$1128), 0)),"")</f>
        <v>TRNCAFXXCODXX</v>
      </c>
      <c r="B533" s="19" t="str">
        <f t="shared" si="1"/>
        <v>CAFXX</v>
      </c>
      <c r="C533" s="45" t="str">
        <f t="shared" si="2"/>
        <v>CAFXX</v>
      </c>
      <c r="D533" s="19" t="str">
        <f t="shared" si="3"/>
        <v>CODXX</v>
      </c>
      <c r="E533" s="45" t="str">
        <f t="shared" si="4"/>
        <v>CODXX</v>
      </c>
      <c r="F533" s="19" t="str">
        <f t="shared" si="5"/>
        <v>Yes</v>
      </c>
      <c r="G533" s="19" t="str">
        <f t="shared" si="6"/>
        <v>TRNCAFXXCODXX</v>
      </c>
      <c r="H533" s="19">
        <f>max(SUMIFS('Input - Capacities'!$I$3:$I$1128,'Input - Capacities'!$F$3:$F$1128,A533),SUMIFS('Input - Capacities'!$J$3:$J$1128,'Input - Capacities'!$F$3:$F$1128,A533)*-1)</f>
        <v>0</v>
      </c>
      <c r="I533" s="47"/>
      <c r="L533" s="48"/>
      <c r="AD533" s="48"/>
      <c r="AE533" s="48" t="s">
        <v>1029</v>
      </c>
      <c r="AF533" s="19">
        <f t="shared" si="17"/>
        <v>1</v>
      </c>
      <c r="AH533" s="42" t="s">
        <v>1384</v>
      </c>
    </row>
    <row r="534">
      <c r="A534" s="19" t="str">
        <f t="array" ref="A534">IFERROR(INDEX('Input - Capacities'!$F$3:$F$1128, MATCH(0,COUNTIF($A$1:A533, 'Input - Capacities'!$F$3:$F$1128), 0)),"")</f>
        <v>TRNCAFXXCOGXX</v>
      </c>
      <c r="B534" s="19" t="str">
        <f t="shared" si="1"/>
        <v>CAFXX</v>
      </c>
      <c r="C534" s="45" t="str">
        <f t="shared" si="2"/>
        <v>CAFXX</v>
      </c>
      <c r="D534" s="19" t="str">
        <f t="shared" si="3"/>
        <v>COGXX</v>
      </c>
      <c r="E534" s="45" t="str">
        <f t="shared" si="4"/>
        <v>COGXX</v>
      </c>
      <c r="F534" s="19" t="str">
        <f t="shared" si="5"/>
        <v>Yes</v>
      </c>
      <c r="G534" s="19" t="str">
        <f t="shared" si="6"/>
        <v>TRNCAFXXCOGXX</v>
      </c>
      <c r="H534" s="19">
        <f>max(SUMIFS('Input - Capacities'!$I$3:$I$1128,'Input - Capacities'!$F$3:$F$1128,A534),SUMIFS('Input - Capacities'!$J$3:$J$1128,'Input - Capacities'!$F$3:$F$1128,A534)*-1)</f>
        <v>0</v>
      </c>
      <c r="I534" s="47"/>
      <c r="L534" s="48"/>
      <c r="AD534" s="48"/>
      <c r="AE534" s="48" t="s">
        <v>525</v>
      </c>
      <c r="AF534" s="19">
        <f t="shared" si="17"/>
        <v>1</v>
      </c>
      <c r="AH534" s="42" t="s">
        <v>1385</v>
      </c>
    </row>
    <row r="535">
      <c r="A535" s="19" t="str">
        <f t="array" ref="A535">IFERROR(INDEX('Input - Capacities'!$F$3:$F$1128, MATCH(0,COUNTIF($A$1:A534, 'Input - Capacities'!$F$3:$F$1128), 0)),"")</f>
        <v>TRNCAFXXSDNXX</v>
      </c>
      <c r="B535" s="19" t="str">
        <f t="shared" si="1"/>
        <v>CAFXX</v>
      </c>
      <c r="C535" s="45" t="str">
        <f t="shared" si="2"/>
        <v>CAFXX</v>
      </c>
      <c r="D535" s="19" t="str">
        <f t="shared" si="3"/>
        <v>SDNXX</v>
      </c>
      <c r="E535" s="45" t="str">
        <f t="shared" si="4"/>
        <v>SDNXX</v>
      </c>
      <c r="F535" s="19" t="str">
        <f t="shared" si="5"/>
        <v>Yes</v>
      </c>
      <c r="G535" s="19" t="str">
        <f t="shared" si="6"/>
        <v>TRNCAFXXSDNXX</v>
      </c>
      <c r="H535" s="19">
        <f>max(SUMIFS('Input - Capacities'!$I$3:$I$1128,'Input - Capacities'!$F$3:$F$1128,A535),SUMIFS('Input - Capacities'!$J$3:$J$1128,'Input - Capacities'!$F$3:$F$1128,A535)*-1)</f>
        <v>0</v>
      </c>
      <c r="I535" s="47"/>
      <c r="L535" s="48"/>
      <c r="AD535" s="48"/>
      <c r="AE535" s="48" t="s">
        <v>527</v>
      </c>
      <c r="AF535" s="19">
        <f t="shared" si="17"/>
        <v>1</v>
      </c>
      <c r="AH535" s="42" t="s">
        <v>1387</v>
      </c>
    </row>
    <row r="536">
      <c r="A536" s="19" t="str">
        <f t="array" ref="A536">IFERROR(INDEX('Input - Capacities'!$F$3:$F$1128, MATCH(0,COUNTIF($A$1:A535, 'Input - Capacities'!$F$3:$F$1128), 0)),"")</f>
        <v>TRNCAFXXTCDXX</v>
      </c>
      <c r="B536" s="19" t="str">
        <f t="shared" si="1"/>
        <v>CAFXX</v>
      </c>
      <c r="C536" s="45" t="str">
        <f t="shared" si="2"/>
        <v>CAFXX</v>
      </c>
      <c r="D536" s="19" t="str">
        <f t="shared" si="3"/>
        <v>TCDXX</v>
      </c>
      <c r="E536" s="45" t="str">
        <f t="shared" si="4"/>
        <v>TCDXX</v>
      </c>
      <c r="F536" s="19" t="str">
        <f t="shared" si="5"/>
        <v>Yes</v>
      </c>
      <c r="G536" s="19" t="str">
        <f t="shared" si="6"/>
        <v>TRNCAFXXTCDXX</v>
      </c>
      <c r="H536" s="19">
        <f>max(SUMIFS('Input - Capacities'!$I$3:$I$1128,'Input - Capacities'!$F$3:$F$1128,A536),SUMIFS('Input - Capacities'!$J$3:$J$1128,'Input - Capacities'!$F$3:$F$1128,A536)*-1)</f>
        <v>0</v>
      </c>
      <c r="I536" s="47"/>
      <c r="L536" s="48"/>
      <c r="AD536" s="48"/>
      <c r="AE536" s="48" t="s">
        <v>1032</v>
      </c>
      <c r="AF536" s="19">
        <f t="shared" si="17"/>
        <v>1</v>
      </c>
      <c r="AH536" s="42" t="s">
        <v>1913</v>
      </c>
    </row>
    <row r="537">
      <c r="A537" s="19" t="str">
        <f t="array" ref="A537">IFERROR(INDEX('Input - Capacities'!$F$3:$F$1128, MATCH(0,COUNTIF($A$1:A536, 'Input - Capacities'!$F$3:$F$1128), 0)),"")</f>
        <v>TRNCIVXXGHAXX</v>
      </c>
      <c r="B537" s="19" t="str">
        <f t="shared" si="1"/>
        <v>CIVXX</v>
      </c>
      <c r="C537" s="45" t="str">
        <f t="shared" si="2"/>
        <v>CIVXX</v>
      </c>
      <c r="D537" s="19" t="str">
        <f t="shared" si="3"/>
        <v>GHAXX</v>
      </c>
      <c r="E537" s="45" t="str">
        <f t="shared" si="4"/>
        <v>GHAXX</v>
      </c>
      <c r="F537" s="19" t="str">
        <f t="shared" si="5"/>
        <v>Yes</v>
      </c>
      <c r="G537" s="19" t="str">
        <f t="shared" si="6"/>
        <v>TRNCIVXXGHAXX</v>
      </c>
      <c r="H537" s="19">
        <f>max(SUMIFS('Input - Capacities'!$I$3:$I$1128,'Input - Capacities'!$F$3:$F$1128,A537),SUMIFS('Input - Capacities'!$J$3:$J$1128,'Input - Capacities'!$F$3:$F$1128,A537)*-1)</f>
        <v>280</v>
      </c>
      <c r="I537" s="47"/>
      <c r="L537" s="48"/>
      <c r="AD537" s="48"/>
      <c r="AE537" s="48" t="s">
        <v>1036</v>
      </c>
      <c r="AF537" s="19">
        <f t="shared" si="17"/>
        <v>1</v>
      </c>
      <c r="AH537" s="42" t="s">
        <v>1914</v>
      </c>
    </row>
    <row r="538">
      <c r="A538" s="19" t="str">
        <f t="array" ref="A538">IFERROR(INDEX('Input - Capacities'!$F$3:$F$1128, MATCH(0,COUNTIF($A$1:A537, 'Input - Capacities'!$F$3:$F$1128), 0)),"")</f>
        <v>TRNCIVXXGINXX</v>
      </c>
      <c r="B538" s="19" t="str">
        <f t="shared" si="1"/>
        <v>CIVXX</v>
      </c>
      <c r="C538" s="45" t="str">
        <f t="shared" si="2"/>
        <v>CIVXX</v>
      </c>
      <c r="D538" s="19" t="str">
        <f t="shared" si="3"/>
        <v>GINXX</v>
      </c>
      <c r="E538" s="45" t="str">
        <f t="shared" si="4"/>
        <v>GINXX</v>
      </c>
      <c r="F538" s="19" t="str">
        <f t="shared" si="5"/>
        <v>Yes</v>
      </c>
      <c r="G538" s="19" t="str">
        <f t="shared" si="6"/>
        <v>TRNCIVXXGINXX</v>
      </c>
      <c r="H538" s="19">
        <f>max(SUMIFS('Input - Capacities'!$I$3:$I$1128,'Input - Capacities'!$F$3:$F$1128,A538),SUMIFS('Input - Capacities'!$J$3:$J$1128,'Input - Capacities'!$F$3:$F$1128,A538)*-1)</f>
        <v>0</v>
      </c>
      <c r="I538" s="47"/>
      <c r="L538" s="48"/>
      <c r="AD538" s="48"/>
      <c r="AE538" s="48" t="s">
        <v>265</v>
      </c>
      <c r="AF538" s="19">
        <f t="shared" si="17"/>
        <v>1</v>
      </c>
      <c r="AH538" s="42" t="s">
        <v>1915</v>
      </c>
    </row>
    <row r="539">
      <c r="A539" s="19" t="str">
        <f t="array" ref="A539">IFERROR(INDEX('Input - Capacities'!$F$3:$F$1128, MATCH(0,COUNTIF($A$1:A538, 'Input - Capacities'!$F$3:$F$1128), 0)),"")</f>
        <v>TRNCODXXCOGXX</v>
      </c>
      <c r="B539" s="19" t="str">
        <f t="shared" si="1"/>
        <v>CODXX</v>
      </c>
      <c r="C539" s="45" t="str">
        <f t="shared" si="2"/>
        <v>CODXX</v>
      </c>
      <c r="D539" s="19" t="str">
        <f t="shared" si="3"/>
        <v>COGXX</v>
      </c>
      <c r="E539" s="45" t="str">
        <f t="shared" si="4"/>
        <v>COGXX</v>
      </c>
      <c r="F539" s="19" t="str">
        <f t="shared" si="5"/>
        <v>Yes</v>
      </c>
      <c r="G539" s="19" t="str">
        <f t="shared" si="6"/>
        <v>TRNCODXXCOGXX</v>
      </c>
      <c r="H539" s="19">
        <f>max(SUMIFS('Input - Capacities'!$I$3:$I$1128,'Input - Capacities'!$F$3:$F$1128,A539),SUMIFS('Input - Capacities'!$J$3:$J$1128,'Input - Capacities'!$F$3:$F$1128,A539)*-1)</f>
        <v>60</v>
      </c>
      <c r="I539" s="47"/>
      <c r="L539" s="48"/>
      <c r="AD539" s="48"/>
      <c r="AE539" s="48" t="s">
        <v>269</v>
      </c>
      <c r="AF539" s="19">
        <f t="shared" si="17"/>
        <v>1</v>
      </c>
      <c r="AH539" s="42" t="s">
        <v>1917</v>
      </c>
    </row>
    <row r="540">
      <c r="A540" s="19" t="str">
        <f t="array" ref="A540">IFERROR(INDEX('Input - Capacities'!$F$3:$F$1128, MATCH(0,COUNTIF($A$1:A539, 'Input - Capacities'!$F$3:$F$1128), 0)),"")</f>
        <v>TRNCODXXRWAXX</v>
      </c>
      <c r="B540" s="19" t="str">
        <f t="shared" si="1"/>
        <v>CODXX</v>
      </c>
      <c r="C540" s="45" t="str">
        <f t="shared" si="2"/>
        <v>CODXX</v>
      </c>
      <c r="D540" s="19" t="str">
        <f t="shared" si="3"/>
        <v>RWAXX</v>
      </c>
      <c r="E540" s="45" t="str">
        <f t="shared" si="4"/>
        <v>RWAXX</v>
      </c>
      <c r="F540" s="19" t="str">
        <f t="shared" si="5"/>
        <v>Yes</v>
      </c>
      <c r="G540" s="19" t="str">
        <f t="shared" si="6"/>
        <v>TRNCODXXRWAXX</v>
      </c>
      <c r="H540" s="19">
        <f>max(SUMIFS('Input - Capacities'!$I$3:$I$1128,'Input - Capacities'!$F$3:$F$1128,A540),SUMIFS('Input - Capacities'!$J$3:$J$1128,'Input - Capacities'!$F$3:$F$1128,A540)*-1)</f>
        <v>0</v>
      </c>
      <c r="I540" s="47"/>
      <c r="L540" s="48"/>
      <c r="AD540" s="48"/>
      <c r="AE540" s="48" t="s">
        <v>272</v>
      </c>
      <c r="AF540" s="19">
        <f t="shared" si="17"/>
        <v>1</v>
      </c>
      <c r="AH540" s="42" t="s">
        <v>1919</v>
      </c>
    </row>
    <row r="541">
      <c r="A541" s="19" t="str">
        <f t="array" ref="A541">IFERROR(INDEX('Input - Capacities'!$F$3:$F$1128, MATCH(0,COUNTIF($A$1:A540, 'Input - Capacities'!$F$3:$F$1128), 0)),"")</f>
        <v>TRNCODXXTZAXX</v>
      </c>
      <c r="B541" s="19" t="str">
        <f t="shared" si="1"/>
        <v>CODXX</v>
      </c>
      <c r="C541" s="45" t="str">
        <f t="shared" si="2"/>
        <v>CODXX</v>
      </c>
      <c r="D541" s="19" t="str">
        <f t="shared" si="3"/>
        <v>TZAXX</v>
      </c>
      <c r="E541" s="45" t="str">
        <f t="shared" si="4"/>
        <v>TZAXX</v>
      </c>
      <c r="F541" s="19" t="str">
        <f t="shared" si="5"/>
        <v>Yes</v>
      </c>
      <c r="G541" s="19" t="str">
        <f t="shared" si="6"/>
        <v>TRNCODXXTZAXX</v>
      </c>
      <c r="H541" s="19">
        <f>max(SUMIFS('Input - Capacities'!$I$3:$I$1128,'Input - Capacities'!$F$3:$F$1128,A541),SUMIFS('Input - Capacities'!$J$3:$J$1128,'Input - Capacities'!$F$3:$F$1128,A541)*-1)</f>
        <v>0</v>
      </c>
      <c r="I541" s="47"/>
      <c r="L541" s="48"/>
      <c r="AD541" s="48"/>
      <c r="AE541" s="48" t="s">
        <v>1037</v>
      </c>
      <c r="AF541" s="19">
        <f t="shared" si="17"/>
        <v>1</v>
      </c>
      <c r="AH541" s="42" t="s">
        <v>1920</v>
      </c>
    </row>
    <row r="542">
      <c r="A542" s="19" t="str">
        <f t="array" ref="A542">IFERROR(INDEX('Input - Capacities'!$F$3:$F$1128, MATCH(0,COUNTIF($A$1:A541, 'Input - Capacities'!$F$3:$F$1128), 0)),"")</f>
        <v>TRNCODXXUGAXX</v>
      </c>
      <c r="B542" s="19" t="str">
        <f t="shared" si="1"/>
        <v>CODXX</v>
      </c>
      <c r="C542" s="45" t="str">
        <f t="shared" si="2"/>
        <v>CODXX</v>
      </c>
      <c r="D542" s="19" t="str">
        <f t="shared" si="3"/>
        <v>UGAXX</v>
      </c>
      <c r="E542" s="45" t="str">
        <f t="shared" si="4"/>
        <v>UGAXX</v>
      </c>
      <c r="F542" s="19" t="str">
        <f t="shared" si="5"/>
        <v>Yes</v>
      </c>
      <c r="G542" s="19" t="str">
        <f t="shared" si="6"/>
        <v>TRNCODXXUGAXX</v>
      </c>
      <c r="H542" s="19">
        <f>max(SUMIFS('Input - Capacities'!$I$3:$I$1128,'Input - Capacities'!$F$3:$F$1128,A542),SUMIFS('Input - Capacities'!$J$3:$J$1128,'Input - Capacities'!$F$3:$F$1128,A542)*-1)</f>
        <v>0</v>
      </c>
      <c r="I542" s="47"/>
      <c r="L542" s="48"/>
      <c r="AD542" s="48"/>
      <c r="AE542" s="48" t="s">
        <v>1038</v>
      </c>
      <c r="AF542" s="19">
        <f t="shared" si="17"/>
        <v>1</v>
      </c>
      <c r="AH542" s="42" t="s">
        <v>1922</v>
      </c>
    </row>
    <row r="543">
      <c r="A543" s="19" t="str">
        <f t="array" ref="A543">IFERROR(INDEX('Input - Capacities'!$F$3:$F$1128, MATCH(0,COUNTIF($A$1:A542, 'Input - Capacities'!$F$3:$F$1128), 0)),"")</f>
        <v>TRNCODXXZMBXX</v>
      </c>
      <c r="B543" s="19" t="str">
        <f t="shared" si="1"/>
        <v>CODXX</v>
      </c>
      <c r="C543" s="45" t="str">
        <f t="shared" si="2"/>
        <v>CODXX</v>
      </c>
      <c r="D543" s="19" t="str">
        <f t="shared" si="3"/>
        <v>ZMBXX</v>
      </c>
      <c r="E543" s="45" t="str">
        <f t="shared" si="4"/>
        <v>ZMBXX</v>
      </c>
      <c r="F543" s="19" t="str">
        <f t="shared" si="5"/>
        <v>Yes</v>
      </c>
      <c r="G543" s="19" t="str">
        <f t="shared" si="6"/>
        <v>TRNCODXXZMBXX</v>
      </c>
      <c r="H543" s="19">
        <f>max(SUMIFS('Input - Capacities'!$I$3:$I$1128,'Input - Capacities'!$F$3:$F$1128,A543),SUMIFS('Input - Capacities'!$J$3:$J$1128,'Input - Capacities'!$F$3:$F$1128,A543)*-1)</f>
        <v>827</v>
      </c>
      <c r="I543" s="47"/>
      <c r="L543" s="48"/>
      <c r="AD543" s="48"/>
      <c r="AE543" s="48" t="s">
        <v>1039</v>
      </c>
      <c r="AF543" s="19">
        <f t="shared" si="17"/>
        <v>1</v>
      </c>
      <c r="AH543" s="42" t="s">
        <v>1924</v>
      </c>
    </row>
    <row r="544">
      <c r="A544" s="19" t="str">
        <f t="array" ref="A544">IFERROR(INDEX('Input - Capacities'!$F$3:$F$1128, MATCH(0,COUNTIF($A$1:A543, 'Input - Capacities'!$F$3:$F$1128), 0)),"")</f>
        <v>TRNCOGXXGABXX</v>
      </c>
      <c r="B544" s="19" t="str">
        <f t="shared" si="1"/>
        <v>COGXX</v>
      </c>
      <c r="C544" s="45" t="str">
        <f t="shared" si="2"/>
        <v>COGXX</v>
      </c>
      <c r="D544" s="19" t="str">
        <f t="shared" si="3"/>
        <v>GABXX</v>
      </c>
      <c r="E544" s="45" t="str">
        <f t="shared" si="4"/>
        <v>GABXX</v>
      </c>
      <c r="F544" s="19" t="str">
        <f t="shared" si="5"/>
        <v>Yes</v>
      </c>
      <c r="G544" s="19" t="str">
        <f t="shared" si="6"/>
        <v>TRNCOGXXGABXX</v>
      </c>
      <c r="H544" s="19">
        <f>max(SUMIFS('Input - Capacities'!$I$3:$I$1128,'Input - Capacities'!$F$3:$F$1128,A544),SUMIFS('Input - Capacities'!$J$3:$J$1128,'Input - Capacities'!$F$3:$F$1128,A544)*-1)</f>
        <v>0</v>
      </c>
      <c r="I544" s="47"/>
      <c r="L544" s="48"/>
      <c r="AD544" s="48"/>
      <c r="AE544" s="48" t="s">
        <v>1040</v>
      </c>
      <c r="AF544" s="19">
        <f t="shared" si="17"/>
        <v>1</v>
      </c>
      <c r="AH544" s="42" t="s">
        <v>1926</v>
      </c>
    </row>
    <row r="545">
      <c r="A545" s="19" t="str">
        <f t="array" ref="A545">IFERROR(INDEX('Input - Capacities'!$F$3:$F$1128, MATCH(0,COUNTIF($A$1:A544, 'Input - Capacities'!$F$3:$F$1128), 0)),"")</f>
        <v>TRNDJIXXERIXX</v>
      </c>
      <c r="B545" s="19" t="str">
        <f t="shared" si="1"/>
        <v>DJIXX</v>
      </c>
      <c r="C545" s="45" t="str">
        <f t="shared" si="2"/>
        <v>DJIXX</v>
      </c>
      <c r="D545" s="19" t="str">
        <f t="shared" si="3"/>
        <v>ERIXX</v>
      </c>
      <c r="E545" s="45" t="str">
        <f t="shared" si="4"/>
        <v>ERIXX</v>
      </c>
      <c r="F545" s="19" t="str">
        <f t="shared" si="5"/>
        <v>Yes</v>
      </c>
      <c r="G545" s="19" t="str">
        <f t="shared" si="6"/>
        <v>TRNDJIXXERIXX</v>
      </c>
      <c r="H545" s="19">
        <f>max(SUMIFS('Input - Capacities'!$I$3:$I$1128,'Input - Capacities'!$F$3:$F$1128,A545),SUMIFS('Input - Capacities'!$J$3:$J$1128,'Input - Capacities'!$F$3:$F$1128,A545)*-1)</f>
        <v>0</v>
      </c>
      <c r="I545" s="47"/>
      <c r="L545" s="48"/>
      <c r="AD545" s="48"/>
      <c r="AE545" s="48" t="s">
        <v>1042</v>
      </c>
      <c r="AF545" s="19">
        <f t="shared" si="17"/>
        <v>1</v>
      </c>
      <c r="AH545" s="42" t="s">
        <v>1928</v>
      </c>
    </row>
    <row r="546">
      <c r="A546" s="19" t="str">
        <f t="array" ref="A546">IFERROR(INDEX('Input - Capacities'!$F$3:$F$1128, MATCH(0,COUNTIF($A$1:A545, 'Input - Capacities'!$F$3:$F$1128), 0)),"")</f>
        <v>TRNDJIXXETHXX</v>
      </c>
      <c r="B546" s="19" t="str">
        <f t="shared" si="1"/>
        <v>DJIXX</v>
      </c>
      <c r="C546" s="45" t="str">
        <f t="shared" si="2"/>
        <v>DJIXX</v>
      </c>
      <c r="D546" s="19" t="str">
        <f t="shared" si="3"/>
        <v>ETHXX</v>
      </c>
      <c r="E546" s="45" t="str">
        <f t="shared" si="4"/>
        <v>ETHXX</v>
      </c>
      <c r="F546" s="19" t="str">
        <f t="shared" si="5"/>
        <v>Yes</v>
      </c>
      <c r="G546" s="19" t="str">
        <f t="shared" si="6"/>
        <v>TRNDJIXXETHXX</v>
      </c>
      <c r="H546" s="19">
        <f>max(SUMIFS('Input - Capacities'!$I$3:$I$1128,'Input - Capacities'!$F$3:$F$1128,A546),SUMIFS('Input - Capacities'!$J$3:$J$1128,'Input - Capacities'!$F$3:$F$1128,A546)*-1)</f>
        <v>180</v>
      </c>
      <c r="I546" s="47"/>
      <c r="L546" s="48"/>
      <c r="AD546" s="48"/>
      <c r="AE546" s="48" t="s">
        <v>1044</v>
      </c>
      <c r="AF546" s="19">
        <f t="shared" si="17"/>
        <v>1</v>
      </c>
      <c r="AH546" s="42" t="s">
        <v>767</v>
      </c>
    </row>
    <row r="547">
      <c r="A547" s="19" t="str">
        <f t="array" ref="A547">IFERROR(INDEX('Input - Capacities'!$F$3:$F$1128, MATCH(0,COUNTIF($A$1:A546, 'Input - Capacities'!$F$3:$F$1128), 0)),"")</f>
        <v>TRNDZAXXESHXX</v>
      </c>
      <c r="B547" s="19" t="str">
        <f t="shared" si="1"/>
        <v>DZAXX</v>
      </c>
      <c r="C547" s="45" t="str">
        <f t="shared" si="2"/>
        <v>DZAXX</v>
      </c>
      <c r="D547" s="19" t="str">
        <f t="shared" si="3"/>
        <v>ESHXX</v>
      </c>
      <c r="E547" s="45" t="str">
        <f t="shared" si="4"/>
        <v>ESHXX</v>
      </c>
      <c r="F547" s="19" t="str">
        <f t="shared" si="5"/>
        <v>Yes</v>
      </c>
      <c r="G547" s="19" t="str">
        <f t="shared" si="6"/>
        <v>TRNDZAXXESHXX</v>
      </c>
      <c r="H547" s="19">
        <f>max(SUMIFS('Input - Capacities'!$I$3:$I$1128,'Input - Capacities'!$F$3:$F$1128,A547),SUMIFS('Input - Capacities'!$J$3:$J$1128,'Input - Capacities'!$F$3:$F$1128,A547)*-1)</f>
        <v>0</v>
      </c>
      <c r="I547" s="47"/>
      <c r="L547" s="48"/>
      <c r="AD547" s="48"/>
      <c r="AE547" s="48" t="s">
        <v>1045</v>
      </c>
      <c r="AF547" s="19">
        <f t="shared" si="17"/>
        <v>1</v>
      </c>
      <c r="AH547" s="42" t="s">
        <v>769</v>
      </c>
    </row>
    <row r="548">
      <c r="A548" s="19" t="str">
        <f t="array" ref="A548">IFERROR(INDEX('Input - Capacities'!$F$3:$F$1128, MATCH(0,COUNTIF($A$1:A547, 'Input - Capacities'!$F$3:$F$1128), 0)),"")</f>
        <v>TRNDZAXXFRAXX</v>
      </c>
      <c r="B548" s="19" t="str">
        <f t="shared" si="1"/>
        <v>DZAXX</v>
      </c>
      <c r="C548" s="45" t="str">
        <f t="shared" si="2"/>
        <v>DZAXX</v>
      </c>
      <c r="D548" s="19" t="str">
        <f t="shared" si="3"/>
        <v>FRAXX</v>
      </c>
      <c r="E548" s="45" t="str">
        <f t="shared" si="4"/>
        <v>FRAXX</v>
      </c>
      <c r="F548" s="19" t="str">
        <f t="shared" si="5"/>
        <v>Yes</v>
      </c>
      <c r="G548" s="19" t="str">
        <f t="shared" si="6"/>
        <v>TRNDZAXXFRAXX</v>
      </c>
      <c r="H548" s="19">
        <f>max(SUMIFS('Input - Capacities'!$I$3:$I$1128,'Input - Capacities'!$F$3:$F$1128,A548),SUMIFS('Input - Capacities'!$J$3:$J$1128,'Input - Capacities'!$F$3:$F$1128,A548)*-1)</f>
        <v>0</v>
      </c>
      <c r="I548" s="47"/>
      <c r="L548" s="48"/>
      <c r="AD548" s="48"/>
      <c r="AE548" s="48" t="s">
        <v>1046</v>
      </c>
      <c r="AF548" s="19">
        <f t="shared" si="17"/>
        <v>1</v>
      </c>
      <c r="AH548" s="42" t="s">
        <v>770</v>
      </c>
    </row>
    <row r="549">
      <c r="A549" s="19" t="str">
        <f t="array" ref="A549">IFERROR(INDEX('Input - Capacities'!$F$3:$F$1128, MATCH(0,COUNTIF($A$1:A548, 'Input - Capacities'!$F$3:$F$1128), 0)),"")</f>
        <v>TRNDZAXXITAXX</v>
      </c>
      <c r="B549" s="19" t="str">
        <f t="shared" si="1"/>
        <v>DZAXX</v>
      </c>
      <c r="C549" s="45" t="str">
        <f t="shared" si="2"/>
        <v>DZAXX</v>
      </c>
      <c r="D549" s="19" t="str">
        <f t="shared" si="3"/>
        <v>ITAXX</v>
      </c>
      <c r="E549" s="45" t="str">
        <f t="shared" si="4"/>
        <v>ITAXX</v>
      </c>
      <c r="F549" s="19" t="str">
        <f t="shared" si="5"/>
        <v>Yes</v>
      </c>
      <c r="G549" s="19" t="str">
        <f t="shared" si="6"/>
        <v>TRNDZAXXITAXX</v>
      </c>
      <c r="H549" s="19">
        <f>max(SUMIFS('Input - Capacities'!$I$3:$I$1128,'Input - Capacities'!$F$3:$F$1128,A549),SUMIFS('Input - Capacities'!$J$3:$J$1128,'Input - Capacities'!$F$3:$F$1128,A549)*-1)</f>
        <v>0</v>
      </c>
      <c r="I549" s="47"/>
      <c r="L549" s="48"/>
      <c r="AD549" s="48"/>
      <c r="AE549" s="48" t="s">
        <v>1048</v>
      </c>
      <c r="AF549" s="19">
        <f t="shared" si="17"/>
        <v>1</v>
      </c>
      <c r="AH549" s="42" t="s">
        <v>515</v>
      </c>
    </row>
    <row r="550">
      <c r="A550" s="19" t="str">
        <f t="array" ref="A550">IFERROR(INDEX('Input - Capacities'!$F$3:$F$1128, MATCH(0,COUNTIF($A$1:A549, 'Input - Capacities'!$F$3:$F$1128), 0)),"")</f>
        <v>TRNDZAXXLBYXX</v>
      </c>
      <c r="B550" s="19" t="str">
        <f t="shared" si="1"/>
        <v>DZAXX</v>
      </c>
      <c r="C550" s="45" t="str">
        <f t="shared" si="2"/>
        <v>DZAXX</v>
      </c>
      <c r="D550" s="19" t="str">
        <f t="shared" si="3"/>
        <v>LBYXX</v>
      </c>
      <c r="E550" s="45" t="str">
        <f t="shared" si="4"/>
        <v>LBYXX</v>
      </c>
      <c r="F550" s="19" t="str">
        <f t="shared" si="5"/>
        <v>Yes</v>
      </c>
      <c r="G550" s="19" t="str">
        <f t="shared" si="6"/>
        <v>TRNDZAXXLBYXX</v>
      </c>
      <c r="H550" s="19">
        <f>max(SUMIFS('Input - Capacities'!$I$3:$I$1128,'Input - Capacities'!$F$3:$F$1128,A550),SUMIFS('Input - Capacities'!$J$3:$J$1128,'Input - Capacities'!$F$3:$F$1128,A550)*-1)</f>
        <v>0</v>
      </c>
      <c r="I550" s="47"/>
      <c r="L550" s="48"/>
      <c r="AD550" s="48"/>
      <c r="AE550" s="48" t="s">
        <v>1049</v>
      </c>
      <c r="AF550" s="19">
        <f t="shared" si="17"/>
        <v>1</v>
      </c>
      <c r="AH550" s="42" t="s">
        <v>1930</v>
      </c>
    </row>
    <row r="551">
      <c r="A551" s="19" t="str">
        <f t="array" ref="A551">IFERROR(INDEX('Input - Capacities'!$F$3:$F$1128, MATCH(0,COUNTIF($A$1:A550, 'Input - Capacities'!$F$3:$F$1128), 0)),"")</f>
        <v>TRNDZAXXMLIXX</v>
      </c>
      <c r="B551" s="19" t="str">
        <f t="shared" si="1"/>
        <v>DZAXX</v>
      </c>
      <c r="C551" s="45" t="str">
        <f t="shared" si="2"/>
        <v>DZAXX</v>
      </c>
      <c r="D551" s="19" t="str">
        <f t="shared" si="3"/>
        <v>MLIXX</v>
      </c>
      <c r="E551" s="45" t="str">
        <f t="shared" si="4"/>
        <v>MLIXX</v>
      </c>
      <c r="F551" s="19" t="str">
        <f t="shared" si="5"/>
        <v>Yes</v>
      </c>
      <c r="G551" s="19" t="str">
        <f t="shared" si="6"/>
        <v>TRNDZAXXMLIXX</v>
      </c>
      <c r="H551" s="19">
        <f>max(SUMIFS('Input - Capacities'!$I$3:$I$1128,'Input - Capacities'!$F$3:$F$1128,A551),SUMIFS('Input - Capacities'!$J$3:$J$1128,'Input - Capacities'!$F$3:$F$1128,A551)*-1)</f>
        <v>0</v>
      </c>
      <c r="I551" s="47"/>
      <c r="L551" s="48"/>
      <c r="AD551" s="48"/>
      <c r="AE551" s="48" t="s">
        <v>1412</v>
      </c>
      <c r="AF551" s="19">
        <f t="shared" si="17"/>
        <v>1</v>
      </c>
      <c r="AH551" s="42" t="s">
        <v>1932</v>
      </c>
    </row>
    <row r="552">
      <c r="A552" s="19" t="str">
        <f t="array" ref="A552">IFERROR(INDEX('Input - Capacities'!$F$3:$F$1128, MATCH(0,COUNTIF($A$1:A551, 'Input - Capacities'!$F$3:$F$1128), 0)),"")</f>
        <v>TRNDZAXXMRTXX</v>
      </c>
      <c r="B552" s="19" t="str">
        <f t="shared" si="1"/>
        <v>DZAXX</v>
      </c>
      <c r="C552" s="45" t="str">
        <f t="shared" si="2"/>
        <v>DZAXX</v>
      </c>
      <c r="D552" s="19" t="str">
        <f t="shared" si="3"/>
        <v>MRTXX</v>
      </c>
      <c r="E552" s="45" t="str">
        <f t="shared" si="4"/>
        <v>MRTXX</v>
      </c>
      <c r="F552" s="19" t="str">
        <f t="shared" si="5"/>
        <v>Yes</v>
      </c>
      <c r="G552" s="19" t="str">
        <f t="shared" si="6"/>
        <v>TRNDZAXXMRTXX</v>
      </c>
      <c r="H552" s="19">
        <f>max(SUMIFS('Input - Capacities'!$I$3:$I$1128,'Input - Capacities'!$F$3:$F$1128,A552),SUMIFS('Input - Capacities'!$J$3:$J$1128,'Input - Capacities'!$F$3:$F$1128,A552)*-1)</f>
        <v>0</v>
      </c>
      <c r="I552" s="47"/>
      <c r="L552" s="48"/>
      <c r="AD552" s="48"/>
      <c r="AE552" s="48" t="s">
        <v>1051</v>
      </c>
      <c r="AF552" s="19">
        <f t="shared" si="17"/>
        <v>1</v>
      </c>
      <c r="AH552" s="42" t="s">
        <v>1934</v>
      </c>
    </row>
    <row r="553">
      <c r="A553" s="19" t="str">
        <f t="array" ref="A553">IFERROR(INDEX('Input - Capacities'!$F$3:$F$1128, MATCH(0,COUNTIF($A$1:A552, 'Input - Capacities'!$F$3:$F$1128), 0)),"")</f>
        <v>TRNDZAXXNERXX</v>
      </c>
      <c r="B553" s="19" t="str">
        <f t="shared" si="1"/>
        <v>DZAXX</v>
      </c>
      <c r="C553" s="45" t="str">
        <f t="shared" si="2"/>
        <v>DZAXX</v>
      </c>
      <c r="D553" s="19" t="str">
        <f t="shared" si="3"/>
        <v>NERXX</v>
      </c>
      <c r="E553" s="45" t="str">
        <f t="shared" si="4"/>
        <v>NERXX</v>
      </c>
      <c r="F553" s="19" t="str">
        <f t="shared" si="5"/>
        <v>Yes</v>
      </c>
      <c r="G553" s="19" t="str">
        <f t="shared" si="6"/>
        <v>TRNDZAXXNERXX</v>
      </c>
      <c r="H553" s="19">
        <f>max(SUMIFS('Input - Capacities'!$I$3:$I$1128,'Input - Capacities'!$F$3:$F$1128,A553),SUMIFS('Input - Capacities'!$J$3:$J$1128,'Input - Capacities'!$F$3:$F$1128,A553)*-1)</f>
        <v>0</v>
      </c>
      <c r="I553" s="47"/>
      <c r="L553" s="48"/>
      <c r="AD553" s="48"/>
      <c r="AE553" s="48" t="s">
        <v>1052</v>
      </c>
      <c r="AF553" s="19">
        <f t="shared" si="17"/>
        <v>1</v>
      </c>
      <c r="AH553" s="42" t="s">
        <v>1936</v>
      </c>
    </row>
    <row r="554">
      <c r="A554" s="19" t="str">
        <f t="array" ref="A554">IFERROR(INDEX('Input - Capacities'!$F$3:$F$1128, MATCH(0,COUNTIF($A$1:A553, 'Input - Capacities'!$F$3:$F$1128), 0)),"")</f>
        <v>TRNDZAXXTUNXX</v>
      </c>
      <c r="B554" s="19" t="str">
        <f t="shared" si="1"/>
        <v>DZAXX</v>
      </c>
      <c r="C554" s="45" t="str">
        <f t="shared" si="2"/>
        <v>DZAXX</v>
      </c>
      <c r="D554" s="19" t="str">
        <f t="shared" si="3"/>
        <v>TUNXX</v>
      </c>
      <c r="E554" s="45" t="str">
        <f t="shared" si="4"/>
        <v>TUNXX</v>
      </c>
      <c r="F554" s="19" t="str">
        <f t="shared" si="5"/>
        <v>Yes</v>
      </c>
      <c r="G554" s="19" t="str">
        <f t="shared" si="6"/>
        <v>TRNDZAXXTUNXX</v>
      </c>
      <c r="H554" s="19">
        <f>max(SUMIFS('Input - Capacities'!$I$3:$I$1128,'Input - Capacities'!$F$3:$F$1128,A554),SUMIFS('Input - Capacities'!$J$3:$J$1128,'Input - Capacities'!$F$3:$F$1128,A554)*-1)</f>
        <v>280</v>
      </c>
      <c r="I554" s="47"/>
      <c r="L554" s="48"/>
      <c r="AD554" s="48"/>
      <c r="AE554" s="48" t="s">
        <v>1053</v>
      </c>
      <c r="AF554" s="19">
        <f t="shared" si="17"/>
        <v>1</v>
      </c>
      <c r="AH554" s="42" t="s">
        <v>1937</v>
      </c>
    </row>
    <row r="555">
      <c r="A555" s="19" t="str">
        <f t="array" ref="A555">IFERROR(INDEX('Input - Capacities'!$F$3:$F$1128, MATCH(0,COUNTIF($A$1:A554, 'Input - Capacities'!$F$3:$F$1128), 0)),"")</f>
        <v>TRNEGYXXSAUXX</v>
      </c>
      <c r="B555" s="19" t="str">
        <f t="shared" si="1"/>
        <v>EGYXX</v>
      </c>
      <c r="C555" s="45" t="str">
        <f t="shared" si="2"/>
        <v>EGYXX</v>
      </c>
      <c r="D555" s="19" t="str">
        <f t="shared" si="3"/>
        <v>SAUXX</v>
      </c>
      <c r="E555" s="45" t="str">
        <f t="shared" si="4"/>
        <v>SAUXX</v>
      </c>
      <c r="F555" s="19" t="str">
        <f t="shared" si="5"/>
        <v>Yes</v>
      </c>
      <c r="G555" s="19" t="str">
        <f t="shared" si="6"/>
        <v>TRNEGYXXSAUXX</v>
      </c>
      <c r="H555" s="19">
        <f>max(SUMIFS('Input - Capacities'!$I$3:$I$1128,'Input - Capacities'!$F$3:$F$1128,A555),SUMIFS('Input - Capacities'!$J$3:$J$1128,'Input - Capacities'!$F$3:$F$1128,A555)*-1)</f>
        <v>0</v>
      </c>
      <c r="I555" s="47"/>
      <c r="L555" s="48"/>
      <c r="AD555" s="48"/>
      <c r="AE555" s="48" t="s">
        <v>1054</v>
      </c>
      <c r="AF555" s="19">
        <f t="shared" si="17"/>
        <v>1</v>
      </c>
      <c r="AH555" s="42" t="s">
        <v>1938</v>
      </c>
    </row>
    <row r="556">
      <c r="A556" s="19" t="str">
        <f t="array" ref="A556">IFERROR(INDEX('Input - Capacities'!$F$3:$F$1128, MATCH(0,COUNTIF($A$1:A555, 'Input - Capacities'!$F$3:$F$1128), 0)),"")</f>
        <v>TRNEGYXXSDNXX</v>
      </c>
      <c r="B556" s="19" t="str">
        <f t="shared" si="1"/>
        <v>EGYXX</v>
      </c>
      <c r="C556" s="45" t="str">
        <f t="shared" si="2"/>
        <v>EGYXX</v>
      </c>
      <c r="D556" s="19" t="str">
        <f t="shared" si="3"/>
        <v>SDNXX</v>
      </c>
      <c r="E556" s="45" t="str">
        <f t="shared" si="4"/>
        <v>SDNXX</v>
      </c>
      <c r="F556" s="19" t="str">
        <f t="shared" si="5"/>
        <v>Yes</v>
      </c>
      <c r="G556" s="19" t="str">
        <f t="shared" si="6"/>
        <v>TRNEGYXXSDNXX</v>
      </c>
      <c r="H556" s="19">
        <f>max(SUMIFS('Input - Capacities'!$I$3:$I$1128,'Input - Capacities'!$F$3:$F$1128,A556),SUMIFS('Input - Capacities'!$J$3:$J$1128,'Input - Capacities'!$F$3:$F$1128,A556)*-1)</f>
        <v>300</v>
      </c>
      <c r="I556" s="47"/>
      <c r="L556" s="48"/>
      <c r="AD556" s="48"/>
      <c r="AE556" s="48" t="s">
        <v>1415</v>
      </c>
      <c r="AF556" s="19">
        <f t="shared" si="17"/>
        <v>1</v>
      </c>
      <c r="AH556" s="42" t="s">
        <v>1939</v>
      </c>
    </row>
    <row r="557">
      <c r="A557" s="19" t="str">
        <f t="array" ref="A557">IFERROR(INDEX('Input - Capacities'!$F$3:$F$1128, MATCH(0,COUNTIF($A$1:A556, 'Input - Capacities'!$F$3:$F$1128), 0)),"")</f>
        <v>TRNERIXXETHXX</v>
      </c>
      <c r="B557" s="19" t="str">
        <f t="shared" si="1"/>
        <v>ERIXX</v>
      </c>
      <c r="C557" s="45" t="str">
        <f t="shared" si="2"/>
        <v>ERIXX</v>
      </c>
      <c r="D557" s="19" t="str">
        <f t="shared" si="3"/>
        <v>ETHXX</v>
      </c>
      <c r="E557" s="45" t="str">
        <f t="shared" si="4"/>
        <v>ETHXX</v>
      </c>
      <c r="F557" s="19" t="str">
        <f t="shared" si="5"/>
        <v>Yes</v>
      </c>
      <c r="G557" s="19" t="str">
        <f t="shared" si="6"/>
        <v>TRNERIXXETHXX</v>
      </c>
      <c r="H557" s="19">
        <f>max(SUMIFS('Input - Capacities'!$I$3:$I$1128,'Input - Capacities'!$F$3:$F$1128,A557),SUMIFS('Input - Capacities'!$J$3:$J$1128,'Input - Capacities'!$F$3:$F$1128,A557)*-1)</f>
        <v>0</v>
      </c>
      <c r="I557" s="47"/>
      <c r="L557" s="48"/>
      <c r="AD557" s="48"/>
      <c r="AE557" s="48" t="s">
        <v>1423</v>
      </c>
      <c r="AF557" s="19">
        <f t="shared" si="17"/>
        <v>1</v>
      </c>
      <c r="AH557" s="42" t="s">
        <v>1940</v>
      </c>
    </row>
    <row r="558">
      <c r="A558" s="19" t="str">
        <f t="array" ref="A558">IFERROR(INDEX('Input - Capacities'!$F$3:$F$1128, MATCH(0,COUNTIF($A$1:A557, 'Input - Capacities'!$F$3:$F$1128), 0)),"")</f>
        <v>TRNERIXXSDNXX</v>
      </c>
      <c r="B558" s="19" t="str">
        <f t="shared" si="1"/>
        <v>ERIXX</v>
      </c>
      <c r="C558" s="45" t="str">
        <f t="shared" si="2"/>
        <v>ERIXX</v>
      </c>
      <c r="D558" s="19" t="str">
        <f t="shared" si="3"/>
        <v>SDNXX</v>
      </c>
      <c r="E558" s="45" t="str">
        <f t="shared" si="4"/>
        <v>SDNXX</v>
      </c>
      <c r="F558" s="19" t="str">
        <f t="shared" si="5"/>
        <v>Yes</v>
      </c>
      <c r="G558" s="19" t="str">
        <f t="shared" si="6"/>
        <v>TRNERIXXSDNXX</v>
      </c>
      <c r="H558" s="19">
        <f>max(SUMIFS('Input - Capacities'!$I$3:$I$1128,'Input - Capacities'!$F$3:$F$1128,A558),SUMIFS('Input - Capacities'!$J$3:$J$1128,'Input - Capacities'!$F$3:$F$1128,A558)*-1)</f>
        <v>0</v>
      </c>
      <c r="I558" s="47"/>
      <c r="L558" s="48"/>
      <c r="AD558" s="48"/>
      <c r="AE558" s="48" t="s">
        <v>285</v>
      </c>
      <c r="AF558" s="19">
        <f t="shared" si="17"/>
        <v>1</v>
      </c>
      <c r="AH558" s="42" t="s">
        <v>1941</v>
      </c>
    </row>
    <row r="559">
      <c r="A559" s="19" t="str">
        <f t="array" ref="A559">IFERROR(INDEX('Input - Capacities'!$F$3:$F$1128, MATCH(0,COUNTIF($A$1:A558, 'Input - Capacities'!$F$3:$F$1128), 0)),"")</f>
        <v>TRNERIXXYEMXX</v>
      </c>
      <c r="B559" s="19" t="str">
        <f t="shared" si="1"/>
        <v>ERIXX</v>
      </c>
      <c r="C559" s="45" t="str">
        <f t="shared" si="2"/>
        <v>ERIXX</v>
      </c>
      <c r="D559" s="19" t="str">
        <f t="shared" si="3"/>
        <v>YEMXX</v>
      </c>
      <c r="E559" s="45" t="str">
        <f t="shared" si="4"/>
        <v>YEMXX</v>
      </c>
      <c r="F559" s="19" t="str">
        <f t="shared" si="5"/>
        <v>Yes</v>
      </c>
      <c r="G559" s="19" t="str">
        <f t="shared" si="6"/>
        <v>TRNERIXXYEMXX</v>
      </c>
      <c r="H559" s="19">
        <f>max(SUMIFS('Input - Capacities'!$I$3:$I$1128,'Input - Capacities'!$F$3:$F$1128,A559),SUMIFS('Input - Capacities'!$J$3:$J$1128,'Input - Capacities'!$F$3:$F$1128,A559)*-1)</f>
        <v>0</v>
      </c>
      <c r="I559" s="47"/>
      <c r="L559" s="48"/>
      <c r="AD559" s="48"/>
      <c r="AE559" s="48" t="s">
        <v>1424</v>
      </c>
      <c r="AF559" s="19">
        <f t="shared" si="17"/>
        <v>1</v>
      </c>
      <c r="AH559" s="42" t="s">
        <v>1942</v>
      </c>
    </row>
    <row r="560">
      <c r="A560" s="19" t="str">
        <f t="array" ref="A560">IFERROR(INDEX('Input - Capacities'!$F$3:$F$1128, MATCH(0,COUNTIF($A$1:A559, 'Input - Capacities'!$F$3:$F$1128), 0)),"")</f>
        <v>TRNESHXXMARXX</v>
      </c>
      <c r="B560" s="19" t="str">
        <f t="shared" si="1"/>
        <v>ESHXX</v>
      </c>
      <c r="C560" s="45" t="str">
        <f t="shared" si="2"/>
        <v>ESHXX</v>
      </c>
      <c r="D560" s="19" t="str">
        <f t="shared" si="3"/>
        <v>MARXX</v>
      </c>
      <c r="E560" s="45" t="str">
        <f t="shared" si="4"/>
        <v>MARXX</v>
      </c>
      <c r="F560" s="19" t="str">
        <f t="shared" si="5"/>
        <v>Yes</v>
      </c>
      <c r="G560" s="19" t="str">
        <f t="shared" si="6"/>
        <v>TRNESHXXMARXX</v>
      </c>
      <c r="H560" s="19">
        <f>max(SUMIFS('Input - Capacities'!$I$3:$I$1128,'Input - Capacities'!$F$3:$F$1128,A560),SUMIFS('Input - Capacities'!$J$3:$J$1128,'Input - Capacities'!$F$3:$F$1128,A560)*-1)</f>
        <v>800</v>
      </c>
      <c r="I560" s="47"/>
      <c r="AD560" s="48"/>
      <c r="AE560" s="48" t="s">
        <v>1425</v>
      </c>
      <c r="AF560" s="19">
        <f t="shared" si="17"/>
        <v>1</v>
      </c>
      <c r="AH560" s="42" t="s">
        <v>1943</v>
      </c>
    </row>
    <row r="561">
      <c r="A561" s="19" t="str">
        <f t="array" ref="A561">IFERROR(INDEX('Input - Capacities'!$F$3:$F$1128, MATCH(0,COUNTIF($A$1:A560, 'Input - Capacities'!$F$3:$F$1128), 0)),"")</f>
        <v>TRNESHXXMRTXX</v>
      </c>
      <c r="B561" s="19" t="str">
        <f t="shared" si="1"/>
        <v>ESHXX</v>
      </c>
      <c r="C561" s="45" t="str">
        <f t="shared" si="2"/>
        <v>ESHXX</v>
      </c>
      <c r="D561" s="19" t="str">
        <f t="shared" si="3"/>
        <v>MRTXX</v>
      </c>
      <c r="E561" s="45" t="str">
        <f t="shared" si="4"/>
        <v>MRTXX</v>
      </c>
      <c r="F561" s="19" t="str">
        <f t="shared" si="5"/>
        <v>Yes</v>
      </c>
      <c r="G561" s="19" t="str">
        <f t="shared" si="6"/>
        <v>TRNESHXXMRTXX</v>
      </c>
      <c r="H561" s="19">
        <f>max(SUMIFS('Input - Capacities'!$I$3:$I$1128,'Input - Capacities'!$F$3:$F$1128,A561),SUMIFS('Input - Capacities'!$J$3:$J$1128,'Input - Capacities'!$F$3:$F$1128,A561)*-1)</f>
        <v>0</v>
      </c>
      <c r="I561" s="47"/>
      <c r="AD561" s="48"/>
      <c r="AE561" s="48" t="s">
        <v>1426</v>
      </c>
      <c r="AF561" s="19">
        <f t="shared" si="17"/>
        <v>1</v>
      </c>
      <c r="AH561" s="42" t="s">
        <v>1944</v>
      </c>
    </row>
    <row r="562">
      <c r="A562" s="19" t="str">
        <f t="array" ref="A562">IFERROR(INDEX('Input - Capacities'!$F$3:$F$1128, MATCH(0,COUNTIF($A$1:A561, 'Input - Capacities'!$F$3:$F$1128), 0)),"")</f>
        <v>TRNGABXXGNQXX</v>
      </c>
      <c r="B562" s="19" t="str">
        <f t="shared" si="1"/>
        <v>GABXX</v>
      </c>
      <c r="C562" s="45" t="str">
        <f t="shared" si="2"/>
        <v>GABXX</v>
      </c>
      <c r="D562" s="19" t="str">
        <f t="shared" si="3"/>
        <v>GNQXX</v>
      </c>
      <c r="E562" s="45" t="str">
        <f t="shared" si="4"/>
        <v>GNQXX</v>
      </c>
      <c r="F562" s="19" t="str">
        <f t="shared" si="5"/>
        <v>Yes</v>
      </c>
      <c r="G562" s="19" t="str">
        <f t="shared" si="6"/>
        <v>TRNGABXXGNQXX</v>
      </c>
      <c r="H562" s="19">
        <f>max(SUMIFS('Input - Capacities'!$I$3:$I$1128,'Input - Capacities'!$F$3:$F$1128,A562),SUMIFS('Input - Capacities'!$J$3:$J$1128,'Input - Capacities'!$F$3:$F$1128,A562)*-1)</f>
        <v>0</v>
      </c>
      <c r="I562" s="47"/>
      <c r="AD562" s="48"/>
      <c r="AE562" s="48" t="s">
        <v>1427</v>
      </c>
      <c r="AF562" s="19">
        <f t="shared" si="17"/>
        <v>1</v>
      </c>
      <c r="AH562" s="42" t="s">
        <v>1945</v>
      </c>
    </row>
    <row r="563">
      <c r="A563" s="19" t="str">
        <f t="array" ref="A563">IFERROR(INDEX('Input - Capacities'!$F$3:$F$1128, MATCH(0,COUNTIF($A$1:A562, 'Input - Capacities'!$F$3:$F$1128), 0)),"")</f>
        <v>TRNGINXXGNBXX</v>
      </c>
      <c r="B563" s="19" t="str">
        <f t="shared" si="1"/>
        <v>GINXX</v>
      </c>
      <c r="C563" s="45" t="str">
        <f t="shared" si="2"/>
        <v>GINXX</v>
      </c>
      <c r="D563" s="19" t="str">
        <f t="shared" si="3"/>
        <v>GNBXX</v>
      </c>
      <c r="E563" s="45" t="str">
        <f t="shared" si="4"/>
        <v>GNBXX</v>
      </c>
      <c r="F563" s="19" t="str">
        <f t="shared" si="5"/>
        <v>Yes</v>
      </c>
      <c r="G563" s="19" t="str">
        <f t="shared" si="6"/>
        <v>TRNGINXXGNBXX</v>
      </c>
      <c r="H563" s="19">
        <f>max(SUMIFS('Input - Capacities'!$I$3:$I$1128,'Input - Capacities'!$F$3:$F$1128,A563),SUMIFS('Input - Capacities'!$J$3:$J$1128,'Input - Capacities'!$F$3:$F$1128,A563)*-1)</f>
        <v>0</v>
      </c>
      <c r="I563" s="47"/>
      <c r="AD563" s="48"/>
      <c r="AE563" s="48" t="s">
        <v>534</v>
      </c>
      <c r="AF563" s="19">
        <f t="shared" si="17"/>
        <v>1</v>
      </c>
      <c r="AH563" s="42" t="s">
        <v>1946</v>
      </c>
    </row>
    <row r="564">
      <c r="A564" s="19" t="str">
        <f t="array" ref="A564">IFERROR(INDEX('Input - Capacities'!$F$3:$F$1128, MATCH(0,COUNTIF($A$1:A563, 'Input - Capacities'!$F$3:$F$1128), 0)),"")</f>
        <v>TRNGINXXLBRXX</v>
      </c>
      <c r="B564" s="19" t="str">
        <f t="shared" si="1"/>
        <v>GINXX</v>
      </c>
      <c r="C564" s="45" t="str">
        <f t="shared" si="2"/>
        <v>GINXX</v>
      </c>
      <c r="D564" s="19" t="str">
        <f t="shared" si="3"/>
        <v>LBRXX</v>
      </c>
      <c r="E564" s="45" t="str">
        <f t="shared" si="4"/>
        <v>LBRXX</v>
      </c>
      <c r="F564" s="19" t="str">
        <f t="shared" si="5"/>
        <v>Yes</v>
      </c>
      <c r="G564" s="19" t="str">
        <f t="shared" si="6"/>
        <v>TRNGINXXLBRXX</v>
      </c>
      <c r="H564" s="19">
        <f>max(SUMIFS('Input - Capacities'!$I$3:$I$1128,'Input - Capacities'!$F$3:$F$1128,A564),SUMIFS('Input - Capacities'!$J$3:$J$1128,'Input - Capacities'!$F$3:$F$1128,A564)*-1)</f>
        <v>0</v>
      </c>
      <c r="I564" s="47"/>
      <c r="AD564" s="48"/>
      <c r="AE564" s="48" t="s">
        <v>287</v>
      </c>
      <c r="AF564" s="19">
        <f t="shared" si="17"/>
        <v>1</v>
      </c>
      <c r="AH564" s="42" t="s">
        <v>1947</v>
      </c>
    </row>
    <row r="565">
      <c r="A565" s="19" t="str">
        <f t="array" ref="A565">IFERROR(INDEX('Input - Capacities'!$F$3:$F$1128, MATCH(0,COUNTIF($A$1:A564, 'Input - Capacities'!$F$3:$F$1128), 0)),"")</f>
        <v>TRNGINXXMLIXX</v>
      </c>
      <c r="B565" s="19" t="str">
        <f t="shared" si="1"/>
        <v>GINXX</v>
      </c>
      <c r="C565" s="45" t="str">
        <f t="shared" si="2"/>
        <v>GINXX</v>
      </c>
      <c r="D565" s="19" t="str">
        <f t="shared" si="3"/>
        <v>MLIXX</v>
      </c>
      <c r="E565" s="45" t="str">
        <f t="shared" si="4"/>
        <v>MLIXX</v>
      </c>
      <c r="F565" s="19" t="str">
        <f t="shared" si="5"/>
        <v>Yes</v>
      </c>
      <c r="G565" s="19" t="str">
        <f t="shared" si="6"/>
        <v>TRNGINXXMLIXX</v>
      </c>
      <c r="H565" s="19">
        <f>max(SUMIFS('Input - Capacities'!$I$3:$I$1128,'Input - Capacities'!$F$3:$F$1128,A565),SUMIFS('Input - Capacities'!$J$3:$J$1128,'Input - Capacities'!$F$3:$F$1128,A565)*-1)</f>
        <v>0</v>
      </c>
      <c r="I565" s="47"/>
      <c r="AD565" s="48"/>
      <c r="AE565" s="48" t="s">
        <v>289</v>
      </c>
      <c r="AF565" s="19">
        <f t="shared" si="17"/>
        <v>1</v>
      </c>
      <c r="AH565" s="42" t="s">
        <v>1948</v>
      </c>
    </row>
    <row r="566">
      <c r="A566" s="19" t="str">
        <f t="array" ref="A566">IFERROR(INDEX('Input - Capacities'!$F$3:$F$1128, MATCH(0,COUNTIF($A$1:A565, 'Input - Capacities'!$F$3:$F$1128), 0)),"")</f>
        <v>TRNGINXXSENXX</v>
      </c>
      <c r="B566" s="19" t="str">
        <f t="shared" si="1"/>
        <v>GINXX</v>
      </c>
      <c r="C566" s="45" t="str">
        <f t="shared" si="2"/>
        <v>GINXX</v>
      </c>
      <c r="D566" s="19" t="str">
        <f t="shared" si="3"/>
        <v>SENXX</v>
      </c>
      <c r="E566" s="45" t="str">
        <f t="shared" si="4"/>
        <v>SENXX</v>
      </c>
      <c r="F566" s="19" t="str">
        <f t="shared" si="5"/>
        <v>Yes</v>
      </c>
      <c r="G566" s="19" t="str">
        <f t="shared" si="6"/>
        <v>TRNGINXXSENXX</v>
      </c>
      <c r="H566" s="19">
        <f>max(SUMIFS('Input - Capacities'!$I$3:$I$1128,'Input - Capacities'!$F$3:$F$1128,A566),SUMIFS('Input - Capacities'!$J$3:$J$1128,'Input - Capacities'!$F$3:$F$1128,A566)*-1)</f>
        <v>0</v>
      </c>
      <c r="I566" s="47"/>
      <c r="L566" s="48"/>
      <c r="AD566" s="48"/>
      <c r="AE566" s="48" t="s">
        <v>291</v>
      </c>
      <c r="AF566" s="19">
        <f t="shared" si="17"/>
        <v>1</v>
      </c>
      <c r="AH566" s="42" t="s">
        <v>1949</v>
      </c>
    </row>
    <row r="567">
      <c r="A567" s="19" t="str">
        <f t="array" ref="A567">IFERROR(INDEX('Input - Capacities'!$F$3:$F$1128, MATCH(0,COUNTIF($A$1:A566, 'Input - Capacities'!$F$3:$F$1128), 0)),"")</f>
        <v>TRNGINXXSLEXX</v>
      </c>
      <c r="B567" s="19" t="str">
        <f t="shared" si="1"/>
        <v>GINXX</v>
      </c>
      <c r="C567" s="45" t="str">
        <f t="shared" si="2"/>
        <v>GINXX</v>
      </c>
      <c r="D567" s="19" t="str">
        <f t="shared" si="3"/>
        <v>SLEXX</v>
      </c>
      <c r="E567" s="45" t="str">
        <f t="shared" si="4"/>
        <v>SLEXX</v>
      </c>
      <c r="F567" s="19" t="str">
        <f t="shared" si="5"/>
        <v>Yes</v>
      </c>
      <c r="G567" s="19" t="str">
        <f t="shared" si="6"/>
        <v>TRNGINXXSLEXX</v>
      </c>
      <c r="H567" s="19">
        <f>max(SUMIFS('Input - Capacities'!$I$3:$I$1128,'Input - Capacities'!$F$3:$F$1128,A567),SUMIFS('Input - Capacities'!$J$3:$J$1128,'Input - Capacities'!$F$3:$F$1128,A567)*-1)</f>
        <v>0</v>
      </c>
      <c r="I567" s="47"/>
      <c r="L567" s="48"/>
      <c r="AD567" s="48"/>
      <c r="AE567" s="48" t="s">
        <v>1434</v>
      </c>
      <c r="AF567" s="19">
        <f t="shared" si="17"/>
        <v>1</v>
      </c>
      <c r="AH567" s="42" t="s">
        <v>1950</v>
      </c>
    </row>
    <row r="568">
      <c r="A568" s="19" t="str">
        <f t="array" ref="A568">IFERROR(INDEX('Input - Capacities'!$F$3:$F$1128, MATCH(0,COUNTIF($A$1:A567, 'Input - Capacities'!$F$3:$F$1128), 0)),"")</f>
        <v>TRNGMBXXSENXX</v>
      </c>
      <c r="B568" s="19" t="str">
        <f t="shared" si="1"/>
        <v>GMBXX</v>
      </c>
      <c r="C568" s="45" t="str">
        <f t="shared" si="2"/>
        <v>GMBXX</v>
      </c>
      <c r="D568" s="19" t="str">
        <f t="shared" si="3"/>
        <v>SENXX</v>
      </c>
      <c r="E568" s="45" t="str">
        <f t="shared" si="4"/>
        <v>SENXX</v>
      </c>
      <c r="F568" s="19" t="str">
        <f t="shared" si="5"/>
        <v>Yes</v>
      </c>
      <c r="G568" s="19" t="str">
        <f t="shared" si="6"/>
        <v>TRNGMBXXSENXX</v>
      </c>
      <c r="H568" s="19">
        <f>max(SUMIFS('Input - Capacities'!$I$3:$I$1128,'Input - Capacities'!$F$3:$F$1128,A568),SUMIFS('Input - Capacities'!$J$3:$J$1128,'Input - Capacities'!$F$3:$F$1128,A568)*-1)</f>
        <v>0</v>
      </c>
      <c r="I568" s="47"/>
      <c r="L568" s="48"/>
      <c r="AD568" s="48"/>
      <c r="AE568" s="48" t="s">
        <v>1440</v>
      </c>
      <c r="AF568" s="19">
        <f t="shared" si="17"/>
        <v>1</v>
      </c>
      <c r="AH568" s="42" t="s">
        <v>1951</v>
      </c>
    </row>
    <row r="569">
      <c r="A569" s="19" t="str">
        <f t="array" ref="A569">IFERROR(INDEX('Input - Capacities'!$F$3:$F$1128, MATCH(0,COUNTIF($A$1:A568, 'Input - Capacities'!$F$3:$F$1128), 0)),"")</f>
        <v>TRNGNBXXSENXX</v>
      </c>
      <c r="B569" s="19" t="str">
        <f t="shared" si="1"/>
        <v>GNBXX</v>
      </c>
      <c r="C569" s="45" t="str">
        <f t="shared" si="2"/>
        <v>GNBXX</v>
      </c>
      <c r="D569" s="19" t="str">
        <f t="shared" si="3"/>
        <v>SENXX</v>
      </c>
      <c r="E569" s="45" t="str">
        <f t="shared" si="4"/>
        <v>SENXX</v>
      </c>
      <c r="F569" s="19" t="str">
        <f t="shared" si="5"/>
        <v>Yes</v>
      </c>
      <c r="G569" s="19" t="str">
        <f t="shared" si="6"/>
        <v>TRNGNBXXSENXX</v>
      </c>
      <c r="H569" s="19">
        <f>max(SUMIFS('Input - Capacities'!$I$3:$I$1128,'Input - Capacities'!$F$3:$F$1128,A569),SUMIFS('Input - Capacities'!$J$3:$J$1128,'Input - Capacities'!$F$3:$F$1128,A569)*-1)</f>
        <v>0</v>
      </c>
      <c r="I569" s="47"/>
      <c r="L569" s="48"/>
      <c r="AD569" s="48"/>
      <c r="AE569" s="48" t="s">
        <v>1442</v>
      </c>
      <c r="AF569" s="19">
        <f t="shared" si="17"/>
        <v>1</v>
      </c>
      <c r="AH569" s="42" t="s">
        <v>1952</v>
      </c>
    </row>
    <row r="570">
      <c r="A570" s="19" t="str">
        <f t="array" ref="A570">IFERROR(INDEX('Input - Capacities'!$F$3:$F$1128, MATCH(0,COUNTIF($A$1:A569, 'Input - Capacities'!$F$3:$F$1128), 0)),"")</f>
        <v>TRNKENXXSOMXX</v>
      </c>
      <c r="B570" s="19" t="str">
        <f t="shared" si="1"/>
        <v>KENXX</v>
      </c>
      <c r="C570" s="45" t="str">
        <f t="shared" si="2"/>
        <v>KENXX</v>
      </c>
      <c r="D570" s="19" t="str">
        <f t="shared" si="3"/>
        <v>SOMXX</v>
      </c>
      <c r="E570" s="45" t="str">
        <f t="shared" si="4"/>
        <v>SOMXX</v>
      </c>
      <c r="F570" s="19" t="str">
        <f t="shared" si="5"/>
        <v>Yes</v>
      </c>
      <c r="G570" s="19" t="str">
        <f t="shared" si="6"/>
        <v>TRNKENXXSOMXX</v>
      </c>
      <c r="H570" s="19">
        <f>max(SUMIFS('Input - Capacities'!$I$3:$I$1128,'Input - Capacities'!$F$3:$F$1128,A570),SUMIFS('Input - Capacities'!$J$3:$J$1128,'Input - Capacities'!$F$3:$F$1128,A570)*-1)</f>
        <v>0</v>
      </c>
      <c r="I570" s="47"/>
      <c r="L570" s="48"/>
      <c r="AD570" s="48"/>
      <c r="AE570" s="48" t="s">
        <v>1067</v>
      </c>
      <c r="AF570" s="19">
        <f t="shared" si="17"/>
        <v>1</v>
      </c>
      <c r="AH570" s="42" t="s">
        <v>1953</v>
      </c>
    </row>
    <row r="571">
      <c r="A571" s="19" t="str">
        <f t="array" ref="A571">IFERROR(INDEX('Input - Capacities'!$F$3:$F$1128, MATCH(0,COUNTIF($A$1:A570, 'Input - Capacities'!$F$3:$F$1128), 0)),"")</f>
        <v>TRNKENXXTZAXX</v>
      </c>
      <c r="B571" s="19" t="str">
        <f t="shared" si="1"/>
        <v>KENXX</v>
      </c>
      <c r="C571" s="45" t="str">
        <f t="shared" si="2"/>
        <v>KENXX</v>
      </c>
      <c r="D571" s="19" t="str">
        <f t="shared" si="3"/>
        <v>TZAXX</v>
      </c>
      <c r="E571" s="45" t="str">
        <f t="shared" si="4"/>
        <v>TZAXX</v>
      </c>
      <c r="F571" s="19" t="str">
        <f t="shared" si="5"/>
        <v>Yes</v>
      </c>
      <c r="G571" s="19" t="str">
        <f t="shared" si="6"/>
        <v>TRNKENXXTZAXX</v>
      </c>
      <c r="H571" s="19">
        <f>max(SUMIFS('Input - Capacities'!$I$3:$I$1128,'Input - Capacities'!$F$3:$F$1128,A571),SUMIFS('Input - Capacities'!$J$3:$J$1128,'Input - Capacities'!$F$3:$F$1128,A571)*-1)</f>
        <v>0</v>
      </c>
      <c r="I571" s="47"/>
      <c r="L571" s="48"/>
      <c r="AD571" s="48"/>
      <c r="AE571" s="48" t="s">
        <v>294</v>
      </c>
      <c r="AF571" s="19">
        <f t="shared" si="17"/>
        <v>1</v>
      </c>
      <c r="AH571" s="42" t="s">
        <v>1954</v>
      </c>
    </row>
    <row r="572">
      <c r="A572" s="19" t="str">
        <f t="array" ref="A572">IFERROR(INDEX('Input - Capacities'!$F$3:$F$1128, MATCH(0,COUNTIF($A$1:A571, 'Input - Capacities'!$F$3:$F$1128), 0)),"")</f>
        <v>TRNKENXXUGAXX</v>
      </c>
      <c r="B572" s="19" t="str">
        <f t="shared" si="1"/>
        <v>KENXX</v>
      </c>
      <c r="C572" s="45" t="str">
        <f t="shared" si="2"/>
        <v>KENXX</v>
      </c>
      <c r="D572" s="19" t="str">
        <f t="shared" si="3"/>
        <v>UGAXX</v>
      </c>
      <c r="E572" s="45" t="str">
        <f t="shared" si="4"/>
        <v>UGAXX</v>
      </c>
      <c r="F572" s="19" t="str">
        <f t="shared" si="5"/>
        <v>Yes</v>
      </c>
      <c r="G572" s="19" t="str">
        <f t="shared" si="6"/>
        <v>TRNKENXXUGAXX</v>
      </c>
      <c r="H572" s="19">
        <f>max(SUMIFS('Input - Capacities'!$I$3:$I$1128,'Input - Capacities'!$F$3:$F$1128,A572),SUMIFS('Input - Capacities'!$J$3:$J$1128,'Input - Capacities'!$F$3:$F$1128,A572)*-1)</f>
        <v>145</v>
      </c>
      <c r="I572" s="47"/>
      <c r="L572" s="48"/>
      <c r="AD572" s="48"/>
      <c r="AE572" s="48" t="s">
        <v>1068</v>
      </c>
      <c r="AF572" s="19">
        <f t="shared" si="17"/>
        <v>1</v>
      </c>
      <c r="AH572" s="42" t="s">
        <v>1955</v>
      </c>
    </row>
    <row r="573">
      <c r="A573" s="19" t="str">
        <f t="array" ref="A573">IFERROR(INDEX('Input - Capacities'!$F$3:$F$1128, MATCH(0,COUNTIF($A$1:A572, 'Input - Capacities'!$F$3:$F$1128), 0)),"")</f>
        <v>TRNMLIXXMRTXX</v>
      </c>
      <c r="B573" s="19" t="str">
        <f t="shared" si="1"/>
        <v>MLIXX</v>
      </c>
      <c r="C573" s="45" t="str">
        <f t="shared" si="2"/>
        <v>MLIXX</v>
      </c>
      <c r="D573" s="19" t="str">
        <f t="shared" si="3"/>
        <v>MRTXX</v>
      </c>
      <c r="E573" s="45" t="str">
        <f t="shared" si="4"/>
        <v>MRTXX</v>
      </c>
      <c r="F573" s="19" t="str">
        <f t="shared" si="5"/>
        <v>Yes</v>
      </c>
      <c r="G573" s="19" t="str">
        <f t="shared" si="6"/>
        <v>TRNMLIXXMRTXX</v>
      </c>
      <c r="H573" s="19">
        <f>max(SUMIFS('Input - Capacities'!$I$3:$I$1128,'Input - Capacities'!$F$3:$F$1128,A573),SUMIFS('Input - Capacities'!$J$3:$J$1128,'Input - Capacities'!$F$3:$F$1128,A573)*-1)</f>
        <v>0</v>
      </c>
      <c r="I573" s="47"/>
      <c r="L573" s="48"/>
      <c r="AD573" s="48"/>
      <c r="AE573" s="48" t="s">
        <v>1069</v>
      </c>
      <c r="AF573" s="19">
        <f t="shared" si="17"/>
        <v>1</v>
      </c>
      <c r="AH573" s="42" t="s">
        <v>1956</v>
      </c>
    </row>
    <row r="574">
      <c r="A574" s="19" t="str">
        <f t="array" ref="A574">IFERROR(INDEX('Input - Capacities'!$F$3:$F$1128, MATCH(0,COUNTIF($A$1:A573, 'Input - Capacities'!$F$3:$F$1128), 0)),"")</f>
        <v>TRNMLIXXNERXX</v>
      </c>
      <c r="B574" s="19" t="str">
        <f t="shared" si="1"/>
        <v>MLIXX</v>
      </c>
      <c r="C574" s="45" t="str">
        <f t="shared" si="2"/>
        <v>MLIXX</v>
      </c>
      <c r="D574" s="19" t="str">
        <f t="shared" si="3"/>
        <v>NERXX</v>
      </c>
      <c r="E574" s="45" t="str">
        <f t="shared" si="4"/>
        <v>NERXX</v>
      </c>
      <c r="F574" s="19" t="str">
        <f t="shared" si="5"/>
        <v>Yes</v>
      </c>
      <c r="G574" s="19" t="str">
        <f t="shared" si="6"/>
        <v>TRNMLIXXNERXX</v>
      </c>
      <c r="H574" s="19">
        <f>max(SUMIFS('Input - Capacities'!$I$3:$I$1128,'Input - Capacities'!$F$3:$F$1128,A574),SUMIFS('Input - Capacities'!$J$3:$J$1128,'Input - Capacities'!$F$3:$F$1128,A574)*-1)</f>
        <v>0</v>
      </c>
      <c r="I574" s="47"/>
      <c r="L574" s="48"/>
      <c r="AD574" s="48"/>
      <c r="AE574" s="48" t="s">
        <v>1072</v>
      </c>
      <c r="AF574" s="19">
        <f t="shared" si="17"/>
        <v>1</v>
      </c>
      <c r="AH574" s="42" t="s">
        <v>1957</v>
      </c>
    </row>
    <row r="575">
      <c r="A575" s="19" t="str">
        <f t="array" ref="A575">IFERROR(INDEX('Input - Capacities'!$F$3:$F$1128, MATCH(0,COUNTIF($A$1:A574, 'Input - Capacities'!$F$3:$F$1128), 0)),"")</f>
        <v>TRNMLIXXSENXX</v>
      </c>
      <c r="B575" s="19" t="str">
        <f t="shared" si="1"/>
        <v>MLIXX</v>
      </c>
      <c r="C575" s="45" t="str">
        <f t="shared" si="2"/>
        <v>MLIXX</v>
      </c>
      <c r="D575" s="19" t="str">
        <f t="shared" si="3"/>
        <v>SENXX</v>
      </c>
      <c r="E575" s="45" t="str">
        <f t="shared" si="4"/>
        <v>SENXX</v>
      </c>
      <c r="F575" s="19" t="str">
        <f t="shared" si="5"/>
        <v>Yes</v>
      </c>
      <c r="G575" s="19" t="str">
        <f t="shared" si="6"/>
        <v>TRNMLIXXSENXX</v>
      </c>
      <c r="H575" s="19">
        <f>max(SUMIFS('Input - Capacities'!$I$3:$I$1128,'Input - Capacities'!$F$3:$F$1128,A575),SUMIFS('Input - Capacities'!$J$3:$J$1128,'Input - Capacities'!$F$3:$F$1128,A575)*-1)</f>
        <v>250</v>
      </c>
      <c r="I575" s="47"/>
      <c r="L575" s="48"/>
      <c r="AD575" s="48"/>
      <c r="AE575" s="48" t="s">
        <v>1073</v>
      </c>
      <c r="AF575" s="19">
        <f t="shared" si="17"/>
        <v>1</v>
      </c>
      <c r="AH575" s="42" t="s">
        <v>1958</v>
      </c>
    </row>
    <row r="576">
      <c r="A576" s="19" t="str">
        <f t="array" ref="A576">IFERROR(INDEX('Input - Capacities'!$F$3:$F$1128, MATCH(0,COUNTIF($A$1:A575, 'Input - Capacities'!$F$3:$F$1128), 0)),"")</f>
        <v>TRNMOZXXMWIXX</v>
      </c>
      <c r="B576" s="19" t="str">
        <f t="shared" si="1"/>
        <v>MOZXX</v>
      </c>
      <c r="C576" s="45" t="str">
        <f t="shared" si="2"/>
        <v>MOZXX</v>
      </c>
      <c r="D576" s="19" t="str">
        <f t="shared" si="3"/>
        <v>MWIXX</v>
      </c>
      <c r="E576" s="45" t="str">
        <f t="shared" si="4"/>
        <v>MWIXX</v>
      </c>
      <c r="F576" s="19" t="str">
        <f t="shared" si="5"/>
        <v>Yes</v>
      </c>
      <c r="G576" s="19" t="str">
        <f t="shared" si="6"/>
        <v>TRNMOZXXMWIXX</v>
      </c>
      <c r="H576" s="19">
        <f>max(SUMIFS('Input - Capacities'!$I$3:$I$1128,'Input - Capacities'!$F$3:$F$1128,A576),SUMIFS('Input - Capacities'!$J$3:$J$1128,'Input - Capacities'!$F$3:$F$1128,A576)*-1)</f>
        <v>0</v>
      </c>
      <c r="I576" s="47"/>
      <c r="L576" s="48"/>
      <c r="AD576" s="48"/>
      <c r="AE576" s="48" t="s">
        <v>295</v>
      </c>
      <c r="AF576" s="19">
        <f t="shared" si="17"/>
        <v>1</v>
      </c>
      <c r="AH576" s="42" t="s">
        <v>1959</v>
      </c>
    </row>
    <row r="577">
      <c r="A577" s="19" t="str">
        <f t="array" ref="A577">IFERROR(INDEX('Input - Capacities'!$F$3:$F$1128, MATCH(0,COUNTIF($A$1:A576, 'Input - Capacities'!$F$3:$F$1128), 0)),"")</f>
        <v>TRNMOZXXSWZXX</v>
      </c>
      <c r="B577" s="19" t="str">
        <f t="shared" si="1"/>
        <v>MOZXX</v>
      </c>
      <c r="C577" s="45" t="str">
        <f t="shared" si="2"/>
        <v>MOZXX</v>
      </c>
      <c r="D577" s="19" t="str">
        <f t="shared" si="3"/>
        <v>SWZXX</v>
      </c>
      <c r="E577" s="45" t="str">
        <f t="shared" si="4"/>
        <v>SWZXX</v>
      </c>
      <c r="F577" s="19" t="str">
        <f t="shared" si="5"/>
        <v>Yes</v>
      </c>
      <c r="G577" s="19" t="str">
        <f t="shared" si="6"/>
        <v>TRNMOZXXSWZXX</v>
      </c>
      <c r="H577" s="19">
        <f>max(SUMIFS('Input - Capacities'!$I$3:$I$1128,'Input - Capacities'!$F$3:$F$1128,A577),SUMIFS('Input - Capacities'!$J$3:$J$1128,'Input - Capacities'!$F$3:$F$1128,A577)*-1)</f>
        <v>1450</v>
      </c>
      <c r="I577" s="47"/>
      <c r="L577" s="48"/>
      <c r="AD577" s="48"/>
      <c r="AE577" s="48" t="s">
        <v>299</v>
      </c>
      <c r="AF577" s="19">
        <f t="shared" si="17"/>
        <v>1</v>
      </c>
      <c r="AH577" s="42" t="s">
        <v>1960</v>
      </c>
    </row>
    <row r="578">
      <c r="A578" s="19" t="str">
        <f t="array" ref="A578">IFERROR(INDEX('Input - Capacities'!$F$3:$F$1128, MATCH(0,COUNTIF($A$1:A577, 'Input - Capacities'!$F$3:$F$1128), 0)),"")</f>
        <v>TRNMOZXXTZAXX</v>
      </c>
      <c r="B578" s="19" t="str">
        <f t="shared" si="1"/>
        <v>MOZXX</v>
      </c>
      <c r="C578" s="45" t="str">
        <f t="shared" si="2"/>
        <v>MOZXX</v>
      </c>
      <c r="D578" s="19" t="str">
        <f t="shared" si="3"/>
        <v>TZAXX</v>
      </c>
      <c r="E578" s="45" t="str">
        <f t="shared" si="4"/>
        <v>TZAXX</v>
      </c>
      <c r="F578" s="19" t="str">
        <f t="shared" si="5"/>
        <v>Yes</v>
      </c>
      <c r="G578" s="19" t="str">
        <f t="shared" si="6"/>
        <v>TRNMOZXXTZAXX</v>
      </c>
      <c r="H578" s="19">
        <f>max(SUMIFS('Input - Capacities'!$I$3:$I$1128,'Input - Capacities'!$F$3:$F$1128,A578),SUMIFS('Input - Capacities'!$J$3:$J$1128,'Input - Capacities'!$F$3:$F$1128,A578)*-1)</f>
        <v>0</v>
      </c>
      <c r="I578" s="47"/>
      <c r="L578" s="48"/>
      <c r="AD578" s="48"/>
      <c r="AE578" s="48" t="s">
        <v>1076</v>
      </c>
      <c r="AF578" s="19">
        <f t="shared" si="17"/>
        <v>1</v>
      </c>
      <c r="AH578" s="42" t="s">
        <v>1961</v>
      </c>
    </row>
    <row r="579">
      <c r="A579" s="19" t="str">
        <f t="array" ref="A579">IFERROR(INDEX('Input - Capacities'!$F$3:$F$1128, MATCH(0,COUNTIF($A$1:A578, 'Input - Capacities'!$F$3:$F$1128), 0)),"")</f>
        <v>TRNMOZXXZAFXX</v>
      </c>
      <c r="B579" s="19" t="str">
        <f t="shared" si="1"/>
        <v>MOZXX</v>
      </c>
      <c r="C579" s="45" t="str">
        <f t="shared" si="2"/>
        <v>MOZXX</v>
      </c>
      <c r="D579" s="19" t="str">
        <f t="shared" si="3"/>
        <v>ZAFXX</v>
      </c>
      <c r="E579" s="45" t="str">
        <f t="shared" si="4"/>
        <v>ZAFXX</v>
      </c>
      <c r="F579" s="19" t="str">
        <f t="shared" si="5"/>
        <v>Yes</v>
      </c>
      <c r="G579" s="19" t="str">
        <f t="shared" si="6"/>
        <v>TRNMOZXXZAFXX</v>
      </c>
      <c r="H579" s="19">
        <f>max(SUMIFS('Input - Capacities'!$I$3:$I$1128,'Input - Capacities'!$F$3:$F$1128,A579),SUMIFS('Input - Capacities'!$J$3:$J$1128,'Input - Capacities'!$F$3:$F$1128,A579)*-1)</f>
        <v>2000</v>
      </c>
      <c r="I579" s="47"/>
      <c r="L579" s="48"/>
      <c r="AD579" s="48"/>
      <c r="AE579" s="48" t="s">
        <v>1078</v>
      </c>
      <c r="AF579" s="19">
        <f t="shared" si="17"/>
        <v>1</v>
      </c>
      <c r="AH579" s="42" t="s">
        <v>1962</v>
      </c>
    </row>
    <row r="580">
      <c r="A580" s="19" t="str">
        <f t="array" ref="A580">IFERROR(INDEX('Input - Capacities'!$F$3:$F$1128, MATCH(0,COUNTIF($A$1:A579, 'Input - Capacities'!$F$3:$F$1128), 0)),"")</f>
        <v>TRNMOZXXZMBXX</v>
      </c>
      <c r="B580" s="19" t="str">
        <f t="shared" si="1"/>
        <v>MOZXX</v>
      </c>
      <c r="C580" s="45" t="str">
        <f t="shared" si="2"/>
        <v>MOZXX</v>
      </c>
      <c r="D580" s="19" t="str">
        <f t="shared" si="3"/>
        <v>ZMBXX</v>
      </c>
      <c r="E580" s="45" t="str">
        <f t="shared" si="4"/>
        <v>ZMBXX</v>
      </c>
      <c r="F580" s="19" t="str">
        <f t="shared" si="5"/>
        <v>Yes</v>
      </c>
      <c r="G580" s="19" t="str">
        <f t="shared" si="6"/>
        <v>TRNMOZXXZMBXX</v>
      </c>
      <c r="H580" s="19">
        <f>max(SUMIFS('Input - Capacities'!$I$3:$I$1128,'Input - Capacities'!$F$3:$F$1128,A580),SUMIFS('Input - Capacities'!$J$3:$J$1128,'Input - Capacities'!$F$3:$F$1128,A580)*-1)</f>
        <v>0</v>
      </c>
      <c r="I580" s="47"/>
      <c r="L580" s="48"/>
      <c r="AD580" s="48"/>
      <c r="AE580" s="48" t="s">
        <v>1082</v>
      </c>
      <c r="AF580" s="19">
        <f t="shared" si="17"/>
        <v>1</v>
      </c>
      <c r="AH580" s="42" t="s">
        <v>1963</v>
      </c>
    </row>
    <row r="581">
      <c r="A581" s="19" t="str">
        <f t="array" ref="A581">IFERROR(INDEX('Input - Capacities'!$F$3:$F$1128, MATCH(0,COUNTIF($A$1:A580, 'Input - Capacities'!$F$3:$F$1128), 0)),"")</f>
        <v>TRNMOZXXZWEXX</v>
      </c>
      <c r="B581" s="19" t="str">
        <f t="shared" si="1"/>
        <v>MOZXX</v>
      </c>
      <c r="C581" s="45" t="str">
        <f t="shared" si="2"/>
        <v>MOZXX</v>
      </c>
      <c r="D581" s="19" t="str">
        <f t="shared" si="3"/>
        <v>ZWEXX</v>
      </c>
      <c r="E581" s="45" t="str">
        <f t="shared" si="4"/>
        <v>ZWEXX</v>
      </c>
      <c r="F581" s="19" t="str">
        <f t="shared" si="5"/>
        <v>Yes</v>
      </c>
      <c r="G581" s="19" t="str">
        <f t="shared" si="6"/>
        <v>TRNMOZXXZWEXX</v>
      </c>
      <c r="H581" s="19">
        <f>max(SUMIFS('Input - Capacities'!$I$3:$I$1128,'Input - Capacities'!$F$3:$F$1128,A581),SUMIFS('Input - Capacities'!$J$3:$J$1128,'Input - Capacities'!$F$3:$F$1128,A581)*-1)</f>
        <v>500</v>
      </c>
      <c r="I581" s="47"/>
      <c r="L581" s="48"/>
      <c r="AD581" s="48"/>
      <c r="AE581" s="48" t="s">
        <v>1083</v>
      </c>
      <c r="AF581" s="19">
        <f t="shared" si="17"/>
        <v>1</v>
      </c>
      <c r="AH581" s="42" t="s">
        <v>1964</v>
      </c>
    </row>
    <row r="582">
      <c r="A582" s="19" t="str">
        <f t="array" ref="A582">IFERROR(INDEX('Input - Capacities'!$F$3:$F$1128, MATCH(0,COUNTIF($A$1:A581, 'Input - Capacities'!$F$3:$F$1128), 0)),"")</f>
        <v>TRNMWIXXTZAXX</v>
      </c>
      <c r="B582" s="19" t="str">
        <f t="shared" si="1"/>
        <v>MWIXX</v>
      </c>
      <c r="C582" s="45" t="str">
        <f t="shared" si="2"/>
        <v>MWIXX</v>
      </c>
      <c r="D582" s="19" t="str">
        <f t="shared" si="3"/>
        <v>TZAXX</v>
      </c>
      <c r="E582" s="45" t="str">
        <f t="shared" si="4"/>
        <v>TZAXX</v>
      </c>
      <c r="F582" s="19" t="str">
        <f t="shared" si="5"/>
        <v>Yes</v>
      </c>
      <c r="G582" s="19" t="str">
        <f t="shared" si="6"/>
        <v>TRNMWIXXTZAXX</v>
      </c>
      <c r="H582" s="19">
        <f>max(SUMIFS('Input - Capacities'!$I$3:$I$1128,'Input - Capacities'!$F$3:$F$1128,A582),SUMIFS('Input - Capacities'!$J$3:$J$1128,'Input - Capacities'!$F$3:$F$1128,A582)*-1)</f>
        <v>0</v>
      </c>
      <c r="I582" s="47"/>
      <c r="L582" s="48"/>
      <c r="AD582" s="48"/>
      <c r="AE582" s="48" t="s">
        <v>1084</v>
      </c>
      <c r="AF582" s="19">
        <f t="shared" si="17"/>
        <v>1</v>
      </c>
      <c r="AH582" s="42" t="s">
        <v>1965</v>
      </c>
    </row>
    <row r="583">
      <c r="A583" s="19" t="str">
        <f t="array" ref="A583">IFERROR(INDEX('Input - Capacities'!$F$3:$F$1128, MATCH(0,COUNTIF($A$1:A582, 'Input - Capacities'!$F$3:$F$1128), 0)),"")</f>
        <v>TRNMWIXXZMBXX</v>
      </c>
      <c r="B583" s="19" t="str">
        <f t="shared" si="1"/>
        <v>MWIXX</v>
      </c>
      <c r="C583" s="45" t="str">
        <f t="shared" si="2"/>
        <v>MWIXX</v>
      </c>
      <c r="D583" s="19" t="str">
        <f t="shared" si="3"/>
        <v>ZMBXX</v>
      </c>
      <c r="E583" s="45" t="str">
        <f t="shared" si="4"/>
        <v>ZMBXX</v>
      </c>
      <c r="F583" s="19" t="str">
        <f t="shared" si="5"/>
        <v>Yes</v>
      </c>
      <c r="G583" s="19" t="str">
        <f t="shared" si="6"/>
        <v>TRNMWIXXZMBXX</v>
      </c>
      <c r="H583" s="19">
        <f>max(SUMIFS('Input - Capacities'!$I$3:$I$1128,'Input - Capacities'!$F$3:$F$1128,A583),SUMIFS('Input - Capacities'!$J$3:$J$1128,'Input - Capacities'!$F$3:$F$1128,A583)*-1)</f>
        <v>0</v>
      </c>
      <c r="I583" s="47"/>
      <c r="L583" s="48"/>
      <c r="AD583" s="48"/>
      <c r="AE583" s="48" t="s">
        <v>1086</v>
      </c>
      <c r="AF583" s="19">
        <f t="shared" si="17"/>
        <v>1</v>
      </c>
      <c r="AH583" s="42" t="s">
        <v>1966</v>
      </c>
    </row>
    <row r="584">
      <c r="A584" s="19" t="str">
        <f t="array" ref="A584">IFERROR(INDEX('Input - Capacities'!$F$3:$F$1128, MATCH(0,COUNTIF($A$1:A583, 'Input - Capacities'!$F$3:$F$1128), 0)),"")</f>
        <v>TRNNAMXXZAFXX</v>
      </c>
      <c r="B584" s="19" t="str">
        <f t="shared" si="1"/>
        <v>NAMXX</v>
      </c>
      <c r="C584" s="45" t="str">
        <f t="shared" si="2"/>
        <v>NAMXX</v>
      </c>
      <c r="D584" s="19" t="str">
        <f t="shared" si="3"/>
        <v>ZAFXX</v>
      </c>
      <c r="E584" s="45" t="str">
        <f t="shared" si="4"/>
        <v>ZAFXX</v>
      </c>
      <c r="F584" s="19" t="str">
        <f t="shared" si="5"/>
        <v>Yes</v>
      </c>
      <c r="G584" s="19" t="str">
        <f t="shared" si="6"/>
        <v>TRNNAMXXZAFXX</v>
      </c>
      <c r="H584" s="19">
        <f>max(SUMIFS('Input - Capacities'!$I$3:$I$1128,'Input - Capacities'!$F$3:$F$1128,A584),SUMIFS('Input - Capacities'!$J$3:$J$1128,'Input - Capacities'!$F$3:$F$1128,A584)*-1)</f>
        <v>350</v>
      </c>
      <c r="I584" s="47"/>
      <c r="L584" s="48"/>
      <c r="AD584" s="48"/>
      <c r="AE584" s="48" t="s">
        <v>1087</v>
      </c>
      <c r="AF584" s="19">
        <f t="shared" si="17"/>
        <v>1</v>
      </c>
      <c r="AH584" s="42" t="s">
        <v>1967</v>
      </c>
    </row>
    <row r="585">
      <c r="A585" s="19" t="str">
        <f t="array" ref="A585">IFERROR(INDEX('Input - Capacities'!$F$3:$F$1128, MATCH(0,COUNTIF($A$1:A584, 'Input - Capacities'!$F$3:$F$1128), 0)),"")</f>
        <v>TRNNAMXXZMBXX</v>
      </c>
      <c r="B585" s="19" t="str">
        <f t="shared" si="1"/>
        <v>NAMXX</v>
      </c>
      <c r="C585" s="45" t="str">
        <f t="shared" si="2"/>
        <v>NAMXX</v>
      </c>
      <c r="D585" s="19" t="str">
        <f t="shared" si="3"/>
        <v>ZMBXX</v>
      </c>
      <c r="E585" s="45" t="str">
        <f t="shared" si="4"/>
        <v>ZMBXX</v>
      </c>
      <c r="F585" s="19" t="str">
        <f t="shared" si="5"/>
        <v>Yes</v>
      </c>
      <c r="G585" s="19" t="str">
        <f t="shared" si="6"/>
        <v>TRNNAMXXZMBXX</v>
      </c>
      <c r="H585" s="19">
        <f>max(SUMIFS('Input - Capacities'!$I$3:$I$1128,'Input - Capacities'!$F$3:$F$1128,A585),SUMIFS('Input - Capacities'!$J$3:$J$1128,'Input - Capacities'!$F$3:$F$1128,A585)*-1)</f>
        <v>300</v>
      </c>
      <c r="I585" s="47"/>
      <c r="L585" s="48"/>
      <c r="AD585" s="48"/>
      <c r="AE585" s="48" t="s">
        <v>1444</v>
      </c>
      <c r="AF585" s="19">
        <f t="shared" si="17"/>
        <v>1</v>
      </c>
      <c r="AH585" s="42" t="s">
        <v>1968</v>
      </c>
    </row>
    <row r="586">
      <c r="A586" s="19" t="str">
        <f t="array" ref="A586">IFERROR(INDEX('Input - Capacities'!$F$3:$F$1128, MATCH(0,COUNTIF($A$1:A585, 'Input - Capacities'!$F$3:$F$1128), 0)),"")</f>
        <v>TRNNERXXNGAXX</v>
      </c>
      <c r="B586" s="19" t="str">
        <f t="shared" si="1"/>
        <v>NERXX</v>
      </c>
      <c r="C586" s="45" t="str">
        <f t="shared" si="2"/>
        <v>NERXX</v>
      </c>
      <c r="D586" s="19" t="str">
        <f t="shared" si="3"/>
        <v>NGAXX</v>
      </c>
      <c r="E586" s="45" t="str">
        <f t="shared" si="4"/>
        <v>NGAXX</v>
      </c>
      <c r="F586" s="19" t="str">
        <f t="shared" si="5"/>
        <v>Yes</v>
      </c>
      <c r="G586" s="19" t="str">
        <f t="shared" si="6"/>
        <v>TRNNERXXNGAXX</v>
      </c>
      <c r="H586" s="19">
        <f>max(SUMIFS('Input - Capacities'!$I$3:$I$1128,'Input - Capacities'!$F$3:$F$1128,A586),SUMIFS('Input - Capacities'!$J$3:$J$1128,'Input - Capacities'!$F$3:$F$1128,A586)*-1)</f>
        <v>80</v>
      </c>
      <c r="I586" s="47"/>
      <c r="L586" s="48"/>
      <c r="AD586" s="48"/>
      <c r="AE586" s="48" t="s">
        <v>1088</v>
      </c>
      <c r="AF586" s="19">
        <f t="shared" si="17"/>
        <v>1</v>
      </c>
      <c r="AH586" s="42" t="s">
        <v>1969</v>
      </c>
    </row>
    <row r="587">
      <c r="A587" s="19" t="str">
        <f t="array" ref="A587">IFERROR(INDEX('Input - Capacities'!$F$3:$F$1128, MATCH(0,COUNTIF($A$1:A586, 'Input - Capacities'!$F$3:$F$1128), 0)),"")</f>
        <v>TRNNERXXTCDXX</v>
      </c>
      <c r="B587" s="19" t="str">
        <f t="shared" si="1"/>
        <v>NERXX</v>
      </c>
      <c r="C587" s="45" t="str">
        <f t="shared" si="2"/>
        <v>NERXX</v>
      </c>
      <c r="D587" s="19" t="str">
        <f t="shared" si="3"/>
        <v>TCDXX</v>
      </c>
      <c r="E587" s="45" t="str">
        <f t="shared" si="4"/>
        <v>TCDXX</v>
      </c>
      <c r="F587" s="19" t="str">
        <f t="shared" si="5"/>
        <v>Yes</v>
      </c>
      <c r="G587" s="19" t="str">
        <f t="shared" si="6"/>
        <v>TRNNERXXTCDXX</v>
      </c>
      <c r="H587" s="19">
        <f>max(SUMIFS('Input - Capacities'!$I$3:$I$1128,'Input - Capacities'!$F$3:$F$1128,A587),SUMIFS('Input - Capacities'!$J$3:$J$1128,'Input - Capacities'!$F$3:$F$1128,A587)*-1)</f>
        <v>0</v>
      </c>
      <c r="I587" s="47"/>
      <c r="L587" s="48"/>
      <c r="AD587" s="48"/>
      <c r="AE587" s="48" t="s">
        <v>1090</v>
      </c>
      <c r="AF587" s="19">
        <f t="shared" si="17"/>
        <v>1</v>
      </c>
      <c r="AH587" s="42" t="s">
        <v>1970</v>
      </c>
    </row>
    <row r="588">
      <c r="A588" s="19" t="str">
        <f t="array" ref="A588">IFERROR(INDEX('Input - Capacities'!$F$3:$F$1128, MATCH(0,COUNTIF($A$1:A587, 'Input - Capacities'!$F$3:$F$1128), 0)),"")</f>
        <v>TRNNGAXXTCDXX</v>
      </c>
      <c r="B588" s="19" t="str">
        <f t="shared" si="1"/>
        <v>NGAXX</v>
      </c>
      <c r="C588" s="45" t="str">
        <f t="shared" si="2"/>
        <v>NGAXX</v>
      </c>
      <c r="D588" s="19" t="str">
        <f t="shared" si="3"/>
        <v>TCDXX</v>
      </c>
      <c r="E588" s="45" t="str">
        <f t="shared" si="4"/>
        <v>TCDXX</v>
      </c>
      <c r="F588" s="19" t="str">
        <f t="shared" si="5"/>
        <v>Yes</v>
      </c>
      <c r="G588" s="19" t="str">
        <f t="shared" si="6"/>
        <v>TRNNGAXXTCDXX</v>
      </c>
      <c r="H588" s="19">
        <f>max(SUMIFS('Input - Capacities'!$I$3:$I$1128,'Input - Capacities'!$F$3:$F$1128,A588),SUMIFS('Input - Capacities'!$J$3:$J$1128,'Input - Capacities'!$F$3:$F$1128,A588)*-1)</f>
        <v>0</v>
      </c>
      <c r="I588" s="47"/>
      <c r="L588" s="48"/>
      <c r="AD588" s="48"/>
      <c r="AE588" s="48" t="s">
        <v>1093</v>
      </c>
      <c r="AF588" s="19">
        <f t="shared" si="17"/>
        <v>1</v>
      </c>
      <c r="AH588" s="42" t="s">
        <v>1390</v>
      </c>
    </row>
    <row r="589">
      <c r="A589" s="19" t="str">
        <f t="array" ref="A589">IFERROR(INDEX('Input - Capacities'!$F$3:$F$1128, MATCH(0,COUNTIF($A$1:A588, 'Input - Capacities'!$F$3:$F$1128), 0)),"")</f>
        <v>TRNNGAXXTGOXX</v>
      </c>
      <c r="B589" s="19" t="str">
        <f t="shared" si="1"/>
        <v>NGAXX</v>
      </c>
      <c r="C589" s="45" t="str">
        <f t="shared" si="2"/>
        <v>NGAXX</v>
      </c>
      <c r="D589" s="19" t="str">
        <f t="shared" si="3"/>
        <v>TGOXX</v>
      </c>
      <c r="E589" s="45" t="str">
        <f t="shared" si="4"/>
        <v>TGOXX</v>
      </c>
      <c r="F589" s="19" t="str">
        <f t="shared" si="5"/>
        <v>Yes</v>
      </c>
      <c r="G589" s="19" t="str">
        <f t="shared" si="6"/>
        <v>TRNNGAXXTGOXX</v>
      </c>
      <c r="H589" s="19">
        <f>max(SUMIFS('Input - Capacities'!$I$3:$I$1128,'Input - Capacities'!$F$3:$F$1128,A589),SUMIFS('Input - Capacities'!$J$3:$J$1128,'Input - Capacities'!$F$3:$F$1128,A589)*-1)</f>
        <v>0</v>
      </c>
      <c r="I589" s="47"/>
      <c r="L589" s="48"/>
      <c r="AD589" s="48"/>
      <c r="AE589" s="48" t="s">
        <v>1094</v>
      </c>
      <c r="AF589" s="19">
        <f t="shared" si="17"/>
        <v>1</v>
      </c>
      <c r="AH589" s="42" t="s">
        <v>1393</v>
      </c>
    </row>
    <row r="590">
      <c r="A590" s="19" t="str">
        <f t="array" ref="A590">IFERROR(INDEX('Input - Capacities'!$F$3:$F$1128, MATCH(0,COUNTIF($A$1:A589, 'Input - Capacities'!$F$3:$F$1128), 0)),"")</f>
        <v>TRNRWAXXTZAXX</v>
      </c>
      <c r="B590" s="19" t="str">
        <f t="shared" si="1"/>
        <v>RWAXX</v>
      </c>
      <c r="C590" s="45" t="str">
        <f t="shared" si="2"/>
        <v>RWAXX</v>
      </c>
      <c r="D590" s="19" t="str">
        <f t="shared" si="3"/>
        <v>TZAXX</v>
      </c>
      <c r="E590" s="45" t="str">
        <f t="shared" si="4"/>
        <v>TZAXX</v>
      </c>
      <c r="F590" s="19" t="str">
        <f t="shared" si="5"/>
        <v>Yes</v>
      </c>
      <c r="G590" s="19" t="str">
        <f t="shared" si="6"/>
        <v>TRNRWAXXTZAXX</v>
      </c>
      <c r="H590" s="19">
        <f>max(SUMIFS('Input - Capacities'!$I$3:$I$1128,'Input - Capacities'!$F$3:$F$1128,A590),SUMIFS('Input - Capacities'!$J$3:$J$1128,'Input - Capacities'!$F$3:$F$1128,A590)*-1)</f>
        <v>0</v>
      </c>
      <c r="I590" s="47"/>
      <c r="L590" s="48"/>
      <c r="AD590" s="48"/>
      <c r="AE590" s="48" t="s">
        <v>1096</v>
      </c>
      <c r="AF590" s="19">
        <f t="shared" si="17"/>
        <v>1</v>
      </c>
      <c r="AH590" s="42" t="s">
        <v>1265</v>
      </c>
    </row>
    <row r="591">
      <c r="A591" s="19" t="str">
        <f t="array" ref="A591">IFERROR(INDEX('Input - Capacities'!$F$3:$F$1128, MATCH(0,COUNTIF($A$1:A590, 'Input - Capacities'!$F$3:$F$1128), 0)),"")</f>
        <v>TRNRWAXXUGAXX</v>
      </c>
      <c r="B591" s="19" t="str">
        <f t="shared" si="1"/>
        <v>RWAXX</v>
      </c>
      <c r="C591" s="45" t="str">
        <f t="shared" si="2"/>
        <v>RWAXX</v>
      </c>
      <c r="D591" s="19" t="str">
        <f t="shared" si="3"/>
        <v>UGAXX</v>
      </c>
      <c r="E591" s="45" t="str">
        <f t="shared" si="4"/>
        <v>UGAXX</v>
      </c>
      <c r="F591" s="19" t="str">
        <f t="shared" si="5"/>
        <v>Yes</v>
      </c>
      <c r="G591" s="19" t="str">
        <f t="shared" si="6"/>
        <v>TRNRWAXXUGAXX</v>
      </c>
      <c r="H591" s="19">
        <f>max(SUMIFS('Input - Capacities'!$I$3:$I$1128,'Input - Capacities'!$F$3:$F$1128,A591),SUMIFS('Input - Capacities'!$J$3:$J$1128,'Input - Capacities'!$F$3:$F$1128,A591)*-1)</f>
        <v>0</v>
      </c>
      <c r="I591" s="47"/>
      <c r="L591" s="48"/>
      <c r="AD591" s="48"/>
      <c r="AE591" s="48" t="s">
        <v>1098</v>
      </c>
      <c r="AF591" s="19">
        <f t="shared" si="17"/>
        <v>1</v>
      </c>
      <c r="AH591" s="42" t="s">
        <v>1270</v>
      </c>
    </row>
    <row r="592">
      <c r="A592" s="19" t="str">
        <f t="array" ref="A592">IFERROR(INDEX('Input - Capacities'!$F$3:$F$1128, MATCH(0,COUNTIF($A$1:A591, 'Input - Capacities'!$F$3:$F$1128), 0)),"")</f>
        <v>TRNSWZXXZAFXX</v>
      </c>
      <c r="B592" s="19" t="str">
        <f t="shared" si="1"/>
        <v>SWZXX</v>
      </c>
      <c r="C592" s="45" t="str">
        <f t="shared" si="2"/>
        <v>SWZXX</v>
      </c>
      <c r="D592" s="19" t="str">
        <f t="shared" si="3"/>
        <v>ZAFXX</v>
      </c>
      <c r="E592" s="45" t="str">
        <f t="shared" si="4"/>
        <v>ZAFXX</v>
      </c>
      <c r="F592" s="19" t="str">
        <f t="shared" si="5"/>
        <v>Yes</v>
      </c>
      <c r="G592" s="19" t="str">
        <f t="shared" si="6"/>
        <v>TRNSWZXXZAFXX</v>
      </c>
      <c r="H592" s="19">
        <f>max(SUMIFS('Input - Capacities'!$I$3:$I$1128,'Input - Capacities'!$F$3:$F$1128,A592),SUMIFS('Input - Capacities'!$J$3:$J$1128,'Input - Capacities'!$F$3:$F$1128,A592)*-1)</f>
        <v>1176</v>
      </c>
      <c r="I592" s="47"/>
      <c r="L592" s="48"/>
      <c r="AD592" s="48"/>
      <c r="AE592" s="48" t="s">
        <v>1100</v>
      </c>
      <c r="AF592" s="19">
        <f t="shared" si="17"/>
        <v>1</v>
      </c>
      <c r="AH592" s="42" t="s">
        <v>1275</v>
      </c>
    </row>
    <row r="593">
      <c r="A593" s="19" t="str">
        <f t="array" ref="A593">IFERROR(INDEX('Input - Capacities'!$F$3:$F$1128, MATCH(0,COUNTIF($A$1:A592, 'Input - Capacities'!$F$3:$F$1128), 0)),"")</f>
        <v>TRNTZAXXUGAXX</v>
      </c>
      <c r="B593" s="19" t="str">
        <f t="shared" si="1"/>
        <v>TZAXX</v>
      </c>
      <c r="C593" s="45" t="str">
        <f t="shared" si="2"/>
        <v>TZAXX</v>
      </c>
      <c r="D593" s="19" t="str">
        <f t="shared" si="3"/>
        <v>UGAXX</v>
      </c>
      <c r="E593" s="45" t="str">
        <f t="shared" si="4"/>
        <v>UGAXX</v>
      </c>
      <c r="F593" s="19" t="str">
        <f t="shared" si="5"/>
        <v>Yes</v>
      </c>
      <c r="G593" s="19" t="str">
        <f t="shared" si="6"/>
        <v>TRNTZAXXUGAXX</v>
      </c>
      <c r="H593" s="19">
        <f>max(SUMIFS('Input - Capacities'!$I$3:$I$1128,'Input - Capacities'!$F$3:$F$1128,A593),SUMIFS('Input - Capacities'!$J$3:$J$1128,'Input - Capacities'!$F$3:$F$1128,A593)*-1)</f>
        <v>0</v>
      </c>
      <c r="I593" s="47"/>
      <c r="L593" s="48"/>
      <c r="AD593" s="48"/>
      <c r="AE593" s="48" t="s">
        <v>1447</v>
      </c>
      <c r="AF593" s="19">
        <f t="shared" si="17"/>
        <v>1</v>
      </c>
      <c r="AH593" s="42" t="s">
        <v>1281</v>
      </c>
    </row>
    <row r="594">
      <c r="A594" s="19" t="str">
        <f t="array" ref="A594">IFERROR(INDEX('Input - Capacities'!$F$3:$F$1128, MATCH(0,COUNTIF($A$1:A593, 'Input - Capacities'!$F$3:$F$1128), 0)),"")</f>
        <v>TRNTZAXXZMBXX</v>
      </c>
      <c r="B594" s="19" t="str">
        <f t="shared" si="1"/>
        <v>TZAXX</v>
      </c>
      <c r="C594" s="45" t="str">
        <f t="shared" si="2"/>
        <v>TZAXX</v>
      </c>
      <c r="D594" s="19" t="str">
        <f t="shared" si="3"/>
        <v>ZMBXX</v>
      </c>
      <c r="E594" s="45" t="str">
        <f t="shared" si="4"/>
        <v>ZMBXX</v>
      </c>
      <c r="F594" s="19" t="str">
        <f t="shared" si="5"/>
        <v>Yes</v>
      </c>
      <c r="G594" s="19" t="str">
        <f t="shared" si="6"/>
        <v>TRNTZAXXZMBXX</v>
      </c>
      <c r="H594" s="19">
        <f>max(SUMIFS('Input - Capacities'!$I$3:$I$1128,'Input - Capacities'!$F$3:$F$1128,A594),SUMIFS('Input - Capacities'!$J$3:$J$1128,'Input - Capacities'!$F$3:$F$1128,A594)*-1)</f>
        <v>0</v>
      </c>
      <c r="I594" s="47"/>
      <c r="L594" s="48"/>
      <c r="AD594" s="48"/>
      <c r="AE594" s="48" t="s">
        <v>1449</v>
      </c>
      <c r="AF594" s="19">
        <f t="shared" si="17"/>
        <v>1</v>
      </c>
      <c r="AH594" s="42" t="s">
        <v>1285</v>
      </c>
    </row>
    <row r="595">
      <c r="A595" s="19" t="str">
        <f t="array" ref="A595">IFERROR(INDEX('Input - Capacities'!$F$3:$F$1128, MATCH(0,COUNTIF($A$1:A594, 'Input - Capacities'!$F$3:$F$1128), 0)),"")</f>
        <v>TRNZAFXXZWEXX</v>
      </c>
      <c r="B595" s="19" t="str">
        <f t="shared" si="1"/>
        <v>ZAFXX</v>
      </c>
      <c r="C595" s="45" t="str">
        <f t="shared" si="2"/>
        <v>ZAFXX</v>
      </c>
      <c r="D595" s="19" t="str">
        <f t="shared" si="3"/>
        <v>ZWEXX</v>
      </c>
      <c r="E595" s="45" t="str">
        <f t="shared" si="4"/>
        <v>ZWEXX</v>
      </c>
      <c r="F595" s="19" t="str">
        <f t="shared" si="5"/>
        <v>Yes</v>
      </c>
      <c r="G595" s="19" t="str">
        <f t="shared" si="6"/>
        <v>TRNZAFXXZWEXX</v>
      </c>
      <c r="H595" s="19">
        <f>max(SUMIFS('Input - Capacities'!$I$3:$I$1128,'Input - Capacities'!$F$3:$F$1128,A595),SUMIFS('Input - Capacities'!$J$3:$J$1128,'Input - Capacities'!$F$3:$F$1128,A595)*-1)</f>
        <v>15</v>
      </c>
      <c r="I595" s="47"/>
      <c r="L595" s="48"/>
      <c r="AD595" s="48"/>
      <c r="AE595" s="48" t="s">
        <v>1450</v>
      </c>
      <c r="AF595" s="19">
        <f t="shared" si="17"/>
        <v>1</v>
      </c>
      <c r="AH595" s="42" t="s">
        <v>1291</v>
      </c>
    </row>
    <row r="596">
      <c r="A596" s="19" t="str">
        <f t="array" ref="A596">IFERROR(INDEX('Input - Capacities'!$F$3:$F$1128, MATCH(0,COUNTIF($A$1:A595, 'Input - Capacities'!$F$3:$F$1128), 0)),"")</f>
        <v>TRNZMBXXZWEXX</v>
      </c>
      <c r="B596" s="19" t="str">
        <f t="shared" si="1"/>
        <v>ZMBXX</v>
      </c>
      <c r="C596" s="45" t="str">
        <f t="shared" si="2"/>
        <v>ZMBXX</v>
      </c>
      <c r="D596" s="19" t="str">
        <f t="shared" si="3"/>
        <v>ZWEXX</v>
      </c>
      <c r="E596" s="45" t="str">
        <f t="shared" si="4"/>
        <v>ZWEXX</v>
      </c>
      <c r="F596" s="19" t="str">
        <f t="shared" si="5"/>
        <v>Yes</v>
      </c>
      <c r="G596" s="19" t="str">
        <f t="shared" si="6"/>
        <v>TRNZMBXXZWEXX</v>
      </c>
      <c r="H596" s="19">
        <f>max(SUMIFS('Input - Capacities'!$I$3:$I$1128,'Input - Capacities'!$F$3:$F$1128,A596),SUMIFS('Input - Capacities'!$J$3:$J$1128,'Input - Capacities'!$F$3:$F$1128,A596)*-1)</f>
        <v>1400</v>
      </c>
      <c r="I596" s="47"/>
      <c r="L596" s="48"/>
      <c r="AD596" s="48"/>
      <c r="AE596" s="48" t="s">
        <v>1451</v>
      </c>
      <c r="AF596" s="19">
        <f t="shared" si="17"/>
        <v>1</v>
      </c>
      <c r="AH596" s="42" t="s">
        <v>1294</v>
      </c>
    </row>
    <row r="597">
      <c r="A597" s="19" t="str">
        <f t="array" ref="A597">IFERROR(INDEX('Input - Capacities'!$F$3:$F$1128, MATCH(0,COUNTIF($A$1:A596, 'Input - Capacities'!$F$3:$F$1128), 0)),"")</f>
        <v>TRNUSAAAUSABP</v>
      </c>
      <c r="B597" s="19" t="str">
        <f t="shared" si="1"/>
        <v>USAAA</v>
      </c>
      <c r="C597" s="45" t="str">
        <f t="shared" si="2"/>
        <v>USAWE</v>
      </c>
      <c r="D597" s="19" t="str">
        <f t="shared" si="3"/>
        <v>USABP</v>
      </c>
      <c r="E597" s="45" t="str">
        <f t="shared" si="4"/>
        <v>USAWE</v>
      </c>
      <c r="F597" s="19" t="str">
        <f t="shared" si="5"/>
        <v>Yes</v>
      </c>
      <c r="G597" s="19" t="str">
        <f t="shared" si="6"/>
        <v>TRNUSAWEUSAWE</v>
      </c>
      <c r="H597" s="19">
        <f>max(SUMIFS('Input - Capacities'!$I$3:$I$1128,'Input - Capacities'!$F$3:$F$1128,A597),SUMIFS('Input - Capacities'!$J$3:$J$1128,'Input - Capacities'!$F$3:$F$1128,A597)*-1)</f>
        <v>1122</v>
      </c>
      <c r="I597" s="47"/>
      <c r="L597" s="48"/>
      <c r="AD597" s="48"/>
      <c r="AE597" s="48" t="s">
        <v>1452</v>
      </c>
      <c r="AF597" s="19">
        <f t="shared" si="17"/>
        <v>1</v>
      </c>
      <c r="AH597" s="42" t="s">
        <v>1397</v>
      </c>
    </row>
    <row r="598">
      <c r="A598" s="19" t="str">
        <f t="array" ref="A598">IFERROR(INDEX('Input - Capacities'!$F$3:$F$1128, MATCH(0,COUNTIF($A$1:A597, 'Input - Capacities'!$F$3:$F$1128), 0)),"")</f>
        <v>TRNUSAAAUSACH</v>
      </c>
      <c r="B598" s="19" t="str">
        <f t="shared" si="1"/>
        <v>USAAA</v>
      </c>
      <c r="C598" s="45" t="str">
        <f t="shared" si="2"/>
        <v>USAWE</v>
      </c>
      <c r="D598" s="19" t="str">
        <f t="shared" si="3"/>
        <v>USACH</v>
      </c>
      <c r="E598" s="45" t="str">
        <f t="shared" si="4"/>
        <v>USAWE</v>
      </c>
      <c r="F598" s="19" t="str">
        <f t="shared" si="5"/>
        <v>Yes</v>
      </c>
      <c r="G598" s="19" t="str">
        <f t="shared" si="6"/>
        <v>TRNUSAWEUSAWE</v>
      </c>
      <c r="H598" s="19">
        <f>max(SUMIFS('Input - Capacities'!$I$3:$I$1128,'Input - Capacities'!$F$3:$F$1128,A598),SUMIFS('Input - Capacities'!$J$3:$J$1128,'Input - Capacities'!$F$3:$F$1128,A598)*-1)</f>
        <v>22</v>
      </c>
      <c r="I598" s="47"/>
      <c r="L598" s="48"/>
      <c r="AD598" s="48"/>
      <c r="AE598" s="48" t="s">
        <v>1455</v>
      </c>
      <c r="AF598" s="19">
        <f t="shared" si="17"/>
        <v>1</v>
      </c>
      <c r="AH598" s="42" t="s">
        <v>1401</v>
      </c>
    </row>
    <row r="599">
      <c r="A599" s="19" t="str">
        <f t="array" ref="A599">IFERROR(INDEX('Input - Capacities'!$F$3:$F$1128, MATCH(0,COUNTIF($A$1:A598, 'Input - Capacities'!$F$3:$F$1128), 0)),"")</f>
        <v>TRNUSAAAUSADO</v>
      </c>
      <c r="B599" s="19" t="str">
        <f t="shared" si="1"/>
        <v>USAAA</v>
      </c>
      <c r="C599" s="45" t="str">
        <f t="shared" si="2"/>
        <v>USAWE</v>
      </c>
      <c r="D599" s="19" t="str">
        <f t="shared" si="3"/>
        <v>USADO</v>
      </c>
      <c r="E599" s="45" t="str">
        <f t="shared" si="4"/>
        <v>USAWE</v>
      </c>
      <c r="F599" s="19" t="str">
        <f t="shared" si="5"/>
        <v>Yes</v>
      </c>
      <c r="G599" s="19" t="str">
        <f t="shared" si="6"/>
        <v>TRNUSAWEUSAWE</v>
      </c>
      <c r="H599" s="19">
        <f>max(SUMIFS('Input - Capacities'!$I$3:$I$1128,'Input - Capacities'!$F$3:$F$1128,A599),SUMIFS('Input - Capacities'!$J$3:$J$1128,'Input - Capacities'!$F$3:$F$1128,A599)*-1)</f>
        <v>0</v>
      </c>
      <c r="I599" s="47"/>
      <c r="L599" s="48"/>
      <c r="AD599" s="48"/>
      <c r="AE599" s="48" t="s">
        <v>1104</v>
      </c>
      <c r="AF599" s="19">
        <f t="shared" si="17"/>
        <v>1</v>
      </c>
      <c r="AH599" s="42" t="s">
        <v>1403</v>
      </c>
    </row>
    <row r="600">
      <c r="A600" s="19" t="str">
        <f t="array" ref="A600">IFERROR(INDEX('Input - Capacities'!$F$3:$F$1128, MATCH(0,COUNTIF($A$1:A599, 'Input - Capacities'!$F$3:$F$1128), 0)),"")</f>
        <v>TRNUSAAAUSAGC</v>
      </c>
      <c r="B600" s="19" t="str">
        <f t="shared" si="1"/>
        <v>USAAA</v>
      </c>
      <c r="C600" s="45" t="str">
        <f t="shared" si="2"/>
        <v>USAWE</v>
      </c>
      <c r="D600" s="19" t="str">
        <f t="shared" si="3"/>
        <v>USAGC</v>
      </c>
      <c r="E600" s="45" t="str">
        <f t="shared" si="4"/>
        <v>USAWE</v>
      </c>
      <c r="F600" s="19" t="str">
        <f t="shared" si="5"/>
        <v>Yes</v>
      </c>
      <c r="G600" s="19" t="str">
        <f t="shared" si="6"/>
        <v>TRNUSAWEUSAWE</v>
      </c>
      <c r="H600" s="19">
        <f>max(SUMIFS('Input - Capacities'!$I$3:$I$1128,'Input - Capacities'!$F$3:$F$1128,A600),SUMIFS('Input - Capacities'!$J$3:$J$1128,'Input - Capacities'!$F$3:$F$1128,A600)*-1)</f>
        <v>185</v>
      </c>
      <c r="I600" s="47"/>
      <c r="L600" s="48"/>
      <c r="AD600" s="48"/>
      <c r="AE600" s="48" t="s">
        <v>1105</v>
      </c>
      <c r="AF600" s="19">
        <f t="shared" si="17"/>
        <v>1</v>
      </c>
      <c r="AH600" s="42" t="s">
        <v>1405</v>
      </c>
    </row>
    <row r="601">
      <c r="A601" s="19" t="str">
        <f t="array" ref="A601">IFERROR(INDEX('Input - Capacities'!$F$3:$F$1128, MATCH(0,COUNTIF($A$1:A600, 'Input - Capacities'!$F$3:$F$1128), 0)),"")</f>
        <v>TRNUSAAAUSAIP</v>
      </c>
      <c r="B601" s="19" t="str">
        <f t="shared" si="1"/>
        <v>USAAA</v>
      </c>
      <c r="C601" s="45" t="str">
        <f t="shared" si="2"/>
        <v>USAWE</v>
      </c>
      <c r="D601" s="19" t="str">
        <f t="shared" si="3"/>
        <v>USAIP</v>
      </c>
      <c r="E601" s="45" t="str">
        <f t="shared" si="4"/>
        <v>USAWE</v>
      </c>
      <c r="F601" s="19" t="str">
        <f t="shared" si="5"/>
        <v>Yes</v>
      </c>
      <c r="G601" s="19" t="str">
        <f t="shared" si="6"/>
        <v>TRNUSAWEUSAWE</v>
      </c>
      <c r="H601" s="19">
        <f>max(SUMIFS('Input - Capacities'!$I$3:$I$1128,'Input - Capacities'!$F$3:$F$1128,A601),SUMIFS('Input - Capacities'!$J$3:$J$1128,'Input - Capacities'!$F$3:$F$1128,A601)*-1)</f>
        <v>273</v>
      </c>
      <c r="I601" s="47"/>
      <c r="L601" s="48"/>
      <c r="AD601" s="48"/>
      <c r="AE601" s="48" t="s">
        <v>1106</v>
      </c>
      <c r="AF601" s="19">
        <f t="shared" si="17"/>
        <v>1</v>
      </c>
      <c r="AH601" s="42" t="s">
        <v>1407</v>
      </c>
    </row>
    <row r="602">
      <c r="A602" s="19" t="str">
        <f t="array" ref="A602">IFERROR(INDEX('Input - Capacities'!$F$3:$F$1128, MATCH(0,COUNTIF($A$1:A601, 'Input - Capacities'!$F$3:$F$1128), 0)),"")</f>
        <v>TRNUSAAAUSANW</v>
      </c>
      <c r="B602" s="19" t="str">
        <f t="shared" si="1"/>
        <v>USAAA</v>
      </c>
      <c r="C602" s="45" t="str">
        <f t="shared" si="2"/>
        <v>USAWE</v>
      </c>
      <c r="D602" s="19" t="str">
        <f t="shared" si="3"/>
        <v>USANW</v>
      </c>
      <c r="E602" s="45" t="str">
        <f t="shared" si="4"/>
        <v>USAWE</v>
      </c>
      <c r="F602" s="19" t="str">
        <f t="shared" si="5"/>
        <v>Yes</v>
      </c>
      <c r="G602" s="19" t="str">
        <f t="shared" si="6"/>
        <v>TRNUSAWEUSAWE</v>
      </c>
      <c r="H602" s="19">
        <f>max(SUMIFS('Input - Capacities'!$I$3:$I$1128,'Input - Capacities'!$F$3:$F$1128,A602),SUMIFS('Input - Capacities'!$J$3:$J$1128,'Input - Capacities'!$F$3:$F$1128,A602)*-1)</f>
        <v>136</v>
      </c>
      <c r="I602" s="47"/>
      <c r="L602" s="48"/>
      <c r="AD602" s="48"/>
      <c r="AE602" s="48" t="s">
        <v>1107</v>
      </c>
      <c r="AF602" s="19">
        <f t="shared" si="17"/>
        <v>1</v>
      </c>
      <c r="AH602" s="42" t="s">
        <v>1408</v>
      </c>
    </row>
    <row r="603">
      <c r="A603" s="19" t="str">
        <f t="array" ref="A603">IFERROR(INDEX('Input - Capacities'!$F$3:$F$1128, MATCH(0,COUNTIF($A$1:A602, 'Input - Capacities'!$F$3:$F$1128), 0)),"")</f>
        <v>TRNUSAAAUSAPW</v>
      </c>
      <c r="B603" s="19" t="str">
        <f t="shared" si="1"/>
        <v>USAAA</v>
      </c>
      <c r="C603" s="45" t="str">
        <f t="shared" si="2"/>
        <v>USAWE</v>
      </c>
      <c r="D603" s="19" t="str">
        <f t="shared" si="3"/>
        <v>USAPW</v>
      </c>
      <c r="E603" s="45" t="str">
        <f t="shared" si="4"/>
        <v>USAWE</v>
      </c>
      <c r="F603" s="19" t="str">
        <f t="shared" si="5"/>
        <v>Yes</v>
      </c>
      <c r="G603" s="19" t="str">
        <f t="shared" si="6"/>
        <v>TRNUSAWEUSAWE</v>
      </c>
      <c r="H603" s="19">
        <f>max(SUMIFS('Input - Capacities'!$I$3:$I$1128,'Input - Capacities'!$F$3:$F$1128,A603),SUMIFS('Input - Capacities'!$J$3:$J$1128,'Input - Capacities'!$F$3:$F$1128,A603)*-1)</f>
        <v>253</v>
      </c>
      <c r="I603" s="47"/>
      <c r="L603" s="48"/>
      <c r="AD603" s="48"/>
      <c r="AE603" s="48" t="s">
        <v>1109</v>
      </c>
      <c r="AF603" s="19">
        <f t="shared" si="17"/>
        <v>1</v>
      </c>
      <c r="AH603" s="42" t="s">
        <v>1781</v>
      </c>
    </row>
    <row r="604">
      <c r="A604" s="19" t="str">
        <f t="array" ref="A604">IFERROR(INDEX('Input - Capacities'!$F$3:$F$1128, MATCH(0,COUNTIF($A$1:A603, 'Input - Capacities'!$F$3:$F$1128), 0)),"")</f>
        <v>TRNUSAAIUSAMI</v>
      </c>
      <c r="B604" s="19" t="str">
        <f t="shared" si="1"/>
        <v>USAAI</v>
      </c>
      <c r="C604" s="45" t="str">
        <f t="shared" si="2"/>
        <v>USASE</v>
      </c>
      <c r="D604" s="19" t="str">
        <f t="shared" si="3"/>
        <v>USAMI</v>
      </c>
      <c r="E604" s="45" t="str">
        <f t="shared" si="4"/>
        <v>USASE</v>
      </c>
      <c r="F604" s="19" t="str">
        <f t="shared" si="5"/>
        <v>Yes</v>
      </c>
      <c r="G604" s="19" t="str">
        <f t="shared" si="6"/>
        <v>TRNUSASEUSASE</v>
      </c>
      <c r="H604" s="19">
        <f>max(SUMIFS('Input - Capacities'!$I$3:$I$1128,'Input - Capacities'!$F$3:$F$1128,A604),SUMIFS('Input - Capacities'!$J$3:$J$1128,'Input - Capacities'!$F$3:$F$1128,A604)*-1)</f>
        <v>799</v>
      </c>
      <c r="I604" s="47"/>
      <c r="L604" s="48"/>
      <c r="AD604" s="48"/>
      <c r="AE604" s="48" t="s">
        <v>1111</v>
      </c>
      <c r="AF604" s="19">
        <f t="shared" si="17"/>
        <v>1</v>
      </c>
      <c r="AH604" s="42" t="s">
        <v>1783</v>
      </c>
    </row>
    <row r="605">
      <c r="A605" s="19" t="str">
        <f t="array" ref="A605">IFERROR(INDEX('Input - Capacities'!$F$3:$F$1128, MATCH(0,COUNTIF($A$1:A604, 'Input - Capacities'!$F$3:$F$1128), 0)),"")</f>
        <v>TRNUSAAIUSASP</v>
      </c>
      <c r="B605" s="19" t="str">
        <f t="shared" si="1"/>
        <v>USAAI</v>
      </c>
      <c r="C605" s="45" t="str">
        <f t="shared" si="2"/>
        <v>USASE</v>
      </c>
      <c r="D605" s="19" t="str">
        <f t="shared" si="3"/>
        <v>USASP</v>
      </c>
      <c r="E605" s="45" t="str">
        <f t="shared" si="4"/>
        <v>USAMR</v>
      </c>
      <c r="F605" s="19" t="str">
        <f t="shared" si="5"/>
        <v>Yes</v>
      </c>
      <c r="G605" s="19" t="str">
        <f t="shared" si="6"/>
        <v>TRNUSAMRUSASE</v>
      </c>
      <c r="H605" s="19">
        <f>max(SUMIFS('Input - Capacities'!$I$3:$I$1128,'Input - Capacities'!$F$3:$F$1128,A605),SUMIFS('Input - Capacities'!$J$3:$J$1128,'Input - Capacities'!$F$3:$F$1128,A605)*-1)</f>
        <v>618</v>
      </c>
      <c r="I605" s="47"/>
      <c r="L605" s="48"/>
      <c r="AD605" s="48"/>
      <c r="AE605" s="48" t="s">
        <v>1113</v>
      </c>
      <c r="AF605" s="19">
        <f t="shared" si="17"/>
        <v>1</v>
      </c>
      <c r="AH605" s="42" t="s">
        <v>518</v>
      </c>
    </row>
    <row r="606">
      <c r="A606" s="19" t="str">
        <f t="array" ref="A606">IFERROR(INDEX('Input - Capacities'!$F$3:$F$1128, MATCH(0,COUNTIF($A$1:A605, 'Input - Capacities'!$F$3:$F$1128), 0)),"")</f>
        <v>TRNUSAAIUSASW</v>
      </c>
      <c r="B606" s="19" t="str">
        <f t="shared" si="1"/>
        <v>USAAI</v>
      </c>
      <c r="C606" s="45" t="str">
        <f t="shared" si="2"/>
        <v>USASE</v>
      </c>
      <c r="D606" s="19" t="str">
        <f t="shared" si="3"/>
        <v>USASW</v>
      </c>
      <c r="E606" s="45" t="str">
        <f t="shared" si="4"/>
        <v>USAMR</v>
      </c>
      <c r="F606" s="19" t="str">
        <f t="shared" si="5"/>
        <v>Yes</v>
      </c>
      <c r="G606" s="19" t="str">
        <f t="shared" si="6"/>
        <v>TRNUSAMRUSASE</v>
      </c>
      <c r="H606" s="19">
        <f>max(SUMIFS('Input - Capacities'!$I$3:$I$1128,'Input - Capacities'!$F$3:$F$1128,A606),SUMIFS('Input - Capacities'!$J$3:$J$1128,'Input - Capacities'!$F$3:$F$1128,A606)*-1)</f>
        <v>869</v>
      </c>
      <c r="I606" s="47"/>
      <c r="L606" s="48"/>
      <c r="AD606" s="48"/>
      <c r="AE606" s="48" t="s">
        <v>1114</v>
      </c>
      <c r="AF606" s="19">
        <f t="shared" si="17"/>
        <v>1</v>
      </c>
      <c r="AH606" s="42" t="s">
        <v>1029</v>
      </c>
    </row>
    <row r="607">
      <c r="A607" s="19" t="str">
        <f t="array" ref="A607">IFERROR(INDEX('Input - Capacities'!$F$3:$F$1128, MATCH(0,COUNTIF($A$1:A606, 'Input - Capacities'!$F$3:$F$1128), 0)),"")</f>
        <v>TRNUSAAIUSATV</v>
      </c>
      <c r="B607" s="19" t="str">
        <f t="shared" si="1"/>
        <v>USAAI</v>
      </c>
      <c r="C607" s="45" t="str">
        <f t="shared" si="2"/>
        <v>USASE</v>
      </c>
      <c r="D607" s="19" t="str">
        <f t="shared" si="3"/>
        <v>USATV</v>
      </c>
      <c r="E607" s="45" t="str">
        <f t="shared" si="4"/>
        <v>USASE</v>
      </c>
      <c r="F607" s="19" t="str">
        <f t="shared" si="5"/>
        <v>Yes</v>
      </c>
      <c r="G607" s="19" t="str">
        <f t="shared" si="6"/>
        <v>TRNUSASEUSASE</v>
      </c>
      <c r="H607" s="19">
        <f>max(SUMIFS('Input - Capacities'!$I$3:$I$1128,'Input - Capacities'!$F$3:$F$1128,A607),SUMIFS('Input - Capacities'!$J$3:$J$1128,'Input - Capacities'!$F$3:$F$1128,A607)*-1)</f>
        <v>275</v>
      </c>
      <c r="I607" s="47"/>
      <c r="L607" s="48"/>
      <c r="AD607" s="48"/>
      <c r="AE607" s="48" t="s">
        <v>1115</v>
      </c>
      <c r="AF607" s="19">
        <f t="shared" si="17"/>
        <v>1</v>
      </c>
      <c r="AH607" s="42" t="s">
        <v>525</v>
      </c>
    </row>
    <row r="608">
      <c r="A608" s="19" t="str">
        <f t="array" ref="A608">IFERROR(INDEX('Input - Capacities'!$F$3:$F$1128, MATCH(0,COUNTIF($A$1:A607, 'Input - Capacities'!$F$3:$F$1128), 0)),"")</f>
        <v>TRNUSAANUSABP</v>
      </c>
      <c r="B608" s="19" t="str">
        <f t="shared" si="1"/>
        <v>USAAN</v>
      </c>
      <c r="C608" s="45" t="str">
        <f t="shared" si="2"/>
        <v>USAWE</v>
      </c>
      <c r="D608" s="19" t="str">
        <f t="shared" si="3"/>
        <v>USABP</v>
      </c>
      <c r="E608" s="45" t="str">
        <f t="shared" si="4"/>
        <v>USAWE</v>
      </c>
      <c r="F608" s="19" t="str">
        <f t="shared" si="5"/>
        <v>Yes</v>
      </c>
      <c r="G608" s="19" t="str">
        <f t="shared" si="6"/>
        <v>TRNUSAWEUSAWE</v>
      </c>
      <c r="H608" s="19">
        <f>max(SUMIFS('Input - Capacities'!$I$3:$I$1128,'Input - Capacities'!$F$3:$F$1128,A608),SUMIFS('Input - Capacities'!$J$3:$J$1128,'Input - Capacities'!$F$3:$F$1128,A608)*-1)</f>
        <v>1297</v>
      </c>
      <c r="I608" s="47"/>
      <c r="L608" s="48"/>
      <c r="AD608" s="48"/>
      <c r="AE608" s="48" t="s">
        <v>1116</v>
      </c>
      <c r="AF608" s="19">
        <f t="shared" si="17"/>
        <v>1</v>
      </c>
      <c r="AH608" s="42" t="s">
        <v>527</v>
      </c>
    </row>
    <row r="609">
      <c r="A609" s="19" t="str">
        <f t="array" ref="A609">IFERROR(INDEX('Input - Capacities'!$F$3:$F$1128, MATCH(0,COUNTIF($A$1:A608, 'Input - Capacities'!$F$3:$F$1128), 0)),"")</f>
        <v>TRNUSAANUSAPW</v>
      </c>
      <c r="B609" s="19" t="str">
        <f t="shared" si="1"/>
        <v>USAAN</v>
      </c>
      <c r="C609" s="45" t="str">
        <f t="shared" si="2"/>
        <v>USAWE</v>
      </c>
      <c r="D609" s="19" t="str">
        <f t="shared" si="3"/>
        <v>USAPW</v>
      </c>
      <c r="E609" s="45" t="str">
        <f t="shared" si="4"/>
        <v>USAWE</v>
      </c>
      <c r="F609" s="19" t="str">
        <f t="shared" si="5"/>
        <v>Yes</v>
      </c>
      <c r="G609" s="19" t="str">
        <f t="shared" si="6"/>
        <v>TRNUSAWEUSAWE</v>
      </c>
      <c r="H609" s="19">
        <f>max(SUMIFS('Input - Capacities'!$I$3:$I$1128,'Input - Capacities'!$F$3:$F$1128,A609),SUMIFS('Input - Capacities'!$J$3:$J$1128,'Input - Capacities'!$F$3:$F$1128,A609)*-1)</f>
        <v>553</v>
      </c>
      <c r="I609" s="47"/>
      <c r="L609" s="48"/>
      <c r="AD609" s="48"/>
      <c r="AE609" s="48" t="s">
        <v>1117</v>
      </c>
      <c r="AF609" s="19">
        <f t="shared" si="17"/>
        <v>1</v>
      </c>
      <c r="AH609" s="42" t="s">
        <v>1032</v>
      </c>
    </row>
    <row r="610">
      <c r="A610" s="19" t="str">
        <f t="array" ref="A610">IFERROR(INDEX('Input - Capacities'!$F$3:$F$1128, MATCH(0,COUNTIF($A$1:A609, 'Input - Capacities'!$F$3:$F$1128), 0)),"")</f>
        <v>TRNUSAAZUSACI</v>
      </c>
      <c r="B610" s="19" t="str">
        <f t="shared" si="1"/>
        <v>USAAZ</v>
      </c>
      <c r="C610" s="45" t="str">
        <f t="shared" si="2"/>
        <v>USAWE</v>
      </c>
      <c r="D610" s="19" t="str">
        <f t="shared" si="3"/>
        <v>USACI</v>
      </c>
      <c r="E610" s="45" t="str">
        <f t="shared" si="4"/>
        <v>USAWE</v>
      </c>
      <c r="F610" s="19" t="str">
        <f t="shared" si="5"/>
        <v>Yes</v>
      </c>
      <c r="G610" s="19" t="str">
        <f t="shared" si="6"/>
        <v>TRNUSAWEUSAWE</v>
      </c>
      <c r="H610" s="19">
        <f>max(SUMIFS('Input - Capacities'!$I$3:$I$1128,'Input - Capacities'!$F$3:$F$1128,A610),SUMIFS('Input - Capacities'!$J$3:$J$1128,'Input - Capacities'!$F$3:$F$1128,A610)*-1)</f>
        <v>1340</v>
      </c>
      <c r="I610" s="47"/>
      <c r="L610" s="48"/>
      <c r="AD610" s="48"/>
      <c r="AE610" s="48" t="s">
        <v>1118</v>
      </c>
      <c r="AF610" s="19">
        <f t="shared" si="17"/>
        <v>1</v>
      </c>
      <c r="AH610" s="42" t="s">
        <v>1036</v>
      </c>
    </row>
    <row r="611">
      <c r="A611" s="19" t="str">
        <f t="array" ref="A611">IFERROR(INDEX('Input - Capacities'!$F$3:$F$1128, MATCH(0,COUNTIF($A$1:A610, 'Input - Capacities'!$F$3:$F$1128), 0)),"")</f>
        <v>TRNUSAAZUSADE</v>
      </c>
      <c r="B611" s="19" t="str">
        <f t="shared" si="1"/>
        <v>USAAZ</v>
      </c>
      <c r="C611" s="45" t="str">
        <f t="shared" si="2"/>
        <v>USAWE</v>
      </c>
      <c r="D611" s="19" t="str">
        <f t="shared" si="3"/>
        <v>USADE</v>
      </c>
      <c r="E611" s="45" t="str">
        <f t="shared" si="4"/>
        <v>USAWE</v>
      </c>
      <c r="F611" s="19" t="str">
        <f t="shared" si="5"/>
        <v>Yes</v>
      </c>
      <c r="G611" s="19" t="str">
        <f t="shared" si="6"/>
        <v>TRNUSAWEUSAWE</v>
      </c>
      <c r="H611" s="19">
        <f>max(SUMIFS('Input - Capacities'!$I$3:$I$1128,'Input - Capacities'!$F$3:$F$1128,A611),SUMIFS('Input - Capacities'!$J$3:$J$1128,'Input - Capacities'!$F$3:$F$1128,A611)*-1)</f>
        <v>0</v>
      </c>
      <c r="I611" s="47"/>
      <c r="L611" s="48"/>
      <c r="AD611" s="48"/>
      <c r="AE611" s="48" t="s">
        <v>1119</v>
      </c>
      <c r="AF611" s="19">
        <f t="shared" si="17"/>
        <v>1</v>
      </c>
      <c r="AH611" s="42" t="s">
        <v>265</v>
      </c>
    </row>
    <row r="612">
      <c r="A612" s="19" t="str">
        <f t="array" ref="A612">IFERROR(INDEX('Input - Capacities'!$F$3:$F$1128, MATCH(0,COUNTIF($A$1:A611, 'Input - Capacities'!$F$3:$F$1128), 0)),"")</f>
        <v>TRNUSAAZUSAHG</v>
      </c>
      <c r="B612" s="19" t="str">
        <f t="shared" si="1"/>
        <v>USAAZ</v>
      </c>
      <c r="C612" s="45" t="str">
        <f t="shared" si="2"/>
        <v>USAWE</v>
      </c>
      <c r="D612" s="19" t="str">
        <f t="shared" si="3"/>
        <v>USAHG</v>
      </c>
      <c r="E612" s="45" t="str">
        <f t="shared" si="4"/>
        <v>USAWE</v>
      </c>
      <c r="F612" s="19" t="str">
        <f t="shared" si="5"/>
        <v>Yes</v>
      </c>
      <c r="G612" s="19" t="str">
        <f t="shared" si="6"/>
        <v>TRNUSAWEUSAWE</v>
      </c>
      <c r="H612" s="19">
        <f>max(SUMIFS('Input - Capacities'!$I$3:$I$1128,'Input - Capacities'!$F$3:$F$1128,A612),SUMIFS('Input - Capacities'!$J$3:$J$1128,'Input - Capacities'!$F$3:$F$1128,A612)*-1)</f>
        <v>0</v>
      </c>
      <c r="I612" s="47"/>
      <c r="L612" s="48"/>
      <c r="AD612" s="48"/>
      <c r="AE612" s="48" t="s">
        <v>1120</v>
      </c>
      <c r="AF612" s="19">
        <f t="shared" si="17"/>
        <v>1</v>
      </c>
      <c r="AH612" s="42" t="s">
        <v>269</v>
      </c>
    </row>
    <row r="613">
      <c r="A613" s="19" t="str">
        <f t="array" ref="A613">IFERROR(INDEX('Input - Capacities'!$F$3:$F$1128, MATCH(0,COUNTIF($A$1:A612, 'Input - Capacities'!$F$3:$F$1128), 0)),"")</f>
        <v>TRNUSAAZUSAII</v>
      </c>
      <c r="B613" s="19" t="str">
        <f t="shared" si="1"/>
        <v>USAAZ</v>
      </c>
      <c r="C613" s="45" t="str">
        <f t="shared" si="2"/>
        <v>USAWE</v>
      </c>
      <c r="D613" s="19" t="str">
        <f t="shared" si="3"/>
        <v>USAII</v>
      </c>
      <c r="E613" s="45" t="str">
        <f t="shared" si="4"/>
        <v>USAWE</v>
      </c>
      <c r="F613" s="19" t="str">
        <f t="shared" si="5"/>
        <v>Yes</v>
      </c>
      <c r="G613" s="19" t="str">
        <f t="shared" si="6"/>
        <v>TRNUSAWEUSAWE</v>
      </c>
      <c r="H613" s="19">
        <f>max(SUMIFS('Input - Capacities'!$I$3:$I$1128,'Input - Capacities'!$F$3:$F$1128,A613),SUMIFS('Input - Capacities'!$J$3:$J$1128,'Input - Capacities'!$F$3:$F$1128,A613)*-1)</f>
        <v>76</v>
      </c>
      <c r="I613" s="47"/>
      <c r="L613" s="48"/>
      <c r="AD613" s="48"/>
      <c r="AE613" s="48" t="s">
        <v>1121</v>
      </c>
      <c r="AF613" s="19">
        <f t="shared" si="17"/>
        <v>1</v>
      </c>
      <c r="AH613" s="42" t="s">
        <v>272</v>
      </c>
    </row>
    <row r="614">
      <c r="A614" s="19" t="str">
        <f t="array" ref="A614">IFERROR(INDEX('Input - Capacities'!$F$3:$F$1128, MATCH(0,COUNTIF($A$1:A613, 'Input - Capacities'!$F$3:$F$1128), 0)),"")</f>
        <v>TRNUSAAZUSALD</v>
      </c>
      <c r="B614" s="19" t="str">
        <f t="shared" si="1"/>
        <v>USAAZ</v>
      </c>
      <c r="C614" s="45" t="str">
        <f t="shared" si="2"/>
        <v>USAWE</v>
      </c>
      <c r="D614" s="19" t="str">
        <f t="shared" si="3"/>
        <v>USALD</v>
      </c>
      <c r="E614" s="45" t="str">
        <f t="shared" si="4"/>
        <v>USAWE</v>
      </c>
      <c r="F614" s="19" t="str">
        <f t="shared" si="5"/>
        <v>Yes</v>
      </c>
      <c r="G614" s="19" t="str">
        <f t="shared" si="6"/>
        <v>TRNUSAWEUSAWE</v>
      </c>
      <c r="H614" s="19">
        <f>max(SUMIFS('Input - Capacities'!$I$3:$I$1128,'Input - Capacities'!$F$3:$F$1128,A614),SUMIFS('Input - Capacities'!$J$3:$J$1128,'Input - Capacities'!$F$3:$F$1128,A614)*-1)</f>
        <v>616</v>
      </c>
      <c r="I614" s="47"/>
      <c r="L614" s="48"/>
      <c r="AD614" s="48"/>
      <c r="AE614" s="48" t="s">
        <v>1122</v>
      </c>
      <c r="AF614" s="19">
        <f t="shared" si="17"/>
        <v>1</v>
      </c>
      <c r="AH614" s="42" t="s">
        <v>274</v>
      </c>
    </row>
    <row r="615">
      <c r="A615" s="19" t="str">
        <f t="array" ref="A615">IFERROR(INDEX('Input - Capacities'!$F$3:$F$1128, MATCH(0,COUNTIF($A$1:A614, 'Input - Capacities'!$F$3:$F$1128), 0)),"")</f>
        <v>TRNUSAAZUSAPE</v>
      </c>
      <c r="B615" s="19" t="str">
        <f t="shared" si="1"/>
        <v>USAAZ</v>
      </c>
      <c r="C615" s="45" t="str">
        <f t="shared" si="2"/>
        <v>USAWE</v>
      </c>
      <c r="D615" s="19" t="str">
        <f t="shared" si="3"/>
        <v>USAPE</v>
      </c>
      <c r="E615" s="45" t="str">
        <f t="shared" si="4"/>
        <v>USAWE</v>
      </c>
      <c r="F615" s="19" t="str">
        <f t="shared" si="5"/>
        <v>Yes</v>
      </c>
      <c r="G615" s="19" t="str">
        <f t="shared" si="6"/>
        <v>TRNUSAWEUSAWE</v>
      </c>
      <c r="H615" s="19">
        <f>max(SUMIFS('Input - Capacities'!$I$3:$I$1128,'Input - Capacities'!$F$3:$F$1128,A615),SUMIFS('Input - Capacities'!$J$3:$J$1128,'Input - Capacities'!$F$3:$F$1128,A615)*-1)</f>
        <v>591</v>
      </c>
      <c r="I615" s="47"/>
      <c r="L615" s="48"/>
      <c r="AD615" s="48"/>
      <c r="AE615" s="48" t="s">
        <v>1123</v>
      </c>
      <c r="AF615" s="19">
        <f t="shared" si="17"/>
        <v>1</v>
      </c>
      <c r="AH615" s="42" t="s">
        <v>276</v>
      </c>
    </row>
    <row r="616">
      <c r="A616" s="19" t="str">
        <f t="array" ref="A616">IFERROR(INDEX('Input - Capacities'!$F$3:$F$1128, MATCH(0,COUNTIF($A$1:A615, 'Input - Capacities'!$F$3:$F$1128), 0)),"")</f>
        <v>TRNUSAAZUSAPN</v>
      </c>
      <c r="B616" s="19" t="str">
        <f t="shared" si="1"/>
        <v>USAAZ</v>
      </c>
      <c r="C616" s="45" t="str">
        <f t="shared" si="2"/>
        <v>USAWE</v>
      </c>
      <c r="D616" s="19" t="str">
        <f t="shared" si="3"/>
        <v>USAPN</v>
      </c>
      <c r="E616" s="45" t="str">
        <f t="shared" si="4"/>
        <v>USAWE</v>
      </c>
      <c r="F616" s="19" t="str">
        <f t="shared" si="5"/>
        <v>Yes</v>
      </c>
      <c r="G616" s="19" t="str">
        <f t="shared" si="6"/>
        <v>TRNUSAWEUSAWE</v>
      </c>
      <c r="H616" s="19">
        <f>max(SUMIFS('Input - Capacities'!$I$3:$I$1128,'Input - Capacities'!$F$3:$F$1128,A616),SUMIFS('Input - Capacities'!$J$3:$J$1128,'Input - Capacities'!$F$3:$F$1128,A616)*-1)</f>
        <v>607</v>
      </c>
      <c r="I616" s="47"/>
      <c r="L616" s="48"/>
      <c r="AD616" s="48"/>
      <c r="AE616" s="48" t="s">
        <v>134</v>
      </c>
      <c r="AF616" s="19">
        <f t="shared" si="17"/>
        <v>1</v>
      </c>
      <c r="AH616" s="42" t="s">
        <v>278</v>
      </c>
    </row>
    <row r="617">
      <c r="A617" s="19" t="str">
        <f t="array" ref="A617">IFERROR(INDEX('Input - Capacities'!$F$3:$F$1128, MATCH(0,COUNTIF($A$1:A616, 'Input - Capacities'!$F$3:$F$1128), 0)),"")</f>
        <v>TRNUSAAZUSASR</v>
      </c>
      <c r="B617" s="19" t="str">
        <f t="shared" si="1"/>
        <v>USAAZ</v>
      </c>
      <c r="C617" s="45" t="str">
        <f t="shared" si="2"/>
        <v>USAWE</v>
      </c>
      <c r="D617" s="19" t="str">
        <f t="shared" si="3"/>
        <v>USASR</v>
      </c>
      <c r="E617" s="45" t="str">
        <f t="shared" si="4"/>
        <v>USAWE</v>
      </c>
      <c r="F617" s="19" t="str">
        <f t="shared" si="5"/>
        <v>Yes</v>
      </c>
      <c r="G617" s="19" t="str">
        <f t="shared" si="6"/>
        <v>TRNUSAWEUSAWE</v>
      </c>
      <c r="H617" s="19">
        <f>max(SUMIFS('Input - Capacities'!$I$3:$I$1128,'Input - Capacities'!$F$3:$F$1128,A617),SUMIFS('Input - Capacities'!$J$3:$J$1128,'Input - Capacities'!$F$3:$F$1128,A617)*-1)</f>
        <v>4348</v>
      </c>
      <c r="I617" s="47"/>
      <c r="L617" s="48"/>
      <c r="AD617" s="48"/>
      <c r="AE617" s="48" t="s">
        <v>140</v>
      </c>
      <c r="AF617" s="19">
        <f t="shared" si="17"/>
        <v>1</v>
      </c>
      <c r="AH617" s="42" t="s">
        <v>1037</v>
      </c>
    </row>
    <row r="618">
      <c r="A618" s="19" t="str">
        <f t="array" ref="A618">IFERROR(INDEX('Input - Capacities'!$F$3:$F$1128, MATCH(0,COUNTIF($A$1:A617, 'Input - Capacities'!$F$3:$F$1128), 0)),"")</f>
        <v>TRNUSAAZUSATP</v>
      </c>
      <c r="B618" s="19" t="str">
        <f t="shared" si="1"/>
        <v>USAAZ</v>
      </c>
      <c r="C618" s="45" t="str">
        <f t="shared" si="2"/>
        <v>USAWE</v>
      </c>
      <c r="D618" s="19" t="str">
        <f t="shared" si="3"/>
        <v>USATP</v>
      </c>
      <c r="E618" s="45" t="str">
        <f t="shared" si="4"/>
        <v>USAWE</v>
      </c>
      <c r="F618" s="19" t="str">
        <f t="shared" si="5"/>
        <v>Yes</v>
      </c>
      <c r="G618" s="19" t="str">
        <f t="shared" si="6"/>
        <v>TRNUSAWEUSAWE</v>
      </c>
      <c r="H618" s="19">
        <f>max(SUMIFS('Input - Capacities'!$I$3:$I$1128,'Input - Capacities'!$F$3:$F$1128,A618),SUMIFS('Input - Capacities'!$J$3:$J$1128,'Input - Capacities'!$F$3:$F$1128,A618)*-1)</f>
        <v>453</v>
      </c>
      <c r="I618" s="47"/>
      <c r="L618" s="48"/>
      <c r="AD618" s="48"/>
      <c r="AE618" s="48" t="s">
        <v>142</v>
      </c>
      <c r="AF618" s="19">
        <f t="shared" si="17"/>
        <v>1</v>
      </c>
      <c r="AH618" s="42" t="s">
        <v>1038</v>
      </c>
    </row>
    <row r="619">
      <c r="A619" s="19" t="str">
        <f t="array" ref="A619">IFERROR(INDEX('Input - Capacities'!$F$3:$F$1128, MATCH(0,COUNTIF($A$1:A618, 'Input - Capacities'!$F$3:$F$1128), 0)),"")</f>
        <v>TRNUSAAZUSAWC</v>
      </c>
      <c r="B619" s="19" t="str">
        <f t="shared" si="1"/>
        <v>USAAZ</v>
      </c>
      <c r="C619" s="45" t="str">
        <f t="shared" si="2"/>
        <v>USAWE</v>
      </c>
      <c r="D619" s="19" t="str">
        <f t="shared" si="3"/>
        <v>USAWC</v>
      </c>
      <c r="E619" s="45" t="str">
        <f t="shared" si="4"/>
        <v>USAWE</v>
      </c>
      <c r="F619" s="19" t="str">
        <f t="shared" si="5"/>
        <v>Yes</v>
      </c>
      <c r="G619" s="19" t="str">
        <f t="shared" si="6"/>
        <v>TRNUSAWEUSAWE</v>
      </c>
      <c r="H619" s="19">
        <f>max(SUMIFS('Input - Capacities'!$I$3:$I$1128,'Input - Capacities'!$F$3:$F$1128,A619),SUMIFS('Input - Capacities'!$J$3:$J$1128,'Input - Capacities'!$F$3:$F$1128,A619)*-1)</f>
        <v>1302</v>
      </c>
      <c r="I619" s="47"/>
      <c r="L619" s="48"/>
      <c r="AD619" s="48"/>
      <c r="AE619" s="48" t="s">
        <v>144</v>
      </c>
      <c r="AF619" s="19">
        <f t="shared" si="17"/>
        <v>1</v>
      </c>
      <c r="AH619" s="42" t="s">
        <v>1039</v>
      </c>
    </row>
    <row r="620">
      <c r="A620" s="19" t="str">
        <f t="array" ref="A620">IFERROR(INDEX('Input - Capacities'!$F$3:$F$1128, MATCH(0,COUNTIF($A$1:A619, 'Input - Capacities'!$F$3:$F$1128), 0)),"")</f>
        <v>TRNUSAAZUSAWM</v>
      </c>
      <c r="B620" s="19" t="str">
        <f t="shared" si="1"/>
        <v>USAAZ</v>
      </c>
      <c r="C620" s="45" t="str">
        <f t="shared" si="2"/>
        <v>USAWE</v>
      </c>
      <c r="D620" s="19" t="str">
        <f t="shared" si="3"/>
        <v>USAWM</v>
      </c>
      <c r="E620" s="45" t="str">
        <f t="shared" si="4"/>
        <v>USAWE</v>
      </c>
      <c r="F620" s="19" t="str">
        <f t="shared" si="5"/>
        <v>Yes</v>
      </c>
      <c r="G620" s="19" t="str">
        <f t="shared" si="6"/>
        <v>TRNUSAWEUSAWE</v>
      </c>
      <c r="H620" s="19">
        <f>max(SUMIFS('Input - Capacities'!$I$3:$I$1128,'Input - Capacities'!$F$3:$F$1128,A620),SUMIFS('Input - Capacities'!$J$3:$J$1128,'Input - Capacities'!$F$3:$F$1128,A620)*-1)</f>
        <v>369</v>
      </c>
      <c r="I620" s="47"/>
      <c r="L620" s="48"/>
      <c r="AD620" s="48"/>
      <c r="AE620" s="48" t="s">
        <v>1137</v>
      </c>
      <c r="AF620" s="19">
        <f t="shared" si="17"/>
        <v>1</v>
      </c>
      <c r="AH620" s="42" t="s">
        <v>1040</v>
      </c>
    </row>
    <row r="621">
      <c r="A621" s="19" t="str">
        <f t="array" ref="A621">IFERROR(INDEX('Input - Capacities'!$F$3:$F$1128, MATCH(0,COUNTIF($A$1:A620, 'Input - Capacities'!$F$3:$F$1128), 0)),"")</f>
        <v>TRNUSABAUSABP</v>
      </c>
      <c r="B621" s="19" t="str">
        <f t="shared" si="1"/>
        <v>USABA</v>
      </c>
      <c r="C621" s="45" t="str">
        <f t="shared" si="2"/>
        <v>USAWE</v>
      </c>
      <c r="D621" s="19" t="str">
        <f t="shared" si="3"/>
        <v>USABP</v>
      </c>
      <c r="E621" s="45" t="str">
        <f t="shared" si="4"/>
        <v>USAWE</v>
      </c>
      <c r="F621" s="19" t="str">
        <f t="shared" si="5"/>
        <v>Yes</v>
      </c>
      <c r="G621" s="19" t="str">
        <f t="shared" si="6"/>
        <v>TRNUSAWEUSAWE</v>
      </c>
      <c r="H621" s="19">
        <f>max(SUMIFS('Input - Capacities'!$I$3:$I$1128,'Input - Capacities'!$F$3:$F$1128,A621),SUMIFS('Input - Capacities'!$J$3:$J$1128,'Input - Capacities'!$F$3:$F$1128,A621)*-1)</f>
        <v>1572</v>
      </c>
      <c r="I621" s="47"/>
      <c r="L621" s="48"/>
      <c r="AD621" s="48"/>
      <c r="AE621" s="48" t="s">
        <v>146</v>
      </c>
      <c r="AF621" s="19">
        <f t="shared" si="17"/>
        <v>1</v>
      </c>
      <c r="AH621" s="42" t="s">
        <v>1042</v>
      </c>
    </row>
    <row r="622">
      <c r="A622" s="19" t="str">
        <f t="array" ref="A622">IFERROR(INDEX('Input - Capacities'!$F$3:$F$1128, MATCH(0,COUNTIF($A$1:A621, 'Input - Capacities'!$F$3:$F$1128), 0)),"")</f>
        <v>TRNUSABAUSACI</v>
      </c>
      <c r="B622" s="19" t="str">
        <f t="shared" si="1"/>
        <v>USABA</v>
      </c>
      <c r="C622" s="45" t="str">
        <f t="shared" si="2"/>
        <v>USAWE</v>
      </c>
      <c r="D622" s="19" t="str">
        <f t="shared" si="3"/>
        <v>USACI</v>
      </c>
      <c r="E622" s="45" t="str">
        <f t="shared" si="4"/>
        <v>USAWE</v>
      </c>
      <c r="F622" s="19" t="str">
        <f t="shared" si="5"/>
        <v>Yes</v>
      </c>
      <c r="G622" s="19" t="str">
        <f t="shared" si="6"/>
        <v>TRNUSAWEUSAWE</v>
      </c>
      <c r="H622" s="19">
        <f>max(SUMIFS('Input - Capacities'!$I$3:$I$1128,'Input - Capacities'!$F$3:$F$1128,A622),SUMIFS('Input - Capacities'!$J$3:$J$1128,'Input - Capacities'!$F$3:$F$1128,A622)*-1)</f>
        <v>1061</v>
      </c>
      <c r="I622" s="47"/>
      <c r="L622" s="48"/>
      <c r="AD622" s="48"/>
      <c r="AE622" s="48" t="s">
        <v>154</v>
      </c>
      <c r="AF622" s="19">
        <f t="shared" si="17"/>
        <v>1</v>
      </c>
      <c r="AH622" s="42" t="s">
        <v>1043</v>
      </c>
    </row>
    <row r="623">
      <c r="A623" s="19" t="str">
        <f t="array" ref="A623">IFERROR(INDEX('Input - Capacities'!$F$3:$F$1128, MATCH(0,COUNTIF($A$1:A622, 'Input - Capacities'!$F$3:$F$1128), 0)),"")</f>
        <v>TRNUSABAUSANE</v>
      </c>
      <c r="B623" s="19" t="str">
        <f t="shared" si="1"/>
        <v>USABA</v>
      </c>
      <c r="C623" s="45" t="str">
        <f t="shared" si="2"/>
        <v>USAWE</v>
      </c>
      <c r="D623" s="19" t="str">
        <f t="shared" si="3"/>
        <v>USANE</v>
      </c>
      <c r="E623" s="45" t="str">
        <f t="shared" si="4"/>
        <v>USAWE</v>
      </c>
      <c r="F623" s="19" t="str">
        <f t="shared" si="5"/>
        <v>Yes</v>
      </c>
      <c r="G623" s="19" t="str">
        <f t="shared" si="6"/>
        <v>TRNUSAWEUSAWE</v>
      </c>
      <c r="H623" s="19">
        <f>max(SUMIFS('Input - Capacities'!$I$3:$I$1128,'Input - Capacities'!$F$3:$F$1128,A623),SUMIFS('Input - Capacities'!$J$3:$J$1128,'Input - Capacities'!$F$3:$F$1128,A623)*-1)</f>
        <v>0</v>
      </c>
      <c r="I623" s="47"/>
      <c r="L623" s="48"/>
      <c r="AD623" s="48"/>
      <c r="AE623" s="48" t="s">
        <v>1144</v>
      </c>
      <c r="AF623" s="19">
        <f t="shared" si="17"/>
        <v>1</v>
      </c>
      <c r="AH623" s="42" t="s">
        <v>1044</v>
      </c>
    </row>
    <row r="624">
      <c r="A624" s="19" t="str">
        <f t="array" ref="A624">IFERROR(INDEX('Input - Capacities'!$F$3:$F$1128, MATCH(0,COUNTIF($A$1:A623, 'Input - Capacities'!$F$3:$F$1128), 0)),"")</f>
        <v>TRNUSABAUSATI</v>
      </c>
      <c r="B624" s="19" t="str">
        <f t="shared" si="1"/>
        <v>USABA</v>
      </c>
      <c r="C624" s="45" t="str">
        <f t="shared" si="2"/>
        <v>USAWE</v>
      </c>
      <c r="D624" s="19" t="str">
        <f t="shared" si="3"/>
        <v>USATI</v>
      </c>
      <c r="E624" s="45" t="str">
        <f t="shared" si="4"/>
        <v>USAWE</v>
      </c>
      <c r="F624" s="19" t="str">
        <f t="shared" si="5"/>
        <v>Yes</v>
      </c>
      <c r="G624" s="19" t="str">
        <f t="shared" si="6"/>
        <v>TRNUSAWEUSAWE</v>
      </c>
      <c r="H624" s="19">
        <f>max(SUMIFS('Input - Capacities'!$I$3:$I$1128,'Input - Capacities'!$F$3:$F$1128,A624),SUMIFS('Input - Capacities'!$J$3:$J$1128,'Input - Capacities'!$F$3:$F$1128,A624)*-1)</f>
        <v>470</v>
      </c>
      <c r="I624" s="47"/>
      <c r="L624" s="48"/>
      <c r="AD624" s="48"/>
      <c r="AE624" s="48" t="s">
        <v>1151</v>
      </c>
      <c r="AF624" s="19">
        <f t="shared" si="17"/>
        <v>1</v>
      </c>
      <c r="AH624" s="42" t="s">
        <v>1045</v>
      </c>
    </row>
    <row r="625">
      <c r="A625" s="19" t="str">
        <f t="array" ref="A625">IFERROR(INDEX('Input - Capacities'!$F$3:$F$1128, MATCH(0,COUNTIF($A$1:A624, 'Input - Capacities'!$F$3:$F$1128), 0)),"")</f>
        <v>TRNUSABPUSACH</v>
      </c>
      <c r="B625" s="19" t="str">
        <f t="shared" si="1"/>
        <v>USABP</v>
      </c>
      <c r="C625" s="45" t="str">
        <f t="shared" si="2"/>
        <v>USAWE</v>
      </c>
      <c r="D625" s="19" t="str">
        <f t="shared" si="3"/>
        <v>USACH</v>
      </c>
      <c r="E625" s="45" t="str">
        <f t="shared" si="4"/>
        <v>USAWE</v>
      </c>
      <c r="F625" s="19" t="str">
        <f t="shared" si="5"/>
        <v>Yes</v>
      </c>
      <c r="G625" s="19" t="str">
        <f t="shared" si="6"/>
        <v>TRNUSAWEUSAWE</v>
      </c>
      <c r="H625" s="19">
        <f>max(SUMIFS('Input - Capacities'!$I$3:$I$1128,'Input - Capacities'!$F$3:$F$1128,A625),SUMIFS('Input - Capacities'!$J$3:$J$1128,'Input - Capacities'!$F$3:$F$1128,A625)*-1)</f>
        <v>975</v>
      </c>
      <c r="I625" s="47"/>
      <c r="L625" s="48"/>
      <c r="AD625" s="48"/>
      <c r="AE625" s="48" t="s">
        <v>160</v>
      </c>
      <c r="AF625" s="19">
        <f t="shared" si="17"/>
        <v>1</v>
      </c>
      <c r="AH625" s="42" t="s">
        <v>1046</v>
      </c>
    </row>
    <row r="626">
      <c r="A626" s="19" t="str">
        <f t="array" ref="A626">IFERROR(INDEX('Input - Capacities'!$F$3:$F$1128, MATCH(0,COUNTIF($A$1:A625, 'Input - Capacities'!$F$3:$F$1128), 0)),"")</f>
        <v>TRNUSABPUSACI</v>
      </c>
      <c r="B626" s="19" t="str">
        <f t="shared" si="1"/>
        <v>USABP</v>
      </c>
      <c r="C626" s="45" t="str">
        <f t="shared" si="2"/>
        <v>USAWE</v>
      </c>
      <c r="D626" s="19" t="str">
        <f t="shared" si="3"/>
        <v>USACI</v>
      </c>
      <c r="E626" s="45" t="str">
        <f t="shared" si="4"/>
        <v>USAWE</v>
      </c>
      <c r="F626" s="19" t="str">
        <f t="shared" si="5"/>
        <v>Yes</v>
      </c>
      <c r="G626" s="19" t="str">
        <f t="shared" si="6"/>
        <v>TRNUSAWEUSAWE</v>
      </c>
      <c r="H626" s="19">
        <f>max(SUMIFS('Input - Capacities'!$I$3:$I$1128,'Input - Capacities'!$F$3:$F$1128,A626),SUMIFS('Input - Capacities'!$J$3:$J$1128,'Input - Capacities'!$F$3:$F$1128,A626)*-1)</f>
        <v>2608</v>
      </c>
      <c r="I626" s="47"/>
      <c r="L626" s="48"/>
      <c r="AD626" s="48"/>
      <c r="AE626" s="48" t="s">
        <v>220</v>
      </c>
      <c r="AF626" s="19">
        <f t="shared" si="17"/>
        <v>1</v>
      </c>
      <c r="AH626" s="42" t="s">
        <v>1048</v>
      </c>
    </row>
    <row r="627">
      <c r="A627" s="19" t="str">
        <f t="array" ref="A627">IFERROR(INDEX('Input - Capacities'!$F$3:$F$1128, MATCH(0,COUNTIF($A$1:A626, 'Input - Capacities'!$F$3:$F$1128), 0)),"")</f>
        <v>TRNUSABPUSADO</v>
      </c>
      <c r="B627" s="19" t="str">
        <f t="shared" si="1"/>
        <v>USABP</v>
      </c>
      <c r="C627" s="45" t="str">
        <f t="shared" si="2"/>
        <v>USAWE</v>
      </c>
      <c r="D627" s="19" t="str">
        <f t="shared" si="3"/>
        <v>USADO</v>
      </c>
      <c r="E627" s="45" t="str">
        <f t="shared" si="4"/>
        <v>USAWE</v>
      </c>
      <c r="F627" s="19" t="str">
        <f t="shared" si="5"/>
        <v>Yes</v>
      </c>
      <c r="G627" s="19" t="str">
        <f t="shared" si="6"/>
        <v>TRNUSAWEUSAWE</v>
      </c>
      <c r="H627" s="19">
        <f>max(SUMIFS('Input - Capacities'!$I$3:$I$1128,'Input - Capacities'!$F$3:$F$1128,A627),SUMIFS('Input - Capacities'!$J$3:$J$1128,'Input - Capacities'!$F$3:$F$1128,A627)*-1)</f>
        <v>602</v>
      </c>
      <c r="I627" s="47"/>
      <c r="L627" s="48"/>
      <c r="AB627" s="47"/>
      <c r="AD627" s="48"/>
      <c r="AE627" s="48" t="s">
        <v>223</v>
      </c>
      <c r="AF627" s="19">
        <f t="shared" si="17"/>
        <v>1</v>
      </c>
      <c r="AH627" s="42" t="s">
        <v>1049</v>
      </c>
    </row>
    <row r="628">
      <c r="A628" s="19" t="str">
        <f t="array" ref="A628">IFERROR(INDEX('Input - Capacities'!$F$3:$F$1128, MATCH(0,COUNTIF($A$1:A627, 'Input - Capacities'!$F$3:$F$1128), 0)),"")</f>
        <v>TRNUSABPUSAGC</v>
      </c>
      <c r="B628" s="19" t="str">
        <f t="shared" si="1"/>
        <v>USABP</v>
      </c>
      <c r="C628" s="45" t="str">
        <f t="shared" si="2"/>
        <v>USAWE</v>
      </c>
      <c r="D628" s="19" t="str">
        <f t="shared" si="3"/>
        <v>USAGC</v>
      </c>
      <c r="E628" s="45" t="str">
        <f t="shared" si="4"/>
        <v>USAWE</v>
      </c>
      <c r="F628" s="19" t="str">
        <f t="shared" si="5"/>
        <v>Yes</v>
      </c>
      <c r="G628" s="19" t="str">
        <f t="shared" si="6"/>
        <v>TRNUSAWEUSAWE</v>
      </c>
      <c r="H628" s="19">
        <f>max(SUMIFS('Input - Capacities'!$I$3:$I$1128,'Input - Capacities'!$F$3:$F$1128,A628),SUMIFS('Input - Capacities'!$J$3:$J$1128,'Input - Capacities'!$F$3:$F$1128,A628)*-1)</f>
        <v>936</v>
      </c>
      <c r="I628" s="47"/>
      <c r="L628" s="48"/>
      <c r="AD628" s="48"/>
      <c r="AE628" s="48" t="s">
        <v>308</v>
      </c>
      <c r="AF628" s="19">
        <f t="shared" si="17"/>
        <v>1</v>
      </c>
      <c r="AH628" s="42" t="s">
        <v>1410</v>
      </c>
    </row>
    <row r="629">
      <c r="A629" s="19" t="str">
        <f t="array" ref="A629">IFERROR(INDEX('Input - Capacities'!$F$3:$F$1128, MATCH(0,COUNTIF($A$1:A628, 'Input - Capacities'!$F$3:$F$1128), 0)),"")</f>
        <v>TRNUSABPUSAGD</v>
      </c>
      <c r="B629" s="19" t="str">
        <f t="shared" si="1"/>
        <v>USABP</v>
      </c>
      <c r="C629" s="45" t="str">
        <f t="shared" si="2"/>
        <v>USAWE</v>
      </c>
      <c r="D629" s="19" t="str">
        <f t="shared" si="3"/>
        <v>USAGD</v>
      </c>
      <c r="E629" s="45" t="str">
        <f t="shared" si="4"/>
        <v>USAWE</v>
      </c>
      <c r="F629" s="19" t="str">
        <f t="shared" si="5"/>
        <v>Yes</v>
      </c>
      <c r="G629" s="19" t="str">
        <f t="shared" si="6"/>
        <v>TRNUSAWEUSAWE</v>
      </c>
      <c r="H629" s="19">
        <f>max(SUMIFS('Input - Capacities'!$I$3:$I$1128,'Input - Capacities'!$F$3:$F$1128,A629),SUMIFS('Input - Capacities'!$J$3:$J$1128,'Input - Capacities'!$F$3:$F$1128,A629)*-1)</f>
        <v>1458</v>
      </c>
      <c r="I629" s="47"/>
      <c r="L629" s="48"/>
      <c r="AD629" s="48"/>
      <c r="AE629" s="48" t="s">
        <v>312</v>
      </c>
      <c r="AF629" s="19">
        <f t="shared" si="17"/>
        <v>1</v>
      </c>
      <c r="AH629" s="42" t="s">
        <v>1412</v>
      </c>
    </row>
    <row r="630">
      <c r="A630" s="19" t="str">
        <f t="array" ref="A630">IFERROR(INDEX('Input - Capacities'!$F$3:$F$1128, MATCH(0,COUNTIF($A$1:A629, 'Input - Capacities'!$F$3:$F$1128), 0)),"")</f>
        <v>TRNUSABPUSAIP</v>
      </c>
      <c r="B630" s="19" t="str">
        <f t="shared" si="1"/>
        <v>USABP</v>
      </c>
      <c r="C630" s="45" t="str">
        <f t="shared" si="2"/>
        <v>USAWE</v>
      </c>
      <c r="D630" s="19" t="str">
        <f t="shared" si="3"/>
        <v>USAIP</v>
      </c>
      <c r="E630" s="45" t="str">
        <f t="shared" si="4"/>
        <v>USAWE</v>
      </c>
      <c r="F630" s="19" t="str">
        <f t="shared" si="5"/>
        <v>Yes</v>
      </c>
      <c r="G630" s="19" t="str">
        <f t="shared" si="6"/>
        <v>TRNUSAWEUSAWE</v>
      </c>
      <c r="H630" s="19">
        <f>max(SUMIFS('Input - Capacities'!$I$3:$I$1128,'Input - Capacities'!$F$3:$F$1128,A630),SUMIFS('Input - Capacities'!$J$3:$J$1128,'Input - Capacities'!$F$3:$F$1128,A630)*-1)</f>
        <v>135</v>
      </c>
      <c r="I630" s="47"/>
      <c r="L630" s="48"/>
      <c r="AD630" s="48"/>
      <c r="AE630" s="48" t="s">
        <v>313</v>
      </c>
      <c r="AF630" s="19">
        <f t="shared" si="17"/>
        <v>1</v>
      </c>
      <c r="AH630" s="42" t="s">
        <v>1297</v>
      </c>
    </row>
    <row r="631">
      <c r="A631" s="19" t="str">
        <f t="array" ref="A631">IFERROR(INDEX('Input - Capacities'!$F$3:$F$1128, MATCH(0,COUNTIF($A$1:A630, 'Input - Capacities'!$F$3:$F$1128), 0)),"")</f>
        <v>TRNUSABPUSALD</v>
      </c>
      <c r="B631" s="19" t="str">
        <f t="shared" si="1"/>
        <v>USABP</v>
      </c>
      <c r="C631" s="45" t="str">
        <f t="shared" si="2"/>
        <v>USAWE</v>
      </c>
      <c r="D631" s="19" t="str">
        <f t="shared" si="3"/>
        <v>USALD</v>
      </c>
      <c r="E631" s="45" t="str">
        <f t="shared" si="4"/>
        <v>USAWE</v>
      </c>
      <c r="F631" s="19" t="str">
        <f t="shared" si="5"/>
        <v>Yes</v>
      </c>
      <c r="G631" s="19" t="str">
        <f t="shared" si="6"/>
        <v>TRNUSAWEUSAWE</v>
      </c>
      <c r="H631" s="19">
        <f>max(SUMIFS('Input - Capacities'!$I$3:$I$1128,'Input - Capacities'!$F$3:$F$1128,A631),SUMIFS('Input - Capacities'!$J$3:$J$1128,'Input - Capacities'!$F$3:$F$1128,A631)*-1)</f>
        <v>3050</v>
      </c>
      <c r="I631" s="47"/>
      <c r="L631" s="48"/>
      <c r="AD631" s="48"/>
      <c r="AE631" s="48" t="s">
        <v>314</v>
      </c>
      <c r="AF631" s="19">
        <f t="shared" si="17"/>
        <v>1</v>
      </c>
      <c r="AH631" s="42" t="s">
        <v>1302</v>
      </c>
    </row>
    <row r="632">
      <c r="A632" s="19" t="str">
        <f t="array" ref="A632">IFERROR(INDEX('Input - Capacities'!$F$3:$F$1128, MATCH(0,COUNTIF($A$1:A631, 'Input - Capacities'!$F$3:$F$1128), 0)),"")</f>
        <v>TRNUSABPUSANE</v>
      </c>
      <c r="B632" s="19" t="str">
        <f t="shared" si="1"/>
        <v>USABP</v>
      </c>
      <c r="C632" s="45" t="str">
        <f t="shared" si="2"/>
        <v>USAWE</v>
      </c>
      <c r="D632" s="19" t="str">
        <f t="shared" si="3"/>
        <v>USANE</v>
      </c>
      <c r="E632" s="45" t="str">
        <f t="shared" si="4"/>
        <v>USAWE</v>
      </c>
      <c r="F632" s="19" t="str">
        <f t="shared" si="5"/>
        <v>Yes</v>
      </c>
      <c r="G632" s="19" t="str">
        <f t="shared" si="6"/>
        <v>TRNUSAWEUSAWE</v>
      </c>
      <c r="H632" s="19">
        <f>max(SUMIFS('Input - Capacities'!$I$3:$I$1128,'Input - Capacities'!$F$3:$F$1128,A632),SUMIFS('Input - Capacities'!$J$3:$J$1128,'Input - Capacities'!$F$3:$F$1128,A632)*-1)</f>
        <v>164</v>
      </c>
      <c r="I632" s="47"/>
      <c r="L632" s="48"/>
      <c r="AD632" s="48"/>
      <c r="AE632" s="48" t="s">
        <v>315</v>
      </c>
      <c r="AF632" s="19">
        <f t="shared" si="17"/>
        <v>1</v>
      </c>
      <c r="AH632" s="42" t="s">
        <v>1051</v>
      </c>
    </row>
    <row r="633">
      <c r="A633" s="19" t="str">
        <f t="array" ref="A633">IFERROR(INDEX('Input - Capacities'!$F$3:$F$1128, MATCH(0,COUNTIF($A$1:A632, 'Input - Capacities'!$F$3:$F$1128), 0)),"")</f>
        <v>TRNUSABPUSANW</v>
      </c>
      <c r="B633" s="19" t="str">
        <f t="shared" si="1"/>
        <v>USABP</v>
      </c>
      <c r="C633" s="45" t="str">
        <f t="shared" si="2"/>
        <v>USAWE</v>
      </c>
      <c r="D633" s="19" t="str">
        <f t="shared" si="3"/>
        <v>USANW</v>
      </c>
      <c r="E633" s="45" t="str">
        <f t="shared" si="4"/>
        <v>USAWE</v>
      </c>
      <c r="F633" s="19" t="str">
        <f t="shared" si="5"/>
        <v>Yes</v>
      </c>
      <c r="G633" s="19" t="str">
        <f t="shared" si="6"/>
        <v>TRNUSAWEUSAWE</v>
      </c>
      <c r="H633" s="19">
        <f>max(SUMIFS('Input - Capacities'!$I$3:$I$1128,'Input - Capacities'!$F$3:$F$1128,A633),SUMIFS('Input - Capacities'!$J$3:$J$1128,'Input - Capacities'!$F$3:$F$1128,A633)*-1)</f>
        <v>1237</v>
      </c>
      <c r="I633" s="47"/>
      <c r="L633" s="48"/>
      <c r="AD633" s="48"/>
      <c r="AE633" s="48" t="s">
        <v>317</v>
      </c>
      <c r="AF633" s="19">
        <f t="shared" si="17"/>
        <v>1</v>
      </c>
      <c r="AH633" s="42" t="s">
        <v>1052</v>
      </c>
    </row>
    <row r="634">
      <c r="A634" s="19" t="str">
        <f t="array" ref="A634">IFERROR(INDEX('Input - Capacities'!$F$3:$F$1128, MATCH(0,COUNTIF($A$1:A633, 'Input - Capacities'!$F$3:$F$1128), 0)),"")</f>
        <v>TRNUSABPUSAPG</v>
      </c>
      <c r="B634" s="19" t="str">
        <f t="shared" si="1"/>
        <v>USABP</v>
      </c>
      <c r="C634" s="45" t="str">
        <f t="shared" si="2"/>
        <v>USAWE</v>
      </c>
      <c r="D634" s="19" t="str">
        <f t="shared" si="3"/>
        <v>USAPG</v>
      </c>
      <c r="E634" s="45" t="str">
        <f t="shared" si="4"/>
        <v>USAWE</v>
      </c>
      <c r="F634" s="19" t="str">
        <f t="shared" si="5"/>
        <v>Yes</v>
      </c>
      <c r="G634" s="19" t="str">
        <f t="shared" si="6"/>
        <v>TRNUSAWEUSAWE</v>
      </c>
      <c r="H634" s="19">
        <f>max(SUMIFS('Input - Capacities'!$I$3:$I$1128,'Input - Capacities'!$F$3:$F$1128,A634),SUMIFS('Input - Capacities'!$J$3:$J$1128,'Input - Capacities'!$F$3:$F$1128,A634)*-1)</f>
        <v>2425</v>
      </c>
      <c r="I634" s="47"/>
      <c r="L634" s="48"/>
      <c r="AD634" s="48"/>
      <c r="AE634" s="48" t="s">
        <v>380</v>
      </c>
      <c r="AF634" s="19">
        <f t="shared" si="17"/>
        <v>1</v>
      </c>
      <c r="AH634" s="42" t="s">
        <v>1053</v>
      </c>
    </row>
    <row r="635">
      <c r="A635" s="19" t="str">
        <f t="array" ref="A635">IFERROR(INDEX('Input - Capacities'!$F$3:$F$1128, MATCH(0,COUNTIF($A$1:A634, 'Input - Capacities'!$F$3:$F$1128), 0)),"")</f>
        <v>TRNUSABPUSAPI</v>
      </c>
      <c r="B635" s="19" t="str">
        <f t="shared" si="1"/>
        <v>USABP</v>
      </c>
      <c r="C635" s="45" t="str">
        <f t="shared" si="2"/>
        <v>USAWE</v>
      </c>
      <c r="D635" s="19" t="str">
        <f t="shared" si="3"/>
        <v>USAPI</v>
      </c>
      <c r="E635" s="45" t="str">
        <f t="shared" si="4"/>
        <v>USAWE</v>
      </c>
      <c r="F635" s="19" t="str">
        <f t="shared" si="5"/>
        <v>Yes</v>
      </c>
      <c r="G635" s="19" t="str">
        <f t="shared" si="6"/>
        <v>TRNUSAWEUSAWE</v>
      </c>
      <c r="H635" s="19">
        <f>max(SUMIFS('Input - Capacities'!$I$3:$I$1128,'Input - Capacities'!$F$3:$F$1128,A635),SUMIFS('Input - Capacities'!$J$3:$J$1128,'Input - Capacities'!$F$3:$F$1128,A635)*-1)</f>
        <v>2930</v>
      </c>
      <c r="I635" s="47"/>
      <c r="L635" s="48"/>
      <c r="AD635" s="48"/>
      <c r="AE635" s="48" t="s">
        <v>319</v>
      </c>
      <c r="AF635" s="19">
        <f t="shared" si="17"/>
        <v>1</v>
      </c>
      <c r="AH635" s="42" t="s">
        <v>1054</v>
      </c>
    </row>
    <row r="636">
      <c r="A636" s="19" t="str">
        <f t="array" ref="A636">IFERROR(INDEX('Input - Capacities'!$F$3:$F$1128, MATCH(0,COUNTIF($A$1:A635, 'Input - Capacities'!$F$3:$F$1128), 0)),"")</f>
        <v>TRNUSABPUSAPW</v>
      </c>
      <c r="B636" s="19" t="str">
        <f t="shared" si="1"/>
        <v>USABP</v>
      </c>
      <c r="C636" s="45" t="str">
        <f t="shared" si="2"/>
        <v>USAWE</v>
      </c>
      <c r="D636" s="19" t="str">
        <f t="shared" si="3"/>
        <v>USAPW</v>
      </c>
      <c r="E636" s="45" t="str">
        <f t="shared" si="4"/>
        <v>USAWE</v>
      </c>
      <c r="F636" s="19" t="str">
        <f t="shared" si="5"/>
        <v>Yes</v>
      </c>
      <c r="G636" s="19" t="str">
        <f t="shared" si="6"/>
        <v>TRNUSAWEUSAWE</v>
      </c>
      <c r="H636" s="19">
        <f>max(SUMIFS('Input - Capacities'!$I$3:$I$1128,'Input - Capacities'!$F$3:$F$1128,A636),SUMIFS('Input - Capacities'!$J$3:$J$1128,'Input - Capacities'!$F$3:$F$1128,A636)*-1)</f>
        <v>2059</v>
      </c>
      <c r="I636" s="47"/>
      <c r="L636" s="48"/>
      <c r="AD636" s="48"/>
      <c r="AE636" s="48" t="s">
        <v>320</v>
      </c>
      <c r="AF636" s="19">
        <f t="shared" si="17"/>
        <v>1</v>
      </c>
      <c r="AH636" s="42" t="s">
        <v>1055</v>
      </c>
    </row>
    <row r="637">
      <c r="A637" s="19" t="str">
        <f t="array" ref="A637">IFERROR(INDEX('Input - Capacities'!$F$3:$F$1128, MATCH(0,COUNTIF($A$1:A636, 'Input - Capacities'!$F$3:$F$1128), 0)),"")</f>
        <v>TRNUSABPUSASL</v>
      </c>
      <c r="B637" s="19" t="str">
        <f t="shared" si="1"/>
        <v>USABP</v>
      </c>
      <c r="C637" s="45" t="str">
        <f t="shared" si="2"/>
        <v>USAWE</v>
      </c>
      <c r="D637" s="19" t="str">
        <f t="shared" si="3"/>
        <v>USASL</v>
      </c>
      <c r="E637" s="45" t="str">
        <f t="shared" si="4"/>
        <v>USAWE</v>
      </c>
      <c r="F637" s="19" t="str">
        <f t="shared" si="5"/>
        <v>Yes</v>
      </c>
      <c r="G637" s="19" t="str">
        <f t="shared" si="6"/>
        <v>TRNUSAWEUSAWE</v>
      </c>
      <c r="H637" s="19">
        <f>max(SUMIFS('Input - Capacities'!$I$3:$I$1128,'Input - Capacities'!$F$3:$F$1128,A637),SUMIFS('Input - Capacities'!$J$3:$J$1128,'Input - Capacities'!$F$3:$F$1128,A637)*-1)</f>
        <v>1099</v>
      </c>
      <c r="I637" s="47"/>
      <c r="L637" s="48"/>
      <c r="AD637" s="48"/>
      <c r="AE637" s="48" t="s">
        <v>321</v>
      </c>
      <c r="AF637" s="19">
        <f t="shared" si="17"/>
        <v>1</v>
      </c>
      <c r="AH637" s="42" t="s">
        <v>1415</v>
      </c>
    </row>
    <row r="638">
      <c r="A638" s="19" t="str">
        <f t="array" ref="A638">IFERROR(INDEX('Input - Capacities'!$F$3:$F$1128, MATCH(0,COUNTIF($A$1:A637, 'Input - Capacities'!$F$3:$F$1128), 0)),"")</f>
        <v>TRNUSABPUSATR</v>
      </c>
      <c r="B638" s="19" t="str">
        <f t="shared" si="1"/>
        <v>USABP</v>
      </c>
      <c r="C638" s="45" t="str">
        <f t="shared" si="2"/>
        <v>USAWE</v>
      </c>
      <c r="D638" s="19" t="str">
        <f t="shared" si="3"/>
        <v>USATR</v>
      </c>
      <c r="E638" s="45" t="str">
        <f t="shared" si="4"/>
        <v>USAWE</v>
      </c>
      <c r="F638" s="19" t="str">
        <f t="shared" si="5"/>
        <v>Yes</v>
      </c>
      <c r="G638" s="19" t="str">
        <f t="shared" si="6"/>
        <v>TRNUSAWEUSAWE</v>
      </c>
      <c r="H638" s="19">
        <f>max(SUMIFS('Input - Capacities'!$I$3:$I$1128,'Input - Capacities'!$F$3:$F$1128,A638),SUMIFS('Input - Capacities'!$J$3:$J$1128,'Input - Capacities'!$F$3:$F$1128,A638)*-1)</f>
        <v>526</v>
      </c>
      <c r="I638" s="47"/>
      <c r="L638" s="48"/>
      <c r="AD638" s="48"/>
      <c r="AE638" s="48" t="s">
        <v>323</v>
      </c>
      <c r="AF638" s="19">
        <f t="shared" si="17"/>
        <v>1</v>
      </c>
      <c r="AH638" s="42" t="s">
        <v>281</v>
      </c>
    </row>
    <row r="639">
      <c r="A639" s="19" t="str">
        <f t="array" ref="A639">IFERROR(INDEX('Input - Capacities'!$F$3:$F$1128, MATCH(0,COUNTIF($A$1:A638, 'Input - Capacities'!$F$3:$F$1128), 0)),"")</f>
        <v>TRNUSACEUSADU</v>
      </c>
      <c r="B639" s="19" t="str">
        <f t="shared" si="1"/>
        <v>USACE</v>
      </c>
      <c r="C639" s="45" t="str">
        <f t="shared" si="2"/>
        <v>USASE</v>
      </c>
      <c r="D639" s="19" t="str">
        <f t="shared" si="3"/>
        <v>USADU</v>
      </c>
      <c r="E639" s="45" t="str">
        <f t="shared" si="4"/>
        <v>USASE</v>
      </c>
      <c r="F639" s="19" t="str">
        <f t="shared" si="5"/>
        <v>Yes</v>
      </c>
      <c r="G639" s="19" t="str">
        <f t="shared" si="6"/>
        <v>TRNUSASEUSASE</v>
      </c>
      <c r="H639" s="19">
        <f>max(SUMIFS('Input - Capacities'!$I$3:$I$1128,'Input - Capacities'!$F$3:$F$1128,A639),SUMIFS('Input - Capacities'!$J$3:$J$1128,'Input - Capacities'!$F$3:$F$1128,A639)*-1)</f>
        <v>1438</v>
      </c>
      <c r="I639" s="47"/>
      <c r="L639" s="48"/>
      <c r="AD639" s="48"/>
      <c r="AE639" s="48" t="s">
        <v>325</v>
      </c>
      <c r="AF639" s="19">
        <f t="shared" si="17"/>
        <v>1</v>
      </c>
      <c r="AH639" s="42" t="s">
        <v>1418</v>
      </c>
    </row>
    <row r="640">
      <c r="A640" s="19" t="str">
        <f t="array" ref="A640">IFERROR(INDEX('Input - Capacities'!$F$3:$F$1128, MATCH(0,COUNTIF($A$1:A639, 'Input - Capacities'!$F$3:$F$1128), 0)),"")</f>
        <v>TRNUSACEUSAPJ</v>
      </c>
      <c r="B640" s="19" t="str">
        <f t="shared" si="1"/>
        <v>USACE</v>
      </c>
      <c r="C640" s="45" t="str">
        <f t="shared" si="2"/>
        <v>USASE</v>
      </c>
      <c r="D640" s="19" t="str">
        <f t="shared" si="3"/>
        <v>USAPJ</v>
      </c>
      <c r="E640" s="45" t="str">
        <f t="shared" si="4"/>
        <v>USARF</v>
      </c>
      <c r="F640" s="19" t="str">
        <f t="shared" si="5"/>
        <v>Yes</v>
      </c>
      <c r="G640" s="19" t="str">
        <f t="shared" si="6"/>
        <v>TRNUSARFUSASE</v>
      </c>
      <c r="H640" s="19">
        <f>max(SUMIFS('Input - Capacities'!$I$3:$I$1128,'Input - Capacities'!$F$3:$F$1128,A640),SUMIFS('Input - Capacities'!$J$3:$J$1128,'Input - Capacities'!$F$3:$F$1128,A640)*-1)</f>
        <v>1230</v>
      </c>
      <c r="I640" s="47"/>
      <c r="L640" s="48"/>
      <c r="AD640" s="48"/>
      <c r="AE640" s="48" t="s">
        <v>1155</v>
      </c>
      <c r="AF640" s="19">
        <f t="shared" si="17"/>
        <v>1</v>
      </c>
      <c r="AH640" s="42" t="s">
        <v>1420</v>
      </c>
    </row>
    <row r="641">
      <c r="A641" s="19" t="str">
        <f t="array" ref="A641">IFERROR(INDEX('Input - Capacities'!$F$3:$F$1128, MATCH(0,COUNTIF($A$1:A640, 'Input - Capacities'!$F$3:$F$1128), 0)),"")</f>
        <v>TRNUSACEUSASC</v>
      </c>
      <c r="B641" s="19" t="str">
        <f t="shared" si="1"/>
        <v>USACE</v>
      </c>
      <c r="C641" s="45" t="str">
        <f t="shared" si="2"/>
        <v>USASE</v>
      </c>
      <c r="D641" s="19" t="str">
        <f t="shared" si="3"/>
        <v>USASC</v>
      </c>
      <c r="E641" s="45" t="str">
        <f t="shared" si="4"/>
        <v>USASE</v>
      </c>
      <c r="F641" s="19" t="str">
        <f t="shared" si="5"/>
        <v>Yes</v>
      </c>
      <c r="G641" s="19" t="str">
        <f t="shared" si="6"/>
        <v>TRNUSASEUSASE</v>
      </c>
      <c r="H641" s="19">
        <f>max(SUMIFS('Input - Capacities'!$I$3:$I$1128,'Input - Capacities'!$F$3:$F$1128,A641),SUMIFS('Input - Capacities'!$J$3:$J$1128,'Input - Capacities'!$F$3:$F$1128,A641)*-1)</f>
        <v>599</v>
      </c>
      <c r="I641" s="47"/>
      <c r="AD641" s="48"/>
      <c r="AE641" s="48" t="s">
        <v>1156</v>
      </c>
      <c r="AF641" s="19">
        <f t="shared" si="17"/>
        <v>1</v>
      </c>
      <c r="AH641" s="42" t="s">
        <v>1423</v>
      </c>
    </row>
    <row r="642">
      <c r="A642" s="19" t="str">
        <f t="array" ref="A642">IFERROR(INDEX('Input - Capacities'!$F$3:$F$1128, MATCH(0,COUNTIF($A$1:A641, 'Input - Capacities'!$F$3:$F$1128), 0)),"")</f>
        <v>TRNUSACEUSASG</v>
      </c>
      <c r="B642" s="19" t="str">
        <f t="shared" si="1"/>
        <v>USACE</v>
      </c>
      <c r="C642" s="45" t="str">
        <f t="shared" si="2"/>
        <v>USASE</v>
      </c>
      <c r="D642" s="19" t="str">
        <f t="shared" si="3"/>
        <v>USASG</v>
      </c>
      <c r="E642" s="45" t="str">
        <f t="shared" si="4"/>
        <v>USASE</v>
      </c>
      <c r="F642" s="19" t="str">
        <f t="shared" si="5"/>
        <v>Yes</v>
      </c>
      <c r="G642" s="19" t="str">
        <f t="shared" si="6"/>
        <v>TRNUSASEUSASE</v>
      </c>
      <c r="H642" s="19">
        <f>max(SUMIFS('Input - Capacities'!$I$3:$I$1128,'Input - Capacities'!$F$3:$F$1128,A642),SUMIFS('Input - Capacities'!$J$3:$J$1128,'Input - Capacities'!$F$3:$F$1128,A642)*-1)</f>
        <v>215</v>
      </c>
      <c r="I642" s="47"/>
      <c r="AD642" s="48"/>
      <c r="AE642" s="48" t="s">
        <v>1157</v>
      </c>
      <c r="AF642" s="19">
        <f t="shared" si="17"/>
        <v>1</v>
      </c>
      <c r="AH642" s="42" t="s">
        <v>285</v>
      </c>
    </row>
    <row r="643">
      <c r="A643" s="19" t="str">
        <f t="array" ref="A643">IFERROR(INDEX('Input - Capacities'!$F$3:$F$1128, MATCH(0,COUNTIF($A$1:A642, 'Input - Capacities'!$F$3:$F$1128), 0)),"")</f>
        <v>TRNUSACEUSAYA</v>
      </c>
      <c r="B643" s="19" t="str">
        <f t="shared" si="1"/>
        <v>USACE</v>
      </c>
      <c r="C643" s="45" t="str">
        <f t="shared" si="2"/>
        <v>USASE</v>
      </c>
      <c r="D643" s="19" t="str">
        <f t="shared" si="3"/>
        <v>USAYA</v>
      </c>
      <c r="E643" s="45" t="str">
        <f t="shared" si="4"/>
        <v>USASE</v>
      </c>
      <c r="F643" s="19" t="str">
        <f t="shared" si="5"/>
        <v>Yes</v>
      </c>
      <c r="G643" s="19" t="str">
        <f t="shared" si="6"/>
        <v>TRNUSASEUSASE</v>
      </c>
      <c r="H643" s="19">
        <f>max(SUMIFS('Input - Capacities'!$I$3:$I$1128,'Input - Capacities'!$F$3:$F$1128,A643),SUMIFS('Input - Capacities'!$J$3:$J$1128,'Input - Capacities'!$F$3:$F$1128,A643)*-1)</f>
        <v>69</v>
      </c>
      <c r="I643" s="47"/>
      <c r="AD643" s="48"/>
      <c r="AE643" s="48" t="s">
        <v>326</v>
      </c>
      <c r="AF643" s="19">
        <f t="shared" si="17"/>
        <v>1</v>
      </c>
      <c r="AH643" s="42" t="s">
        <v>1424</v>
      </c>
    </row>
    <row r="644">
      <c r="A644" s="19" t="str">
        <f t="array" ref="A644">IFERROR(INDEX('Input - Capacities'!$F$3:$F$1128, MATCH(0,COUNTIF($A$1:A643, 'Input - Capacities'!$F$3:$F$1128), 0)),"")</f>
        <v>TRNUSACHUSADO</v>
      </c>
      <c r="B644" s="19" t="str">
        <f t="shared" si="1"/>
        <v>USACH</v>
      </c>
      <c r="C644" s="45" t="str">
        <f t="shared" si="2"/>
        <v>USAWE</v>
      </c>
      <c r="D644" s="19" t="str">
        <f t="shared" si="3"/>
        <v>USADO</v>
      </c>
      <c r="E644" s="45" t="str">
        <f t="shared" si="4"/>
        <v>USAWE</v>
      </c>
      <c r="F644" s="19" t="str">
        <f t="shared" si="5"/>
        <v>Yes</v>
      </c>
      <c r="G644" s="19" t="str">
        <f t="shared" si="6"/>
        <v>TRNUSAWEUSAWE</v>
      </c>
      <c r="H644" s="19">
        <f>max(SUMIFS('Input - Capacities'!$I$3:$I$1128,'Input - Capacities'!$F$3:$F$1128,A644),SUMIFS('Input - Capacities'!$J$3:$J$1128,'Input - Capacities'!$F$3:$F$1128,A644)*-1)</f>
        <v>309</v>
      </c>
      <c r="I644" s="47"/>
      <c r="AD644" s="48"/>
      <c r="AE644" s="48" t="s">
        <v>1160</v>
      </c>
      <c r="AF644" s="19">
        <f t="shared" si="17"/>
        <v>1</v>
      </c>
      <c r="AH644" s="42" t="s">
        <v>1425</v>
      </c>
    </row>
    <row r="645">
      <c r="A645" s="19" t="str">
        <f t="array" ref="A645">IFERROR(INDEX('Input - Capacities'!$F$3:$F$1128, MATCH(0,COUNTIF($A$1:A644, 'Input - Capacities'!$F$3:$F$1128), 0)),"")</f>
        <v>TRNUSACHUSAGC</v>
      </c>
      <c r="B645" s="19" t="str">
        <f t="shared" si="1"/>
        <v>USACH</v>
      </c>
      <c r="C645" s="45" t="str">
        <f t="shared" si="2"/>
        <v>USAWE</v>
      </c>
      <c r="D645" s="19" t="str">
        <f t="shared" si="3"/>
        <v>USAGC</v>
      </c>
      <c r="E645" s="45" t="str">
        <f t="shared" si="4"/>
        <v>USAWE</v>
      </c>
      <c r="F645" s="19" t="str">
        <f t="shared" si="5"/>
        <v>Yes</v>
      </c>
      <c r="G645" s="19" t="str">
        <f t="shared" si="6"/>
        <v>TRNUSAWEUSAWE</v>
      </c>
      <c r="H645" s="19">
        <f>max(SUMIFS('Input - Capacities'!$I$3:$I$1128,'Input - Capacities'!$F$3:$F$1128,A645),SUMIFS('Input - Capacities'!$J$3:$J$1128,'Input - Capacities'!$F$3:$F$1128,A645)*-1)</f>
        <v>0</v>
      </c>
      <c r="I645" s="47"/>
      <c r="AD645" s="48"/>
      <c r="AE645" s="48" t="s">
        <v>1166</v>
      </c>
      <c r="AF645" s="19">
        <f t="shared" si="17"/>
        <v>1</v>
      </c>
      <c r="AH645" s="42" t="s">
        <v>1426</v>
      </c>
    </row>
    <row r="646">
      <c r="A646" s="19" t="str">
        <f t="array" ref="A646">IFERROR(INDEX('Input - Capacities'!$F$3:$F$1128, MATCH(0,COUNTIF($A$1:A645, 'Input - Capacities'!$F$3:$F$1128), 0)),"")</f>
        <v>TRNUSACHUSAPI</v>
      </c>
      <c r="B646" s="19" t="str">
        <f t="shared" si="1"/>
        <v>USACH</v>
      </c>
      <c r="C646" s="45" t="str">
        <f t="shared" si="2"/>
        <v>USAWE</v>
      </c>
      <c r="D646" s="19" t="str">
        <f t="shared" si="3"/>
        <v>USAPI</v>
      </c>
      <c r="E646" s="45" t="str">
        <f t="shared" si="4"/>
        <v>USAWE</v>
      </c>
      <c r="F646" s="19" t="str">
        <f t="shared" si="5"/>
        <v>Yes</v>
      </c>
      <c r="G646" s="19" t="str">
        <f t="shared" si="6"/>
        <v>TRNUSAWEUSAWE</v>
      </c>
      <c r="H646" s="19">
        <f>max(SUMIFS('Input - Capacities'!$I$3:$I$1128,'Input - Capacities'!$F$3:$F$1128,A646),SUMIFS('Input - Capacities'!$J$3:$J$1128,'Input - Capacities'!$F$3:$F$1128,A646)*-1)</f>
        <v>233</v>
      </c>
      <c r="I646" s="47"/>
      <c r="AD646" s="48"/>
      <c r="AE646" s="48" t="s">
        <v>1168</v>
      </c>
      <c r="AF646" s="19">
        <f t="shared" si="17"/>
        <v>1</v>
      </c>
      <c r="AH646" s="42" t="s">
        <v>1427</v>
      </c>
    </row>
    <row r="647">
      <c r="A647" s="19" t="str">
        <f t="array" ref="A647">IFERROR(INDEX('Input - Capacities'!$F$3:$F$1128, MATCH(0,COUNTIF($A$1:A646, 'Input - Capacities'!$F$3:$F$1128), 0)),"")</f>
        <v>TRNUSACIUSAII</v>
      </c>
      <c r="B647" s="19" t="str">
        <f t="shared" si="1"/>
        <v>USACI</v>
      </c>
      <c r="C647" s="45" t="str">
        <f t="shared" si="2"/>
        <v>USAWE</v>
      </c>
      <c r="D647" s="19" t="str">
        <f t="shared" si="3"/>
        <v>USAII</v>
      </c>
      <c r="E647" s="45" t="str">
        <f t="shared" si="4"/>
        <v>USAWE</v>
      </c>
      <c r="F647" s="19" t="str">
        <f t="shared" si="5"/>
        <v>Yes</v>
      </c>
      <c r="G647" s="19" t="str">
        <f t="shared" si="6"/>
        <v>TRNUSAWEUSAWE</v>
      </c>
      <c r="H647" s="19">
        <f>max(SUMIFS('Input - Capacities'!$I$3:$I$1128,'Input - Capacities'!$F$3:$F$1128,A647),SUMIFS('Input - Capacities'!$J$3:$J$1128,'Input - Capacities'!$F$3:$F$1128,A647)*-1)</f>
        <v>570</v>
      </c>
      <c r="I647" s="47"/>
      <c r="AD647" s="48"/>
      <c r="AE647" s="48" t="s">
        <v>1170</v>
      </c>
      <c r="AF647" s="19">
        <f t="shared" si="17"/>
        <v>1</v>
      </c>
      <c r="AH647" s="42" t="s">
        <v>534</v>
      </c>
    </row>
    <row r="648">
      <c r="A648" s="19" t="str">
        <f t="array" ref="A648">IFERROR(INDEX('Input - Capacities'!$F$3:$F$1128, MATCH(0,COUNTIF($A$1:A647, 'Input - Capacities'!$F$3:$F$1128), 0)),"")</f>
        <v>TRNUSACIUSALD</v>
      </c>
      <c r="B648" s="19" t="str">
        <f t="shared" si="1"/>
        <v>USACI</v>
      </c>
      <c r="C648" s="45" t="str">
        <f t="shared" si="2"/>
        <v>USAWE</v>
      </c>
      <c r="D648" s="19" t="str">
        <f t="shared" si="3"/>
        <v>USALD</v>
      </c>
      <c r="E648" s="45" t="str">
        <f t="shared" si="4"/>
        <v>USAWE</v>
      </c>
      <c r="F648" s="19" t="str">
        <f t="shared" si="5"/>
        <v>Yes</v>
      </c>
      <c r="G648" s="19" t="str">
        <f t="shared" si="6"/>
        <v>TRNUSAWEUSAWE</v>
      </c>
      <c r="H648" s="19">
        <f>max(SUMIFS('Input - Capacities'!$I$3:$I$1128,'Input - Capacities'!$F$3:$F$1128,A648),SUMIFS('Input - Capacities'!$J$3:$J$1128,'Input - Capacities'!$F$3:$F$1128,A648)*-1)</f>
        <v>3030</v>
      </c>
      <c r="I648" s="47"/>
      <c r="AD648" s="48"/>
      <c r="AE648" s="48" t="s">
        <v>1172</v>
      </c>
      <c r="AF648" s="19">
        <f t="shared" si="17"/>
        <v>1</v>
      </c>
      <c r="AH648" s="42" t="s">
        <v>1061</v>
      </c>
    </row>
    <row r="649">
      <c r="A649" s="19" t="str">
        <f t="array" ref="A649">IFERROR(INDEX('Input - Capacities'!$F$3:$F$1128, MATCH(0,COUNTIF($A$1:A648, 'Input - Capacities'!$F$3:$F$1128), 0)),"")</f>
        <v>TRNUSACIUSANE</v>
      </c>
      <c r="B649" s="19" t="str">
        <f t="shared" si="1"/>
        <v>USACI</v>
      </c>
      <c r="C649" s="45" t="str">
        <f t="shared" si="2"/>
        <v>USAWE</v>
      </c>
      <c r="D649" s="19" t="str">
        <f t="shared" si="3"/>
        <v>USANE</v>
      </c>
      <c r="E649" s="45" t="str">
        <f t="shared" si="4"/>
        <v>USAWE</v>
      </c>
      <c r="F649" s="19" t="str">
        <f t="shared" si="5"/>
        <v>Yes</v>
      </c>
      <c r="G649" s="19" t="str">
        <f t="shared" si="6"/>
        <v>TRNUSAWEUSAWE</v>
      </c>
      <c r="H649" s="19">
        <f>max(SUMIFS('Input - Capacities'!$I$3:$I$1128,'Input - Capacities'!$F$3:$F$1128,A649),SUMIFS('Input - Capacities'!$J$3:$J$1128,'Input - Capacities'!$F$3:$F$1128,A649)*-1)</f>
        <v>1408</v>
      </c>
      <c r="I649" s="47"/>
      <c r="AD649" s="48"/>
      <c r="AE649" s="48" t="s">
        <v>1174</v>
      </c>
      <c r="AF649" s="19">
        <f t="shared" si="17"/>
        <v>1</v>
      </c>
      <c r="AH649" s="42" t="s">
        <v>287</v>
      </c>
    </row>
    <row r="650">
      <c r="A650" s="19" t="str">
        <f t="array" ref="A650">IFERROR(INDEX('Input - Capacities'!$F$3:$F$1128, MATCH(0,COUNTIF($A$1:A649, 'Input - Capacities'!$F$3:$F$1128), 0)),"")</f>
        <v>TRNUSACIUSAPW</v>
      </c>
      <c r="B650" s="19" t="str">
        <f t="shared" si="1"/>
        <v>USACI</v>
      </c>
      <c r="C650" s="45" t="str">
        <f t="shared" si="2"/>
        <v>USAWE</v>
      </c>
      <c r="D650" s="19" t="str">
        <f t="shared" si="3"/>
        <v>USAPW</v>
      </c>
      <c r="E650" s="45" t="str">
        <f t="shared" si="4"/>
        <v>USAWE</v>
      </c>
      <c r="F650" s="19" t="str">
        <f t="shared" si="5"/>
        <v>Yes</v>
      </c>
      <c r="G650" s="19" t="str">
        <f t="shared" si="6"/>
        <v>TRNUSAWEUSAWE</v>
      </c>
      <c r="H650" s="19">
        <f>max(SUMIFS('Input - Capacities'!$I$3:$I$1128,'Input - Capacities'!$F$3:$F$1128,A650),SUMIFS('Input - Capacities'!$J$3:$J$1128,'Input - Capacities'!$F$3:$F$1128,A650)*-1)</f>
        <v>32</v>
      </c>
      <c r="I650" s="47"/>
      <c r="AD650" s="48"/>
      <c r="AE650" s="48" t="s">
        <v>1176</v>
      </c>
      <c r="AF650" s="19">
        <f t="shared" si="17"/>
        <v>1</v>
      </c>
      <c r="AH650" s="42" t="s">
        <v>289</v>
      </c>
    </row>
    <row r="651">
      <c r="A651" s="19" t="str">
        <f t="array" ref="A651">IFERROR(INDEX('Input - Capacities'!$F$3:$F$1128, MATCH(0,COUNTIF($A$1:A650, 'Input - Capacities'!$F$3:$F$1128), 0)),"")</f>
        <v>TRNUSACIUSASR</v>
      </c>
      <c r="B651" s="19" t="str">
        <f t="shared" si="1"/>
        <v>USACI</v>
      </c>
      <c r="C651" s="45" t="str">
        <f t="shared" si="2"/>
        <v>USAWE</v>
      </c>
      <c r="D651" s="19" t="str">
        <f t="shared" si="3"/>
        <v>USASR</v>
      </c>
      <c r="E651" s="45" t="str">
        <f t="shared" si="4"/>
        <v>USAWE</v>
      </c>
      <c r="F651" s="19" t="str">
        <f t="shared" si="5"/>
        <v>Yes</v>
      </c>
      <c r="G651" s="19" t="str">
        <f t="shared" si="6"/>
        <v>TRNUSAWEUSAWE</v>
      </c>
      <c r="H651" s="19">
        <f>max(SUMIFS('Input - Capacities'!$I$3:$I$1128,'Input - Capacities'!$F$3:$F$1128,A651),SUMIFS('Input - Capacities'!$J$3:$J$1128,'Input - Capacities'!$F$3:$F$1128,A651)*-1)</f>
        <v>2019</v>
      </c>
      <c r="I651" s="47"/>
      <c r="AD651" s="48"/>
      <c r="AE651" s="48" t="s">
        <v>1460</v>
      </c>
      <c r="AF651" s="19">
        <f t="shared" si="17"/>
        <v>1</v>
      </c>
      <c r="AH651" s="42" t="s">
        <v>291</v>
      </c>
    </row>
    <row r="652">
      <c r="A652" s="19" t="str">
        <f t="array" ref="A652">IFERROR(INDEX('Input - Capacities'!$F$3:$F$1128, MATCH(0,COUNTIF($A$1:A651, 'Input - Capacities'!$F$3:$F$1128), 0)),"")</f>
        <v>TRNUSACIUSATI</v>
      </c>
      <c r="B652" s="19" t="str">
        <f t="shared" si="1"/>
        <v>USACI</v>
      </c>
      <c r="C652" s="45" t="str">
        <f t="shared" si="2"/>
        <v>USAWE</v>
      </c>
      <c r="D652" s="19" t="str">
        <f t="shared" si="3"/>
        <v>USATI</v>
      </c>
      <c r="E652" s="45" t="str">
        <f t="shared" si="4"/>
        <v>USAWE</v>
      </c>
      <c r="F652" s="19" t="str">
        <f t="shared" si="5"/>
        <v>Yes</v>
      </c>
      <c r="G652" s="19" t="str">
        <f t="shared" si="6"/>
        <v>TRNUSAWEUSAWE</v>
      </c>
      <c r="H652" s="19">
        <f>max(SUMIFS('Input - Capacities'!$I$3:$I$1128,'Input - Capacities'!$F$3:$F$1128,A652),SUMIFS('Input - Capacities'!$J$3:$J$1128,'Input - Capacities'!$F$3:$F$1128,A652)*-1)</f>
        <v>562</v>
      </c>
      <c r="I652" s="47"/>
      <c r="AD652" s="48"/>
      <c r="AE652" s="48" t="s">
        <v>1462</v>
      </c>
      <c r="AF652" s="19">
        <f t="shared" si="17"/>
        <v>1</v>
      </c>
      <c r="AH652" s="42" t="s">
        <v>1430</v>
      </c>
    </row>
    <row r="653">
      <c r="A653" s="19" t="str">
        <f t="array" ref="A653">IFERROR(INDEX('Input - Capacities'!$F$3:$F$1128, MATCH(0,COUNTIF($A$1:A652, 'Input - Capacities'!$F$3:$F$1128), 0)),"")</f>
        <v>TRNUSACIUSAWC</v>
      </c>
      <c r="B653" s="19" t="str">
        <f t="shared" si="1"/>
        <v>USACI</v>
      </c>
      <c r="C653" s="45" t="str">
        <f t="shared" si="2"/>
        <v>USAWE</v>
      </c>
      <c r="D653" s="19" t="str">
        <f t="shared" si="3"/>
        <v>USAWC</v>
      </c>
      <c r="E653" s="45" t="str">
        <f t="shared" si="4"/>
        <v>USAWE</v>
      </c>
      <c r="F653" s="19" t="str">
        <f t="shared" si="5"/>
        <v>Yes</v>
      </c>
      <c r="G653" s="19" t="str">
        <f t="shared" si="6"/>
        <v>TRNUSAWEUSAWE</v>
      </c>
      <c r="H653" s="19">
        <f>max(SUMIFS('Input - Capacities'!$I$3:$I$1128,'Input - Capacities'!$F$3:$F$1128,A653),SUMIFS('Input - Capacities'!$J$3:$J$1128,'Input - Capacities'!$F$3:$F$1128,A653)*-1)</f>
        <v>456</v>
      </c>
      <c r="I653" s="47"/>
      <c r="AB653" s="47"/>
      <c r="AD653" s="48"/>
      <c r="AE653" s="48" t="s">
        <v>1177</v>
      </c>
      <c r="AF653" s="19">
        <f t="shared" si="17"/>
        <v>1</v>
      </c>
      <c r="AH653" s="42" t="s">
        <v>1434</v>
      </c>
    </row>
    <row r="654">
      <c r="A654" s="19" t="str">
        <f t="array" ref="A654">IFERROR(INDEX('Input - Capacities'!$F$3:$F$1128, MATCH(0,COUNTIF($A$1:A653, 'Input - Capacities'!$F$3:$F$1128), 0)),"")</f>
        <v>TRNUSACWUSADU</v>
      </c>
      <c r="B654" s="19" t="str">
        <f t="shared" si="1"/>
        <v>USACW</v>
      </c>
      <c r="C654" s="45" t="str">
        <f t="shared" si="2"/>
        <v>USASE</v>
      </c>
      <c r="D654" s="19" t="str">
        <f t="shared" si="3"/>
        <v>USADU</v>
      </c>
      <c r="E654" s="45" t="str">
        <f t="shared" si="4"/>
        <v>USASE</v>
      </c>
      <c r="F654" s="19" t="str">
        <f t="shared" si="5"/>
        <v>Yes</v>
      </c>
      <c r="G654" s="19" t="str">
        <f t="shared" si="6"/>
        <v>TRNUSASEUSASE</v>
      </c>
      <c r="H654" s="19">
        <f>max(SUMIFS('Input - Capacities'!$I$3:$I$1128,'Input - Capacities'!$F$3:$F$1128,A654),SUMIFS('Input - Capacities'!$J$3:$J$1128,'Input - Capacities'!$F$3:$F$1128,A654)*-1)</f>
        <v>315</v>
      </c>
      <c r="I654" s="47"/>
      <c r="AB654" s="47"/>
      <c r="AD654" s="48"/>
      <c r="AE654" s="48" t="s">
        <v>1179</v>
      </c>
      <c r="AF654" s="19">
        <f t="shared" si="17"/>
        <v>1</v>
      </c>
      <c r="AH654" s="42" t="s">
        <v>1436</v>
      </c>
    </row>
    <row r="655">
      <c r="A655" s="19" t="str">
        <f t="array" ref="A655">IFERROR(INDEX('Input - Capacities'!$F$3:$F$1128, MATCH(0,COUNTIF($A$1:A654, 'Input - Capacities'!$F$3:$F$1128), 0)),"")</f>
        <v>TRNUSACWUSAPJ</v>
      </c>
      <c r="B655" s="19" t="str">
        <f t="shared" si="1"/>
        <v>USACW</v>
      </c>
      <c r="C655" s="45" t="str">
        <f t="shared" si="2"/>
        <v>USASE</v>
      </c>
      <c r="D655" s="19" t="str">
        <f t="shared" si="3"/>
        <v>USAPJ</v>
      </c>
      <c r="E655" s="45" t="str">
        <f t="shared" si="4"/>
        <v>USARF</v>
      </c>
      <c r="F655" s="19" t="str">
        <f t="shared" si="5"/>
        <v>Yes</v>
      </c>
      <c r="G655" s="19" t="str">
        <f t="shared" si="6"/>
        <v>TRNUSARFUSASE</v>
      </c>
      <c r="H655" s="19">
        <f>max(SUMIFS('Input - Capacities'!$I$3:$I$1128,'Input - Capacities'!$F$3:$F$1128,A655),SUMIFS('Input - Capacities'!$J$3:$J$1128,'Input - Capacities'!$F$3:$F$1128,A655)*-1)</f>
        <v>158</v>
      </c>
      <c r="I655" s="47"/>
      <c r="AB655" s="47"/>
      <c r="AD655" s="48"/>
      <c r="AE655" s="48" t="s">
        <v>1181</v>
      </c>
      <c r="AF655" s="19">
        <f t="shared" si="17"/>
        <v>1</v>
      </c>
      <c r="AH655" s="42" t="s">
        <v>1063</v>
      </c>
    </row>
    <row r="656">
      <c r="A656" s="19" t="str">
        <f t="array" ref="A656">IFERROR(INDEX('Input - Capacities'!$F$3:$F$1128, MATCH(0,COUNTIF($A$1:A655, 'Input - Capacities'!$F$3:$F$1128), 0)),"")</f>
        <v>TRNUSACWUSATV</v>
      </c>
      <c r="B656" s="19" t="str">
        <f t="shared" si="1"/>
        <v>USACW</v>
      </c>
      <c r="C656" s="45" t="str">
        <f t="shared" si="2"/>
        <v>USASE</v>
      </c>
      <c r="D656" s="19" t="str">
        <f t="shared" si="3"/>
        <v>USATV</v>
      </c>
      <c r="E656" s="45" t="str">
        <f t="shared" si="4"/>
        <v>USASE</v>
      </c>
      <c r="F656" s="19" t="str">
        <f t="shared" si="5"/>
        <v>Yes</v>
      </c>
      <c r="G656" s="19" t="str">
        <f t="shared" si="6"/>
        <v>TRNUSASEUSASE</v>
      </c>
      <c r="H656" s="19">
        <f>max(SUMIFS('Input - Capacities'!$I$3:$I$1128,'Input - Capacities'!$F$3:$F$1128,A656),SUMIFS('Input - Capacities'!$J$3:$J$1128,'Input - Capacities'!$F$3:$F$1128,A656)*-1)</f>
        <v>55</v>
      </c>
      <c r="I656" s="47"/>
      <c r="AB656" s="47"/>
      <c r="AD656" s="48"/>
      <c r="AE656" s="48" t="s">
        <v>327</v>
      </c>
      <c r="AF656" s="19">
        <f t="shared" si="17"/>
        <v>1</v>
      </c>
      <c r="AH656" s="42" t="s">
        <v>1437</v>
      </c>
    </row>
    <row r="657">
      <c r="A657" s="19" t="str">
        <f t="array" ref="A657">IFERROR(INDEX('Input - Capacities'!$F$3:$F$1128, MATCH(0,COUNTIF($A$1:A656, 'Input - Capacities'!$F$3:$F$1128), 0)),"")</f>
        <v>TRNUSADEUSASR</v>
      </c>
      <c r="B657" s="19" t="str">
        <f t="shared" si="1"/>
        <v>USADE</v>
      </c>
      <c r="C657" s="45" t="str">
        <f t="shared" si="2"/>
        <v>USAWE</v>
      </c>
      <c r="D657" s="19" t="str">
        <f t="shared" si="3"/>
        <v>USASR</v>
      </c>
      <c r="E657" s="45" t="str">
        <f t="shared" si="4"/>
        <v>USAWE</v>
      </c>
      <c r="F657" s="19" t="str">
        <f t="shared" si="5"/>
        <v>Yes</v>
      </c>
      <c r="G657" s="19" t="str">
        <f t="shared" si="6"/>
        <v>TRNUSAWEUSAWE</v>
      </c>
      <c r="H657" s="19">
        <f>max(SUMIFS('Input - Capacities'!$I$3:$I$1128,'Input - Capacities'!$F$3:$F$1128,A657),SUMIFS('Input - Capacities'!$J$3:$J$1128,'Input - Capacities'!$F$3:$F$1128,A657)*-1)</f>
        <v>576</v>
      </c>
      <c r="I657" s="47"/>
      <c r="AB657" s="47"/>
      <c r="AD657" s="48"/>
      <c r="AE657" s="48" t="s">
        <v>330</v>
      </c>
      <c r="AF657" s="19">
        <f t="shared" si="17"/>
        <v>1</v>
      </c>
      <c r="AH657" s="42" t="s">
        <v>1986</v>
      </c>
    </row>
    <row r="658">
      <c r="A658" s="19" t="str">
        <f t="array" ref="A658">IFERROR(INDEX('Input - Capacities'!$F$3:$F$1128, MATCH(0,COUNTIF($A$1:A657, 'Input - Capacities'!$F$3:$F$1128), 0)),"")</f>
        <v>TRNUSADOUSAGC</v>
      </c>
      <c r="B658" s="19" t="str">
        <f t="shared" si="1"/>
        <v>USADO</v>
      </c>
      <c r="C658" s="45" t="str">
        <f t="shared" si="2"/>
        <v>USAWE</v>
      </c>
      <c r="D658" s="19" t="str">
        <f t="shared" si="3"/>
        <v>USAGC</v>
      </c>
      <c r="E658" s="45" t="str">
        <f t="shared" si="4"/>
        <v>USAWE</v>
      </c>
      <c r="F658" s="19" t="str">
        <f t="shared" si="5"/>
        <v>Yes</v>
      </c>
      <c r="G658" s="19" t="str">
        <f t="shared" si="6"/>
        <v>TRNUSAWEUSAWE</v>
      </c>
      <c r="H658" s="19">
        <f>max(SUMIFS('Input - Capacities'!$I$3:$I$1128,'Input - Capacities'!$F$3:$F$1128,A658),SUMIFS('Input - Capacities'!$J$3:$J$1128,'Input - Capacities'!$F$3:$F$1128,A658)*-1)</f>
        <v>0</v>
      </c>
      <c r="I658" s="47"/>
      <c r="AD658" s="48"/>
      <c r="AE658" s="48" t="s">
        <v>331</v>
      </c>
      <c r="AF658" s="19">
        <f t="shared" si="17"/>
        <v>1</v>
      </c>
      <c r="AH658" s="42" t="s">
        <v>1438</v>
      </c>
    </row>
    <row r="659">
      <c r="A659" s="19" t="str">
        <f t="array" ref="A659">IFERROR(INDEX('Input - Capacities'!$F$3:$F$1128, MATCH(0,COUNTIF($A$1:A658, 'Input - Capacities'!$F$3:$F$1128), 0)),"")</f>
        <v>TRNUSADOUSAPI</v>
      </c>
      <c r="B659" s="19" t="str">
        <f t="shared" si="1"/>
        <v>USADO</v>
      </c>
      <c r="C659" s="45" t="str">
        <f t="shared" si="2"/>
        <v>USAWE</v>
      </c>
      <c r="D659" s="19" t="str">
        <f t="shared" si="3"/>
        <v>USAPI</v>
      </c>
      <c r="E659" s="45" t="str">
        <f t="shared" si="4"/>
        <v>USAWE</v>
      </c>
      <c r="F659" s="19" t="str">
        <f t="shared" si="5"/>
        <v>Yes</v>
      </c>
      <c r="G659" s="19" t="str">
        <f t="shared" si="6"/>
        <v>TRNUSAWEUSAWE</v>
      </c>
      <c r="H659" s="19">
        <f>max(SUMIFS('Input - Capacities'!$I$3:$I$1128,'Input - Capacities'!$F$3:$F$1128,A659),SUMIFS('Input - Capacities'!$J$3:$J$1128,'Input - Capacities'!$F$3:$F$1128,A659)*-1)</f>
        <v>0</v>
      </c>
      <c r="I659" s="47"/>
      <c r="AD659" s="48"/>
      <c r="AE659" s="48" t="s">
        <v>334</v>
      </c>
      <c r="AF659" s="19">
        <f t="shared" si="17"/>
        <v>1</v>
      </c>
      <c r="AH659" s="42" t="s">
        <v>1440</v>
      </c>
    </row>
    <row r="660">
      <c r="A660" s="19" t="str">
        <f t="array" ref="A660">IFERROR(INDEX('Input - Capacities'!$F$3:$F$1128, MATCH(0,COUNTIF($A$1:A659, 'Input - Capacities'!$F$3:$F$1128), 0)),"")</f>
        <v>TRNUSADUUSAPJ</v>
      </c>
      <c r="B660" s="19" t="str">
        <f t="shared" si="1"/>
        <v>USADU</v>
      </c>
      <c r="C660" s="45" t="str">
        <f t="shared" si="2"/>
        <v>USASE</v>
      </c>
      <c r="D660" s="19" t="str">
        <f t="shared" si="3"/>
        <v>USAPJ</v>
      </c>
      <c r="E660" s="45" t="str">
        <f t="shared" si="4"/>
        <v>USARF</v>
      </c>
      <c r="F660" s="19" t="str">
        <f t="shared" si="5"/>
        <v>Yes</v>
      </c>
      <c r="G660" s="19" t="str">
        <f t="shared" si="6"/>
        <v>TRNUSARFUSASE</v>
      </c>
      <c r="H660" s="19">
        <f>max(SUMIFS('Input - Capacities'!$I$3:$I$1128,'Input - Capacities'!$F$3:$F$1128,A660),SUMIFS('Input - Capacities'!$J$3:$J$1128,'Input - Capacities'!$F$3:$F$1128,A660)*-1)</f>
        <v>1228</v>
      </c>
      <c r="I660" s="47"/>
      <c r="AD660" s="48"/>
      <c r="AE660" s="48" t="s">
        <v>335</v>
      </c>
      <c r="AF660" s="19">
        <f t="shared" si="17"/>
        <v>1</v>
      </c>
      <c r="AH660" s="42" t="s">
        <v>1442</v>
      </c>
    </row>
    <row r="661">
      <c r="A661" s="19" t="str">
        <f t="array" ref="A661">IFERROR(INDEX('Input - Capacities'!$F$3:$F$1128, MATCH(0,COUNTIF($A$1:A660, 'Input - Capacities'!$F$3:$F$1128), 0)),"")</f>
        <v>TRNUSADUUSASA</v>
      </c>
      <c r="B661" s="19" t="str">
        <f t="shared" si="1"/>
        <v>USADU</v>
      </c>
      <c r="C661" s="45" t="str">
        <f t="shared" si="2"/>
        <v>USASE</v>
      </c>
      <c r="D661" s="19" t="str">
        <f t="shared" si="3"/>
        <v>USASA</v>
      </c>
      <c r="E661" s="45" t="str">
        <f t="shared" si="4"/>
        <v>USASE</v>
      </c>
      <c r="F661" s="19" t="str">
        <f t="shared" si="5"/>
        <v>Yes</v>
      </c>
      <c r="G661" s="19" t="str">
        <f t="shared" si="6"/>
        <v>TRNUSASEUSASE</v>
      </c>
      <c r="H661" s="19">
        <f>max(SUMIFS('Input - Capacities'!$I$3:$I$1128,'Input - Capacities'!$F$3:$F$1128,A661),SUMIFS('Input - Capacities'!$J$3:$J$1128,'Input - Capacities'!$F$3:$F$1128,A661)*-1)</f>
        <v>227</v>
      </c>
      <c r="I661" s="47"/>
      <c r="AD661" s="48"/>
      <c r="AE661" s="48" t="s">
        <v>343</v>
      </c>
      <c r="AF661" s="19">
        <f t="shared" si="17"/>
        <v>1</v>
      </c>
      <c r="AH661" s="42" t="s">
        <v>1067</v>
      </c>
    </row>
    <row r="662">
      <c r="A662" s="19" t="str">
        <f t="array" ref="A662">IFERROR(INDEX('Input - Capacities'!$F$3:$F$1128, MATCH(0,COUNTIF($A$1:A661, 'Input - Capacities'!$F$3:$F$1128), 0)),"")</f>
        <v>TRNUSADUUSASC</v>
      </c>
      <c r="B662" s="19" t="str">
        <f t="shared" si="1"/>
        <v>USADU</v>
      </c>
      <c r="C662" s="45" t="str">
        <f t="shared" si="2"/>
        <v>USASE</v>
      </c>
      <c r="D662" s="19" t="str">
        <f t="shared" si="3"/>
        <v>USASC</v>
      </c>
      <c r="E662" s="45" t="str">
        <f t="shared" si="4"/>
        <v>USASE</v>
      </c>
      <c r="F662" s="19" t="str">
        <f t="shared" si="5"/>
        <v>Yes</v>
      </c>
      <c r="G662" s="19" t="str">
        <f t="shared" si="6"/>
        <v>TRNUSASEUSASE</v>
      </c>
      <c r="H662" s="19">
        <f>max(SUMIFS('Input - Capacities'!$I$3:$I$1128,'Input - Capacities'!$F$3:$F$1128,A662),SUMIFS('Input - Capacities'!$J$3:$J$1128,'Input - Capacities'!$F$3:$F$1128,A662)*-1)</f>
        <v>745</v>
      </c>
      <c r="I662" s="47"/>
      <c r="AD662" s="48"/>
      <c r="AE662" s="48" t="s">
        <v>346</v>
      </c>
      <c r="AF662" s="19">
        <f t="shared" si="17"/>
        <v>1</v>
      </c>
      <c r="AH662" s="42" t="s">
        <v>294</v>
      </c>
    </row>
    <row r="663">
      <c r="A663" s="19" t="str">
        <f t="array" ref="A663">IFERROR(INDEX('Input - Capacities'!$F$3:$F$1128, MATCH(0,COUNTIF($A$1:A662, 'Input - Capacities'!$F$3:$F$1128), 0)),"")</f>
        <v>TRNUSADUUSASG</v>
      </c>
      <c r="B663" s="19" t="str">
        <f t="shared" si="1"/>
        <v>USADU</v>
      </c>
      <c r="C663" s="45" t="str">
        <f t="shared" si="2"/>
        <v>USASE</v>
      </c>
      <c r="D663" s="19" t="str">
        <f t="shared" si="3"/>
        <v>USASG</v>
      </c>
      <c r="E663" s="45" t="str">
        <f t="shared" si="4"/>
        <v>USASE</v>
      </c>
      <c r="F663" s="19" t="str">
        <f t="shared" si="5"/>
        <v>Yes</v>
      </c>
      <c r="G663" s="19" t="str">
        <f t="shared" si="6"/>
        <v>TRNUSASEUSASE</v>
      </c>
      <c r="H663" s="19">
        <f>max(SUMIFS('Input - Capacities'!$I$3:$I$1128,'Input - Capacities'!$F$3:$F$1128,A663),SUMIFS('Input - Capacities'!$J$3:$J$1128,'Input - Capacities'!$F$3:$F$1128,A663)*-1)</f>
        <v>267</v>
      </c>
      <c r="I663" s="47"/>
      <c r="AD663" s="48"/>
      <c r="AE663" s="48" t="s">
        <v>349</v>
      </c>
      <c r="AF663" s="19">
        <f t="shared" si="17"/>
        <v>1</v>
      </c>
      <c r="AH663" s="42" t="s">
        <v>1068</v>
      </c>
    </row>
    <row r="664">
      <c r="A664" s="19" t="str">
        <f t="array" ref="A664">IFERROR(INDEX('Input - Capacities'!$F$3:$F$1128, MATCH(0,COUNTIF($A$1:A663, 'Input - Capacities'!$F$3:$F$1128), 0)),"")</f>
        <v>TRNUSADUUSASO</v>
      </c>
      <c r="B664" s="19" t="str">
        <f t="shared" si="1"/>
        <v>USADU</v>
      </c>
      <c r="C664" s="45" t="str">
        <f t="shared" si="2"/>
        <v>USASE</v>
      </c>
      <c r="D664" s="19" t="str">
        <f t="shared" si="3"/>
        <v>USASO</v>
      </c>
      <c r="E664" s="45" t="str">
        <f t="shared" si="4"/>
        <v>USASE</v>
      </c>
      <c r="F664" s="19" t="str">
        <f t="shared" si="5"/>
        <v>Yes</v>
      </c>
      <c r="G664" s="19" t="str">
        <f t="shared" si="6"/>
        <v>TRNUSASEUSASE</v>
      </c>
      <c r="H664" s="19">
        <f>max(SUMIFS('Input - Capacities'!$I$3:$I$1128,'Input - Capacities'!$F$3:$F$1128,A664),SUMIFS('Input - Capacities'!$J$3:$J$1128,'Input - Capacities'!$F$3:$F$1128,A664)*-1)</f>
        <v>1110</v>
      </c>
      <c r="I664" s="47"/>
      <c r="AD664" s="48"/>
      <c r="AE664" s="48" t="s">
        <v>351</v>
      </c>
      <c r="AF664" s="19">
        <f t="shared" si="17"/>
        <v>1</v>
      </c>
      <c r="AH664" s="42" t="s">
        <v>1069</v>
      </c>
    </row>
    <row r="665">
      <c r="A665" s="19" t="str">
        <f t="array" ref="A665">IFERROR(INDEX('Input - Capacities'!$F$3:$F$1128, MATCH(0,COUNTIF($A$1:A664, 'Input - Capacities'!$F$3:$F$1128), 0)),"")</f>
        <v>TRNUSADUUSATV</v>
      </c>
      <c r="B665" s="19" t="str">
        <f t="shared" si="1"/>
        <v>USADU</v>
      </c>
      <c r="C665" s="45" t="str">
        <f t="shared" si="2"/>
        <v>USASE</v>
      </c>
      <c r="D665" s="19" t="str">
        <f t="shared" si="3"/>
        <v>USATV</v>
      </c>
      <c r="E665" s="45" t="str">
        <f t="shared" si="4"/>
        <v>USASE</v>
      </c>
      <c r="F665" s="19" t="str">
        <f t="shared" si="5"/>
        <v>Yes</v>
      </c>
      <c r="G665" s="19" t="str">
        <f t="shared" si="6"/>
        <v>TRNUSASEUSASE</v>
      </c>
      <c r="H665" s="19">
        <f>max(SUMIFS('Input - Capacities'!$I$3:$I$1128,'Input - Capacities'!$F$3:$F$1128,A665),SUMIFS('Input - Capacities'!$J$3:$J$1128,'Input - Capacities'!$F$3:$F$1128,A665)*-1)</f>
        <v>267</v>
      </c>
      <c r="I665" s="47"/>
      <c r="AD665" s="48"/>
      <c r="AE665" s="48" t="s">
        <v>1189</v>
      </c>
      <c r="AF665" s="19">
        <f t="shared" si="17"/>
        <v>1</v>
      </c>
      <c r="AH665" s="42" t="s">
        <v>1072</v>
      </c>
    </row>
    <row r="666">
      <c r="A666" s="19" t="str">
        <f t="array" ref="A666">IFERROR(INDEX('Input - Capacities'!$F$3:$F$1128, MATCH(0,COUNTIF($A$1:A665, 'Input - Capacities'!$F$3:$F$1128), 0)),"")</f>
        <v>TRNUSADUUSAYA</v>
      </c>
      <c r="B666" s="19" t="str">
        <f t="shared" si="1"/>
        <v>USADU</v>
      </c>
      <c r="C666" s="45" t="str">
        <f t="shared" si="2"/>
        <v>USASE</v>
      </c>
      <c r="D666" s="19" t="str">
        <f t="shared" si="3"/>
        <v>USAYA</v>
      </c>
      <c r="E666" s="45" t="str">
        <f t="shared" si="4"/>
        <v>USASE</v>
      </c>
      <c r="F666" s="19" t="str">
        <f t="shared" si="5"/>
        <v>Yes</v>
      </c>
      <c r="G666" s="19" t="str">
        <f t="shared" si="6"/>
        <v>TRNUSASEUSASE</v>
      </c>
      <c r="H666" s="19">
        <f>max(SUMIFS('Input - Capacities'!$I$3:$I$1128,'Input - Capacities'!$F$3:$F$1128,A666),SUMIFS('Input - Capacities'!$J$3:$J$1128,'Input - Capacities'!$F$3:$F$1128,A666)*-1)</f>
        <v>179</v>
      </c>
      <c r="I666" s="47"/>
      <c r="AD666" s="48"/>
      <c r="AE666" s="48" t="s">
        <v>1190</v>
      </c>
      <c r="AF666" s="19">
        <f t="shared" si="17"/>
        <v>1</v>
      </c>
      <c r="AH666" s="42" t="s">
        <v>1073</v>
      </c>
    </row>
    <row r="667">
      <c r="A667" s="19" t="str">
        <f t="array" ref="A667">IFERROR(INDEX('Input - Capacities'!$F$3:$F$1128, MATCH(0,COUNTIF($A$1:A666, 'Input - Capacities'!$F$3:$F$1128), 0)),"")</f>
        <v>TRNUSAEPUSAPN</v>
      </c>
      <c r="B667" s="19" t="str">
        <f t="shared" si="1"/>
        <v>USAEP</v>
      </c>
      <c r="C667" s="45" t="str">
        <f t="shared" si="2"/>
        <v>USAWE</v>
      </c>
      <c r="D667" s="19" t="str">
        <f t="shared" si="3"/>
        <v>USAPN</v>
      </c>
      <c r="E667" s="45" t="str">
        <f t="shared" si="4"/>
        <v>USAWE</v>
      </c>
      <c r="F667" s="19" t="str">
        <f t="shared" si="5"/>
        <v>Yes</v>
      </c>
      <c r="G667" s="19" t="str">
        <f t="shared" si="6"/>
        <v>TRNUSAWEUSAWE</v>
      </c>
      <c r="H667" s="19">
        <f>max(SUMIFS('Input - Capacities'!$I$3:$I$1128,'Input - Capacities'!$F$3:$F$1128,A667),SUMIFS('Input - Capacities'!$J$3:$J$1128,'Input - Capacities'!$F$3:$F$1128,A667)*-1)</f>
        <v>570</v>
      </c>
      <c r="I667" s="47"/>
      <c r="AD667" s="48"/>
      <c r="AE667" s="48" t="s">
        <v>1191</v>
      </c>
      <c r="AF667" s="19">
        <f t="shared" si="17"/>
        <v>1</v>
      </c>
      <c r="AH667" s="42" t="s">
        <v>295</v>
      </c>
    </row>
    <row r="668">
      <c r="A668" s="19" t="str">
        <f t="array" ref="A668">IFERROR(INDEX('Input - Capacities'!$F$3:$F$1128, MATCH(0,COUNTIF($A$1:A667, 'Input - Capacities'!$F$3:$F$1128), 0)),"")</f>
        <v>TRNUSAEPUSASW</v>
      </c>
      <c r="B668" s="19" t="str">
        <f t="shared" si="1"/>
        <v>USAEP</v>
      </c>
      <c r="C668" s="45" t="str">
        <f t="shared" si="2"/>
        <v>USAWE</v>
      </c>
      <c r="D668" s="19" t="str">
        <f t="shared" si="3"/>
        <v>USASW</v>
      </c>
      <c r="E668" s="45" t="str">
        <f t="shared" si="4"/>
        <v>USAMR</v>
      </c>
      <c r="F668" s="19" t="str">
        <f t="shared" si="5"/>
        <v>Yes</v>
      </c>
      <c r="G668" s="19" t="str">
        <f t="shared" si="6"/>
        <v>TRNUSAMRUSAWE</v>
      </c>
      <c r="H668" s="19">
        <f>max(SUMIFS('Input - Capacities'!$I$3:$I$1128,'Input - Capacities'!$F$3:$F$1128,A668),SUMIFS('Input - Capacities'!$J$3:$J$1128,'Input - Capacities'!$F$3:$F$1128,A668)*-1)</f>
        <v>129</v>
      </c>
      <c r="I668" s="47"/>
      <c r="AD668" s="48"/>
      <c r="AE668" s="48" t="s">
        <v>1192</v>
      </c>
      <c r="AF668" s="19">
        <f t="shared" si="17"/>
        <v>1</v>
      </c>
      <c r="AH668" s="42" t="s">
        <v>299</v>
      </c>
    </row>
    <row r="669">
      <c r="A669" s="19" t="str">
        <f t="array" ref="A669">IFERROR(INDEX('Input - Capacities'!$F$3:$F$1128, MATCH(0,COUNTIF($A$1:A668, 'Input - Capacities'!$F$3:$F$1128), 0)),"")</f>
        <v>TRNUSAEPUSATP</v>
      </c>
      <c r="B669" s="19" t="str">
        <f t="shared" si="1"/>
        <v>USAEP</v>
      </c>
      <c r="C669" s="45" t="str">
        <f t="shared" si="2"/>
        <v>USAWE</v>
      </c>
      <c r="D669" s="19" t="str">
        <f t="shared" si="3"/>
        <v>USATP</v>
      </c>
      <c r="E669" s="45" t="str">
        <f t="shared" si="4"/>
        <v>USAWE</v>
      </c>
      <c r="F669" s="19" t="str">
        <f t="shared" si="5"/>
        <v>Yes</v>
      </c>
      <c r="G669" s="19" t="str">
        <f t="shared" si="6"/>
        <v>TRNUSAWEUSAWE</v>
      </c>
      <c r="H669" s="19">
        <f>max(SUMIFS('Input - Capacities'!$I$3:$I$1128,'Input - Capacities'!$F$3:$F$1128,A669),SUMIFS('Input - Capacities'!$J$3:$J$1128,'Input - Capacities'!$F$3:$F$1128,A669)*-1)</f>
        <v>429</v>
      </c>
      <c r="I669" s="47"/>
      <c r="AD669" s="48"/>
      <c r="AE669" s="48" t="s">
        <v>1193</v>
      </c>
      <c r="AF669" s="19">
        <f t="shared" si="17"/>
        <v>1</v>
      </c>
      <c r="AH669" s="42" t="s">
        <v>1076</v>
      </c>
    </row>
    <row r="670">
      <c r="A670" s="19" t="str">
        <f t="array" ref="A670">IFERROR(INDEX('Input - Capacities'!$F$3:$F$1128, MATCH(0,COUNTIF($A$1:A669, 'Input - Capacities'!$F$3:$F$1128), 0)),"")</f>
        <v>TRNUSAERUSAMI</v>
      </c>
      <c r="B670" s="19" t="str">
        <f t="shared" si="1"/>
        <v>USAER</v>
      </c>
      <c r="C670" s="45" t="str">
        <f t="shared" si="2"/>
        <v>USATE</v>
      </c>
      <c r="D670" s="19" t="str">
        <f t="shared" si="3"/>
        <v>USAMI</v>
      </c>
      <c r="E670" s="45" t="str">
        <f t="shared" si="4"/>
        <v>USASE</v>
      </c>
      <c r="F670" s="19" t="str">
        <f t="shared" si="5"/>
        <v>Yes</v>
      </c>
      <c r="G670" s="19" t="str">
        <f t="shared" si="6"/>
        <v>TRNUSASEUSATE</v>
      </c>
      <c r="H670" s="19">
        <f>max(SUMIFS('Input - Capacities'!$I$3:$I$1128,'Input - Capacities'!$F$3:$F$1128,A670),SUMIFS('Input - Capacities'!$J$3:$J$1128,'Input - Capacities'!$F$3:$F$1128,A670)*-1)</f>
        <v>0</v>
      </c>
      <c r="I670" s="47"/>
      <c r="AD670" s="48"/>
      <c r="AE670" s="48" t="s">
        <v>1195</v>
      </c>
      <c r="AF670" s="19">
        <f t="shared" si="17"/>
        <v>1</v>
      </c>
      <c r="AH670" s="42" t="s">
        <v>1078</v>
      </c>
    </row>
    <row r="671">
      <c r="A671" s="19" t="str">
        <f t="array" ref="A671">IFERROR(INDEX('Input - Capacities'!$F$3:$F$1128, MATCH(0,COUNTIF($A$1:A670, 'Input - Capacities'!$F$3:$F$1128), 0)),"")</f>
        <v>TRNUSAERUSAPN</v>
      </c>
      <c r="B671" s="19" t="str">
        <f t="shared" si="1"/>
        <v>USAER</v>
      </c>
      <c r="C671" s="45" t="str">
        <f t="shared" si="2"/>
        <v>USATE</v>
      </c>
      <c r="D671" s="19" t="str">
        <f t="shared" si="3"/>
        <v>USAPN</v>
      </c>
      <c r="E671" s="45" t="str">
        <f t="shared" si="4"/>
        <v>USAWE</v>
      </c>
      <c r="F671" s="19" t="str">
        <f t="shared" si="5"/>
        <v>Yes</v>
      </c>
      <c r="G671" s="19" t="str">
        <f t="shared" si="6"/>
        <v>TRNUSATEUSAWE</v>
      </c>
      <c r="H671" s="19">
        <f>max(SUMIFS('Input - Capacities'!$I$3:$I$1128,'Input - Capacities'!$F$3:$F$1128,A671),SUMIFS('Input - Capacities'!$J$3:$J$1128,'Input - Capacities'!$F$3:$F$1128,A671)*-1)</f>
        <v>0</v>
      </c>
      <c r="I671" s="47"/>
      <c r="AD671" s="48"/>
      <c r="AE671" s="48" t="s">
        <v>1198</v>
      </c>
      <c r="AF671" s="19">
        <f t="shared" si="17"/>
        <v>1</v>
      </c>
      <c r="AH671" s="42" t="s">
        <v>1082</v>
      </c>
    </row>
    <row r="672">
      <c r="A672" s="19" t="str">
        <f t="array" ref="A672">IFERROR(INDEX('Input - Capacities'!$F$3:$F$1128, MATCH(0,COUNTIF($A$1:A671, 'Input - Capacities'!$F$3:$F$1128), 0)),"")</f>
        <v>TRNUSAERUSASW</v>
      </c>
      <c r="B672" s="19" t="str">
        <f t="shared" si="1"/>
        <v>USAER</v>
      </c>
      <c r="C672" s="45" t="str">
        <f t="shared" si="2"/>
        <v>USATE</v>
      </c>
      <c r="D672" s="19" t="str">
        <f t="shared" si="3"/>
        <v>USASW</v>
      </c>
      <c r="E672" s="45" t="str">
        <f t="shared" si="4"/>
        <v>USAMR</v>
      </c>
      <c r="F672" s="19" t="str">
        <f t="shared" si="5"/>
        <v>Yes</v>
      </c>
      <c r="G672" s="19" t="str">
        <f t="shared" si="6"/>
        <v>TRNUSAMRUSATE</v>
      </c>
      <c r="H672" s="19">
        <f>max(SUMIFS('Input - Capacities'!$I$3:$I$1128,'Input - Capacities'!$F$3:$F$1128,A672),SUMIFS('Input - Capacities'!$J$3:$J$1128,'Input - Capacities'!$F$3:$F$1128,A672)*-1)</f>
        <v>813</v>
      </c>
      <c r="I672" s="47"/>
      <c r="AD672" s="48"/>
      <c r="AE672" s="48" t="s">
        <v>1222</v>
      </c>
      <c r="AF672" s="19">
        <f t="shared" si="17"/>
        <v>1</v>
      </c>
      <c r="AH672" s="42" t="s">
        <v>1083</v>
      </c>
    </row>
    <row r="673">
      <c r="A673" s="19" t="str">
        <f t="array" ref="A673">IFERROR(INDEX('Input - Capacities'!$F$3:$F$1128, MATCH(0,COUNTIF($A$1:A672, 'Input - Capacities'!$F$3:$F$1128), 0)),"")</f>
        <v>TRNUSAFCUSAFL</v>
      </c>
      <c r="B673" s="19" t="str">
        <f t="shared" si="1"/>
        <v>USAFC</v>
      </c>
      <c r="C673" s="45" t="str">
        <f t="shared" si="2"/>
        <v>USASE</v>
      </c>
      <c r="D673" s="19" t="str">
        <f t="shared" si="3"/>
        <v>USAFL</v>
      </c>
      <c r="E673" s="45" t="str">
        <f t="shared" si="4"/>
        <v>USASE</v>
      </c>
      <c r="F673" s="19" t="str">
        <f t="shared" si="5"/>
        <v>Yes</v>
      </c>
      <c r="G673" s="19" t="str">
        <f t="shared" si="6"/>
        <v>TRNUSASEUSASE</v>
      </c>
      <c r="H673" s="19">
        <f>max(SUMIFS('Input - Capacities'!$I$3:$I$1128,'Input - Capacities'!$F$3:$F$1128,A673),SUMIFS('Input - Capacities'!$J$3:$J$1128,'Input - Capacities'!$F$3:$F$1128,A673)*-1)</f>
        <v>1255</v>
      </c>
      <c r="I673" s="47"/>
      <c r="AD673" s="48"/>
      <c r="AE673" s="48" t="s">
        <v>1464</v>
      </c>
      <c r="AF673" s="19">
        <f t="shared" si="17"/>
        <v>1</v>
      </c>
      <c r="AH673" s="42" t="s">
        <v>1084</v>
      </c>
    </row>
    <row r="674">
      <c r="A674" s="19" t="str">
        <f t="array" ref="A674">IFERROR(INDEX('Input - Capacities'!$F$3:$F$1128, MATCH(0,COUNTIF($A$1:A673, 'Input - Capacities'!$F$3:$F$1128), 0)),"")</f>
        <v>TRNUSAFCUSAFM</v>
      </c>
      <c r="B674" s="19" t="str">
        <f t="shared" si="1"/>
        <v>USAFC</v>
      </c>
      <c r="C674" s="45" t="str">
        <f t="shared" si="2"/>
        <v>USASE</v>
      </c>
      <c r="D674" s="19" t="str">
        <f t="shared" si="3"/>
        <v>USAFM</v>
      </c>
      <c r="E674" s="45" t="str">
        <f t="shared" si="4"/>
        <v>USASE</v>
      </c>
      <c r="F674" s="19" t="str">
        <f t="shared" si="5"/>
        <v>Yes</v>
      </c>
      <c r="G674" s="19" t="str">
        <f t="shared" si="6"/>
        <v>TRNUSASEUSASE</v>
      </c>
      <c r="H674" s="19">
        <f>max(SUMIFS('Input - Capacities'!$I$3:$I$1128,'Input - Capacities'!$F$3:$F$1128,A674),SUMIFS('Input - Capacities'!$J$3:$J$1128,'Input - Capacities'!$F$3:$F$1128,A674)*-1)</f>
        <v>870</v>
      </c>
      <c r="I674" s="47"/>
      <c r="AD674" s="48"/>
      <c r="AE674" s="48" t="s">
        <v>1466</v>
      </c>
      <c r="AF674" s="19">
        <f t="shared" si="17"/>
        <v>1</v>
      </c>
      <c r="AH674" s="42" t="s">
        <v>1086</v>
      </c>
    </row>
    <row r="675">
      <c r="A675" s="19" t="str">
        <f t="array" ref="A675">IFERROR(INDEX('Input - Capacities'!$F$3:$F$1128, MATCH(0,COUNTIF($A$1:A674, 'Input - Capacities'!$F$3:$F$1128), 0)),"")</f>
        <v>TRNUSAFCUSAGV</v>
      </c>
      <c r="B675" s="19" t="str">
        <f t="shared" si="1"/>
        <v>USAFC</v>
      </c>
      <c r="C675" s="45" t="str">
        <f t="shared" si="2"/>
        <v>USASE</v>
      </c>
      <c r="D675" s="19" t="str">
        <f t="shared" si="3"/>
        <v>USAGV</v>
      </c>
      <c r="E675" s="45" t="str">
        <f t="shared" si="4"/>
        <v>USASE</v>
      </c>
      <c r="F675" s="19" t="str">
        <f t="shared" si="5"/>
        <v>Yes</v>
      </c>
      <c r="G675" s="19" t="str">
        <f t="shared" si="6"/>
        <v>TRNUSASEUSASE</v>
      </c>
      <c r="H675" s="19">
        <f>max(SUMIFS('Input - Capacities'!$I$3:$I$1128,'Input - Capacities'!$F$3:$F$1128,A675),SUMIFS('Input - Capacities'!$J$3:$J$1128,'Input - Capacities'!$F$3:$F$1128,A675)*-1)</f>
        <v>66</v>
      </c>
      <c r="I675" s="47"/>
      <c r="AD675" s="48"/>
      <c r="AE675" s="48" t="s">
        <v>1467</v>
      </c>
      <c r="AF675" s="19">
        <f t="shared" si="17"/>
        <v>1</v>
      </c>
      <c r="AH675" s="42" t="s">
        <v>1087</v>
      </c>
    </row>
    <row r="676">
      <c r="A676" s="19" t="str">
        <f t="array" ref="A676">IFERROR(INDEX('Input - Capacities'!$F$3:$F$1128, MATCH(0,COUNTIF($A$1:A675, 'Input - Capacities'!$F$3:$F$1128), 0)),"")</f>
        <v>TRNUSAFCUSASM</v>
      </c>
      <c r="B676" s="19" t="str">
        <f t="shared" si="1"/>
        <v>USAFC</v>
      </c>
      <c r="C676" s="45" t="str">
        <f t="shared" si="2"/>
        <v>USASE</v>
      </c>
      <c r="D676" s="19" t="str">
        <f t="shared" si="3"/>
        <v>USASM</v>
      </c>
      <c r="E676" s="45" t="str">
        <f t="shared" si="4"/>
        <v>USASE</v>
      </c>
      <c r="F676" s="19" t="str">
        <f t="shared" si="5"/>
        <v>Yes</v>
      </c>
      <c r="G676" s="19" t="str">
        <f t="shared" si="6"/>
        <v>TRNUSASEUSASE</v>
      </c>
      <c r="H676" s="19">
        <f>max(SUMIFS('Input - Capacities'!$I$3:$I$1128,'Input - Capacities'!$F$3:$F$1128,A676),SUMIFS('Input - Capacities'!$J$3:$J$1128,'Input - Capacities'!$F$3:$F$1128,A676)*-1)</f>
        <v>703</v>
      </c>
      <c r="I676" s="47"/>
      <c r="AD676" s="48"/>
      <c r="AE676" s="48" t="s">
        <v>1223</v>
      </c>
      <c r="AF676" s="19">
        <f t="shared" si="17"/>
        <v>1</v>
      </c>
      <c r="AH676" s="42" t="s">
        <v>1444</v>
      </c>
    </row>
    <row r="677">
      <c r="A677" s="19" t="str">
        <f t="array" ref="A677">IFERROR(INDEX('Input - Capacities'!$F$3:$F$1128, MATCH(0,COUNTIF($A$1:A676, 'Input - Capacities'!$F$3:$F$1128), 0)),"")</f>
        <v>TRNUSAFCUSASO</v>
      </c>
      <c r="B677" s="19" t="str">
        <f t="shared" si="1"/>
        <v>USAFC</v>
      </c>
      <c r="C677" s="45" t="str">
        <f t="shared" si="2"/>
        <v>USASE</v>
      </c>
      <c r="D677" s="19" t="str">
        <f t="shared" si="3"/>
        <v>USASO</v>
      </c>
      <c r="E677" s="45" t="str">
        <f t="shared" si="4"/>
        <v>USASE</v>
      </c>
      <c r="F677" s="19" t="str">
        <f t="shared" si="5"/>
        <v>Yes</v>
      </c>
      <c r="G677" s="19" t="str">
        <f t="shared" si="6"/>
        <v>TRNUSASEUSASE</v>
      </c>
      <c r="H677" s="19">
        <f>max(SUMIFS('Input - Capacities'!$I$3:$I$1128,'Input - Capacities'!$F$3:$F$1128,A677),SUMIFS('Input - Capacities'!$J$3:$J$1128,'Input - Capacities'!$F$3:$F$1128,A677)*-1)</f>
        <v>284</v>
      </c>
      <c r="I677" s="47"/>
      <c r="AD677" s="48"/>
      <c r="AE677" s="48" t="s">
        <v>1225</v>
      </c>
      <c r="AF677" s="19">
        <f t="shared" si="17"/>
        <v>1</v>
      </c>
      <c r="AH677" s="42" t="s">
        <v>1088</v>
      </c>
    </row>
    <row r="678">
      <c r="A678" s="19" t="str">
        <f t="array" ref="A678">IFERROR(INDEX('Input - Capacities'!$F$3:$F$1128, MATCH(0,COUNTIF($A$1:A677, 'Input - Capacities'!$F$3:$F$1128), 0)),"")</f>
        <v>TRNUSAFCUSATA</v>
      </c>
      <c r="B678" s="19" t="str">
        <f t="shared" si="1"/>
        <v>USAFC</v>
      </c>
      <c r="C678" s="45" t="str">
        <f t="shared" si="2"/>
        <v>USASE</v>
      </c>
      <c r="D678" s="19" t="str">
        <f t="shared" si="3"/>
        <v>USATA</v>
      </c>
      <c r="E678" s="45" t="str">
        <f t="shared" si="4"/>
        <v>USASE</v>
      </c>
      <c r="F678" s="19" t="str">
        <f t="shared" si="5"/>
        <v>Yes</v>
      </c>
      <c r="G678" s="19" t="str">
        <f t="shared" si="6"/>
        <v>TRNUSASEUSASE</v>
      </c>
      <c r="H678" s="19">
        <f>max(SUMIFS('Input - Capacities'!$I$3:$I$1128,'Input - Capacities'!$F$3:$F$1128,A678),SUMIFS('Input - Capacities'!$J$3:$J$1128,'Input - Capacities'!$F$3:$F$1128,A678)*-1)</f>
        <v>170</v>
      </c>
      <c r="AD678" s="48"/>
      <c r="AE678" s="48" t="s">
        <v>1468</v>
      </c>
      <c r="AF678" s="19">
        <f t="shared" si="17"/>
        <v>1</v>
      </c>
      <c r="AH678" s="42" t="s">
        <v>1090</v>
      </c>
    </row>
    <row r="679">
      <c r="A679" s="19" t="str">
        <f t="array" ref="A679">IFERROR(INDEX('Input - Capacities'!$F$3:$F$1128, MATCH(0,COUNTIF($A$1:A678, 'Input - Capacities'!$F$3:$F$1128), 0)),"")</f>
        <v>TRNUSAFCUSATC</v>
      </c>
      <c r="B679" s="19" t="str">
        <f t="shared" si="1"/>
        <v>USAFC</v>
      </c>
      <c r="C679" s="45" t="str">
        <f t="shared" si="2"/>
        <v>USASE</v>
      </c>
      <c r="D679" s="19" t="str">
        <f t="shared" si="3"/>
        <v>USATC</v>
      </c>
      <c r="E679" s="45" t="str">
        <f t="shared" si="4"/>
        <v>USASE</v>
      </c>
      <c r="F679" s="19" t="str">
        <f t="shared" si="5"/>
        <v>Yes</v>
      </c>
      <c r="G679" s="19" t="str">
        <f t="shared" si="6"/>
        <v>TRNUSASEUSASE</v>
      </c>
      <c r="H679" s="19">
        <f>max(SUMIFS('Input - Capacities'!$I$3:$I$1128,'Input - Capacities'!$F$3:$F$1128,A679),SUMIFS('Input - Capacities'!$J$3:$J$1128,'Input - Capacities'!$F$3:$F$1128,A679)*-1)</f>
        <v>766</v>
      </c>
      <c r="AD679" s="48"/>
      <c r="AE679" s="48" t="s">
        <v>1471</v>
      </c>
      <c r="AF679" s="19">
        <f t="shared" si="17"/>
        <v>1</v>
      </c>
      <c r="AH679" s="42" t="s">
        <v>1093</v>
      </c>
    </row>
    <row r="680">
      <c r="A680" s="19" t="str">
        <f t="array" ref="A680">IFERROR(INDEX('Input - Capacities'!$F$3:$F$1128, MATCH(0,COUNTIF($A$1:A679, 'Input - Capacities'!$F$3:$F$1128), 0)),"")</f>
        <v>TRNUSAFLUSAFM</v>
      </c>
      <c r="B680" s="19" t="str">
        <f t="shared" si="1"/>
        <v>USAFL</v>
      </c>
      <c r="C680" s="45" t="str">
        <f t="shared" si="2"/>
        <v>USASE</v>
      </c>
      <c r="D680" s="19" t="str">
        <f t="shared" si="3"/>
        <v>USAFM</v>
      </c>
      <c r="E680" s="45" t="str">
        <f t="shared" si="4"/>
        <v>USASE</v>
      </c>
      <c r="F680" s="19" t="str">
        <f t="shared" si="5"/>
        <v>Yes</v>
      </c>
      <c r="G680" s="19" t="str">
        <f t="shared" si="6"/>
        <v>TRNUSASEUSASE</v>
      </c>
      <c r="H680" s="19">
        <f>max(SUMIFS('Input - Capacities'!$I$3:$I$1128,'Input - Capacities'!$F$3:$F$1128,A680),SUMIFS('Input - Capacities'!$J$3:$J$1128,'Input - Capacities'!$F$3:$F$1128,A680)*-1)</f>
        <v>504</v>
      </c>
      <c r="AD680" s="48"/>
      <c r="AE680" s="48" t="s">
        <v>1473</v>
      </c>
      <c r="AF680" s="19">
        <f t="shared" si="17"/>
        <v>1</v>
      </c>
      <c r="AH680" s="42" t="s">
        <v>1094</v>
      </c>
    </row>
    <row r="681">
      <c r="A681" s="19" t="str">
        <f t="array" ref="A681">IFERROR(INDEX('Input - Capacities'!$F$3:$F$1128, MATCH(0,COUNTIF($A$1:A680, 'Input - Capacities'!$F$3:$F$1128), 0)),"")</f>
        <v>TRNUSAFLUSAGV</v>
      </c>
      <c r="B681" s="19" t="str">
        <f t="shared" si="1"/>
        <v>USAFL</v>
      </c>
      <c r="C681" s="45" t="str">
        <f t="shared" si="2"/>
        <v>USASE</v>
      </c>
      <c r="D681" s="19" t="str">
        <f t="shared" si="3"/>
        <v>USAGV</v>
      </c>
      <c r="E681" s="45" t="str">
        <f t="shared" si="4"/>
        <v>USASE</v>
      </c>
      <c r="F681" s="19" t="str">
        <f t="shared" si="5"/>
        <v>Yes</v>
      </c>
      <c r="G681" s="19" t="str">
        <f t="shared" si="6"/>
        <v>TRNUSASEUSASE</v>
      </c>
      <c r="H681" s="19">
        <f>max(SUMIFS('Input - Capacities'!$I$3:$I$1128,'Input - Capacities'!$F$3:$F$1128,A681),SUMIFS('Input - Capacities'!$J$3:$J$1128,'Input - Capacities'!$F$3:$F$1128,A681)*-1)</f>
        <v>71</v>
      </c>
      <c r="AD681" s="48"/>
      <c r="AE681" s="48" t="s">
        <v>1474</v>
      </c>
      <c r="AF681" s="19">
        <f t="shared" si="17"/>
        <v>1</v>
      </c>
      <c r="AH681" s="42" t="s">
        <v>1096</v>
      </c>
    </row>
    <row r="682">
      <c r="A682" s="19" t="str">
        <f t="array" ref="A682">IFERROR(INDEX('Input - Capacities'!$F$3:$F$1128, MATCH(0,COUNTIF($A$1:A681, 'Input - Capacities'!$F$3:$F$1128), 0)),"")</f>
        <v>TRNUSAFLUSAHS</v>
      </c>
      <c r="B682" s="19" t="str">
        <f t="shared" si="1"/>
        <v>USAFL</v>
      </c>
      <c r="C682" s="45" t="str">
        <f t="shared" si="2"/>
        <v>USASE</v>
      </c>
      <c r="D682" s="19" t="str">
        <f t="shared" si="3"/>
        <v>USAHS</v>
      </c>
      <c r="E682" s="45" t="str">
        <f t="shared" si="4"/>
        <v>USASE</v>
      </c>
      <c r="F682" s="19" t="str">
        <f t="shared" si="5"/>
        <v>Yes</v>
      </c>
      <c r="G682" s="19" t="str">
        <f t="shared" si="6"/>
        <v>TRNUSASEUSASE</v>
      </c>
      <c r="H682" s="19">
        <f>max(SUMIFS('Input - Capacities'!$I$3:$I$1128,'Input - Capacities'!$F$3:$F$1128,A682),SUMIFS('Input - Capacities'!$J$3:$J$1128,'Input - Capacities'!$F$3:$F$1128,A682)*-1)</f>
        <v>103</v>
      </c>
      <c r="AD682" s="48"/>
      <c r="AE682" s="48" t="s">
        <v>1475</v>
      </c>
      <c r="AF682" s="19">
        <f t="shared" si="17"/>
        <v>1</v>
      </c>
      <c r="AH682" s="42" t="s">
        <v>1098</v>
      </c>
    </row>
    <row r="683">
      <c r="A683" s="19" t="str">
        <f t="array" ref="A683">IFERROR(INDEX('Input - Capacities'!$F$3:$F$1128, MATCH(0,COUNTIF($A$1:A682, 'Input - Capacities'!$F$3:$F$1128), 0)),"")</f>
        <v>TRNUSAFLUSAJE</v>
      </c>
      <c r="B683" s="19" t="str">
        <f t="shared" si="1"/>
        <v>USAFL</v>
      </c>
      <c r="C683" s="45" t="str">
        <f t="shared" si="2"/>
        <v>USASE</v>
      </c>
      <c r="D683" s="19" t="str">
        <f t="shared" si="3"/>
        <v>USAJE</v>
      </c>
      <c r="E683" s="45" t="str">
        <f t="shared" si="4"/>
        <v>USASE</v>
      </c>
      <c r="F683" s="19" t="str">
        <f t="shared" si="5"/>
        <v>Yes</v>
      </c>
      <c r="G683" s="19" t="str">
        <f t="shared" si="6"/>
        <v>TRNUSASEUSASE</v>
      </c>
      <c r="H683" s="19">
        <f>max(SUMIFS('Input - Capacities'!$I$3:$I$1128,'Input - Capacities'!$F$3:$F$1128,A683),SUMIFS('Input - Capacities'!$J$3:$J$1128,'Input - Capacities'!$F$3:$F$1128,A683)*-1)</f>
        <v>717</v>
      </c>
      <c r="AD683" s="48"/>
      <c r="AE683" s="48" t="s">
        <v>1476</v>
      </c>
      <c r="AF683" s="19">
        <f t="shared" si="17"/>
        <v>1</v>
      </c>
      <c r="AH683" s="42" t="s">
        <v>1100</v>
      </c>
    </row>
    <row r="684">
      <c r="A684" s="19" t="str">
        <f t="array" ref="A684">IFERROR(INDEX('Input - Capacities'!$F$3:$F$1128, MATCH(0,COUNTIF($A$1:A683, 'Input - Capacities'!$F$3:$F$1128), 0)),"")</f>
        <v>TRNUSAFLUSASM</v>
      </c>
      <c r="B684" s="19" t="str">
        <f t="shared" si="1"/>
        <v>USAFL</v>
      </c>
      <c r="C684" s="45" t="str">
        <f t="shared" si="2"/>
        <v>USASE</v>
      </c>
      <c r="D684" s="19" t="str">
        <f t="shared" si="3"/>
        <v>USASM</v>
      </c>
      <c r="E684" s="45" t="str">
        <f t="shared" si="4"/>
        <v>USASE</v>
      </c>
      <c r="F684" s="19" t="str">
        <f t="shared" si="5"/>
        <v>Yes</v>
      </c>
      <c r="G684" s="19" t="str">
        <f t="shared" si="6"/>
        <v>TRNUSASEUSASE</v>
      </c>
      <c r="H684" s="19">
        <f>max(SUMIFS('Input - Capacities'!$I$3:$I$1128,'Input - Capacities'!$F$3:$F$1128,A684),SUMIFS('Input - Capacities'!$J$3:$J$1128,'Input - Capacities'!$F$3:$F$1128,A684)*-1)</f>
        <v>1147</v>
      </c>
      <c r="AD684" s="48"/>
      <c r="AE684" s="48" t="s">
        <v>1227</v>
      </c>
      <c r="AF684" s="19">
        <f t="shared" si="17"/>
        <v>1</v>
      </c>
      <c r="AH684" s="42" t="s">
        <v>1447</v>
      </c>
    </row>
    <row r="685">
      <c r="A685" s="19" t="str">
        <f t="array" ref="A685">IFERROR(INDEX('Input - Capacities'!$F$3:$F$1128, MATCH(0,COUNTIF($A$1:A684, 'Input - Capacities'!$F$3:$F$1128), 0)),"")</f>
        <v>TRNUSAFLUSASO</v>
      </c>
      <c r="B685" s="19" t="str">
        <f t="shared" si="1"/>
        <v>USAFL</v>
      </c>
      <c r="C685" s="45" t="str">
        <f t="shared" si="2"/>
        <v>USASE</v>
      </c>
      <c r="D685" s="19" t="str">
        <f t="shared" si="3"/>
        <v>USASO</v>
      </c>
      <c r="E685" s="45" t="str">
        <f t="shared" si="4"/>
        <v>USASE</v>
      </c>
      <c r="F685" s="19" t="str">
        <f t="shared" si="5"/>
        <v>Yes</v>
      </c>
      <c r="G685" s="19" t="str">
        <f t="shared" si="6"/>
        <v>TRNUSASEUSASE</v>
      </c>
      <c r="H685" s="19">
        <f>max(SUMIFS('Input - Capacities'!$I$3:$I$1128,'Input - Capacities'!$F$3:$F$1128,A685),SUMIFS('Input - Capacities'!$J$3:$J$1128,'Input - Capacities'!$F$3:$F$1128,A685)*-1)</f>
        <v>1210</v>
      </c>
      <c r="AD685" s="48"/>
      <c r="AE685" s="48" t="s">
        <v>1477</v>
      </c>
      <c r="AF685" s="19">
        <f t="shared" si="17"/>
        <v>1</v>
      </c>
      <c r="AH685" s="42" t="s">
        <v>1449</v>
      </c>
    </row>
    <row r="686">
      <c r="A686" s="19" t="str">
        <f t="array" ref="A686">IFERROR(INDEX('Input - Capacities'!$F$3:$F$1128, MATCH(0,COUNTIF($A$1:A685, 'Input - Capacities'!$F$3:$F$1128), 0)),"")</f>
        <v>TRNUSAFLUSATC</v>
      </c>
      <c r="B686" s="19" t="str">
        <f t="shared" si="1"/>
        <v>USAFL</v>
      </c>
      <c r="C686" s="45" t="str">
        <f t="shared" si="2"/>
        <v>USASE</v>
      </c>
      <c r="D686" s="19" t="str">
        <f t="shared" si="3"/>
        <v>USATC</v>
      </c>
      <c r="E686" s="45" t="str">
        <f t="shared" si="4"/>
        <v>USASE</v>
      </c>
      <c r="F686" s="19" t="str">
        <f t="shared" si="5"/>
        <v>Yes</v>
      </c>
      <c r="G686" s="19" t="str">
        <f t="shared" si="6"/>
        <v>TRNUSASEUSASE</v>
      </c>
      <c r="H686" s="19">
        <f>max(SUMIFS('Input - Capacities'!$I$3:$I$1128,'Input - Capacities'!$F$3:$F$1128,A686),SUMIFS('Input - Capacities'!$J$3:$J$1128,'Input - Capacities'!$F$3:$F$1128,A686)*-1)</f>
        <v>517</v>
      </c>
      <c r="AD686" s="48"/>
      <c r="AE686" s="48" t="s">
        <v>1478</v>
      </c>
      <c r="AF686" s="19">
        <f t="shared" si="17"/>
        <v>1</v>
      </c>
      <c r="AH686" s="42" t="s">
        <v>1450</v>
      </c>
    </row>
    <row r="687">
      <c r="A687" s="19" t="str">
        <f t="array" ref="A687">IFERROR(INDEX('Input - Capacities'!$F$3:$F$1128, MATCH(0,COUNTIF($A$1:A686, 'Input - Capacities'!$F$3:$F$1128), 0)),"")</f>
        <v>TRNUSAFMUSAJE</v>
      </c>
      <c r="B687" s="19" t="str">
        <f t="shared" si="1"/>
        <v>USAFM</v>
      </c>
      <c r="C687" s="45" t="str">
        <f t="shared" si="2"/>
        <v>USASE</v>
      </c>
      <c r="D687" s="19" t="str">
        <f t="shared" si="3"/>
        <v>USAJE</v>
      </c>
      <c r="E687" s="45" t="str">
        <f t="shared" si="4"/>
        <v>USASE</v>
      </c>
      <c r="F687" s="19" t="str">
        <f t="shared" si="5"/>
        <v>Yes</v>
      </c>
      <c r="G687" s="19" t="str">
        <f t="shared" si="6"/>
        <v>TRNUSASEUSASE</v>
      </c>
      <c r="H687" s="19">
        <f>max(SUMIFS('Input - Capacities'!$I$3:$I$1128,'Input - Capacities'!$F$3:$F$1128,A687),SUMIFS('Input - Capacities'!$J$3:$J$1128,'Input - Capacities'!$F$3:$F$1128,A687)*-1)</f>
        <v>63</v>
      </c>
      <c r="AD687" s="48"/>
      <c r="AE687" s="48" t="s">
        <v>1479</v>
      </c>
      <c r="AF687" s="19">
        <f t="shared" si="17"/>
        <v>1</v>
      </c>
      <c r="AH687" s="42" t="s">
        <v>1451</v>
      </c>
    </row>
    <row r="688">
      <c r="A688" s="19" t="str">
        <f t="array" ref="A688">IFERROR(INDEX('Input - Capacities'!$F$3:$F$1128, MATCH(0,COUNTIF($A$1:A687, 'Input - Capacities'!$F$3:$F$1128), 0)),"")</f>
        <v>TRNUSAFMUSATC</v>
      </c>
      <c r="B688" s="19" t="str">
        <f t="shared" si="1"/>
        <v>USAFM</v>
      </c>
      <c r="C688" s="45" t="str">
        <f t="shared" si="2"/>
        <v>USASE</v>
      </c>
      <c r="D688" s="19" t="str">
        <f t="shared" si="3"/>
        <v>USATC</v>
      </c>
      <c r="E688" s="45" t="str">
        <f t="shared" si="4"/>
        <v>USASE</v>
      </c>
      <c r="F688" s="19" t="str">
        <f t="shared" si="5"/>
        <v>Yes</v>
      </c>
      <c r="G688" s="19" t="str">
        <f t="shared" si="6"/>
        <v>TRNUSASEUSASE</v>
      </c>
      <c r="H688" s="19">
        <f>max(SUMIFS('Input - Capacities'!$I$3:$I$1128,'Input - Capacities'!$F$3:$F$1128,A688),SUMIFS('Input - Capacities'!$J$3:$J$1128,'Input - Capacities'!$F$3:$F$1128,A688)*-1)</f>
        <v>471</v>
      </c>
      <c r="AD688" s="48"/>
      <c r="AE688" s="48" t="s">
        <v>1480</v>
      </c>
      <c r="AF688" s="19">
        <f t="shared" si="17"/>
        <v>1</v>
      </c>
      <c r="AH688" s="42" t="s">
        <v>1452</v>
      </c>
    </row>
    <row r="689">
      <c r="A689" s="19" t="str">
        <f t="array" ref="A689">IFERROR(INDEX('Input - Capacities'!$F$3:$F$1128, MATCH(0,COUNTIF($A$1:A688, 'Input - Capacities'!$F$3:$F$1128), 0)),"")</f>
        <v>TRNUSAGCUSAPI</v>
      </c>
      <c r="B689" s="19" t="str">
        <f t="shared" si="1"/>
        <v>USAGC</v>
      </c>
      <c r="C689" s="45" t="str">
        <f t="shared" si="2"/>
        <v>USAWE</v>
      </c>
      <c r="D689" s="19" t="str">
        <f t="shared" si="3"/>
        <v>USAPI</v>
      </c>
      <c r="E689" s="45" t="str">
        <f t="shared" si="4"/>
        <v>USAWE</v>
      </c>
      <c r="F689" s="19" t="str">
        <f t="shared" si="5"/>
        <v>Yes</v>
      </c>
      <c r="G689" s="19" t="str">
        <f t="shared" si="6"/>
        <v>TRNUSAWEUSAWE</v>
      </c>
      <c r="H689" s="19">
        <f>max(SUMIFS('Input - Capacities'!$I$3:$I$1128,'Input - Capacities'!$F$3:$F$1128,A689),SUMIFS('Input - Capacities'!$J$3:$J$1128,'Input - Capacities'!$F$3:$F$1128,A689)*-1)</f>
        <v>316</v>
      </c>
      <c r="AD689" s="48"/>
      <c r="AE689" s="48" t="s">
        <v>1481</v>
      </c>
      <c r="AF689" s="19">
        <f t="shared" si="17"/>
        <v>1</v>
      </c>
      <c r="AH689" s="42" t="s">
        <v>1453</v>
      </c>
    </row>
    <row r="690">
      <c r="A690" s="19" t="str">
        <f t="array" ref="A690">IFERROR(INDEX('Input - Capacities'!$F$3:$F$1128, MATCH(0,COUNTIF($A$1:A689, 'Input - Capacities'!$F$3:$F$1128), 0)),"")</f>
        <v>TRNUSAGCUSAPW</v>
      </c>
      <c r="B690" s="19" t="str">
        <f t="shared" si="1"/>
        <v>USAGC</v>
      </c>
      <c r="C690" s="45" t="str">
        <f t="shared" si="2"/>
        <v>USAWE</v>
      </c>
      <c r="D690" s="19" t="str">
        <f t="shared" si="3"/>
        <v>USAPW</v>
      </c>
      <c r="E690" s="45" t="str">
        <f t="shared" si="4"/>
        <v>USAWE</v>
      </c>
      <c r="F690" s="19" t="str">
        <f t="shared" si="5"/>
        <v>Yes</v>
      </c>
      <c r="G690" s="19" t="str">
        <f t="shared" si="6"/>
        <v>TRNUSAWEUSAWE</v>
      </c>
      <c r="H690" s="19">
        <f>max(SUMIFS('Input - Capacities'!$I$3:$I$1128,'Input - Capacities'!$F$3:$F$1128,A690),SUMIFS('Input - Capacities'!$J$3:$J$1128,'Input - Capacities'!$F$3:$F$1128,A690)*-1)</f>
        <v>202</v>
      </c>
      <c r="AD690" s="48"/>
      <c r="AE690" s="48" t="s">
        <v>1487</v>
      </c>
      <c r="AF690" s="19">
        <f t="shared" si="17"/>
        <v>1</v>
      </c>
      <c r="AH690" s="42" t="s">
        <v>1455</v>
      </c>
    </row>
    <row r="691">
      <c r="A691" s="19" t="str">
        <f t="array" ref="A691">IFERROR(INDEX('Input - Capacities'!$F$3:$F$1128, MATCH(0,COUNTIF($A$1:A690, 'Input - Capacities'!$F$3:$F$1128), 0)),"")</f>
        <v>TRNUSAGDUSAPN</v>
      </c>
      <c r="B691" s="19" t="str">
        <f t="shared" si="1"/>
        <v>USAGD</v>
      </c>
      <c r="C691" s="45" t="str">
        <f t="shared" si="2"/>
        <v>USAWE</v>
      </c>
      <c r="D691" s="19" t="str">
        <f t="shared" si="3"/>
        <v>USAPN</v>
      </c>
      <c r="E691" s="45" t="str">
        <f t="shared" si="4"/>
        <v>USAWE</v>
      </c>
      <c r="F691" s="19" t="str">
        <f t="shared" si="5"/>
        <v>Yes</v>
      </c>
      <c r="G691" s="19" t="str">
        <f t="shared" si="6"/>
        <v>TRNUSAWEUSAWE</v>
      </c>
      <c r="H691" s="19">
        <f>max(SUMIFS('Input - Capacities'!$I$3:$I$1128,'Input - Capacities'!$F$3:$F$1128,A691),SUMIFS('Input - Capacities'!$J$3:$J$1128,'Input - Capacities'!$F$3:$F$1128,A691)*-1)</f>
        <v>495</v>
      </c>
      <c r="AD691" s="48"/>
      <c r="AE691" s="48" t="s">
        <v>1236</v>
      </c>
      <c r="AF691" s="19">
        <f t="shared" si="17"/>
        <v>1</v>
      </c>
      <c r="AH691" s="42" t="s">
        <v>1104</v>
      </c>
    </row>
    <row r="692">
      <c r="A692" s="19" t="str">
        <f t="array" ref="A692">IFERROR(INDEX('Input - Capacities'!$F$3:$F$1128, MATCH(0,COUNTIF($A$1:A691, 'Input - Capacities'!$F$3:$F$1128), 0)),"")</f>
        <v>TRNUSAGDUSASR</v>
      </c>
      <c r="B692" s="19" t="str">
        <f t="shared" si="1"/>
        <v>USAGD</v>
      </c>
      <c r="C692" s="45" t="str">
        <f t="shared" si="2"/>
        <v>USAWE</v>
      </c>
      <c r="D692" s="19" t="str">
        <f t="shared" si="3"/>
        <v>USASR</v>
      </c>
      <c r="E692" s="45" t="str">
        <f t="shared" si="4"/>
        <v>USAWE</v>
      </c>
      <c r="F692" s="19" t="str">
        <f t="shared" si="5"/>
        <v>Yes</v>
      </c>
      <c r="G692" s="19" t="str">
        <f t="shared" si="6"/>
        <v>TRNUSAWEUSAWE</v>
      </c>
      <c r="H692" s="19">
        <f>max(SUMIFS('Input - Capacities'!$I$3:$I$1128,'Input - Capacities'!$F$3:$F$1128,A692),SUMIFS('Input - Capacities'!$J$3:$J$1128,'Input - Capacities'!$F$3:$F$1128,A692)*-1)</f>
        <v>684</v>
      </c>
      <c r="AD692" s="48"/>
      <c r="AE692" s="48" t="s">
        <v>1237</v>
      </c>
      <c r="AF692" s="19">
        <f t="shared" si="17"/>
        <v>1</v>
      </c>
      <c r="AH692" s="42" t="s">
        <v>302</v>
      </c>
    </row>
    <row r="693">
      <c r="A693" s="19" t="str">
        <f t="array" ref="A693">IFERROR(INDEX('Input - Capacities'!$F$3:$F$1128, MATCH(0,COUNTIF($A$1:A692, 'Input - Capacities'!$F$3:$F$1128), 0)),"")</f>
        <v>TRNUSAGFUSAWC</v>
      </c>
      <c r="B693" s="19" t="str">
        <f t="shared" si="1"/>
        <v>USAGF</v>
      </c>
      <c r="C693" s="45" t="str">
        <f t="shared" si="2"/>
        <v>USAWE</v>
      </c>
      <c r="D693" s="19" t="str">
        <f t="shared" si="3"/>
        <v>USAWC</v>
      </c>
      <c r="E693" s="45" t="str">
        <f t="shared" si="4"/>
        <v>USAWE</v>
      </c>
      <c r="F693" s="19" t="str">
        <f t="shared" si="5"/>
        <v>Yes</v>
      </c>
      <c r="G693" s="19" t="str">
        <f t="shared" si="6"/>
        <v>TRNUSAWEUSAWE</v>
      </c>
      <c r="H693" s="19">
        <f>max(SUMIFS('Input - Capacities'!$I$3:$I$1128,'Input - Capacities'!$F$3:$F$1128,A693),SUMIFS('Input - Capacities'!$J$3:$J$1128,'Input - Capacities'!$F$3:$F$1128,A693)*-1)</f>
        <v>567</v>
      </c>
      <c r="AD693" s="48"/>
      <c r="AE693" s="48" t="s">
        <v>1240</v>
      </c>
      <c r="AF693" s="19">
        <f t="shared" si="17"/>
        <v>1</v>
      </c>
      <c r="AH693" s="42" t="s">
        <v>1105</v>
      </c>
    </row>
    <row r="694">
      <c r="A694" s="19" t="str">
        <f t="array" ref="A694">IFERROR(INDEX('Input - Capacities'!$F$3:$F$1128, MATCH(0,COUNTIF($A$1:A693, 'Input - Capacities'!$F$3:$F$1128), 0)),"")</f>
        <v>TRNUSAGLUSALG</v>
      </c>
      <c r="B694" s="19" t="str">
        <f t="shared" si="1"/>
        <v>USAGL</v>
      </c>
      <c r="C694" s="45" t="str">
        <f t="shared" si="2"/>
        <v>USASE</v>
      </c>
      <c r="D694" s="19" t="str">
        <f t="shared" si="3"/>
        <v>USALG</v>
      </c>
      <c r="E694" s="45" t="str">
        <f t="shared" si="4"/>
        <v>USASE</v>
      </c>
      <c r="F694" s="19" t="str">
        <f t="shared" si="5"/>
        <v>Yes</v>
      </c>
      <c r="G694" s="19" t="str">
        <f t="shared" si="6"/>
        <v>TRNUSASEUSASE</v>
      </c>
      <c r="H694" s="19">
        <f>max(SUMIFS('Input - Capacities'!$I$3:$I$1128,'Input - Capacities'!$F$3:$F$1128,A694),SUMIFS('Input - Capacities'!$J$3:$J$1128,'Input - Capacities'!$F$3:$F$1128,A694)*-1)</f>
        <v>0</v>
      </c>
      <c r="AD694" s="48"/>
      <c r="AE694" s="48" t="s">
        <v>382</v>
      </c>
      <c r="AF694" s="19">
        <f t="shared" si="17"/>
        <v>1</v>
      </c>
      <c r="AH694" s="42" t="s">
        <v>1106</v>
      </c>
    </row>
    <row r="695">
      <c r="A695" s="19" t="str">
        <f t="array" ref="A695">IFERROR(INDEX('Input - Capacities'!$F$3:$F$1128, MATCH(0,COUNTIF($A$1:A694, 'Input - Capacities'!$F$3:$F$1128), 0)),"")</f>
        <v>TRNUSAGLUSAMI</v>
      </c>
      <c r="B695" s="19" t="str">
        <f t="shared" si="1"/>
        <v>USAGL</v>
      </c>
      <c r="C695" s="45" t="str">
        <f t="shared" si="2"/>
        <v>USASE</v>
      </c>
      <c r="D695" s="19" t="str">
        <f t="shared" si="3"/>
        <v>USAMI</v>
      </c>
      <c r="E695" s="45" t="str">
        <f t="shared" si="4"/>
        <v>USASE</v>
      </c>
      <c r="F695" s="19" t="str">
        <f t="shared" si="5"/>
        <v>Yes</v>
      </c>
      <c r="G695" s="19" t="str">
        <f t="shared" si="6"/>
        <v>TRNUSASEUSASE</v>
      </c>
      <c r="H695" s="19">
        <f>max(SUMIFS('Input - Capacities'!$I$3:$I$1128,'Input - Capacities'!$F$3:$F$1128,A695),SUMIFS('Input - Capacities'!$J$3:$J$1128,'Input - Capacities'!$F$3:$F$1128,A695)*-1)</f>
        <v>0</v>
      </c>
      <c r="AD695" s="48"/>
      <c r="AE695" s="48" t="s">
        <v>363</v>
      </c>
      <c r="AF695" s="19">
        <f t="shared" si="17"/>
        <v>1</v>
      </c>
      <c r="AH695" s="42" t="s">
        <v>1107</v>
      </c>
    </row>
    <row r="696">
      <c r="A696" s="19" t="str">
        <f t="array" ref="A696">IFERROR(INDEX('Input - Capacities'!$F$3:$F$1128, MATCH(0,COUNTIF($A$1:A695, 'Input - Capacities'!$F$3:$F$1128), 0)),"")</f>
        <v>TRNUSAGWUSANW</v>
      </c>
      <c r="B696" s="19" t="str">
        <f t="shared" si="1"/>
        <v>USAGW</v>
      </c>
      <c r="C696" s="45" t="str">
        <f t="shared" si="2"/>
        <v>USAWE</v>
      </c>
      <c r="D696" s="19" t="str">
        <f t="shared" si="3"/>
        <v>USANW</v>
      </c>
      <c r="E696" s="45" t="str">
        <f t="shared" si="4"/>
        <v>USAWE</v>
      </c>
      <c r="F696" s="19" t="str">
        <f t="shared" si="5"/>
        <v>Yes</v>
      </c>
      <c r="G696" s="19" t="str">
        <f t="shared" si="6"/>
        <v>TRNUSAWEUSAWE</v>
      </c>
      <c r="H696" s="19">
        <f>max(SUMIFS('Input - Capacities'!$I$3:$I$1128,'Input - Capacities'!$F$3:$F$1128,A696),SUMIFS('Input - Capacities'!$J$3:$J$1128,'Input - Capacities'!$F$3:$F$1128,A696)*-1)</f>
        <v>189</v>
      </c>
      <c r="AD696" s="48"/>
      <c r="AE696" s="48" t="s">
        <v>1244</v>
      </c>
      <c r="AF696" s="19">
        <f t="shared" si="17"/>
        <v>1</v>
      </c>
      <c r="AH696" s="42" t="s">
        <v>1109</v>
      </c>
    </row>
    <row r="697">
      <c r="A697" s="19" t="str">
        <f t="array" ref="A697">IFERROR(INDEX('Input - Capacities'!$F$3:$F$1128, MATCH(0,COUNTIF($A$1:A696, 'Input - Capacities'!$F$3:$F$1128), 0)),"")</f>
        <v>TRNUSAHGUSASR</v>
      </c>
      <c r="B697" s="19" t="str">
        <f t="shared" si="1"/>
        <v>USAHG</v>
      </c>
      <c r="C697" s="45" t="str">
        <f t="shared" si="2"/>
        <v>USAWE</v>
      </c>
      <c r="D697" s="19" t="str">
        <f t="shared" si="3"/>
        <v>USASR</v>
      </c>
      <c r="E697" s="45" t="str">
        <f t="shared" si="4"/>
        <v>USAWE</v>
      </c>
      <c r="F697" s="19" t="str">
        <f t="shared" si="5"/>
        <v>Yes</v>
      </c>
      <c r="G697" s="19" t="str">
        <f t="shared" si="6"/>
        <v>TRNUSAWEUSAWE</v>
      </c>
      <c r="H697" s="19">
        <f>max(SUMIFS('Input - Capacities'!$I$3:$I$1128,'Input - Capacities'!$F$3:$F$1128,A697),SUMIFS('Input - Capacities'!$J$3:$J$1128,'Input - Capacities'!$F$3:$F$1128,A697)*-1)</f>
        <v>973</v>
      </c>
      <c r="AD697" s="48"/>
      <c r="AE697" s="48" t="s">
        <v>1245</v>
      </c>
      <c r="AF697" s="19">
        <f t="shared" si="17"/>
        <v>1</v>
      </c>
      <c r="AH697" s="42" t="s">
        <v>1111</v>
      </c>
    </row>
    <row r="698">
      <c r="A698" s="19" t="str">
        <f t="array" ref="A698">IFERROR(INDEX('Input - Capacities'!$F$3:$F$1128, MATCH(0,COUNTIF($A$1:A697, 'Input - Capacities'!$F$3:$F$1128), 0)),"")</f>
        <v>TRNUSAHGUSAWC</v>
      </c>
      <c r="B698" s="19" t="str">
        <f t="shared" si="1"/>
        <v>USAHG</v>
      </c>
      <c r="C698" s="45" t="str">
        <f t="shared" si="2"/>
        <v>USAWE</v>
      </c>
      <c r="D698" s="19" t="str">
        <f t="shared" si="3"/>
        <v>USAWC</v>
      </c>
      <c r="E698" s="45" t="str">
        <f t="shared" si="4"/>
        <v>USAWE</v>
      </c>
      <c r="F698" s="19" t="str">
        <f t="shared" si="5"/>
        <v>Yes</v>
      </c>
      <c r="G698" s="19" t="str">
        <f t="shared" si="6"/>
        <v>TRNUSAWEUSAWE</v>
      </c>
      <c r="H698" s="19">
        <f>max(SUMIFS('Input - Capacities'!$I$3:$I$1128,'Input - Capacities'!$F$3:$F$1128,A698),SUMIFS('Input - Capacities'!$J$3:$J$1128,'Input - Capacities'!$F$3:$F$1128,A698)*-1)</f>
        <v>0</v>
      </c>
      <c r="AD698" s="48"/>
      <c r="AE698" s="48" t="s">
        <v>1247</v>
      </c>
      <c r="AF698" s="19">
        <f t="shared" si="17"/>
        <v>1</v>
      </c>
      <c r="AH698" s="42" t="s">
        <v>541</v>
      </c>
    </row>
    <row r="699">
      <c r="A699" s="19" t="str">
        <f t="array" ref="A699">IFERROR(INDEX('Input - Capacities'!$F$3:$F$1128, MATCH(0,COUNTIF($A$1:A698, 'Input - Capacities'!$F$3:$F$1128), 0)),"")</f>
        <v>TRNUSAIIUSAWC</v>
      </c>
      <c r="B699" s="19" t="str">
        <f t="shared" si="1"/>
        <v>USAII</v>
      </c>
      <c r="C699" s="45" t="str">
        <f t="shared" si="2"/>
        <v>USAWE</v>
      </c>
      <c r="D699" s="19" t="str">
        <f t="shared" si="3"/>
        <v>USAWC</v>
      </c>
      <c r="E699" s="45" t="str">
        <f t="shared" si="4"/>
        <v>USAWE</v>
      </c>
      <c r="F699" s="19" t="str">
        <f t="shared" si="5"/>
        <v>Yes</v>
      </c>
      <c r="G699" s="19" t="str">
        <f t="shared" si="6"/>
        <v>TRNUSAWEUSAWE</v>
      </c>
      <c r="H699" s="19">
        <f>max(SUMIFS('Input - Capacities'!$I$3:$I$1128,'Input - Capacities'!$F$3:$F$1128,A699),SUMIFS('Input - Capacities'!$J$3:$J$1128,'Input - Capacities'!$F$3:$F$1128,A699)*-1)</f>
        <v>77</v>
      </c>
      <c r="AD699" s="48"/>
      <c r="AE699" s="48" t="s">
        <v>367</v>
      </c>
      <c r="AF699" s="19">
        <f t="shared" si="17"/>
        <v>1</v>
      </c>
      <c r="AH699" s="42" t="s">
        <v>545</v>
      </c>
    </row>
    <row r="700">
      <c r="A700" s="19" t="str">
        <f t="array" ref="A700">IFERROR(INDEX('Input - Capacities'!$F$3:$F$1128, MATCH(0,COUNTIF($A$1:A699, 'Input - Capacities'!$F$3:$F$1128), 0)),"")</f>
        <v>TRNUSAIPUSANE</v>
      </c>
      <c r="B700" s="19" t="str">
        <f t="shared" si="1"/>
        <v>USAIP</v>
      </c>
      <c r="C700" s="45" t="str">
        <f t="shared" si="2"/>
        <v>USAWE</v>
      </c>
      <c r="D700" s="19" t="str">
        <f t="shared" si="3"/>
        <v>USANE</v>
      </c>
      <c r="E700" s="45" t="str">
        <f t="shared" si="4"/>
        <v>USAWE</v>
      </c>
      <c r="F700" s="19" t="str">
        <f t="shared" si="5"/>
        <v>Yes</v>
      </c>
      <c r="G700" s="19" t="str">
        <f t="shared" si="6"/>
        <v>TRNUSAWEUSAWE</v>
      </c>
      <c r="H700" s="19">
        <f>max(SUMIFS('Input - Capacities'!$I$3:$I$1128,'Input - Capacities'!$F$3:$F$1128,A700),SUMIFS('Input - Capacities'!$J$3:$J$1128,'Input - Capacities'!$F$3:$F$1128,A700)*-1)</f>
        <v>264</v>
      </c>
      <c r="AD700" s="48"/>
      <c r="AE700" s="48" t="s">
        <v>368</v>
      </c>
      <c r="AF700" s="19">
        <f t="shared" si="17"/>
        <v>1</v>
      </c>
      <c r="AH700" s="42" t="s">
        <v>1113</v>
      </c>
    </row>
    <row r="701">
      <c r="A701" s="19" t="str">
        <f t="array" ref="A701">IFERROR(INDEX('Input - Capacities'!$F$3:$F$1128, MATCH(0,COUNTIF($A$1:A700, 'Input - Capacities'!$F$3:$F$1128), 0)),"")</f>
        <v>TRNUSAIPUSANW</v>
      </c>
      <c r="B701" s="19" t="str">
        <f t="shared" si="1"/>
        <v>USAIP</v>
      </c>
      <c r="C701" s="45" t="str">
        <f t="shared" si="2"/>
        <v>USAWE</v>
      </c>
      <c r="D701" s="19" t="str">
        <f t="shared" si="3"/>
        <v>USANW</v>
      </c>
      <c r="E701" s="45" t="str">
        <f t="shared" si="4"/>
        <v>USAWE</v>
      </c>
      <c r="F701" s="19" t="str">
        <f t="shared" si="5"/>
        <v>Yes</v>
      </c>
      <c r="G701" s="19" t="str">
        <f t="shared" si="6"/>
        <v>TRNUSAWEUSAWE</v>
      </c>
      <c r="H701" s="19">
        <f>max(SUMIFS('Input - Capacities'!$I$3:$I$1128,'Input - Capacities'!$F$3:$F$1128,A701),SUMIFS('Input - Capacities'!$J$3:$J$1128,'Input - Capacities'!$F$3:$F$1128,A701)*-1)</f>
        <v>18</v>
      </c>
      <c r="AD701" s="48"/>
      <c r="AE701" s="48" t="s">
        <v>1250</v>
      </c>
      <c r="AF701" s="19">
        <f t="shared" si="17"/>
        <v>1</v>
      </c>
      <c r="AH701" s="42" t="s">
        <v>1114</v>
      </c>
    </row>
    <row r="702">
      <c r="A702" s="19" t="str">
        <f t="array" ref="A702">IFERROR(INDEX('Input - Capacities'!$F$3:$F$1128, MATCH(0,COUNTIF($A$1:A701, 'Input - Capacities'!$F$3:$F$1128), 0)),"")</f>
        <v>TRNUSAIPUSAPE</v>
      </c>
      <c r="B702" s="19" t="str">
        <f t="shared" si="1"/>
        <v>USAIP</v>
      </c>
      <c r="C702" s="45" t="str">
        <f t="shared" si="2"/>
        <v>USAWE</v>
      </c>
      <c r="D702" s="19" t="str">
        <f t="shared" si="3"/>
        <v>USAPE</v>
      </c>
      <c r="E702" s="45" t="str">
        <f t="shared" si="4"/>
        <v>USAWE</v>
      </c>
      <c r="F702" s="19" t="str">
        <f t="shared" si="5"/>
        <v>Yes</v>
      </c>
      <c r="G702" s="19" t="str">
        <f t="shared" si="6"/>
        <v>TRNUSAWEUSAWE</v>
      </c>
      <c r="H702" s="19">
        <f>max(SUMIFS('Input - Capacities'!$I$3:$I$1128,'Input - Capacities'!$F$3:$F$1128,A702),SUMIFS('Input - Capacities'!$J$3:$J$1128,'Input - Capacities'!$F$3:$F$1128,A702)*-1)</f>
        <v>1662</v>
      </c>
      <c r="AD702" s="48"/>
      <c r="AE702" s="48" t="s">
        <v>1251</v>
      </c>
      <c r="AF702" s="19">
        <f t="shared" si="17"/>
        <v>1</v>
      </c>
      <c r="AH702" s="42" t="s">
        <v>1115</v>
      </c>
    </row>
    <row r="703">
      <c r="A703" s="19" t="str">
        <f t="array" ref="A703">IFERROR(INDEX('Input - Capacities'!$F$3:$F$1128, MATCH(0,COUNTIF($A$1:A702, 'Input - Capacities'!$F$3:$F$1128), 0)),"")</f>
        <v>TRNUSAIPUSAPW</v>
      </c>
      <c r="B703" s="19" t="str">
        <f t="shared" si="1"/>
        <v>USAIP</v>
      </c>
      <c r="C703" s="45" t="str">
        <f t="shared" si="2"/>
        <v>USAWE</v>
      </c>
      <c r="D703" s="19" t="str">
        <f t="shared" si="3"/>
        <v>USAPW</v>
      </c>
      <c r="E703" s="45" t="str">
        <f t="shared" si="4"/>
        <v>USAWE</v>
      </c>
      <c r="F703" s="19" t="str">
        <f t="shared" si="5"/>
        <v>Yes</v>
      </c>
      <c r="G703" s="19" t="str">
        <f t="shared" si="6"/>
        <v>TRNUSAWEUSAWE</v>
      </c>
      <c r="H703" s="19">
        <f>max(SUMIFS('Input - Capacities'!$I$3:$I$1128,'Input - Capacities'!$F$3:$F$1128,A703),SUMIFS('Input - Capacities'!$J$3:$J$1128,'Input - Capacities'!$F$3:$F$1128,A703)*-1)</f>
        <v>921</v>
      </c>
      <c r="AD703" s="48"/>
      <c r="AE703" s="48" t="s">
        <v>1253</v>
      </c>
      <c r="AF703" s="19">
        <f t="shared" si="17"/>
        <v>1</v>
      </c>
      <c r="AH703" s="42" t="s">
        <v>1116</v>
      </c>
    </row>
    <row r="704">
      <c r="A704" s="19" t="str">
        <f t="array" ref="A704">IFERROR(INDEX('Input - Capacities'!$F$3:$F$1128, MATCH(0,COUNTIF($A$1:A703, 'Input - Capacities'!$F$3:$F$1128), 0)),"")</f>
        <v>TRNUSAISUSANY</v>
      </c>
      <c r="B704" s="19" t="str">
        <f t="shared" si="1"/>
        <v>USAIS</v>
      </c>
      <c r="C704" s="45" t="str">
        <f t="shared" si="2"/>
        <v>USANP</v>
      </c>
      <c r="D704" s="19" t="str">
        <f t="shared" si="3"/>
        <v>USANY</v>
      </c>
      <c r="E704" s="45" t="str">
        <f t="shared" si="4"/>
        <v>USANP</v>
      </c>
      <c r="F704" s="19" t="str">
        <f t="shared" si="5"/>
        <v>Yes</v>
      </c>
      <c r="G704" s="19" t="str">
        <f t="shared" si="6"/>
        <v>TRNUSANPUSANP</v>
      </c>
      <c r="H704" s="19">
        <f>max(SUMIFS('Input - Capacities'!$I$3:$I$1128,'Input - Capacities'!$F$3:$F$1128,A704),SUMIFS('Input - Capacities'!$J$3:$J$1128,'Input - Capacities'!$F$3:$F$1128,A704)*-1)</f>
        <v>1490</v>
      </c>
      <c r="AD704" s="48"/>
      <c r="AE704" s="48" t="s">
        <v>1254</v>
      </c>
      <c r="AF704" s="19">
        <f t="shared" si="17"/>
        <v>1</v>
      </c>
      <c r="AH704" s="42" t="s">
        <v>1117</v>
      </c>
    </row>
    <row r="705">
      <c r="A705" s="19" t="str">
        <f t="array" ref="A705">IFERROR(INDEX('Input - Capacities'!$F$3:$F$1128, MATCH(0,COUNTIF($A$1:A704, 'Input - Capacities'!$F$3:$F$1128), 0)),"")</f>
        <v>TRNUSAJEUSASM</v>
      </c>
      <c r="B705" s="19" t="str">
        <f t="shared" si="1"/>
        <v>USAJE</v>
      </c>
      <c r="C705" s="45" t="str">
        <f t="shared" si="2"/>
        <v>USASE</v>
      </c>
      <c r="D705" s="19" t="str">
        <f t="shared" si="3"/>
        <v>USASM</v>
      </c>
      <c r="E705" s="45" t="str">
        <f t="shared" si="4"/>
        <v>USASE</v>
      </c>
      <c r="F705" s="19" t="str">
        <f t="shared" si="5"/>
        <v>Yes</v>
      </c>
      <c r="G705" s="19" t="str">
        <f t="shared" si="6"/>
        <v>TRNUSASEUSASE</v>
      </c>
      <c r="H705" s="19">
        <f>max(SUMIFS('Input - Capacities'!$I$3:$I$1128,'Input - Capacities'!$F$3:$F$1128,A705),SUMIFS('Input - Capacities'!$J$3:$J$1128,'Input - Capacities'!$F$3:$F$1128,A705)*-1)</f>
        <v>95</v>
      </c>
      <c r="AD705" s="48"/>
      <c r="AE705" s="48" t="s">
        <v>1255</v>
      </c>
      <c r="AF705" s="19">
        <f t="shared" si="17"/>
        <v>1</v>
      </c>
      <c r="AH705" s="42" t="s">
        <v>1118</v>
      </c>
    </row>
    <row r="706">
      <c r="A706" s="19" t="str">
        <f t="array" ref="A706">IFERROR(INDEX('Input - Capacities'!$F$3:$F$1128, MATCH(0,COUNTIF($A$1:A705, 'Input - Capacities'!$F$3:$F$1128), 0)),"")</f>
        <v>TRNUSALDUSANE</v>
      </c>
      <c r="B706" s="19" t="str">
        <f t="shared" si="1"/>
        <v>USALD</v>
      </c>
      <c r="C706" s="45" t="str">
        <f t="shared" si="2"/>
        <v>USAWE</v>
      </c>
      <c r="D706" s="19" t="str">
        <f t="shared" si="3"/>
        <v>USANE</v>
      </c>
      <c r="E706" s="45" t="str">
        <f t="shared" si="4"/>
        <v>USAWE</v>
      </c>
      <c r="F706" s="19" t="str">
        <f t="shared" si="5"/>
        <v>Yes</v>
      </c>
      <c r="G706" s="19" t="str">
        <f t="shared" si="6"/>
        <v>TRNUSAWEUSAWE</v>
      </c>
      <c r="H706" s="19">
        <f>max(SUMIFS('Input - Capacities'!$I$3:$I$1128,'Input - Capacities'!$F$3:$F$1128,A706),SUMIFS('Input - Capacities'!$J$3:$J$1128,'Input - Capacities'!$F$3:$F$1128,A706)*-1)</f>
        <v>1413</v>
      </c>
      <c r="AD706" s="48"/>
      <c r="AE706" s="48" t="s">
        <v>1256</v>
      </c>
      <c r="AF706" s="19">
        <f t="shared" si="17"/>
        <v>1</v>
      </c>
      <c r="AH706" s="42" t="s">
        <v>1119</v>
      </c>
    </row>
    <row r="707">
      <c r="A707" s="19" t="str">
        <f t="array" ref="A707">IFERROR(INDEX('Input - Capacities'!$F$3:$F$1128, MATCH(0,COUNTIF($A$1:A706, 'Input - Capacities'!$F$3:$F$1128), 0)),"")</f>
        <v>TRNUSALDUSAPE</v>
      </c>
      <c r="B707" s="19" t="str">
        <f t="shared" si="1"/>
        <v>USALD</v>
      </c>
      <c r="C707" s="45" t="str">
        <f t="shared" si="2"/>
        <v>USAWE</v>
      </c>
      <c r="D707" s="19" t="str">
        <f t="shared" si="3"/>
        <v>USAPE</v>
      </c>
      <c r="E707" s="45" t="str">
        <f t="shared" si="4"/>
        <v>USAWE</v>
      </c>
      <c r="F707" s="19" t="str">
        <f t="shared" si="5"/>
        <v>Yes</v>
      </c>
      <c r="G707" s="19" t="str">
        <f t="shared" si="6"/>
        <v>TRNUSAWEUSAWE</v>
      </c>
      <c r="H707" s="19">
        <f>max(SUMIFS('Input - Capacities'!$I$3:$I$1128,'Input - Capacities'!$F$3:$F$1128,A707),SUMIFS('Input - Capacities'!$J$3:$J$1128,'Input - Capacities'!$F$3:$F$1128,A707)*-1)</f>
        <v>483</v>
      </c>
      <c r="AD707" s="48"/>
      <c r="AE707" s="48" t="s">
        <v>1257</v>
      </c>
      <c r="AF707" s="19">
        <f t="shared" si="17"/>
        <v>1</v>
      </c>
      <c r="AH707" s="42" t="s">
        <v>1120</v>
      </c>
    </row>
    <row r="708">
      <c r="A708" s="19" t="str">
        <f t="array" ref="A708">IFERROR(INDEX('Input - Capacities'!$F$3:$F$1128, MATCH(0,COUNTIF($A$1:A707, 'Input - Capacities'!$F$3:$F$1128), 0)),"")</f>
        <v>TRNUSALDUSAWC</v>
      </c>
      <c r="B708" s="19" t="str">
        <f t="shared" si="1"/>
        <v>USALD</v>
      </c>
      <c r="C708" s="45" t="str">
        <f t="shared" si="2"/>
        <v>USAWE</v>
      </c>
      <c r="D708" s="19" t="str">
        <f t="shared" si="3"/>
        <v>USAWC</v>
      </c>
      <c r="E708" s="45" t="str">
        <f t="shared" si="4"/>
        <v>USAWE</v>
      </c>
      <c r="F708" s="19" t="str">
        <f t="shared" si="5"/>
        <v>Yes</v>
      </c>
      <c r="G708" s="19" t="str">
        <f t="shared" si="6"/>
        <v>TRNUSAWEUSAWE</v>
      </c>
      <c r="H708" s="19">
        <f>max(SUMIFS('Input - Capacities'!$I$3:$I$1128,'Input - Capacities'!$F$3:$F$1128,A708),SUMIFS('Input - Capacities'!$J$3:$J$1128,'Input - Capacities'!$F$3:$F$1128,A708)*-1)</f>
        <v>1602</v>
      </c>
      <c r="AD708" s="48"/>
      <c r="AE708" s="48" t="s">
        <v>1258</v>
      </c>
      <c r="AF708" s="19">
        <f t="shared" si="17"/>
        <v>1</v>
      </c>
      <c r="AH708" s="42" t="s">
        <v>1121</v>
      </c>
    </row>
    <row r="709">
      <c r="A709" s="19" t="str">
        <f t="array" ref="A709">IFERROR(INDEX('Input - Capacities'!$F$3:$F$1128, MATCH(0,COUNTIF($A$1:A708, 'Input - Capacities'!$F$3:$F$1128), 0)),"")</f>
        <v>TRNUSALGUSAMI</v>
      </c>
      <c r="B709" s="19" t="str">
        <f t="shared" si="1"/>
        <v>USALG</v>
      </c>
      <c r="C709" s="45" t="str">
        <f t="shared" si="2"/>
        <v>USASE</v>
      </c>
      <c r="D709" s="19" t="str">
        <f t="shared" si="3"/>
        <v>USAMI</v>
      </c>
      <c r="E709" s="45" t="str">
        <f t="shared" si="4"/>
        <v>USASE</v>
      </c>
      <c r="F709" s="19" t="str">
        <f t="shared" si="5"/>
        <v>Yes</v>
      </c>
      <c r="G709" s="19" t="str">
        <f t="shared" si="6"/>
        <v>TRNUSASEUSASE</v>
      </c>
      <c r="H709" s="19">
        <f>max(SUMIFS('Input - Capacities'!$I$3:$I$1128,'Input - Capacities'!$F$3:$F$1128,A709),SUMIFS('Input - Capacities'!$J$3:$J$1128,'Input - Capacities'!$F$3:$F$1128,A709)*-1)</f>
        <v>694</v>
      </c>
      <c r="AD709" s="48"/>
      <c r="AE709" s="48" t="s">
        <v>1259</v>
      </c>
      <c r="AF709" s="19">
        <f t="shared" si="17"/>
        <v>1</v>
      </c>
      <c r="AH709" s="42" t="s">
        <v>1122</v>
      </c>
    </row>
    <row r="710">
      <c r="A710" s="19" t="str">
        <f t="array" ref="A710">IFERROR(INDEX('Input - Capacities'!$F$3:$F$1128, MATCH(0,COUNTIF($A$1:A709, 'Input - Capacities'!$F$3:$F$1128), 0)),"")</f>
        <v>TRNUSALGUSAPJ</v>
      </c>
      <c r="B710" s="19" t="str">
        <f t="shared" si="1"/>
        <v>USALG</v>
      </c>
      <c r="C710" s="45" t="str">
        <f t="shared" si="2"/>
        <v>USASE</v>
      </c>
      <c r="D710" s="19" t="str">
        <f t="shared" si="3"/>
        <v>USAPJ</v>
      </c>
      <c r="E710" s="45" t="str">
        <f t="shared" si="4"/>
        <v>USARF</v>
      </c>
      <c r="F710" s="19" t="str">
        <f t="shared" si="5"/>
        <v>Yes</v>
      </c>
      <c r="G710" s="19" t="str">
        <f t="shared" si="6"/>
        <v>TRNUSARFUSASE</v>
      </c>
      <c r="H710" s="19">
        <f>max(SUMIFS('Input - Capacities'!$I$3:$I$1128,'Input - Capacities'!$F$3:$F$1128,A710),SUMIFS('Input - Capacities'!$J$3:$J$1128,'Input - Capacities'!$F$3:$F$1128,A710)*-1)</f>
        <v>645</v>
      </c>
      <c r="AD710" s="48"/>
      <c r="AE710" s="48" t="s">
        <v>1260</v>
      </c>
      <c r="AF710" s="19">
        <f t="shared" si="17"/>
        <v>1</v>
      </c>
      <c r="AH710" s="42" t="s">
        <v>1123</v>
      </c>
    </row>
    <row r="711">
      <c r="A711" s="19" t="str">
        <f t="array" ref="A711">IFERROR(INDEX('Input - Capacities'!$F$3:$F$1128, MATCH(0,COUNTIF($A$1:A710, 'Input - Capacities'!$F$3:$F$1128), 0)),"")</f>
        <v>TRNUSALGUSATV</v>
      </c>
      <c r="B711" s="19" t="str">
        <f t="shared" si="1"/>
        <v>USALG</v>
      </c>
      <c r="C711" s="45" t="str">
        <f t="shared" si="2"/>
        <v>USASE</v>
      </c>
      <c r="D711" s="19" t="str">
        <f t="shared" si="3"/>
        <v>USATV</v>
      </c>
      <c r="E711" s="45" t="str">
        <f t="shared" si="4"/>
        <v>USASE</v>
      </c>
      <c r="F711" s="19" t="str">
        <f t="shared" si="5"/>
        <v>Yes</v>
      </c>
      <c r="G711" s="19" t="str">
        <f t="shared" si="6"/>
        <v>TRNUSASEUSASE</v>
      </c>
      <c r="H711" s="19">
        <f>max(SUMIFS('Input - Capacities'!$I$3:$I$1128,'Input - Capacities'!$F$3:$F$1128,A711),SUMIFS('Input - Capacities'!$J$3:$J$1128,'Input - Capacities'!$F$3:$F$1128,A711)*-1)</f>
        <v>600</v>
      </c>
      <c r="AD711" s="48"/>
      <c r="AE711" s="48" t="s">
        <v>1261</v>
      </c>
      <c r="AF711" s="19">
        <f t="shared" si="17"/>
        <v>1</v>
      </c>
      <c r="AH711" s="42" t="s">
        <v>1125</v>
      </c>
    </row>
    <row r="712">
      <c r="A712" s="19" t="str">
        <f t="array" ref="A712">IFERROR(INDEX('Input - Capacities'!$F$3:$F$1128, MATCH(0,COUNTIF($A$1:A711, 'Input - Capacities'!$F$3:$F$1128), 0)),"")</f>
        <v>TRNUSAMIUSAPJ</v>
      </c>
      <c r="B712" s="19" t="str">
        <f t="shared" si="1"/>
        <v>USAMI</v>
      </c>
      <c r="C712" s="45" t="str">
        <f t="shared" si="2"/>
        <v>USASE</v>
      </c>
      <c r="D712" s="19" t="str">
        <f t="shared" si="3"/>
        <v>USAPJ</v>
      </c>
      <c r="E712" s="45" t="str">
        <f t="shared" si="4"/>
        <v>USARF</v>
      </c>
      <c r="F712" s="19" t="str">
        <f t="shared" si="5"/>
        <v>Yes</v>
      </c>
      <c r="G712" s="19" t="str">
        <f t="shared" si="6"/>
        <v>TRNUSARFUSASE</v>
      </c>
      <c r="H712" s="19">
        <f>max(SUMIFS('Input - Capacities'!$I$3:$I$1128,'Input - Capacities'!$F$3:$F$1128,A712),SUMIFS('Input - Capacities'!$J$3:$J$1128,'Input - Capacities'!$F$3:$F$1128,A712)*-1)</f>
        <v>9969</v>
      </c>
      <c r="AD712" s="48"/>
      <c r="AE712" s="48" t="s">
        <v>1488</v>
      </c>
      <c r="AF712" s="19">
        <f t="shared" si="17"/>
        <v>1</v>
      </c>
      <c r="AH712" s="42" t="s">
        <v>1132</v>
      </c>
    </row>
    <row r="713">
      <c r="A713" s="19" t="str">
        <f t="array" ref="A713">IFERROR(INDEX('Input - Capacities'!$F$3:$F$1128, MATCH(0,COUNTIF($A$1:A712, 'Input - Capacities'!$F$3:$F$1128), 0)),"")</f>
        <v>TRNUSAMIUSASO</v>
      </c>
      <c r="B713" s="19" t="str">
        <f t="shared" si="1"/>
        <v>USAMI</v>
      </c>
      <c r="C713" s="45" t="str">
        <f t="shared" si="2"/>
        <v>USASE</v>
      </c>
      <c r="D713" s="19" t="str">
        <f t="shared" si="3"/>
        <v>USASO</v>
      </c>
      <c r="E713" s="45" t="str">
        <f t="shared" si="4"/>
        <v>USASE</v>
      </c>
      <c r="F713" s="19" t="str">
        <f t="shared" si="5"/>
        <v>Yes</v>
      </c>
      <c r="G713" s="19" t="str">
        <f t="shared" si="6"/>
        <v>TRNUSASEUSASE</v>
      </c>
      <c r="H713" s="19">
        <f>max(SUMIFS('Input - Capacities'!$I$3:$I$1128,'Input - Capacities'!$F$3:$F$1128,A713),SUMIFS('Input - Capacities'!$J$3:$J$1128,'Input - Capacities'!$F$3:$F$1128,A713)*-1)</f>
        <v>1006</v>
      </c>
      <c r="AD713" s="48"/>
      <c r="AE713" s="48" t="s">
        <v>1490</v>
      </c>
      <c r="AF713" s="19">
        <f t="shared" si="17"/>
        <v>1</v>
      </c>
      <c r="AH713" s="42" t="s">
        <v>134</v>
      </c>
    </row>
    <row r="714">
      <c r="A714" s="19" t="str">
        <f t="array" ref="A714">IFERROR(INDEX('Input - Capacities'!$F$3:$F$1128, MATCH(0,COUNTIF($A$1:A713, 'Input - Capacities'!$F$3:$F$1128), 0)),"")</f>
        <v>TRNUSAMIUSASP</v>
      </c>
      <c r="B714" s="19" t="str">
        <f t="shared" si="1"/>
        <v>USAMI</v>
      </c>
      <c r="C714" s="45" t="str">
        <f t="shared" si="2"/>
        <v>USASE</v>
      </c>
      <c r="D714" s="19" t="str">
        <f t="shared" si="3"/>
        <v>USASP</v>
      </c>
      <c r="E714" s="45" t="str">
        <f t="shared" si="4"/>
        <v>USAMR</v>
      </c>
      <c r="F714" s="19" t="str">
        <f t="shared" si="5"/>
        <v>Yes</v>
      </c>
      <c r="G714" s="19" t="str">
        <f t="shared" si="6"/>
        <v>TRNUSAMRUSASE</v>
      </c>
      <c r="H714" s="19">
        <f>max(SUMIFS('Input - Capacities'!$I$3:$I$1128,'Input - Capacities'!$F$3:$F$1128,A714),SUMIFS('Input - Capacities'!$J$3:$J$1128,'Input - Capacities'!$F$3:$F$1128,A714)*-1)</f>
        <v>512</v>
      </c>
      <c r="AD714" s="48"/>
      <c r="AE714" s="48" t="s">
        <v>373</v>
      </c>
      <c r="AF714" s="19">
        <f t="shared" si="17"/>
        <v>1</v>
      </c>
      <c r="AH714" s="42" t="s">
        <v>140</v>
      </c>
    </row>
    <row r="715">
      <c r="A715" s="19" t="str">
        <f t="array" ref="A715">IFERROR(INDEX('Input - Capacities'!$F$3:$F$1128, MATCH(0,COUNTIF($A$1:A714, 'Input - Capacities'!$F$3:$F$1128), 0)),"")</f>
        <v>TRNUSAMIUSASW</v>
      </c>
      <c r="B715" s="19" t="str">
        <f t="shared" si="1"/>
        <v>USAMI</v>
      </c>
      <c r="C715" s="45" t="str">
        <f t="shared" si="2"/>
        <v>USASE</v>
      </c>
      <c r="D715" s="19" t="str">
        <f t="shared" si="3"/>
        <v>USASW</v>
      </c>
      <c r="E715" s="45" t="str">
        <f t="shared" si="4"/>
        <v>USAMR</v>
      </c>
      <c r="F715" s="19" t="str">
        <f t="shared" si="5"/>
        <v>Yes</v>
      </c>
      <c r="G715" s="19" t="str">
        <f t="shared" si="6"/>
        <v>TRNUSAMRUSASE</v>
      </c>
      <c r="H715" s="19">
        <f>max(SUMIFS('Input - Capacities'!$I$3:$I$1128,'Input - Capacities'!$F$3:$F$1128,A715),SUMIFS('Input - Capacities'!$J$3:$J$1128,'Input - Capacities'!$F$3:$F$1128,A715)*-1)</f>
        <v>1351</v>
      </c>
      <c r="AD715" s="48"/>
      <c r="AE715" s="48" t="s">
        <v>1262</v>
      </c>
      <c r="AF715" s="19">
        <f t="shared" si="17"/>
        <v>1</v>
      </c>
      <c r="AH715" s="42" t="s">
        <v>142</v>
      </c>
    </row>
    <row r="716">
      <c r="A716" s="19" t="str">
        <f t="array" ref="A716">IFERROR(INDEX('Input - Capacities'!$F$3:$F$1128, MATCH(0,COUNTIF($A$1:A715, 'Input - Capacities'!$F$3:$F$1128), 0)),"")</f>
        <v>TRNUSAMIUSATV</v>
      </c>
      <c r="B716" s="19" t="str">
        <f t="shared" si="1"/>
        <v>USAMI</v>
      </c>
      <c r="C716" s="45" t="str">
        <f t="shared" si="2"/>
        <v>USASE</v>
      </c>
      <c r="D716" s="19" t="str">
        <f t="shared" si="3"/>
        <v>USATV</v>
      </c>
      <c r="E716" s="45" t="str">
        <f t="shared" si="4"/>
        <v>USASE</v>
      </c>
      <c r="F716" s="19" t="str">
        <f t="shared" si="5"/>
        <v>Yes</v>
      </c>
      <c r="G716" s="19" t="str">
        <f t="shared" si="6"/>
        <v>TRNUSASEUSASE</v>
      </c>
      <c r="H716" s="19">
        <f>max(SUMIFS('Input - Capacities'!$I$3:$I$1128,'Input - Capacities'!$F$3:$F$1128,A716),SUMIFS('Input - Capacities'!$J$3:$J$1128,'Input - Capacities'!$F$3:$F$1128,A716)*-1)</f>
        <v>3021</v>
      </c>
      <c r="AD716" s="48"/>
      <c r="AE716" s="48" t="s">
        <v>1492</v>
      </c>
      <c r="AF716" s="19">
        <f t="shared" si="17"/>
        <v>1</v>
      </c>
      <c r="AH716" s="42" t="s">
        <v>144</v>
      </c>
    </row>
    <row r="717">
      <c r="A717" s="19" t="str">
        <f t="array" ref="A717">IFERROR(INDEX('Input - Capacities'!$F$3:$F$1128, MATCH(0,COUNTIF($A$1:A716, 'Input - Capacities'!$F$3:$F$1128), 0)),"")</f>
        <v>TRNUSAMIUSAWA</v>
      </c>
      <c r="B717" s="19" t="str">
        <f t="shared" si="1"/>
        <v>USAMI</v>
      </c>
      <c r="C717" s="45" t="str">
        <f t="shared" si="2"/>
        <v>USASE</v>
      </c>
      <c r="D717" s="19" t="str">
        <f t="shared" si="3"/>
        <v>USAWA</v>
      </c>
      <c r="E717" s="45" t="str">
        <f t="shared" si="4"/>
        <v>USAWE</v>
      </c>
      <c r="F717" s="19" t="str">
        <f t="shared" si="5"/>
        <v>Yes</v>
      </c>
      <c r="G717" s="19" t="str">
        <f t="shared" si="6"/>
        <v>TRNUSASEUSAWE</v>
      </c>
      <c r="H717" s="19">
        <f>max(SUMIFS('Input - Capacities'!$I$3:$I$1128,'Input - Capacities'!$F$3:$F$1128,A717),SUMIFS('Input - Capacities'!$J$3:$J$1128,'Input - Capacities'!$F$3:$F$1128,A717)*-1)</f>
        <v>0</v>
      </c>
      <c r="AD717" s="48"/>
      <c r="AE717" s="48" t="s">
        <v>379</v>
      </c>
      <c r="AF717" s="19">
        <f t="shared" si="17"/>
        <v>1</v>
      </c>
      <c r="AH717" s="42" t="s">
        <v>1137</v>
      </c>
    </row>
    <row r="718">
      <c r="A718" s="19" t="str">
        <f t="array" ref="A718">IFERROR(INDEX('Input - Capacities'!$F$3:$F$1128, MATCH(0,COUNTIF($A$1:A717, 'Input - Capacities'!$F$3:$F$1128), 0)),"")</f>
        <v>TRNUSANEUSAPE</v>
      </c>
      <c r="B718" s="19" t="str">
        <f t="shared" si="1"/>
        <v>USANE</v>
      </c>
      <c r="C718" s="45" t="str">
        <f t="shared" si="2"/>
        <v>USAWE</v>
      </c>
      <c r="D718" s="19" t="str">
        <f t="shared" si="3"/>
        <v>USAPE</v>
      </c>
      <c r="E718" s="45" t="str">
        <f t="shared" si="4"/>
        <v>USAWE</v>
      </c>
      <c r="F718" s="19" t="str">
        <f t="shared" si="5"/>
        <v>Yes</v>
      </c>
      <c r="G718" s="19" t="str">
        <f t="shared" si="6"/>
        <v>TRNUSAWEUSAWE</v>
      </c>
      <c r="H718" s="19">
        <f>max(SUMIFS('Input - Capacities'!$I$3:$I$1128,'Input - Capacities'!$F$3:$F$1128,A718),SUMIFS('Input - Capacities'!$J$3:$J$1128,'Input - Capacities'!$F$3:$F$1128,A718)*-1)</f>
        <v>510</v>
      </c>
      <c r="AD718" s="48"/>
      <c r="AE718" s="48" t="s">
        <v>384</v>
      </c>
      <c r="AF718" s="19">
        <f t="shared" si="17"/>
        <v>1</v>
      </c>
      <c r="AH718" s="42" t="s">
        <v>146</v>
      </c>
    </row>
    <row r="719">
      <c r="A719" s="19" t="str">
        <f t="array" ref="A719">IFERROR(INDEX('Input - Capacities'!$F$3:$F$1128, MATCH(0,COUNTIF($A$1:A718, 'Input - Capacities'!$F$3:$F$1128), 0)),"")</f>
        <v>TRNUSANEUSAWC</v>
      </c>
      <c r="B719" s="19" t="str">
        <f t="shared" si="1"/>
        <v>USANE</v>
      </c>
      <c r="C719" s="45" t="str">
        <f t="shared" si="2"/>
        <v>USAWE</v>
      </c>
      <c r="D719" s="19" t="str">
        <f t="shared" si="3"/>
        <v>USAWC</v>
      </c>
      <c r="E719" s="45" t="str">
        <f t="shared" si="4"/>
        <v>USAWE</v>
      </c>
      <c r="F719" s="19" t="str">
        <f t="shared" si="5"/>
        <v>Yes</v>
      </c>
      <c r="G719" s="19" t="str">
        <f t="shared" si="6"/>
        <v>TRNUSAWEUSAWE</v>
      </c>
      <c r="H719" s="19">
        <f>max(SUMIFS('Input - Capacities'!$I$3:$I$1128,'Input - Capacities'!$F$3:$F$1128,A719),SUMIFS('Input - Capacities'!$J$3:$J$1128,'Input - Capacities'!$F$3:$F$1128,A719)*-1)</f>
        <v>870</v>
      </c>
      <c r="AD719" s="48"/>
      <c r="AE719" s="48" t="s">
        <v>385</v>
      </c>
      <c r="AF719" s="19">
        <f t="shared" si="17"/>
        <v>1</v>
      </c>
      <c r="AH719" s="42" t="s">
        <v>154</v>
      </c>
    </row>
    <row r="720">
      <c r="A720" s="19" t="str">
        <f t="array" ref="A720">IFERROR(INDEX('Input - Capacities'!$F$3:$F$1128, MATCH(0,COUNTIF($A$1:A719, 'Input - Capacities'!$F$3:$F$1128), 0)),"")</f>
        <v>TRNUSANWUSAPE</v>
      </c>
      <c r="B720" s="19" t="str">
        <f t="shared" si="1"/>
        <v>USANW</v>
      </c>
      <c r="C720" s="45" t="str">
        <f t="shared" si="2"/>
        <v>USAWE</v>
      </c>
      <c r="D720" s="19" t="str">
        <f t="shared" si="3"/>
        <v>USAPE</v>
      </c>
      <c r="E720" s="45" t="str">
        <f t="shared" si="4"/>
        <v>USAWE</v>
      </c>
      <c r="F720" s="19" t="str">
        <f t="shared" si="5"/>
        <v>Yes</v>
      </c>
      <c r="G720" s="19" t="str">
        <f t="shared" si="6"/>
        <v>TRNUSAWEUSAWE</v>
      </c>
      <c r="H720" s="19">
        <f>max(SUMIFS('Input - Capacities'!$I$3:$I$1128,'Input - Capacities'!$F$3:$F$1128,A720),SUMIFS('Input - Capacities'!$J$3:$J$1128,'Input - Capacities'!$F$3:$F$1128,A720)*-1)</f>
        <v>314</v>
      </c>
      <c r="AD720" s="48"/>
      <c r="AE720" s="48" t="s">
        <v>1494</v>
      </c>
      <c r="AF720" s="19">
        <f t="shared" si="17"/>
        <v>1</v>
      </c>
      <c r="AH720" s="42" t="s">
        <v>1144</v>
      </c>
    </row>
    <row r="721">
      <c r="A721" s="19" t="str">
        <f t="array" ref="A721">IFERROR(INDEX('Input - Capacities'!$F$3:$F$1128, MATCH(0,COUNTIF($A$1:A720, 'Input - Capacities'!$F$3:$F$1128), 0)),"")</f>
        <v>TRNUSANWUSAWA</v>
      </c>
      <c r="B721" s="19" t="str">
        <f t="shared" si="1"/>
        <v>USANW</v>
      </c>
      <c r="C721" s="45" t="str">
        <f t="shared" si="2"/>
        <v>USAWE</v>
      </c>
      <c r="D721" s="19" t="str">
        <f t="shared" si="3"/>
        <v>USAWA</v>
      </c>
      <c r="E721" s="45" t="str">
        <f t="shared" si="4"/>
        <v>USAWE</v>
      </c>
      <c r="F721" s="19" t="str">
        <f t="shared" si="5"/>
        <v>Yes</v>
      </c>
      <c r="G721" s="19" t="str">
        <f t="shared" si="6"/>
        <v>TRNUSAWEUSAWE</v>
      </c>
      <c r="H721" s="19">
        <f>max(SUMIFS('Input - Capacities'!$I$3:$I$1128,'Input - Capacities'!$F$3:$F$1128,A721),SUMIFS('Input - Capacities'!$J$3:$J$1128,'Input - Capacities'!$F$3:$F$1128,A721)*-1)</f>
        <v>206</v>
      </c>
      <c r="AD721" s="48"/>
      <c r="AE721" s="48" t="s">
        <v>1495</v>
      </c>
      <c r="AF721" s="19">
        <f t="shared" si="17"/>
        <v>1</v>
      </c>
      <c r="AH721" s="42" t="s">
        <v>1151</v>
      </c>
    </row>
    <row r="722">
      <c r="A722" s="19" t="str">
        <f t="array" ref="A722">IFERROR(INDEX('Input - Capacities'!$F$3:$F$1128, MATCH(0,COUNTIF($A$1:A721, 'Input - Capacities'!$F$3:$F$1128), 0)),"")</f>
        <v>TRNUSANWUSAWM</v>
      </c>
      <c r="B722" s="19" t="str">
        <f t="shared" si="1"/>
        <v>USANW</v>
      </c>
      <c r="C722" s="45" t="str">
        <f t="shared" si="2"/>
        <v>USAWE</v>
      </c>
      <c r="D722" s="19" t="str">
        <f t="shared" si="3"/>
        <v>USAWM</v>
      </c>
      <c r="E722" s="45" t="str">
        <f t="shared" si="4"/>
        <v>USAWE</v>
      </c>
      <c r="F722" s="19" t="str">
        <f t="shared" si="5"/>
        <v>Yes</v>
      </c>
      <c r="G722" s="19" t="str">
        <f t="shared" si="6"/>
        <v>TRNUSAWEUSAWE</v>
      </c>
      <c r="H722" s="19">
        <f>max(SUMIFS('Input - Capacities'!$I$3:$I$1128,'Input - Capacities'!$F$3:$F$1128,A722),SUMIFS('Input - Capacities'!$J$3:$J$1128,'Input - Capacities'!$F$3:$F$1128,A722)*-1)</f>
        <v>0</v>
      </c>
      <c r="AD722" s="48"/>
      <c r="AE722" s="48" t="s">
        <v>1497</v>
      </c>
      <c r="AF722" s="19">
        <f t="shared" si="17"/>
        <v>1</v>
      </c>
      <c r="AH722" s="42" t="s">
        <v>160</v>
      </c>
    </row>
    <row r="723">
      <c r="A723" s="19" t="str">
        <f t="array" ref="A723">IFERROR(INDEX('Input - Capacities'!$F$3:$F$1128, MATCH(0,COUNTIF($A$1:A722, 'Input - Capacities'!$F$3:$F$1128), 0)),"")</f>
        <v>TRNUSANWUSAWW</v>
      </c>
      <c r="B723" s="19" t="str">
        <f t="shared" si="1"/>
        <v>USANW</v>
      </c>
      <c r="C723" s="45" t="str">
        <f t="shared" si="2"/>
        <v>USAWE</v>
      </c>
      <c r="D723" s="19" t="str">
        <f t="shared" si="3"/>
        <v>USAWW</v>
      </c>
      <c r="E723" s="45" t="str">
        <f t="shared" si="4"/>
        <v>USAWE</v>
      </c>
      <c r="F723" s="19" t="str">
        <f t="shared" si="5"/>
        <v>Yes</v>
      </c>
      <c r="G723" s="19" t="str">
        <f t="shared" si="6"/>
        <v>TRNUSAWEUSAWE</v>
      </c>
      <c r="H723" s="19">
        <f>max(SUMIFS('Input - Capacities'!$I$3:$I$1128,'Input - Capacities'!$F$3:$F$1128,A723),SUMIFS('Input - Capacities'!$J$3:$J$1128,'Input - Capacities'!$F$3:$F$1128,A723)*-1)</f>
        <v>178</v>
      </c>
      <c r="AD723" s="48"/>
      <c r="AE723" s="48" t="s">
        <v>1499</v>
      </c>
      <c r="AF723" s="19">
        <f t="shared" si="17"/>
        <v>1</v>
      </c>
      <c r="AH723" s="42" t="s">
        <v>220</v>
      </c>
    </row>
    <row r="724">
      <c r="A724" s="19" t="str">
        <f t="array" ref="A724">IFERROR(INDEX('Input - Capacities'!$F$3:$F$1128, MATCH(0,COUNTIF($A$1:A723, 'Input - Capacities'!$F$3:$F$1128), 0)),"")</f>
        <v>TRNUSANYUSAPJ</v>
      </c>
      <c r="B724" s="19" t="str">
        <f t="shared" si="1"/>
        <v>USANY</v>
      </c>
      <c r="C724" s="45" t="str">
        <f t="shared" si="2"/>
        <v>USANP</v>
      </c>
      <c r="D724" s="19" t="str">
        <f t="shared" si="3"/>
        <v>USAPJ</v>
      </c>
      <c r="E724" s="45" t="str">
        <f t="shared" si="4"/>
        <v>USARF</v>
      </c>
      <c r="F724" s="19" t="str">
        <f t="shared" si="5"/>
        <v>Yes</v>
      </c>
      <c r="G724" s="19" t="str">
        <f t="shared" si="6"/>
        <v>TRNUSANPUSARF</v>
      </c>
      <c r="H724" s="19">
        <f>max(SUMIFS('Input - Capacities'!$I$3:$I$1128,'Input - Capacities'!$F$3:$F$1128,A724),SUMIFS('Input - Capacities'!$J$3:$J$1128,'Input - Capacities'!$F$3:$F$1128,A724)*-1)</f>
        <v>3313</v>
      </c>
      <c r="AD724" s="48"/>
      <c r="AE724" s="48" t="s">
        <v>1898</v>
      </c>
      <c r="AF724" s="19">
        <f t="shared" si="17"/>
        <v>1</v>
      </c>
      <c r="AH724" s="42" t="s">
        <v>164</v>
      </c>
    </row>
    <row r="725">
      <c r="A725" s="19" t="str">
        <f t="array" ref="A725">IFERROR(INDEX('Input - Capacities'!$F$3:$F$1128, MATCH(0,COUNTIF($A$1:A724, 'Input - Capacities'!$F$3:$F$1128), 0)),"")</f>
        <v>TRNUSAPEUSAPW</v>
      </c>
      <c r="B725" s="19" t="str">
        <f t="shared" si="1"/>
        <v>USAPE</v>
      </c>
      <c r="C725" s="45" t="str">
        <f t="shared" si="2"/>
        <v>USAWE</v>
      </c>
      <c r="D725" s="19" t="str">
        <f t="shared" si="3"/>
        <v>USAPW</v>
      </c>
      <c r="E725" s="45" t="str">
        <f t="shared" si="4"/>
        <v>USAWE</v>
      </c>
      <c r="F725" s="19" t="str">
        <f t="shared" si="5"/>
        <v>Yes</v>
      </c>
      <c r="G725" s="19" t="str">
        <f t="shared" si="6"/>
        <v>TRNUSAWEUSAWE</v>
      </c>
      <c r="H725" s="19">
        <f>max(SUMIFS('Input - Capacities'!$I$3:$I$1128,'Input - Capacities'!$F$3:$F$1128,A725),SUMIFS('Input - Capacities'!$J$3:$J$1128,'Input - Capacities'!$F$3:$F$1128,A725)*-1)</f>
        <v>1277</v>
      </c>
      <c r="AD725" s="48"/>
      <c r="AE725" s="48" t="s">
        <v>636</v>
      </c>
      <c r="AF725" s="19">
        <f t="shared" si="17"/>
        <v>1</v>
      </c>
      <c r="AH725" s="42" t="s">
        <v>223</v>
      </c>
    </row>
    <row r="726">
      <c r="A726" s="19" t="str">
        <f t="array" ref="A726">IFERROR(INDEX('Input - Capacities'!$F$3:$F$1128, MATCH(0,COUNTIF($A$1:A725, 'Input - Capacities'!$F$3:$F$1128), 0)),"")</f>
        <v>TRNUSAPEUSAWC</v>
      </c>
      <c r="B726" s="19" t="str">
        <f t="shared" si="1"/>
        <v>USAPE</v>
      </c>
      <c r="C726" s="45" t="str">
        <f t="shared" si="2"/>
        <v>USAWE</v>
      </c>
      <c r="D726" s="19" t="str">
        <f t="shared" si="3"/>
        <v>USAWC</v>
      </c>
      <c r="E726" s="45" t="str">
        <f t="shared" si="4"/>
        <v>USAWE</v>
      </c>
      <c r="F726" s="19" t="str">
        <f t="shared" si="5"/>
        <v>Yes</v>
      </c>
      <c r="G726" s="19" t="str">
        <f t="shared" si="6"/>
        <v>TRNUSAWEUSAWE</v>
      </c>
      <c r="H726" s="19">
        <f>max(SUMIFS('Input - Capacities'!$I$3:$I$1128,'Input - Capacities'!$F$3:$F$1128,A726),SUMIFS('Input - Capacities'!$J$3:$J$1128,'Input - Capacities'!$F$3:$F$1128,A726)*-1)</f>
        <v>0</v>
      </c>
      <c r="AD726" s="48"/>
      <c r="AE726" s="48" t="s">
        <v>55</v>
      </c>
      <c r="AF726" s="19">
        <f t="shared" si="17"/>
        <v>1</v>
      </c>
      <c r="AH726" s="42" t="s">
        <v>308</v>
      </c>
    </row>
    <row r="727">
      <c r="A727" s="19" t="str">
        <f t="array" ref="A727">IFERROR(INDEX('Input - Capacities'!$F$3:$F$1128, MATCH(0,COUNTIF($A$1:A726, 'Input - Capacities'!$F$3:$F$1128), 0)),"")</f>
        <v>TRNUSAPEUSAWM</v>
      </c>
      <c r="B727" s="19" t="str">
        <f t="shared" si="1"/>
        <v>USAPE</v>
      </c>
      <c r="C727" s="45" t="str">
        <f t="shared" si="2"/>
        <v>USAWE</v>
      </c>
      <c r="D727" s="19" t="str">
        <f t="shared" si="3"/>
        <v>USAWM</v>
      </c>
      <c r="E727" s="45" t="str">
        <f t="shared" si="4"/>
        <v>USAWE</v>
      </c>
      <c r="F727" s="19" t="str">
        <f t="shared" si="5"/>
        <v>Yes</v>
      </c>
      <c r="G727" s="19" t="str">
        <f t="shared" si="6"/>
        <v>TRNUSAWEUSAWE</v>
      </c>
      <c r="H727" s="19">
        <f>max(SUMIFS('Input - Capacities'!$I$3:$I$1128,'Input - Capacities'!$F$3:$F$1128,A727),SUMIFS('Input - Capacities'!$J$3:$J$1128,'Input - Capacities'!$F$3:$F$1128,A727)*-1)</f>
        <v>1003</v>
      </c>
      <c r="AD727" s="48"/>
      <c r="AE727" s="48" t="s">
        <v>1899</v>
      </c>
      <c r="AF727" s="19">
        <f t="shared" si="17"/>
        <v>1</v>
      </c>
      <c r="AH727" s="42" t="s">
        <v>310</v>
      </c>
    </row>
    <row r="728">
      <c r="A728" s="19" t="str">
        <f t="array" ref="A728">IFERROR(INDEX('Input - Capacities'!$F$3:$F$1128, MATCH(0,COUNTIF($A$1:A727, 'Input - Capacities'!$F$3:$F$1128), 0)),"")</f>
        <v>TRNUSAPGUSAPW</v>
      </c>
      <c r="B728" s="19" t="str">
        <f t="shared" si="1"/>
        <v>USAPG</v>
      </c>
      <c r="C728" s="45" t="str">
        <f t="shared" si="2"/>
        <v>USAWE</v>
      </c>
      <c r="D728" s="19" t="str">
        <f t="shared" si="3"/>
        <v>USAPW</v>
      </c>
      <c r="E728" s="45" t="str">
        <f t="shared" si="4"/>
        <v>USAWE</v>
      </c>
      <c r="F728" s="19" t="str">
        <f t="shared" si="5"/>
        <v>Yes</v>
      </c>
      <c r="G728" s="19" t="str">
        <f t="shared" si="6"/>
        <v>TRNUSAWEUSAWE</v>
      </c>
      <c r="H728" s="19">
        <f>max(SUMIFS('Input - Capacities'!$I$3:$I$1128,'Input - Capacities'!$F$3:$F$1128,A728),SUMIFS('Input - Capacities'!$J$3:$J$1128,'Input - Capacities'!$F$3:$F$1128,A728)*-1)</f>
        <v>168</v>
      </c>
      <c r="AD728" s="48"/>
      <c r="AE728" s="48" t="s">
        <v>1900</v>
      </c>
      <c r="AF728" s="19">
        <f t="shared" si="17"/>
        <v>1</v>
      </c>
      <c r="AH728" s="42" t="s">
        <v>312</v>
      </c>
    </row>
    <row r="729">
      <c r="A729" s="19" t="str">
        <f t="array" ref="A729">IFERROR(INDEX('Input - Capacities'!$F$3:$F$1128, MATCH(0,COUNTIF($A$1:A728, 'Input - Capacities'!$F$3:$F$1128), 0)),"")</f>
        <v>TRNUSAPIUSASL</v>
      </c>
      <c r="B729" s="19" t="str">
        <f t="shared" si="1"/>
        <v>USAPI</v>
      </c>
      <c r="C729" s="45" t="str">
        <f t="shared" si="2"/>
        <v>USAWE</v>
      </c>
      <c r="D729" s="19" t="str">
        <f t="shared" si="3"/>
        <v>USASL</v>
      </c>
      <c r="E729" s="45" t="str">
        <f t="shared" si="4"/>
        <v>USAWE</v>
      </c>
      <c r="F729" s="19" t="str">
        <f t="shared" si="5"/>
        <v>Yes</v>
      </c>
      <c r="G729" s="19" t="str">
        <f t="shared" si="6"/>
        <v>TRNUSAWEUSAWE</v>
      </c>
      <c r="H729" s="19">
        <f>max(SUMIFS('Input - Capacities'!$I$3:$I$1128,'Input - Capacities'!$F$3:$F$1128,A729),SUMIFS('Input - Capacities'!$J$3:$J$1128,'Input - Capacities'!$F$3:$F$1128,A729)*-1)</f>
        <v>177</v>
      </c>
      <c r="AD729" s="48"/>
      <c r="AE729" s="48" t="s">
        <v>1901</v>
      </c>
      <c r="AF729" s="19">
        <f t="shared" si="17"/>
        <v>1</v>
      </c>
      <c r="AH729" s="42" t="s">
        <v>313</v>
      </c>
    </row>
    <row r="730">
      <c r="A730" s="19" t="str">
        <f t="array" ref="A730">IFERROR(INDEX('Input - Capacities'!$F$3:$F$1128, MATCH(0,COUNTIF($A$1:A729, 'Input - Capacities'!$F$3:$F$1128), 0)),"")</f>
        <v>TRNUSAPIUSATR</v>
      </c>
      <c r="B730" s="19" t="str">
        <f t="shared" si="1"/>
        <v>USAPI</v>
      </c>
      <c r="C730" s="45" t="str">
        <f t="shared" si="2"/>
        <v>USAWE</v>
      </c>
      <c r="D730" s="19" t="str">
        <f t="shared" si="3"/>
        <v>USATR</v>
      </c>
      <c r="E730" s="45" t="str">
        <f t="shared" si="4"/>
        <v>USAWE</v>
      </c>
      <c r="F730" s="19" t="str">
        <f t="shared" si="5"/>
        <v>Yes</v>
      </c>
      <c r="G730" s="19" t="str">
        <f t="shared" si="6"/>
        <v>TRNUSAWEUSAWE</v>
      </c>
      <c r="H730" s="19">
        <f>max(SUMIFS('Input - Capacities'!$I$3:$I$1128,'Input - Capacities'!$F$3:$F$1128,A730),SUMIFS('Input - Capacities'!$J$3:$J$1128,'Input - Capacities'!$F$3:$F$1128,A730)*-1)</f>
        <v>74</v>
      </c>
      <c r="AD730" s="48"/>
      <c r="AE730" s="48" t="s">
        <v>1902</v>
      </c>
      <c r="AF730" s="19">
        <f t="shared" si="17"/>
        <v>1</v>
      </c>
      <c r="AH730" s="42" t="s">
        <v>314</v>
      </c>
    </row>
    <row r="731">
      <c r="A731" s="19" t="str">
        <f t="array" ref="A731">IFERROR(INDEX('Input - Capacities'!$F$3:$F$1128, MATCH(0,COUNTIF($A$1:A730, 'Input - Capacities'!$F$3:$F$1128), 0)),"")</f>
        <v>TRNUSAPJUSATV</v>
      </c>
      <c r="B731" s="19" t="str">
        <f t="shared" si="1"/>
        <v>USAPJ</v>
      </c>
      <c r="C731" s="45" t="str">
        <f t="shared" si="2"/>
        <v>USARF</v>
      </c>
      <c r="D731" s="19" t="str">
        <f t="shared" si="3"/>
        <v>USATV</v>
      </c>
      <c r="E731" s="45" t="str">
        <f t="shared" si="4"/>
        <v>USASE</v>
      </c>
      <c r="F731" s="19" t="str">
        <f t="shared" si="5"/>
        <v>Yes</v>
      </c>
      <c r="G731" s="19" t="str">
        <f t="shared" si="6"/>
        <v>TRNUSARFUSASE</v>
      </c>
      <c r="H731" s="19">
        <f>max(SUMIFS('Input - Capacities'!$I$3:$I$1128,'Input - Capacities'!$F$3:$F$1128,A731),SUMIFS('Input - Capacities'!$J$3:$J$1128,'Input - Capacities'!$F$3:$F$1128,A731)*-1)</f>
        <v>1549</v>
      </c>
      <c r="AD731" s="48"/>
      <c r="AE731" s="48" t="s">
        <v>1904</v>
      </c>
      <c r="AF731" s="19">
        <f t="shared" si="17"/>
        <v>1</v>
      </c>
      <c r="AH731" s="42" t="s">
        <v>315</v>
      </c>
    </row>
    <row r="732">
      <c r="A732" s="19" t="str">
        <f t="array" ref="A732">IFERROR(INDEX('Input - Capacities'!$F$3:$F$1128, MATCH(0,COUNTIF($A$1:A731, 'Input - Capacities'!$F$3:$F$1128), 0)),"")</f>
        <v>TRNUSAPNUSAPO</v>
      </c>
      <c r="B732" s="19" t="str">
        <f t="shared" si="1"/>
        <v>USAPN</v>
      </c>
      <c r="C732" s="45" t="str">
        <f t="shared" si="2"/>
        <v>USAWE</v>
      </c>
      <c r="D732" s="19" t="str">
        <f t="shared" si="3"/>
        <v>USAPO</v>
      </c>
      <c r="E732" s="45" t="str">
        <f t="shared" si="4"/>
        <v>USAWE</v>
      </c>
      <c r="F732" s="19" t="str">
        <f t="shared" si="5"/>
        <v>Yes</v>
      </c>
      <c r="G732" s="19" t="str">
        <f t="shared" si="6"/>
        <v>TRNUSAWEUSAWE</v>
      </c>
      <c r="H732" s="19">
        <f>max(SUMIFS('Input - Capacities'!$I$3:$I$1128,'Input - Capacities'!$F$3:$F$1128,A732),SUMIFS('Input - Capacities'!$J$3:$J$1128,'Input - Capacities'!$F$3:$F$1128,A732)*-1)</f>
        <v>168</v>
      </c>
      <c r="AD732" s="48"/>
      <c r="AE732" s="48" t="s">
        <v>1905</v>
      </c>
      <c r="AF732" s="19">
        <f t="shared" si="17"/>
        <v>1</v>
      </c>
      <c r="AH732" s="42" t="s">
        <v>317</v>
      </c>
    </row>
    <row r="733">
      <c r="A733" s="19" t="str">
        <f t="array" ref="A733">IFERROR(INDEX('Input - Capacities'!$F$3:$F$1128, MATCH(0,COUNTIF($A$1:A732, 'Input - Capacities'!$F$3:$F$1128), 0)),"")</f>
        <v>TRNUSAPNUSASW</v>
      </c>
      <c r="B733" s="19" t="str">
        <f t="shared" si="1"/>
        <v>USAPN</v>
      </c>
      <c r="C733" s="45" t="str">
        <f t="shared" si="2"/>
        <v>USAWE</v>
      </c>
      <c r="D733" s="19" t="str">
        <f t="shared" si="3"/>
        <v>USASW</v>
      </c>
      <c r="E733" s="45" t="str">
        <f t="shared" si="4"/>
        <v>USAMR</v>
      </c>
      <c r="F733" s="19" t="str">
        <f t="shared" si="5"/>
        <v>Yes</v>
      </c>
      <c r="G733" s="19" t="str">
        <f t="shared" si="6"/>
        <v>TRNUSAMRUSAWE</v>
      </c>
      <c r="H733" s="19">
        <f>max(SUMIFS('Input - Capacities'!$I$3:$I$1128,'Input - Capacities'!$F$3:$F$1128,A733),SUMIFS('Input - Capacities'!$J$3:$J$1128,'Input - Capacities'!$F$3:$F$1128,A733)*-1)</f>
        <v>130</v>
      </c>
      <c r="AD733" s="48"/>
      <c r="AE733" s="48" t="s">
        <v>1906</v>
      </c>
      <c r="AF733" s="19">
        <f t="shared" si="17"/>
        <v>1</v>
      </c>
      <c r="AH733" s="42" t="s">
        <v>380</v>
      </c>
    </row>
    <row r="734">
      <c r="A734" s="19" t="str">
        <f t="array" ref="A734">IFERROR(INDEX('Input - Capacities'!$F$3:$F$1128, MATCH(0,COUNTIF($A$1:A733, 'Input - Capacities'!$F$3:$F$1128), 0)),"")</f>
        <v>TRNUSAPNUSATP</v>
      </c>
      <c r="B734" s="19" t="str">
        <f t="shared" si="1"/>
        <v>USAPN</v>
      </c>
      <c r="C734" s="45" t="str">
        <f t="shared" si="2"/>
        <v>USAWE</v>
      </c>
      <c r="D734" s="19" t="str">
        <f t="shared" si="3"/>
        <v>USATP</v>
      </c>
      <c r="E734" s="45" t="str">
        <f t="shared" si="4"/>
        <v>USAWE</v>
      </c>
      <c r="F734" s="19" t="str">
        <f t="shared" si="5"/>
        <v>Yes</v>
      </c>
      <c r="G734" s="19" t="str">
        <f t="shared" si="6"/>
        <v>TRNUSAWEUSAWE</v>
      </c>
      <c r="H734" s="19">
        <f>max(SUMIFS('Input - Capacities'!$I$3:$I$1128,'Input - Capacities'!$F$3:$F$1128,A734),SUMIFS('Input - Capacities'!$J$3:$J$1128,'Input - Capacities'!$F$3:$F$1128,A734)*-1)</f>
        <v>449</v>
      </c>
      <c r="AD734" s="48"/>
      <c r="AE734" s="48" t="s">
        <v>1907</v>
      </c>
      <c r="AF734" s="19">
        <f t="shared" si="17"/>
        <v>1</v>
      </c>
      <c r="AH734" s="42" t="s">
        <v>319</v>
      </c>
    </row>
    <row r="735">
      <c r="A735" s="19" t="str">
        <f t="array" ref="A735">IFERROR(INDEX('Input - Capacities'!$F$3:$F$1128, MATCH(0,COUNTIF($A$1:A734, 'Input - Capacities'!$F$3:$F$1128), 0)),"")</f>
        <v>TRNUSAPNUSAWC</v>
      </c>
      <c r="B735" s="19" t="str">
        <f t="shared" si="1"/>
        <v>USAPN</v>
      </c>
      <c r="C735" s="45" t="str">
        <f t="shared" si="2"/>
        <v>USAWE</v>
      </c>
      <c r="D735" s="19" t="str">
        <f t="shared" si="3"/>
        <v>USAWC</v>
      </c>
      <c r="E735" s="45" t="str">
        <f t="shared" si="4"/>
        <v>USAWE</v>
      </c>
      <c r="F735" s="19" t="str">
        <f t="shared" si="5"/>
        <v>Yes</v>
      </c>
      <c r="G735" s="19" t="str">
        <f t="shared" si="6"/>
        <v>TRNUSAWEUSAWE</v>
      </c>
      <c r="H735" s="19">
        <f>max(SUMIFS('Input - Capacities'!$I$3:$I$1128,'Input - Capacities'!$F$3:$F$1128,A735),SUMIFS('Input - Capacities'!$J$3:$J$1128,'Input - Capacities'!$F$3:$F$1128,A735)*-1)</f>
        <v>0</v>
      </c>
      <c r="AD735" s="48"/>
      <c r="AE735" s="48" t="s">
        <v>1908</v>
      </c>
      <c r="AF735" s="19">
        <f t="shared" si="17"/>
        <v>1</v>
      </c>
      <c r="AH735" s="42" t="s">
        <v>320</v>
      </c>
    </row>
    <row r="736">
      <c r="A736" s="19" t="str">
        <f t="array" ref="A736">IFERROR(INDEX('Input - Capacities'!$F$3:$F$1128, MATCH(0,COUNTIF($A$1:A735, 'Input - Capacities'!$F$3:$F$1128), 0)),"")</f>
        <v>TRNUSAPNUSAWM</v>
      </c>
      <c r="B736" s="19" t="str">
        <f t="shared" si="1"/>
        <v>USAPN</v>
      </c>
      <c r="C736" s="45" t="str">
        <f t="shared" si="2"/>
        <v>USAWE</v>
      </c>
      <c r="D736" s="19" t="str">
        <f t="shared" si="3"/>
        <v>USAWM</v>
      </c>
      <c r="E736" s="45" t="str">
        <f t="shared" si="4"/>
        <v>USAWE</v>
      </c>
      <c r="F736" s="19" t="str">
        <f t="shared" si="5"/>
        <v>Yes</v>
      </c>
      <c r="G736" s="19" t="str">
        <f t="shared" si="6"/>
        <v>TRNUSAWEUSAWE</v>
      </c>
      <c r="H736" s="19">
        <f>max(SUMIFS('Input - Capacities'!$I$3:$I$1128,'Input - Capacities'!$F$3:$F$1128,A736),SUMIFS('Input - Capacities'!$J$3:$J$1128,'Input - Capacities'!$F$3:$F$1128,A736)*-1)</f>
        <v>422</v>
      </c>
      <c r="AD736" s="48"/>
      <c r="AE736" s="48" t="s">
        <v>1909</v>
      </c>
      <c r="AF736" s="19">
        <f t="shared" si="17"/>
        <v>1</v>
      </c>
      <c r="AH736" s="42" t="s">
        <v>321</v>
      </c>
    </row>
    <row r="737">
      <c r="A737" s="19" t="str">
        <f t="array" ref="A737">IFERROR(INDEX('Input - Capacities'!$F$3:$F$1128, MATCH(0,COUNTIF($A$1:A736, 'Input - Capacities'!$F$3:$F$1128), 0)),"")</f>
        <v>TRNUSAPOUSASW</v>
      </c>
      <c r="B737" s="19" t="str">
        <f t="shared" si="1"/>
        <v>USAPO</v>
      </c>
      <c r="C737" s="45" t="str">
        <f t="shared" si="2"/>
        <v>USAWE</v>
      </c>
      <c r="D737" s="19" t="str">
        <f t="shared" si="3"/>
        <v>USASW</v>
      </c>
      <c r="E737" s="45" t="str">
        <f t="shared" si="4"/>
        <v>USAMR</v>
      </c>
      <c r="F737" s="19" t="str">
        <f t="shared" si="5"/>
        <v>Yes</v>
      </c>
      <c r="G737" s="19" t="str">
        <f t="shared" si="6"/>
        <v>TRNUSAMRUSAWE</v>
      </c>
      <c r="H737" s="19">
        <f>max(SUMIFS('Input - Capacities'!$I$3:$I$1128,'Input - Capacities'!$F$3:$F$1128,A737),SUMIFS('Input - Capacities'!$J$3:$J$1128,'Input - Capacities'!$F$3:$F$1128,A737)*-1)</f>
        <v>202</v>
      </c>
      <c r="AD737" s="48"/>
      <c r="AE737" s="48" t="s">
        <v>1910</v>
      </c>
      <c r="AF737" s="19">
        <f t="shared" si="17"/>
        <v>1</v>
      </c>
      <c r="AH737" s="42" t="s">
        <v>323</v>
      </c>
    </row>
    <row r="738">
      <c r="A738" s="19" t="str">
        <f t="array" ref="A738">IFERROR(INDEX('Input - Capacities'!$F$3:$F$1128, MATCH(0,COUNTIF($A$1:A737, 'Input - Capacities'!$F$3:$F$1128), 0)),"")</f>
        <v>TRNUSAPOUSAWM</v>
      </c>
      <c r="B738" s="19" t="str">
        <f t="shared" si="1"/>
        <v>USAPO</v>
      </c>
      <c r="C738" s="45" t="str">
        <f t="shared" si="2"/>
        <v>USAWE</v>
      </c>
      <c r="D738" s="19" t="str">
        <f t="shared" si="3"/>
        <v>USAWM</v>
      </c>
      <c r="E738" s="45" t="str">
        <f t="shared" si="4"/>
        <v>USAWE</v>
      </c>
      <c r="F738" s="19" t="str">
        <f t="shared" si="5"/>
        <v>Yes</v>
      </c>
      <c r="G738" s="19" t="str">
        <f t="shared" si="6"/>
        <v>TRNUSAWEUSAWE</v>
      </c>
      <c r="H738" s="19">
        <f>max(SUMIFS('Input - Capacities'!$I$3:$I$1128,'Input - Capacities'!$F$3:$F$1128,A738),SUMIFS('Input - Capacities'!$J$3:$J$1128,'Input - Capacities'!$F$3:$F$1128,A738)*-1)</f>
        <v>1068</v>
      </c>
      <c r="AD738" s="48"/>
      <c r="AE738" s="48" t="s">
        <v>1911</v>
      </c>
      <c r="AF738" s="19">
        <f t="shared" si="17"/>
        <v>1</v>
      </c>
      <c r="AH738" s="42" t="s">
        <v>325</v>
      </c>
    </row>
    <row r="739">
      <c r="A739" s="19" t="str">
        <f t="array" ref="A739">IFERROR(INDEX('Input - Capacities'!$F$3:$F$1128, MATCH(0,COUNTIF($A$1:A738, 'Input - Capacities'!$F$3:$F$1128), 0)),"")</f>
        <v>TRNUSASAUSASC</v>
      </c>
      <c r="B739" s="19" t="str">
        <f t="shared" si="1"/>
        <v>USASA</v>
      </c>
      <c r="C739" s="45" t="str">
        <f t="shared" si="2"/>
        <v>USASE</v>
      </c>
      <c r="D739" s="19" t="str">
        <f t="shared" si="3"/>
        <v>USASC</v>
      </c>
      <c r="E739" s="45" t="str">
        <f t="shared" si="4"/>
        <v>USASE</v>
      </c>
      <c r="F739" s="19" t="str">
        <f t="shared" si="5"/>
        <v>Yes</v>
      </c>
      <c r="G739" s="19" t="str">
        <f t="shared" si="6"/>
        <v>TRNUSASEUSASE</v>
      </c>
      <c r="H739" s="19">
        <f>max(SUMIFS('Input - Capacities'!$I$3:$I$1128,'Input - Capacities'!$F$3:$F$1128,A739),SUMIFS('Input - Capacities'!$J$3:$J$1128,'Input - Capacities'!$F$3:$F$1128,A739)*-1)</f>
        <v>365</v>
      </c>
      <c r="AD739" s="48"/>
      <c r="AE739" s="48" t="s">
        <v>1912</v>
      </c>
      <c r="AF739" s="19">
        <f t="shared" si="17"/>
        <v>1</v>
      </c>
      <c r="AH739" s="42" t="s">
        <v>1153</v>
      </c>
    </row>
    <row r="740">
      <c r="A740" s="19" t="str">
        <f t="array" ref="A740">IFERROR(INDEX('Input - Capacities'!$F$3:$F$1128, MATCH(0,COUNTIF($A$1:A739, 'Input - Capacities'!$F$3:$F$1128), 0)),"")</f>
        <v>TRNUSASAUSASG</v>
      </c>
      <c r="B740" s="19" t="str">
        <f t="shared" si="1"/>
        <v>USASA</v>
      </c>
      <c r="C740" s="45" t="str">
        <f t="shared" si="2"/>
        <v>USASE</v>
      </c>
      <c r="D740" s="19" t="str">
        <f t="shared" si="3"/>
        <v>USASG</v>
      </c>
      <c r="E740" s="45" t="str">
        <f t="shared" si="4"/>
        <v>USASE</v>
      </c>
      <c r="F740" s="19" t="str">
        <f t="shared" si="5"/>
        <v>Yes</v>
      </c>
      <c r="G740" s="19" t="str">
        <f t="shared" si="6"/>
        <v>TRNUSASEUSASE</v>
      </c>
      <c r="H740" s="19">
        <f>max(SUMIFS('Input - Capacities'!$I$3:$I$1128,'Input - Capacities'!$F$3:$F$1128,A740),SUMIFS('Input - Capacities'!$J$3:$J$1128,'Input - Capacities'!$F$3:$F$1128,A740)*-1)</f>
        <v>57</v>
      </c>
      <c r="AD740" s="48"/>
      <c r="AE740" s="48" t="s">
        <v>1387</v>
      </c>
      <c r="AF740" s="19">
        <f t="shared" si="17"/>
        <v>1</v>
      </c>
      <c r="AH740" s="42" t="s">
        <v>1154</v>
      </c>
    </row>
    <row r="741">
      <c r="A741" s="19" t="str">
        <f t="array" ref="A741">IFERROR(INDEX('Input - Capacities'!$F$3:$F$1128, MATCH(0,COUNTIF($A$1:A740, 'Input - Capacities'!$F$3:$F$1128), 0)),"")</f>
        <v>TRNUSASAUSASO</v>
      </c>
      <c r="B741" s="19" t="str">
        <f t="shared" si="1"/>
        <v>USASA</v>
      </c>
      <c r="C741" s="45" t="str">
        <f t="shared" si="2"/>
        <v>USASE</v>
      </c>
      <c r="D741" s="19" t="str">
        <f t="shared" si="3"/>
        <v>USASO</v>
      </c>
      <c r="E741" s="45" t="str">
        <f t="shared" si="4"/>
        <v>USASE</v>
      </c>
      <c r="F741" s="19" t="str">
        <f t="shared" si="5"/>
        <v>Yes</v>
      </c>
      <c r="G741" s="19" t="str">
        <f t="shared" si="6"/>
        <v>TRNUSASEUSASE</v>
      </c>
      <c r="H741" s="19">
        <f>max(SUMIFS('Input - Capacities'!$I$3:$I$1128,'Input - Capacities'!$F$3:$F$1128,A741),SUMIFS('Input - Capacities'!$J$3:$J$1128,'Input - Capacities'!$F$3:$F$1128,A741)*-1)</f>
        <v>511</v>
      </c>
      <c r="AD741" s="48"/>
      <c r="AE741" s="48" t="s">
        <v>1913</v>
      </c>
      <c r="AF741" s="19">
        <f t="shared" si="17"/>
        <v>1</v>
      </c>
      <c r="AH741" s="42" t="s">
        <v>1155</v>
      </c>
    </row>
    <row r="742">
      <c r="A742" s="19" t="str">
        <f t="array" ref="A742">IFERROR(INDEX('Input - Capacities'!$F$3:$F$1128, MATCH(0,COUNTIF($A$1:A741, 'Input - Capacities'!$F$3:$F$1128), 0)),"")</f>
        <v>TRNUSASCUSASG</v>
      </c>
      <c r="B742" s="19" t="str">
        <f t="shared" si="1"/>
        <v>USASC</v>
      </c>
      <c r="C742" s="45" t="str">
        <f t="shared" si="2"/>
        <v>USASE</v>
      </c>
      <c r="D742" s="19" t="str">
        <f t="shared" si="3"/>
        <v>USASG</v>
      </c>
      <c r="E742" s="45" t="str">
        <f t="shared" si="4"/>
        <v>USASE</v>
      </c>
      <c r="F742" s="19" t="str">
        <f t="shared" si="5"/>
        <v>Yes</v>
      </c>
      <c r="G742" s="19" t="str">
        <f t="shared" si="6"/>
        <v>TRNUSASEUSASE</v>
      </c>
      <c r="H742" s="19">
        <f>max(SUMIFS('Input - Capacities'!$I$3:$I$1128,'Input - Capacities'!$F$3:$F$1128,A742),SUMIFS('Input - Capacities'!$J$3:$J$1128,'Input - Capacities'!$F$3:$F$1128,A742)*-1)</f>
        <v>1075</v>
      </c>
      <c r="AD742" s="48"/>
      <c r="AE742" s="48" t="s">
        <v>1914</v>
      </c>
      <c r="AF742" s="19">
        <f t="shared" si="17"/>
        <v>1</v>
      </c>
      <c r="AH742" s="42" t="s">
        <v>1156</v>
      </c>
    </row>
    <row r="743">
      <c r="A743" s="19" t="str">
        <f t="array" ref="A743">IFERROR(INDEX('Input - Capacities'!$F$3:$F$1128, MATCH(0,COUNTIF($A$1:A742, 'Input - Capacities'!$F$3:$F$1128), 0)),"")</f>
        <v>TRNUSASCUSASO</v>
      </c>
      <c r="B743" s="19" t="str">
        <f t="shared" si="1"/>
        <v>USASC</v>
      </c>
      <c r="C743" s="45" t="str">
        <f t="shared" si="2"/>
        <v>USASE</v>
      </c>
      <c r="D743" s="19" t="str">
        <f t="shared" si="3"/>
        <v>USASO</v>
      </c>
      <c r="E743" s="45" t="str">
        <f t="shared" si="4"/>
        <v>USASE</v>
      </c>
      <c r="F743" s="19" t="str">
        <f t="shared" si="5"/>
        <v>Yes</v>
      </c>
      <c r="G743" s="19" t="str">
        <f t="shared" si="6"/>
        <v>TRNUSASEUSASE</v>
      </c>
      <c r="H743" s="19">
        <f>max(SUMIFS('Input - Capacities'!$I$3:$I$1128,'Input - Capacities'!$F$3:$F$1128,A743),SUMIFS('Input - Capacities'!$J$3:$J$1128,'Input - Capacities'!$F$3:$F$1128,A743)*-1)</f>
        <v>823</v>
      </c>
      <c r="AD743" s="48"/>
      <c r="AE743" s="48" t="s">
        <v>1915</v>
      </c>
      <c r="AF743" s="19">
        <f t="shared" si="17"/>
        <v>1</v>
      </c>
      <c r="AH743" s="42" t="s">
        <v>1157</v>
      </c>
    </row>
    <row r="744">
      <c r="A744" s="19" t="str">
        <f t="array" ref="A744">IFERROR(INDEX('Input - Capacities'!$F$3:$F$1128, MATCH(0,COUNTIF($A$1:A743, 'Input - Capacities'!$F$3:$F$1128), 0)),"")</f>
        <v>TRNUSASGUSASO</v>
      </c>
      <c r="B744" s="19" t="str">
        <f t="shared" si="1"/>
        <v>USASG</v>
      </c>
      <c r="C744" s="45" t="str">
        <f t="shared" si="2"/>
        <v>USASE</v>
      </c>
      <c r="D744" s="19" t="str">
        <f t="shared" si="3"/>
        <v>USASO</v>
      </c>
      <c r="E744" s="45" t="str">
        <f t="shared" si="4"/>
        <v>USASE</v>
      </c>
      <c r="F744" s="19" t="str">
        <f t="shared" si="5"/>
        <v>Yes</v>
      </c>
      <c r="G744" s="19" t="str">
        <f t="shared" si="6"/>
        <v>TRNUSASEUSASE</v>
      </c>
      <c r="H744" s="19">
        <f>max(SUMIFS('Input - Capacities'!$I$3:$I$1128,'Input - Capacities'!$F$3:$F$1128,A744),SUMIFS('Input - Capacities'!$J$3:$J$1128,'Input - Capacities'!$F$3:$F$1128,A744)*-1)</f>
        <v>1013</v>
      </c>
      <c r="AD744" s="48"/>
      <c r="AE744" s="48" t="s">
        <v>1917</v>
      </c>
      <c r="AF744" s="19">
        <f t="shared" si="17"/>
        <v>1</v>
      </c>
      <c r="AH744" s="42" t="s">
        <v>326</v>
      </c>
    </row>
    <row r="745">
      <c r="A745" s="19" t="str">
        <f t="array" ref="A745">IFERROR(INDEX('Input - Capacities'!$F$3:$F$1128, MATCH(0,COUNTIF($A$1:A744, 'Input - Capacities'!$F$3:$F$1128), 0)),"")</f>
        <v>TRNUSASLUSATR</v>
      </c>
      <c r="B745" s="19" t="str">
        <f t="shared" si="1"/>
        <v>USASL</v>
      </c>
      <c r="C745" s="45" t="str">
        <f t="shared" si="2"/>
        <v>USAWE</v>
      </c>
      <c r="D745" s="19" t="str">
        <f t="shared" si="3"/>
        <v>USATR</v>
      </c>
      <c r="E745" s="45" t="str">
        <f t="shared" si="4"/>
        <v>USAWE</v>
      </c>
      <c r="F745" s="19" t="str">
        <f t="shared" si="5"/>
        <v>Yes</v>
      </c>
      <c r="G745" s="19" t="str">
        <f t="shared" si="6"/>
        <v>TRNUSAWEUSAWE</v>
      </c>
      <c r="H745" s="19">
        <f>max(SUMIFS('Input - Capacities'!$I$3:$I$1128,'Input - Capacities'!$F$3:$F$1128,A745),SUMIFS('Input - Capacities'!$J$3:$J$1128,'Input - Capacities'!$F$3:$F$1128,A745)*-1)</f>
        <v>0</v>
      </c>
      <c r="AD745" s="48"/>
      <c r="AE745" s="48" t="s">
        <v>1919</v>
      </c>
      <c r="AF745" s="19">
        <f t="shared" si="17"/>
        <v>1</v>
      </c>
      <c r="AH745" s="42" t="s">
        <v>1971</v>
      </c>
    </row>
    <row r="746">
      <c r="A746" s="19" t="str">
        <f t="array" ref="A746">IFERROR(INDEX('Input - Capacities'!$F$3:$F$1128, MATCH(0,COUNTIF($A$1:A745, 'Input - Capacities'!$F$3:$F$1128), 0)),"")</f>
        <v>TRNUSASMUSATC</v>
      </c>
      <c r="B746" s="19" t="str">
        <f t="shared" si="1"/>
        <v>USASM</v>
      </c>
      <c r="C746" s="45" t="str">
        <f t="shared" si="2"/>
        <v>USASE</v>
      </c>
      <c r="D746" s="19" t="str">
        <f t="shared" si="3"/>
        <v>USATC</v>
      </c>
      <c r="E746" s="45" t="str">
        <f t="shared" si="4"/>
        <v>USASE</v>
      </c>
      <c r="F746" s="19" t="str">
        <f t="shared" si="5"/>
        <v>Yes</v>
      </c>
      <c r="G746" s="19" t="str">
        <f t="shared" si="6"/>
        <v>TRNUSASEUSASE</v>
      </c>
      <c r="H746" s="19">
        <f>max(SUMIFS('Input - Capacities'!$I$3:$I$1128,'Input - Capacities'!$F$3:$F$1128,A746),SUMIFS('Input - Capacities'!$J$3:$J$1128,'Input - Capacities'!$F$3:$F$1128,A746)*-1)</f>
        <v>378</v>
      </c>
      <c r="AD746" s="48"/>
      <c r="AE746" s="48" t="s">
        <v>1920</v>
      </c>
      <c r="AF746" s="19">
        <f t="shared" si="17"/>
        <v>1</v>
      </c>
      <c r="AH746" s="42" t="s">
        <v>1972</v>
      </c>
    </row>
    <row r="747">
      <c r="A747" s="19" t="str">
        <f t="array" ref="A747">IFERROR(INDEX('Input - Capacities'!$F$3:$F$1128, MATCH(0,COUNTIF($A$1:A746, 'Input - Capacities'!$F$3:$F$1128), 0)),"")</f>
        <v>TRNUSASOUSATA</v>
      </c>
      <c r="B747" s="19" t="str">
        <f t="shared" si="1"/>
        <v>USASO</v>
      </c>
      <c r="C747" s="45" t="str">
        <f t="shared" si="2"/>
        <v>USASE</v>
      </c>
      <c r="D747" s="19" t="str">
        <f t="shared" si="3"/>
        <v>USATA</v>
      </c>
      <c r="E747" s="45" t="str">
        <f t="shared" si="4"/>
        <v>USASE</v>
      </c>
      <c r="F747" s="19" t="str">
        <f t="shared" si="5"/>
        <v>Yes</v>
      </c>
      <c r="G747" s="19" t="str">
        <f t="shared" si="6"/>
        <v>TRNUSASEUSASE</v>
      </c>
      <c r="H747" s="19">
        <f>max(SUMIFS('Input - Capacities'!$I$3:$I$1128,'Input - Capacities'!$F$3:$F$1128,A747),SUMIFS('Input - Capacities'!$J$3:$J$1128,'Input - Capacities'!$F$3:$F$1128,A747)*-1)</f>
        <v>164</v>
      </c>
      <c r="AD747" s="48"/>
      <c r="AE747" s="48" t="s">
        <v>1922</v>
      </c>
      <c r="AF747" s="19">
        <f t="shared" si="17"/>
        <v>1</v>
      </c>
      <c r="AH747" s="42" t="s">
        <v>1160</v>
      </c>
    </row>
    <row r="748">
      <c r="A748" s="19" t="str">
        <f t="array" ref="A748">IFERROR(INDEX('Input - Capacities'!$F$3:$F$1128, MATCH(0,COUNTIF($A$1:A747, 'Input - Capacities'!$F$3:$F$1128), 0)),"")</f>
        <v>TRNUSASOUSATV</v>
      </c>
      <c r="B748" s="19" t="str">
        <f t="shared" si="1"/>
        <v>USASO</v>
      </c>
      <c r="C748" s="45" t="str">
        <f t="shared" si="2"/>
        <v>USASE</v>
      </c>
      <c r="D748" s="19" t="str">
        <f t="shared" si="3"/>
        <v>USATV</v>
      </c>
      <c r="E748" s="45" t="str">
        <f t="shared" si="4"/>
        <v>USASE</v>
      </c>
      <c r="F748" s="19" t="str">
        <f t="shared" si="5"/>
        <v>Yes</v>
      </c>
      <c r="G748" s="19" t="str">
        <f t="shared" si="6"/>
        <v>TRNUSASEUSASE</v>
      </c>
      <c r="H748" s="19">
        <f>max(SUMIFS('Input - Capacities'!$I$3:$I$1128,'Input - Capacities'!$F$3:$F$1128,A748),SUMIFS('Input - Capacities'!$J$3:$J$1128,'Input - Capacities'!$F$3:$F$1128,A748)*-1)</f>
        <v>1535</v>
      </c>
      <c r="AD748" s="48"/>
      <c r="AE748" s="48" t="s">
        <v>1924</v>
      </c>
      <c r="AF748" s="19">
        <f t="shared" si="17"/>
        <v>1</v>
      </c>
      <c r="AH748" s="42" t="s">
        <v>1166</v>
      </c>
    </row>
    <row r="749">
      <c r="A749" s="19" t="str">
        <f t="array" ref="A749">IFERROR(INDEX('Input - Capacities'!$F$3:$F$1128, MATCH(0,COUNTIF($A$1:A748, 'Input - Capacities'!$F$3:$F$1128), 0)),"")</f>
        <v>TRNUSASPUSASW</v>
      </c>
      <c r="B749" s="19" t="str">
        <f t="shared" si="1"/>
        <v>USASP</v>
      </c>
      <c r="C749" s="45" t="str">
        <f t="shared" si="2"/>
        <v>USAMR</v>
      </c>
      <c r="D749" s="19" t="str">
        <f t="shared" si="3"/>
        <v>USASW</v>
      </c>
      <c r="E749" s="45" t="str">
        <f t="shared" si="4"/>
        <v>USAMR</v>
      </c>
      <c r="F749" s="19" t="str">
        <f t="shared" si="5"/>
        <v>Yes</v>
      </c>
      <c r="G749" s="19" t="str">
        <f t="shared" si="6"/>
        <v>TRNUSAMRUSAMR</v>
      </c>
      <c r="H749" s="19">
        <f>max(SUMIFS('Input - Capacities'!$I$3:$I$1128,'Input - Capacities'!$F$3:$F$1128,A749),SUMIFS('Input - Capacities'!$J$3:$J$1128,'Input - Capacities'!$F$3:$F$1128,A749)*-1)</f>
        <v>466</v>
      </c>
      <c r="AD749" s="48"/>
      <c r="AE749" s="48" t="s">
        <v>1926</v>
      </c>
      <c r="AF749" s="19">
        <f t="shared" si="17"/>
        <v>1</v>
      </c>
      <c r="AH749" s="42" t="s">
        <v>1168</v>
      </c>
    </row>
    <row r="750">
      <c r="A750" s="19" t="str">
        <f t="array" ref="A750">IFERROR(INDEX('Input - Capacities'!$F$3:$F$1128, MATCH(0,COUNTIF($A$1:A749, 'Input - Capacities'!$F$3:$F$1128), 0)),"")</f>
        <v>TRNUSASRUSATP</v>
      </c>
      <c r="B750" s="19" t="str">
        <f t="shared" si="1"/>
        <v>USASR</v>
      </c>
      <c r="C750" s="45" t="str">
        <f t="shared" si="2"/>
        <v>USAWE</v>
      </c>
      <c r="D750" s="19" t="str">
        <f t="shared" si="3"/>
        <v>USATP</v>
      </c>
      <c r="E750" s="45" t="str">
        <f t="shared" si="4"/>
        <v>USAWE</v>
      </c>
      <c r="F750" s="19" t="str">
        <f t="shared" si="5"/>
        <v>Yes</v>
      </c>
      <c r="G750" s="19" t="str">
        <f t="shared" si="6"/>
        <v>TRNUSAWEUSAWE</v>
      </c>
      <c r="H750" s="19">
        <f>max(SUMIFS('Input - Capacities'!$I$3:$I$1128,'Input - Capacities'!$F$3:$F$1128,A750),SUMIFS('Input - Capacities'!$J$3:$J$1128,'Input - Capacities'!$F$3:$F$1128,A750)*-1)</f>
        <v>795</v>
      </c>
      <c r="AD750" s="48"/>
      <c r="AE750" s="48" t="s">
        <v>1928</v>
      </c>
      <c r="AF750" s="19">
        <f t="shared" si="17"/>
        <v>1</v>
      </c>
      <c r="AH750" s="42" t="s">
        <v>1170</v>
      </c>
    </row>
    <row r="751">
      <c r="A751" s="19" t="str">
        <f t="array" ref="A751">IFERROR(INDEX('Input - Capacities'!$F$3:$F$1128, MATCH(0,COUNTIF($A$1:A750, 'Input - Capacities'!$F$3:$F$1128), 0)),"")</f>
        <v>TRNUSASRUSAWC</v>
      </c>
      <c r="B751" s="19" t="str">
        <f t="shared" si="1"/>
        <v>USASR</v>
      </c>
      <c r="C751" s="45" t="str">
        <f t="shared" si="2"/>
        <v>USAWE</v>
      </c>
      <c r="D751" s="19" t="str">
        <f t="shared" si="3"/>
        <v>USAWC</v>
      </c>
      <c r="E751" s="45" t="str">
        <f t="shared" si="4"/>
        <v>USAWE</v>
      </c>
      <c r="F751" s="19" t="str">
        <f t="shared" si="5"/>
        <v>Yes</v>
      </c>
      <c r="G751" s="19" t="str">
        <f t="shared" si="6"/>
        <v>TRNUSAWEUSAWE</v>
      </c>
      <c r="H751" s="19">
        <f>max(SUMIFS('Input - Capacities'!$I$3:$I$1128,'Input - Capacities'!$F$3:$F$1128,A751),SUMIFS('Input - Capacities'!$J$3:$J$1128,'Input - Capacities'!$F$3:$F$1128,A751)*-1)</f>
        <v>636</v>
      </c>
      <c r="AD751" s="48"/>
      <c r="AE751" s="48" t="s">
        <v>1930</v>
      </c>
      <c r="AF751" s="19">
        <f t="shared" si="17"/>
        <v>1</v>
      </c>
      <c r="AH751" s="42" t="s">
        <v>1171</v>
      </c>
    </row>
    <row r="752">
      <c r="A752" s="19" t="str">
        <f t="array" ref="A752">IFERROR(INDEX('Input - Capacities'!$F$3:$F$1128, MATCH(0,COUNTIF($A$1:A751, 'Input - Capacities'!$F$3:$F$1128), 0)),"")</f>
        <v>TRNUSASWUSAWA</v>
      </c>
      <c r="B752" s="19" t="str">
        <f t="shared" si="1"/>
        <v>USASW</v>
      </c>
      <c r="C752" s="45" t="str">
        <f t="shared" si="2"/>
        <v>USAMR</v>
      </c>
      <c r="D752" s="19" t="str">
        <f t="shared" si="3"/>
        <v>USAWA</v>
      </c>
      <c r="E752" s="45" t="str">
        <f t="shared" si="4"/>
        <v>USAWE</v>
      </c>
      <c r="F752" s="19" t="str">
        <f t="shared" si="5"/>
        <v>Yes</v>
      </c>
      <c r="G752" s="19" t="str">
        <f t="shared" si="6"/>
        <v>TRNUSAMRUSAWE</v>
      </c>
      <c r="H752" s="19">
        <f>max(SUMIFS('Input - Capacities'!$I$3:$I$1128,'Input - Capacities'!$F$3:$F$1128,A752),SUMIFS('Input - Capacities'!$J$3:$J$1128,'Input - Capacities'!$F$3:$F$1128,A752)*-1)</f>
        <v>181</v>
      </c>
      <c r="AD752" s="48"/>
      <c r="AE752" s="48" t="s">
        <v>1932</v>
      </c>
      <c r="AF752" s="19">
        <f t="shared" si="17"/>
        <v>1</v>
      </c>
      <c r="AH752" s="42" t="s">
        <v>1172</v>
      </c>
    </row>
    <row r="753">
      <c r="A753" s="19" t="str">
        <f t="array" ref="A753">IFERROR(INDEX('Input - Capacities'!$F$3:$F$1128, MATCH(0,COUNTIF($A$1:A752, 'Input - Capacities'!$F$3:$F$1128), 0)),"")</f>
        <v>TRNUSASWUSAWM</v>
      </c>
      <c r="B753" s="19" t="str">
        <f t="shared" si="1"/>
        <v>USASW</v>
      </c>
      <c r="C753" s="45" t="str">
        <f t="shared" si="2"/>
        <v>USAMR</v>
      </c>
      <c r="D753" s="19" t="str">
        <f t="shared" si="3"/>
        <v>USAWM</v>
      </c>
      <c r="E753" s="45" t="str">
        <f t="shared" si="4"/>
        <v>USAWE</v>
      </c>
      <c r="F753" s="19" t="str">
        <f t="shared" si="5"/>
        <v>Yes</v>
      </c>
      <c r="G753" s="19" t="str">
        <f t="shared" si="6"/>
        <v>TRNUSAMRUSAWE</v>
      </c>
      <c r="H753" s="19">
        <f>max(SUMIFS('Input - Capacities'!$I$3:$I$1128,'Input - Capacities'!$F$3:$F$1128,A753),SUMIFS('Input - Capacities'!$J$3:$J$1128,'Input - Capacities'!$F$3:$F$1128,A753)*-1)</f>
        <v>348</v>
      </c>
      <c r="AD753" s="48"/>
      <c r="AE753" s="48" t="s">
        <v>1934</v>
      </c>
      <c r="AF753" s="19">
        <f t="shared" si="17"/>
        <v>1</v>
      </c>
      <c r="AH753" s="42" t="s">
        <v>1174</v>
      </c>
    </row>
    <row r="754">
      <c r="A754" s="19" t="str">
        <f t="array" ref="A754">IFERROR(INDEX('Input - Capacities'!$F$3:$F$1128, MATCH(0,COUNTIF($A$1:A753, 'Input - Capacities'!$F$3:$F$1128), 0)),"")</f>
        <v>TRNUSATPUSAWC</v>
      </c>
      <c r="B754" s="19" t="str">
        <f t="shared" si="1"/>
        <v>USATP</v>
      </c>
      <c r="C754" s="45" t="str">
        <f t="shared" si="2"/>
        <v>USAWE</v>
      </c>
      <c r="D754" s="19" t="str">
        <f t="shared" si="3"/>
        <v>USAWC</v>
      </c>
      <c r="E754" s="45" t="str">
        <f t="shared" si="4"/>
        <v>USAWE</v>
      </c>
      <c r="F754" s="19" t="str">
        <f t="shared" si="5"/>
        <v>Yes</v>
      </c>
      <c r="G754" s="19" t="str">
        <f t="shared" si="6"/>
        <v>TRNUSAWEUSAWE</v>
      </c>
      <c r="H754" s="19">
        <f>max(SUMIFS('Input - Capacities'!$I$3:$I$1128,'Input - Capacities'!$F$3:$F$1128,A754),SUMIFS('Input - Capacities'!$J$3:$J$1128,'Input - Capacities'!$F$3:$F$1128,A754)*-1)</f>
        <v>276</v>
      </c>
      <c r="AD754" s="48"/>
      <c r="AE754" s="48" t="s">
        <v>1936</v>
      </c>
      <c r="AF754" s="19">
        <f t="shared" si="17"/>
        <v>1</v>
      </c>
      <c r="AH754" s="42" t="s">
        <v>1176</v>
      </c>
    </row>
    <row r="755">
      <c r="A755" s="19" t="str">
        <f t="array" ref="A755">IFERROR(INDEX('Input - Capacities'!$F$3:$F$1128, MATCH(0,COUNTIF($A$1:A754, 'Input - Capacities'!$F$3:$F$1128), 0)),"")</f>
        <v>TRNUSAWAUSAWM</v>
      </c>
      <c r="B755" s="19" t="str">
        <f t="shared" si="1"/>
        <v>USAWA</v>
      </c>
      <c r="C755" s="45" t="str">
        <f t="shared" si="2"/>
        <v>USAWE</v>
      </c>
      <c r="D755" s="19" t="str">
        <f t="shared" si="3"/>
        <v>USAWM</v>
      </c>
      <c r="E755" s="45" t="str">
        <f t="shared" si="4"/>
        <v>USAWE</v>
      </c>
      <c r="F755" s="19" t="str">
        <f t="shared" si="5"/>
        <v>Yes</v>
      </c>
      <c r="G755" s="19" t="str">
        <f t="shared" si="6"/>
        <v>TRNUSAWEUSAWE</v>
      </c>
      <c r="H755" s="19">
        <f>max(SUMIFS('Input - Capacities'!$I$3:$I$1128,'Input - Capacities'!$F$3:$F$1128,A755),SUMIFS('Input - Capacities'!$J$3:$J$1128,'Input - Capacities'!$F$3:$F$1128,A755)*-1)</f>
        <v>110</v>
      </c>
      <c r="AD755" s="48"/>
      <c r="AE755" s="48" t="s">
        <v>1937</v>
      </c>
      <c r="AF755" s="19">
        <f t="shared" si="17"/>
        <v>1</v>
      </c>
      <c r="AH755" s="42" t="s">
        <v>1456</v>
      </c>
    </row>
    <row r="756">
      <c r="A756" s="19" t="str">
        <f t="array" ref="A756">IFERROR(INDEX('Input - Capacities'!$F$3:$F$1128, MATCH(0,COUNTIF($A$1:A755, 'Input - Capacities'!$F$3:$F$1128), 0)),"")</f>
        <v>TRNUSAWCUSAWM</v>
      </c>
      <c r="B756" s="19" t="str">
        <f t="shared" si="1"/>
        <v>USAWC</v>
      </c>
      <c r="C756" s="45" t="str">
        <f t="shared" si="2"/>
        <v>USAWE</v>
      </c>
      <c r="D756" s="19" t="str">
        <f t="shared" si="3"/>
        <v>USAWM</v>
      </c>
      <c r="E756" s="45" t="str">
        <f t="shared" si="4"/>
        <v>USAWE</v>
      </c>
      <c r="F756" s="19" t="str">
        <f t="shared" si="5"/>
        <v>Yes</v>
      </c>
      <c r="G756" s="19" t="str">
        <f t="shared" si="6"/>
        <v>TRNUSAWEUSAWE</v>
      </c>
      <c r="H756" s="19">
        <f>max(SUMIFS('Input - Capacities'!$I$3:$I$1128,'Input - Capacities'!$F$3:$F$1128,A756),SUMIFS('Input - Capacities'!$J$3:$J$1128,'Input - Capacities'!$F$3:$F$1128,A756)*-1)</f>
        <v>492</v>
      </c>
      <c r="AD756" s="48"/>
      <c r="AE756" s="48" t="s">
        <v>1938</v>
      </c>
      <c r="AF756" s="19">
        <f t="shared" si="17"/>
        <v>1</v>
      </c>
      <c r="AH756" s="42" t="s">
        <v>1460</v>
      </c>
    </row>
    <row r="757">
      <c r="A757" s="19" t="str">
        <f t="array" ref="A757">IFERROR(INDEX('Input - Capacities'!$F$3:$F$1128, MATCH(0,COUNTIF($A$1:A756, 'Input - Capacities'!$F$3:$F$1128), 0)),"")</f>
        <v/>
      </c>
      <c r="B757" s="19" t="str">
        <f t="shared" si="1"/>
        <v/>
      </c>
      <c r="C757" s="45" t="str">
        <f t="shared" si="2"/>
        <v>#N/A</v>
      </c>
      <c r="D757" s="19" t="str">
        <f t="shared" si="3"/>
        <v/>
      </c>
      <c r="E757" s="45" t="str">
        <f t="shared" si="4"/>
        <v>#N/A</v>
      </c>
      <c r="F757" s="19" t="str">
        <f t="shared" si="5"/>
        <v>No</v>
      </c>
      <c r="G757" s="19" t="str">
        <f t="shared" si="6"/>
        <v>#N/A</v>
      </c>
      <c r="H757" s="19">
        <f>max(SUMIFS('Input - Capacities'!$I$3:$I$1128,'Input - Capacities'!$F$3:$F$1128,A757),SUMIFS('Input - Capacities'!$J$3:$J$1128,'Input - Capacities'!$F$3:$F$1128,A757)*-1)</f>
        <v>0</v>
      </c>
      <c r="AD757" s="48"/>
      <c r="AE757" s="48" t="s">
        <v>1939</v>
      </c>
      <c r="AF757" s="19">
        <f t="shared" si="17"/>
        <v>1</v>
      </c>
      <c r="AH757" s="42" t="s">
        <v>1462</v>
      </c>
    </row>
    <row r="758">
      <c r="A758" s="19" t="str">
        <f t="array" ref="A758">IFERROR(INDEX('Input - Capacities'!$F$3:$F$1128, MATCH(0,COUNTIF($A$1:A757, 'Input - Capacities'!$F$3:$F$1128), 0)),"")</f>
        <v/>
      </c>
      <c r="B758" s="19" t="str">
        <f t="shared" si="1"/>
        <v/>
      </c>
      <c r="C758" s="45" t="str">
        <f t="shared" si="2"/>
        <v>#N/A</v>
      </c>
      <c r="D758" s="19" t="str">
        <f t="shared" si="3"/>
        <v/>
      </c>
      <c r="E758" s="45" t="str">
        <f t="shared" si="4"/>
        <v>#N/A</v>
      </c>
      <c r="F758" s="19" t="str">
        <f t="shared" si="5"/>
        <v>No</v>
      </c>
      <c r="G758" s="19" t="str">
        <f t="shared" si="6"/>
        <v>#N/A</v>
      </c>
      <c r="H758" s="19">
        <f>max(SUMIFS('Input - Capacities'!$I$3:$I$1128,'Input - Capacities'!$F$3:$F$1128,A758),SUMIFS('Input - Capacities'!$J$3:$J$1128,'Input - Capacities'!$F$3:$F$1128,A758)*-1)</f>
        <v>0</v>
      </c>
      <c r="AD758" s="48"/>
      <c r="AE758" s="48" t="s">
        <v>1940</v>
      </c>
      <c r="AF758" s="19">
        <f t="shared" si="17"/>
        <v>1</v>
      </c>
      <c r="AH758" s="42" t="s">
        <v>1177</v>
      </c>
    </row>
    <row r="759">
      <c r="A759" s="19" t="str">
        <f t="array" ref="A759">IFERROR(INDEX('Input - Capacities'!$F$3:$F$1128, MATCH(0,COUNTIF($A$1:A758, 'Input - Capacities'!$F$3:$F$1128), 0)),"")</f>
        <v/>
      </c>
      <c r="B759" s="19" t="str">
        <f t="shared" si="1"/>
        <v/>
      </c>
      <c r="C759" s="45" t="str">
        <f t="shared" si="2"/>
        <v>#N/A</v>
      </c>
      <c r="D759" s="19" t="str">
        <f t="shared" si="3"/>
        <v/>
      </c>
      <c r="E759" s="45" t="str">
        <f t="shared" si="4"/>
        <v>#N/A</v>
      </c>
      <c r="F759" s="19" t="str">
        <f t="shared" si="5"/>
        <v>No</v>
      </c>
      <c r="G759" s="19" t="str">
        <f t="shared" si="6"/>
        <v>#N/A</v>
      </c>
      <c r="H759" s="19">
        <f>max(SUMIFS('Input - Capacities'!$I$3:$I$1128,'Input - Capacities'!$F$3:$F$1128,A759),SUMIFS('Input - Capacities'!$J$3:$J$1128,'Input - Capacities'!$F$3:$F$1128,A759)*-1)</f>
        <v>0</v>
      </c>
      <c r="AD759" s="48"/>
      <c r="AE759" s="48" t="s">
        <v>1941</v>
      </c>
      <c r="AF759" s="19">
        <f t="shared" si="17"/>
        <v>1</v>
      </c>
      <c r="AH759" s="42" t="s">
        <v>1179</v>
      </c>
    </row>
    <row r="760">
      <c r="A760" s="19" t="str">
        <f t="array" ref="A760">IFERROR(INDEX('Input - Capacities'!$F$3:$F$1128, MATCH(0,COUNTIF($A$1:A759, 'Input - Capacities'!$F$3:$F$1128), 0)),"")</f>
        <v/>
      </c>
      <c r="B760" s="19" t="str">
        <f t="shared" si="1"/>
        <v/>
      </c>
      <c r="C760" s="45" t="str">
        <f t="shared" si="2"/>
        <v>#N/A</v>
      </c>
      <c r="D760" s="19" t="str">
        <f t="shared" si="3"/>
        <v/>
      </c>
      <c r="E760" s="45" t="str">
        <f t="shared" si="4"/>
        <v>#N/A</v>
      </c>
      <c r="F760" s="19" t="str">
        <f t="shared" si="5"/>
        <v>No</v>
      </c>
      <c r="G760" s="19" t="str">
        <f t="shared" si="6"/>
        <v>#N/A</v>
      </c>
      <c r="H760" s="19">
        <f>max(SUMIFS('Input - Capacities'!$I$3:$I$1128,'Input - Capacities'!$F$3:$F$1128,A760),SUMIFS('Input - Capacities'!$J$3:$J$1128,'Input - Capacities'!$F$3:$F$1128,A760)*-1)</f>
        <v>0</v>
      </c>
      <c r="AD760" s="48"/>
      <c r="AE760" s="48" t="s">
        <v>1942</v>
      </c>
      <c r="AF760" s="19">
        <f t="shared" si="17"/>
        <v>1</v>
      </c>
      <c r="AH760" s="42" t="s">
        <v>1181</v>
      </c>
    </row>
    <row r="761">
      <c r="A761" s="19" t="str">
        <f t="array" ref="A761">IFERROR(INDEX('Input - Capacities'!$F$3:$F$1128, MATCH(0,COUNTIF($A$1:A760, 'Input - Capacities'!$F$3:$F$1128), 0)),"")</f>
        <v/>
      </c>
      <c r="B761" s="19" t="str">
        <f t="shared" si="1"/>
        <v/>
      </c>
      <c r="C761" s="45" t="str">
        <f t="shared" si="2"/>
        <v>#N/A</v>
      </c>
      <c r="D761" s="19" t="str">
        <f t="shared" si="3"/>
        <v/>
      </c>
      <c r="E761" s="45" t="str">
        <f t="shared" si="4"/>
        <v>#N/A</v>
      </c>
      <c r="F761" s="19" t="str">
        <f t="shared" si="5"/>
        <v>No</v>
      </c>
      <c r="G761" s="19" t="str">
        <f t="shared" si="6"/>
        <v>#N/A</v>
      </c>
      <c r="H761" s="19">
        <f>max(SUMIFS('Input - Capacities'!$I$3:$I$1128,'Input - Capacities'!$F$3:$F$1128,A761),SUMIFS('Input - Capacities'!$J$3:$J$1128,'Input - Capacities'!$F$3:$F$1128,A761)*-1)</f>
        <v>0</v>
      </c>
      <c r="AD761" s="48"/>
      <c r="AE761" s="48" t="s">
        <v>1943</v>
      </c>
      <c r="AF761" s="19">
        <f t="shared" si="17"/>
        <v>1</v>
      </c>
      <c r="AH761" s="42" t="s">
        <v>327</v>
      </c>
    </row>
    <row r="762">
      <c r="A762" s="19" t="str">
        <f t="array" ref="A762">IFERROR(INDEX('Input - Capacities'!$F$3:$F$1128, MATCH(0,COUNTIF($A$1:A761, 'Input - Capacities'!$F$3:$F$1128), 0)),"")</f>
        <v/>
      </c>
      <c r="B762" s="19" t="str">
        <f t="shared" si="1"/>
        <v/>
      </c>
      <c r="C762" s="45" t="str">
        <f t="shared" si="2"/>
        <v>#N/A</v>
      </c>
      <c r="D762" s="19" t="str">
        <f t="shared" si="3"/>
        <v/>
      </c>
      <c r="E762" s="45" t="str">
        <f t="shared" si="4"/>
        <v>#N/A</v>
      </c>
      <c r="F762" s="19" t="str">
        <f t="shared" si="5"/>
        <v>No</v>
      </c>
      <c r="G762" s="19" t="str">
        <f t="shared" si="6"/>
        <v>#N/A</v>
      </c>
      <c r="H762" s="19">
        <f>max(SUMIFS('Input - Capacities'!$I$3:$I$1128,'Input - Capacities'!$F$3:$F$1128,A762),SUMIFS('Input - Capacities'!$J$3:$J$1128,'Input - Capacities'!$F$3:$F$1128,A762)*-1)</f>
        <v>0</v>
      </c>
      <c r="AD762" s="48"/>
      <c r="AE762" s="48" t="s">
        <v>1944</v>
      </c>
      <c r="AF762" s="19">
        <f t="shared" si="17"/>
        <v>1</v>
      </c>
      <c r="AH762" s="42" t="s">
        <v>1185</v>
      </c>
    </row>
    <row r="763">
      <c r="A763" s="19" t="str">
        <f t="array" ref="A763">IFERROR(INDEX('Input - Capacities'!$F$3:$F$1128, MATCH(0,COUNTIF($A$1:A762, 'Input - Capacities'!$F$3:$F$1128), 0)),"")</f>
        <v/>
      </c>
      <c r="B763" s="19" t="str">
        <f t="shared" si="1"/>
        <v/>
      </c>
      <c r="C763" s="45" t="str">
        <f t="shared" si="2"/>
        <v>#N/A</v>
      </c>
      <c r="D763" s="19" t="str">
        <f t="shared" si="3"/>
        <v/>
      </c>
      <c r="E763" s="45" t="str">
        <f t="shared" si="4"/>
        <v>#N/A</v>
      </c>
      <c r="F763" s="19" t="str">
        <f t="shared" si="5"/>
        <v>No</v>
      </c>
      <c r="G763" s="19" t="str">
        <f t="shared" si="6"/>
        <v>#N/A</v>
      </c>
      <c r="H763" s="19">
        <f>max(SUMIFS('Input - Capacities'!$I$3:$I$1128,'Input - Capacities'!$F$3:$F$1128,A763),SUMIFS('Input - Capacities'!$J$3:$J$1128,'Input - Capacities'!$F$3:$F$1128,A763)*-1)</f>
        <v>0</v>
      </c>
      <c r="AD763" s="48"/>
      <c r="AE763" s="48" t="s">
        <v>1945</v>
      </c>
      <c r="AF763" s="19">
        <f t="shared" si="17"/>
        <v>1</v>
      </c>
      <c r="AH763" s="42" t="s">
        <v>1187</v>
      </c>
    </row>
    <row r="764">
      <c r="A764" s="19" t="str">
        <f t="array" ref="A764">IFERROR(INDEX('Input - Capacities'!$F$3:$F$1128, MATCH(0,COUNTIF($A$1:A763, 'Input - Capacities'!$F$3:$F$1128), 0)),"")</f>
        <v/>
      </c>
      <c r="B764" s="19" t="str">
        <f t="shared" si="1"/>
        <v/>
      </c>
      <c r="C764" s="45" t="str">
        <f t="shared" si="2"/>
        <v>#N/A</v>
      </c>
      <c r="D764" s="19" t="str">
        <f t="shared" si="3"/>
        <v/>
      </c>
      <c r="E764" s="45" t="str">
        <f t="shared" si="4"/>
        <v>#N/A</v>
      </c>
      <c r="F764" s="19" t="str">
        <f t="shared" si="5"/>
        <v>No</v>
      </c>
      <c r="G764" s="19" t="str">
        <f t="shared" si="6"/>
        <v>#N/A</v>
      </c>
      <c r="H764" s="19">
        <f>max(SUMIFS('Input - Capacities'!$I$3:$I$1128,'Input - Capacities'!$F$3:$F$1128,A764),SUMIFS('Input - Capacities'!$J$3:$J$1128,'Input - Capacities'!$F$3:$F$1128,A764)*-1)</f>
        <v>0</v>
      </c>
      <c r="AD764" s="48"/>
      <c r="AE764" s="48" t="s">
        <v>1946</v>
      </c>
      <c r="AF764" s="19">
        <f t="shared" si="17"/>
        <v>1</v>
      </c>
      <c r="AH764" s="42" t="s">
        <v>1188</v>
      </c>
    </row>
    <row r="765">
      <c r="A765" s="19" t="str">
        <f t="array" ref="A765">IFERROR(INDEX('Input - Capacities'!$F$3:$F$1128, MATCH(0,COUNTIF($A$1:A764, 'Input - Capacities'!$F$3:$F$1128), 0)),"")</f>
        <v/>
      </c>
      <c r="B765" s="19" t="str">
        <f t="shared" si="1"/>
        <v/>
      </c>
      <c r="C765" s="45" t="str">
        <f t="shared" si="2"/>
        <v>#N/A</v>
      </c>
      <c r="D765" s="19" t="str">
        <f t="shared" si="3"/>
        <v/>
      </c>
      <c r="E765" s="45" t="str">
        <f t="shared" si="4"/>
        <v>#N/A</v>
      </c>
      <c r="F765" s="19" t="str">
        <f t="shared" si="5"/>
        <v>No</v>
      </c>
      <c r="G765" s="19" t="str">
        <f t="shared" si="6"/>
        <v>#N/A</v>
      </c>
      <c r="H765" s="19">
        <f>max(SUMIFS('Input - Capacities'!$I$3:$I$1128,'Input - Capacities'!$F$3:$F$1128,A765),SUMIFS('Input - Capacities'!$J$3:$J$1128,'Input - Capacities'!$F$3:$F$1128,A765)*-1)</f>
        <v>0</v>
      </c>
      <c r="AD765" s="48"/>
      <c r="AE765" s="48" t="s">
        <v>1947</v>
      </c>
      <c r="AF765" s="19">
        <f t="shared" si="17"/>
        <v>1</v>
      </c>
      <c r="AH765" s="42" t="s">
        <v>330</v>
      </c>
    </row>
    <row r="766">
      <c r="A766" s="19" t="str">
        <f t="array" ref="A766">IFERROR(INDEX('Input - Capacities'!$F$3:$F$1128, MATCH(0,COUNTIF($A$1:A765, 'Input - Capacities'!$F$3:$F$1128), 0)),"")</f>
        <v/>
      </c>
      <c r="B766" s="19" t="str">
        <f t="shared" si="1"/>
        <v/>
      </c>
      <c r="C766" s="45" t="str">
        <f t="shared" si="2"/>
        <v>#N/A</v>
      </c>
      <c r="D766" s="19" t="str">
        <f t="shared" si="3"/>
        <v/>
      </c>
      <c r="E766" s="45" t="str">
        <f t="shared" si="4"/>
        <v>#N/A</v>
      </c>
      <c r="F766" s="19" t="str">
        <f t="shared" si="5"/>
        <v>No</v>
      </c>
      <c r="G766" s="19" t="str">
        <f t="shared" si="6"/>
        <v>#N/A</v>
      </c>
      <c r="H766" s="19">
        <f>max(SUMIFS('Input - Capacities'!$I$3:$I$1128,'Input - Capacities'!$F$3:$F$1128,A766),SUMIFS('Input - Capacities'!$J$3:$J$1128,'Input - Capacities'!$F$3:$F$1128,A766)*-1)</f>
        <v>0</v>
      </c>
      <c r="AD766" s="48"/>
      <c r="AE766" s="48" t="s">
        <v>1948</v>
      </c>
      <c r="AF766" s="19">
        <f t="shared" si="17"/>
        <v>1</v>
      </c>
      <c r="AH766" s="42" t="s">
        <v>331</v>
      </c>
    </row>
    <row r="767">
      <c r="A767" s="19" t="str">
        <f t="array" ref="A767">IFERROR(INDEX('Input - Capacities'!$F$3:$F$1128, MATCH(0,COUNTIF($A$1:A766, 'Input - Capacities'!$F$3:$F$1128), 0)),"")</f>
        <v/>
      </c>
      <c r="B767" s="19" t="str">
        <f t="shared" si="1"/>
        <v/>
      </c>
      <c r="C767" s="45" t="str">
        <f t="shared" si="2"/>
        <v>#N/A</v>
      </c>
      <c r="D767" s="19" t="str">
        <f t="shared" si="3"/>
        <v/>
      </c>
      <c r="E767" s="45" t="str">
        <f t="shared" si="4"/>
        <v>#N/A</v>
      </c>
      <c r="F767" s="19" t="str">
        <f t="shared" si="5"/>
        <v>No</v>
      </c>
      <c r="G767" s="19" t="str">
        <f t="shared" si="6"/>
        <v>#N/A</v>
      </c>
      <c r="H767" s="19">
        <f>max(SUMIFS('Input - Capacities'!$I$3:$I$1128,'Input - Capacities'!$F$3:$F$1128,A767),SUMIFS('Input - Capacities'!$J$3:$J$1128,'Input - Capacities'!$F$3:$F$1128,A767)*-1)</f>
        <v>0</v>
      </c>
      <c r="AD767" s="48"/>
      <c r="AE767" s="48" t="s">
        <v>1949</v>
      </c>
      <c r="AF767" s="19">
        <f t="shared" si="17"/>
        <v>1</v>
      </c>
      <c r="AH767" s="42" t="s">
        <v>334</v>
      </c>
    </row>
    <row r="768">
      <c r="A768" s="19" t="str">
        <f t="array" ref="A768">IFERROR(INDEX('Input - Capacities'!$F$3:$F$1128, MATCH(0,COUNTIF($A$1:A767, 'Input - Capacities'!$F$3:$F$1128), 0)),"")</f>
        <v/>
      </c>
      <c r="B768" s="19" t="str">
        <f t="shared" si="1"/>
        <v/>
      </c>
      <c r="C768" s="45" t="str">
        <f t="shared" si="2"/>
        <v>#N/A</v>
      </c>
      <c r="D768" s="19" t="str">
        <f t="shared" si="3"/>
        <v/>
      </c>
      <c r="E768" s="45" t="str">
        <f t="shared" si="4"/>
        <v>#N/A</v>
      </c>
      <c r="F768" s="19" t="str">
        <f t="shared" si="5"/>
        <v>No</v>
      </c>
      <c r="G768" s="19" t="str">
        <f t="shared" si="6"/>
        <v>#N/A</v>
      </c>
      <c r="H768" s="19">
        <f>max(SUMIFS('Input - Capacities'!$I$3:$I$1128,'Input - Capacities'!$F$3:$F$1128,A768),SUMIFS('Input - Capacities'!$J$3:$J$1128,'Input - Capacities'!$F$3:$F$1128,A768)*-1)</f>
        <v>0</v>
      </c>
      <c r="AD768" s="48"/>
      <c r="AE768" s="48" t="s">
        <v>1950</v>
      </c>
      <c r="AF768" s="19">
        <f t="shared" si="17"/>
        <v>1</v>
      </c>
      <c r="AH768" s="42" t="s">
        <v>335</v>
      </c>
    </row>
    <row r="769">
      <c r="A769" s="19" t="str">
        <f t="array" ref="A769">IFERROR(INDEX('Input - Capacities'!$F$3:$F$1128, MATCH(0,COUNTIF($A$1:A768, 'Input - Capacities'!$F$3:$F$1128), 0)),"")</f>
        <v/>
      </c>
      <c r="B769" s="19" t="str">
        <f t="shared" si="1"/>
        <v/>
      </c>
      <c r="C769" s="45" t="str">
        <f t="shared" si="2"/>
        <v>#N/A</v>
      </c>
      <c r="D769" s="19" t="str">
        <f t="shared" si="3"/>
        <v/>
      </c>
      <c r="E769" s="45" t="str">
        <f t="shared" si="4"/>
        <v>#N/A</v>
      </c>
      <c r="F769" s="19" t="str">
        <f t="shared" si="5"/>
        <v>No</v>
      </c>
      <c r="G769" s="19" t="str">
        <f t="shared" si="6"/>
        <v>#N/A</v>
      </c>
      <c r="H769" s="19">
        <f>max(SUMIFS('Input - Capacities'!$I$3:$I$1128,'Input - Capacities'!$F$3:$F$1128,A769),SUMIFS('Input - Capacities'!$J$3:$J$1128,'Input - Capacities'!$F$3:$F$1128,A769)*-1)</f>
        <v>0</v>
      </c>
      <c r="AD769" s="48"/>
      <c r="AE769" s="48" t="s">
        <v>1951</v>
      </c>
      <c r="AF769" s="19">
        <f t="shared" si="17"/>
        <v>1</v>
      </c>
      <c r="AH769" s="42" t="s">
        <v>339</v>
      </c>
    </row>
    <row r="770">
      <c r="A770" s="19" t="str">
        <f t="array" ref="A770">IFERROR(INDEX('Input - Capacities'!$F$3:$F$1128, MATCH(0,COUNTIF($A$1:A769, 'Input - Capacities'!$F$3:$F$1128), 0)),"")</f>
        <v/>
      </c>
      <c r="B770" s="19" t="str">
        <f t="shared" si="1"/>
        <v/>
      </c>
      <c r="C770" s="45" t="str">
        <f t="shared" si="2"/>
        <v>#N/A</v>
      </c>
      <c r="D770" s="19" t="str">
        <f t="shared" si="3"/>
        <v/>
      </c>
      <c r="E770" s="45" t="str">
        <f t="shared" si="4"/>
        <v>#N/A</v>
      </c>
      <c r="F770" s="19" t="str">
        <f t="shared" si="5"/>
        <v>No</v>
      </c>
      <c r="G770" s="19" t="str">
        <f t="shared" si="6"/>
        <v>#N/A</v>
      </c>
      <c r="H770" s="19">
        <f>max(SUMIFS('Input - Capacities'!$I$3:$I$1128,'Input - Capacities'!$F$3:$F$1128,A770),SUMIFS('Input - Capacities'!$J$3:$J$1128,'Input - Capacities'!$F$3:$F$1128,A770)*-1)</f>
        <v>0</v>
      </c>
      <c r="AD770" s="48"/>
      <c r="AE770" s="48" t="s">
        <v>1952</v>
      </c>
      <c r="AF770" s="19">
        <f t="shared" si="17"/>
        <v>1</v>
      </c>
      <c r="AH770" s="42" t="s">
        <v>343</v>
      </c>
    </row>
    <row r="771">
      <c r="A771" s="19" t="str">
        <f t="array" ref="A771">IFERROR(INDEX('Input - Capacities'!$F$3:$F$1128, MATCH(0,COUNTIF($A$1:A770, 'Input - Capacities'!$F$3:$F$1128), 0)),"")</f>
        <v/>
      </c>
      <c r="B771" s="19" t="str">
        <f t="shared" si="1"/>
        <v/>
      </c>
      <c r="C771" s="45" t="str">
        <f t="shared" si="2"/>
        <v>#N/A</v>
      </c>
      <c r="D771" s="19" t="str">
        <f t="shared" si="3"/>
        <v/>
      </c>
      <c r="E771" s="45" t="str">
        <f t="shared" si="4"/>
        <v>#N/A</v>
      </c>
      <c r="F771" s="19" t="str">
        <f t="shared" si="5"/>
        <v>No</v>
      </c>
      <c r="G771" s="19" t="str">
        <f t="shared" si="6"/>
        <v>#N/A</v>
      </c>
      <c r="H771" s="19">
        <f>max(SUMIFS('Input - Capacities'!$I$3:$I$1128,'Input - Capacities'!$F$3:$F$1128,A771),SUMIFS('Input - Capacities'!$J$3:$J$1128,'Input - Capacities'!$F$3:$F$1128,A771)*-1)</f>
        <v>0</v>
      </c>
      <c r="AD771" s="48"/>
      <c r="AE771" s="48" t="s">
        <v>1953</v>
      </c>
      <c r="AF771" s="19">
        <f t="shared" si="17"/>
        <v>1</v>
      </c>
      <c r="AH771" s="42" t="s">
        <v>346</v>
      </c>
    </row>
    <row r="772">
      <c r="A772" s="19" t="str">
        <f t="array" ref="A772">IFERROR(INDEX('Input - Capacities'!$F$3:$F$1128, MATCH(0,COUNTIF($A$1:A771, 'Input - Capacities'!$F$3:$F$1128), 0)),"")</f>
        <v/>
      </c>
      <c r="B772" s="19" t="str">
        <f t="shared" si="1"/>
        <v/>
      </c>
      <c r="C772" s="45" t="str">
        <f t="shared" si="2"/>
        <v>#N/A</v>
      </c>
      <c r="D772" s="19" t="str">
        <f t="shared" si="3"/>
        <v/>
      </c>
      <c r="E772" s="45" t="str">
        <f t="shared" si="4"/>
        <v>#N/A</v>
      </c>
      <c r="F772" s="19" t="str">
        <f t="shared" si="5"/>
        <v>No</v>
      </c>
      <c r="G772" s="19" t="str">
        <f t="shared" si="6"/>
        <v>#N/A</v>
      </c>
      <c r="H772" s="19">
        <f>max(SUMIFS('Input - Capacities'!$I$3:$I$1128,'Input - Capacities'!$F$3:$F$1128,A772),SUMIFS('Input - Capacities'!$J$3:$J$1128,'Input - Capacities'!$F$3:$F$1128,A772)*-1)</f>
        <v>0</v>
      </c>
      <c r="AD772" s="48"/>
      <c r="AE772" s="48" t="s">
        <v>1954</v>
      </c>
      <c r="AF772" s="19">
        <f t="shared" si="17"/>
        <v>1</v>
      </c>
      <c r="AH772" s="42" t="s">
        <v>347</v>
      </c>
    </row>
    <row r="773">
      <c r="A773" s="19" t="str">
        <f t="array" ref="A773">IFERROR(INDEX('Input - Capacities'!$F$3:$F$1128, MATCH(0,COUNTIF($A$1:A772, 'Input - Capacities'!$F$3:$F$1128), 0)),"")</f>
        <v/>
      </c>
      <c r="B773" s="19" t="str">
        <f t="shared" si="1"/>
        <v/>
      </c>
      <c r="C773" s="45" t="str">
        <f t="shared" si="2"/>
        <v>#N/A</v>
      </c>
      <c r="D773" s="19" t="str">
        <f t="shared" si="3"/>
        <v/>
      </c>
      <c r="E773" s="45" t="str">
        <f t="shared" si="4"/>
        <v>#N/A</v>
      </c>
      <c r="F773" s="19" t="str">
        <f t="shared" si="5"/>
        <v>No</v>
      </c>
      <c r="G773" s="19" t="str">
        <f t="shared" si="6"/>
        <v>#N/A</v>
      </c>
      <c r="H773" s="19">
        <f>max(SUMIFS('Input - Capacities'!$I$3:$I$1128,'Input - Capacities'!$F$3:$F$1128,A773),SUMIFS('Input - Capacities'!$J$3:$J$1128,'Input - Capacities'!$F$3:$F$1128,A773)*-1)</f>
        <v>0</v>
      </c>
      <c r="AD773" s="48"/>
      <c r="AE773" s="48" t="s">
        <v>1955</v>
      </c>
      <c r="AF773" s="19">
        <f t="shared" si="17"/>
        <v>1</v>
      </c>
      <c r="AH773" s="42" t="s">
        <v>349</v>
      </c>
    </row>
    <row r="774">
      <c r="A774" s="19" t="str">
        <f t="array" ref="A774">IFERROR(INDEX('Input - Capacities'!$F$3:$F$1128, MATCH(0,COUNTIF($A$1:A773, 'Input - Capacities'!$F$3:$F$1128), 0)),"")</f>
        <v/>
      </c>
      <c r="B774" s="19" t="str">
        <f t="shared" si="1"/>
        <v/>
      </c>
      <c r="C774" s="45" t="str">
        <f t="shared" si="2"/>
        <v>#N/A</v>
      </c>
      <c r="D774" s="19" t="str">
        <f t="shared" si="3"/>
        <v/>
      </c>
      <c r="E774" s="45" t="str">
        <f t="shared" si="4"/>
        <v>#N/A</v>
      </c>
      <c r="F774" s="19" t="str">
        <f t="shared" si="5"/>
        <v>No</v>
      </c>
      <c r="G774" s="19" t="str">
        <f t="shared" si="6"/>
        <v>#N/A</v>
      </c>
      <c r="H774" s="19">
        <f>max(SUMIFS('Input - Capacities'!$I$3:$I$1128,'Input - Capacities'!$F$3:$F$1128,A774),SUMIFS('Input - Capacities'!$J$3:$J$1128,'Input - Capacities'!$F$3:$F$1128,A774)*-1)</f>
        <v>0</v>
      </c>
      <c r="AD774" s="48"/>
      <c r="AE774" s="48" t="s">
        <v>1956</v>
      </c>
      <c r="AF774" s="19">
        <f t="shared" si="17"/>
        <v>1</v>
      </c>
      <c r="AH774" s="42" t="s">
        <v>351</v>
      </c>
    </row>
    <row r="775">
      <c r="A775" s="19" t="str">
        <f t="array" ref="A775">IFERROR(INDEX('Input - Capacities'!$F$3:$F$1128, MATCH(0,COUNTIF($A$1:A774, 'Input - Capacities'!$F$3:$F$1128), 0)),"")</f>
        <v/>
      </c>
      <c r="B775" s="19" t="str">
        <f t="shared" si="1"/>
        <v/>
      </c>
      <c r="C775" s="45" t="str">
        <f t="shared" si="2"/>
        <v>#N/A</v>
      </c>
      <c r="D775" s="19" t="str">
        <f t="shared" si="3"/>
        <v/>
      </c>
      <c r="E775" s="45" t="str">
        <f t="shared" si="4"/>
        <v>#N/A</v>
      </c>
      <c r="F775" s="19" t="str">
        <f t="shared" si="5"/>
        <v>No</v>
      </c>
      <c r="G775" s="19" t="str">
        <f t="shared" si="6"/>
        <v>#N/A</v>
      </c>
      <c r="H775" s="19">
        <f>max(SUMIFS('Input - Capacities'!$I$3:$I$1128,'Input - Capacities'!$F$3:$F$1128,A775),SUMIFS('Input - Capacities'!$J$3:$J$1128,'Input - Capacities'!$F$3:$F$1128,A775)*-1)</f>
        <v>0</v>
      </c>
      <c r="AD775" s="48"/>
      <c r="AE775" s="48" t="s">
        <v>1957</v>
      </c>
      <c r="AF775" s="19">
        <f t="shared" si="17"/>
        <v>1</v>
      </c>
      <c r="AH775" s="42" t="s">
        <v>1189</v>
      </c>
    </row>
    <row r="776">
      <c r="A776" s="19" t="str">
        <f t="array" ref="A776">IFERROR(INDEX('Input - Capacities'!$F$3:$F$1128, MATCH(0,COUNTIF($A$1:A775, 'Input - Capacities'!$F$3:$F$1128), 0)),"")</f>
        <v/>
      </c>
      <c r="B776" s="19" t="str">
        <f t="shared" si="1"/>
        <v/>
      </c>
      <c r="C776" s="45" t="str">
        <f t="shared" si="2"/>
        <v>#N/A</v>
      </c>
      <c r="D776" s="19" t="str">
        <f t="shared" si="3"/>
        <v/>
      </c>
      <c r="E776" s="45" t="str">
        <f t="shared" si="4"/>
        <v>#N/A</v>
      </c>
      <c r="F776" s="19" t="str">
        <f t="shared" si="5"/>
        <v>No</v>
      </c>
      <c r="G776" s="19" t="str">
        <f t="shared" si="6"/>
        <v>#N/A</v>
      </c>
      <c r="H776" s="19">
        <f>max(SUMIFS('Input - Capacities'!$I$3:$I$1128,'Input - Capacities'!$F$3:$F$1128,A776),SUMIFS('Input - Capacities'!$J$3:$J$1128,'Input - Capacities'!$F$3:$F$1128,A776)*-1)</f>
        <v>0</v>
      </c>
      <c r="AD776" s="48"/>
      <c r="AE776" s="48" t="s">
        <v>1958</v>
      </c>
      <c r="AF776" s="19">
        <f t="shared" si="17"/>
        <v>1</v>
      </c>
      <c r="AH776" s="42" t="s">
        <v>1190</v>
      </c>
    </row>
    <row r="777">
      <c r="A777" s="19" t="str">
        <f t="array" ref="A777">IFERROR(INDEX('Input - Capacities'!$F$3:$F$1128, MATCH(0,COUNTIF($A$1:A776, 'Input - Capacities'!$F$3:$F$1128), 0)),"")</f>
        <v/>
      </c>
      <c r="B777" s="19" t="str">
        <f t="shared" si="1"/>
        <v/>
      </c>
      <c r="C777" s="45" t="str">
        <f t="shared" si="2"/>
        <v>#N/A</v>
      </c>
      <c r="D777" s="19" t="str">
        <f t="shared" si="3"/>
        <v/>
      </c>
      <c r="E777" s="45" t="str">
        <f t="shared" si="4"/>
        <v>#N/A</v>
      </c>
      <c r="F777" s="19" t="str">
        <f t="shared" si="5"/>
        <v>No</v>
      </c>
      <c r="G777" s="19" t="str">
        <f t="shared" si="6"/>
        <v>#N/A</v>
      </c>
      <c r="H777" s="19">
        <f>max(SUMIFS('Input - Capacities'!$I$3:$I$1128,'Input - Capacities'!$F$3:$F$1128,A777),SUMIFS('Input - Capacities'!$J$3:$J$1128,'Input - Capacities'!$F$3:$F$1128,A777)*-1)</f>
        <v>0</v>
      </c>
      <c r="AD777" s="48"/>
      <c r="AE777" s="48" t="s">
        <v>1959</v>
      </c>
      <c r="AF777" s="19">
        <f t="shared" si="17"/>
        <v>1</v>
      </c>
      <c r="AH777" s="42" t="s">
        <v>1191</v>
      </c>
    </row>
    <row r="778">
      <c r="A778" s="19" t="str">
        <f t="array" ref="A778">IFERROR(INDEX('Input - Capacities'!$F$3:$F$1128, MATCH(0,COUNTIF($A$1:A777, 'Input - Capacities'!$F$3:$F$1128), 0)),"")</f>
        <v/>
      </c>
      <c r="B778" s="19" t="str">
        <f t="shared" si="1"/>
        <v/>
      </c>
      <c r="C778" s="45" t="str">
        <f t="shared" si="2"/>
        <v>#N/A</v>
      </c>
      <c r="D778" s="19" t="str">
        <f t="shared" si="3"/>
        <v/>
      </c>
      <c r="E778" s="45" t="str">
        <f t="shared" si="4"/>
        <v>#N/A</v>
      </c>
      <c r="F778" s="19" t="str">
        <f t="shared" si="5"/>
        <v>No</v>
      </c>
      <c r="G778" s="19" t="str">
        <f t="shared" si="6"/>
        <v>#N/A</v>
      </c>
      <c r="H778" s="19">
        <f>max(SUMIFS('Input - Capacities'!$I$3:$I$1128,'Input - Capacities'!$F$3:$F$1128,A778),SUMIFS('Input - Capacities'!$J$3:$J$1128,'Input - Capacities'!$F$3:$F$1128,A778)*-1)</f>
        <v>0</v>
      </c>
      <c r="AD778" s="48"/>
      <c r="AE778" s="48" t="s">
        <v>1960</v>
      </c>
      <c r="AF778" s="19">
        <f t="shared" si="17"/>
        <v>1</v>
      </c>
      <c r="AH778" s="42" t="s">
        <v>1192</v>
      </c>
    </row>
    <row r="779">
      <c r="A779" s="19" t="str">
        <f t="array" ref="A779">IFERROR(INDEX('Input - Capacities'!$F$3:$F$1128, MATCH(0,COUNTIF($A$1:A778, 'Input - Capacities'!$F$3:$F$1128), 0)),"")</f>
        <v/>
      </c>
      <c r="B779" s="19" t="str">
        <f t="shared" si="1"/>
        <v/>
      </c>
      <c r="C779" s="45" t="str">
        <f t="shared" si="2"/>
        <v>#N/A</v>
      </c>
      <c r="D779" s="19" t="str">
        <f t="shared" si="3"/>
        <v/>
      </c>
      <c r="E779" s="45" t="str">
        <f t="shared" si="4"/>
        <v>#N/A</v>
      </c>
      <c r="F779" s="19" t="str">
        <f t="shared" si="5"/>
        <v>No</v>
      </c>
      <c r="G779" s="19" t="str">
        <f t="shared" si="6"/>
        <v>#N/A</v>
      </c>
      <c r="H779" s="19">
        <f>max(SUMIFS('Input - Capacities'!$I$3:$I$1128,'Input - Capacities'!$F$3:$F$1128,A779),SUMIFS('Input - Capacities'!$J$3:$J$1128,'Input - Capacities'!$F$3:$F$1128,A779)*-1)</f>
        <v>0</v>
      </c>
      <c r="AD779" s="48"/>
      <c r="AE779" s="48" t="s">
        <v>1961</v>
      </c>
      <c r="AF779" s="19">
        <f t="shared" si="17"/>
        <v>1</v>
      </c>
      <c r="AH779" s="42" t="s">
        <v>1193</v>
      </c>
    </row>
    <row r="780">
      <c r="A780" s="19" t="str">
        <f t="array" ref="A780">IFERROR(INDEX('Input - Capacities'!$F$3:$F$1128, MATCH(0,COUNTIF($A$1:A779, 'Input - Capacities'!$F$3:$F$1128), 0)),"")</f>
        <v/>
      </c>
      <c r="B780" s="19" t="str">
        <f t="shared" si="1"/>
        <v/>
      </c>
      <c r="C780" s="45" t="str">
        <f t="shared" si="2"/>
        <v>#N/A</v>
      </c>
      <c r="D780" s="19" t="str">
        <f t="shared" si="3"/>
        <v/>
      </c>
      <c r="E780" s="45" t="str">
        <f t="shared" si="4"/>
        <v>#N/A</v>
      </c>
      <c r="F780" s="19" t="str">
        <f t="shared" si="5"/>
        <v>No</v>
      </c>
      <c r="G780" s="19" t="str">
        <f t="shared" si="6"/>
        <v>#N/A</v>
      </c>
      <c r="H780" s="19">
        <f>max(SUMIFS('Input - Capacities'!$I$3:$I$1128,'Input - Capacities'!$F$3:$F$1128,A780),SUMIFS('Input - Capacities'!$J$3:$J$1128,'Input - Capacities'!$F$3:$F$1128,A780)*-1)</f>
        <v>0</v>
      </c>
      <c r="AD780" s="48"/>
      <c r="AE780" s="48" t="s">
        <v>1962</v>
      </c>
      <c r="AF780" s="19">
        <f t="shared" si="17"/>
        <v>1</v>
      </c>
      <c r="AH780" s="42" t="s">
        <v>1194</v>
      </c>
    </row>
    <row r="781">
      <c r="A781" s="19" t="str">
        <f t="array" ref="A781">IFERROR(INDEX('Input - Capacities'!$F$3:$F$1128, MATCH(0,COUNTIF($A$1:A780, 'Input - Capacities'!$F$3:$F$1128), 0)),"")</f>
        <v/>
      </c>
      <c r="B781" s="19" t="str">
        <f t="shared" si="1"/>
        <v/>
      </c>
      <c r="C781" s="45" t="str">
        <f t="shared" si="2"/>
        <v>#N/A</v>
      </c>
      <c r="D781" s="19" t="str">
        <f t="shared" si="3"/>
        <v/>
      </c>
      <c r="E781" s="45" t="str">
        <f t="shared" si="4"/>
        <v>#N/A</v>
      </c>
      <c r="F781" s="19" t="str">
        <f t="shared" si="5"/>
        <v>No</v>
      </c>
      <c r="G781" s="19" t="str">
        <f t="shared" si="6"/>
        <v>#N/A</v>
      </c>
      <c r="H781" s="19">
        <f>max(SUMIFS('Input - Capacities'!$I$3:$I$1128,'Input - Capacities'!$F$3:$F$1128,A781),SUMIFS('Input - Capacities'!$J$3:$J$1128,'Input - Capacities'!$F$3:$F$1128,A781)*-1)</f>
        <v>0</v>
      </c>
      <c r="AD781" s="48"/>
      <c r="AE781" s="48" t="s">
        <v>1963</v>
      </c>
      <c r="AF781" s="19">
        <f t="shared" si="17"/>
        <v>1</v>
      </c>
      <c r="AH781" s="42" t="s">
        <v>355</v>
      </c>
    </row>
    <row r="782">
      <c r="A782" s="19" t="str">
        <f t="array" ref="A782">IFERROR(INDEX('Input - Capacities'!$F$3:$F$1128, MATCH(0,COUNTIF($A$1:A781, 'Input - Capacities'!$F$3:$F$1128), 0)),"")</f>
        <v/>
      </c>
      <c r="B782" s="19" t="str">
        <f t="shared" si="1"/>
        <v/>
      </c>
      <c r="C782" s="45" t="str">
        <f t="shared" si="2"/>
        <v>#N/A</v>
      </c>
      <c r="D782" s="19" t="str">
        <f t="shared" si="3"/>
        <v/>
      </c>
      <c r="E782" s="45" t="str">
        <f t="shared" si="4"/>
        <v>#N/A</v>
      </c>
      <c r="F782" s="19" t="str">
        <f t="shared" si="5"/>
        <v>No</v>
      </c>
      <c r="G782" s="19" t="str">
        <f t="shared" si="6"/>
        <v>#N/A</v>
      </c>
      <c r="H782" s="19">
        <f>max(SUMIFS('Input - Capacities'!$I$3:$I$1128,'Input - Capacities'!$F$3:$F$1128,A782),SUMIFS('Input - Capacities'!$J$3:$J$1128,'Input - Capacities'!$F$3:$F$1128,A782)*-1)</f>
        <v>0</v>
      </c>
      <c r="AD782" s="48"/>
      <c r="AE782" s="48" t="s">
        <v>1964</v>
      </c>
      <c r="AF782" s="19">
        <f t="shared" si="17"/>
        <v>1</v>
      </c>
      <c r="AH782" s="42" t="s">
        <v>1195</v>
      </c>
    </row>
    <row r="783">
      <c r="A783" s="19" t="str">
        <f t="array" ref="A783">IFERROR(INDEX('Input - Capacities'!$F$3:$F$1128, MATCH(0,COUNTIF($A$1:A782, 'Input - Capacities'!$F$3:$F$1128), 0)),"")</f>
        <v/>
      </c>
      <c r="B783" s="19" t="str">
        <f t="shared" si="1"/>
        <v/>
      </c>
      <c r="C783" s="45" t="str">
        <f t="shared" si="2"/>
        <v>#N/A</v>
      </c>
      <c r="D783" s="19" t="str">
        <f t="shared" si="3"/>
        <v/>
      </c>
      <c r="E783" s="45" t="str">
        <f t="shared" si="4"/>
        <v>#N/A</v>
      </c>
      <c r="F783" s="19" t="str">
        <f t="shared" si="5"/>
        <v>No</v>
      </c>
      <c r="G783" s="19" t="str">
        <f t="shared" si="6"/>
        <v>#N/A</v>
      </c>
      <c r="H783" s="19">
        <f>max(SUMIFS('Input - Capacities'!$I$3:$I$1128,'Input - Capacities'!$F$3:$F$1128,A783),SUMIFS('Input - Capacities'!$J$3:$J$1128,'Input - Capacities'!$F$3:$F$1128,A783)*-1)</f>
        <v>0</v>
      </c>
      <c r="AD783" s="48"/>
      <c r="AE783" s="48" t="s">
        <v>1965</v>
      </c>
      <c r="AF783" s="19">
        <f t="shared" si="17"/>
        <v>1</v>
      </c>
      <c r="AH783" s="42" t="s">
        <v>1198</v>
      </c>
    </row>
    <row r="784">
      <c r="A784" s="19" t="str">
        <f t="array" ref="A784">IFERROR(INDEX('Input - Capacities'!$F$3:$F$1128, MATCH(0,COUNTIF($A$1:A783, 'Input - Capacities'!$F$3:$F$1128), 0)),"")</f>
        <v/>
      </c>
      <c r="B784" s="19" t="str">
        <f t="shared" si="1"/>
        <v/>
      </c>
      <c r="C784" s="45" t="str">
        <f t="shared" si="2"/>
        <v>#N/A</v>
      </c>
      <c r="D784" s="19" t="str">
        <f t="shared" si="3"/>
        <v/>
      </c>
      <c r="E784" s="45" t="str">
        <f t="shared" si="4"/>
        <v>#N/A</v>
      </c>
      <c r="F784" s="19" t="str">
        <f t="shared" si="5"/>
        <v>No</v>
      </c>
      <c r="G784" s="19" t="str">
        <f t="shared" si="6"/>
        <v>#N/A</v>
      </c>
      <c r="H784" s="19">
        <f>max(SUMIFS('Input - Capacities'!$I$3:$I$1128,'Input - Capacities'!$F$3:$F$1128,A784),SUMIFS('Input - Capacities'!$J$3:$J$1128,'Input - Capacities'!$F$3:$F$1128,A784)*-1)</f>
        <v>0</v>
      </c>
      <c r="AD784" s="48"/>
      <c r="AE784" s="48" t="s">
        <v>1966</v>
      </c>
      <c r="AF784" s="19">
        <f t="shared" si="17"/>
        <v>1</v>
      </c>
      <c r="AH784" s="42" t="s">
        <v>1973</v>
      </c>
    </row>
    <row r="785">
      <c r="A785" s="19" t="str">
        <f t="array" ref="A785">IFERROR(INDEX('Input - Capacities'!$F$3:$F$1128, MATCH(0,COUNTIF($A$1:A784, 'Input - Capacities'!$F$3:$F$1128), 0)),"")</f>
        <v/>
      </c>
      <c r="B785" s="19" t="str">
        <f t="shared" si="1"/>
        <v/>
      </c>
      <c r="C785" s="45" t="str">
        <f t="shared" si="2"/>
        <v>#N/A</v>
      </c>
      <c r="D785" s="19" t="str">
        <f t="shared" si="3"/>
        <v/>
      </c>
      <c r="E785" s="45" t="str">
        <f t="shared" si="4"/>
        <v>#N/A</v>
      </c>
      <c r="F785" s="19" t="str">
        <f t="shared" si="5"/>
        <v>No</v>
      </c>
      <c r="G785" s="19" t="str">
        <f t="shared" si="6"/>
        <v>#N/A</v>
      </c>
      <c r="H785" s="19">
        <f>max(SUMIFS('Input - Capacities'!$I$3:$I$1128,'Input - Capacities'!$F$3:$F$1128,A785),SUMIFS('Input - Capacities'!$J$3:$J$1128,'Input - Capacities'!$F$3:$F$1128,A785)*-1)</f>
        <v>0</v>
      </c>
      <c r="AD785" s="48"/>
      <c r="AE785" s="48" t="s">
        <v>1967</v>
      </c>
      <c r="AF785" s="19">
        <f t="shared" si="17"/>
        <v>1</v>
      </c>
      <c r="AH785" s="42" t="s">
        <v>1974</v>
      </c>
    </row>
    <row r="786">
      <c r="A786" s="19" t="str">
        <f t="array" ref="A786">IFERROR(INDEX('Input - Capacities'!$F$3:$F$1128, MATCH(0,COUNTIF($A$1:A785, 'Input - Capacities'!$F$3:$F$1128), 0)),"")</f>
        <v/>
      </c>
      <c r="B786" s="19" t="str">
        <f t="shared" si="1"/>
        <v/>
      </c>
      <c r="C786" s="45" t="str">
        <f t="shared" si="2"/>
        <v>#N/A</v>
      </c>
      <c r="D786" s="19" t="str">
        <f t="shared" si="3"/>
        <v/>
      </c>
      <c r="E786" s="45" t="str">
        <f t="shared" si="4"/>
        <v>#N/A</v>
      </c>
      <c r="F786" s="19" t="str">
        <f t="shared" si="5"/>
        <v>No</v>
      </c>
      <c r="G786" s="19" t="str">
        <f t="shared" si="6"/>
        <v>#N/A</v>
      </c>
      <c r="H786" s="19">
        <f>max(SUMIFS('Input - Capacities'!$I$3:$I$1128,'Input - Capacities'!$F$3:$F$1128,A786),SUMIFS('Input - Capacities'!$J$3:$J$1128,'Input - Capacities'!$F$3:$F$1128,A786)*-1)</f>
        <v>0</v>
      </c>
      <c r="AD786" s="48"/>
      <c r="AE786" s="48" t="s">
        <v>1968</v>
      </c>
      <c r="AF786" s="19">
        <f t="shared" si="17"/>
        <v>1</v>
      </c>
      <c r="AH786" s="42" t="s">
        <v>1222</v>
      </c>
    </row>
    <row r="787">
      <c r="A787" s="19" t="str">
        <f t="array" ref="A787">IFERROR(INDEX('Input - Capacities'!$F$3:$F$1128, MATCH(0,COUNTIF($A$1:A786, 'Input - Capacities'!$F$3:$F$1128), 0)),"")</f>
        <v/>
      </c>
      <c r="B787" s="19" t="str">
        <f t="shared" si="1"/>
        <v/>
      </c>
      <c r="C787" s="45" t="str">
        <f t="shared" si="2"/>
        <v>#N/A</v>
      </c>
      <c r="D787" s="19" t="str">
        <f t="shared" si="3"/>
        <v/>
      </c>
      <c r="E787" s="45" t="str">
        <f t="shared" si="4"/>
        <v>#N/A</v>
      </c>
      <c r="F787" s="19" t="str">
        <f t="shared" si="5"/>
        <v>No</v>
      </c>
      <c r="G787" s="19" t="str">
        <f t="shared" si="6"/>
        <v>#N/A</v>
      </c>
      <c r="H787" s="19">
        <f>max(SUMIFS('Input - Capacities'!$I$3:$I$1128,'Input - Capacities'!$F$3:$F$1128,A787),SUMIFS('Input - Capacities'!$J$3:$J$1128,'Input - Capacities'!$F$3:$F$1128,A787)*-1)</f>
        <v>0</v>
      </c>
      <c r="AD787" s="48"/>
      <c r="AE787" s="48" t="s">
        <v>1969</v>
      </c>
      <c r="AF787" s="19">
        <f t="shared" si="17"/>
        <v>1</v>
      </c>
      <c r="AH787" s="42" t="s">
        <v>1464</v>
      </c>
    </row>
    <row r="788">
      <c r="A788" s="19" t="str">
        <f t="array" ref="A788">IFERROR(INDEX('Input - Capacities'!$F$3:$F$1128, MATCH(0,COUNTIF($A$1:A787, 'Input - Capacities'!$F$3:$F$1128), 0)),"")</f>
        <v/>
      </c>
      <c r="B788" s="19" t="str">
        <f t="shared" si="1"/>
        <v/>
      </c>
      <c r="C788" s="45" t="str">
        <f t="shared" si="2"/>
        <v>#N/A</v>
      </c>
      <c r="D788" s="19" t="str">
        <f t="shared" si="3"/>
        <v/>
      </c>
      <c r="E788" s="45" t="str">
        <f t="shared" si="4"/>
        <v>#N/A</v>
      </c>
      <c r="F788" s="19" t="str">
        <f t="shared" si="5"/>
        <v>No</v>
      </c>
      <c r="G788" s="19" t="str">
        <f t="shared" si="6"/>
        <v>#N/A</v>
      </c>
      <c r="H788" s="19">
        <f>max(SUMIFS('Input - Capacities'!$I$3:$I$1128,'Input - Capacities'!$F$3:$F$1128,A788),SUMIFS('Input - Capacities'!$J$3:$J$1128,'Input - Capacities'!$F$3:$F$1128,A788)*-1)</f>
        <v>0</v>
      </c>
      <c r="AD788" s="48"/>
      <c r="AE788" s="48" t="s">
        <v>1970</v>
      </c>
      <c r="AF788" s="19">
        <f t="shared" si="17"/>
        <v>1</v>
      </c>
      <c r="AH788" s="42" t="s">
        <v>1466</v>
      </c>
    </row>
    <row r="789">
      <c r="A789" s="19" t="str">
        <f t="array" ref="A789">IFERROR(INDEX('Input - Capacities'!$F$3:$F$1128, MATCH(0,COUNTIF($A$1:A788, 'Input - Capacities'!$F$3:$F$1128), 0)),"")</f>
        <v/>
      </c>
      <c r="B789" s="19" t="str">
        <f t="shared" si="1"/>
        <v/>
      </c>
      <c r="C789" s="45" t="str">
        <f t="shared" si="2"/>
        <v>#N/A</v>
      </c>
      <c r="D789" s="19" t="str">
        <f t="shared" si="3"/>
        <v/>
      </c>
      <c r="E789" s="45" t="str">
        <f t="shared" si="4"/>
        <v>#N/A</v>
      </c>
      <c r="F789" s="19" t="str">
        <f t="shared" si="5"/>
        <v>No</v>
      </c>
      <c r="G789" s="19" t="str">
        <f t="shared" si="6"/>
        <v>#N/A</v>
      </c>
      <c r="H789" s="19">
        <f>max(SUMIFS('Input - Capacities'!$I$3:$I$1128,'Input - Capacities'!$F$3:$F$1128,A789),SUMIFS('Input - Capacities'!$J$3:$J$1128,'Input - Capacities'!$F$3:$F$1128,A789)*-1)</f>
        <v>0</v>
      </c>
      <c r="AD789" s="48"/>
      <c r="AE789" s="48" t="s">
        <v>1294</v>
      </c>
      <c r="AF789" s="19">
        <f t="shared" si="17"/>
        <v>1</v>
      </c>
      <c r="AH789" s="42" t="s">
        <v>1467</v>
      </c>
    </row>
    <row r="790">
      <c r="A790" s="19" t="str">
        <f t="array" ref="A790">IFERROR(INDEX('Input - Capacities'!$F$3:$F$1128, MATCH(0,COUNTIF($A$1:A789, 'Input - Capacities'!$F$3:$F$1128), 0)),"")</f>
        <v/>
      </c>
      <c r="B790" s="19" t="str">
        <f t="shared" si="1"/>
        <v/>
      </c>
      <c r="C790" s="45" t="str">
        <f t="shared" si="2"/>
        <v>#N/A</v>
      </c>
      <c r="D790" s="19" t="str">
        <f t="shared" si="3"/>
        <v/>
      </c>
      <c r="E790" s="45" t="str">
        <f t="shared" si="4"/>
        <v>#N/A</v>
      </c>
      <c r="F790" s="19" t="str">
        <f t="shared" si="5"/>
        <v>No</v>
      </c>
      <c r="G790" s="19" t="str">
        <f t="shared" si="6"/>
        <v>#N/A</v>
      </c>
      <c r="H790" s="19">
        <f>max(SUMIFS('Input - Capacities'!$I$3:$I$1128,'Input - Capacities'!$F$3:$F$1128,A790),SUMIFS('Input - Capacities'!$J$3:$J$1128,'Input - Capacities'!$F$3:$F$1128,A790)*-1)</f>
        <v>0</v>
      </c>
      <c r="AD790" s="48"/>
      <c r="AE790" s="48" t="s">
        <v>274</v>
      </c>
      <c r="AF790" s="19">
        <f t="shared" si="17"/>
        <v>1</v>
      </c>
      <c r="AH790" s="42" t="s">
        <v>358</v>
      </c>
    </row>
    <row r="791">
      <c r="A791" s="19" t="str">
        <f t="array" ref="A791">IFERROR(INDEX('Input - Capacities'!$F$3:$F$1128, MATCH(0,COUNTIF($A$1:A790, 'Input - Capacities'!$F$3:$F$1128), 0)),"")</f>
        <v/>
      </c>
      <c r="B791" s="19" t="str">
        <f t="shared" si="1"/>
        <v/>
      </c>
      <c r="C791" s="45" t="str">
        <f t="shared" si="2"/>
        <v>#N/A</v>
      </c>
      <c r="D791" s="19" t="str">
        <f t="shared" si="3"/>
        <v/>
      </c>
      <c r="E791" s="45" t="str">
        <f t="shared" si="4"/>
        <v>#N/A</v>
      </c>
      <c r="F791" s="19" t="str">
        <f t="shared" si="5"/>
        <v>No</v>
      </c>
      <c r="G791" s="19" t="str">
        <f t="shared" si="6"/>
        <v>#N/A</v>
      </c>
      <c r="H791" s="19">
        <f>max(SUMIFS('Input - Capacities'!$I$3:$I$1128,'Input - Capacities'!$F$3:$F$1128,A791),SUMIFS('Input - Capacities'!$J$3:$J$1128,'Input - Capacities'!$F$3:$F$1128,A791)*-1)</f>
        <v>0</v>
      </c>
      <c r="AD791" s="48"/>
      <c r="AE791" s="48" t="s">
        <v>276</v>
      </c>
      <c r="AF791" s="19">
        <f t="shared" si="17"/>
        <v>1</v>
      </c>
      <c r="AH791" s="42" t="s">
        <v>1223</v>
      </c>
    </row>
    <row r="792">
      <c r="A792" s="19" t="str">
        <f t="array" ref="A792">IFERROR(INDEX('Input - Capacities'!$F$3:$F$1128, MATCH(0,COUNTIF($A$1:A791, 'Input - Capacities'!$F$3:$F$1128), 0)),"")</f>
        <v/>
      </c>
      <c r="B792" s="19" t="str">
        <f t="shared" si="1"/>
        <v/>
      </c>
      <c r="C792" s="45" t="str">
        <f t="shared" si="2"/>
        <v>#N/A</v>
      </c>
      <c r="D792" s="19" t="str">
        <f t="shared" si="3"/>
        <v/>
      </c>
      <c r="E792" s="45" t="str">
        <f t="shared" si="4"/>
        <v>#N/A</v>
      </c>
      <c r="F792" s="19" t="str">
        <f t="shared" si="5"/>
        <v>No</v>
      </c>
      <c r="G792" s="19" t="str">
        <f t="shared" si="6"/>
        <v>#N/A</v>
      </c>
      <c r="H792" s="19">
        <f>max(SUMIFS('Input - Capacities'!$I$3:$I$1128,'Input - Capacities'!$F$3:$F$1128,A792),SUMIFS('Input - Capacities'!$J$3:$J$1128,'Input - Capacities'!$F$3:$F$1128,A792)*-1)</f>
        <v>0</v>
      </c>
      <c r="AD792" s="48"/>
      <c r="AE792" s="48" t="s">
        <v>278</v>
      </c>
      <c r="AF792" s="19">
        <f t="shared" si="17"/>
        <v>1</v>
      </c>
      <c r="AH792" s="42" t="s">
        <v>1225</v>
      </c>
    </row>
    <row r="793">
      <c r="A793" s="19" t="str">
        <f t="array" ref="A793">IFERROR(INDEX('Input - Capacities'!$F$3:$F$1128, MATCH(0,COUNTIF($A$1:A792, 'Input - Capacities'!$F$3:$F$1128), 0)),"")</f>
        <v/>
      </c>
      <c r="B793" s="19" t="str">
        <f t="shared" si="1"/>
        <v/>
      </c>
      <c r="C793" s="45" t="str">
        <f t="shared" si="2"/>
        <v>#N/A</v>
      </c>
      <c r="D793" s="19" t="str">
        <f t="shared" si="3"/>
        <v/>
      </c>
      <c r="E793" s="45" t="str">
        <f t="shared" si="4"/>
        <v>#N/A</v>
      </c>
      <c r="F793" s="19" t="str">
        <f t="shared" si="5"/>
        <v>No</v>
      </c>
      <c r="G793" s="19" t="str">
        <f t="shared" si="6"/>
        <v>#N/A</v>
      </c>
      <c r="H793" s="19">
        <f>max(SUMIFS('Input - Capacities'!$I$3:$I$1128,'Input - Capacities'!$F$3:$F$1128,A793),SUMIFS('Input - Capacities'!$J$3:$J$1128,'Input - Capacities'!$F$3:$F$1128,A793)*-1)</f>
        <v>0</v>
      </c>
      <c r="AD793" s="48"/>
      <c r="AE793" s="48" t="s">
        <v>1043</v>
      </c>
      <c r="AF793" s="19">
        <f t="shared" si="17"/>
        <v>1</v>
      </c>
      <c r="AH793" s="42" t="s">
        <v>1468</v>
      </c>
    </row>
    <row r="794">
      <c r="A794" s="19" t="str">
        <f t="array" ref="A794">IFERROR(INDEX('Input - Capacities'!$F$3:$F$1128, MATCH(0,COUNTIF($A$1:A793, 'Input - Capacities'!$F$3:$F$1128), 0)),"")</f>
        <v/>
      </c>
      <c r="B794" s="19" t="str">
        <f t="shared" si="1"/>
        <v/>
      </c>
      <c r="C794" s="45" t="str">
        <f t="shared" si="2"/>
        <v>#N/A</v>
      </c>
      <c r="D794" s="19" t="str">
        <f t="shared" si="3"/>
        <v/>
      </c>
      <c r="E794" s="45" t="str">
        <f t="shared" si="4"/>
        <v>#N/A</v>
      </c>
      <c r="F794" s="19" t="str">
        <f t="shared" si="5"/>
        <v>No</v>
      </c>
      <c r="G794" s="19" t="str">
        <f t="shared" si="6"/>
        <v>#N/A</v>
      </c>
      <c r="H794" s="19">
        <f>max(SUMIFS('Input - Capacities'!$I$3:$I$1128,'Input - Capacities'!$F$3:$F$1128,A794),SUMIFS('Input - Capacities'!$J$3:$J$1128,'Input - Capacities'!$F$3:$F$1128,A794)*-1)</f>
        <v>0</v>
      </c>
      <c r="AD794" s="48"/>
      <c r="AE794" s="48" t="s">
        <v>1297</v>
      </c>
      <c r="AF794" s="19">
        <f t="shared" si="17"/>
        <v>1</v>
      </c>
      <c r="AH794" s="42" t="s">
        <v>1471</v>
      </c>
    </row>
    <row r="795">
      <c r="A795" s="19" t="str">
        <f t="array" ref="A795">IFERROR(INDEX('Input - Capacities'!$F$3:$F$1128, MATCH(0,COUNTIF($A$1:A794, 'Input - Capacities'!$F$3:$F$1128), 0)),"")</f>
        <v/>
      </c>
      <c r="B795" s="19" t="str">
        <f t="shared" si="1"/>
        <v/>
      </c>
      <c r="C795" s="45" t="str">
        <f t="shared" si="2"/>
        <v>#N/A</v>
      </c>
      <c r="D795" s="19" t="str">
        <f t="shared" si="3"/>
        <v/>
      </c>
      <c r="E795" s="45" t="str">
        <f t="shared" si="4"/>
        <v>#N/A</v>
      </c>
      <c r="F795" s="19" t="str">
        <f t="shared" si="5"/>
        <v>No</v>
      </c>
      <c r="G795" s="19" t="str">
        <f t="shared" si="6"/>
        <v>#N/A</v>
      </c>
      <c r="H795" s="19">
        <f>max(SUMIFS('Input - Capacities'!$I$3:$I$1128,'Input - Capacities'!$F$3:$F$1128,A795),SUMIFS('Input - Capacities'!$J$3:$J$1128,'Input - Capacities'!$F$3:$F$1128,A795)*-1)</f>
        <v>0</v>
      </c>
      <c r="AD795" s="48"/>
      <c r="AE795" s="48" t="s">
        <v>1302</v>
      </c>
      <c r="AF795" s="19">
        <f t="shared" si="17"/>
        <v>1</v>
      </c>
      <c r="AH795" s="42" t="s">
        <v>1473</v>
      </c>
    </row>
    <row r="796">
      <c r="A796" s="19" t="str">
        <f t="array" ref="A796">IFERROR(INDEX('Input - Capacities'!$F$3:$F$1128, MATCH(0,COUNTIF($A$1:A795, 'Input - Capacities'!$F$3:$F$1128), 0)),"")</f>
        <v/>
      </c>
      <c r="B796" s="19" t="str">
        <f t="shared" si="1"/>
        <v/>
      </c>
      <c r="C796" s="45" t="str">
        <f t="shared" si="2"/>
        <v>#N/A</v>
      </c>
      <c r="D796" s="19" t="str">
        <f t="shared" si="3"/>
        <v/>
      </c>
      <c r="E796" s="45" t="str">
        <f t="shared" si="4"/>
        <v>#N/A</v>
      </c>
      <c r="F796" s="19" t="str">
        <f t="shared" si="5"/>
        <v>No</v>
      </c>
      <c r="G796" s="19" t="str">
        <f t="shared" si="6"/>
        <v>#N/A</v>
      </c>
      <c r="H796" s="19">
        <f>max(SUMIFS('Input - Capacities'!$I$3:$I$1128,'Input - Capacities'!$F$3:$F$1128,A796),SUMIFS('Input - Capacities'!$J$3:$J$1128,'Input - Capacities'!$F$3:$F$1128,A796)*-1)</f>
        <v>0</v>
      </c>
      <c r="AD796" s="48"/>
      <c r="AE796" s="48" t="s">
        <v>281</v>
      </c>
      <c r="AF796" s="19">
        <f t="shared" si="17"/>
        <v>1</v>
      </c>
      <c r="AH796" s="42" t="s">
        <v>1474</v>
      </c>
    </row>
    <row r="797">
      <c r="A797" s="19" t="str">
        <f t="array" ref="A797">IFERROR(INDEX('Input - Capacities'!$F$3:$F$1128, MATCH(0,COUNTIF($A$1:A796, 'Input - Capacities'!$F$3:$F$1128), 0)),"")</f>
        <v/>
      </c>
      <c r="B797" s="19" t="str">
        <f t="shared" si="1"/>
        <v/>
      </c>
      <c r="C797" s="45" t="str">
        <f t="shared" si="2"/>
        <v>#N/A</v>
      </c>
      <c r="D797" s="19" t="str">
        <f t="shared" si="3"/>
        <v/>
      </c>
      <c r="E797" s="45" t="str">
        <f t="shared" si="4"/>
        <v>#N/A</v>
      </c>
      <c r="F797" s="19" t="str">
        <f t="shared" si="5"/>
        <v>No</v>
      </c>
      <c r="G797" s="19" t="str">
        <f t="shared" si="6"/>
        <v>#N/A</v>
      </c>
      <c r="H797" s="19">
        <f>max(SUMIFS('Input - Capacities'!$I$3:$I$1128,'Input - Capacities'!$F$3:$F$1128,A797),SUMIFS('Input - Capacities'!$J$3:$J$1128,'Input - Capacities'!$F$3:$F$1128,A797)*-1)</f>
        <v>0</v>
      </c>
      <c r="AD797" s="48"/>
      <c r="AE797" s="48" t="s">
        <v>1418</v>
      </c>
      <c r="AF797" s="19">
        <f t="shared" si="17"/>
        <v>1</v>
      </c>
      <c r="AH797" s="42" t="s">
        <v>1475</v>
      </c>
    </row>
    <row r="798">
      <c r="A798" s="19" t="str">
        <f t="array" ref="A798">IFERROR(INDEX('Input - Capacities'!$F$3:$F$1128, MATCH(0,COUNTIF($A$1:A797, 'Input - Capacities'!$F$3:$F$1128), 0)),"")</f>
        <v/>
      </c>
      <c r="B798" s="19" t="str">
        <f t="shared" si="1"/>
        <v/>
      </c>
      <c r="C798" s="45" t="str">
        <f t="shared" si="2"/>
        <v>#N/A</v>
      </c>
      <c r="D798" s="19" t="str">
        <f t="shared" si="3"/>
        <v/>
      </c>
      <c r="E798" s="45" t="str">
        <f t="shared" si="4"/>
        <v>#N/A</v>
      </c>
      <c r="F798" s="19" t="str">
        <f t="shared" si="5"/>
        <v>No</v>
      </c>
      <c r="G798" s="19" t="str">
        <f t="shared" si="6"/>
        <v>#N/A</v>
      </c>
      <c r="H798" s="19">
        <f>max(SUMIFS('Input - Capacities'!$I$3:$I$1128,'Input - Capacities'!$F$3:$F$1128,A798),SUMIFS('Input - Capacities'!$J$3:$J$1128,'Input - Capacities'!$F$3:$F$1128,A798)*-1)</f>
        <v>0</v>
      </c>
      <c r="AD798" s="48"/>
      <c r="AE798" s="48" t="s">
        <v>1420</v>
      </c>
      <c r="AF798" s="19">
        <f t="shared" si="17"/>
        <v>1</v>
      </c>
      <c r="AH798" s="42" t="s">
        <v>1476</v>
      </c>
    </row>
    <row r="799">
      <c r="A799" s="19" t="str">
        <f t="array" ref="A799">IFERROR(INDEX('Input - Capacities'!$F$3:$F$1128, MATCH(0,COUNTIF($A$1:A798, 'Input - Capacities'!$F$3:$F$1128), 0)),"")</f>
        <v/>
      </c>
      <c r="B799" s="19" t="str">
        <f t="shared" si="1"/>
        <v/>
      </c>
      <c r="C799" s="45" t="str">
        <f t="shared" si="2"/>
        <v>#N/A</v>
      </c>
      <c r="D799" s="19" t="str">
        <f t="shared" si="3"/>
        <v/>
      </c>
      <c r="E799" s="45" t="str">
        <f t="shared" si="4"/>
        <v>#N/A</v>
      </c>
      <c r="F799" s="19" t="str">
        <f t="shared" si="5"/>
        <v>No</v>
      </c>
      <c r="G799" s="19" t="str">
        <f t="shared" si="6"/>
        <v>#N/A</v>
      </c>
      <c r="H799" s="19">
        <f>max(SUMIFS('Input - Capacities'!$I$3:$I$1128,'Input - Capacities'!$F$3:$F$1128,A799),SUMIFS('Input - Capacities'!$J$3:$J$1128,'Input - Capacities'!$F$3:$F$1128,A799)*-1)</f>
        <v>0</v>
      </c>
      <c r="AD799" s="48"/>
      <c r="AE799" s="48" t="s">
        <v>1061</v>
      </c>
      <c r="AF799" s="19">
        <f t="shared" si="17"/>
        <v>1</v>
      </c>
      <c r="AH799" s="42" t="s">
        <v>1227</v>
      </c>
    </row>
    <row r="800">
      <c r="A800" s="19" t="str">
        <f t="array" ref="A800">IFERROR(INDEX('Input - Capacities'!$F$3:$F$1128, MATCH(0,COUNTIF($A$1:A799, 'Input - Capacities'!$F$3:$F$1128), 0)),"")</f>
        <v/>
      </c>
      <c r="B800" s="19" t="str">
        <f t="shared" si="1"/>
        <v/>
      </c>
      <c r="C800" s="45" t="str">
        <f t="shared" si="2"/>
        <v>#N/A</v>
      </c>
      <c r="D800" s="19" t="str">
        <f t="shared" si="3"/>
        <v/>
      </c>
      <c r="E800" s="45" t="str">
        <f t="shared" si="4"/>
        <v>#N/A</v>
      </c>
      <c r="F800" s="19" t="str">
        <f t="shared" si="5"/>
        <v>No</v>
      </c>
      <c r="G800" s="19" t="str">
        <f t="shared" si="6"/>
        <v>#N/A</v>
      </c>
      <c r="H800" s="19">
        <f>max(SUMIFS('Input - Capacities'!$I$3:$I$1128,'Input - Capacities'!$F$3:$F$1128,A800),SUMIFS('Input - Capacities'!$J$3:$J$1128,'Input - Capacities'!$F$3:$F$1128,A800)*-1)</f>
        <v>0</v>
      </c>
      <c r="AD800" s="48"/>
      <c r="AE800" s="48" t="s">
        <v>1430</v>
      </c>
      <c r="AF800" s="19">
        <f t="shared" si="17"/>
        <v>1</v>
      </c>
      <c r="AH800" s="42" t="s">
        <v>1477</v>
      </c>
    </row>
    <row r="801">
      <c r="A801" s="19" t="str">
        <f t="array" ref="A801">IFERROR(INDEX('Input - Capacities'!$F$3:$F$1128, MATCH(0,COUNTIF($A$1:A800, 'Input - Capacities'!$F$3:$F$1128), 0)),"")</f>
        <v/>
      </c>
      <c r="B801" s="19" t="str">
        <f t="shared" si="1"/>
        <v/>
      </c>
      <c r="C801" s="45" t="str">
        <f t="shared" si="2"/>
        <v>#N/A</v>
      </c>
      <c r="D801" s="19" t="str">
        <f t="shared" si="3"/>
        <v/>
      </c>
      <c r="E801" s="45" t="str">
        <f t="shared" si="4"/>
        <v>#N/A</v>
      </c>
      <c r="F801" s="19" t="str">
        <f t="shared" si="5"/>
        <v>No</v>
      </c>
      <c r="G801" s="19" t="str">
        <f t="shared" si="6"/>
        <v>#N/A</v>
      </c>
      <c r="H801" s="19">
        <f>max(SUMIFS('Input - Capacities'!$I$3:$I$1128,'Input - Capacities'!$F$3:$F$1128,A801),SUMIFS('Input - Capacities'!$J$3:$J$1128,'Input - Capacities'!$F$3:$F$1128,A801)*-1)</f>
        <v>0</v>
      </c>
      <c r="AD801" s="48"/>
      <c r="AE801" s="48" t="s">
        <v>302</v>
      </c>
      <c r="AF801" s="19">
        <f t="shared" si="17"/>
        <v>1</v>
      </c>
      <c r="AH801" s="42" t="s">
        <v>1478</v>
      </c>
    </row>
    <row r="802">
      <c r="A802" s="19" t="str">
        <f t="array" ref="A802">IFERROR(INDEX('Input - Capacities'!$F$3:$F$1128, MATCH(0,COUNTIF($A$1:A801, 'Input - Capacities'!$F$3:$F$1128), 0)),"")</f>
        <v/>
      </c>
      <c r="B802" s="19" t="str">
        <f t="shared" si="1"/>
        <v/>
      </c>
      <c r="C802" s="45" t="str">
        <f t="shared" si="2"/>
        <v>#N/A</v>
      </c>
      <c r="D802" s="19" t="str">
        <f t="shared" si="3"/>
        <v/>
      </c>
      <c r="E802" s="45" t="str">
        <f t="shared" si="4"/>
        <v>#N/A</v>
      </c>
      <c r="F802" s="19" t="str">
        <f t="shared" si="5"/>
        <v>No</v>
      </c>
      <c r="G802" s="19" t="str">
        <f t="shared" si="6"/>
        <v>#N/A</v>
      </c>
      <c r="H802" s="19">
        <f>max(SUMIFS('Input - Capacities'!$I$3:$I$1128,'Input - Capacities'!$F$3:$F$1128,A802),SUMIFS('Input - Capacities'!$J$3:$J$1128,'Input - Capacities'!$F$3:$F$1128,A802)*-1)</f>
        <v>0</v>
      </c>
      <c r="AD802" s="48"/>
      <c r="AE802" s="48" t="s">
        <v>1125</v>
      </c>
      <c r="AF802" s="19">
        <f t="shared" si="17"/>
        <v>1</v>
      </c>
      <c r="AH802" s="42" t="s">
        <v>1479</v>
      </c>
    </row>
    <row r="803">
      <c r="A803" s="19" t="str">
        <f t="array" ref="A803">IFERROR(INDEX('Input - Capacities'!$F$3:$F$1128, MATCH(0,COUNTIF($A$1:A802, 'Input - Capacities'!$F$3:$F$1128), 0)),"")</f>
        <v/>
      </c>
      <c r="B803" s="19" t="str">
        <f t="shared" si="1"/>
        <v/>
      </c>
      <c r="C803" s="45" t="str">
        <f t="shared" si="2"/>
        <v>#N/A</v>
      </c>
      <c r="D803" s="19" t="str">
        <f t="shared" si="3"/>
        <v/>
      </c>
      <c r="E803" s="45" t="str">
        <f t="shared" si="4"/>
        <v>#N/A</v>
      </c>
      <c r="F803" s="19" t="str">
        <f t="shared" si="5"/>
        <v>No</v>
      </c>
      <c r="G803" s="19" t="str">
        <f t="shared" si="6"/>
        <v>#N/A</v>
      </c>
      <c r="H803" s="19">
        <f>max(SUMIFS('Input - Capacities'!$I$3:$I$1128,'Input - Capacities'!$F$3:$F$1128,A803),SUMIFS('Input - Capacities'!$J$3:$J$1128,'Input - Capacities'!$F$3:$F$1128,A803)*-1)</f>
        <v>0</v>
      </c>
      <c r="AD803" s="48"/>
      <c r="AE803" s="48" t="s">
        <v>1132</v>
      </c>
      <c r="AF803" s="19">
        <f t="shared" si="17"/>
        <v>1</v>
      </c>
      <c r="AH803" s="42" t="s">
        <v>1480</v>
      </c>
    </row>
    <row r="804">
      <c r="A804" s="19" t="str">
        <f t="array" ref="A804">IFERROR(INDEX('Input - Capacities'!$F$3:$F$1128, MATCH(0,COUNTIF($A$1:A803, 'Input - Capacities'!$F$3:$F$1128), 0)),"")</f>
        <v/>
      </c>
      <c r="B804" s="19" t="str">
        <f t="shared" si="1"/>
        <v/>
      </c>
      <c r="C804" s="45" t="str">
        <f t="shared" si="2"/>
        <v>#N/A</v>
      </c>
      <c r="D804" s="19" t="str">
        <f t="shared" si="3"/>
        <v/>
      </c>
      <c r="E804" s="45" t="str">
        <f t="shared" si="4"/>
        <v>#N/A</v>
      </c>
      <c r="F804" s="19" t="str">
        <f t="shared" si="5"/>
        <v>No</v>
      </c>
      <c r="G804" s="19" t="str">
        <f t="shared" si="6"/>
        <v>#N/A</v>
      </c>
      <c r="H804" s="19">
        <f>max(SUMIFS('Input - Capacities'!$I$3:$I$1128,'Input - Capacities'!$F$3:$F$1128,A804),SUMIFS('Input - Capacities'!$J$3:$J$1128,'Input - Capacities'!$F$3:$F$1128,A804)*-1)</f>
        <v>0</v>
      </c>
      <c r="AD804" s="48"/>
      <c r="AE804" s="48" t="s">
        <v>164</v>
      </c>
      <c r="AF804" s="19">
        <f t="shared" si="17"/>
        <v>1</v>
      </c>
      <c r="AH804" s="42" t="s">
        <v>1481</v>
      </c>
    </row>
    <row r="805">
      <c r="A805" s="19" t="str">
        <f t="array" ref="A805">IFERROR(INDEX('Input - Capacities'!$F$3:$F$1128, MATCH(0,COUNTIF($A$1:A804, 'Input - Capacities'!$F$3:$F$1128), 0)),"")</f>
        <v/>
      </c>
      <c r="B805" s="19" t="str">
        <f t="shared" si="1"/>
        <v/>
      </c>
      <c r="C805" s="45" t="str">
        <f t="shared" si="2"/>
        <v>#N/A</v>
      </c>
      <c r="D805" s="19" t="str">
        <f t="shared" si="3"/>
        <v/>
      </c>
      <c r="E805" s="45" t="str">
        <f t="shared" si="4"/>
        <v>#N/A</v>
      </c>
      <c r="F805" s="19" t="str">
        <f t="shared" si="5"/>
        <v>No</v>
      </c>
      <c r="G805" s="19" t="str">
        <f t="shared" si="6"/>
        <v>#N/A</v>
      </c>
      <c r="H805" s="19">
        <f>max(SUMIFS('Input - Capacities'!$I$3:$I$1128,'Input - Capacities'!$F$3:$F$1128,A805),SUMIFS('Input - Capacities'!$J$3:$J$1128,'Input - Capacities'!$F$3:$F$1128,A805)*-1)</f>
        <v>0</v>
      </c>
      <c r="AD805" s="48"/>
      <c r="AE805" s="48" t="s">
        <v>310</v>
      </c>
      <c r="AF805" s="19">
        <f t="shared" si="17"/>
        <v>1</v>
      </c>
      <c r="AH805" s="42" t="s">
        <v>1482</v>
      </c>
    </row>
    <row r="806">
      <c r="A806" s="19" t="str">
        <f t="array" ref="A806">IFERROR(INDEX('Input - Capacities'!$F$3:$F$1128, MATCH(0,COUNTIF($A$1:A805, 'Input - Capacities'!$F$3:$F$1128), 0)),"")</f>
        <v/>
      </c>
      <c r="B806" s="19" t="str">
        <f t="shared" si="1"/>
        <v/>
      </c>
      <c r="C806" s="45" t="str">
        <f t="shared" si="2"/>
        <v>#N/A</v>
      </c>
      <c r="D806" s="19" t="str">
        <f t="shared" si="3"/>
        <v/>
      </c>
      <c r="E806" s="45" t="str">
        <f t="shared" si="4"/>
        <v>#N/A</v>
      </c>
      <c r="F806" s="19" t="str">
        <f t="shared" si="5"/>
        <v>No</v>
      </c>
      <c r="G806" s="19" t="str">
        <f t="shared" si="6"/>
        <v>#N/A</v>
      </c>
      <c r="H806" s="19">
        <f>max(SUMIFS('Input - Capacities'!$I$3:$I$1128,'Input - Capacities'!$F$3:$F$1128,A806),SUMIFS('Input - Capacities'!$J$3:$J$1128,'Input - Capacities'!$F$3:$F$1128,A806)*-1)</f>
        <v>0</v>
      </c>
      <c r="AD806" s="48"/>
      <c r="AE806" s="48" t="s">
        <v>1153</v>
      </c>
      <c r="AF806" s="19">
        <f t="shared" si="17"/>
        <v>1</v>
      </c>
      <c r="AH806" s="42" t="s">
        <v>1483</v>
      </c>
    </row>
    <row r="807">
      <c r="A807" s="19" t="str">
        <f t="array" ref="A807">IFERROR(INDEX('Input - Capacities'!$F$3:$F$1128, MATCH(0,COUNTIF($A$1:A806, 'Input - Capacities'!$F$3:$F$1128), 0)),"")</f>
        <v/>
      </c>
      <c r="B807" s="19" t="str">
        <f t="shared" si="1"/>
        <v/>
      </c>
      <c r="C807" s="45" t="str">
        <f t="shared" si="2"/>
        <v>#N/A</v>
      </c>
      <c r="D807" s="19" t="str">
        <f t="shared" si="3"/>
        <v/>
      </c>
      <c r="E807" s="45" t="str">
        <f t="shared" si="4"/>
        <v>#N/A</v>
      </c>
      <c r="F807" s="19" t="str">
        <f t="shared" si="5"/>
        <v>No</v>
      </c>
      <c r="G807" s="19" t="str">
        <f t="shared" si="6"/>
        <v>#N/A</v>
      </c>
      <c r="H807" s="19">
        <f>max(SUMIFS('Input - Capacities'!$I$3:$I$1128,'Input - Capacities'!$F$3:$F$1128,A807),SUMIFS('Input - Capacities'!$J$3:$J$1128,'Input - Capacities'!$F$3:$F$1128,A807)*-1)</f>
        <v>0</v>
      </c>
      <c r="AD807" s="48"/>
      <c r="AE807" s="48" t="s">
        <v>1154</v>
      </c>
      <c r="AF807" s="19">
        <f t="shared" si="17"/>
        <v>1</v>
      </c>
      <c r="AH807" s="42" t="s">
        <v>1487</v>
      </c>
    </row>
    <row r="808">
      <c r="A808" s="19" t="str">
        <f t="array" ref="A808">IFERROR(INDEX('Input - Capacities'!$F$3:$F$1128, MATCH(0,COUNTIF($A$1:A807, 'Input - Capacities'!$F$3:$F$1128), 0)),"")</f>
        <v/>
      </c>
      <c r="B808" s="19" t="str">
        <f t="shared" si="1"/>
        <v/>
      </c>
      <c r="C808" s="45" t="str">
        <f t="shared" si="2"/>
        <v>#N/A</v>
      </c>
      <c r="D808" s="19" t="str">
        <f t="shared" si="3"/>
        <v/>
      </c>
      <c r="E808" s="45" t="str">
        <f t="shared" si="4"/>
        <v>#N/A</v>
      </c>
      <c r="F808" s="19" t="str">
        <f t="shared" si="5"/>
        <v>No</v>
      </c>
      <c r="G808" s="19" t="str">
        <f t="shared" si="6"/>
        <v>#N/A</v>
      </c>
      <c r="H808" s="19">
        <f>max(SUMIFS('Input - Capacities'!$I$3:$I$1128,'Input - Capacities'!$F$3:$F$1128,A808),SUMIFS('Input - Capacities'!$J$3:$J$1128,'Input - Capacities'!$F$3:$F$1128,A808)*-1)</f>
        <v>0</v>
      </c>
      <c r="AD808" s="48"/>
      <c r="AE808" s="48" t="s">
        <v>1971</v>
      </c>
      <c r="AF808" s="19">
        <f t="shared" si="17"/>
        <v>1</v>
      </c>
      <c r="AH808" s="42" t="s">
        <v>1236</v>
      </c>
    </row>
    <row r="809">
      <c r="A809" s="19" t="str">
        <f t="array" ref="A809">IFERROR(INDEX('Input - Capacities'!$F$3:$F$1128, MATCH(0,COUNTIF($A$1:A808, 'Input - Capacities'!$F$3:$F$1128), 0)),"")</f>
        <v/>
      </c>
      <c r="B809" s="19" t="str">
        <f t="shared" si="1"/>
        <v/>
      </c>
      <c r="C809" s="45" t="str">
        <f t="shared" si="2"/>
        <v>#N/A</v>
      </c>
      <c r="D809" s="19" t="str">
        <f t="shared" si="3"/>
        <v/>
      </c>
      <c r="E809" s="45" t="str">
        <f t="shared" si="4"/>
        <v>#N/A</v>
      </c>
      <c r="F809" s="19" t="str">
        <f t="shared" si="5"/>
        <v>No</v>
      </c>
      <c r="G809" s="19" t="str">
        <f t="shared" si="6"/>
        <v>#N/A</v>
      </c>
      <c r="H809" s="19">
        <f>max(SUMIFS('Input - Capacities'!$I$3:$I$1128,'Input - Capacities'!$F$3:$F$1128,A809),SUMIFS('Input - Capacities'!$J$3:$J$1128,'Input - Capacities'!$F$3:$F$1128,A809)*-1)</f>
        <v>0</v>
      </c>
      <c r="AD809" s="48"/>
      <c r="AE809" s="48" t="s">
        <v>1972</v>
      </c>
      <c r="AF809" s="19">
        <f t="shared" si="17"/>
        <v>1</v>
      </c>
      <c r="AH809" s="42" t="s">
        <v>1237</v>
      </c>
    </row>
    <row r="810">
      <c r="A810" s="19" t="str">
        <f t="array" ref="A810">IFERROR(INDEX('Input - Capacities'!$F$3:$F$1128, MATCH(0,COUNTIF($A$1:A809, 'Input - Capacities'!$F$3:$F$1128), 0)),"")</f>
        <v/>
      </c>
      <c r="B810" s="19" t="str">
        <f t="shared" si="1"/>
        <v/>
      </c>
      <c r="C810" s="45" t="str">
        <f t="shared" si="2"/>
        <v>#N/A</v>
      </c>
      <c r="D810" s="19" t="str">
        <f t="shared" si="3"/>
        <v/>
      </c>
      <c r="E810" s="45" t="str">
        <f t="shared" si="4"/>
        <v>#N/A</v>
      </c>
      <c r="F810" s="19" t="str">
        <f t="shared" si="5"/>
        <v>No</v>
      </c>
      <c r="G810" s="19" t="str">
        <f t="shared" si="6"/>
        <v>#N/A</v>
      </c>
      <c r="H810" s="19">
        <f>max(SUMIFS('Input - Capacities'!$I$3:$I$1128,'Input - Capacities'!$F$3:$F$1128,A810),SUMIFS('Input - Capacities'!$J$3:$J$1128,'Input - Capacities'!$F$3:$F$1128,A810)*-1)</f>
        <v>0</v>
      </c>
      <c r="AD810" s="48"/>
      <c r="AE810" s="48" t="s">
        <v>1171</v>
      </c>
      <c r="AF810" s="19">
        <f t="shared" si="17"/>
        <v>1</v>
      </c>
      <c r="AH810" s="42" t="s">
        <v>1240</v>
      </c>
    </row>
    <row r="811">
      <c r="A811" s="19" t="str">
        <f t="array" ref="A811">IFERROR(INDEX('Input - Capacities'!$F$3:$F$1128, MATCH(0,COUNTIF($A$1:A810, 'Input - Capacities'!$F$3:$F$1128), 0)),"")</f>
        <v/>
      </c>
      <c r="B811" s="19" t="str">
        <f t="shared" si="1"/>
        <v/>
      </c>
      <c r="C811" s="45" t="str">
        <f t="shared" si="2"/>
        <v>#N/A</v>
      </c>
      <c r="D811" s="19" t="str">
        <f t="shared" si="3"/>
        <v/>
      </c>
      <c r="E811" s="45" t="str">
        <f t="shared" si="4"/>
        <v>#N/A</v>
      </c>
      <c r="F811" s="19" t="str">
        <f t="shared" si="5"/>
        <v>No</v>
      </c>
      <c r="G811" s="19" t="str">
        <f t="shared" si="6"/>
        <v>#N/A</v>
      </c>
      <c r="H811" s="19">
        <f>max(SUMIFS('Input - Capacities'!$I$3:$I$1128,'Input - Capacities'!$F$3:$F$1128,A811),SUMIFS('Input - Capacities'!$J$3:$J$1128,'Input - Capacities'!$F$3:$F$1128,A811)*-1)</f>
        <v>0</v>
      </c>
      <c r="AD811" s="48"/>
      <c r="AE811" s="48" t="s">
        <v>1456</v>
      </c>
      <c r="AF811" s="19">
        <f t="shared" si="17"/>
        <v>1</v>
      </c>
      <c r="AH811" s="42" t="s">
        <v>360</v>
      </c>
    </row>
    <row r="812">
      <c r="A812" s="19" t="str">
        <f t="array" ref="A812">IFERROR(INDEX('Input - Capacities'!$F$3:$F$1128, MATCH(0,COUNTIF($A$1:A811, 'Input - Capacities'!$F$3:$F$1128), 0)),"")</f>
        <v/>
      </c>
      <c r="B812" s="19" t="str">
        <f t="shared" si="1"/>
        <v/>
      </c>
      <c r="C812" s="45" t="str">
        <f t="shared" si="2"/>
        <v>#N/A</v>
      </c>
      <c r="D812" s="19" t="str">
        <f t="shared" si="3"/>
        <v/>
      </c>
      <c r="E812" s="45" t="str">
        <f t="shared" si="4"/>
        <v>#N/A</v>
      </c>
      <c r="F812" s="19" t="str">
        <f t="shared" si="5"/>
        <v>No</v>
      </c>
      <c r="G812" s="19" t="str">
        <f t="shared" si="6"/>
        <v>#N/A</v>
      </c>
      <c r="H812" s="19">
        <f>max(SUMIFS('Input - Capacities'!$I$3:$I$1128,'Input - Capacities'!$F$3:$F$1128,A812),SUMIFS('Input - Capacities'!$J$3:$J$1128,'Input - Capacities'!$F$3:$F$1128,A812)*-1)</f>
        <v>0</v>
      </c>
      <c r="AD812" s="48"/>
      <c r="AE812" s="48" t="s">
        <v>339</v>
      </c>
      <c r="AF812" s="19">
        <f t="shared" si="17"/>
        <v>1</v>
      </c>
      <c r="AH812" s="42" t="s">
        <v>382</v>
      </c>
    </row>
    <row r="813">
      <c r="A813" s="19" t="str">
        <f t="array" ref="A813">IFERROR(INDEX('Input - Capacities'!$F$3:$F$1128, MATCH(0,COUNTIF($A$1:A812, 'Input - Capacities'!$F$3:$F$1128), 0)),"")</f>
        <v/>
      </c>
      <c r="B813" s="19" t="str">
        <f t="shared" si="1"/>
        <v/>
      </c>
      <c r="C813" s="45" t="str">
        <f t="shared" si="2"/>
        <v>#N/A</v>
      </c>
      <c r="D813" s="19" t="str">
        <f t="shared" si="3"/>
        <v/>
      </c>
      <c r="E813" s="45" t="str">
        <f t="shared" si="4"/>
        <v>#N/A</v>
      </c>
      <c r="F813" s="19" t="str">
        <f t="shared" si="5"/>
        <v>No</v>
      </c>
      <c r="G813" s="19" t="str">
        <f t="shared" si="6"/>
        <v>#N/A</v>
      </c>
      <c r="H813" s="19">
        <f>max(SUMIFS('Input - Capacities'!$I$3:$I$1128,'Input - Capacities'!$F$3:$F$1128,A813),SUMIFS('Input - Capacities'!$J$3:$J$1128,'Input - Capacities'!$F$3:$F$1128,A813)*-1)</f>
        <v>0</v>
      </c>
      <c r="AD813" s="48"/>
      <c r="AE813" s="48" t="s">
        <v>347</v>
      </c>
      <c r="AF813" s="19">
        <f t="shared" si="17"/>
        <v>1</v>
      </c>
      <c r="AH813" s="42" t="s">
        <v>363</v>
      </c>
    </row>
    <row r="814">
      <c r="A814" s="19" t="str">
        <f t="array" ref="A814">IFERROR(INDEX('Input - Capacities'!$F$3:$F$1128, MATCH(0,COUNTIF($A$1:A813, 'Input - Capacities'!$F$3:$F$1128), 0)),"")</f>
        <v/>
      </c>
      <c r="B814" s="19" t="str">
        <f t="shared" si="1"/>
        <v/>
      </c>
      <c r="C814" s="45" t="str">
        <f t="shared" si="2"/>
        <v>#N/A</v>
      </c>
      <c r="D814" s="19" t="str">
        <f t="shared" si="3"/>
        <v/>
      </c>
      <c r="E814" s="45" t="str">
        <f t="shared" si="4"/>
        <v>#N/A</v>
      </c>
      <c r="F814" s="19" t="str">
        <f t="shared" si="5"/>
        <v>No</v>
      </c>
      <c r="G814" s="19" t="str">
        <f t="shared" si="6"/>
        <v>#N/A</v>
      </c>
      <c r="H814" s="19">
        <f>max(SUMIFS('Input - Capacities'!$I$3:$I$1128,'Input - Capacities'!$F$3:$F$1128,A814),SUMIFS('Input - Capacities'!$J$3:$J$1128,'Input - Capacities'!$F$3:$F$1128,A814)*-1)</f>
        <v>0</v>
      </c>
      <c r="AD814" s="48"/>
      <c r="AE814" s="48" t="s">
        <v>1194</v>
      </c>
      <c r="AF814" s="19">
        <f t="shared" si="17"/>
        <v>1</v>
      </c>
      <c r="AH814" s="42" t="s">
        <v>1244</v>
      </c>
    </row>
    <row r="815">
      <c r="A815" s="19" t="str">
        <f t="array" ref="A815">IFERROR(INDEX('Input - Capacities'!$F$3:$F$1128, MATCH(0,COUNTIF($A$1:A814, 'Input - Capacities'!$F$3:$F$1128), 0)),"")</f>
        <v/>
      </c>
      <c r="B815" s="19" t="str">
        <f t="shared" si="1"/>
        <v/>
      </c>
      <c r="C815" s="45" t="str">
        <f t="shared" si="2"/>
        <v>#N/A</v>
      </c>
      <c r="D815" s="19" t="str">
        <f t="shared" si="3"/>
        <v/>
      </c>
      <c r="E815" s="45" t="str">
        <f t="shared" si="4"/>
        <v>#N/A</v>
      </c>
      <c r="F815" s="19" t="str">
        <f t="shared" si="5"/>
        <v>No</v>
      </c>
      <c r="G815" s="19" t="str">
        <f t="shared" si="6"/>
        <v>#N/A</v>
      </c>
      <c r="H815" s="19">
        <f>max(SUMIFS('Input - Capacities'!$I$3:$I$1128,'Input - Capacities'!$F$3:$F$1128,A815),SUMIFS('Input - Capacities'!$J$3:$J$1128,'Input - Capacities'!$F$3:$F$1128,A815)*-1)</f>
        <v>0</v>
      </c>
      <c r="AD815" s="48"/>
      <c r="AE815" s="48" t="s">
        <v>355</v>
      </c>
      <c r="AF815" s="19">
        <f t="shared" si="17"/>
        <v>1</v>
      </c>
      <c r="AH815" s="42" t="s">
        <v>1245</v>
      </c>
    </row>
    <row r="816">
      <c r="A816" s="19" t="str">
        <f t="array" ref="A816">IFERROR(INDEX('Input - Capacities'!$F$3:$F$1128, MATCH(0,COUNTIF($A$1:A815, 'Input - Capacities'!$F$3:$F$1128), 0)),"")</f>
        <v/>
      </c>
      <c r="B816" s="19" t="str">
        <f t="shared" si="1"/>
        <v/>
      </c>
      <c r="C816" s="45" t="str">
        <f t="shared" si="2"/>
        <v>#N/A</v>
      </c>
      <c r="D816" s="19" t="str">
        <f t="shared" si="3"/>
        <v/>
      </c>
      <c r="E816" s="45" t="str">
        <f t="shared" si="4"/>
        <v>#N/A</v>
      </c>
      <c r="F816" s="19" t="str">
        <f t="shared" si="5"/>
        <v>No</v>
      </c>
      <c r="G816" s="19" t="str">
        <f t="shared" si="6"/>
        <v>#N/A</v>
      </c>
      <c r="H816" s="19">
        <f>max(SUMIFS('Input - Capacities'!$I$3:$I$1128,'Input - Capacities'!$F$3:$F$1128,A816),SUMIFS('Input - Capacities'!$J$3:$J$1128,'Input - Capacities'!$F$3:$F$1128,A816)*-1)</f>
        <v>0</v>
      </c>
      <c r="AD816" s="48"/>
      <c r="AE816" s="48" t="s">
        <v>1973</v>
      </c>
      <c r="AF816" s="19">
        <f t="shared" si="17"/>
        <v>1</v>
      </c>
      <c r="AH816" s="42" t="s">
        <v>1247</v>
      </c>
    </row>
    <row r="817">
      <c r="A817" s="19" t="str">
        <f t="array" ref="A817">IFERROR(INDEX('Input - Capacities'!$F$3:$F$1128, MATCH(0,COUNTIF($A$1:A816, 'Input - Capacities'!$F$3:$F$1128), 0)),"")</f>
        <v/>
      </c>
      <c r="B817" s="19" t="str">
        <f t="shared" si="1"/>
        <v/>
      </c>
      <c r="C817" s="45" t="str">
        <f t="shared" si="2"/>
        <v>#N/A</v>
      </c>
      <c r="D817" s="19" t="str">
        <f t="shared" si="3"/>
        <v/>
      </c>
      <c r="E817" s="45" t="str">
        <f t="shared" si="4"/>
        <v>#N/A</v>
      </c>
      <c r="F817" s="19" t="str">
        <f t="shared" si="5"/>
        <v>No</v>
      </c>
      <c r="G817" s="19" t="str">
        <f t="shared" si="6"/>
        <v>#N/A</v>
      </c>
      <c r="H817" s="19">
        <f>max(SUMIFS('Input - Capacities'!$I$3:$I$1128,'Input - Capacities'!$F$3:$F$1128,A817),SUMIFS('Input - Capacities'!$J$3:$J$1128,'Input - Capacities'!$F$3:$F$1128,A817)*-1)</f>
        <v>0</v>
      </c>
      <c r="AD817" s="48"/>
      <c r="AE817" s="48" t="s">
        <v>1974</v>
      </c>
      <c r="AF817" s="19">
        <f t="shared" si="17"/>
        <v>1</v>
      </c>
      <c r="AH817" s="42" t="s">
        <v>367</v>
      </c>
    </row>
    <row r="818">
      <c r="A818" s="19" t="str">
        <f t="array" ref="A818">IFERROR(INDEX('Input - Capacities'!$F$3:$F$1128, MATCH(0,COUNTIF($A$1:A817, 'Input - Capacities'!$F$3:$F$1128), 0)),"")</f>
        <v/>
      </c>
      <c r="B818" s="19" t="str">
        <f t="shared" si="1"/>
        <v/>
      </c>
      <c r="C818" s="45" t="str">
        <f t="shared" si="2"/>
        <v>#N/A</v>
      </c>
      <c r="D818" s="19" t="str">
        <f t="shared" si="3"/>
        <v/>
      </c>
      <c r="E818" s="45" t="str">
        <f t="shared" si="4"/>
        <v>#N/A</v>
      </c>
      <c r="F818" s="19" t="str">
        <f t="shared" si="5"/>
        <v>No</v>
      </c>
      <c r="G818" s="19" t="str">
        <f t="shared" si="6"/>
        <v>#N/A</v>
      </c>
      <c r="H818" s="19">
        <f>max(SUMIFS('Input - Capacities'!$I$3:$I$1128,'Input - Capacities'!$F$3:$F$1128,A818),SUMIFS('Input - Capacities'!$J$3:$J$1128,'Input - Capacities'!$F$3:$F$1128,A818)*-1)</f>
        <v>0</v>
      </c>
      <c r="AD818" s="48"/>
      <c r="AE818" s="48" t="s">
        <v>358</v>
      </c>
      <c r="AF818" s="19">
        <f t="shared" si="17"/>
        <v>1</v>
      </c>
      <c r="AH818" s="42" t="s">
        <v>368</v>
      </c>
    </row>
    <row r="819">
      <c r="A819" s="19" t="str">
        <f t="array" ref="A819">IFERROR(INDEX('Input - Capacities'!$F$3:$F$1128, MATCH(0,COUNTIF($A$1:A818, 'Input - Capacities'!$F$3:$F$1128), 0)),"")</f>
        <v/>
      </c>
      <c r="B819" s="19" t="str">
        <f t="shared" si="1"/>
        <v/>
      </c>
      <c r="C819" s="45" t="str">
        <f t="shared" si="2"/>
        <v>#N/A</v>
      </c>
      <c r="D819" s="19" t="str">
        <f t="shared" si="3"/>
        <v/>
      </c>
      <c r="E819" s="45" t="str">
        <f t="shared" si="4"/>
        <v>#N/A</v>
      </c>
      <c r="F819" s="19" t="str">
        <f t="shared" si="5"/>
        <v>No</v>
      </c>
      <c r="G819" s="19" t="str">
        <f t="shared" si="6"/>
        <v>#N/A</v>
      </c>
      <c r="H819" s="19">
        <f>max(SUMIFS('Input - Capacities'!$I$3:$I$1128,'Input - Capacities'!$F$3:$F$1128,A819),SUMIFS('Input - Capacities'!$J$3:$J$1128,'Input - Capacities'!$F$3:$F$1128,A819)*-1)</f>
        <v>0</v>
      </c>
      <c r="AD819" s="48"/>
      <c r="AE819" s="48" t="s">
        <v>1482</v>
      </c>
      <c r="AF819" s="19">
        <f t="shared" si="17"/>
        <v>1</v>
      </c>
      <c r="AH819" s="42" t="s">
        <v>1250</v>
      </c>
    </row>
    <row r="820">
      <c r="A820" s="19" t="str">
        <f t="array" ref="A820">IFERROR(INDEX('Input - Capacities'!$F$3:$F$1128, MATCH(0,COUNTIF($A$1:A819, 'Input - Capacities'!$F$3:$F$1128), 0)),"")</f>
        <v/>
      </c>
      <c r="B820" s="19" t="str">
        <f t="shared" si="1"/>
        <v/>
      </c>
      <c r="C820" s="45" t="str">
        <f t="shared" si="2"/>
        <v>#N/A</v>
      </c>
      <c r="D820" s="19" t="str">
        <f t="shared" si="3"/>
        <v/>
      </c>
      <c r="E820" s="45" t="str">
        <f t="shared" si="4"/>
        <v>#N/A</v>
      </c>
      <c r="F820" s="19" t="str">
        <f t="shared" si="5"/>
        <v>No</v>
      </c>
      <c r="G820" s="19" t="str">
        <f t="shared" si="6"/>
        <v>#N/A</v>
      </c>
      <c r="H820" s="19">
        <f>max(SUMIFS('Input - Capacities'!$I$3:$I$1128,'Input - Capacities'!$F$3:$F$1128,A820),SUMIFS('Input - Capacities'!$J$3:$J$1128,'Input - Capacities'!$F$3:$F$1128,A820)*-1)</f>
        <v>0</v>
      </c>
      <c r="AD820" s="48"/>
      <c r="AE820" s="48" t="s">
        <v>1483</v>
      </c>
      <c r="AF820" s="19">
        <f t="shared" si="17"/>
        <v>1</v>
      </c>
      <c r="AH820" s="42" t="s">
        <v>1251</v>
      </c>
    </row>
    <row r="821">
      <c r="A821" s="19" t="str">
        <f t="array" ref="A821">IFERROR(INDEX('Input - Capacities'!$F$3:$F$1128, MATCH(0,COUNTIF($A$1:A820, 'Input - Capacities'!$F$3:$F$1128), 0)),"")</f>
        <v/>
      </c>
      <c r="B821" s="19" t="str">
        <f t="shared" si="1"/>
        <v/>
      </c>
      <c r="C821" s="45" t="str">
        <f t="shared" si="2"/>
        <v>#N/A</v>
      </c>
      <c r="D821" s="19" t="str">
        <f t="shared" si="3"/>
        <v/>
      </c>
      <c r="E821" s="45" t="str">
        <f t="shared" si="4"/>
        <v>#N/A</v>
      </c>
      <c r="F821" s="19" t="str">
        <f t="shared" si="5"/>
        <v>No</v>
      </c>
      <c r="G821" s="19" t="str">
        <f t="shared" si="6"/>
        <v>#N/A</v>
      </c>
      <c r="H821" s="19">
        <f>max(SUMIFS('Input - Capacities'!$I$3:$I$1128,'Input - Capacities'!$F$3:$F$1128,A821),SUMIFS('Input - Capacities'!$J$3:$J$1128,'Input - Capacities'!$F$3:$F$1128,A821)*-1)</f>
        <v>0</v>
      </c>
      <c r="AD821" s="48"/>
      <c r="AE821" s="48" t="s">
        <v>360</v>
      </c>
      <c r="AF821" s="19">
        <f t="shared" si="17"/>
        <v>1</v>
      </c>
      <c r="AH821" s="42" t="s">
        <v>1253</v>
      </c>
    </row>
    <row r="822">
      <c r="A822" s="19" t="str">
        <f t="array" ref="A822">IFERROR(INDEX('Input - Capacities'!$F$3:$F$1128, MATCH(0,COUNTIF($A$1:A821, 'Input - Capacities'!$F$3:$F$1128), 0)),"")</f>
        <v/>
      </c>
      <c r="B822" s="19" t="str">
        <f t="shared" si="1"/>
        <v/>
      </c>
      <c r="C822" s="45" t="str">
        <f t="shared" si="2"/>
        <v>#N/A</v>
      </c>
      <c r="D822" s="19" t="str">
        <f t="shared" si="3"/>
        <v/>
      </c>
      <c r="E822" s="45" t="str">
        <f t="shared" si="4"/>
        <v>#N/A</v>
      </c>
      <c r="F822" s="19" t="str">
        <f t="shared" si="5"/>
        <v>No</v>
      </c>
      <c r="G822" s="19" t="str">
        <f t="shared" si="6"/>
        <v>#N/A</v>
      </c>
      <c r="H822" s="19">
        <f>max(SUMIFS('Input - Capacities'!$I$3:$I$1128,'Input - Capacities'!$F$3:$F$1128,A822),SUMIFS('Input - Capacities'!$J$3:$J$1128,'Input - Capacities'!$F$3:$F$1128,A822)*-1)</f>
        <v>0</v>
      </c>
      <c r="AD822" s="48"/>
      <c r="AE822" s="48" t="s">
        <v>370</v>
      </c>
      <c r="AF822" s="19">
        <f t="shared" si="17"/>
        <v>1</v>
      </c>
      <c r="AH822" s="42" t="s">
        <v>1254</v>
      </c>
    </row>
    <row r="823">
      <c r="A823" s="19" t="str">
        <f t="array" ref="A823">IFERROR(INDEX('Input - Capacities'!$F$3:$F$1128, MATCH(0,COUNTIF($A$1:A822, 'Input - Capacities'!$F$3:$F$1128), 0)),"")</f>
        <v/>
      </c>
      <c r="B823" s="19" t="str">
        <f t="shared" si="1"/>
        <v/>
      </c>
      <c r="C823" s="45" t="str">
        <f t="shared" si="2"/>
        <v>#N/A</v>
      </c>
      <c r="D823" s="19" t="str">
        <f t="shared" si="3"/>
        <v/>
      </c>
      <c r="E823" s="45" t="str">
        <f t="shared" si="4"/>
        <v>#N/A</v>
      </c>
      <c r="F823" s="19" t="str">
        <f t="shared" si="5"/>
        <v>No</v>
      </c>
      <c r="G823" s="19" t="str">
        <f t="shared" si="6"/>
        <v>#N/A</v>
      </c>
      <c r="H823" s="19">
        <f>max(SUMIFS('Input - Capacities'!$I$3:$I$1128,'Input - Capacities'!$F$3:$F$1128,A823),SUMIFS('Input - Capacities'!$J$3:$J$1128,'Input - Capacities'!$F$3:$F$1128,A823)*-1)</f>
        <v>0</v>
      </c>
      <c r="AD823" s="48"/>
      <c r="AE823" s="48" t="s">
        <v>374</v>
      </c>
      <c r="AF823" s="19">
        <f t="shared" si="17"/>
        <v>1</v>
      </c>
      <c r="AH823" s="42" t="s">
        <v>1255</v>
      </c>
    </row>
    <row r="824">
      <c r="A824" s="19" t="str">
        <f t="array" ref="A824">IFERROR(INDEX('Input - Capacities'!$F$3:$F$1128, MATCH(0,COUNTIF($A$1:A823, 'Input - Capacities'!$F$3:$F$1128), 0)),"")</f>
        <v/>
      </c>
      <c r="B824" s="19" t="str">
        <f t="shared" si="1"/>
        <v/>
      </c>
      <c r="C824" s="45" t="str">
        <f t="shared" si="2"/>
        <v>#N/A</v>
      </c>
      <c r="D824" s="19" t="str">
        <f t="shared" si="3"/>
        <v/>
      </c>
      <c r="E824" s="45" t="str">
        <f t="shared" si="4"/>
        <v>#N/A</v>
      </c>
      <c r="F824" s="19" t="str">
        <f t="shared" si="5"/>
        <v>No</v>
      </c>
      <c r="G824" s="19" t="str">
        <f t="shared" si="6"/>
        <v>#N/A</v>
      </c>
      <c r="H824" s="19">
        <f>max(SUMIFS('Input - Capacities'!$I$3:$I$1128,'Input - Capacities'!$F$3:$F$1128,A824),SUMIFS('Input - Capacities'!$J$3:$J$1128,'Input - Capacities'!$F$3:$F$1128,A824)*-1)</f>
        <v>0</v>
      </c>
      <c r="AD824" s="48"/>
      <c r="AE824" s="48" t="s">
        <v>376</v>
      </c>
      <c r="AF824" s="19">
        <f t="shared" si="17"/>
        <v>1</v>
      </c>
      <c r="AH824" s="42" t="s">
        <v>1256</v>
      </c>
    </row>
    <row r="825">
      <c r="A825" s="19" t="str">
        <f t="array" ref="A825">IFERROR(INDEX('Input - Capacities'!$F$3:$F$1128, MATCH(0,COUNTIF($A$1:A824, 'Input - Capacities'!$F$3:$F$1128), 0)),"")</f>
        <v/>
      </c>
      <c r="B825" s="19" t="str">
        <f t="shared" si="1"/>
        <v/>
      </c>
      <c r="C825" s="45" t="str">
        <f t="shared" si="2"/>
        <v>#N/A</v>
      </c>
      <c r="D825" s="19" t="str">
        <f t="shared" si="3"/>
        <v/>
      </c>
      <c r="E825" s="45" t="str">
        <f t="shared" si="4"/>
        <v>#N/A</v>
      </c>
      <c r="F825" s="19" t="str">
        <f t="shared" si="5"/>
        <v>No</v>
      </c>
      <c r="G825" s="19" t="str">
        <f t="shared" si="6"/>
        <v>#N/A</v>
      </c>
      <c r="H825" s="19">
        <f>max(SUMIFS('Input - Capacities'!$I$3:$I$1128,'Input - Capacities'!$F$3:$F$1128,A825),SUMIFS('Input - Capacities'!$J$3:$J$1128,'Input - Capacities'!$F$3:$F$1128,A825)*-1)</f>
        <v>0</v>
      </c>
      <c r="AD825" s="48"/>
      <c r="AE825" s="48" t="s">
        <v>1975</v>
      </c>
      <c r="AF825" s="19">
        <f t="shared" si="17"/>
        <v>1</v>
      </c>
      <c r="AH825" s="42" t="s">
        <v>1257</v>
      </c>
    </row>
    <row r="826">
      <c r="A826" s="19" t="str">
        <f t="array" ref="A826">IFERROR(INDEX('Input - Capacities'!$F$3:$F$1128, MATCH(0,COUNTIF($A$1:A825, 'Input - Capacities'!$F$3:$F$1128), 0)),"")</f>
        <v/>
      </c>
      <c r="B826" s="19" t="str">
        <f t="shared" si="1"/>
        <v/>
      </c>
      <c r="C826" s="45" t="str">
        <f t="shared" si="2"/>
        <v>#N/A</v>
      </c>
      <c r="D826" s="19" t="str">
        <f t="shared" si="3"/>
        <v/>
      </c>
      <c r="E826" s="45" t="str">
        <f t="shared" si="4"/>
        <v>#N/A</v>
      </c>
      <c r="F826" s="19" t="str">
        <f t="shared" si="5"/>
        <v>No</v>
      </c>
      <c r="G826" s="19" t="str">
        <f t="shared" si="6"/>
        <v>#N/A</v>
      </c>
      <c r="H826" s="19">
        <f>max(SUMIFS('Input - Capacities'!$I$3:$I$1128,'Input - Capacities'!$F$3:$F$1128,A826),SUMIFS('Input - Capacities'!$J$3:$J$1128,'Input - Capacities'!$F$3:$F$1128,A826)*-1)</f>
        <v>0</v>
      </c>
      <c r="AD826" s="48"/>
      <c r="AE826" s="48" t="s">
        <v>1976</v>
      </c>
      <c r="AF826" s="19">
        <f t="shared" si="17"/>
        <v>1</v>
      </c>
      <c r="AH826" s="42" t="s">
        <v>1258</v>
      </c>
    </row>
    <row r="827">
      <c r="A827" s="19" t="str">
        <f t="array" ref="A827">IFERROR(INDEX('Input - Capacities'!$F$3:$F$1128, MATCH(0,COUNTIF($A$1:A826, 'Input - Capacities'!$F$3:$F$1128), 0)),"")</f>
        <v/>
      </c>
      <c r="B827" s="19" t="str">
        <f t="shared" si="1"/>
        <v/>
      </c>
      <c r="C827" s="45" t="str">
        <f t="shared" si="2"/>
        <v>#N/A</v>
      </c>
      <c r="D827" s="19" t="str">
        <f t="shared" si="3"/>
        <v/>
      </c>
      <c r="E827" s="45" t="str">
        <f t="shared" si="4"/>
        <v>#N/A</v>
      </c>
      <c r="F827" s="19" t="str">
        <f t="shared" si="5"/>
        <v>No</v>
      </c>
      <c r="G827" s="19" t="str">
        <f t="shared" si="6"/>
        <v>#N/A</v>
      </c>
      <c r="H827" s="19">
        <f>max(SUMIFS('Input - Capacities'!$I$3:$I$1128,'Input - Capacities'!$F$3:$F$1128,A827),SUMIFS('Input - Capacities'!$J$3:$J$1128,'Input - Capacities'!$F$3:$F$1128,A827)*-1)</f>
        <v>0</v>
      </c>
      <c r="AD827" s="48"/>
      <c r="AE827" s="48" t="s">
        <v>1977</v>
      </c>
      <c r="AF827" s="19">
        <f t="shared" si="17"/>
        <v>1</v>
      </c>
      <c r="AH827" s="42" t="s">
        <v>1259</v>
      </c>
    </row>
    <row r="828">
      <c r="A828" s="19" t="str">
        <f t="array" ref="A828">IFERROR(INDEX('Input - Capacities'!$F$3:$F$1128, MATCH(0,COUNTIF($A$1:A827, 'Input - Capacities'!$F$3:$F$1128), 0)),"")</f>
        <v/>
      </c>
      <c r="B828" s="19" t="str">
        <f t="shared" si="1"/>
        <v/>
      </c>
      <c r="C828" s="45" t="str">
        <f t="shared" si="2"/>
        <v>#N/A</v>
      </c>
      <c r="D828" s="19" t="str">
        <f t="shared" si="3"/>
        <v/>
      </c>
      <c r="E828" s="45" t="str">
        <f t="shared" si="4"/>
        <v>#N/A</v>
      </c>
      <c r="F828" s="19" t="str">
        <f t="shared" si="5"/>
        <v>No</v>
      </c>
      <c r="G828" s="19" t="str">
        <f t="shared" si="6"/>
        <v>#N/A</v>
      </c>
      <c r="H828" s="19">
        <f>max(SUMIFS('Input - Capacities'!$I$3:$I$1128,'Input - Capacities'!$F$3:$F$1128,A828),SUMIFS('Input - Capacities'!$J$3:$J$1128,'Input - Capacities'!$F$3:$F$1128,A828)*-1)</f>
        <v>0</v>
      </c>
      <c r="AD828" s="48"/>
      <c r="AE828" s="48" t="s">
        <v>1978</v>
      </c>
      <c r="AF828" s="19">
        <f t="shared" si="17"/>
        <v>1</v>
      </c>
      <c r="AH828" s="42" t="s">
        <v>1260</v>
      </c>
    </row>
    <row r="829">
      <c r="A829" s="19" t="str">
        <f t="array" ref="A829">IFERROR(INDEX('Input - Capacities'!$F$3:$F$1128, MATCH(0,COUNTIF($A$1:A828, 'Input - Capacities'!$F$3:$F$1128), 0)),"")</f>
        <v/>
      </c>
      <c r="B829" s="19" t="str">
        <f t="shared" si="1"/>
        <v/>
      </c>
      <c r="C829" s="45" t="str">
        <f t="shared" si="2"/>
        <v>#N/A</v>
      </c>
      <c r="D829" s="19" t="str">
        <f t="shared" si="3"/>
        <v/>
      </c>
      <c r="E829" s="45" t="str">
        <f t="shared" si="4"/>
        <v>#N/A</v>
      </c>
      <c r="F829" s="19" t="str">
        <f t="shared" si="5"/>
        <v>No</v>
      </c>
      <c r="G829" s="19" t="str">
        <f t="shared" si="6"/>
        <v>#N/A</v>
      </c>
      <c r="H829" s="19">
        <f>max(SUMIFS('Input - Capacities'!$I$3:$I$1128,'Input - Capacities'!$F$3:$F$1128,A829),SUMIFS('Input - Capacities'!$J$3:$J$1128,'Input - Capacities'!$F$3:$F$1128,A829)*-1)</f>
        <v>0</v>
      </c>
      <c r="AD829" s="48"/>
      <c r="AE829" s="48" t="s">
        <v>1979</v>
      </c>
      <c r="AF829" s="19">
        <f t="shared" si="17"/>
        <v>1</v>
      </c>
      <c r="AH829" s="42" t="s">
        <v>1261</v>
      </c>
    </row>
    <row r="830">
      <c r="A830" s="19" t="str">
        <f t="array" ref="A830">IFERROR(INDEX('Input - Capacities'!$F$3:$F$1128, MATCH(0,COUNTIF($A$1:A829, 'Input - Capacities'!$F$3:$F$1128), 0)),"")</f>
        <v/>
      </c>
      <c r="B830" s="19" t="str">
        <f t="shared" si="1"/>
        <v/>
      </c>
      <c r="C830" s="45" t="str">
        <f t="shared" si="2"/>
        <v>#N/A</v>
      </c>
      <c r="D830" s="19" t="str">
        <f t="shared" si="3"/>
        <v/>
      </c>
      <c r="E830" s="45" t="str">
        <f t="shared" si="4"/>
        <v>#N/A</v>
      </c>
      <c r="F830" s="19" t="str">
        <f t="shared" si="5"/>
        <v>No</v>
      </c>
      <c r="G830" s="19" t="str">
        <f t="shared" si="6"/>
        <v>#N/A</v>
      </c>
      <c r="H830" s="19">
        <f>max(SUMIFS('Input - Capacities'!$I$3:$I$1128,'Input - Capacities'!$F$3:$F$1128,A830),SUMIFS('Input - Capacities'!$J$3:$J$1128,'Input - Capacities'!$F$3:$F$1128,A830)*-1)</f>
        <v>0</v>
      </c>
      <c r="AD830" s="48"/>
      <c r="AE830" s="48" t="s">
        <v>1980</v>
      </c>
      <c r="AF830" s="19">
        <f t="shared" si="17"/>
        <v>1</v>
      </c>
      <c r="AH830" s="42" t="s">
        <v>1488</v>
      </c>
    </row>
    <row r="831">
      <c r="A831" s="19" t="str">
        <f t="array" ref="A831">IFERROR(INDEX('Input - Capacities'!$F$3:$F$1128, MATCH(0,COUNTIF($A$1:A830, 'Input - Capacities'!$F$3:$F$1128), 0)),"")</f>
        <v/>
      </c>
      <c r="B831" s="19" t="str">
        <f t="shared" si="1"/>
        <v/>
      </c>
      <c r="C831" s="45" t="str">
        <f t="shared" si="2"/>
        <v>#N/A</v>
      </c>
      <c r="D831" s="19" t="str">
        <f t="shared" si="3"/>
        <v/>
      </c>
      <c r="E831" s="45" t="str">
        <f t="shared" si="4"/>
        <v>#N/A</v>
      </c>
      <c r="F831" s="19" t="str">
        <f t="shared" si="5"/>
        <v>No</v>
      </c>
      <c r="G831" s="19" t="str">
        <f t="shared" si="6"/>
        <v>#N/A</v>
      </c>
      <c r="H831" s="19">
        <f>max(SUMIFS('Input - Capacities'!$I$3:$I$1128,'Input - Capacities'!$F$3:$F$1128,A831),SUMIFS('Input - Capacities'!$J$3:$J$1128,'Input - Capacities'!$F$3:$F$1128,A831)*-1)</f>
        <v>0</v>
      </c>
      <c r="AD831" s="48"/>
      <c r="AE831" s="48" t="s">
        <v>1981</v>
      </c>
      <c r="AF831" s="19">
        <f t="shared" si="17"/>
        <v>1</v>
      </c>
      <c r="AH831" s="42" t="s">
        <v>1490</v>
      </c>
    </row>
    <row r="832">
      <c r="A832" s="19" t="str">
        <f t="array" ref="A832">IFERROR(INDEX('Input - Capacities'!$F$3:$F$1128, MATCH(0,COUNTIF($A$1:A831, 'Input - Capacities'!$F$3:$F$1128), 0)),"")</f>
        <v/>
      </c>
      <c r="B832" s="19" t="str">
        <f t="shared" si="1"/>
        <v/>
      </c>
      <c r="C832" s="45" t="str">
        <f t="shared" si="2"/>
        <v>#N/A</v>
      </c>
      <c r="D832" s="19" t="str">
        <f t="shared" si="3"/>
        <v/>
      </c>
      <c r="E832" s="45" t="str">
        <f t="shared" si="4"/>
        <v>#N/A</v>
      </c>
      <c r="F832" s="19" t="str">
        <f t="shared" si="5"/>
        <v>No</v>
      </c>
      <c r="G832" s="19" t="str">
        <f t="shared" si="6"/>
        <v>#N/A</v>
      </c>
      <c r="H832" s="19">
        <f>max(SUMIFS('Input - Capacities'!$I$3:$I$1128,'Input - Capacities'!$F$3:$F$1128,A832),SUMIFS('Input - Capacities'!$J$3:$J$1128,'Input - Capacities'!$F$3:$F$1128,A832)*-1)</f>
        <v>0</v>
      </c>
      <c r="AD832" s="48"/>
      <c r="AE832" s="48" t="s">
        <v>1982</v>
      </c>
      <c r="AF832" s="19">
        <f t="shared" si="17"/>
        <v>1</v>
      </c>
      <c r="AH832" s="42" t="s">
        <v>370</v>
      </c>
    </row>
    <row r="833">
      <c r="A833" s="19" t="str">
        <f t="array" ref="A833">IFERROR(INDEX('Input - Capacities'!$F$3:$F$1128, MATCH(0,COUNTIF($A$1:A832, 'Input - Capacities'!$F$3:$F$1128), 0)),"")</f>
        <v/>
      </c>
      <c r="B833" s="19" t="str">
        <f t="shared" si="1"/>
        <v/>
      </c>
      <c r="C833" s="45" t="str">
        <f t="shared" si="2"/>
        <v>#N/A</v>
      </c>
      <c r="D833" s="19" t="str">
        <f t="shared" si="3"/>
        <v/>
      </c>
      <c r="E833" s="45" t="str">
        <f t="shared" si="4"/>
        <v>#N/A</v>
      </c>
      <c r="F833" s="19" t="str">
        <f t="shared" si="5"/>
        <v>No</v>
      </c>
      <c r="G833" s="19" t="str">
        <f t="shared" si="6"/>
        <v>#N/A</v>
      </c>
      <c r="H833" s="19">
        <f>max(SUMIFS('Input - Capacities'!$I$3:$I$1128,'Input - Capacities'!$F$3:$F$1128,A833),SUMIFS('Input - Capacities'!$J$3:$J$1128,'Input - Capacities'!$F$3:$F$1128,A833)*-1)</f>
        <v>0</v>
      </c>
      <c r="AD833" s="48"/>
      <c r="AE833" s="19" t="s">
        <v>92</v>
      </c>
      <c r="AF833" s="19">
        <f t="shared" si="17"/>
        <v>0</v>
      </c>
      <c r="AH833" s="42" t="s">
        <v>373</v>
      </c>
    </row>
    <row r="834">
      <c r="A834" s="19" t="str">
        <f t="array" ref="A834">IFERROR(INDEX('Input - Capacities'!$F$3:$F$1128, MATCH(0,COUNTIF($A$1:A833, 'Input - Capacities'!$F$3:$F$1128), 0)),"")</f>
        <v/>
      </c>
      <c r="B834" s="19" t="str">
        <f t="shared" si="1"/>
        <v/>
      </c>
      <c r="C834" s="45" t="str">
        <f t="shared" si="2"/>
        <v>#N/A</v>
      </c>
      <c r="D834" s="19" t="str">
        <f t="shared" si="3"/>
        <v/>
      </c>
      <c r="E834" s="45" t="str">
        <f t="shared" si="4"/>
        <v>#N/A</v>
      </c>
      <c r="F834" s="19" t="str">
        <f t="shared" si="5"/>
        <v>No</v>
      </c>
      <c r="G834" s="19" t="str">
        <f t="shared" si="6"/>
        <v>#N/A</v>
      </c>
      <c r="H834" s="19">
        <f>max(SUMIFS('Input - Capacities'!$I$3:$I$1128,'Input - Capacities'!$F$3:$F$1128,A834),SUMIFS('Input - Capacities'!$J$3:$J$1128,'Input - Capacities'!$F$3:$F$1128,A834)*-1)</f>
        <v>0</v>
      </c>
      <c r="AD834" s="48"/>
      <c r="AE834" s="19" t="s">
        <v>113</v>
      </c>
      <c r="AF834" s="19">
        <f t="shared" si="17"/>
        <v>0</v>
      </c>
      <c r="AH834" s="42" t="s">
        <v>374</v>
      </c>
    </row>
    <row r="835">
      <c r="A835" s="19" t="str">
        <f t="array" ref="A835">IFERROR(INDEX('Input - Capacities'!$F$3:$F$1128, MATCH(0,COUNTIF($A$1:A834, 'Input - Capacities'!$F$3:$F$1128), 0)),"")</f>
        <v/>
      </c>
      <c r="B835" s="19" t="str">
        <f t="shared" si="1"/>
        <v/>
      </c>
      <c r="C835" s="45" t="str">
        <f t="shared" si="2"/>
        <v>#N/A</v>
      </c>
      <c r="D835" s="19" t="str">
        <f t="shared" si="3"/>
        <v/>
      </c>
      <c r="E835" s="45" t="str">
        <f t="shared" si="4"/>
        <v>#N/A</v>
      </c>
      <c r="F835" s="19" t="str">
        <f t="shared" si="5"/>
        <v>No</v>
      </c>
      <c r="G835" s="19" t="str">
        <f t="shared" si="6"/>
        <v>#N/A</v>
      </c>
      <c r="H835" s="19">
        <f>max(SUMIFS('Input - Capacities'!$I$3:$I$1128,'Input - Capacities'!$F$3:$F$1128,A835),SUMIFS('Input - Capacities'!$J$3:$J$1128,'Input - Capacities'!$F$3:$F$1128,A835)*-1)</f>
        <v>0</v>
      </c>
      <c r="AD835" s="48"/>
      <c r="AE835" s="19" t="s">
        <v>115</v>
      </c>
      <c r="AF835" s="19">
        <f t="shared" si="17"/>
        <v>0</v>
      </c>
      <c r="AH835" s="42" t="s">
        <v>376</v>
      </c>
    </row>
    <row r="836">
      <c r="A836" s="19" t="str">
        <f t="array" ref="A836">IFERROR(INDEX('Input - Capacities'!$F$3:$F$1128, MATCH(0,COUNTIF($A$1:A835, 'Input - Capacities'!$F$3:$F$1128), 0)),"")</f>
        <v/>
      </c>
      <c r="B836" s="19" t="str">
        <f t="shared" si="1"/>
        <v/>
      </c>
      <c r="C836" s="45" t="str">
        <f t="shared" si="2"/>
        <v>#N/A</v>
      </c>
      <c r="D836" s="19" t="str">
        <f t="shared" si="3"/>
        <v/>
      </c>
      <c r="E836" s="45" t="str">
        <f t="shared" si="4"/>
        <v>#N/A</v>
      </c>
      <c r="F836" s="19" t="str">
        <f t="shared" si="5"/>
        <v>No</v>
      </c>
      <c r="G836" s="19" t="str">
        <f t="shared" si="6"/>
        <v>#N/A</v>
      </c>
      <c r="H836" s="19">
        <f>max(SUMIFS('Input - Capacities'!$I$3:$I$1128,'Input - Capacities'!$F$3:$F$1128,A836),SUMIFS('Input - Capacities'!$J$3:$J$1128,'Input - Capacities'!$F$3:$F$1128,A836)*-1)</f>
        <v>0</v>
      </c>
      <c r="AD836" s="48"/>
      <c r="AE836" s="42" t="s">
        <v>109</v>
      </c>
      <c r="AF836" s="19">
        <f t="shared" si="17"/>
        <v>0</v>
      </c>
      <c r="AH836" s="42" t="s">
        <v>1262</v>
      </c>
    </row>
    <row r="837">
      <c r="A837" s="19" t="str">
        <f t="array" ref="A837">IFERROR(INDEX('Input - Capacities'!$F$3:$F$1128, MATCH(0,COUNTIF($A$1:A836, 'Input - Capacities'!$F$3:$F$1128), 0)),"")</f>
        <v/>
      </c>
      <c r="B837" s="19" t="str">
        <f t="shared" si="1"/>
        <v/>
      </c>
      <c r="C837" s="45" t="str">
        <f t="shared" si="2"/>
        <v>#N/A</v>
      </c>
      <c r="D837" s="19" t="str">
        <f t="shared" si="3"/>
        <v/>
      </c>
      <c r="E837" s="45" t="str">
        <f t="shared" si="4"/>
        <v>#N/A</v>
      </c>
      <c r="F837" s="19" t="str">
        <f t="shared" si="5"/>
        <v>No</v>
      </c>
      <c r="G837" s="19" t="str">
        <f t="shared" si="6"/>
        <v>#N/A</v>
      </c>
      <c r="H837" s="19">
        <f>max(SUMIFS('Input - Capacities'!$I$3:$I$1128,'Input - Capacities'!$F$3:$F$1128,A837),SUMIFS('Input - Capacities'!$J$3:$J$1128,'Input - Capacities'!$F$3:$F$1128,A837)*-1)</f>
        <v>0</v>
      </c>
      <c r="AD837" s="48"/>
      <c r="AE837" s="19" t="s">
        <v>117</v>
      </c>
      <c r="AF837" s="19">
        <f t="shared" si="17"/>
        <v>0</v>
      </c>
      <c r="AH837" s="42" t="s">
        <v>1492</v>
      </c>
    </row>
    <row r="838">
      <c r="A838" s="19" t="str">
        <f t="array" ref="A838">IFERROR(INDEX('Input - Capacities'!$F$3:$F$1128, MATCH(0,COUNTIF($A$1:A837, 'Input - Capacities'!$F$3:$F$1128), 0)),"")</f>
        <v/>
      </c>
      <c r="B838" s="19" t="str">
        <f t="shared" si="1"/>
        <v/>
      </c>
      <c r="C838" s="45" t="str">
        <f t="shared" si="2"/>
        <v>#N/A</v>
      </c>
      <c r="D838" s="19" t="str">
        <f t="shared" si="3"/>
        <v/>
      </c>
      <c r="E838" s="45" t="str">
        <f t="shared" si="4"/>
        <v>#N/A</v>
      </c>
      <c r="F838" s="19" t="str">
        <f t="shared" si="5"/>
        <v>No</v>
      </c>
      <c r="G838" s="19" t="str">
        <f t="shared" si="6"/>
        <v>#N/A</v>
      </c>
      <c r="H838" s="19">
        <f>max(SUMIFS('Input - Capacities'!$I$3:$I$1128,'Input - Capacities'!$F$3:$F$1128,A838),SUMIFS('Input - Capacities'!$J$3:$J$1128,'Input - Capacities'!$F$3:$F$1128,A838)*-1)</f>
        <v>0</v>
      </c>
      <c r="AD838" s="48"/>
      <c r="AE838" s="19" t="s">
        <v>124</v>
      </c>
      <c r="AF838" s="19">
        <f t="shared" si="17"/>
        <v>0</v>
      </c>
      <c r="AH838" s="42" t="s">
        <v>379</v>
      </c>
    </row>
    <row r="839">
      <c r="A839" s="19" t="str">
        <f t="array" ref="A839">IFERROR(INDEX('Input - Capacities'!$F$3:$F$1128, MATCH(0,COUNTIF($A$1:A838, 'Input - Capacities'!$F$3:$F$1128), 0)),"")</f>
        <v/>
      </c>
      <c r="B839" s="19" t="str">
        <f t="shared" si="1"/>
        <v/>
      </c>
      <c r="C839" s="45" t="str">
        <f t="shared" si="2"/>
        <v>#N/A</v>
      </c>
      <c r="D839" s="19" t="str">
        <f t="shared" si="3"/>
        <v/>
      </c>
      <c r="E839" s="45" t="str">
        <f t="shared" si="4"/>
        <v>#N/A</v>
      </c>
      <c r="F839" s="19" t="str">
        <f t="shared" si="5"/>
        <v>No</v>
      </c>
      <c r="G839" s="19" t="str">
        <f t="shared" si="6"/>
        <v>#N/A</v>
      </c>
      <c r="H839" s="19">
        <f>max(SUMIFS('Input - Capacities'!$I$3:$I$1128,'Input - Capacities'!$F$3:$F$1128,A839),SUMIFS('Input - Capacities'!$J$3:$J$1128,'Input - Capacities'!$F$3:$F$1128,A839)*-1)</f>
        <v>0</v>
      </c>
      <c r="AD839" s="48"/>
      <c r="AE839" s="19" t="s">
        <v>127</v>
      </c>
      <c r="AF839" s="19">
        <f t="shared" si="17"/>
        <v>0</v>
      </c>
      <c r="AH839" s="42" t="s">
        <v>384</v>
      </c>
    </row>
    <row r="840">
      <c r="A840" s="19" t="str">
        <f t="array" ref="A840">IFERROR(INDEX('Input - Capacities'!$F$3:$F$1128, MATCH(0,COUNTIF($A$1:A839, 'Input - Capacities'!$F$3:$F$1128), 0)),"")</f>
        <v/>
      </c>
      <c r="B840" s="19" t="str">
        <f t="shared" si="1"/>
        <v/>
      </c>
      <c r="C840" s="45" t="str">
        <f t="shared" si="2"/>
        <v>#N/A</v>
      </c>
      <c r="D840" s="19" t="str">
        <f t="shared" si="3"/>
        <v/>
      </c>
      <c r="E840" s="45" t="str">
        <f t="shared" si="4"/>
        <v>#N/A</v>
      </c>
      <c r="F840" s="19" t="str">
        <f t="shared" si="5"/>
        <v>No</v>
      </c>
      <c r="G840" s="19" t="str">
        <f t="shared" si="6"/>
        <v>#N/A</v>
      </c>
      <c r="H840" s="19">
        <f>max(SUMIFS('Input - Capacities'!$I$3:$I$1128,'Input - Capacities'!$F$3:$F$1128,A840),SUMIFS('Input - Capacities'!$J$3:$J$1128,'Input - Capacities'!$F$3:$F$1128,A840)*-1)</f>
        <v>0</v>
      </c>
      <c r="AD840" s="48"/>
      <c r="AE840" s="42" t="s">
        <v>128</v>
      </c>
      <c r="AF840" s="19">
        <f t="shared" si="17"/>
        <v>0</v>
      </c>
      <c r="AH840" s="42" t="s">
        <v>385</v>
      </c>
    </row>
    <row r="841">
      <c r="A841" s="19" t="str">
        <f t="array" ref="A841">IFERROR(INDEX('Input - Capacities'!$F$3:$F$1128, MATCH(0,COUNTIF($A$1:A840, 'Input - Capacities'!$F$3:$F$1128), 0)),"")</f>
        <v/>
      </c>
      <c r="B841" s="19" t="str">
        <f t="shared" si="1"/>
        <v/>
      </c>
      <c r="C841" s="45" t="str">
        <f t="shared" si="2"/>
        <v>#N/A</v>
      </c>
      <c r="D841" s="19" t="str">
        <f t="shared" si="3"/>
        <v/>
      </c>
      <c r="E841" s="45" t="str">
        <f t="shared" si="4"/>
        <v>#N/A</v>
      </c>
      <c r="F841" s="19" t="str">
        <f t="shared" si="5"/>
        <v>No</v>
      </c>
      <c r="G841" s="19" t="str">
        <f t="shared" si="6"/>
        <v>#N/A</v>
      </c>
      <c r="H841" s="19">
        <f>max(SUMIFS('Input - Capacities'!$I$3:$I$1128,'Input - Capacities'!$F$3:$F$1128,A841),SUMIFS('Input - Capacities'!$J$3:$J$1128,'Input - Capacities'!$F$3:$F$1128,A841)*-1)</f>
        <v>0</v>
      </c>
      <c r="AD841" s="48"/>
      <c r="AE841" s="19" t="s">
        <v>178</v>
      </c>
      <c r="AF841" s="19">
        <f t="shared" si="17"/>
        <v>0</v>
      </c>
      <c r="AH841" s="42" t="s">
        <v>1494</v>
      </c>
    </row>
    <row r="842">
      <c r="A842" s="19" t="str">
        <f t="array" ref="A842">IFERROR(INDEX('Input - Capacities'!$F$3:$F$1128, MATCH(0,COUNTIF($A$1:A841, 'Input - Capacities'!$F$3:$F$1128), 0)),"")</f>
        <v/>
      </c>
      <c r="B842" s="19" t="str">
        <f t="shared" si="1"/>
        <v/>
      </c>
      <c r="C842" s="45" t="str">
        <f t="shared" si="2"/>
        <v>#N/A</v>
      </c>
      <c r="D842" s="19" t="str">
        <f t="shared" si="3"/>
        <v/>
      </c>
      <c r="E842" s="45" t="str">
        <f t="shared" si="4"/>
        <v>#N/A</v>
      </c>
      <c r="F842" s="19" t="str">
        <f t="shared" si="5"/>
        <v>No</v>
      </c>
      <c r="G842" s="19" t="str">
        <f t="shared" si="6"/>
        <v>#N/A</v>
      </c>
      <c r="H842" s="19">
        <f>max(SUMIFS('Input - Capacities'!$I$3:$I$1128,'Input - Capacities'!$F$3:$F$1128,A842),SUMIFS('Input - Capacities'!$J$3:$J$1128,'Input - Capacities'!$F$3:$F$1128,A842)*-1)</f>
        <v>0</v>
      </c>
      <c r="AD842" s="48"/>
      <c r="AE842" s="19" t="s">
        <v>181</v>
      </c>
      <c r="AF842" s="19">
        <f t="shared" si="17"/>
        <v>0</v>
      </c>
      <c r="AH842" s="42" t="s">
        <v>1495</v>
      </c>
    </row>
    <row r="843">
      <c r="A843" s="19" t="str">
        <f t="array" ref="A843">IFERROR(INDEX('Input - Capacities'!$F$3:$F$1128, MATCH(0,COUNTIF($A$1:A842, 'Input - Capacities'!$F$3:$F$1128), 0)),"")</f>
        <v/>
      </c>
      <c r="B843" s="19" t="str">
        <f t="shared" si="1"/>
        <v/>
      </c>
      <c r="C843" s="45" t="str">
        <f t="shared" si="2"/>
        <v>#N/A</v>
      </c>
      <c r="D843" s="19" t="str">
        <f t="shared" si="3"/>
        <v/>
      </c>
      <c r="E843" s="45" t="str">
        <f t="shared" si="4"/>
        <v>#N/A</v>
      </c>
      <c r="F843" s="19" t="str">
        <f t="shared" si="5"/>
        <v>No</v>
      </c>
      <c r="G843" s="19" t="str">
        <f t="shared" si="6"/>
        <v>#N/A</v>
      </c>
      <c r="H843" s="19">
        <f>max(SUMIFS('Input - Capacities'!$I$3:$I$1128,'Input - Capacities'!$F$3:$F$1128,A843),SUMIFS('Input - Capacities'!$J$3:$J$1128,'Input - Capacities'!$F$3:$F$1128,A843)*-1)</f>
        <v>0</v>
      </c>
      <c r="AD843" s="48"/>
      <c r="AE843" s="19" t="s">
        <v>190</v>
      </c>
      <c r="AF843" s="19">
        <f t="shared" si="17"/>
        <v>0</v>
      </c>
      <c r="AH843" s="42" t="s">
        <v>1975</v>
      </c>
    </row>
    <row r="844">
      <c r="A844" s="19" t="str">
        <f t="array" ref="A844">IFERROR(INDEX('Input - Capacities'!$F$3:$F$1128, MATCH(0,COUNTIF($A$1:A843, 'Input - Capacities'!$F$3:$F$1128), 0)),"")</f>
        <v/>
      </c>
      <c r="B844" s="19" t="str">
        <f t="shared" si="1"/>
        <v/>
      </c>
      <c r="C844" s="45" t="str">
        <f t="shared" si="2"/>
        <v>#N/A</v>
      </c>
      <c r="D844" s="19" t="str">
        <f t="shared" si="3"/>
        <v/>
      </c>
      <c r="E844" s="45" t="str">
        <f t="shared" si="4"/>
        <v>#N/A</v>
      </c>
      <c r="F844" s="19" t="str">
        <f t="shared" si="5"/>
        <v>No</v>
      </c>
      <c r="G844" s="19" t="str">
        <f t="shared" si="6"/>
        <v>#N/A</v>
      </c>
      <c r="H844" s="19">
        <f>max(SUMIFS('Input - Capacities'!$I$3:$I$1128,'Input - Capacities'!$F$3:$F$1128,A844),SUMIFS('Input - Capacities'!$J$3:$J$1128,'Input - Capacities'!$F$3:$F$1128,A844)*-1)</f>
        <v>0</v>
      </c>
      <c r="AD844" s="48"/>
      <c r="AE844" s="19" t="s">
        <v>193</v>
      </c>
      <c r="AF844" s="19">
        <f t="shared" si="17"/>
        <v>0</v>
      </c>
      <c r="AH844" s="42" t="s">
        <v>1976</v>
      </c>
    </row>
    <row r="845">
      <c r="A845" s="19" t="str">
        <f t="array" ref="A845">IFERROR(INDEX('Input - Capacities'!$F$3:$F$1128, MATCH(0,COUNTIF($A$1:A844, 'Input - Capacities'!$F$3:$F$1128), 0)),"")</f>
        <v/>
      </c>
      <c r="B845" s="19" t="str">
        <f t="shared" si="1"/>
        <v/>
      </c>
      <c r="C845" s="45" t="str">
        <f t="shared" si="2"/>
        <v>#N/A</v>
      </c>
      <c r="D845" s="19" t="str">
        <f t="shared" si="3"/>
        <v/>
      </c>
      <c r="E845" s="45" t="str">
        <f t="shared" si="4"/>
        <v>#N/A</v>
      </c>
      <c r="F845" s="19" t="str">
        <f t="shared" si="5"/>
        <v>No</v>
      </c>
      <c r="G845" s="19" t="str">
        <f t="shared" si="6"/>
        <v>#N/A</v>
      </c>
      <c r="H845" s="19">
        <f>max(SUMIFS('Input - Capacities'!$I$3:$I$1128,'Input - Capacities'!$F$3:$F$1128,A845),SUMIFS('Input - Capacities'!$J$3:$J$1128,'Input - Capacities'!$F$3:$F$1128,A845)*-1)</f>
        <v>0</v>
      </c>
      <c r="AD845" s="48"/>
      <c r="AE845" s="19" t="s">
        <v>172</v>
      </c>
      <c r="AF845" s="19">
        <f t="shared" si="17"/>
        <v>0</v>
      </c>
      <c r="AH845" s="42" t="s">
        <v>1977</v>
      </c>
    </row>
    <row r="846">
      <c r="A846" s="19" t="str">
        <f t="array" ref="A846">IFERROR(INDEX('Input - Capacities'!$F$3:$F$1128, MATCH(0,COUNTIF($A$1:A845, 'Input - Capacities'!$F$3:$F$1128), 0)),"")</f>
        <v/>
      </c>
      <c r="B846" s="19" t="str">
        <f t="shared" si="1"/>
        <v/>
      </c>
      <c r="C846" s="45" t="str">
        <f t="shared" si="2"/>
        <v>#N/A</v>
      </c>
      <c r="D846" s="19" t="str">
        <f t="shared" si="3"/>
        <v/>
      </c>
      <c r="E846" s="45" t="str">
        <f t="shared" si="4"/>
        <v>#N/A</v>
      </c>
      <c r="F846" s="19" t="str">
        <f t="shared" si="5"/>
        <v>No</v>
      </c>
      <c r="G846" s="19" t="str">
        <f t="shared" si="6"/>
        <v>#N/A</v>
      </c>
      <c r="H846" s="19">
        <f>max(SUMIFS('Input - Capacities'!$I$3:$I$1128,'Input - Capacities'!$F$3:$F$1128,A846),SUMIFS('Input - Capacities'!$J$3:$J$1128,'Input - Capacities'!$F$3:$F$1128,A846)*-1)</f>
        <v>0</v>
      </c>
      <c r="AD846" s="48"/>
      <c r="AE846" s="42" t="s">
        <v>129</v>
      </c>
      <c r="AF846" s="19">
        <f t="shared" si="17"/>
        <v>0</v>
      </c>
      <c r="AH846" s="42" t="s">
        <v>1978</v>
      </c>
    </row>
    <row r="847">
      <c r="A847" s="19" t="str">
        <f t="array" ref="A847">IFERROR(INDEX('Input - Capacities'!$F$3:$F$1128, MATCH(0,COUNTIF($A$1:A846, 'Input - Capacities'!$F$3:$F$1128), 0)),"")</f>
        <v/>
      </c>
      <c r="B847" s="19" t="str">
        <f t="shared" si="1"/>
        <v/>
      </c>
      <c r="C847" s="45" t="str">
        <f t="shared" si="2"/>
        <v>#N/A</v>
      </c>
      <c r="D847" s="19" t="str">
        <f t="shared" si="3"/>
        <v/>
      </c>
      <c r="E847" s="45" t="str">
        <f t="shared" si="4"/>
        <v>#N/A</v>
      </c>
      <c r="F847" s="19" t="str">
        <f t="shared" si="5"/>
        <v>No</v>
      </c>
      <c r="G847" s="19" t="str">
        <f t="shared" si="6"/>
        <v>#N/A</v>
      </c>
      <c r="H847" s="19">
        <f>max(SUMIFS('Input - Capacities'!$I$3:$I$1128,'Input - Capacities'!$F$3:$F$1128,A847),SUMIFS('Input - Capacities'!$J$3:$J$1128,'Input - Capacities'!$F$3:$F$1128,A847)*-1)</f>
        <v>0</v>
      </c>
      <c r="AD847" s="48"/>
      <c r="AE847" s="19" t="s">
        <v>201</v>
      </c>
      <c r="AF847" s="19">
        <f t="shared" si="17"/>
        <v>0</v>
      </c>
      <c r="AH847" s="42" t="s">
        <v>1979</v>
      </c>
    </row>
    <row r="848">
      <c r="A848" s="19" t="str">
        <f t="array" ref="A848">IFERROR(INDEX('Input - Capacities'!$F$3:$F$1128, MATCH(0,COUNTIF($A$1:A847, 'Input - Capacities'!$F$3:$F$1128), 0)),"")</f>
        <v/>
      </c>
      <c r="B848" s="19" t="str">
        <f t="shared" si="1"/>
        <v/>
      </c>
      <c r="C848" s="45" t="str">
        <f t="shared" si="2"/>
        <v>#N/A</v>
      </c>
      <c r="D848" s="19" t="str">
        <f t="shared" si="3"/>
        <v/>
      </c>
      <c r="E848" s="45" t="str">
        <f t="shared" si="4"/>
        <v>#N/A</v>
      </c>
      <c r="F848" s="19" t="str">
        <f t="shared" si="5"/>
        <v>No</v>
      </c>
      <c r="G848" s="19" t="str">
        <f t="shared" si="6"/>
        <v>#N/A</v>
      </c>
      <c r="H848" s="19">
        <f>max(SUMIFS('Input - Capacities'!$I$3:$I$1128,'Input - Capacities'!$F$3:$F$1128,A848),SUMIFS('Input - Capacities'!$J$3:$J$1128,'Input - Capacities'!$F$3:$F$1128,A848)*-1)</f>
        <v>0</v>
      </c>
      <c r="AD848" s="48"/>
      <c r="AE848" s="19" t="s">
        <v>1232</v>
      </c>
      <c r="AF848" s="19">
        <f t="shared" si="17"/>
        <v>0</v>
      </c>
      <c r="AH848" s="42" t="s">
        <v>1980</v>
      </c>
    </row>
    <row r="849">
      <c r="A849" s="19" t="str">
        <f t="array" ref="A849">IFERROR(INDEX('Input - Capacities'!$F$3:$F$1128, MATCH(0,COUNTIF($A$1:A848, 'Input - Capacities'!$F$3:$F$1128), 0)),"")</f>
        <v/>
      </c>
      <c r="B849" s="19" t="str">
        <f t="shared" si="1"/>
        <v/>
      </c>
      <c r="C849" s="45" t="str">
        <f t="shared" si="2"/>
        <v>#N/A</v>
      </c>
      <c r="D849" s="19" t="str">
        <f t="shared" si="3"/>
        <v/>
      </c>
      <c r="E849" s="45" t="str">
        <f t="shared" si="4"/>
        <v>#N/A</v>
      </c>
      <c r="F849" s="19" t="str">
        <f t="shared" si="5"/>
        <v>No</v>
      </c>
      <c r="G849" s="19" t="str">
        <f t="shared" si="6"/>
        <v>#N/A</v>
      </c>
      <c r="H849" s="19">
        <f>max(SUMIFS('Input - Capacities'!$I$3:$I$1128,'Input - Capacities'!$F$3:$F$1128,A849),SUMIFS('Input - Capacities'!$J$3:$J$1128,'Input - Capacities'!$F$3:$F$1128,A849)*-1)</f>
        <v>0</v>
      </c>
      <c r="AD849" s="48"/>
      <c r="AE849" s="42" t="s">
        <v>119</v>
      </c>
      <c r="AF849" s="19">
        <f t="shared" si="17"/>
        <v>0</v>
      </c>
      <c r="AH849" s="42" t="s">
        <v>1981</v>
      </c>
    </row>
    <row r="850">
      <c r="A850" s="19" t="str">
        <f t="array" ref="A850">IFERROR(INDEX('Input - Capacities'!$F$3:$F$1128, MATCH(0,COUNTIF($A$1:A849, 'Input - Capacities'!$F$3:$F$1128), 0)),"")</f>
        <v/>
      </c>
      <c r="B850" s="19" t="str">
        <f t="shared" si="1"/>
        <v/>
      </c>
      <c r="C850" s="45" t="str">
        <f t="shared" si="2"/>
        <v>#N/A</v>
      </c>
      <c r="D850" s="19" t="str">
        <f t="shared" si="3"/>
        <v/>
      </c>
      <c r="E850" s="45" t="str">
        <f t="shared" si="4"/>
        <v>#N/A</v>
      </c>
      <c r="F850" s="19" t="str">
        <f t="shared" si="5"/>
        <v>No</v>
      </c>
      <c r="G850" s="19" t="str">
        <f t="shared" si="6"/>
        <v>#N/A</v>
      </c>
      <c r="H850" s="19">
        <f>max(SUMIFS('Input - Capacities'!$I$3:$I$1128,'Input - Capacities'!$F$3:$F$1128,A850),SUMIFS('Input - Capacities'!$J$3:$J$1128,'Input - Capacities'!$F$3:$F$1128,A850)*-1)</f>
        <v>0</v>
      </c>
      <c r="AD850" s="48"/>
      <c r="AE850" s="19" t="s">
        <v>203</v>
      </c>
      <c r="AF850" s="19">
        <f t="shared" si="17"/>
        <v>0</v>
      </c>
      <c r="AH850" s="42" t="s">
        <v>1982</v>
      </c>
    </row>
    <row r="851">
      <c r="A851" s="19" t="str">
        <f t="array" ref="A851">IFERROR(INDEX('Input - Capacities'!$F$3:$F$1128, MATCH(0,COUNTIF($A$1:A850, 'Input - Capacities'!$F$3:$F$1128), 0)),"")</f>
        <v/>
      </c>
      <c r="B851" s="19" t="str">
        <f t="shared" si="1"/>
        <v/>
      </c>
      <c r="C851" s="45" t="str">
        <f t="shared" si="2"/>
        <v>#N/A</v>
      </c>
      <c r="D851" s="19" t="str">
        <f t="shared" si="3"/>
        <v/>
      </c>
      <c r="E851" s="45" t="str">
        <f t="shared" si="4"/>
        <v>#N/A</v>
      </c>
      <c r="F851" s="19" t="str">
        <f t="shared" si="5"/>
        <v>No</v>
      </c>
      <c r="G851" s="19" t="str">
        <f t="shared" si="6"/>
        <v>#N/A</v>
      </c>
      <c r="H851" s="19">
        <f>max(SUMIFS('Input - Capacities'!$I$3:$I$1128,'Input - Capacities'!$F$3:$F$1128,A851),SUMIFS('Input - Capacities'!$J$3:$J$1128,'Input - Capacities'!$F$3:$F$1128,A851)*-1)</f>
        <v>0</v>
      </c>
      <c r="AD851" s="48"/>
      <c r="AE851" s="42" t="s">
        <v>122</v>
      </c>
      <c r="AF851" s="19">
        <f t="shared" si="17"/>
        <v>0</v>
      </c>
      <c r="AH851" s="42" t="s">
        <v>1497</v>
      </c>
    </row>
    <row r="852">
      <c r="A852" s="19" t="str">
        <f t="array" ref="A852">IFERROR(INDEX('Input - Capacities'!$F$3:$F$1128, MATCH(0,COUNTIF($A$1:A851, 'Input - Capacities'!$F$3:$F$1128), 0)),"")</f>
        <v/>
      </c>
      <c r="B852" s="19" t="str">
        <f t="shared" si="1"/>
        <v/>
      </c>
      <c r="C852" s="45" t="str">
        <f t="shared" si="2"/>
        <v>#N/A</v>
      </c>
      <c r="D852" s="19" t="str">
        <f t="shared" si="3"/>
        <v/>
      </c>
      <c r="E852" s="45" t="str">
        <f t="shared" si="4"/>
        <v>#N/A</v>
      </c>
      <c r="F852" s="19" t="str">
        <f t="shared" si="5"/>
        <v>No</v>
      </c>
      <c r="G852" s="19" t="str">
        <f t="shared" si="6"/>
        <v>#N/A</v>
      </c>
      <c r="H852" s="19">
        <f>max(SUMIFS('Input - Capacities'!$I$3:$I$1128,'Input - Capacities'!$F$3:$F$1128,A852),SUMIFS('Input - Capacities'!$J$3:$J$1128,'Input - Capacities'!$F$3:$F$1128,A852)*-1)</f>
        <v>0</v>
      </c>
      <c r="AD852" s="48"/>
      <c r="AE852" s="42" t="s">
        <v>202</v>
      </c>
      <c r="AF852" s="19">
        <f t="shared" si="17"/>
        <v>0</v>
      </c>
      <c r="AH852" s="42" t="s">
        <v>1499</v>
      </c>
    </row>
    <row r="853">
      <c r="A853" s="19" t="str">
        <f t="array" ref="A853">IFERROR(INDEX('Input - Capacities'!$F$3:$F$1128, MATCH(0,COUNTIF($A$1:A852, 'Input - Capacities'!$F$3:$F$1128), 0)),"")</f>
        <v/>
      </c>
      <c r="B853" s="19" t="str">
        <f t="shared" si="1"/>
        <v/>
      </c>
      <c r="C853" s="45" t="str">
        <f t="shared" si="2"/>
        <v>#N/A</v>
      </c>
      <c r="D853" s="19" t="str">
        <f t="shared" si="3"/>
        <v/>
      </c>
      <c r="E853" s="45" t="str">
        <f t="shared" si="4"/>
        <v>#N/A</v>
      </c>
      <c r="F853" s="19" t="str">
        <f t="shared" si="5"/>
        <v>No</v>
      </c>
      <c r="G853" s="19" t="str">
        <f t="shared" si="6"/>
        <v>#N/A</v>
      </c>
      <c r="H853" s="19">
        <f>max(SUMIFS('Input - Capacities'!$I$3:$I$1128,'Input - Capacities'!$F$3:$F$1128,A853),SUMIFS('Input - Capacities'!$J$3:$J$1128,'Input - Capacities'!$F$3:$F$1128,A853)*-1)</f>
        <v>0</v>
      </c>
      <c r="AD853" s="48"/>
      <c r="AE853" s="19" t="s">
        <v>206</v>
      </c>
      <c r="AF853" s="19">
        <f t="shared" si="17"/>
        <v>0</v>
      </c>
    </row>
    <row r="854">
      <c r="A854" s="19" t="str">
        <f t="array" ref="A854">IFERROR(INDEX('Input - Capacities'!$F$3:$F$1128, MATCH(0,COUNTIF($A$1:A853, 'Input - Capacities'!$F$3:$F$1128), 0)),"")</f>
        <v/>
      </c>
      <c r="B854" s="19" t="str">
        <f t="shared" si="1"/>
        <v/>
      </c>
      <c r="C854" s="45" t="str">
        <f t="shared" si="2"/>
        <v>#N/A</v>
      </c>
      <c r="D854" s="19" t="str">
        <f t="shared" si="3"/>
        <v/>
      </c>
      <c r="E854" s="45" t="str">
        <f t="shared" si="4"/>
        <v>#N/A</v>
      </c>
      <c r="F854" s="19" t="str">
        <f t="shared" si="5"/>
        <v>No</v>
      </c>
      <c r="G854" s="19" t="str">
        <f t="shared" si="6"/>
        <v>#N/A</v>
      </c>
      <c r="H854" s="19">
        <f>max(SUMIFS('Input - Capacities'!$I$3:$I$1128,'Input - Capacities'!$F$3:$F$1128,A854),SUMIFS('Input - Capacities'!$J$3:$J$1128,'Input - Capacities'!$F$3:$F$1128,A854)*-1)</f>
        <v>0</v>
      </c>
      <c r="AD854" s="48"/>
      <c r="AE854" s="42" t="s">
        <v>208</v>
      </c>
      <c r="AF854" s="19">
        <f t="shared" si="17"/>
        <v>0</v>
      </c>
    </row>
    <row r="855">
      <c r="A855" s="19" t="str">
        <f t="array" ref="A855">IFERROR(INDEX('Input - Capacities'!$F$3:$F$1128, MATCH(0,COUNTIF($A$1:A854, 'Input - Capacities'!$F$3:$F$1128), 0)),"")</f>
        <v/>
      </c>
      <c r="B855" s="19" t="str">
        <f t="shared" si="1"/>
        <v/>
      </c>
      <c r="C855" s="45" t="str">
        <f t="shared" si="2"/>
        <v>#N/A</v>
      </c>
      <c r="D855" s="19" t="str">
        <f t="shared" si="3"/>
        <v/>
      </c>
      <c r="E855" s="45" t="str">
        <f t="shared" si="4"/>
        <v>#N/A</v>
      </c>
      <c r="F855" s="19" t="str">
        <f t="shared" si="5"/>
        <v>No</v>
      </c>
      <c r="G855" s="19" t="str">
        <f t="shared" si="6"/>
        <v>#N/A</v>
      </c>
      <c r="H855" s="19">
        <f>max(SUMIFS('Input - Capacities'!$I$3:$I$1128,'Input - Capacities'!$F$3:$F$1128,A855),SUMIFS('Input - Capacities'!$J$3:$J$1128,'Input - Capacities'!$F$3:$F$1128,A855)*-1)</f>
        <v>0</v>
      </c>
      <c r="AD855" s="48"/>
      <c r="AE855" s="42" t="s">
        <v>132</v>
      </c>
      <c r="AF855" s="19">
        <f t="shared" si="17"/>
        <v>0</v>
      </c>
    </row>
    <row r="856">
      <c r="A856" s="19" t="str">
        <f t="array" ref="A856">IFERROR(INDEX('Input - Capacities'!$F$3:$F$1128, MATCH(0,COUNTIF($A$1:A855, 'Input - Capacities'!$F$3:$F$1128), 0)),"")</f>
        <v/>
      </c>
      <c r="B856" s="19" t="str">
        <f t="shared" si="1"/>
        <v/>
      </c>
      <c r="C856" s="45" t="str">
        <f t="shared" si="2"/>
        <v>#N/A</v>
      </c>
      <c r="D856" s="19" t="str">
        <f t="shared" si="3"/>
        <v/>
      </c>
      <c r="E856" s="45" t="str">
        <f t="shared" si="4"/>
        <v>#N/A</v>
      </c>
      <c r="F856" s="19" t="str">
        <f t="shared" si="5"/>
        <v>No</v>
      </c>
      <c r="G856" s="19" t="str">
        <f t="shared" si="6"/>
        <v>#N/A</v>
      </c>
      <c r="H856" s="19">
        <f>max(SUMIFS('Input - Capacities'!$I$3:$I$1128,'Input - Capacities'!$F$3:$F$1128,A856),SUMIFS('Input - Capacities'!$J$3:$J$1128,'Input - Capacities'!$F$3:$F$1128,A856)*-1)</f>
        <v>0</v>
      </c>
      <c r="AD856" s="48"/>
      <c r="AE856" s="19" t="s">
        <v>212</v>
      </c>
      <c r="AF856" s="19">
        <f t="shared" si="17"/>
        <v>0</v>
      </c>
    </row>
    <row r="857">
      <c r="A857" s="19" t="str">
        <f t="array" ref="A857">IFERROR(INDEX('Input - Capacities'!$F$3:$F$1128, MATCH(0,COUNTIF($A$1:A856, 'Input - Capacities'!$F$3:$F$1128), 0)),"")</f>
        <v/>
      </c>
      <c r="B857" s="19" t="str">
        <f t="shared" si="1"/>
        <v/>
      </c>
      <c r="C857" s="45" t="str">
        <f t="shared" si="2"/>
        <v>#N/A</v>
      </c>
      <c r="D857" s="19" t="str">
        <f t="shared" si="3"/>
        <v/>
      </c>
      <c r="E857" s="45" t="str">
        <f t="shared" si="4"/>
        <v>#N/A</v>
      </c>
      <c r="F857" s="19" t="str">
        <f t="shared" si="5"/>
        <v>No</v>
      </c>
      <c r="G857" s="19" t="str">
        <f t="shared" si="6"/>
        <v>#N/A</v>
      </c>
      <c r="H857" s="19">
        <f>max(SUMIFS('Input - Capacities'!$I$3:$I$1128,'Input - Capacities'!$F$3:$F$1128,A857),SUMIFS('Input - Capacities'!$J$3:$J$1128,'Input - Capacities'!$F$3:$F$1128,A857)*-1)</f>
        <v>0</v>
      </c>
      <c r="AD857" s="48"/>
      <c r="AE857" s="42" t="s">
        <v>211</v>
      </c>
      <c r="AF857" s="19">
        <f t="shared" si="17"/>
        <v>0</v>
      </c>
    </row>
    <row r="858">
      <c r="A858" s="19" t="str">
        <f t="array" ref="A858">IFERROR(INDEX('Input - Capacities'!$F$3:$F$1128, MATCH(0,COUNTIF($A$1:A857, 'Input - Capacities'!$F$3:$F$1128), 0)),"")</f>
        <v/>
      </c>
      <c r="B858" s="19" t="str">
        <f t="shared" si="1"/>
        <v/>
      </c>
      <c r="C858" s="45" t="str">
        <f t="shared" si="2"/>
        <v>#N/A</v>
      </c>
      <c r="D858" s="19" t="str">
        <f t="shared" si="3"/>
        <v/>
      </c>
      <c r="E858" s="45" t="str">
        <f t="shared" si="4"/>
        <v>#N/A</v>
      </c>
      <c r="F858" s="19" t="str">
        <f t="shared" si="5"/>
        <v>No</v>
      </c>
      <c r="G858" s="19" t="str">
        <f t="shared" si="6"/>
        <v>#N/A</v>
      </c>
      <c r="H858" s="19">
        <f>max(SUMIFS('Input - Capacities'!$I$3:$I$1128,'Input - Capacities'!$F$3:$F$1128,A858),SUMIFS('Input - Capacities'!$J$3:$J$1128,'Input - Capacities'!$F$3:$F$1128,A858)*-1)</f>
        <v>0</v>
      </c>
      <c r="AD858" s="48"/>
      <c r="AE858" s="42" t="s">
        <v>1235</v>
      </c>
      <c r="AF858" s="19">
        <f t="shared" si="17"/>
        <v>0</v>
      </c>
    </row>
    <row r="859">
      <c r="A859" s="19" t="str">
        <f t="array" ref="A859">IFERROR(INDEX('Input - Capacities'!$F$3:$F$1128, MATCH(0,COUNTIF($A$1:A858, 'Input - Capacities'!$F$3:$F$1128), 0)),"")</f>
        <v/>
      </c>
      <c r="B859" s="19" t="str">
        <f t="shared" si="1"/>
        <v/>
      </c>
      <c r="C859" s="45" t="str">
        <f t="shared" si="2"/>
        <v>#N/A</v>
      </c>
      <c r="D859" s="19" t="str">
        <f t="shared" si="3"/>
        <v/>
      </c>
      <c r="E859" s="45" t="str">
        <f t="shared" si="4"/>
        <v>#N/A</v>
      </c>
      <c r="F859" s="19" t="str">
        <f t="shared" si="5"/>
        <v>No</v>
      </c>
      <c r="G859" s="19" t="str">
        <f t="shared" si="6"/>
        <v>#N/A</v>
      </c>
      <c r="H859" s="19">
        <f>max(SUMIFS('Input - Capacities'!$I$3:$I$1128,'Input - Capacities'!$F$3:$F$1128,A859),SUMIFS('Input - Capacities'!$J$3:$J$1128,'Input - Capacities'!$F$3:$F$1128,A859)*-1)</f>
        <v>0</v>
      </c>
      <c r="AD859" s="48"/>
      <c r="AE859" s="19" t="s">
        <v>248</v>
      </c>
      <c r="AF859" s="19">
        <f t="shared" si="17"/>
        <v>0</v>
      </c>
    </row>
    <row r="860">
      <c r="A860" s="19" t="str">
        <f t="array" ref="A860">IFERROR(INDEX('Input - Capacities'!$F$3:$F$1128, MATCH(0,COUNTIF($A$1:A859, 'Input - Capacities'!$F$3:$F$1128), 0)),"")</f>
        <v/>
      </c>
      <c r="B860" s="19" t="str">
        <f t="shared" si="1"/>
        <v/>
      </c>
      <c r="C860" s="45" t="str">
        <f t="shared" si="2"/>
        <v>#N/A</v>
      </c>
      <c r="D860" s="19" t="str">
        <f t="shared" si="3"/>
        <v/>
      </c>
      <c r="E860" s="45" t="str">
        <f t="shared" si="4"/>
        <v>#N/A</v>
      </c>
      <c r="F860" s="19" t="str">
        <f t="shared" si="5"/>
        <v>No</v>
      </c>
      <c r="G860" s="19" t="str">
        <f t="shared" si="6"/>
        <v>#N/A</v>
      </c>
      <c r="H860" s="19">
        <f>max(SUMIFS('Input - Capacities'!$I$3:$I$1128,'Input - Capacities'!$F$3:$F$1128,A860),SUMIFS('Input - Capacities'!$J$3:$J$1128,'Input - Capacities'!$F$3:$F$1128,A860)*-1)</f>
        <v>0</v>
      </c>
      <c r="AD860" s="48"/>
      <c r="AE860" s="42" t="s">
        <v>246</v>
      </c>
      <c r="AF860" s="19">
        <f t="shared" si="17"/>
        <v>0</v>
      </c>
    </row>
    <row r="861">
      <c r="A861" s="19" t="str">
        <f t="array" ref="A861">IFERROR(INDEX('Input - Capacities'!$F$3:$F$1128, MATCH(0,COUNTIF($A$1:A860, 'Input - Capacities'!$F$3:$F$1128), 0)),"")</f>
        <v/>
      </c>
      <c r="B861" s="19" t="str">
        <f t="shared" si="1"/>
        <v/>
      </c>
      <c r="C861" s="45" t="str">
        <f t="shared" si="2"/>
        <v>#N/A</v>
      </c>
      <c r="D861" s="19" t="str">
        <f t="shared" si="3"/>
        <v/>
      </c>
      <c r="E861" s="45" t="str">
        <f t="shared" si="4"/>
        <v>#N/A</v>
      </c>
      <c r="F861" s="19" t="str">
        <f t="shared" si="5"/>
        <v>No</v>
      </c>
      <c r="G861" s="19" t="str">
        <f t="shared" si="6"/>
        <v>#N/A</v>
      </c>
      <c r="H861" s="19">
        <f>max(SUMIFS('Input - Capacities'!$I$3:$I$1128,'Input - Capacities'!$F$3:$F$1128,A861),SUMIFS('Input - Capacities'!$J$3:$J$1128,'Input - Capacities'!$F$3:$F$1128,A861)*-1)</f>
        <v>0</v>
      </c>
    </row>
    <row r="862">
      <c r="A862" s="19" t="str">
        <f t="array" ref="A862">IFERROR(INDEX('Input - Capacities'!$F$3:$F$1128, MATCH(0,COUNTIF($A$1:A861, 'Input - Capacities'!$F$3:$F$1128), 0)),"")</f>
        <v/>
      </c>
      <c r="B862" s="19" t="str">
        <f t="shared" si="1"/>
        <v/>
      </c>
      <c r="C862" s="45" t="str">
        <f t="shared" si="2"/>
        <v>#N/A</v>
      </c>
      <c r="D862" s="19" t="str">
        <f t="shared" si="3"/>
        <v/>
      </c>
      <c r="E862" s="45" t="str">
        <f t="shared" si="4"/>
        <v>#N/A</v>
      </c>
      <c r="F862" s="19" t="str">
        <f t="shared" si="5"/>
        <v>No</v>
      </c>
      <c r="G862" s="19" t="str">
        <f t="shared" si="6"/>
        <v>#N/A</v>
      </c>
      <c r="H862" s="19">
        <f>max(SUMIFS('Input - Capacities'!$I$3:$I$1128,'Input - Capacities'!$F$3:$F$1128,A862),SUMIFS('Input - Capacities'!$J$3:$J$1128,'Input - Capacities'!$F$3:$F$1128,A862)*-1)</f>
        <v>0</v>
      </c>
    </row>
    <row r="863">
      <c r="A863" s="19" t="str">
        <f t="array" ref="A863">IFERROR(INDEX('Input - Capacities'!$F$3:$F$1128, MATCH(0,COUNTIF($A$1:A862, 'Input - Capacities'!$F$3:$F$1128), 0)),"")</f>
        <v/>
      </c>
      <c r="B863" s="19" t="str">
        <f t="shared" si="1"/>
        <v/>
      </c>
      <c r="C863" s="45" t="str">
        <f t="shared" si="2"/>
        <v>#N/A</v>
      </c>
      <c r="D863" s="19" t="str">
        <f t="shared" si="3"/>
        <v/>
      </c>
      <c r="E863" s="45" t="str">
        <f t="shared" si="4"/>
        <v>#N/A</v>
      </c>
      <c r="F863" s="19" t="str">
        <f t="shared" si="5"/>
        <v>No</v>
      </c>
      <c r="G863" s="19" t="str">
        <f t="shared" si="6"/>
        <v>#N/A</v>
      </c>
      <c r="H863" s="19">
        <f>max(SUMIFS('Input - Capacities'!$I$3:$I$1128,'Input - Capacities'!$F$3:$F$1128,A863),SUMIFS('Input - Capacities'!$J$3:$J$1128,'Input - Capacities'!$F$3:$F$1128,A863)*-1)</f>
        <v>0</v>
      </c>
    </row>
    <row r="864">
      <c r="A864" s="19" t="str">
        <f t="array" ref="A864">IFERROR(INDEX('Input - Capacities'!$F$3:$F$1128, MATCH(0,COUNTIF($A$1:A863, 'Input - Capacities'!$F$3:$F$1128), 0)),"")</f>
        <v/>
      </c>
      <c r="B864" s="19" t="str">
        <f t="shared" si="1"/>
        <v/>
      </c>
      <c r="C864" s="45" t="str">
        <f t="shared" si="2"/>
        <v>#N/A</v>
      </c>
      <c r="D864" s="19" t="str">
        <f t="shared" si="3"/>
        <v/>
      </c>
      <c r="E864" s="45" t="str">
        <f t="shared" si="4"/>
        <v>#N/A</v>
      </c>
      <c r="F864" s="19" t="str">
        <f t="shared" si="5"/>
        <v>No</v>
      </c>
      <c r="G864" s="19" t="str">
        <f t="shared" si="6"/>
        <v>#N/A</v>
      </c>
      <c r="H864" s="19">
        <f>max(SUMIFS('Input - Capacities'!$I$3:$I$1128,'Input - Capacities'!$F$3:$F$1128,A864),SUMIFS('Input - Capacities'!$J$3:$J$1128,'Input - Capacities'!$F$3:$F$1128,A864)*-1)</f>
        <v>0</v>
      </c>
    </row>
    <row r="865">
      <c r="A865" s="19" t="str">
        <f t="array" ref="A865">IFERROR(INDEX('Input - Capacities'!$F$3:$F$1128, MATCH(0,COUNTIF($A$1:A864, 'Input - Capacities'!$F$3:$F$1128), 0)),"")</f>
        <v/>
      </c>
      <c r="B865" s="19" t="str">
        <f t="shared" si="1"/>
        <v/>
      </c>
      <c r="C865" s="45" t="str">
        <f t="shared" si="2"/>
        <v>#N/A</v>
      </c>
      <c r="D865" s="19" t="str">
        <f t="shared" si="3"/>
        <v/>
      </c>
      <c r="E865" s="45" t="str">
        <f t="shared" si="4"/>
        <v>#N/A</v>
      </c>
      <c r="F865" s="19" t="str">
        <f t="shared" si="5"/>
        <v>No</v>
      </c>
      <c r="G865" s="19" t="str">
        <f t="shared" si="6"/>
        <v>#N/A</v>
      </c>
      <c r="H865" s="19">
        <f>max(SUMIFS('Input - Capacities'!$I$3:$I$1128,'Input - Capacities'!$F$3:$F$1128,A865),SUMIFS('Input - Capacities'!$J$3:$J$1128,'Input - Capacities'!$F$3:$F$1128,A865)*-1)</f>
        <v>0</v>
      </c>
    </row>
    <row r="866">
      <c r="A866" s="19" t="str">
        <f t="array" ref="A866">IFERROR(INDEX('Input - Capacities'!$F$3:$F$1128, MATCH(0,COUNTIF($A$1:A865, 'Input - Capacities'!$F$3:$F$1128), 0)),"")</f>
        <v/>
      </c>
      <c r="B866" s="19" t="str">
        <f t="shared" si="1"/>
        <v/>
      </c>
      <c r="C866" s="45" t="str">
        <f t="shared" si="2"/>
        <v>#N/A</v>
      </c>
      <c r="D866" s="19" t="str">
        <f t="shared" si="3"/>
        <v/>
      </c>
      <c r="E866" s="45" t="str">
        <f t="shared" si="4"/>
        <v>#N/A</v>
      </c>
      <c r="F866" s="19" t="str">
        <f t="shared" si="5"/>
        <v>No</v>
      </c>
      <c r="G866" s="19" t="str">
        <f t="shared" si="6"/>
        <v>#N/A</v>
      </c>
      <c r="H866" s="19">
        <f>max(SUMIFS('Input - Capacities'!$I$3:$I$1128,'Input - Capacities'!$F$3:$F$1128,A866),SUMIFS('Input - Capacities'!$J$3:$J$1128,'Input - Capacities'!$F$3:$F$1128,A866)*-1)</f>
        <v>0</v>
      </c>
    </row>
    <row r="867">
      <c r="A867" s="19" t="str">
        <f t="array" ref="A867">IFERROR(INDEX('Input - Capacities'!$F$3:$F$1128, MATCH(0,COUNTIF($A$1:A866, 'Input - Capacities'!$F$3:$F$1128), 0)),"")</f>
        <v/>
      </c>
      <c r="B867" s="19" t="str">
        <f t="shared" si="1"/>
        <v/>
      </c>
      <c r="C867" s="45" t="str">
        <f t="shared" si="2"/>
        <v>#N/A</v>
      </c>
      <c r="D867" s="19" t="str">
        <f t="shared" si="3"/>
        <v/>
      </c>
      <c r="E867" s="45" t="str">
        <f t="shared" si="4"/>
        <v>#N/A</v>
      </c>
      <c r="F867" s="19" t="str">
        <f t="shared" si="5"/>
        <v>No</v>
      </c>
      <c r="G867" s="19" t="str">
        <f t="shared" si="6"/>
        <v>#N/A</v>
      </c>
      <c r="H867" s="19">
        <f>max(SUMIFS('Input - Capacities'!$I$3:$I$1128,'Input - Capacities'!$F$3:$F$1128,A867),SUMIFS('Input - Capacities'!$J$3:$J$1128,'Input - Capacities'!$F$3:$F$1128,A867)*-1)</f>
        <v>0</v>
      </c>
    </row>
    <row r="868">
      <c r="A868" s="19" t="str">
        <f t="array" ref="A868">IFERROR(INDEX('Input - Capacities'!$F$3:$F$1128, MATCH(0,COUNTIF($A$1:A867, 'Input - Capacities'!$F$3:$F$1128), 0)),"")</f>
        <v/>
      </c>
      <c r="B868" s="19" t="str">
        <f t="shared" si="1"/>
        <v/>
      </c>
      <c r="C868" s="45" t="str">
        <f t="shared" si="2"/>
        <v>#N/A</v>
      </c>
      <c r="D868" s="19" t="str">
        <f t="shared" si="3"/>
        <v/>
      </c>
      <c r="E868" s="45" t="str">
        <f t="shared" si="4"/>
        <v>#N/A</v>
      </c>
      <c r="F868" s="19" t="str">
        <f t="shared" si="5"/>
        <v>No</v>
      </c>
      <c r="G868" s="19" t="str">
        <f t="shared" si="6"/>
        <v>#N/A</v>
      </c>
      <c r="H868" s="19">
        <f>max(SUMIFS('Input - Capacities'!$I$3:$I$1128,'Input - Capacities'!$F$3:$F$1128,A868),SUMIFS('Input - Capacities'!$J$3:$J$1128,'Input - Capacities'!$F$3:$F$1128,A868)*-1)</f>
        <v>0</v>
      </c>
    </row>
    <row r="869">
      <c r="A869" s="19" t="str">
        <f t="array" ref="A869">IFERROR(INDEX('Input - Capacities'!$F$3:$F$1128, MATCH(0,COUNTIF($A$1:A868, 'Input - Capacities'!$F$3:$F$1128), 0)),"")</f>
        <v/>
      </c>
      <c r="B869" s="19" t="str">
        <f t="shared" si="1"/>
        <v/>
      </c>
      <c r="C869" s="45" t="str">
        <f t="shared" si="2"/>
        <v>#N/A</v>
      </c>
      <c r="D869" s="19" t="str">
        <f t="shared" si="3"/>
        <v/>
      </c>
      <c r="E869" s="45" t="str">
        <f t="shared" si="4"/>
        <v>#N/A</v>
      </c>
      <c r="F869" s="19" t="str">
        <f t="shared" si="5"/>
        <v>No</v>
      </c>
      <c r="G869" s="19" t="str">
        <f t="shared" si="6"/>
        <v>#N/A</v>
      </c>
      <c r="H869" s="19">
        <f>max(SUMIFS('Input - Capacities'!$I$3:$I$1128,'Input - Capacities'!$F$3:$F$1128,A869),SUMIFS('Input - Capacities'!$J$3:$J$1128,'Input - Capacities'!$F$3:$F$1128,A869)*-1)</f>
        <v>0</v>
      </c>
    </row>
    <row r="870">
      <c r="A870" s="19" t="str">
        <f t="array" ref="A870">IFERROR(INDEX('Input - Capacities'!$F$3:$F$1128, MATCH(0,COUNTIF($A$1:A869, 'Input - Capacities'!$F$3:$F$1128), 0)),"")</f>
        <v/>
      </c>
      <c r="B870" s="19" t="str">
        <f t="shared" si="1"/>
        <v/>
      </c>
      <c r="C870" s="45" t="str">
        <f t="shared" si="2"/>
        <v>#N/A</v>
      </c>
      <c r="D870" s="19" t="str">
        <f t="shared" si="3"/>
        <v/>
      </c>
      <c r="E870" s="45" t="str">
        <f t="shared" si="4"/>
        <v>#N/A</v>
      </c>
      <c r="F870" s="19" t="str">
        <f t="shared" si="5"/>
        <v>No</v>
      </c>
      <c r="G870" s="19" t="str">
        <f t="shared" si="6"/>
        <v>#N/A</v>
      </c>
      <c r="H870" s="19">
        <f>max(SUMIFS('Input - Capacities'!$I$3:$I$1128,'Input - Capacities'!$F$3:$F$1128,A870),SUMIFS('Input - Capacities'!$J$3:$J$1128,'Input - Capacities'!$F$3:$F$1128,A870)*-1)</f>
        <v>0</v>
      </c>
    </row>
    <row r="871">
      <c r="A871" s="19" t="str">
        <f t="array" ref="A871">IFERROR(INDEX('Input - Capacities'!$F$3:$F$1128, MATCH(0,COUNTIF($A$1:A870, 'Input - Capacities'!$F$3:$F$1128), 0)),"")</f>
        <v/>
      </c>
      <c r="B871" s="19" t="str">
        <f t="shared" si="1"/>
        <v/>
      </c>
      <c r="C871" s="45" t="str">
        <f t="shared" si="2"/>
        <v>#N/A</v>
      </c>
      <c r="D871" s="19" t="str">
        <f t="shared" si="3"/>
        <v/>
      </c>
      <c r="E871" s="45" t="str">
        <f t="shared" si="4"/>
        <v>#N/A</v>
      </c>
      <c r="F871" s="19" t="str">
        <f t="shared" si="5"/>
        <v>No</v>
      </c>
      <c r="G871" s="19" t="str">
        <f t="shared" si="6"/>
        <v>#N/A</v>
      </c>
      <c r="H871" s="19">
        <f>max(SUMIFS('Input - Capacities'!$I$3:$I$1128,'Input - Capacities'!$F$3:$F$1128,A871),SUMIFS('Input - Capacities'!$J$3:$J$1128,'Input - Capacities'!$F$3:$F$1128,A871)*-1)</f>
        <v>0</v>
      </c>
    </row>
    <row r="872">
      <c r="A872" s="19" t="str">
        <f t="array" ref="A872">IFERROR(INDEX('Input - Capacities'!$F$3:$F$1128, MATCH(0,COUNTIF($A$1:A871, 'Input - Capacities'!$F$3:$F$1128), 0)),"")</f>
        <v/>
      </c>
      <c r="B872" s="19" t="str">
        <f t="shared" si="1"/>
        <v/>
      </c>
      <c r="C872" s="45" t="str">
        <f t="shared" si="2"/>
        <v>#N/A</v>
      </c>
      <c r="D872" s="19" t="str">
        <f t="shared" si="3"/>
        <v/>
      </c>
      <c r="E872" s="45" t="str">
        <f t="shared" si="4"/>
        <v>#N/A</v>
      </c>
      <c r="F872" s="19" t="str">
        <f t="shared" si="5"/>
        <v>No</v>
      </c>
      <c r="G872" s="19" t="str">
        <f t="shared" si="6"/>
        <v>#N/A</v>
      </c>
      <c r="H872" s="19">
        <f>max(SUMIFS('Input - Capacities'!$I$3:$I$1128,'Input - Capacities'!$F$3:$F$1128,A872),SUMIFS('Input - Capacities'!$J$3:$J$1128,'Input - Capacities'!$F$3:$F$1128,A872)*-1)</f>
        <v>0</v>
      </c>
    </row>
    <row r="873">
      <c r="A873" s="19" t="str">
        <f t="array" ref="A873">IFERROR(INDEX('Input - Capacities'!$F$3:$F$1128, MATCH(0,COUNTIF($A$1:A872, 'Input - Capacities'!$F$3:$F$1128), 0)),"")</f>
        <v/>
      </c>
      <c r="B873" s="19" t="str">
        <f t="shared" si="1"/>
        <v/>
      </c>
      <c r="C873" s="45" t="str">
        <f t="shared" si="2"/>
        <v>#N/A</v>
      </c>
      <c r="D873" s="19" t="str">
        <f t="shared" si="3"/>
        <v/>
      </c>
      <c r="E873" s="45" t="str">
        <f t="shared" si="4"/>
        <v>#N/A</v>
      </c>
      <c r="F873" s="19" t="str">
        <f t="shared" si="5"/>
        <v>No</v>
      </c>
      <c r="G873" s="19" t="str">
        <f t="shared" si="6"/>
        <v>#N/A</v>
      </c>
      <c r="H873" s="19">
        <f>max(SUMIFS('Input - Capacities'!$I$3:$I$1128,'Input - Capacities'!$F$3:$F$1128,A873),SUMIFS('Input - Capacities'!$J$3:$J$1128,'Input - Capacities'!$F$3:$F$1128,A873)*-1)</f>
        <v>0</v>
      </c>
    </row>
    <row r="874">
      <c r="A874" s="19" t="str">
        <f t="array" ref="A874">IFERROR(INDEX('Input - Capacities'!$F$3:$F$1128, MATCH(0,COUNTIF($A$1:A873, 'Input - Capacities'!$F$3:$F$1128), 0)),"")</f>
        <v/>
      </c>
      <c r="B874" s="19" t="str">
        <f t="shared" si="1"/>
        <v/>
      </c>
      <c r="C874" s="45" t="str">
        <f t="shared" si="2"/>
        <v>#N/A</v>
      </c>
      <c r="D874" s="19" t="str">
        <f t="shared" si="3"/>
        <v/>
      </c>
      <c r="E874" s="45" t="str">
        <f t="shared" si="4"/>
        <v>#N/A</v>
      </c>
      <c r="F874" s="19" t="str">
        <f t="shared" si="5"/>
        <v>No</v>
      </c>
      <c r="G874" s="19" t="str">
        <f t="shared" si="6"/>
        <v>#N/A</v>
      </c>
      <c r="H874" s="19">
        <f>max(SUMIFS('Input - Capacities'!$I$3:$I$1128,'Input - Capacities'!$F$3:$F$1128,A874),SUMIFS('Input - Capacities'!$J$3:$J$1128,'Input - Capacities'!$F$3:$F$1128,A874)*-1)</f>
        <v>0</v>
      </c>
    </row>
    <row r="875">
      <c r="A875" s="19" t="str">
        <f t="array" ref="A875">IFERROR(INDEX('Input - Capacities'!$F$3:$F$1128, MATCH(0,COUNTIF($A$1:A874, 'Input - Capacities'!$F$3:$F$1128), 0)),"")</f>
        <v/>
      </c>
      <c r="B875" s="19" t="str">
        <f t="shared" si="1"/>
        <v/>
      </c>
      <c r="C875" s="45" t="str">
        <f t="shared" si="2"/>
        <v>#N/A</v>
      </c>
      <c r="D875" s="19" t="str">
        <f t="shared" si="3"/>
        <v/>
      </c>
      <c r="E875" s="45" t="str">
        <f t="shared" si="4"/>
        <v>#N/A</v>
      </c>
      <c r="F875" s="19" t="str">
        <f t="shared" si="5"/>
        <v>No</v>
      </c>
      <c r="G875" s="19" t="str">
        <f t="shared" si="6"/>
        <v>#N/A</v>
      </c>
      <c r="H875" s="19">
        <f>max(SUMIFS('Input - Capacities'!$I$3:$I$1128,'Input - Capacities'!$F$3:$F$1128,A875),SUMIFS('Input - Capacities'!$J$3:$J$1128,'Input - Capacities'!$F$3:$F$1128,A875)*-1)</f>
        <v>0</v>
      </c>
    </row>
    <row r="876">
      <c r="A876" s="19" t="str">
        <f t="array" ref="A876">IFERROR(INDEX('Input - Capacities'!$F$3:$F$1128, MATCH(0,COUNTIF($A$1:A875, 'Input - Capacities'!$F$3:$F$1128), 0)),"")</f>
        <v/>
      </c>
      <c r="B876" s="19" t="str">
        <f t="shared" si="1"/>
        <v/>
      </c>
      <c r="C876" s="45" t="str">
        <f t="shared" si="2"/>
        <v>#N/A</v>
      </c>
      <c r="D876" s="19" t="str">
        <f t="shared" si="3"/>
        <v/>
      </c>
      <c r="E876" s="45" t="str">
        <f t="shared" si="4"/>
        <v>#N/A</v>
      </c>
      <c r="F876" s="19" t="str">
        <f t="shared" si="5"/>
        <v>No</v>
      </c>
      <c r="G876" s="19" t="str">
        <f t="shared" si="6"/>
        <v>#N/A</v>
      </c>
      <c r="H876" s="19">
        <f>max(SUMIFS('Input - Capacities'!$I$3:$I$1128,'Input - Capacities'!$F$3:$F$1128,A876),SUMIFS('Input - Capacities'!$J$3:$J$1128,'Input - Capacities'!$F$3:$F$1128,A876)*-1)</f>
        <v>0</v>
      </c>
    </row>
    <row r="877">
      <c r="A877" s="19" t="str">
        <f t="array" ref="A877">IFERROR(INDEX('Input - Capacities'!$F$3:$F$1128, MATCH(0,COUNTIF($A$1:A876, 'Input - Capacities'!$F$3:$F$1128), 0)),"")</f>
        <v/>
      </c>
      <c r="B877" s="19" t="str">
        <f t="shared" si="1"/>
        <v/>
      </c>
      <c r="C877" s="45" t="str">
        <f t="shared" si="2"/>
        <v>#N/A</v>
      </c>
      <c r="D877" s="19" t="str">
        <f t="shared" si="3"/>
        <v/>
      </c>
      <c r="E877" s="45" t="str">
        <f t="shared" si="4"/>
        <v>#N/A</v>
      </c>
      <c r="F877" s="19" t="str">
        <f t="shared" si="5"/>
        <v>No</v>
      </c>
      <c r="G877" s="19" t="str">
        <f t="shared" si="6"/>
        <v>#N/A</v>
      </c>
      <c r="H877" s="19">
        <f>max(SUMIFS('Input - Capacities'!$I$3:$I$1128,'Input - Capacities'!$F$3:$F$1128,A877),SUMIFS('Input - Capacities'!$J$3:$J$1128,'Input - Capacities'!$F$3:$F$1128,A877)*-1)</f>
        <v>0</v>
      </c>
    </row>
    <row r="878">
      <c r="A878" s="19" t="str">
        <f t="array" ref="A878">IFERROR(INDEX('Input - Capacities'!$F$3:$F$1128, MATCH(0,COUNTIF($A$1:A877, 'Input - Capacities'!$F$3:$F$1128), 0)),"")</f>
        <v/>
      </c>
      <c r="B878" s="19" t="str">
        <f t="shared" si="1"/>
        <v/>
      </c>
      <c r="C878" s="45" t="str">
        <f t="shared" si="2"/>
        <v>#N/A</v>
      </c>
      <c r="D878" s="19" t="str">
        <f t="shared" si="3"/>
        <v/>
      </c>
      <c r="E878" s="45" t="str">
        <f t="shared" si="4"/>
        <v>#N/A</v>
      </c>
      <c r="F878" s="19" t="str">
        <f t="shared" si="5"/>
        <v>No</v>
      </c>
      <c r="G878" s="19" t="str">
        <f t="shared" si="6"/>
        <v>#N/A</v>
      </c>
      <c r="H878" s="19">
        <f>max(SUMIFS('Input - Capacities'!$I$3:$I$1128,'Input - Capacities'!$F$3:$F$1128,A878),SUMIFS('Input - Capacities'!$J$3:$J$1128,'Input - Capacities'!$F$3:$F$1128,A878)*-1)</f>
        <v>0</v>
      </c>
    </row>
    <row r="879">
      <c r="A879" s="19" t="str">
        <f t="array" ref="A879">IFERROR(INDEX('Input - Capacities'!$F$3:$F$1128, MATCH(0,COUNTIF($A$1:A878, 'Input - Capacities'!$F$3:$F$1128), 0)),"")</f>
        <v/>
      </c>
      <c r="B879" s="19" t="str">
        <f t="shared" si="1"/>
        <v/>
      </c>
      <c r="C879" s="45" t="str">
        <f t="shared" si="2"/>
        <v>#N/A</v>
      </c>
      <c r="D879" s="19" t="str">
        <f t="shared" si="3"/>
        <v/>
      </c>
      <c r="E879" s="45" t="str">
        <f t="shared" si="4"/>
        <v>#N/A</v>
      </c>
      <c r="F879" s="19" t="str">
        <f t="shared" si="5"/>
        <v>No</v>
      </c>
      <c r="G879" s="19" t="str">
        <f t="shared" si="6"/>
        <v>#N/A</v>
      </c>
      <c r="H879" s="19">
        <f>max(SUMIFS('Input - Capacities'!$I$3:$I$1128,'Input - Capacities'!$F$3:$F$1128,A879),SUMIFS('Input - Capacities'!$J$3:$J$1128,'Input - Capacities'!$F$3:$F$1128,A879)*-1)</f>
        <v>0</v>
      </c>
    </row>
    <row r="880">
      <c r="A880" s="19" t="str">
        <f t="array" ref="A880">IFERROR(INDEX('Input - Capacities'!$F$3:$F$1128, MATCH(0,COUNTIF($A$1:A879, 'Input - Capacities'!$F$3:$F$1128), 0)),"")</f>
        <v/>
      </c>
      <c r="B880" s="19" t="str">
        <f t="shared" si="1"/>
        <v/>
      </c>
      <c r="C880" s="45" t="str">
        <f t="shared" si="2"/>
        <v>#N/A</v>
      </c>
      <c r="D880" s="19" t="str">
        <f t="shared" si="3"/>
        <v/>
      </c>
      <c r="E880" s="45" t="str">
        <f t="shared" si="4"/>
        <v>#N/A</v>
      </c>
      <c r="F880" s="19" t="str">
        <f t="shared" si="5"/>
        <v>No</v>
      </c>
      <c r="G880" s="19" t="str">
        <f t="shared" si="6"/>
        <v>#N/A</v>
      </c>
      <c r="H880" s="19">
        <f>max(SUMIFS('Input - Capacities'!$I$3:$I$1128,'Input - Capacities'!$F$3:$F$1128,A880),SUMIFS('Input - Capacities'!$J$3:$J$1128,'Input - Capacities'!$F$3:$F$1128,A880)*-1)</f>
        <v>0</v>
      </c>
      <c r="AB880" s="47"/>
    </row>
    <row r="881">
      <c r="A881" s="19" t="str">
        <f t="array" ref="A881">IFERROR(INDEX('Input - Capacities'!$F$3:$F$1128, MATCH(0,COUNTIF($A$1:A880, 'Input - Capacities'!$F$3:$F$1128), 0)),"")</f>
        <v/>
      </c>
      <c r="B881" s="19" t="str">
        <f t="shared" si="1"/>
        <v/>
      </c>
      <c r="C881" s="45" t="str">
        <f t="shared" si="2"/>
        <v>#N/A</v>
      </c>
      <c r="D881" s="19" t="str">
        <f t="shared" si="3"/>
        <v/>
      </c>
      <c r="E881" s="45" t="str">
        <f t="shared" si="4"/>
        <v>#N/A</v>
      </c>
      <c r="F881" s="19" t="str">
        <f t="shared" si="5"/>
        <v>No</v>
      </c>
      <c r="G881" s="19" t="str">
        <f t="shared" si="6"/>
        <v>#N/A</v>
      </c>
      <c r="H881" s="19">
        <f>max(SUMIFS('Input - Capacities'!$I$3:$I$1128,'Input - Capacities'!$F$3:$F$1128,A881),SUMIFS('Input - Capacities'!$J$3:$J$1128,'Input - Capacities'!$F$3:$F$1128,A881)*-1)</f>
        <v>0</v>
      </c>
      <c r="AB881" s="47"/>
    </row>
    <row r="882">
      <c r="A882" s="19" t="str">
        <f t="array" ref="A882">IFERROR(INDEX('Input - Capacities'!$F$3:$F$1128, MATCH(0,COUNTIF($A$1:A881, 'Input - Capacities'!$F$3:$F$1128), 0)),"")</f>
        <v/>
      </c>
      <c r="B882" s="19" t="str">
        <f t="shared" si="1"/>
        <v/>
      </c>
      <c r="C882" s="45" t="str">
        <f t="shared" si="2"/>
        <v>#N/A</v>
      </c>
      <c r="D882" s="19" t="str">
        <f t="shared" si="3"/>
        <v/>
      </c>
      <c r="E882" s="45" t="str">
        <f t="shared" si="4"/>
        <v>#N/A</v>
      </c>
      <c r="F882" s="19" t="str">
        <f t="shared" si="5"/>
        <v>No</v>
      </c>
      <c r="G882" s="19" t="str">
        <f t="shared" si="6"/>
        <v>#N/A</v>
      </c>
      <c r="H882" s="19">
        <f>max(SUMIFS('Input - Capacities'!$I$3:$I$1128,'Input - Capacities'!$F$3:$F$1128,A882),SUMIFS('Input - Capacities'!$J$3:$J$1128,'Input - Capacities'!$F$3:$F$1128,A882)*-1)</f>
        <v>0</v>
      </c>
      <c r="AB882" s="47"/>
    </row>
    <row r="883">
      <c r="A883" s="19" t="str">
        <f t="array" ref="A883">IFERROR(INDEX('Input - Capacities'!$F$3:$F$1128, MATCH(0,COUNTIF($A$1:A882, 'Input - Capacities'!$F$3:$F$1128), 0)),"")</f>
        <v/>
      </c>
      <c r="B883" s="19" t="str">
        <f t="shared" si="1"/>
        <v/>
      </c>
      <c r="C883" s="45" t="str">
        <f t="shared" si="2"/>
        <v>#N/A</v>
      </c>
      <c r="D883" s="19" t="str">
        <f t="shared" si="3"/>
        <v/>
      </c>
      <c r="E883" s="45" t="str">
        <f t="shared" si="4"/>
        <v>#N/A</v>
      </c>
      <c r="F883" s="19" t="str">
        <f t="shared" si="5"/>
        <v>No</v>
      </c>
      <c r="G883" s="19" t="str">
        <f t="shared" si="6"/>
        <v>#N/A</v>
      </c>
      <c r="H883" s="19">
        <f>max(SUMIFS('Input - Capacities'!$I$3:$I$1128,'Input - Capacities'!$F$3:$F$1128,A883),SUMIFS('Input - Capacities'!$J$3:$J$1128,'Input - Capacities'!$F$3:$F$1128,A883)*-1)</f>
        <v>0</v>
      </c>
      <c r="AB883" s="47"/>
    </row>
    <row r="884">
      <c r="A884" s="19" t="str">
        <f t="array" ref="A884">IFERROR(INDEX('Input - Capacities'!$F$3:$F$1128, MATCH(0,COUNTIF($A$1:A883, 'Input - Capacities'!$F$3:$F$1128), 0)),"")</f>
        <v/>
      </c>
      <c r="B884" s="19" t="str">
        <f t="shared" si="1"/>
        <v/>
      </c>
      <c r="C884" s="45" t="str">
        <f t="shared" si="2"/>
        <v>#N/A</v>
      </c>
      <c r="D884" s="19" t="str">
        <f t="shared" si="3"/>
        <v/>
      </c>
      <c r="E884" s="45" t="str">
        <f t="shared" si="4"/>
        <v>#N/A</v>
      </c>
      <c r="F884" s="19" t="str">
        <f t="shared" si="5"/>
        <v>No</v>
      </c>
      <c r="G884" s="19" t="str">
        <f t="shared" si="6"/>
        <v>#N/A</v>
      </c>
      <c r="H884" s="19">
        <f>max(SUMIFS('Input - Capacities'!$I$3:$I$1128,'Input - Capacities'!$F$3:$F$1128,A884),SUMIFS('Input - Capacities'!$J$3:$J$1128,'Input - Capacities'!$F$3:$F$1128,A884)*-1)</f>
        <v>0</v>
      </c>
      <c r="AB884" s="47"/>
    </row>
    <row r="885">
      <c r="A885" s="19" t="str">
        <f t="array" ref="A885">IFERROR(INDEX('Input - Capacities'!$F$3:$F$1128, MATCH(0,COUNTIF($A$1:A884, 'Input - Capacities'!$F$3:$F$1128), 0)),"")</f>
        <v/>
      </c>
      <c r="B885" s="19" t="str">
        <f t="shared" si="1"/>
        <v/>
      </c>
      <c r="C885" s="45" t="str">
        <f t="shared" si="2"/>
        <v>#N/A</v>
      </c>
      <c r="D885" s="19" t="str">
        <f t="shared" si="3"/>
        <v/>
      </c>
      <c r="E885" s="45" t="str">
        <f t="shared" si="4"/>
        <v>#N/A</v>
      </c>
      <c r="F885" s="19" t="str">
        <f t="shared" si="5"/>
        <v>No</v>
      </c>
      <c r="G885" s="19" t="str">
        <f t="shared" si="6"/>
        <v>#N/A</v>
      </c>
      <c r="H885" s="19">
        <f>max(SUMIFS('Input - Capacities'!$I$3:$I$1128,'Input - Capacities'!$F$3:$F$1128,A885),SUMIFS('Input - Capacities'!$J$3:$J$1128,'Input - Capacities'!$F$3:$F$1128,A885)*-1)</f>
        <v>0</v>
      </c>
      <c r="AB885" s="47"/>
    </row>
    <row r="886">
      <c r="A886" s="19" t="str">
        <f t="array" ref="A886">IFERROR(INDEX('Input - Capacities'!$F$3:$F$1128, MATCH(0,COUNTIF($A$1:A885, 'Input - Capacities'!$F$3:$F$1128), 0)),"")</f>
        <v/>
      </c>
      <c r="B886" s="19" t="str">
        <f t="shared" si="1"/>
        <v/>
      </c>
      <c r="C886" s="45" t="str">
        <f t="shared" si="2"/>
        <v>#N/A</v>
      </c>
      <c r="D886" s="19" t="str">
        <f t="shared" si="3"/>
        <v/>
      </c>
      <c r="E886" s="45" t="str">
        <f t="shared" si="4"/>
        <v>#N/A</v>
      </c>
      <c r="F886" s="19" t="str">
        <f t="shared" si="5"/>
        <v>No</v>
      </c>
      <c r="G886" s="19" t="str">
        <f t="shared" si="6"/>
        <v>#N/A</v>
      </c>
      <c r="H886" s="19">
        <f>max(SUMIFS('Input - Capacities'!$I$3:$I$1128,'Input - Capacities'!$F$3:$F$1128,A886),SUMIFS('Input - Capacities'!$J$3:$J$1128,'Input - Capacities'!$F$3:$F$1128,A886)*-1)</f>
        <v>0</v>
      </c>
      <c r="AB886" s="47"/>
    </row>
    <row r="887">
      <c r="A887" s="19" t="str">
        <f t="array" ref="A887">IFERROR(INDEX('Input - Capacities'!$F$3:$F$1128, MATCH(0,COUNTIF($A$1:A886, 'Input - Capacities'!$F$3:$F$1128), 0)),"")</f>
        <v/>
      </c>
      <c r="B887" s="19" t="str">
        <f t="shared" si="1"/>
        <v/>
      </c>
      <c r="C887" s="45" t="str">
        <f t="shared" si="2"/>
        <v>#N/A</v>
      </c>
      <c r="D887" s="19" t="str">
        <f t="shared" si="3"/>
        <v/>
      </c>
      <c r="E887" s="45" t="str">
        <f t="shared" si="4"/>
        <v>#N/A</v>
      </c>
      <c r="F887" s="19" t="str">
        <f t="shared" si="5"/>
        <v>No</v>
      </c>
      <c r="G887" s="19" t="str">
        <f t="shared" si="6"/>
        <v>#N/A</v>
      </c>
      <c r="H887" s="19">
        <f>max(SUMIFS('Input - Capacities'!$I$3:$I$1128,'Input - Capacities'!$F$3:$F$1128,A887),SUMIFS('Input - Capacities'!$J$3:$J$1128,'Input - Capacities'!$F$3:$F$1128,A887)*-1)</f>
        <v>0</v>
      </c>
      <c r="AB887" s="47"/>
    </row>
    <row r="888">
      <c r="A888" s="19" t="str">
        <f t="array" ref="A888">IFERROR(INDEX('Input - Capacities'!$F$3:$F$1128, MATCH(0,COUNTIF($A$1:A887, 'Input - Capacities'!$F$3:$F$1128), 0)),"")</f>
        <v/>
      </c>
      <c r="B888" s="19" t="str">
        <f t="shared" si="1"/>
        <v/>
      </c>
      <c r="C888" s="45" t="str">
        <f t="shared" si="2"/>
        <v>#N/A</v>
      </c>
      <c r="D888" s="19" t="str">
        <f t="shared" si="3"/>
        <v/>
      </c>
      <c r="E888" s="45" t="str">
        <f t="shared" si="4"/>
        <v>#N/A</v>
      </c>
      <c r="F888" s="19" t="str">
        <f t="shared" si="5"/>
        <v>No</v>
      </c>
      <c r="G888" s="19" t="str">
        <f t="shared" si="6"/>
        <v>#N/A</v>
      </c>
      <c r="H888" s="19">
        <f>max(SUMIFS('Input - Capacities'!$I$3:$I$1128,'Input - Capacities'!$F$3:$F$1128,A888),SUMIFS('Input - Capacities'!$J$3:$J$1128,'Input - Capacities'!$F$3:$F$1128,A888)*-1)</f>
        <v>0</v>
      </c>
      <c r="AB888" s="47"/>
    </row>
    <row r="889">
      <c r="A889" s="19" t="str">
        <f t="array" ref="A889">IFERROR(INDEX('Input - Capacities'!$F$3:$F$1128, MATCH(0,COUNTIF($A$1:A888, 'Input - Capacities'!$F$3:$F$1128), 0)),"")</f>
        <v/>
      </c>
      <c r="B889" s="19" t="str">
        <f t="shared" si="1"/>
        <v/>
      </c>
      <c r="C889" s="45" t="str">
        <f t="shared" si="2"/>
        <v>#N/A</v>
      </c>
      <c r="D889" s="19" t="str">
        <f t="shared" si="3"/>
        <v/>
      </c>
      <c r="E889" s="45" t="str">
        <f t="shared" si="4"/>
        <v>#N/A</v>
      </c>
      <c r="F889" s="19" t="str">
        <f t="shared" si="5"/>
        <v>No</v>
      </c>
      <c r="G889" s="19" t="str">
        <f t="shared" si="6"/>
        <v>#N/A</v>
      </c>
      <c r="H889" s="19">
        <f>max(SUMIFS('Input - Capacities'!$I$3:$I$1128,'Input - Capacities'!$F$3:$F$1128,A889),SUMIFS('Input - Capacities'!$J$3:$J$1128,'Input - Capacities'!$F$3:$F$1128,A889)*-1)</f>
        <v>0</v>
      </c>
      <c r="AB889" s="47"/>
    </row>
    <row r="890">
      <c r="A890" s="19" t="str">
        <f t="array" ref="A890">IFERROR(INDEX('Input - Capacities'!$F$3:$F$1128, MATCH(0,COUNTIF($A$1:A889, 'Input - Capacities'!$F$3:$F$1128), 0)),"")</f>
        <v/>
      </c>
      <c r="B890" s="19" t="str">
        <f t="shared" si="1"/>
        <v/>
      </c>
      <c r="C890" s="45" t="str">
        <f t="shared" si="2"/>
        <v>#N/A</v>
      </c>
      <c r="D890" s="19" t="str">
        <f t="shared" si="3"/>
        <v/>
      </c>
      <c r="E890" s="45" t="str">
        <f t="shared" si="4"/>
        <v>#N/A</v>
      </c>
      <c r="F890" s="19" t="str">
        <f t="shared" si="5"/>
        <v>No</v>
      </c>
      <c r="G890" s="19" t="str">
        <f t="shared" si="6"/>
        <v>#N/A</v>
      </c>
      <c r="H890" s="19">
        <f>max(SUMIFS('Input - Capacities'!$I$3:$I$1128,'Input - Capacities'!$F$3:$F$1128,A890),SUMIFS('Input - Capacities'!$J$3:$J$1128,'Input - Capacities'!$F$3:$F$1128,A890)*-1)</f>
        <v>0</v>
      </c>
      <c r="AB890" s="47"/>
    </row>
    <row r="891">
      <c r="A891" s="19" t="str">
        <f t="array" ref="A891">IFERROR(INDEX('Input - Capacities'!$F$3:$F$1128, MATCH(0,COUNTIF($A$1:A890, 'Input - Capacities'!$F$3:$F$1128), 0)),"")</f>
        <v/>
      </c>
      <c r="B891" s="19" t="str">
        <f t="shared" si="1"/>
        <v/>
      </c>
      <c r="C891" s="45" t="str">
        <f t="shared" si="2"/>
        <v>#N/A</v>
      </c>
      <c r="D891" s="19" t="str">
        <f t="shared" si="3"/>
        <v/>
      </c>
      <c r="E891" s="45" t="str">
        <f t="shared" si="4"/>
        <v>#N/A</v>
      </c>
      <c r="F891" s="19" t="str">
        <f t="shared" si="5"/>
        <v>No</v>
      </c>
      <c r="G891" s="19" t="str">
        <f t="shared" si="6"/>
        <v>#N/A</v>
      </c>
      <c r="H891" s="19">
        <f>max(SUMIFS('Input - Capacities'!$I$3:$I$1128,'Input - Capacities'!$F$3:$F$1128,A891),SUMIFS('Input - Capacities'!$J$3:$J$1128,'Input - Capacities'!$F$3:$F$1128,A891)*-1)</f>
        <v>0</v>
      </c>
      <c r="AB891" s="47"/>
    </row>
    <row r="892">
      <c r="A892" s="19" t="str">
        <f t="array" ref="A892">IFERROR(INDEX('Input - Capacities'!$F$3:$F$1128, MATCH(0,COUNTIF($A$1:A891, 'Input - Capacities'!$F$3:$F$1128), 0)),"")</f>
        <v/>
      </c>
      <c r="B892" s="19" t="str">
        <f t="shared" si="1"/>
        <v/>
      </c>
      <c r="C892" s="45" t="str">
        <f t="shared" si="2"/>
        <v>#N/A</v>
      </c>
      <c r="D892" s="19" t="str">
        <f t="shared" si="3"/>
        <v/>
      </c>
      <c r="E892" s="45" t="str">
        <f t="shared" si="4"/>
        <v>#N/A</v>
      </c>
      <c r="F892" s="19" t="str">
        <f t="shared" si="5"/>
        <v>No</v>
      </c>
      <c r="G892" s="19" t="str">
        <f t="shared" si="6"/>
        <v>#N/A</v>
      </c>
      <c r="H892" s="19">
        <f>max(SUMIFS('Input - Capacities'!$I$3:$I$1128,'Input - Capacities'!$F$3:$F$1128,A892),SUMIFS('Input - Capacities'!$J$3:$J$1128,'Input - Capacities'!$F$3:$F$1128,A892)*-1)</f>
        <v>0</v>
      </c>
      <c r="AB892" s="47"/>
    </row>
    <row r="893">
      <c r="A893" s="19" t="str">
        <f t="array" ref="A893">IFERROR(INDEX('Input - Capacities'!$F$3:$F$1128, MATCH(0,COUNTIF($A$1:A892, 'Input - Capacities'!$F$3:$F$1128), 0)),"")</f>
        <v/>
      </c>
      <c r="B893" s="19" t="str">
        <f t="shared" si="1"/>
        <v/>
      </c>
      <c r="C893" s="45" t="str">
        <f t="shared" si="2"/>
        <v>#N/A</v>
      </c>
      <c r="D893" s="19" t="str">
        <f t="shared" si="3"/>
        <v/>
      </c>
      <c r="E893" s="45" t="str">
        <f t="shared" si="4"/>
        <v>#N/A</v>
      </c>
      <c r="F893" s="19" t="str">
        <f t="shared" si="5"/>
        <v>No</v>
      </c>
      <c r="G893" s="19" t="str">
        <f t="shared" si="6"/>
        <v>#N/A</v>
      </c>
      <c r="H893" s="19">
        <f>max(SUMIFS('Input - Capacities'!$I$3:$I$1128,'Input - Capacities'!$F$3:$F$1128,A893),SUMIFS('Input - Capacities'!$J$3:$J$1128,'Input - Capacities'!$F$3:$F$1128,A893)*-1)</f>
        <v>0</v>
      </c>
      <c r="AB893" s="47"/>
    </row>
    <row r="894">
      <c r="A894" s="19" t="str">
        <f t="array" ref="A894">IFERROR(INDEX('Input - Capacities'!$F$3:$F$1128, MATCH(0,COUNTIF($A$1:A893, 'Input - Capacities'!$F$3:$F$1128), 0)),"")</f>
        <v/>
      </c>
      <c r="B894" s="19" t="str">
        <f t="shared" si="1"/>
        <v/>
      </c>
      <c r="C894" s="45" t="str">
        <f t="shared" si="2"/>
        <v>#N/A</v>
      </c>
      <c r="D894" s="19" t="str">
        <f t="shared" si="3"/>
        <v/>
      </c>
      <c r="E894" s="45" t="str">
        <f t="shared" si="4"/>
        <v>#N/A</v>
      </c>
      <c r="F894" s="19" t="str">
        <f t="shared" si="5"/>
        <v>No</v>
      </c>
      <c r="G894" s="19" t="str">
        <f t="shared" si="6"/>
        <v>#N/A</v>
      </c>
      <c r="H894" s="19">
        <f>max(SUMIFS('Input - Capacities'!$I$3:$I$1128,'Input - Capacities'!$F$3:$F$1128,A894),SUMIFS('Input - Capacities'!$J$3:$J$1128,'Input - Capacities'!$F$3:$F$1128,A894)*-1)</f>
        <v>0</v>
      </c>
      <c r="AB894" s="47"/>
    </row>
    <row r="895">
      <c r="A895" s="19" t="str">
        <f t="array" ref="A895">IFERROR(INDEX('Input - Capacities'!$F$3:$F$1128, MATCH(0,COUNTIF($A$1:A894, 'Input - Capacities'!$F$3:$F$1128), 0)),"")</f>
        <v/>
      </c>
      <c r="B895" s="19" t="str">
        <f t="shared" si="1"/>
        <v/>
      </c>
      <c r="C895" s="45" t="str">
        <f t="shared" si="2"/>
        <v>#N/A</v>
      </c>
      <c r="D895" s="19" t="str">
        <f t="shared" si="3"/>
        <v/>
      </c>
      <c r="E895" s="45" t="str">
        <f t="shared" si="4"/>
        <v>#N/A</v>
      </c>
      <c r="F895" s="19" t="str">
        <f t="shared" si="5"/>
        <v>No</v>
      </c>
      <c r="G895" s="19" t="str">
        <f t="shared" si="6"/>
        <v>#N/A</v>
      </c>
      <c r="H895" s="19">
        <f>max(SUMIFS('Input - Capacities'!$I$3:$I$1128,'Input - Capacities'!$F$3:$F$1128,A895),SUMIFS('Input - Capacities'!$J$3:$J$1128,'Input - Capacities'!$F$3:$F$1128,A895)*-1)</f>
        <v>0</v>
      </c>
      <c r="AB895" s="47"/>
    </row>
    <row r="896">
      <c r="A896" s="19" t="str">
        <f t="array" ref="A896">IFERROR(INDEX('Input - Capacities'!$F$3:$F$1128, MATCH(0,COUNTIF($A$1:A895, 'Input - Capacities'!$F$3:$F$1128), 0)),"")</f>
        <v/>
      </c>
      <c r="B896" s="19" t="str">
        <f t="shared" si="1"/>
        <v/>
      </c>
      <c r="C896" s="45" t="str">
        <f t="shared" si="2"/>
        <v>#N/A</v>
      </c>
      <c r="D896" s="19" t="str">
        <f t="shared" si="3"/>
        <v/>
      </c>
      <c r="E896" s="45" t="str">
        <f t="shared" si="4"/>
        <v>#N/A</v>
      </c>
      <c r="F896" s="19" t="str">
        <f t="shared" si="5"/>
        <v>No</v>
      </c>
      <c r="G896" s="19" t="str">
        <f t="shared" si="6"/>
        <v>#N/A</v>
      </c>
      <c r="H896" s="19">
        <f>max(SUMIFS('Input - Capacities'!$I$3:$I$1128,'Input - Capacities'!$F$3:$F$1128,A896),SUMIFS('Input - Capacities'!$J$3:$J$1128,'Input - Capacities'!$F$3:$F$1128,A896)*-1)</f>
        <v>0</v>
      </c>
      <c r="AB896" s="47"/>
    </row>
    <row r="897">
      <c r="A897" s="19" t="str">
        <f t="array" ref="A897">IFERROR(INDEX('Input - Capacities'!$F$3:$F$1128, MATCH(0,COUNTIF($A$1:A896, 'Input - Capacities'!$F$3:$F$1128), 0)),"")</f>
        <v/>
      </c>
      <c r="B897" s="19" t="str">
        <f t="shared" si="1"/>
        <v/>
      </c>
      <c r="C897" s="45" t="str">
        <f t="shared" si="2"/>
        <v>#N/A</v>
      </c>
      <c r="D897" s="19" t="str">
        <f t="shared" si="3"/>
        <v/>
      </c>
      <c r="E897" s="45" t="str">
        <f t="shared" si="4"/>
        <v>#N/A</v>
      </c>
      <c r="F897" s="19" t="str">
        <f t="shared" si="5"/>
        <v>No</v>
      </c>
      <c r="G897" s="19" t="str">
        <f t="shared" si="6"/>
        <v>#N/A</v>
      </c>
      <c r="H897" s="19">
        <f>max(SUMIFS('Input - Capacities'!$I$3:$I$1128,'Input - Capacities'!$F$3:$F$1128,A897),SUMIFS('Input - Capacities'!$J$3:$J$1128,'Input - Capacities'!$F$3:$F$1128,A897)*-1)</f>
        <v>0</v>
      </c>
      <c r="AB897" s="47"/>
    </row>
    <row r="898">
      <c r="A898" s="19" t="str">
        <f t="array" ref="A898">IFERROR(INDEX('Input - Capacities'!$F$3:$F$1128, MATCH(0,COUNTIF($A$1:A897, 'Input - Capacities'!$F$3:$F$1128), 0)),"")</f>
        <v/>
      </c>
      <c r="B898" s="19" t="str">
        <f t="shared" si="1"/>
        <v/>
      </c>
      <c r="C898" s="45" t="str">
        <f t="shared" si="2"/>
        <v>#N/A</v>
      </c>
      <c r="D898" s="19" t="str">
        <f t="shared" si="3"/>
        <v/>
      </c>
      <c r="E898" s="45" t="str">
        <f t="shared" si="4"/>
        <v>#N/A</v>
      </c>
      <c r="F898" s="19" t="str">
        <f t="shared" si="5"/>
        <v>No</v>
      </c>
      <c r="G898" s="19" t="str">
        <f t="shared" si="6"/>
        <v>#N/A</v>
      </c>
      <c r="H898" s="19">
        <f>max(SUMIFS('Input - Capacities'!$I$3:$I$1128,'Input - Capacities'!$F$3:$F$1128,A898),SUMIFS('Input - Capacities'!$J$3:$J$1128,'Input - Capacities'!$F$3:$F$1128,A898)*-1)</f>
        <v>0</v>
      </c>
      <c r="AB898" s="47"/>
    </row>
    <row r="899">
      <c r="A899" s="19" t="str">
        <f t="array" ref="A899">IFERROR(INDEX('Input - Capacities'!$F$3:$F$1128, MATCH(0,COUNTIF($A$1:A898, 'Input - Capacities'!$F$3:$F$1128), 0)),"")</f>
        <v/>
      </c>
      <c r="B899" s="19" t="str">
        <f t="shared" si="1"/>
        <v/>
      </c>
      <c r="C899" s="45" t="str">
        <f t="shared" si="2"/>
        <v>#N/A</v>
      </c>
      <c r="D899" s="19" t="str">
        <f t="shared" si="3"/>
        <v/>
      </c>
      <c r="E899" s="45" t="str">
        <f t="shared" si="4"/>
        <v>#N/A</v>
      </c>
      <c r="F899" s="19" t="str">
        <f t="shared" si="5"/>
        <v>No</v>
      </c>
      <c r="G899" s="19" t="str">
        <f t="shared" si="6"/>
        <v>#N/A</v>
      </c>
      <c r="H899" s="19">
        <f>max(SUMIFS('Input - Capacities'!$I$3:$I$1128,'Input - Capacities'!$F$3:$F$1128,A899),SUMIFS('Input - Capacities'!$J$3:$J$1128,'Input - Capacities'!$F$3:$F$1128,A899)*-1)</f>
        <v>0</v>
      </c>
      <c r="AB899" s="47"/>
    </row>
    <row r="900">
      <c r="A900" s="19" t="str">
        <f t="array" ref="A900">IFERROR(INDEX('Input - Capacities'!$F$3:$F$1128, MATCH(0,COUNTIF($A$1:A899, 'Input - Capacities'!$F$3:$F$1128), 0)),"")</f>
        <v/>
      </c>
      <c r="B900" s="19" t="str">
        <f t="shared" si="1"/>
        <v/>
      </c>
      <c r="C900" s="45" t="str">
        <f t="shared" si="2"/>
        <v>#N/A</v>
      </c>
      <c r="D900" s="19" t="str">
        <f t="shared" si="3"/>
        <v/>
      </c>
      <c r="E900" s="45" t="str">
        <f t="shared" si="4"/>
        <v>#N/A</v>
      </c>
      <c r="F900" s="19" t="str">
        <f t="shared" si="5"/>
        <v>No</v>
      </c>
      <c r="G900" s="19" t="str">
        <f t="shared" si="6"/>
        <v>#N/A</v>
      </c>
      <c r="H900" s="19">
        <f>max(SUMIFS('Input - Capacities'!$I$3:$I$1128,'Input - Capacities'!$F$3:$F$1128,A900),SUMIFS('Input - Capacities'!$J$3:$J$1128,'Input - Capacities'!$F$3:$F$1128,A900)*-1)</f>
        <v>0</v>
      </c>
      <c r="AB900" s="47"/>
    </row>
    <row r="901">
      <c r="A901" s="19" t="str">
        <f t="array" ref="A901">IFERROR(INDEX('Input - Capacities'!$F$3:$F$1128, MATCH(0,COUNTIF($A$1:A900, 'Input - Capacities'!$F$3:$F$1128), 0)),"")</f>
        <v/>
      </c>
      <c r="B901" s="19" t="str">
        <f t="shared" si="1"/>
        <v/>
      </c>
      <c r="C901" s="45" t="str">
        <f t="shared" si="2"/>
        <v>#N/A</v>
      </c>
      <c r="D901" s="19" t="str">
        <f t="shared" si="3"/>
        <v/>
      </c>
      <c r="E901" s="45" t="str">
        <f t="shared" si="4"/>
        <v>#N/A</v>
      </c>
      <c r="F901" s="19" t="str">
        <f t="shared" si="5"/>
        <v>No</v>
      </c>
      <c r="G901" s="19" t="str">
        <f t="shared" si="6"/>
        <v>#N/A</v>
      </c>
      <c r="H901" s="19">
        <f>max(SUMIFS('Input - Capacities'!$I$3:$I$1128,'Input - Capacities'!$F$3:$F$1128,A901),SUMIFS('Input - Capacities'!$J$3:$J$1128,'Input - Capacities'!$F$3:$F$1128,A901)*-1)</f>
        <v>0</v>
      </c>
      <c r="AB901" s="47"/>
    </row>
    <row r="902">
      <c r="A902" s="19" t="str">
        <f t="array" ref="A902">IFERROR(INDEX('Input - Capacities'!$F$3:$F$1128, MATCH(0,COUNTIF($A$1:A901, 'Input - Capacities'!$F$3:$F$1128), 0)),"")</f>
        <v/>
      </c>
      <c r="B902" s="19" t="str">
        <f t="shared" si="1"/>
        <v/>
      </c>
      <c r="C902" s="45" t="str">
        <f t="shared" si="2"/>
        <v>#N/A</v>
      </c>
      <c r="D902" s="19" t="str">
        <f t="shared" si="3"/>
        <v/>
      </c>
      <c r="E902" s="45" t="str">
        <f t="shared" si="4"/>
        <v>#N/A</v>
      </c>
      <c r="F902" s="19" t="str">
        <f t="shared" si="5"/>
        <v>No</v>
      </c>
      <c r="G902" s="19" t="str">
        <f t="shared" si="6"/>
        <v>#N/A</v>
      </c>
      <c r="H902" s="19">
        <f>max(SUMIFS('Input - Capacities'!$I$3:$I$1128,'Input - Capacities'!$F$3:$F$1128,A902),SUMIFS('Input - Capacities'!$J$3:$J$1128,'Input - Capacities'!$F$3:$F$1128,A902)*-1)</f>
        <v>0</v>
      </c>
      <c r="AB902" s="47"/>
    </row>
    <row r="903">
      <c r="A903" s="19" t="str">
        <f t="array" ref="A903">IFERROR(INDEX('Input - Capacities'!$F$3:$F$1128, MATCH(0,COUNTIF($A$1:A902, 'Input - Capacities'!$F$3:$F$1128), 0)),"")</f>
        <v/>
      </c>
      <c r="B903" s="19" t="str">
        <f t="shared" si="1"/>
        <v/>
      </c>
      <c r="C903" s="45" t="str">
        <f t="shared" si="2"/>
        <v>#N/A</v>
      </c>
      <c r="D903" s="19" t="str">
        <f t="shared" si="3"/>
        <v/>
      </c>
      <c r="E903" s="45" t="str">
        <f t="shared" si="4"/>
        <v>#N/A</v>
      </c>
      <c r="F903" s="19" t="str">
        <f t="shared" si="5"/>
        <v>No</v>
      </c>
      <c r="G903" s="19" t="str">
        <f t="shared" si="6"/>
        <v>#N/A</v>
      </c>
      <c r="H903" s="19">
        <f>max(SUMIFS('Input - Capacities'!$I$3:$I$1128,'Input - Capacities'!$F$3:$F$1128,A903),SUMIFS('Input - Capacities'!$J$3:$J$1128,'Input - Capacities'!$F$3:$F$1128,A903)*-1)</f>
        <v>0</v>
      </c>
      <c r="AB903" s="47"/>
    </row>
    <row r="904">
      <c r="A904" s="19" t="str">
        <f t="array" ref="A904">IFERROR(INDEX('Input - Capacities'!$F$3:$F$1128, MATCH(0,COUNTIF($A$1:A903, 'Input - Capacities'!$F$3:$F$1128), 0)),"")</f>
        <v/>
      </c>
      <c r="B904" s="19" t="str">
        <f t="shared" si="1"/>
        <v/>
      </c>
      <c r="C904" s="45" t="str">
        <f t="shared" si="2"/>
        <v>#N/A</v>
      </c>
      <c r="D904" s="19" t="str">
        <f t="shared" si="3"/>
        <v/>
      </c>
      <c r="E904" s="45" t="str">
        <f t="shared" si="4"/>
        <v>#N/A</v>
      </c>
      <c r="F904" s="19" t="str">
        <f t="shared" si="5"/>
        <v>No</v>
      </c>
      <c r="G904" s="19" t="str">
        <f t="shared" si="6"/>
        <v>#N/A</v>
      </c>
      <c r="H904" s="19">
        <f>max(SUMIFS('Input - Capacities'!$I$3:$I$1128,'Input - Capacities'!$F$3:$F$1128,A904),SUMIFS('Input - Capacities'!$J$3:$J$1128,'Input - Capacities'!$F$3:$F$1128,A904)*-1)</f>
        <v>0</v>
      </c>
      <c r="AB904" s="47"/>
    </row>
    <row r="905">
      <c r="A905" s="19" t="str">
        <f t="array" ref="A905">IFERROR(INDEX('Input - Capacities'!$F$3:$F$1128, MATCH(0,COUNTIF($A$1:A904, 'Input - Capacities'!$F$3:$F$1128), 0)),"")</f>
        <v/>
      </c>
      <c r="B905" s="19" t="str">
        <f t="shared" si="1"/>
        <v/>
      </c>
      <c r="C905" s="45" t="str">
        <f t="shared" si="2"/>
        <v>#N/A</v>
      </c>
      <c r="D905" s="19" t="str">
        <f t="shared" si="3"/>
        <v/>
      </c>
      <c r="E905" s="45" t="str">
        <f t="shared" si="4"/>
        <v>#N/A</v>
      </c>
      <c r="F905" s="19" t="str">
        <f t="shared" si="5"/>
        <v>No</v>
      </c>
      <c r="G905" s="19" t="str">
        <f t="shared" si="6"/>
        <v>#N/A</v>
      </c>
      <c r="H905" s="19">
        <f>max(SUMIFS('Input - Capacities'!$I$3:$I$1128,'Input - Capacities'!$F$3:$F$1128,A905),SUMIFS('Input - Capacities'!$J$3:$J$1128,'Input - Capacities'!$F$3:$F$1128,A905)*-1)</f>
        <v>0</v>
      </c>
      <c r="AB905" s="47"/>
    </row>
    <row r="906">
      <c r="A906" s="19" t="str">
        <f t="array" ref="A906">IFERROR(INDEX('Input - Capacities'!$F$3:$F$1128, MATCH(0,COUNTIF($A$1:A905, 'Input - Capacities'!$F$3:$F$1128), 0)),"")</f>
        <v/>
      </c>
      <c r="B906" s="19" t="str">
        <f t="shared" si="1"/>
        <v/>
      </c>
      <c r="C906" s="45" t="str">
        <f t="shared" si="2"/>
        <v>#N/A</v>
      </c>
      <c r="D906" s="19" t="str">
        <f t="shared" si="3"/>
        <v/>
      </c>
      <c r="E906" s="45" t="str">
        <f t="shared" si="4"/>
        <v>#N/A</v>
      </c>
      <c r="F906" s="19" t="str">
        <f t="shared" si="5"/>
        <v>No</v>
      </c>
      <c r="G906" s="19" t="str">
        <f t="shared" si="6"/>
        <v>#N/A</v>
      </c>
      <c r="H906" s="19">
        <f>max(SUMIFS('Input - Capacities'!$I$3:$I$1128,'Input - Capacities'!$F$3:$F$1128,A906),SUMIFS('Input - Capacities'!$J$3:$J$1128,'Input - Capacities'!$F$3:$F$1128,A906)*-1)</f>
        <v>0</v>
      </c>
      <c r="AB906" s="47"/>
    </row>
    <row r="907">
      <c r="A907" s="19" t="str">
        <f t="array" ref="A907">IFERROR(INDEX('Input - Capacities'!$F$3:$F$1128, MATCH(0,COUNTIF($A$1:A906, 'Input - Capacities'!$F$3:$F$1128), 0)),"")</f>
        <v/>
      </c>
      <c r="B907" s="19" t="str">
        <f t="shared" si="1"/>
        <v/>
      </c>
      <c r="C907" s="45" t="str">
        <f t="shared" si="2"/>
        <v>#N/A</v>
      </c>
      <c r="D907" s="19" t="str">
        <f t="shared" si="3"/>
        <v/>
      </c>
      <c r="E907" s="45" t="str">
        <f t="shared" si="4"/>
        <v>#N/A</v>
      </c>
      <c r="F907" s="19" t="str">
        <f t="shared" si="5"/>
        <v>No</v>
      </c>
      <c r="G907" s="19" t="str">
        <f t="shared" si="6"/>
        <v>#N/A</v>
      </c>
      <c r="H907" s="19">
        <f>max(SUMIFS('Input - Capacities'!$I$3:$I$1128,'Input - Capacities'!$F$3:$F$1128,A907),SUMIFS('Input - Capacities'!$J$3:$J$1128,'Input - Capacities'!$F$3:$F$1128,A907)*-1)</f>
        <v>0</v>
      </c>
      <c r="AB907" s="47"/>
    </row>
    <row r="908">
      <c r="A908" s="19" t="str">
        <f t="array" ref="A908">IFERROR(INDEX('Input - Capacities'!$F$3:$F$1128, MATCH(0,COUNTIF($A$1:A907, 'Input - Capacities'!$F$3:$F$1128), 0)),"")</f>
        <v/>
      </c>
      <c r="B908" s="19" t="str">
        <f t="shared" si="1"/>
        <v/>
      </c>
      <c r="C908" s="45" t="str">
        <f t="shared" si="2"/>
        <v>#N/A</v>
      </c>
      <c r="D908" s="19" t="str">
        <f t="shared" si="3"/>
        <v/>
      </c>
      <c r="E908" s="45" t="str">
        <f t="shared" si="4"/>
        <v>#N/A</v>
      </c>
      <c r="F908" s="19" t="str">
        <f t="shared" si="5"/>
        <v>No</v>
      </c>
      <c r="G908" s="19" t="str">
        <f t="shared" si="6"/>
        <v>#N/A</v>
      </c>
      <c r="H908" s="19">
        <f>max(SUMIFS('Input - Capacities'!$I$3:$I$1128,'Input - Capacities'!$F$3:$F$1128,A908),SUMIFS('Input - Capacities'!$J$3:$J$1128,'Input - Capacities'!$F$3:$F$1128,A908)*-1)</f>
        <v>0</v>
      </c>
      <c r="AB908" s="47"/>
    </row>
    <row r="909">
      <c r="A909" s="19" t="str">
        <f t="array" ref="A909">IFERROR(INDEX('Input - Capacities'!$F$3:$F$1128, MATCH(0,COUNTIF($A$1:A908, 'Input - Capacities'!$F$3:$F$1128), 0)),"")</f>
        <v/>
      </c>
      <c r="B909" s="19" t="str">
        <f t="shared" si="1"/>
        <v/>
      </c>
      <c r="C909" s="45" t="str">
        <f t="shared" si="2"/>
        <v>#N/A</v>
      </c>
      <c r="D909" s="19" t="str">
        <f t="shared" si="3"/>
        <v/>
      </c>
      <c r="E909" s="45" t="str">
        <f t="shared" si="4"/>
        <v>#N/A</v>
      </c>
      <c r="F909" s="19" t="str">
        <f t="shared" si="5"/>
        <v>No</v>
      </c>
      <c r="G909" s="19" t="str">
        <f t="shared" si="6"/>
        <v>#N/A</v>
      </c>
      <c r="H909" s="19">
        <f>max(SUMIFS('Input - Capacities'!$I$3:$I$1128,'Input - Capacities'!$F$3:$F$1128,A909),SUMIFS('Input - Capacities'!$J$3:$J$1128,'Input - Capacities'!$F$3:$F$1128,A909)*-1)</f>
        <v>0</v>
      </c>
      <c r="AB909" s="47"/>
    </row>
    <row r="910">
      <c r="A910" s="19" t="str">
        <f t="array" ref="A910">IFERROR(INDEX('Input - Capacities'!$F$3:$F$1128, MATCH(0,COUNTIF($A$1:A909, 'Input - Capacities'!$F$3:$F$1128), 0)),"")</f>
        <v/>
      </c>
      <c r="B910" s="19" t="str">
        <f t="shared" si="1"/>
        <v/>
      </c>
      <c r="C910" s="45" t="str">
        <f t="shared" si="2"/>
        <v>#N/A</v>
      </c>
      <c r="D910" s="19" t="str">
        <f t="shared" si="3"/>
        <v/>
      </c>
      <c r="E910" s="45" t="str">
        <f t="shared" si="4"/>
        <v>#N/A</v>
      </c>
      <c r="F910" s="19" t="str">
        <f t="shared" si="5"/>
        <v>No</v>
      </c>
      <c r="G910" s="19" t="str">
        <f t="shared" si="6"/>
        <v>#N/A</v>
      </c>
      <c r="H910" s="19">
        <f>max(SUMIFS('Input - Capacities'!$I$3:$I$1128,'Input - Capacities'!$F$3:$F$1128,A910),SUMIFS('Input - Capacities'!$J$3:$J$1128,'Input - Capacities'!$F$3:$F$1128,A910)*-1)</f>
        <v>0</v>
      </c>
      <c r="AB910" s="47"/>
    </row>
    <row r="911">
      <c r="A911" s="19" t="str">
        <f t="array" ref="A911">IFERROR(INDEX('Input - Capacities'!$F$3:$F$1128, MATCH(0,COUNTIF($A$1:A910, 'Input - Capacities'!$F$3:$F$1128), 0)),"")</f>
        <v/>
      </c>
      <c r="B911" s="19" t="str">
        <f t="shared" si="1"/>
        <v/>
      </c>
      <c r="C911" s="45" t="str">
        <f t="shared" si="2"/>
        <v>#N/A</v>
      </c>
      <c r="D911" s="19" t="str">
        <f t="shared" si="3"/>
        <v/>
      </c>
      <c r="E911" s="45" t="str">
        <f t="shared" si="4"/>
        <v>#N/A</v>
      </c>
      <c r="F911" s="19" t="str">
        <f t="shared" si="5"/>
        <v>No</v>
      </c>
      <c r="G911" s="19" t="str">
        <f t="shared" si="6"/>
        <v>#N/A</v>
      </c>
      <c r="H911" s="19">
        <f>max(SUMIFS('Input - Capacities'!$I$3:$I$1128,'Input - Capacities'!$F$3:$F$1128,A911),SUMIFS('Input - Capacities'!$J$3:$J$1128,'Input - Capacities'!$F$3:$F$1128,A911)*-1)</f>
        <v>0</v>
      </c>
      <c r="AB911" s="47"/>
    </row>
    <row r="912">
      <c r="A912" s="19" t="str">
        <f t="array" ref="A912">IFERROR(INDEX('Input - Capacities'!$F$3:$F$1128, MATCH(0,COUNTIF($A$1:A911, 'Input - Capacities'!$F$3:$F$1128), 0)),"")</f>
        <v/>
      </c>
      <c r="B912" s="19" t="str">
        <f t="shared" si="1"/>
        <v/>
      </c>
      <c r="C912" s="45" t="str">
        <f t="shared" si="2"/>
        <v>#N/A</v>
      </c>
      <c r="D912" s="19" t="str">
        <f t="shared" si="3"/>
        <v/>
      </c>
      <c r="E912" s="45" t="str">
        <f t="shared" si="4"/>
        <v>#N/A</v>
      </c>
      <c r="F912" s="19" t="str">
        <f t="shared" si="5"/>
        <v>No</v>
      </c>
      <c r="G912" s="19" t="str">
        <f t="shared" si="6"/>
        <v>#N/A</v>
      </c>
      <c r="H912" s="19">
        <f>max(SUMIFS('Input - Capacities'!$I$3:$I$1128,'Input - Capacities'!$F$3:$F$1128,A912),SUMIFS('Input - Capacities'!$J$3:$J$1128,'Input - Capacities'!$F$3:$F$1128,A912)*-1)</f>
        <v>0</v>
      </c>
      <c r="AB912" s="47"/>
    </row>
    <row r="913">
      <c r="A913" s="19" t="str">
        <f t="array" ref="A913">IFERROR(INDEX('Input - Capacities'!$F$3:$F$1128, MATCH(0,COUNTIF($A$1:A912, 'Input - Capacities'!$F$3:$F$1128), 0)),"")</f>
        <v/>
      </c>
      <c r="B913" s="19" t="str">
        <f t="shared" si="1"/>
        <v/>
      </c>
      <c r="C913" s="45" t="str">
        <f t="shared" si="2"/>
        <v>#N/A</v>
      </c>
      <c r="D913" s="19" t="str">
        <f t="shared" si="3"/>
        <v/>
      </c>
      <c r="E913" s="45" t="str">
        <f t="shared" si="4"/>
        <v>#N/A</v>
      </c>
      <c r="F913" s="19" t="str">
        <f t="shared" si="5"/>
        <v>No</v>
      </c>
      <c r="G913" s="19" t="str">
        <f t="shared" si="6"/>
        <v>#N/A</v>
      </c>
      <c r="H913" s="19">
        <f>max(SUMIFS('Input - Capacities'!$I$3:$I$1128,'Input - Capacities'!$F$3:$F$1128,A913),SUMIFS('Input - Capacities'!$J$3:$J$1128,'Input - Capacities'!$F$3:$F$1128,A913)*-1)</f>
        <v>0</v>
      </c>
      <c r="AB913" s="47"/>
    </row>
    <row r="914">
      <c r="A914" s="19" t="str">
        <f t="array" ref="A914">IFERROR(INDEX('Input - Capacities'!$F$3:$F$1128, MATCH(0,COUNTIF($A$1:A913, 'Input - Capacities'!$F$3:$F$1128), 0)),"")</f>
        <v/>
      </c>
      <c r="B914" s="19" t="str">
        <f t="shared" si="1"/>
        <v/>
      </c>
      <c r="C914" s="45" t="str">
        <f t="shared" si="2"/>
        <v>#N/A</v>
      </c>
      <c r="D914" s="19" t="str">
        <f t="shared" si="3"/>
        <v/>
      </c>
      <c r="E914" s="45" t="str">
        <f t="shared" si="4"/>
        <v>#N/A</v>
      </c>
      <c r="F914" s="19" t="str">
        <f t="shared" si="5"/>
        <v>No</v>
      </c>
      <c r="G914" s="19" t="str">
        <f t="shared" si="6"/>
        <v>#N/A</v>
      </c>
      <c r="H914" s="19">
        <f>max(SUMIFS('Input - Capacities'!$I$3:$I$1128,'Input - Capacities'!$F$3:$F$1128,A914),SUMIFS('Input - Capacities'!$J$3:$J$1128,'Input - Capacities'!$F$3:$F$1128,A914)*-1)</f>
        <v>0</v>
      </c>
      <c r="AB914" s="47"/>
    </row>
    <row r="915">
      <c r="A915" s="19" t="str">
        <f t="array" ref="A915">IFERROR(INDEX('Input - Capacities'!$F$3:$F$1128, MATCH(0,COUNTIF($A$1:A914, 'Input - Capacities'!$F$3:$F$1128), 0)),"")</f>
        <v/>
      </c>
      <c r="B915" s="19" t="str">
        <f t="shared" si="1"/>
        <v/>
      </c>
      <c r="C915" s="45" t="str">
        <f t="shared" si="2"/>
        <v>#N/A</v>
      </c>
      <c r="D915" s="19" t="str">
        <f t="shared" si="3"/>
        <v/>
      </c>
      <c r="E915" s="45" t="str">
        <f t="shared" si="4"/>
        <v>#N/A</v>
      </c>
      <c r="F915" s="19" t="str">
        <f t="shared" si="5"/>
        <v>No</v>
      </c>
      <c r="G915" s="19" t="str">
        <f t="shared" si="6"/>
        <v>#N/A</v>
      </c>
      <c r="H915" s="19">
        <f>max(SUMIFS('Input - Capacities'!$I$3:$I$1128,'Input - Capacities'!$F$3:$F$1128,A915),SUMIFS('Input - Capacities'!$J$3:$J$1128,'Input - Capacities'!$F$3:$F$1128,A915)*-1)</f>
        <v>0</v>
      </c>
      <c r="AB915" s="47"/>
    </row>
    <row r="916">
      <c r="A916" s="19" t="str">
        <f t="array" ref="A916">IFERROR(INDEX('Input - Capacities'!$F$3:$F$1128, MATCH(0,COUNTIF($A$1:A915, 'Input - Capacities'!$F$3:$F$1128), 0)),"")</f>
        <v/>
      </c>
      <c r="B916" s="19" t="str">
        <f t="shared" si="1"/>
        <v/>
      </c>
      <c r="C916" s="45" t="str">
        <f t="shared" si="2"/>
        <v>#N/A</v>
      </c>
      <c r="D916" s="19" t="str">
        <f t="shared" si="3"/>
        <v/>
      </c>
      <c r="E916" s="45" t="str">
        <f t="shared" si="4"/>
        <v>#N/A</v>
      </c>
      <c r="F916" s="19" t="str">
        <f t="shared" si="5"/>
        <v>No</v>
      </c>
      <c r="G916" s="19" t="str">
        <f t="shared" si="6"/>
        <v>#N/A</v>
      </c>
      <c r="H916" s="19">
        <f>max(SUMIFS('Input - Capacities'!$I$3:$I$1128,'Input - Capacities'!$F$3:$F$1128,A916),SUMIFS('Input - Capacities'!$J$3:$J$1128,'Input - Capacities'!$F$3:$F$1128,A916)*-1)</f>
        <v>0</v>
      </c>
      <c r="AB916" s="47"/>
    </row>
    <row r="917">
      <c r="A917" s="19" t="str">
        <f t="array" ref="A917">IFERROR(INDEX('Input - Capacities'!$F$3:$F$1128, MATCH(0,COUNTIF($A$1:A916, 'Input - Capacities'!$F$3:$F$1128), 0)),"")</f>
        <v/>
      </c>
      <c r="B917" s="19" t="str">
        <f t="shared" si="1"/>
        <v/>
      </c>
      <c r="C917" s="45" t="str">
        <f t="shared" si="2"/>
        <v>#N/A</v>
      </c>
      <c r="D917" s="19" t="str">
        <f t="shared" si="3"/>
        <v/>
      </c>
      <c r="E917" s="45" t="str">
        <f t="shared" si="4"/>
        <v>#N/A</v>
      </c>
      <c r="F917" s="19" t="str">
        <f t="shared" si="5"/>
        <v>No</v>
      </c>
      <c r="G917" s="19" t="str">
        <f t="shared" si="6"/>
        <v>#N/A</v>
      </c>
      <c r="H917" s="19">
        <f>max(SUMIFS('Input - Capacities'!$I$3:$I$1128,'Input - Capacities'!$F$3:$F$1128,A917),SUMIFS('Input - Capacities'!$J$3:$J$1128,'Input - Capacities'!$F$3:$F$1128,A917)*-1)</f>
        <v>0</v>
      </c>
      <c r="AB917" s="47"/>
    </row>
    <row r="918">
      <c r="A918" s="19" t="str">
        <f t="array" ref="A918">IFERROR(INDEX('Input - Capacities'!$F$3:$F$1128, MATCH(0,COUNTIF($A$1:A917, 'Input - Capacities'!$F$3:$F$1128), 0)),"")</f>
        <v/>
      </c>
      <c r="B918" s="19" t="str">
        <f t="shared" si="1"/>
        <v/>
      </c>
      <c r="C918" s="45" t="str">
        <f t="shared" si="2"/>
        <v>#N/A</v>
      </c>
      <c r="D918" s="19" t="str">
        <f t="shared" si="3"/>
        <v/>
      </c>
      <c r="E918" s="45" t="str">
        <f t="shared" si="4"/>
        <v>#N/A</v>
      </c>
      <c r="F918" s="19" t="str">
        <f t="shared" si="5"/>
        <v>No</v>
      </c>
      <c r="G918" s="19" t="str">
        <f t="shared" si="6"/>
        <v>#N/A</v>
      </c>
      <c r="H918" s="19">
        <f>max(SUMIFS('Input - Capacities'!$I$3:$I$1128,'Input - Capacities'!$F$3:$F$1128,A918),SUMIFS('Input - Capacities'!$J$3:$J$1128,'Input - Capacities'!$F$3:$F$1128,A918)*-1)</f>
        <v>0</v>
      </c>
      <c r="AB918" s="47"/>
    </row>
    <row r="919">
      <c r="A919" s="19" t="str">
        <f t="array" ref="A919">IFERROR(INDEX('Input - Capacities'!$F$3:$F$1128, MATCH(0,COUNTIF($A$1:A918, 'Input - Capacities'!$F$3:$F$1128), 0)),"")</f>
        <v/>
      </c>
      <c r="B919" s="19" t="str">
        <f t="shared" si="1"/>
        <v/>
      </c>
      <c r="C919" s="45" t="str">
        <f t="shared" si="2"/>
        <v>#N/A</v>
      </c>
      <c r="D919" s="19" t="str">
        <f t="shared" si="3"/>
        <v/>
      </c>
      <c r="E919" s="45" t="str">
        <f t="shared" si="4"/>
        <v>#N/A</v>
      </c>
      <c r="F919" s="19" t="str">
        <f t="shared" si="5"/>
        <v>No</v>
      </c>
      <c r="G919" s="19" t="str">
        <f t="shared" si="6"/>
        <v>#N/A</v>
      </c>
      <c r="H919" s="19">
        <f>max(SUMIFS('Input - Capacities'!$I$3:$I$1128,'Input - Capacities'!$F$3:$F$1128,A919),SUMIFS('Input - Capacities'!$J$3:$J$1128,'Input - Capacities'!$F$3:$F$1128,A919)*-1)</f>
        <v>0</v>
      </c>
      <c r="AB919" s="47"/>
    </row>
    <row r="920">
      <c r="A920" s="19" t="str">
        <f t="array" ref="A920">IFERROR(INDEX('Input - Capacities'!$F$3:$F$1128, MATCH(0,COUNTIF($A$1:A919, 'Input - Capacities'!$F$3:$F$1128), 0)),"")</f>
        <v/>
      </c>
      <c r="B920" s="19" t="str">
        <f t="shared" si="1"/>
        <v/>
      </c>
      <c r="C920" s="45" t="str">
        <f t="shared" si="2"/>
        <v>#N/A</v>
      </c>
      <c r="D920" s="19" t="str">
        <f t="shared" si="3"/>
        <v/>
      </c>
      <c r="E920" s="45" t="str">
        <f t="shared" si="4"/>
        <v>#N/A</v>
      </c>
      <c r="F920" s="19" t="str">
        <f t="shared" si="5"/>
        <v>No</v>
      </c>
      <c r="G920" s="19" t="str">
        <f t="shared" si="6"/>
        <v>#N/A</v>
      </c>
      <c r="H920" s="19">
        <f>max(SUMIFS('Input - Capacities'!$I$3:$I$1128,'Input - Capacities'!$F$3:$F$1128,A920),SUMIFS('Input - Capacities'!$J$3:$J$1128,'Input - Capacities'!$F$3:$F$1128,A920)*-1)</f>
        <v>0</v>
      </c>
      <c r="AB920" s="47"/>
    </row>
    <row r="921">
      <c r="A921" s="19" t="str">
        <f t="array" ref="A921">IFERROR(INDEX('Input - Capacities'!$F$3:$F$1128, MATCH(0,COUNTIF($A$1:A920, 'Input - Capacities'!$F$3:$F$1128), 0)),"")</f>
        <v/>
      </c>
      <c r="B921" s="19" t="str">
        <f t="shared" si="1"/>
        <v/>
      </c>
      <c r="C921" s="45" t="str">
        <f t="shared" si="2"/>
        <v>#N/A</v>
      </c>
      <c r="D921" s="19" t="str">
        <f t="shared" si="3"/>
        <v/>
      </c>
      <c r="E921" s="45" t="str">
        <f t="shared" si="4"/>
        <v>#N/A</v>
      </c>
      <c r="F921" s="19" t="str">
        <f t="shared" si="5"/>
        <v>No</v>
      </c>
      <c r="G921" s="19" t="str">
        <f t="shared" si="6"/>
        <v>#N/A</v>
      </c>
      <c r="H921" s="19">
        <f>max(SUMIFS('Input - Capacities'!$I$3:$I$1128,'Input - Capacities'!$F$3:$F$1128,A921),SUMIFS('Input - Capacities'!$J$3:$J$1128,'Input - Capacities'!$F$3:$F$1128,A921)*-1)</f>
        <v>0</v>
      </c>
      <c r="AB921" s="47"/>
    </row>
    <row r="922">
      <c r="A922" s="19" t="str">
        <f t="array" ref="A922">IFERROR(INDEX('Input - Capacities'!$F$3:$F$1128, MATCH(0,COUNTIF($A$1:A921, 'Input - Capacities'!$F$3:$F$1128), 0)),"")</f>
        <v/>
      </c>
      <c r="B922" s="19" t="str">
        <f t="shared" si="1"/>
        <v/>
      </c>
      <c r="C922" s="45" t="str">
        <f t="shared" si="2"/>
        <v>#N/A</v>
      </c>
      <c r="D922" s="19" t="str">
        <f t="shared" si="3"/>
        <v/>
      </c>
      <c r="E922" s="45" t="str">
        <f t="shared" si="4"/>
        <v>#N/A</v>
      </c>
      <c r="F922" s="19" t="str">
        <f t="shared" si="5"/>
        <v>No</v>
      </c>
      <c r="G922" s="19" t="str">
        <f t="shared" si="6"/>
        <v>#N/A</v>
      </c>
      <c r="H922" s="19">
        <f>max(SUMIFS('Input - Capacities'!$I$3:$I$1128,'Input - Capacities'!$F$3:$F$1128,A922),SUMIFS('Input - Capacities'!$J$3:$J$1128,'Input - Capacities'!$F$3:$F$1128,A922)*-1)</f>
        <v>0</v>
      </c>
      <c r="AB922" s="47"/>
    </row>
    <row r="923">
      <c r="A923" s="19" t="str">
        <f t="array" ref="A923">IFERROR(INDEX('Input - Capacities'!$F$3:$F$1128, MATCH(0,COUNTIF($A$1:A922, 'Input - Capacities'!$F$3:$F$1128), 0)),"")</f>
        <v/>
      </c>
      <c r="B923" s="19" t="str">
        <f t="shared" si="1"/>
        <v/>
      </c>
      <c r="C923" s="45" t="str">
        <f t="shared" si="2"/>
        <v>#N/A</v>
      </c>
      <c r="D923" s="19" t="str">
        <f t="shared" si="3"/>
        <v/>
      </c>
      <c r="E923" s="45" t="str">
        <f t="shared" si="4"/>
        <v>#N/A</v>
      </c>
      <c r="F923" s="19" t="str">
        <f t="shared" si="5"/>
        <v>No</v>
      </c>
      <c r="G923" s="19" t="str">
        <f t="shared" si="6"/>
        <v>#N/A</v>
      </c>
      <c r="H923" s="19">
        <f>max(SUMIFS('Input - Capacities'!$I$3:$I$1128,'Input - Capacities'!$F$3:$F$1128,A923),SUMIFS('Input - Capacities'!$J$3:$J$1128,'Input - Capacities'!$F$3:$F$1128,A923)*-1)</f>
        <v>0</v>
      </c>
      <c r="AB923" s="47"/>
    </row>
    <row r="924">
      <c r="A924" s="19" t="str">
        <f t="array" ref="A924">IFERROR(INDEX('Input - Capacities'!$F$3:$F$1128, MATCH(0,COUNTIF($A$1:A923, 'Input - Capacities'!$F$3:$F$1128), 0)),"")</f>
        <v/>
      </c>
      <c r="B924" s="19" t="str">
        <f t="shared" si="1"/>
        <v/>
      </c>
      <c r="C924" s="45" t="str">
        <f t="shared" si="2"/>
        <v>#N/A</v>
      </c>
      <c r="D924" s="19" t="str">
        <f t="shared" si="3"/>
        <v/>
      </c>
      <c r="E924" s="45" t="str">
        <f t="shared" si="4"/>
        <v>#N/A</v>
      </c>
      <c r="F924" s="19" t="str">
        <f t="shared" si="5"/>
        <v>No</v>
      </c>
      <c r="G924" s="19" t="str">
        <f t="shared" si="6"/>
        <v>#N/A</v>
      </c>
      <c r="H924" s="19">
        <f>max(SUMIFS('Input - Capacities'!$I$3:$I$1128,'Input - Capacities'!$F$3:$F$1128,A924),SUMIFS('Input - Capacities'!$J$3:$J$1128,'Input - Capacities'!$F$3:$F$1128,A924)*-1)</f>
        <v>0</v>
      </c>
      <c r="AB924" s="47"/>
    </row>
    <row r="925">
      <c r="A925" s="19" t="str">
        <f t="array" ref="A925">IFERROR(INDEX('Input - Capacities'!$F$3:$F$1128, MATCH(0,COUNTIF($A$1:A924, 'Input - Capacities'!$F$3:$F$1128), 0)),"")</f>
        <v/>
      </c>
      <c r="B925" s="19" t="str">
        <f t="shared" si="1"/>
        <v/>
      </c>
      <c r="C925" s="45" t="str">
        <f t="shared" si="2"/>
        <v>#N/A</v>
      </c>
      <c r="D925" s="19" t="str">
        <f t="shared" si="3"/>
        <v/>
      </c>
      <c r="E925" s="45" t="str">
        <f t="shared" si="4"/>
        <v>#N/A</v>
      </c>
      <c r="F925" s="19" t="str">
        <f t="shared" si="5"/>
        <v>No</v>
      </c>
      <c r="G925" s="19" t="str">
        <f t="shared" si="6"/>
        <v>#N/A</v>
      </c>
      <c r="H925" s="19">
        <f>max(SUMIFS('Input - Capacities'!$I$3:$I$1128,'Input - Capacities'!$F$3:$F$1128,A925),SUMIFS('Input - Capacities'!$J$3:$J$1128,'Input - Capacities'!$F$3:$F$1128,A925)*-1)</f>
        <v>0</v>
      </c>
      <c r="AB925" s="47"/>
    </row>
    <row r="926">
      <c r="A926" s="19" t="str">
        <f t="array" ref="A926">IFERROR(INDEX('Input - Capacities'!$F$3:$F$1128, MATCH(0,COUNTIF($A$1:A925, 'Input - Capacities'!$F$3:$F$1128), 0)),"")</f>
        <v/>
      </c>
      <c r="B926" s="19" t="str">
        <f t="shared" si="1"/>
        <v/>
      </c>
      <c r="C926" s="45" t="str">
        <f t="shared" si="2"/>
        <v>#N/A</v>
      </c>
      <c r="D926" s="19" t="str">
        <f t="shared" si="3"/>
        <v/>
      </c>
      <c r="E926" s="45" t="str">
        <f t="shared" si="4"/>
        <v>#N/A</v>
      </c>
      <c r="F926" s="19" t="str">
        <f t="shared" si="5"/>
        <v>No</v>
      </c>
      <c r="G926" s="19" t="str">
        <f t="shared" si="6"/>
        <v>#N/A</v>
      </c>
      <c r="H926" s="19">
        <f>max(SUMIFS('Input - Capacities'!$I$3:$I$1128,'Input - Capacities'!$F$3:$F$1128,A926),SUMIFS('Input - Capacities'!$J$3:$J$1128,'Input - Capacities'!$F$3:$F$1128,A926)*-1)</f>
        <v>0</v>
      </c>
      <c r="AB926" s="47"/>
    </row>
    <row r="927">
      <c r="A927" s="19" t="str">
        <f t="array" ref="A927">IFERROR(INDEX('Input - Capacities'!$F$3:$F$1128, MATCH(0,COUNTIF($A$1:A926, 'Input - Capacities'!$F$3:$F$1128), 0)),"")</f>
        <v/>
      </c>
      <c r="B927" s="19" t="str">
        <f t="shared" si="1"/>
        <v/>
      </c>
      <c r="C927" s="45" t="str">
        <f t="shared" si="2"/>
        <v>#N/A</v>
      </c>
      <c r="D927" s="19" t="str">
        <f t="shared" si="3"/>
        <v/>
      </c>
      <c r="E927" s="45" t="str">
        <f t="shared" si="4"/>
        <v>#N/A</v>
      </c>
      <c r="F927" s="19" t="str">
        <f t="shared" si="5"/>
        <v>No</v>
      </c>
      <c r="G927" s="19" t="str">
        <f t="shared" si="6"/>
        <v>#N/A</v>
      </c>
      <c r="H927" s="19">
        <f>max(SUMIFS('Input - Capacities'!$I$3:$I$1128,'Input - Capacities'!$F$3:$F$1128,A927),SUMIFS('Input - Capacities'!$J$3:$J$1128,'Input - Capacities'!$F$3:$F$1128,A927)*-1)</f>
        <v>0</v>
      </c>
      <c r="AB927" s="47"/>
    </row>
    <row r="928">
      <c r="A928" s="19" t="str">
        <f t="array" ref="A928">IFERROR(INDEX('Input - Capacities'!$F$3:$F$1128, MATCH(0,COUNTIF($A$1:A927, 'Input - Capacities'!$F$3:$F$1128), 0)),"")</f>
        <v/>
      </c>
      <c r="B928" s="19" t="str">
        <f t="shared" si="1"/>
        <v/>
      </c>
      <c r="C928" s="45" t="str">
        <f t="shared" si="2"/>
        <v>#N/A</v>
      </c>
      <c r="D928" s="19" t="str">
        <f t="shared" si="3"/>
        <v/>
      </c>
      <c r="E928" s="45" t="str">
        <f t="shared" si="4"/>
        <v>#N/A</v>
      </c>
      <c r="F928" s="19" t="str">
        <f t="shared" si="5"/>
        <v>No</v>
      </c>
      <c r="G928" s="19" t="str">
        <f t="shared" si="6"/>
        <v>#N/A</v>
      </c>
      <c r="H928" s="19">
        <f>max(SUMIFS('Input - Capacities'!$I$3:$I$1128,'Input - Capacities'!$F$3:$F$1128,A928),SUMIFS('Input - Capacities'!$J$3:$J$1128,'Input - Capacities'!$F$3:$F$1128,A928)*-1)</f>
        <v>0</v>
      </c>
      <c r="AB928" s="47"/>
    </row>
    <row r="929">
      <c r="A929" s="19" t="str">
        <f t="array" ref="A929">IFERROR(INDEX('Input - Capacities'!$F$3:$F$1128, MATCH(0,COUNTIF($A$1:A928, 'Input - Capacities'!$F$3:$F$1128), 0)),"")</f>
        <v/>
      </c>
      <c r="B929" s="19" t="str">
        <f t="shared" si="1"/>
        <v/>
      </c>
      <c r="C929" s="45" t="str">
        <f t="shared" si="2"/>
        <v>#N/A</v>
      </c>
      <c r="D929" s="19" t="str">
        <f t="shared" si="3"/>
        <v/>
      </c>
      <c r="E929" s="45" t="str">
        <f t="shared" si="4"/>
        <v>#N/A</v>
      </c>
      <c r="F929" s="19" t="str">
        <f t="shared" si="5"/>
        <v>No</v>
      </c>
      <c r="G929" s="19" t="str">
        <f t="shared" si="6"/>
        <v>#N/A</v>
      </c>
      <c r="H929" s="19">
        <f>max(SUMIFS('Input - Capacities'!$I$3:$I$1128,'Input - Capacities'!$F$3:$F$1128,A929),SUMIFS('Input - Capacities'!$J$3:$J$1128,'Input - Capacities'!$F$3:$F$1128,A929)*-1)</f>
        <v>0</v>
      </c>
      <c r="AB929" s="47"/>
    </row>
    <row r="930">
      <c r="A930" s="19" t="str">
        <f t="array" ref="A930">IFERROR(INDEX('Input - Capacities'!$F$3:$F$1128, MATCH(0,COUNTIF($A$1:A929, 'Input - Capacities'!$F$3:$F$1128), 0)),"")</f>
        <v/>
      </c>
      <c r="B930" s="19" t="str">
        <f t="shared" si="1"/>
        <v/>
      </c>
      <c r="C930" s="45" t="str">
        <f t="shared" si="2"/>
        <v>#N/A</v>
      </c>
      <c r="D930" s="19" t="str">
        <f t="shared" si="3"/>
        <v/>
      </c>
      <c r="E930" s="45" t="str">
        <f t="shared" si="4"/>
        <v>#N/A</v>
      </c>
      <c r="F930" s="19" t="str">
        <f t="shared" si="5"/>
        <v>No</v>
      </c>
      <c r="G930" s="19" t="str">
        <f t="shared" si="6"/>
        <v>#N/A</v>
      </c>
      <c r="H930" s="19">
        <f>max(SUMIFS('Input - Capacities'!$I$3:$I$1128,'Input - Capacities'!$F$3:$F$1128,A930),SUMIFS('Input - Capacities'!$J$3:$J$1128,'Input - Capacities'!$F$3:$F$1128,A930)*-1)</f>
        <v>0</v>
      </c>
      <c r="AB930" s="47"/>
    </row>
    <row r="931">
      <c r="A931" s="19" t="str">
        <f t="array" ref="A931">IFERROR(INDEX('Input - Capacities'!$F$3:$F$1128, MATCH(0,COUNTIF($A$1:A930, 'Input - Capacities'!$F$3:$F$1128), 0)),"")</f>
        <v/>
      </c>
      <c r="B931" s="19" t="str">
        <f t="shared" si="1"/>
        <v/>
      </c>
      <c r="C931" s="45" t="str">
        <f t="shared" si="2"/>
        <v>#N/A</v>
      </c>
      <c r="D931" s="19" t="str">
        <f t="shared" si="3"/>
        <v/>
      </c>
      <c r="E931" s="45" t="str">
        <f t="shared" si="4"/>
        <v>#N/A</v>
      </c>
      <c r="F931" s="19" t="str">
        <f t="shared" si="5"/>
        <v>No</v>
      </c>
      <c r="G931" s="19" t="str">
        <f t="shared" si="6"/>
        <v>#N/A</v>
      </c>
      <c r="H931" s="19">
        <f>max(SUMIFS('Input - Capacities'!$I$3:$I$1128,'Input - Capacities'!$F$3:$F$1128,A931),SUMIFS('Input - Capacities'!$J$3:$J$1128,'Input - Capacities'!$F$3:$F$1128,A931)*-1)</f>
        <v>0</v>
      </c>
      <c r="AB931" s="47"/>
    </row>
    <row r="932">
      <c r="A932" s="19" t="str">
        <f t="array" ref="A932">IFERROR(INDEX('Input - Capacities'!$F$3:$F$1128, MATCH(0,COUNTIF($A$1:A931, 'Input - Capacities'!$F$3:$F$1128), 0)),"")</f>
        <v/>
      </c>
      <c r="B932" s="19" t="str">
        <f t="shared" si="1"/>
        <v/>
      </c>
      <c r="C932" s="45" t="str">
        <f t="shared" si="2"/>
        <v>#N/A</v>
      </c>
      <c r="D932" s="19" t="str">
        <f t="shared" si="3"/>
        <v/>
      </c>
      <c r="E932" s="45" t="str">
        <f t="shared" si="4"/>
        <v>#N/A</v>
      </c>
      <c r="F932" s="19" t="str">
        <f t="shared" si="5"/>
        <v>No</v>
      </c>
      <c r="G932" s="19" t="str">
        <f t="shared" si="6"/>
        <v>#N/A</v>
      </c>
      <c r="H932" s="19">
        <f>max(SUMIFS('Input - Capacities'!$I$3:$I$1128,'Input - Capacities'!$F$3:$F$1128,A932),SUMIFS('Input - Capacities'!$J$3:$J$1128,'Input - Capacities'!$F$3:$F$1128,A932)*-1)</f>
        <v>0</v>
      </c>
      <c r="AB932" s="47"/>
    </row>
    <row r="933">
      <c r="A933" s="19" t="str">
        <f t="array" ref="A933">IFERROR(INDEX('Input - Capacities'!$F$3:$F$1128, MATCH(0,COUNTIF($A$1:A932, 'Input - Capacities'!$F$3:$F$1128), 0)),"")</f>
        <v/>
      </c>
      <c r="B933" s="19" t="str">
        <f t="shared" si="1"/>
        <v/>
      </c>
      <c r="C933" s="45" t="str">
        <f t="shared" si="2"/>
        <v>#N/A</v>
      </c>
      <c r="D933" s="19" t="str">
        <f t="shared" si="3"/>
        <v/>
      </c>
      <c r="E933" s="45" t="str">
        <f t="shared" si="4"/>
        <v>#N/A</v>
      </c>
      <c r="F933" s="19" t="str">
        <f t="shared" si="5"/>
        <v>No</v>
      </c>
      <c r="G933" s="19" t="str">
        <f t="shared" si="6"/>
        <v>#N/A</v>
      </c>
      <c r="H933" s="19">
        <f>max(SUMIFS('Input - Capacities'!$I$3:$I$1128,'Input - Capacities'!$F$3:$F$1128,A933),SUMIFS('Input - Capacities'!$J$3:$J$1128,'Input - Capacities'!$F$3:$F$1128,A933)*-1)</f>
        <v>0</v>
      </c>
      <c r="AB933" s="47"/>
    </row>
    <row r="934">
      <c r="A934" s="19" t="str">
        <f t="array" ref="A934">IFERROR(INDEX('Input - Capacities'!$F$3:$F$1128, MATCH(0,COUNTIF($A$1:A933, 'Input - Capacities'!$F$3:$F$1128), 0)),"")</f>
        <v/>
      </c>
      <c r="B934" s="19" t="str">
        <f t="shared" si="1"/>
        <v/>
      </c>
      <c r="C934" s="45" t="str">
        <f t="shared" si="2"/>
        <v>#N/A</v>
      </c>
      <c r="D934" s="19" t="str">
        <f t="shared" si="3"/>
        <v/>
      </c>
      <c r="E934" s="45" t="str">
        <f t="shared" si="4"/>
        <v>#N/A</v>
      </c>
      <c r="F934" s="19" t="str">
        <f t="shared" si="5"/>
        <v>No</v>
      </c>
      <c r="G934" s="19" t="str">
        <f t="shared" si="6"/>
        <v>#N/A</v>
      </c>
      <c r="H934" s="19">
        <f>max(SUMIFS('Input - Capacities'!$I$3:$I$1128,'Input - Capacities'!$F$3:$F$1128,A934),SUMIFS('Input - Capacities'!$J$3:$J$1128,'Input - Capacities'!$F$3:$F$1128,A934)*-1)</f>
        <v>0</v>
      </c>
      <c r="AB934" s="47"/>
    </row>
    <row r="935">
      <c r="A935" s="19" t="str">
        <f t="array" ref="A935">IFERROR(INDEX('Input - Capacities'!$F$3:$F$1128, MATCH(0,COUNTIF($A$1:A934, 'Input - Capacities'!$F$3:$F$1128), 0)),"")</f>
        <v/>
      </c>
      <c r="B935" s="19" t="str">
        <f t="shared" si="1"/>
        <v/>
      </c>
      <c r="C935" s="45" t="str">
        <f t="shared" si="2"/>
        <v>#N/A</v>
      </c>
      <c r="D935" s="19" t="str">
        <f t="shared" si="3"/>
        <v/>
      </c>
      <c r="E935" s="45" t="str">
        <f t="shared" si="4"/>
        <v>#N/A</v>
      </c>
      <c r="F935" s="19" t="str">
        <f t="shared" si="5"/>
        <v>No</v>
      </c>
      <c r="G935" s="19" t="str">
        <f t="shared" si="6"/>
        <v>#N/A</v>
      </c>
      <c r="H935" s="19">
        <f>max(SUMIFS('Input - Capacities'!$I$3:$I$1128,'Input - Capacities'!$F$3:$F$1128,A935),SUMIFS('Input - Capacities'!$J$3:$J$1128,'Input - Capacities'!$F$3:$F$1128,A935)*-1)</f>
        <v>0</v>
      </c>
      <c r="AB935" s="47"/>
    </row>
    <row r="936">
      <c r="A936" s="19" t="str">
        <f t="array" ref="A936">IFERROR(INDEX('Input - Capacities'!$F$3:$F$1128, MATCH(0,COUNTIF($A$1:A935, 'Input - Capacities'!$F$3:$F$1128), 0)),"")</f>
        <v/>
      </c>
      <c r="B936" s="19" t="str">
        <f t="shared" si="1"/>
        <v/>
      </c>
      <c r="C936" s="45" t="str">
        <f t="shared" si="2"/>
        <v>#N/A</v>
      </c>
      <c r="D936" s="19" t="str">
        <f t="shared" si="3"/>
        <v/>
      </c>
      <c r="E936" s="45" t="str">
        <f t="shared" si="4"/>
        <v>#N/A</v>
      </c>
      <c r="F936" s="19" t="str">
        <f t="shared" si="5"/>
        <v>No</v>
      </c>
      <c r="G936" s="19" t="str">
        <f t="shared" si="6"/>
        <v>#N/A</v>
      </c>
      <c r="H936" s="19">
        <f>max(SUMIFS('Input - Capacities'!$I$3:$I$1128,'Input - Capacities'!$F$3:$F$1128,A936),SUMIFS('Input - Capacities'!$J$3:$J$1128,'Input - Capacities'!$F$3:$F$1128,A936)*-1)</f>
        <v>0</v>
      </c>
      <c r="AB936" s="47"/>
    </row>
    <row r="937">
      <c r="A937" s="19" t="str">
        <f t="array" ref="A937">IFERROR(INDEX('Input - Capacities'!$F$3:$F$1128, MATCH(0,COUNTIF($A$1:A936, 'Input - Capacities'!$F$3:$F$1128), 0)),"")</f>
        <v/>
      </c>
      <c r="B937" s="19" t="str">
        <f t="shared" si="1"/>
        <v/>
      </c>
      <c r="C937" s="45" t="str">
        <f t="shared" si="2"/>
        <v>#N/A</v>
      </c>
      <c r="D937" s="19" t="str">
        <f t="shared" si="3"/>
        <v/>
      </c>
      <c r="E937" s="45" t="str">
        <f t="shared" si="4"/>
        <v>#N/A</v>
      </c>
      <c r="F937" s="19" t="str">
        <f t="shared" si="5"/>
        <v>No</v>
      </c>
      <c r="G937" s="19" t="str">
        <f t="shared" si="6"/>
        <v>#N/A</v>
      </c>
      <c r="H937" s="19">
        <f>max(SUMIFS('Input - Capacities'!$I$3:$I$1128,'Input - Capacities'!$F$3:$F$1128,A937),SUMIFS('Input - Capacities'!$J$3:$J$1128,'Input - Capacities'!$F$3:$F$1128,A937)*-1)</f>
        <v>0</v>
      </c>
      <c r="AB937" s="47"/>
    </row>
    <row r="938">
      <c r="A938" s="19" t="str">
        <f t="array" ref="A938">IFERROR(INDEX('Input - Capacities'!$F$3:$F$1128, MATCH(0,COUNTIF($A$1:A937, 'Input - Capacities'!$F$3:$F$1128), 0)),"")</f>
        <v/>
      </c>
      <c r="B938" s="19" t="str">
        <f t="shared" si="1"/>
        <v/>
      </c>
      <c r="C938" s="45" t="str">
        <f t="shared" si="2"/>
        <v>#N/A</v>
      </c>
      <c r="D938" s="19" t="str">
        <f t="shared" si="3"/>
        <v/>
      </c>
      <c r="E938" s="45" t="str">
        <f t="shared" si="4"/>
        <v>#N/A</v>
      </c>
      <c r="F938" s="19" t="str">
        <f t="shared" si="5"/>
        <v>No</v>
      </c>
      <c r="G938" s="19" t="str">
        <f t="shared" si="6"/>
        <v>#N/A</v>
      </c>
      <c r="H938" s="19">
        <f>max(SUMIFS('Input - Capacities'!$I$3:$I$1128,'Input - Capacities'!$F$3:$F$1128,A938),SUMIFS('Input - Capacities'!$J$3:$J$1128,'Input - Capacities'!$F$3:$F$1128,A938)*-1)</f>
        <v>0</v>
      </c>
      <c r="AB938" s="47"/>
    </row>
    <row r="939">
      <c r="A939" s="19" t="str">
        <f t="array" ref="A939">IFERROR(INDEX('Input - Capacities'!$F$3:$F$1128, MATCH(0,COUNTIF($A$1:A938, 'Input - Capacities'!$F$3:$F$1128), 0)),"")</f>
        <v/>
      </c>
      <c r="B939" s="19" t="str">
        <f t="shared" si="1"/>
        <v/>
      </c>
      <c r="C939" s="45" t="str">
        <f t="shared" si="2"/>
        <v>#N/A</v>
      </c>
      <c r="D939" s="19" t="str">
        <f t="shared" si="3"/>
        <v/>
      </c>
      <c r="E939" s="45" t="str">
        <f t="shared" si="4"/>
        <v>#N/A</v>
      </c>
      <c r="F939" s="19" t="str">
        <f t="shared" si="5"/>
        <v>No</v>
      </c>
      <c r="G939" s="19" t="str">
        <f t="shared" si="6"/>
        <v>#N/A</v>
      </c>
      <c r="H939" s="19">
        <f>max(SUMIFS('Input - Capacities'!$I$3:$I$1128,'Input - Capacities'!$F$3:$F$1128,A939),SUMIFS('Input - Capacities'!$J$3:$J$1128,'Input - Capacities'!$F$3:$F$1128,A939)*-1)</f>
        <v>0</v>
      </c>
      <c r="AB939" s="47"/>
    </row>
    <row r="940">
      <c r="A940" s="19" t="str">
        <f t="array" ref="A940">IFERROR(INDEX('Input - Capacities'!$F$3:$F$1128, MATCH(0,COUNTIF($A$1:A939, 'Input - Capacities'!$F$3:$F$1128), 0)),"")</f>
        <v/>
      </c>
      <c r="B940" s="19" t="str">
        <f t="shared" si="1"/>
        <v/>
      </c>
      <c r="C940" s="45" t="str">
        <f t="shared" si="2"/>
        <v>#N/A</v>
      </c>
      <c r="D940" s="19" t="str">
        <f t="shared" si="3"/>
        <v/>
      </c>
      <c r="E940" s="45" t="str">
        <f t="shared" si="4"/>
        <v>#N/A</v>
      </c>
      <c r="F940" s="19" t="str">
        <f t="shared" si="5"/>
        <v>No</v>
      </c>
      <c r="G940" s="19" t="str">
        <f t="shared" si="6"/>
        <v>#N/A</v>
      </c>
      <c r="H940" s="19">
        <f>max(SUMIFS('Input - Capacities'!$I$3:$I$1128,'Input - Capacities'!$F$3:$F$1128,A940),SUMIFS('Input - Capacities'!$J$3:$J$1128,'Input - Capacities'!$F$3:$F$1128,A940)*-1)</f>
        <v>0</v>
      </c>
      <c r="AB940" s="47"/>
    </row>
    <row r="941">
      <c r="A941" s="19" t="str">
        <f t="array" ref="A941">IFERROR(INDEX('Input - Capacities'!$F$3:$F$1128, MATCH(0,COUNTIF($A$1:A940, 'Input - Capacities'!$F$3:$F$1128), 0)),"")</f>
        <v/>
      </c>
      <c r="B941" s="19" t="str">
        <f t="shared" si="1"/>
        <v/>
      </c>
      <c r="C941" s="45" t="str">
        <f t="shared" si="2"/>
        <v>#N/A</v>
      </c>
      <c r="D941" s="19" t="str">
        <f t="shared" si="3"/>
        <v/>
      </c>
      <c r="E941" s="45" t="str">
        <f t="shared" si="4"/>
        <v>#N/A</v>
      </c>
      <c r="F941" s="19" t="str">
        <f t="shared" si="5"/>
        <v>No</v>
      </c>
      <c r="G941" s="19" t="str">
        <f t="shared" si="6"/>
        <v>#N/A</v>
      </c>
      <c r="H941" s="19">
        <f>max(SUMIFS('Input - Capacities'!$I$3:$I$1128,'Input - Capacities'!$F$3:$F$1128,A941),SUMIFS('Input - Capacities'!$J$3:$J$1128,'Input - Capacities'!$F$3:$F$1128,A941)*-1)</f>
        <v>0</v>
      </c>
      <c r="AB941" s="47"/>
    </row>
    <row r="942">
      <c r="A942" s="19" t="str">
        <f t="array" ref="A942">IFERROR(INDEX('Input - Capacities'!$F$3:$F$1128, MATCH(0,COUNTIF($A$1:A941, 'Input - Capacities'!$F$3:$F$1128), 0)),"")</f>
        <v/>
      </c>
      <c r="B942" s="19" t="str">
        <f t="shared" si="1"/>
        <v/>
      </c>
      <c r="C942" s="45" t="str">
        <f t="shared" si="2"/>
        <v>#N/A</v>
      </c>
      <c r="D942" s="19" t="str">
        <f t="shared" si="3"/>
        <v/>
      </c>
      <c r="E942" s="45" t="str">
        <f t="shared" si="4"/>
        <v>#N/A</v>
      </c>
      <c r="F942" s="19" t="str">
        <f t="shared" si="5"/>
        <v>No</v>
      </c>
      <c r="G942" s="19" t="str">
        <f t="shared" si="6"/>
        <v>#N/A</v>
      </c>
      <c r="H942" s="19">
        <f>max(SUMIFS('Input - Capacities'!$I$3:$I$1128,'Input - Capacities'!$F$3:$F$1128,A942),SUMIFS('Input - Capacities'!$J$3:$J$1128,'Input - Capacities'!$F$3:$F$1128,A942)*-1)</f>
        <v>0</v>
      </c>
      <c r="AB942" s="47"/>
    </row>
    <row r="943">
      <c r="A943" s="19" t="str">
        <f t="array" ref="A943">IFERROR(INDEX('Input - Capacities'!$F$3:$F$1128, MATCH(0,COUNTIF($A$1:A942, 'Input - Capacities'!$F$3:$F$1128), 0)),"")</f>
        <v/>
      </c>
      <c r="B943" s="19" t="str">
        <f t="shared" si="1"/>
        <v/>
      </c>
      <c r="C943" s="45" t="str">
        <f t="shared" si="2"/>
        <v>#N/A</v>
      </c>
      <c r="D943" s="19" t="str">
        <f t="shared" si="3"/>
        <v/>
      </c>
      <c r="E943" s="45" t="str">
        <f t="shared" si="4"/>
        <v>#N/A</v>
      </c>
      <c r="F943" s="19" t="str">
        <f t="shared" si="5"/>
        <v>No</v>
      </c>
      <c r="G943" s="19" t="str">
        <f t="shared" si="6"/>
        <v>#N/A</v>
      </c>
      <c r="H943" s="19">
        <f>max(SUMIFS('Input - Capacities'!$I$3:$I$1128,'Input - Capacities'!$F$3:$F$1128,A943),SUMIFS('Input - Capacities'!$J$3:$J$1128,'Input - Capacities'!$F$3:$F$1128,A943)*-1)</f>
        <v>0</v>
      </c>
      <c r="AB943" s="47"/>
    </row>
    <row r="944">
      <c r="A944" s="19" t="str">
        <f t="array" ref="A944">IFERROR(INDEX('Input - Capacities'!$F$3:$F$1128, MATCH(0,COUNTIF($A$1:A943, 'Input - Capacities'!$F$3:$F$1128), 0)),"")</f>
        <v/>
      </c>
      <c r="B944" s="19" t="str">
        <f t="shared" si="1"/>
        <v/>
      </c>
      <c r="C944" s="45" t="str">
        <f t="shared" si="2"/>
        <v>#N/A</v>
      </c>
      <c r="D944" s="19" t="str">
        <f t="shared" si="3"/>
        <v/>
      </c>
      <c r="E944" s="45" t="str">
        <f t="shared" si="4"/>
        <v>#N/A</v>
      </c>
      <c r="F944" s="19" t="str">
        <f t="shared" si="5"/>
        <v>No</v>
      </c>
      <c r="G944" s="19" t="str">
        <f t="shared" si="6"/>
        <v>#N/A</v>
      </c>
      <c r="H944" s="19">
        <f>max(SUMIFS('Input - Capacities'!$I$3:$I$1128,'Input - Capacities'!$F$3:$F$1128,A944),SUMIFS('Input - Capacities'!$J$3:$J$1128,'Input - Capacities'!$F$3:$F$1128,A944)*-1)</f>
        <v>0</v>
      </c>
      <c r="AB944" s="47"/>
    </row>
    <row r="945">
      <c r="A945" s="19" t="str">
        <f t="array" ref="A945">IFERROR(INDEX('Input - Capacities'!$F$3:$F$1128, MATCH(0,COUNTIF($A$1:A944, 'Input - Capacities'!$F$3:$F$1128), 0)),"")</f>
        <v/>
      </c>
      <c r="B945" s="19" t="str">
        <f t="shared" si="1"/>
        <v/>
      </c>
      <c r="C945" s="45" t="str">
        <f t="shared" si="2"/>
        <v>#N/A</v>
      </c>
      <c r="D945" s="19" t="str">
        <f t="shared" si="3"/>
        <v/>
      </c>
      <c r="E945" s="45" t="str">
        <f t="shared" si="4"/>
        <v>#N/A</v>
      </c>
      <c r="F945" s="19" t="str">
        <f t="shared" si="5"/>
        <v>No</v>
      </c>
      <c r="G945" s="19" t="str">
        <f t="shared" si="6"/>
        <v>#N/A</v>
      </c>
      <c r="H945" s="19">
        <f>max(SUMIFS('Input - Capacities'!$I$3:$I$1128,'Input - Capacities'!$F$3:$F$1128,A945),SUMIFS('Input - Capacities'!$J$3:$J$1128,'Input - Capacities'!$F$3:$F$1128,A945)*-1)</f>
        <v>0</v>
      </c>
      <c r="AB945" s="47"/>
    </row>
    <row r="946">
      <c r="A946" s="19" t="str">
        <f t="array" ref="A946">IFERROR(INDEX('Input - Capacities'!$F$3:$F$1128, MATCH(0,COUNTIF($A$1:A945, 'Input - Capacities'!$F$3:$F$1128), 0)),"")</f>
        <v/>
      </c>
      <c r="B946" s="19" t="str">
        <f t="shared" si="1"/>
        <v/>
      </c>
      <c r="C946" s="45" t="str">
        <f t="shared" si="2"/>
        <v>#N/A</v>
      </c>
      <c r="D946" s="19" t="str">
        <f t="shared" si="3"/>
        <v/>
      </c>
      <c r="E946" s="45" t="str">
        <f t="shared" si="4"/>
        <v>#N/A</v>
      </c>
      <c r="F946" s="19" t="str">
        <f t="shared" si="5"/>
        <v>No</v>
      </c>
      <c r="G946" s="19" t="str">
        <f t="shared" si="6"/>
        <v>#N/A</v>
      </c>
      <c r="H946" s="19">
        <f>max(SUMIFS('Input - Capacities'!$I$3:$I$1128,'Input - Capacities'!$F$3:$F$1128,A946),SUMIFS('Input - Capacities'!$J$3:$J$1128,'Input - Capacities'!$F$3:$F$1128,A946)*-1)</f>
        <v>0</v>
      </c>
      <c r="AB946" s="47"/>
    </row>
    <row r="947">
      <c r="A947" s="19" t="str">
        <f t="array" ref="A947">IFERROR(INDEX('Input - Capacities'!$F$3:$F$1128, MATCH(0,COUNTIF($A$1:A946, 'Input - Capacities'!$F$3:$F$1128), 0)),"")</f>
        <v/>
      </c>
      <c r="B947" s="19" t="str">
        <f t="shared" si="1"/>
        <v/>
      </c>
      <c r="C947" s="45" t="str">
        <f t="shared" si="2"/>
        <v>#N/A</v>
      </c>
      <c r="D947" s="19" t="str">
        <f t="shared" si="3"/>
        <v/>
      </c>
      <c r="E947" s="45" t="str">
        <f t="shared" si="4"/>
        <v>#N/A</v>
      </c>
      <c r="F947" s="19" t="str">
        <f t="shared" si="5"/>
        <v>No</v>
      </c>
      <c r="G947" s="19" t="str">
        <f t="shared" si="6"/>
        <v>#N/A</v>
      </c>
      <c r="H947" s="19">
        <f>max(SUMIFS('Input - Capacities'!$I$3:$I$1128,'Input - Capacities'!$F$3:$F$1128,A947),SUMIFS('Input - Capacities'!$J$3:$J$1128,'Input - Capacities'!$F$3:$F$1128,A947)*-1)</f>
        <v>0</v>
      </c>
      <c r="AB947" s="47"/>
    </row>
    <row r="948">
      <c r="A948" s="19" t="str">
        <f t="array" ref="A948">IFERROR(INDEX('Input - Capacities'!$F$3:$F$1128, MATCH(0,COUNTIF($A$1:A947, 'Input - Capacities'!$F$3:$F$1128), 0)),"")</f>
        <v/>
      </c>
      <c r="B948" s="19" t="str">
        <f t="shared" si="1"/>
        <v/>
      </c>
      <c r="C948" s="45" t="str">
        <f t="shared" si="2"/>
        <v>#N/A</v>
      </c>
      <c r="D948" s="19" t="str">
        <f t="shared" si="3"/>
        <v/>
      </c>
      <c r="E948" s="45" t="str">
        <f t="shared" si="4"/>
        <v>#N/A</v>
      </c>
      <c r="F948" s="19" t="str">
        <f t="shared" si="5"/>
        <v>No</v>
      </c>
      <c r="G948" s="19" t="str">
        <f t="shared" si="6"/>
        <v>#N/A</v>
      </c>
      <c r="H948" s="19">
        <f>max(SUMIFS('Input - Capacities'!$I$3:$I$1128,'Input - Capacities'!$F$3:$F$1128,A948),SUMIFS('Input - Capacities'!$J$3:$J$1128,'Input - Capacities'!$F$3:$F$1128,A948)*-1)</f>
        <v>0</v>
      </c>
    </row>
    <row r="949">
      <c r="A949" s="19" t="str">
        <f t="array" ref="A949">IFERROR(INDEX('Input - Capacities'!$F$3:$F$1128, MATCH(0,COUNTIF($A$1:A948, 'Input - Capacities'!$F$3:$F$1128), 0)),"")</f>
        <v/>
      </c>
      <c r="B949" s="19" t="str">
        <f t="shared" si="1"/>
        <v/>
      </c>
      <c r="C949" s="45" t="str">
        <f t="shared" si="2"/>
        <v>#N/A</v>
      </c>
      <c r="D949" s="19" t="str">
        <f t="shared" si="3"/>
        <v/>
      </c>
      <c r="E949" s="45" t="str">
        <f t="shared" si="4"/>
        <v>#N/A</v>
      </c>
      <c r="F949" s="19" t="str">
        <f t="shared" si="5"/>
        <v>No</v>
      </c>
      <c r="G949" s="19" t="str">
        <f t="shared" si="6"/>
        <v>#N/A</v>
      </c>
      <c r="H949" s="19">
        <f>max(SUMIFS('Input - Capacities'!$I$3:$I$1128,'Input - Capacities'!$F$3:$F$1128,A949),SUMIFS('Input - Capacities'!$J$3:$J$1128,'Input - Capacities'!$F$3:$F$1128,A949)*-1)</f>
        <v>0</v>
      </c>
    </row>
    <row r="950">
      <c r="A950" s="19" t="str">
        <f t="array" ref="A950">IFERROR(INDEX('Input - Capacities'!$F$3:$F$1128, MATCH(0,COUNTIF($A$1:A949, 'Input - Capacities'!$F$3:$F$1128), 0)),"")</f>
        <v/>
      </c>
      <c r="B950" s="19" t="str">
        <f t="shared" si="1"/>
        <v/>
      </c>
      <c r="C950" s="45" t="str">
        <f t="shared" si="2"/>
        <v>#N/A</v>
      </c>
      <c r="D950" s="19" t="str">
        <f t="shared" si="3"/>
        <v/>
      </c>
      <c r="E950" s="45" t="str">
        <f t="shared" si="4"/>
        <v>#N/A</v>
      </c>
      <c r="F950" s="19" t="str">
        <f t="shared" si="5"/>
        <v>No</v>
      </c>
      <c r="G950" s="19" t="str">
        <f t="shared" si="6"/>
        <v>#N/A</v>
      </c>
      <c r="H950" s="19">
        <f>max(SUMIFS('Input - Capacities'!$I$3:$I$1128,'Input - Capacities'!$F$3:$F$1128,A950),SUMIFS('Input - Capacities'!$J$3:$J$1128,'Input - Capacities'!$F$3:$F$1128,A950)*-1)</f>
        <v>0</v>
      </c>
    </row>
    <row r="951">
      <c r="A951" s="19" t="str">
        <f t="array" ref="A951">IFERROR(INDEX('Input - Capacities'!$F$3:$F$1128, MATCH(0,COUNTIF($A$1:A950, 'Input - Capacities'!$F$3:$F$1128), 0)),"")</f>
        <v/>
      </c>
      <c r="B951" s="19" t="str">
        <f t="shared" si="1"/>
        <v/>
      </c>
      <c r="C951" s="45" t="str">
        <f t="shared" si="2"/>
        <v>#N/A</v>
      </c>
      <c r="D951" s="19" t="str">
        <f t="shared" si="3"/>
        <v/>
      </c>
      <c r="E951" s="45" t="str">
        <f t="shared" si="4"/>
        <v>#N/A</v>
      </c>
      <c r="F951" s="19" t="str">
        <f t="shared" si="5"/>
        <v>No</v>
      </c>
      <c r="G951" s="19" t="str">
        <f t="shared" si="6"/>
        <v>#N/A</v>
      </c>
      <c r="H951" s="19">
        <f>max(SUMIFS('Input - Capacities'!$I$3:$I$1128,'Input - Capacities'!$F$3:$F$1128,A951),SUMIFS('Input - Capacities'!$J$3:$J$1128,'Input - Capacities'!$F$3:$F$1128,A951)*-1)</f>
        <v>0</v>
      </c>
    </row>
    <row r="952">
      <c r="A952" s="19" t="str">
        <f t="array" ref="A952">IFERROR(INDEX('Input - Capacities'!$F$3:$F$1128, MATCH(0,COUNTIF($A$1:A951, 'Input - Capacities'!$F$3:$F$1128), 0)),"")</f>
        <v/>
      </c>
      <c r="B952" s="19" t="str">
        <f t="shared" si="1"/>
        <v/>
      </c>
      <c r="C952" s="45" t="str">
        <f t="shared" si="2"/>
        <v>#N/A</v>
      </c>
      <c r="D952" s="19" t="str">
        <f t="shared" si="3"/>
        <v/>
      </c>
      <c r="E952" s="45" t="str">
        <f t="shared" si="4"/>
        <v>#N/A</v>
      </c>
      <c r="F952" s="19" t="str">
        <f t="shared" si="5"/>
        <v>No</v>
      </c>
      <c r="G952" s="19" t="str">
        <f t="shared" si="6"/>
        <v>#N/A</v>
      </c>
      <c r="H952" s="19">
        <f>max(SUMIFS('Input - Capacities'!$I$3:$I$1128,'Input - Capacities'!$F$3:$F$1128,A952),SUMIFS('Input - Capacities'!$J$3:$J$1128,'Input - Capacities'!$F$3:$F$1128,A952)*-1)</f>
        <v>0</v>
      </c>
    </row>
    <row r="953">
      <c r="A953" s="19" t="str">
        <f t="array" ref="A953">IFERROR(INDEX('Input - Capacities'!$F$3:$F$1128, MATCH(0,COUNTIF($A$1:A952, 'Input - Capacities'!$F$3:$F$1128), 0)),"")</f>
        <v/>
      </c>
      <c r="B953" s="19" t="str">
        <f t="shared" si="1"/>
        <v/>
      </c>
      <c r="C953" s="45" t="str">
        <f t="shared" si="2"/>
        <v>#N/A</v>
      </c>
      <c r="D953" s="19" t="str">
        <f t="shared" si="3"/>
        <v/>
      </c>
      <c r="E953" s="45" t="str">
        <f t="shared" si="4"/>
        <v>#N/A</v>
      </c>
      <c r="F953" s="19" t="str">
        <f t="shared" si="5"/>
        <v>No</v>
      </c>
      <c r="G953" s="19" t="str">
        <f t="shared" si="6"/>
        <v>#N/A</v>
      </c>
      <c r="H953" s="19">
        <f>max(SUMIFS('Input - Capacities'!$I$3:$I$1128,'Input - Capacities'!$F$3:$F$1128,A953),SUMIFS('Input - Capacities'!$J$3:$J$1128,'Input - Capacities'!$F$3:$F$1128,A953)*-1)</f>
        <v>0</v>
      </c>
    </row>
    <row r="954">
      <c r="A954" s="19" t="str">
        <f t="array" ref="A954">IFERROR(INDEX('Input - Capacities'!$F$3:$F$1128, MATCH(0,COUNTIF($A$1:A953, 'Input - Capacities'!$F$3:$F$1128), 0)),"")</f>
        <v/>
      </c>
      <c r="B954" s="19" t="str">
        <f t="shared" si="1"/>
        <v/>
      </c>
      <c r="C954" s="45" t="str">
        <f t="shared" si="2"/>
        <v>#N/A</v>
      </c>
      <c r="D954" s="19" t="str">
        <f t="shared" si="3"/>
        <v/>
      </c>
      <c r="E954" s="45" t="str">
        <f t="shared" si="4"/>
        <v>#N/A</v>
      </c>
      <c r="F954" s="19" t="str">
        <f t="shared" si="5"/>
        <v>No</v>
      </c>
      <c r="G954" s="19" t="str">
        <f t="shared" si="6"/>
        <v>#N/A</v>
      </c>
      <c r="H954" s="19">
        <f>max(SUMIFS('Input - Capacities'!$I$3:$I$1128,'Input - Capacities'!$F$3:$F$1128,A954),SUMIFS('Input - Capacities'!$J$3:$J$1128,'Input - Capacities'!$F$3:$F$1128,A954)*-1)</f>
        <v>0</v>
      </c>
    </row>
    <row r="955">
      <c r="A955" s="19" t="str">
        <f t="array" ref="A955">IFERROR(INDEX('Input - Capacities'!$F$3:$F$1128, MATCH(0,COUNTIF($A$1:A954, 'Input - Capacities'!$F$3:$F$1128), 0)),"")</f>
        <v/>
      </c>
      <c r="B955" s="19" t="str">
        <f t="shared" si="1"/>
        <v/>
      </c>
      <c r="C955" s="45" t="str">
        <f t="shared" si="2"/>
        <v>#N/A</v>
      </c>
      <c r="D955" s="19" t="str">
        <f t="shared" si="3"/>
        <v/>
      </c>
      <c r="E955" s="45" t="str">
        <f t="shared" si="4"/>
        <v>#N/A</v>
      </c>
      <c r="F955" s="19" t="str">
        <f t="shared" si="5"/>
        <v>No</v>
      </c>
      <c r="G955" s="19" t="str">
        <f t="shared" si="6"/>
        <v>#N/A</v>
      </c>
      <c r="H955" s="19">
        <f>max(SUMIFS('Input - Capacities'!$I$3:$I$1128,'Input - Capacities'!$F$3:$F$1128,A955),SUMIFS('Input - Capacities'!$J$3:$J$1128,'Input - Capacities'!$F$3:$F$1128,A955)*-1)</f>
        <v>0</v>
      </c>
    </row>
    <row r="956">
      <c r="A956" s="19" t="str">
        <f t="array" ref="A956">IFERROR(INDEX('Input - Capacities'!$F$3:$F$1128, MATCH(0,COUNTIF($A$1:A955, 'Input - Capacities'!$F$3:$F$1128), 0)),"")</f>
        <v/>
      </c>
      <c r="B956" s="19" t="str">
        <f t="shared" si="1"/>
        <v/>
      </c>
      <c r="C956" s="45" t="str">
        <f t="shared" si="2"/>
        <v>#N/A</v>
      </c>
      <c r="D956" s="19" t="str">
        <f t="shared" si="3"/>
        <v/>
      </c>
      <c r="E956" s="45" t="str">
        <f t="shared" si="4"/>
        <v>#N/A</v>
      </c>
      <c r="F956" s="19" t="str">
        <f t="shared" si="5"/>
        <v>No</v>
      </c>
      <c r="G956" s="19" t="str">
        <f t="shared" si="6"/>
        <v>#N/A</v>
      </c>
      <c r="H956" s="19">
        <f>max(SUMIFS('Input - Capacities'!$I$3:$I$1128,'Input - Capacities'!$F$3:$F$1128,A956),SUMIFS('Input - Capacities'!$J$3:$J$1128,'Input - Capacities'!$F$3:$F$1128,A956)*-1)</f>
        <v>0</v>
      </c>
    </row>
    <row r="957">
      <c r="A957" s="19" t="str">
        <f t="array" ref="A957">IFERROR(INDEX('Input - Capacities'!$F$3:$F$1128, MATCH(0,COUNTIF($A$1:A956, 'Input - Capacities'!$F$3:$F$1128), 0)),"")</f>
        <v/>
      </c>
      <c r="B957" s="19" t="str">
        <f t="shared" si="1"/>
        <v/>
      </c>
      <c r="C957" s="45" t="str">
        <f t="shared" si="2"/>
        <v>#N/A</v>
      </c>
      <c r="D957" s="19" t="str">
        <f t="shared" si="3"/>
        <v/>
      </c>
      <c r="E957" s="45" t="str">
        <f t="shared" si="4"/>
        <v>#N/A</v>
      </c>
      <c r="F957" s="19" t="str">
        <f t="shared" si="5"/>
        <v>No</v>
      </c>
      <c r="G957" s="19" t="str">
        <f t="shared" si="6"/>
        <v>#N/A</v>
      </c>
      <c r="H957" s="19">
        <f>max(SUMIFS('Input - Capacities'!$I$3:$I$1128,'Input - Capacities'!$F$3:$F$1128,A957),SUMIFS('Input - Capacities'!$J$3:$J$1128,'Input - Capacities'!$F$3:$F$1128,A957)*-1)</f>
        <v>0</v>
      </c>
    </row>
    <row r="958">
      <c r="A958" s="19" t="str">
        <f t="array" ref="A958">IFERROR(INDEX('Input - Capacities'!$F$3:$F$1128, MATCH(0,COUNTIF($A$1:A957, 'Input - Capacities'!$F$3:$F$1128), 0)),"")</f>
        <v/>
      </c>
      <c r="B958" s="19" t="str">
        <f t="shared" si="1"/>
        <v/>
      </c>
      <c r="C958" s="45" t="str">
        <f t="shared" si="2"/>
        <v>#N/A</v>
      </c>
      <c r="D958" s="19" t="str">
        <f t="shared" si="3"/>
        <v/>
      </c>
      <c r="E958" s="45" t="str">
        <f t="shared" si="4"/>
        <v>#N/A</v>
      </c>
      <c r="F958" s="19" t="str">
        <f t="shared" si="5"/>
        <v>No</v>
      </c>
      <c r="G958" s="19" t="str">
        <f t="shared" si="6"/>
        <v>#N/A</v>
      </c>
      <c r="H958" s="19">
        <f>max(SUMIFS('Input - Capacities'!$I$3:$I$1128,'Input - Capacities'!$F$3:$F$1128,A958),SUMIFS('Input - Capacities'!$J$3:$J$1128,'Input - Capacities'!$F$3:$F$1128,A958)*-1)</f>
        <v>0</v>
      </c>
    </row>
    <row r="959">
      <c r="A959" s="19" t="str">
        <f t="array" ref="A959">IFERROR(INDEX('Input - Capacities'!$F$3:$F$1128, MATCH(0,COUNTIF($A$1:A958, 'Input - Capacities'!$F$3:$F$1128), 0)),"")</f>
        <v/>
      </c>
      <c r="B959" s="19" t="str">
        <f t="shared" si="1"/>
        <v/>
      </c>
      <c r="C959" s="45" t="str">
        <f t="shared" si="2"/>
        <v>#N/A</v>
      </c>
      <c r="D959" s="19" t="str">
        <f t="shared" si="3"/>
        <v/>
      </c>
      <c r="E959" s="45" t="str">
        <f t="shared" si="4"/>
        <v>#N/A</v>
      </c>
      <c r="F959" s="19" t="str">
        <f t="shared" si="5"/>
        <v>No</v>
      </c>
      <c r="G959" s="19" t="str">
        <f t="shared" si="6"/>
        <v>#N/A</v>
      </c>
      <c r="H959" s="19">
        <f>max(SUMIFS('Input - Capacities'!$I$3:$I$1128,'Input - Capacities'!$F$3:$F$1128,A959),SUMIFS('Input - Capacities'!$J$3:$J$1128,'Input - Capacities'!$F$3:$F$1128,A959)*-1)</f>
        <v>0</v>
      </c>
    </row>
    <row r="960">
      <c r="A960" s="19" t="str">
        <f t="array" ref="A960">IFERROR(INDEX('Input - Capacities'!$F$3:$F$1128, MATCH(0,COUNTIF($A$1:A959, 'Input - Capacities'!$F$3:$F$1128), 0)),"")</f>
        <v/>
      </c>
      <c r="B960" s="19" t="str">
        <f t="shared" si="1"/>
        <v/>
      </c>
      <c r="C960" s="45" t="str">
        <f t="shared" si="2"/>
        <v>#N/A</v>
      </c>
      <c r="D960" s="19" t="str">
        <f t="shared" si="3"/>
        <v/>
      </c>
      <c r="E960" s="45" t="str">
        <f t="shared" si="4"/>
        <v>#N/A</v>
      </c>
      <c r="F960" s="19" t="str">
        <f t="shared" si="5"/>
        <v>No</v>
      </c>
      <c r="G960" s="19" t="str">
        <f t="shared" si="6"/>
        <v>#N/A</v>
      </c>
      <c r="H960" s="19">
        <f>max(SUMIFS('Input - Capacities'!$I$3:$I$1128,'Input - Capacities'!$F$3:$F$1128,A960),SUMIFS('Input - Capacities'!$J$3:$J$1128,'Input - Capacities'!$F$3:$F$1128,A960)*-1)</f>
        <v>0</v>
      </c>
    </row>
    <row r="961">
      <c r="A961" s="19" t="str">
        <f t="array" ref="A961">IFERROR(INDEX('Input - Capacities'!$F$3:$F$1128, MATCH(0,COUNTIF($A$1:A960, 'Input - Capacities'!$F$3:$F$1128), 0)),"")</f>
        <v/>
      </c>
      <c r="B961" s="19" t="str">
        <f t="shared" si="1"/>
        <v/>
      </c>
      <c r="C961" s="45" t="str">
        <f t="shared" si="2"/>
        <v>#N/A</v>
      </c>
      <c r="D961" s="19" t="str">
        <f t="shared" si="3"/>
        <v/>
      </c>
      <c r="E961" s="45" t="str">
        <f t="shared" si="4"/>
        <v>#N/A</v>
      </c>
      <c r="F961" s="19" t="str">
        <f t="shared" si="5"/>
        <v>No</v>
      </c>
      <c r="G961" s="19" t="str">
        <f t="shared" si="6"/>
        <v>#N/A</v>
      </c>
      <c r="H961" s="19">
        <f>max(SUMIFS('Input - Capacities'!$I$3:$I$1128,'Input - Capacities'!$F$3:$F$1128,A961),SUMIFS('Input - Capacities'!$J$3:$J$1128,'Input - Capacities'!$F$3:$F$1128,A961)*-1)</f>
        <v>0</v>
      </c>
    </row>
    <row r="962">
      <c r="A962" s="19" t="str">
        <f t="array" ref="A962">IFERROR(INDEX('Input - Capacities'!$F$3:$F$1128, MATCH(0,COUNTIF($A$1:A961, 'Input - Capacities'!$F$3:$F$1128), 0)),"")</f>
        <v/>
      </c>
      <c r="B962" s="19" t="str">
        <f t="shared" si="1"/>
        <v/>
      </c>
      <c r="C962" s="45" t="str">
        <f t="shared" si="2"/>
        <v>#N/A</v>
      </c>
      <c r="D962" s="19" t="str">
        <f t="shared" si="3"/>
        <v/>
      </c>
      <c r="E962" s="45" t="str">
        <f t="shared" si="4"/>
        <v>#N/A</v>
      </c>
      <c r="F962" s="19" t="str">
        <f t="shared" si="5"/>
        <v>No</v>
      </c>
      <c r="G962" s="19" t="str">
        <f t="shared" si="6"/>
        <v>#N/A</v>
      </c>
      <c r="H962" s="19">
        <f>max(SUMIFS('Input - Capacities'!$I$3:$I$1128,'Input - Capacities'!$F$3:$F$1128,A962),SUMIFS('Input - Capacities'!$J$3:$J$1128,'Input - Capacities'!$F$3:$F$1128,A962)*-1)</f>
        <v>0</v>
      </c>
    </row>
    <row r="963">
      <c r="A963" s="19" t="str">
        <f t="array" ref="A963">IFERROR(INDEX('Input - Capacities'!$F$3:$F$1128, MATCH(0,COUNTIF($A$1:A962, 'Input - Capacities'!$F$3:$F$1128), 0)),"")</f>
        <v/>
      </c>
      <c r="B963" s="19" t="str">
        <f t="shared" si="1"/>
        <v/>
      </c>
      <c r="C963" s="45" t="str">
        <f t="shared" si="2"/>
        <v>#N/A</v>
      </c>
      <c r="D963" s="19" t="str">
        <f t="shared" si="3"/>
        <v/>
      </c>
      <c r="E963" s="45" t="str">
        <f t="shared" si="4"/>
        <v>#N/A</v>
      </c>
      <c r="F963" s="19" t="str">
        <f t="shared" si="5"/>
        <v>No</v>
      </c>
      <c r="G963" s="19" t="str">
        <f t="shared" si="6"/>
        <v>#N/A</v>
      </c>
      <c r="H963" s="19">
        <f>max(SUMIFS('Input - Capacities'!$I$3:$I$1128,'Input - Capacities'!$F$3:$F$1128,A963),SUMIFS('Input - Capacities'!$J$3:$J$1128,'Input - Capacities'!$F$3:$F$1128,A963)*-1)</f>
        <v>0</v>
      </c>
    </row>
    <row r="964">
      <c r="A964" s="19" t="str">
        <f t="array" ref="A964">IFERROR(INDEX('Input - Capacities'!$F$3:$F$1128, MATCH(0,COUNTIF($A$1:A963, 'Input - Capacities'!$F$3:$F$1128), 0)),"")</f>
        <v/>
      </c>
      <c r="B964" s="19" t="str">
        <f t="shared" si="1"/>
        <v/>
      </c>
      <c r="C964" s="45" t="str">
        <f t="shared" si="2"/>
        <v>#N/A</v>
      </c>
      <c r="D964" s="19" t="str">
        <f t="shared" si="3"/>
        <v/>
      </c>
      <c r="E964" s="45" t="str">
        <f t="shared" si="4"/>
        <v>#N/A</v>
      </c>
      <c r="F964" s="19" t="str">
        <f t="shared" si="5"/>
        <v>No</v>
      </c>
      <c r="G964" s="19" t="str">
        <f t="shared" si="6"/>
        <v>#N/A</v>
      </c>
      <c r="H964" s="19">
        <f>max(SUMIFS('Input - Capacities'!$I$3:$I$1128,'Input - Capacities'!$F$3:$F$1128,A964),SUMIFS('Input - Capacities'!$J$3:$J$1128,'Input - Capacities'!$F$3:$F$1128,A964)*-1)</f>
        <v>0</v>
      </c>
    </row>
    <row r="965">
      <c r="A965" s="19" t="str">
        <f t="array" ref="A965">IFERROR(INDEX('Input - Capacities'!$F$3:$F$1128, MATCH(0,COUNTIF($A$1:A964, 'Input - Capacities'!$F$3:$F$1128), 0)),"")</f>
        <v/>
      </c>
      <c r="B965" s="19" t="str">
        <f t="shared" si="1"/>
        <v/>
      </c>
      <c r="C965" s="45" t="str">
        <f t="shared" si="2"/>
        <v>#N/A</v>
      </c>
      <c r="D965" s="19" t="str">
        <f t="shared" si="3"/>
        <v/>
      </c>
      <c r="E965" s="45" t="str">
        <f t="shared" si="4"/>
        <v>#N/A</v>
      </c>
      <c r="F965" s="19" t="str">
        <f t="shared" si="5"/>
        <v>No</v>
      </c>
      <c r="G965" s="19" t="str">
        <f t="shared" si="6"/>
        <v>#N/A</v>
      </c>
      <c r="H965" s="19">
        <f>max(SUMIFS('Input - Capacities'!$I$3:$I$1128,'Input - Capacities'!$F$3:$F$1128,A965),SUMIFS('Input - Capacities'!$J$3:$J$1128,'Input - Capacities'!$F$3:$F$1128,A965)*-1)</f>
        <v>0</v>
      </c>
    </row>
    <row r="966">
      <c r="A966" s="19" t="str">
        <f t="array" ref="A966">IFERROR(INDEX('Input - Capacities'!$F$3:$F$1128, MATCH(0,COUNTIF($A$1:A965, 'Input - Capacities'!$F$3:$F$1128), 0)),"")</f>
        <v/>
      </c>
      <c r="B966" s="19" t="str">
        <f t="shared" si="1"/>
        <v/>
      </c>
      <c r="C966" s="45" t="str">
        <f t="shared" si="2"/>
        <v>#N/A</v>
      </c>
      <c r="D966" s="19" t="str">
        <f t="shared" si="3"/>
        <v/>
      </c>
      <c r="E966" s="45" t="str">
        <f t="shared" si="4"/>
        <v>#N/A</v>
      </c>
      <c r="F966" s="19" t="str">
        <f t="shared" si="5"/>
        <v>No</v>
      </c>
      <c r="G966" s="19" t="str">
        <f t="shared" si="6"/>
        <v>#N/A</v>
      </c>
      <c r="H966" s="19">
        <f>max(SUMIFS('Input - Capacities'!$I$3:$I$1128,'Input - Capacities'!$F$3:$F$1128,A966),SUMIFS('Input - Capacities'!$J$3:$J$1128,'Input - Capacities'!$F$3:$F$1128,A966)*-1)</f>
        <v>0</v>
      </c>
      <c r="AB966" s="47"/>
    </row>
    <row r="967">
      <c r="A967" s="19" t="str">
        <f t="array" ref="A967">IFERROR(INDEX('Input - Capacities'!$F$3:$F$1128, MATCH(0,COUNTIF($A$1:A966, 'Input - Capacities'!$F$3:$F$1128), 0)),"")</f>
        <v/>
      </c>
      <c r="B967" s="19" t="str">
        <f t="shared" si="1"/>
        <v/>
      </c>
      <c r="C967" s="45" t="str">
        <f t="shared" si="2"/>
        <v>#N/A</v>
      </c>
      <c r="D967" s="19" t="str">
        <f t="shared" si="3"/>
        <v/>
      </c>
      <c r="E967" s="45" t="str">
        <f t="shared" si="4"/>
        <v>#N/A</v>
      </c>
      <c r="F967" s="19" t="str">
        <f t="shared" si="5"/>
        <v>No</v>
      </c>
      <c r="G967" s="19" t="str">
        <f t="shared" si="6"/>
        <v>#N/A</v>
      </c>
      <c r="H967" s="19">
        <f>max(SUMIFS('Input - Capacities'!$I$3:$I$1128,'Input - Capacities'!$F$3:$F$1128,A967),SUMIFS('Input - Capacities'!$J$3:$J$1128,'Input - Capacities'!$F$3:$F$1128,A967)*-1)</f>
        <v>0</v>
      </c>
      <c r="AB967" s="47"/>
    </row>
    <row r="968">
      <c r="A968" s="19" t="str">
        <f t="array" ref="A968">IFERROR(INDEX('Input - Capacities'!$F$3:$F$1128, MATCH(0,COUNTIF($A$1:A967, 'Input - Capacities'!$F$3:$F$1128), 0)),"")</f>
        <v/>
      </c>
      <c r="B968" s="19" t="str">
        <f t="shared" si="1"/>
        <v/>
      </c>
      <c r="C968" s="45" t="str">
        <f t="shared" si="2"/>
        <v>#N/A</v>
      </c>
      <c r="D968" s="19" t="str">
        <f t="shared" si="3"/>
        <v/>
      </c>
      <c r="E968" s="45" t="str">
        <f t="shared" si="4"/>
        <v>#N/A</v>
      </c>
      <c r="F968" s="19" t="str">
        <f t="shared" si="5"/>
        <v>No</v>
      </c>
      <c r="G968" s="19" t="str">
        <f t="shared" si="6"/>
        <v>#N/A</v>
      </c>
      <c r="H968" s="19">
        <f>max(SUMIFS('Input - Capacities'!$I$3:$I$1128,'Input - Capacities'!$F$3:$F$1128,A968),SUMIFS('Input - Capacities'!$J$3:$J$1128,'Input - Capacities'!$F$3:$F$1128,A968)*-1)</f>
        <v>0</v>
      </c>
      <c r="AB968" s="47"/>
    </row>
    <row r="969">
      <c r="A969" s="19" t="str">
        <f t="array" ref="A969">IFERROR(INDEX('Input - Capacities'!$F$3:$F$1128, MATCH(0,COUNTIF($A$1:A968, 'Input - Capacities'!$F$3:$F$1128), 0)),"")</f>
        <v/>
      </c>
      <c r="B969" s="19" t="str">
        <f t="shared" si="1"/>
        <v/>
      </c>
      <c r="C969" s="45" t="str">
        <f t="shared" si="2"/>
        <v>#N/A</v>
      </c>
      <c r="D969" s="19" t="str">
        <f t="shared" si="3"/>
        <v/>
      </c>
      <c r="E969" s="45" t="str">
        <f t="shared" si="4"/>
        <v>#N/A</v>
      </c>
      <c r="F969" s="19" t="str">
        <f t="shared" si="5"/>
        <v>No</v>
      </c>
      <c r="G969" s="19" t="str">
        <f t="shared" si="6"/>
        <v>#N/A</v>
      </c>
      <c r="H969" s="19">
        <f>max(SUMIFS('Input - Capacities'!$I$3:$I$1128,'Input - Capacities'!$F$3:$F$1128,A969),SUMIFS('Input - Capacities'!$J$3:$J$1128,'Input - Capacities'!$F$3:$F$1128,A969)*-1)</f>
        <v>0</v>
      </c>
      <c r="AB969" s="47"/>
    </row>
    <row r="970">
      <c r="A970" s="19" t="str">
        <f t="array" ref="A970">IFERROR(INDEX('Input - Capacities'!$F$3:$F$1128, MATCH(0,COUNTIF($A$1:A969, 'Input - Capacities'!$F$3:$F$1128), 0)),"")</f>
        <v/>
      </c>
      <c r="B970" s="19" t="str">
        <f t="shared" si="1"/>
        <v/>
      </c>
      <c r="C970" s="45" t="str">
        <f t="shared" si="2"/>
        <v>#N/A</v>
      </c>
      <c r="D970" s="19" t="str">
        <f t="shared" si="3"/>
        <v/>
      </c>
      <c r="E970" s="45" t="str">
        <f t="shared" si="4"/>
        <v>#N/A</v>
      </c>
      <c r="F970" s="19" t="str">
        <f t="shared" si="5"/>
        <v>No</v>
      </c>
      <c r="G970" s="19" t="str">
        <f t="shared" si="6"/>
        <v>#N/A</v>
      </c>
      <c r="H970" s="19">
        <f>max(SUMIFS('Input - Capacities'!$I$3:$I$1128,'Input - Capacities'!$F$3:$F$1128,A970),SUMIFS('Input - Capacities'!$J$3:$J$1128,'Input - Capacities'!$F$3:$F$1128,A970)*-1)</f>
        <v>0</v>
      </c>
      <c r="AB970" s="47"/>
    </row>
    <row r="971">
      <c r="A971" s="19" t="str">
        <f t="array" ref="A971">IFERROR(INDEX('Input - Capacities'!$F$3:$F$1128, MATCH(0,COUNTIF($A$1:A970, 'Input - Capacities'!$F$3:$F$1128), 0)),"")</f>
        <v/>
      </c>
      <c r="B971" s="19" t="str">
        <f t="shared" si="1"/>
        <v/>
      </c>
      <c r="C971" s="45" t="str">
        <f t="shared" si="2"/>
        <v>#N/A</v>
      </c>
      <c r="D971" s="19" t="str">
        <f t="shared" si="3"/>
        <v/>
      </c>
      <c r="E971" s="45" t="str">
        <f t="shared" si="4"/>
        <v>#N/A</v>
      </c>
      <c r="F971" s="19" t="str">
        <f t="shared" si="5"/>
        <v>No</v>
      </c>
      <c r="G971" s="19" t="str">
        <f t="shared" si="6"/>
        <v>#N/A</v>
      </c>
      <c r="H971" s="19">
        <f>max(SUMIFS('Input - Capacities'!$I$3:$I$1128,'Input - Capacities'!$F$3:$F$1128,A971),SUMIFS('Input - Capacities'!$J$3:$J$1128,'Input - Capacities'!$F$3:$F$1128,A971)*-1)</f>
        <v>0</v>
      </c>
      <c r="AB971" s="47"/>
    </row>
    <row r="972">
      <c r="A972" s="19" t="str">
        <f t="array" ref="A972">IFERROR(INDEX('Input - Capacities'!$F$3:$F$1128, MATCH(0,COUNTIF($A$1:A971, 'Input - Capacities'!$F$3:$F$1128), 0)),"")</f>
        <v/>
      </c>
      <c r="B972" s="19" t="str">
        <f t="shared" si="1"/>
        <v/>
      </c>
      <c r="C972" s="45" t="str">
        <f t="shared" si="2"/>
        <v>#N/A</v>
      </c>
      <c r="D972" s="19" t="str">
        <f t="shared" si="3"/>
        <v/>
      </c>
      <c r="E972" s="45" t="str">
        <f t="shared" si="4"/>
        <v>#N/A</v>
      </c>
      <c r="F972" s="19" t="str">
        <f t="shared" si="5"/>
        <v>No</v>
      </c>
      <c r="G972" s="19" t="str">
        <f t="shared" si="6"/>
        <v>#N/A</v>
      </c>
      <c r="H972" s="19">
        <f>max(SUMIFS('Input - Capacities'!$I$3:$I$1128,'Input - Capacities'!$F$3:$F$1128,A972),SUMIFS('Input - Capacities'!$J$3:$J$1128,'Input - Capacities'!$F$3:$F$1128,A972)*-1)</f>
        <v>0</v>
      </c>
      <c r="AB972" s="47"/>
    </row>
    <row r="973">
      <c r="A973" s="19" t="str">
        <f t="array" ref="A973">IFERROR(INDEX('Input - Capacities'!$F$3:$F$1128, MATCH(0,COUNTIF($A$1:A972, 'Input - Capacities'!$F$3:$F$1128), 0)),"")</f>
        <v/>
      </c>
      <c r="B973" s="19" t="str">
        <f t="shared" si="1"/>
        <v/>
      </c>
      <c r="C973" s="45" t="str">
        <f t="shared" si="2"/>
        <v>#N/A</v>
      </c>
      <c r="D973" s="19" t="str">
        <f t="shared" si="3"/>
        <v/>
      </c>
      <c r="E973" s="45" t="str">
        <f t="shared" si="4"/>
        <v>#N/A</v>
      </c>
      <c r="F973" s="19" t="str">
        <f t="shared" si="5"/>
        <v>No</v>
      </c>
      <c r="G973" s="19" t="str">
        <f t="shared" si="6"/>
        <v>#N/A</v>
      </c>
      <c r="H973" s="19">
        <f>max(SUMIFS('Input - Capacities'!$I$3:$I$1128,'Input - Capacities'!$F$3:$F$1128,A973),SUMIFS('Input - Capacities'!$J$3:$J$1128,'Input - Capacities'!$F$3:$F$1128,A973)*-1)</f>
        <v>0</v>
      </c>
      <c r="AB973" s="47"/>
    </row>
    <row r="974">
      <c r="A974" s="19" t="str">
        <f t="array" ref="A974">IFERROR(INDEX('Input - Capacities'!$F$3:$F$1128, MATCH(0,COUNTIF($A$1:A973, 'Input - Capacities'!$F$3:$F$1128), 0)),"")</f>
        <v/>
      </c>
      <c r="B974" s="19" t="str">
        <f t="shared" si="1"/>
        <v/>
      </c>
      <c r="C974" s="45" t="str">
        <f t="shared" si="2"/>
        <v>#N/A</v>
      </c>
      <c r="D974" s="19" t="str">
        <f t="shared" si="3"/>
        <v/>
      </c>
      <c r="E974" s="45" t="str">
        <f t="shared" si="4"/>
        <v>#N/A</v>
      </c>
      <c r="F974" s="19" t="str">
        <f t="shared" si="5"/>
        <v>No</v>
      </c>
      <c r="G974" s="19" t="str">
        <f t="shared" si="6"/>
        <v>#N/A</v>
      </c>
      <c r="H974" s="19">
        <f>max(SUMIFS('Input - Capacities'!$I$3:$I$1128,'Input - Capacities'!$F$3:$F$1128,A974),SUMIFS('Input - Capacities'!$J$3:$J$1128,'Input - Capacities'!$F$3:$F$1128,A974)*-1)</f>
        <v>0</v>
      </c>
      <c r="AB974" s="47"/>
    </row>
    <row r="975">
      <c r="A975" s="19" t="str">
        <f t="array" ref="A975">IFERROR(INDEX('Input - Capacities'!$F$3:$F$1128, MATCH(0,COUNTIF($A$1:A974, 'Input - Capacities'!$F$3:$F$1128), 0)),"")</f>
        <v/>
      </c>
      <c r="B975" s="19" t="str">
        <f t="shared" si="1"/>
        <v/>
      </c>
      <c r="C975" s="45" t="str">
        <f t="shared" si="2"/>
        <v>#N/A</v>
      </c>
      <c r="D975" s="19" t="str">
        <f t="shared" si="3"/>
        <v/>
      </c>
      <c r="E975" s="45" t="str">
        <f t="shared" si="4"/>
        <v>#N/A</v>
      </c>
      <c r="F975" s="19" t="str">
        <f t="shared" si="5"/>
        <v>No</v>
      </c>
      <c r="G975" s="19" t="str">
        <f t="shared" si="6"/>
        <v>#N/A</v>
      </c>
      <c r="H975" s="19">
        <f>max(SUMIFS('Input - Capacities'!$I$3:$I$1128,'Input - Capacities'!$F$3:$F$1128,A975),SUMIFS('Input - Capacities'!$J$3:$J$1128,'Input - Capacities'!$F$3:$F$1128,A975)*-1)</f>
        <v>0</v>
      </c>
      <c r="AB975" s="47"/>
    </row>
    <row r="976">
      <c r="A976" s="19" t="str">
        <f t="array" ref="A976">IFERROR(INDEX('Input - Capacities'!$F$3:$F$1128, MATCH(0,COUNTIF($A$1:A975, 'Input - Capacities'!$F$3:$F$1128), 0)),"")</f>
        <v/>
      </c>
      <c r="B976" s="19" t="str">
        <f t="shared" si="1"/>
        <v/>
      </c>
      <c r="C976" s="45" t="str">
        <f t="shared" si="2"/>
        <v>#N/A</v>
      </c>
      <c r="D976" s="19" t="str">
        <f t="shared" si="3"/>
        <v/>
      </c>
      <c r="E976" s="45" t="str">
        <f t="shared" si="4"/>
        <v>#N/A</v>
      </c>
      <c r="F976" s="19" t="str">
        <f t="shared" si="5"/>
        <v>No</v>
      </c>
      <c r="G976" s="19" t="str">
        <f t="shared" si="6"/>
        <v>#N/A</v>
      </c>
      <c r="H976" s="19">
        <f>max(SUMIFS('Input - Capacities'!$I$3:$I$1128,'Input - Capacities'!$F$3:$F$1128,A976),SUMIFS('Input - Capacities'!$J$3:$J$1128,'Input - Capacities'!$F$3:$F$1128,A976)*-1)</f>
        <v>0</v>
      </c>
      <c r="AB976" s="47"/>
    </row>
    <row r="977">
      <c r="A977" s="19" t="str">
        <f t="array" ref="A977">IFERROR(INDEX('Input - Capacities'!$F$3:$F$1128, MATCH(0,COUNTIF($A$1:A976, 'Input - Capacities'!$F$3:$F$1128), 0)),"")</f>
        <v/>
      </c>
      <c r="B977" s="19" t="str">
        <f t="shared" si="1"/>
        <v/>
      </c>
      <c r="C977" s="45" t="str">
        <f t="shared" si="2"/>
        <v>#N/A</v>
      </c>
      <c r="D977" s="19" t="str">
        <f t="shared" si="3"/>
        <v/>
      </c>
      <c r="E977" s="45" t="str">
        <f t="shared" si="4"/>
        <v>#N/A</v>
      </c>
      <c r="F977" s="19" t="str">
        <f t="shared" si="5"/>
        <v>No</v>
      </c>
      <c r="G977" s="19" t="str">
        <f t="shared" si="6"/>
        <v>#N/A</v>
      </c>
      <c r="H977" s="19">
        <f>max(SUMIFS('Input - Capacities'!$I$3:$I$1128,'Input - Capacities'!$F$3:$F$1128,A977),SUMIFS('Input - Capacities'!$J$3:$J$1128,'Input - Capacities'!$F$3:$F$1128,A977)*-1)</f>
        <v>0</v>
      </c>
      <c r="AB977" s="47"/>
    </row>
    <row r="978">
      <c r="A978" s="19" t="str">
        <f t="array" ref="A978">IFERROR(INDEX('Input - Capacities'!$F$3:$F$1128, MATCH(0,COUNTIF($A$1:A977, 'Input - Capacities'!$F$3:$F$1128), 0)),"")</f>
        <v/>
      </c>
      <c r="B978" s="19" t="str">
        <f t="shared" si="1"/>
        <v/>
      </c>
      <c r="C978" s="45" t="str">
        <f t="shared" si="2"/>
        <v>#N/A</v>
      </c>
      <c r="D978" s="19" t="str">
        <f t="shared" si="3"/>
        <v/>
      </c>
      <c r="E978" s="45" t="str">
        <f t="shared" si="4"/>
        <v>#N/A</v>
      </c>
      <c r="F978" s="19" t="str">
        <f t="shared" si="5"/>
        <v>No</v>
      </c>
      <c r="G978" s="19" t="str">
        <f t="shared" si="6"/>
        <v>#N/A</v>
      </c>
      <c r="H978" s="19">
        <f>max(SUMIFS('Input - Capacities'!$I$3:$I$1128,'Input - Capacities'!$F$3:$F$1128,A978),SUMIFS('Input - Capacities'!$J$3:$J$1128,'Input - Capacities'!$F$3:$F$1128,A978)*-1)</f>
        <v>0</v>
      </c>
      <c r="AB978" s="47"/>
    </row>
    <row r="979">
      <c r="A979" s="19" t="str">
        <f t="array" ref="A979">IFERROR(INDEX('Input - Capacities'!$F$3:$F$1128, MATCH(0,COUNTIF($A$1:A978, 'Input - Capacities'!$F$3:$F$1128), 0)),"")</f>
        <v/>
      </c>
      <c r="B979" s="19" t="str">
        <f t="shared" si="1"/>
        <v/>
      </c>
      <c r="C979" s="45" t="str">
        <f t="shared" si="2"/>
        <v>#N/A</v>
      </c>
      <c r="D979" s="19" t="str">
        <f t="shared" si="3"/>
        <v/>
      </c>
      <c r="E979" s="45" t="str">
        <f t="shared" si="4"/>
        <v>#N/A</v>
      </c>
      <c r="F979" s="19" t="str">
        <f t="shared" si="5"/>
        <v>No</v>
      </c>
      <c r="G979" s="19" t="str">
        <f t="shared" si="6"/>
        <v>#N/A</v>
      </c>
      <c r="H979" s="19">
        <f>max(SUMIFS('Input - Capacities'!$I$3:$I$1128,'Input - Capacities'!$F$3:$F$1128,A979),SUMIFS('Input - Capacities'!$J$3:$J$1128,'Input - Capacities'!$F$3:$F$1128,A979)*-1)</f>
        <v>0</v>
      </c>
      <c r="AB979" s="47"/>
    </row>
    <row r="980">
      <c r="A980" s="19" t="str">
        <f t="array" ref="A980">IFERROR(INDEX('Input - Capacities'!$F$3:$F$1128, MATCH(0,COUNTIF($A$1:A979, 'Input - Capacities'!$F$3:$F$1128), 0)),"")</f>
        <v/>
      </c>
      <c r="B980" s="19" t="str">
        <f t="shared" si="1"/>
        <v/>
      </c>
      <c r="C980" s="45" t="str">
        <f t="shared" si="2"/>
        <v>#N/A</v>
      </c>
      <c r="D980" s="19" t="str">
        <f t="shared" si="3"/>
        <v/>
      </c>
      <c r="E980" s="45" t="str">
        <f t="shared" si="4"/>
        <v>#N/A</v>
      </c>
      <c r="F980" s="19" t="str">
        <f t="shared" si="5"/>
        <v>No</v>
      </c>
      <c r="G980" s="19" t="str">
        <f t="shared" si="6"/>
        <v>#N/A</v>
      </c>
      <c r="H980" s="19">
        <f>max(SUMIFS('Input - Capacities'!$I$3:$I$1128,'Input - Capacities'!$F$3:$F$1128,A980),SUMIFS('Input - Capacities'!$J$3:$J$1128,'Input - Capacities'!$F$3:$F$1128,A980)*-1)</f>
        <v>0</v>
      </c>
      <c r="AB980" s="47"/>
    </row>
    <row r="981">
      <c r="A981" s="19" t="str">
        <f t="array" ref="A981">IFERROR(INDEX('Input - Capacities'!$F$3:$F$1128, MATCH(0,COUNTIF($A$1:A980, 'Input - Capacities'!$F$3:$F$1128), 0)),"")</f>
        <v/>
      </c>
      <c r="B981" s="19" t="str">
        <f t="shared" si="1"/>
        <v/>
      </c>
      <c r="C981" s="45" t="str">
        <f t="shared" si="2"/>
        <v>#N/A</v>
      </c>
      <c r="D981" s="19" t="str">
        <f t="shared" si="3"/>
        <v/>
      </c>
      <c r="E981" s="45" t="str">
        <f t="shared" si="4"/>
        <v>#N/A</v>
      </c>
      <c r="F981" s="19" t="str">
        <f t="shared" si="5"/>
        <v>No</v>
      </c>
      <c r="G981" s="19" t="str">
        <f t="shared" si="6"/>
        <v>#N/A</v>
      </c>
      <c r="H981" s="19">
        <f>max(SUMIFS('Input - Capacities'!$I$3:$I$1128,'Input - Capacities'!$F$3:$F$1128,A981),SUMIFS('Input - Capacities'!$J$3:$J$1128,'Input - Capacities'!$F$3:$F$1128,A981)*-1)</f>
        <v>0</v>
      </c>
      <c r="AB981" s="47"/>
    </row>
    <row r="982">
      <c r="A982" s="19" t="str">
        <f t="array" ref="A982">IFERROR(INDEX('Input - Capacities'!$F$3:$F$1128, MATCH(0,COUNTIF($A$1:A981, 'Input - Capacities'!$F$3:$F$1128), 0)),"")</f>
        <v/>
      </c>
      <c r="B982" s="19" t="str">
        <f t="shared" si="1"/>
        <v/>
      </c>
      <c r="C982" s="45" t="str">
        <f t="shared" si="2"/>
        <v>#N/A</v>
      </c>
      <c r="D982" s="19" t="str">
        <f t="shared" si="3"/>
        <v/>
      </c>
      <c r="E982" s="45" t="str">
        <f t="shared" si="4"/>
        <v>#N/A</v>
      </c>
      <c r="F982" s="19" t="str">
        <f t="shared" si="5"/>
        <v>No</v>
      </c>
      <c r="G982" s="19" t="str">
        <f t="shared" si="6"/>
        <v>#N/A</v>
      </c>
      <c r="H982" s="19">
        <f>max(SUMIFS('Input - Capacities'!$I$3:$I$1128,'Input - Capacities'!$F$3:$F$1128,A982),SUMIFS('Input - Capacities'!$J$3:$J$1128,'Input - Capacities'!$F$3:$F$1128,A982)*-1)</f>
        <v>0</v>
      </c>
      <c r="AB982" s="47"/>
    </row>
    <row r="983">
      <c r="A983" s="19" t="str">
        <f t="array" ref="A983">IFERROR(INDEX('Input - Capacities'!$F$3:$F$1128, MATCH(0,COUNTIF($A$1:A982, 'Input - Capacities'!$F$3:$F$1128), 0)),"")</f>
        <v/>
      </c>
      <c r="B983" s="19" t="str">
        <f t="shared" si="1"/>
        <v/>
      </c>
      <c r="C983" s="45" t="str">
        <f t="shared" si="2"/>
        <v>#N/A</v>
      </c>
      <c r="D983" s="19" t="str">
        <f t="shared" si="3"/>
        <v/>
      </c>
      <c r="E983" s="45" t="str">
        <f t="shared" si="4"/>
        <v>#N/A</v>
      </c>
      <c r="F983" s="19" t="str">
        <f t="shared" si="5"/>
        <v>No</v>
      </c>
      <c r="G983" s="19" t="str">
        <f t="shared" si="6"/>
        <v>#N/A</v>
      </c>
      <c r="H983" s="19">
        <f>max(SUMIFS('Input - Capacities'!$I$3:$I$1128,'Input - Capacities'!$F$3:$F$1128,A983),SUMIFS('Input - Capacities'!$J$3:$J$1128,'Input - Capacities'!$F$3:$F$1128,A983)*-1)</f>
        <v>0</v>
      </c>
      <c r="AB983" s="47"/>
    </row>
    <row r="984">
      <c r="A984" s="19" t="str">
        <f t="array" ref="A984">IFERROR(INDEX('Input - Capacities'!$F$3:$F$1128, MATCH(0,COUNTIF($A$1:A983, 'Input - Capacities'!$F$3:$F$1128), 0)),"")</f>
        <v/>
      </c>
      <c r="B984" s="19" t="str">
        <f t="shared" si="1"/>
        <v/>
      </c>
      <c r="C984" s="45" t="str">
        <f t="shared" si="2"/>
        <v>#N/A</v>
      </c>
      <c r="D984" s="19" t="str">
        <f t="shared" si="3"/>
        <v/>
      </c>
      <c r="E984" s="45" t="str">
        <f t="shared" si="4"/>
        <v>#N/A</v>
      </c>
      <c r="F984" s="19" t="str">
        <f t="shared" si="5"/>
        <v>No</v>
      </c>
      <c r="G984" s="19" t="str">
        <f t="shared" si="6"/>
        <v>#N/A</v>
      </c>
      <c r="H984" s="19">
        <f>max(SUMIFS('Input - Capacities'!$I$3:$I$1128,'Input - Capacities'!$F$3:$F$1128,A984),SUMIFS('Input - Capacities'!$J$3:$J$1128,'Input - Capacities'!$F$3:$F$1128,A984)*-1)</f>
        <v>0</v>
      </c>
      <c r="AB984" s="47"/>
    </row>
    <row r="985">
      <c r="A985" s="19" t="str">
        <f t="array" ref="A985">IFERROR(INDEX('Input - Capacities'!$F$3:$F$1128, MATCH(0,COUNTIF($A$1:A984, 'Input - Capacities'!$F$3:$F$1128), 0)),"")</f>
        <v/>
      </c>
      <c r="B985" s="19" t="str">
        <f t="shared" si="1"/>
        <v/>
      </c>
      <c r="C985" s="45" t="str">
        <f t="shared" si="2"/>
        <v>#N/A</v>
      </c>
      <c r="D985" s="19" t="str">
        <f t="shared" si="3"/>
        <v/>
      </c>
      <c r="E985" s="45" t="str">
        <f t="shared" si="4"/>
        <v>#N/A</v>
      </c>
      <c r="F985" s="19" t="str">
        <f t="shared" si="5"/>
        <v>No</v>
      </c>
      <c r="G985" s="19" t="str">
        <f t="shared" si="6"/>
        <v>#N/A</v>
      </c>
      <c r="H985" s="19">
        <f>max(SUMIFS('Input - Capacities'!$I$3:$I$1128,'Input - Capacities'!$F$3:$F$1128,A985),SUMIFS('Input - Capacities'!$J$3:$J$1128,'Input - Capacities'!$F$3:$F$1128,A985)*-1)</f>
        <v>0</v>
      </c>
      <c r="AB985" s="47"/>
    </row>
    <row r="986">
      <c r="A986" s="19" t="str">
        <f t="array" ref="A986">IFERROR(INDEX('Input - Capacities'!$F$3:$F$1128, MATCH(0,COUNTIF($A$1:A985, 'Input - Capacities'!$F$3:$F$1128), 0)),"")</f>
        <v/>
      </c>
      <c r="B986" s="19" t="str">
        <f t="shared" si="1"/>
        <v/>
      </c>
      <c r="C986" s="45" t="str">
        <f t="shared" si="2"/>
        <v>#N/A</v>
      </c>
      <c r="D986" s="19" t="str">
        <f t="shared" si="3"/>
        <v/>
      </c>
      <c r="E986" s="45" t="str">
        <f t="shared" si="4"/>
        <v>#N/A</v>
      </c>
      <c r="F986" s="19" t="str">
        <f t="shared" si="5"/>
        <v>No</v>
      </c>
      <c r="G986" s="19" t="str">
        <f t="shared" si="6"/>
        <v>#N/A</v>
      </c>
      <c r="H986" s="19">
        <f>max(SUMIFS('Input - Capacities'!$I$3:$I$1128,'Input - Capacities'!$F$3:$F$1128,A986),SUMIFS('Input - Capacities'!$J$3:$J$1128,'Input - Capacities'!$F$3:$F$1128,A986)*-1)</f>
        <v>0</v>
      </c>
      <c r="AB986" s="47"/>
    </row>
    <row r="987">
      <c r="A987" s="19" t="str">
        <f t="array" ref="A987">IFERROR(INDEX('Input - Capacities'!$F$3:$F$1128, MATCH(0,COUNTIF($A$1:A986, 'Input - Capacities'!$F$3:$F$1128), 0)),"")</f>
        <v/>
      </c>
      <c r="B987" s="19" t="str">
        <f t="shared" si="1"/>
        <v/>
      </c>
      <c r="C987" s="45" t="str">
        <f t="shared" si="2"/>
        <v>#N/A</v>
      </c>
      <c r="D987" s="19" t="str">
        <f t="shared" si="3"/>
        <v/>
      </c>
      <c r="E987" s="45" t="str">
        <f t="shared" si="4"/>
        <v>#N/A</v>
      </c>
      <c r="F987" s="19" t="str">
        <f t="shared" si="5"/>
        <v>No</v>
      </c>
      <c r="G987" s="19" t="str">
        <f t="shared" si="6"/>
        <v>#N/A</v>
      </c>
      <c r="H987" s="19">
        <f>max(SUMIFS('Input - Capacities'!$I$3:$I$1128,'Input - Capacities'!$F$3:$F$1128,A987),SUMIFS('Input - Capacities'!$J$3:$J$1128,'Input - Capacities'!$F$3:$F$1128,A987)*-1)</f>
        <v>0</v>
      </c>
      <c r="AB987" s="47"/>
    </row>
    <row r="988">
      <c r="A988" s="19" t="str">
        <f t="array" ref="A988">IFERROR(INDEX('Input - Capacities'!$F$3:$F$1128, MATCH(0,COUNTIF($A$1:A987, 'Input - Capacities'!$F$3:$F$1128), 0)),"")</f>
        <v/>
      </c>
      <c r="B988" s="19" t="str">
        <f t="shared" si="1"/>
        <v/>
      </c>
      <c r="C988" s="45" t="str">
        <f t="shared" si="2"/>
        <v>#N/A</v>
      </c>
      <c r="D988" s="19" t="str">
        <f t="shared" si="3"/>
        <v/>
      </c>
      <c r="E988" s="45" t="str">
        <f t="shared" si="4"/>
        <v>#N/A</v>
      </c>
      <c r="F988" s="19" t="str">
        <f t="shared" si="5"/>
        <v>No</v>
      </c>
      <c r="G988" s="19" t="str">
        <f t="shared" si="6"/>
        <v>#N/A</v>
      </c>
      <c r="H988" s="19">
        <f>max(SUMIFS('Input - Capacities'!$I$3:$I$1128,'Input - Capacities'!$F$3:$F$1128,A988),SUMIFS('Input - Capacities'!$J$3:$J$1128,'Input - Capacities'!$F$3:$F$1128,A988)*-1)</f>
        <v>0</v>
      </c>
      <c r="AB988" s="47"/>
    </row>
    <row r="989">
      <c r="A989" s="19" t="str">
        <f t="array" ref="A989">IFERROR(INDEX('Input - Capacities'!$F$3:$F$1128, MATCH(0,COUNTIF($A$1:A988, 'Input - Capacities'!$F$3:$F$1128), 0)),"")</f>
        <v/>
      </c>
      <c r="B989" s="19" t="str">
        <f t="shared" si="1"/>
        <v/>
      </c>
      <c r="C989" s="45" t="str">
        <f t="shared" si="2"/>
        <v>#N/A</v>
      </c>
      <c r="D989" s="19" t="str">
        <f t="shared" si="3"/>
        <v/>
      </c>
      <c r="E989" s="45" t="str">
        <f t="shared" si="4"/>
        <v>#N/A</v>
      </c>
      <c r="F989" s="19" t="str">
        <f t="shared" si="5"/>
        <v>No</v>
      </c>
      <c r="G989" s="19" t="str">
        <f t="shared" si="6"/>
        <v>#N/A</v>
      </c>
      <c r="H989" s="19">
        <f>max(SUMIFS('Input - Capacities'!$I$3:$I$1128,'Input - Capacities'!$F$3:$F$1128,A989),SUMIFS('Input - Capacities'!$J$3:$J$1128,'Input - Capacities'!$F$3:$F$1128,A989)*-1)</f>
        <v>0</v>
      </c>
      <c r="AB989" s="47"/>
    </row>
    <row r="990">
      <c r="A990" s="19" t="str">
        <f t="array" ref="A990">IFERROR(INDEX('Input - Capacities'!$F$3:$F$1128, MATCH(0,COUNTIF($A$1:A989, 'Input - Capacities'!$F$3:$F$1128), 0)),"")</f>
        <v/>
      </c>
      <c r="B990" s="19" t="str">
        <f t="shared" si="1"/>
        <v/>
      </c>
      <c r="C990" s="45" t="str">
        <f t="shared" si="2"/>
        <v>#N/A</v>
      </c>
      <c r="D990" s="19" t="str">
        <f t="shared" si="3"/>
        <v/>
      </c>
      <c r="E990" s="45" t="str">
        <f t="shared" si="4"/>
        <v>#N/A</v>
      </c>
      <c r="F990" s="19" t="str">
        <f t="shared" si="5"/>
        <v>No</v>
      </c>
      <c r="G990" s="19" t="str">
        <f t="shared" si="6"/>
        <v>#N/A</v>
      </c>
      <c r="H990" s="19">
        <f>max(SUMIFS('Input - Capacities'!$I$3:$I$1128,'Input - Capacities'!$F$3:$F$1128,A990),SUMIFS('Input - Capacities'!$J$3:$J$1128,'Input - Capacities'!$F$3:$F$1128,A990)*-1)</f>
        <v>0</v>
      </c>
      <c r="AB990" s="47"/>
    </row>
    <row r="991">
      <c r="A991" s="19" t="str">
        <f t="array" ref="A991">IFERROR(INDEX('Input - Capacities'!$F$3:$F$1128, MATCH(0,COUNTIF($A$1:A990, 'Input - Capacities'!$F$3:$F$1128), 0)),"")</f>
        <v/>
      </c>
      <c r="B991" s="19" t="str">
        <f t="shared" si="1"/>
        <v/>
      </c>
      <c r="C991" s="45" t="str">
        <f t="shared" si="2"/>
        <v>#N/A</v>
      </c>
      <c r="D991" s="19" t="str">
        <f t="shared" si="3"/>
        <v/>
      </c>
      <c r="E991" s="45" t="str">
        <f t="shared" si="4"/>
        <v>#N/A</v>
      </c>
      <c r="F991" s="19" t="str">
        <f t="shared" si="5"/>
        <v>No</v>
      </c>
      <c r="G991" s="19" t="str">
        <f t="shared" si="6"/>
        <v>#N/A</v>
      </c>
      <c r="H991" s="19">
        <f>max(SUMIFS('Input - Capacities'!$I$3:$I$1128,'Input - Capacities'!$F$3:$F$1128,A991),SUMIFS('Input - Capacities'!$J$3:$J$1128,'Input - Capacities'!$F$3:$F$1128,A991)*-1)</f>
        <v>0</v>
      </c>
      <c r="AB991" s="47"/>
    </row>
    <row r="992">
      <c r="A992" s="19" t="str">
        <f t="array" ref="A992">IFERROR(INDEX('Input - Capacities'!$F$3:$F$1128, MATCH(0,COUNTIF($A$1:A991, 'Input - Capacities'!$F$3:$F$1128), 0)),"")</f>
        <v/>
      </c>
      <c r="B992" s="19" t="str">
        <f t="shared" si="1"/>
        <v/>
      </c>
      <c r="C992" s="45" t="str">
        <f t="shared" si="2"/>
        <v>#N/A</v>
      </c>
      <c r="D992" s="19" t="str">
        <f t="shared" si="3"/>
        <v/>
      </c>
      <c r="E992" s="45" t="str">
        <f t="shared" si="4"/>
        <v>#N/A</v>
      </c>
      <c r="F992" s="19" t="str">
        <f t="shared" si="5"/>
        <v>No</v>
      </c>
      <c r="G992" s="19" t="str">
        <f t="shared" si="6"/>
        <v>#N/A</v>
      </c>
      <c r="H992" s="19">
        <f>max(SUMIFS('Input - Capacities'!$I$3:$I$1128,'Input - Capacities'!$F$3:$F$1128,A992),SUMIFS('Input - Capacities'!$J$3:$J$1128,'Input - Capacities'!$F$3:$F$1128,A992)*-1)</f>
        <v>0</v>
      </c>
      <c r="AB992" s="47"/>
    </row>
    <row r="993">
      <c r="A993" s="19" t="str">
        <f t="array" ref="A993">IFERROR(INDEX('Input - Capacities'!$F$3:$F$1128, MATCH(0,COUNTIF($A$1:A992, 'Input - Capacities'!$F$3:$F$1128), 0)),"")</f>
        <v/>
      </c>
      <c r="B993" s="19" t="str">
        <f t="shared" si="1"/>
        <v/>
      </c>
      <c r="C993" s="45" t="str">
        <f t="shared" si="2"/>
        <v>#N/A</v>
      </c>
      <c r="D993" s="19" t="str">
        <f t="shared" si="3"/>
        <v/>
      </c>
      <c r="E993" s="45" t="str">
        <f t="shared" si="4"/>
        <v>#N/A</v>
      </c>
      <c r="F993" s="19" t="str">
        <f t="shared" si="5"/>
        <v>No</v>
      </c>
      <c r="G993" s="19" t="str">
        <f t="shared" si="6"/>
        <v>#N/A</v>
      </c>
      <c r="H993" s="19">
        <f>max(SUMIFS('Input - Capacities'!$I$3:$I$1128,'Input - Capacities'!$F$3:$F$1128,A993),SUMIFS('Input - Capacities'!$J$3:$J$1128,'Input - Capacities'!$F$3:$F$1128,A993)*-1)</f>
        <v>0</v>
      </c>
      <c r="AB993" s="47"/>
    </row>
    <row r="994">
      <c r="A994" s="19" t="str">
        <f t="array" ref="A994">IFERROR(INDEX('Input - Capacities'!$F$3:$F$1128, MATCH(0,COUNTIF($A$1:A993, 'Input - Capacities'!$F$3:$F$1128), 0)),"")</f>
        <v/>
      </c>
      <c r="B994" s="19" t="str">
        <f t="shared" si="1"/>
        <v/>
      </c>
      <c r="C994" s="45" t="str">
        <f t="shared" si="2"/>
        <v>#N/A</v>
      </c>
      <c r="D994" s="19" t="str">
        <f t="shared" si="3"/>
        <v/>
      </c>
      <c r="E994" s="45" t="str">
        <f t="shared" si="4"/>
        <v>#N/A</v>
      </c>
      <c r="F994" s="19" t="str">
        <f t="shared" si="5"/>
        <v>No</v>
      </c>
      <c r="G994" s="19" t="str">
        <f t="shared" si="6"/>
        <v>#N/A</v>
      </c>
      <c r="H994" s="19">
        <f>max(SUMIFS('Input - Capacities'!$I$3:$I$1128,'Input - Capacities'!$F$3:$F$1128,A994),SUMIFS('Input - Capacities'!$J$3:$J$1128,'Input - Capacities'!$F$3:$F$1128,A994)*-1)</f>
        <v>0</v>
      </c>
      <c r="AB994" s="47"/>
    </row>
    <row r="995">
      <c r="A995" s="19" t="str">
        <f t="array" ref="A995">IFERROR(INDEX('Input - Capacities'!$F$3:$F$1128, MATCH(0,COUNTIF($A$1:A994, 'Input - Capacities'!$F$3:$F$1128), 0)),"")</f>
        <v/>
      </c>
      <c r="B995" s="19" t="str">
        <f t="shared" si="1"/>
        <v/>
      </c>
      <c r="C995" s="45" t="str">
        <f t="shared" si="2"/>
        <v>#N/A</v>
      </c>
      <c r="D995" s="19" t="str">
        <f t="shared" si="3"/>
        <v/>
      </c>
      <c r="E995" s="45" t="str">
        <f t="shared" si="4"/>
        <v>#N/A</v>
      </c>
      <c r="F995" s="19" t="str">
        <f t="shared" si="5"/>
        <v>No</v>
      </c>
      <c r="G995" s="19" t="str">
        <f t="shared" si="6"/>
        <v>#N/A</v>
      </c>
      <c r="H995" s="19">
        <f>max(SUMIFS('Input - Capacities'!$I$3:$I$1128,'Input - Capacities'!$F$3:$F$1128,A995),SUMIFS('Input - Capacities'!$J$3:$J$1128,'Input - Capacities'!$F$3:$F$1128,A995)*-1)</f>
        <v>0</v>
      </c>
      <c r="AB995" s="47"/>
    </row>
    <row r="996">
      <c r="A996" s="19" t="str">
        <f t="array" ref="A996">IFERROR(INDEX('Input - Capacities'!$F$3:$F$1128, MATCH(0,COUNTIF($A$1:A995, 'Input - Capacities'!$F$3:$F$1128), 0)),"")</f>
        <v/>
      </c>
      <c r="B996" s="19" t="str">
        <f t="shared" si="1"/>
        <v/>
      </c>
      <c r="C996" s="45" t="str">
        <f t="shared" si="2"/>
        <v>#N/A</v>
      </c>
      <c r="D996" s="19" t="str">
        <f t="shared" si="3"/>
        <v/>
      </c>
      <c r="E996" s="45" t="str">
        <f t="shared" si="4"/>
        <v>#N/A</v>
      </c>
      <c r="F996" s="19" t="str">
        <f t="shared" si="5"/>
        <v>No</v>
      </c>
      <c r="G996" s="19" t="str">
        <f t="shared" si="6"/>
        <v>#N/A</v>
      </c>
      <c r="H996" s="19">
        <f>max(SUMIFS('Input - Capacities'!$I$3:$I$1128,'Input - Capacities'!$F$3:$F$1128,A996),SUMIFS('Input - Capacities'!$J$3:$J$1128,'Input - Capacities'!$F$3:$F$1128,A996)*-1)</f>
        <v>0</v>
      </c>
      <c r="AB996" s="47"/>
    </row>
    <row r="997">
      <c r="AB997" s="47"/>
    </row>
    <row r="998">
      <c r="AB998" s="47"/>
    </row>
    <row r="999">
      <c r="AB999" s="47"/>
    </row>
    <row r="1002">
      <c r="AB1002" s="47"/>
    </row>
    <row r="1003">
      <c r="AB1003" s="47"/>
    </row>
    <row r="1004">
      <c r="AB1004" s="47"/>
    </row>
    <row r="1007">
      <c r="AB1007" s="47"/>
    </row>
    <row r="1008">
      <c r="AB1008" s="47"/>
    </row>
    <row r="1009">
      <c r="AB1009" s="47"/>
    </row>
    <row r="1010">
      <c r="AB1010" s="47"/>
    </row>
    <row r="1011">
      <c r="AB1011" s="47"/>
    </row>
    <row r="1012">
      <c r="AB1012" s="47"/>
    </row>
    <row r="1013">
      <c r="AB1013" s="47"/>
    </row>
    <row r="1014">
      <c r="AB1014" s="47"/>
    </row>
    <row r="1015">
      <c r="AB1015" s="47"/>
    </row>
    <row r="1016">
      <c r="AB1016" s="47"/>
    </row>
    <row r="1017">
      <c r="AB1017" s="47"/>
    </row>
    <row r="1018">
      <c r="AB1018" s="47"/>
    </row>
    <row r="1019">
      <c r="AB1019" s="47"/>
    </row>
    <row r="1020">
      <c r="AB1020" s="47"/>
    </row>
    <row r="1021">
      <c r="AB1021" s="47"/>
    </row>
    <row r="1022">
      <c r="AB1022" s="47"/>
    </row>
    <row r="1023">
      <c r="AB1023" s="47"/>
    </row>
    <row r="1024">
      <c r="AB1024" s="47"/>
    </row>
    <row r="1025">
      <c r="AB1025" s="47"/>
    </row>
    <row r="1026">
      <c r="AB1026" s="47"/>
    </row>
    <row r="1027">
      <c r="AB1027" s="47"/>
    </row>
    <row r="1043">
      <c r="AB1043" s="47"/>
    </row>
    <row r="1044">
      <c r="AB1044" s="47"/>
    </row>
    <row r="1045">
      <c r="AB1045" s="47"/>
    </row>
    <row r="1046">
      <c r="AB1046" s="47"/>
    </row>
    <row r="1047">
      <c r="AB1047" s="47"/>
    </row>
    <row r="1048">
      <c r="AB1048" s="47"/>
    </row>
    <row r="1049">
      <c r="AB1049" s="47"/>
    </row>
    <row r="1050">
      <c r="AB1050" s="47"/>
    </row>
    <row r="1051">
      <c r="AB1051" s="47"/>
    </row>
    <row r="1052">
      <c r="AB1052" s="47"/>
    </row>
    <row r="1053">
      <c r="AB1053" s="47"/>
    </row>
    <row r="1054">
      <c r="AB1054" s="47"/>
    </row>
    <row r="1055">
      <c r="AB1055" s="47"/>
    </row>
    <row r="1056">
      <c r="AB1056" s="47"/>
    </row>
    <row r="1057">
      <c r="AB1057" s="47"/>
    </row>
    <row r="1058">
      <c r="AB1058" s="47"/>
    </row>
    <row r="1059">
      <c r="AB1059" s="47"/>
    </row>
    <row r="1060">
      <c r="AB1060" s="47"/>
    </row>
    <row r="1061">
      <c r="AB1061" s="47"/>
    </row>
    <row r="1062">
      <c r="AB1062" s="47"/>
    </row>
    <row r="1063">
      <c r="AB1063" s="47"/>
    </row>
    <row r="1064">
      <c r="AB1064" s="47"/>
    </row>
    <row r="1065">
      <c r="AB1065" s="47"/>
    </row>
    <row r="1066">
      <c r="AB1066" s="47"/>
    </row>
    <row r="1067">
      <c r="AB1067" s="47"/>
    </row>
    <row r="1068">
      <c r="AB1068" s="47"/>
    </row>
    <row r="1069">
      <c r="AB1069" s="47"/>
    </row>
    <row r="1070">
      <c r="AB1070" s="47"/>
    </row>
    <row r="1071">
      <c r="AB1071" s="47"/>
    </row>
    <row r="1072">
      <c r="AB1072" s="47"/>
    </row>
    <row r="1073">
      <c r="AB1073" s="47"/>
    </row>
    <row r="1074">
      <c r="AB1074" s="47"/>
    </row>
    <row r="1075">
      <c r="AB1075" s="47"/>
    </row>
    <row r="1076">
      <c r="AB1076" s="47"/>
    </row>
  </sheetData>
  <conditionalFormatting sqref="M2:M1000">
    <cfRule type="expression" dxfId="0" priority="1">
      <formula>MID(M2,4,5)&lt;&gt;right(M2,5)</formula>
    </cfRule>
  </conditionalFormatting>
  <drawing r:id="rId2"/>
  <legacyDrawing r:id="rId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9.38"/>
    <col customWidth="1" min="2" max="2" width="13.38"/>
    <col customWidth="1" min="3" max="4" width="12.13"/>
    <col customWidth="1" min="5" max="5" width="10.38"/>
    <col customWidth="1" min="6" max="6" width="10.75"/>
    <col customWidth="1" min="7" max="7" width="9.88"/>
    <col customWidth="1" min="8" max="9" width="10.25"/>
    <col customWidth="1" min="10" max="13" width="19.38"/>
  </cols>
  <sheetData>
    <row r="1">
      <c r="A1" s="51" t="s">
        <v>1987</v>
      </c>
      <c r="B1" s="51" t="s">
        <v>1988</v>
      </c>
      <c r="C1" s="51" t="s">
        <v>1989</v>
      </c>
      <c r="D1" s="51" t="s">
        <v>1990</v>
      </c>
      <c r="E1" s="51" t="s">
        <v>1991</v>
      </c>
      <c r="F1" s="51" t="s">
        <v>1992</v>
      </c>
      <c r="G1" s="51" t="s">
        <v>1993</v>
      </c>
      <c r="H1" s="51" t="s">
        <v>1994</v>
      </c>
      <c r="I1" s="51" t="s">
        <v>1995</v>
      </c>
      <c r="J1" s="52" t="s">
        <v>1996</v>
      </c>
      <c r="K1" s="52" t="s">
        <v>1997</v>
      </c>
      <c r="L1" s="51" t="s">
        <v>1998</v>
      </c>
      <c r="M1" s="51" t="s">
        <v>1999</v>
      </c>
    </row>
    <row r="2">
      <c r="A2" s="53" t="str">
        <f t="array" ref="A2">IFERROR(INDEX('Input - Capacities'!$F$3:$F$1128, MATCH(0,COUNTIF($A$1:A1, 'Input - Capacities'!$F$3:$F$1128), 0)),"")</f>
        <v>TRNAFGXXCHNXI</v>
      </c>
      <c r="B2" s="53" t="str">
        <f t="shared" ref="B2:B1000" si="2">MID($A2,4,5)</f>
        <v>AFGXX</v>
      </c>
      <c r="C2" s="53" t="str">
        <f t="shared" ref="C2:C1000" si="3">right(A2,5)</f>
        <v>CHNXI</v>
      </c>
      <c r="D2" s="53" t="str">
        <f t="shared" ref="D2:E2" si="1">left(B2,3)</f>
        <v>AFG</v>
      </c>
      <c r="E2" s="53" t="str">
        <f t="shared" si="1"/>
        <v>CHN</v>
      </c>
      <c r="F2" s="53">
        <f>max(SUMIFS('Input - Capacities'!$I$3:$I$1128,'Input - Capacities'!$F$3:$F$1128,A2))</f>
        <v>0</v>
      </c>
      <c r="G2" s="53">
        <f>max(SUMIFS('Input - Capacities'!$J$3:$J$1128,'Input - Capacities'!$F$3:$F$1128,A2))*-1</f>
        <v>0</v>
      </c>
      <c r="H2" s="53" t="str">
        <f>if(len(vlookup(A2,'Input - Capacities'!$F$3:$W$2013,6,0))&gt;0,vlookup(A2,'Input - Capacities'!$F$3:$W$2013,6,0),"-")</f>
        <v>-</v>
      </c>
      <c r="I2" s="53" t="str">
        <f>if(len(vlookup(A2,'Input - Capacities'!$F$3:$W$2013,7,0))&gt;0,vlookup(A2,'Input - Capacities'!$F$3:$W$2013,7,0),"-")</f>
        <v>-</v>
      </c>
      <c r="J2" s="54" t="str">
        <f>if(len(vlookup(A2,'Input - Capacities'!$F$3:$W$2013,13,0))&gt;0,vlookup(A2,'Input - Capacities'!$F$3:$W$2013,13,0),"-")</f>
        <v>https://iea.blob.core.windows.net/assets/b066e0be-9a3f-49ca-b932-38a1e81bda2a/Cross-BorderTradingforTajikistan_ARoadmap.pdf</v>
      </c>
      <c r="K2" s="54" t="str">
        <f>if(len(vlookup(A2,'Input - Capacities'!$F$3:$W$2013,14,0))&gt;0,vlookup(A2,'Input - Capacities'!$F$3:$W$2013,14,0),"-")</f>
        <v>https://www.chathamhouse.org/sites/default/files/CHHJ7132-Afghanistan-Regional-Engagement-RP-WEB.pdf</v>
      </c>
      <c r="L2" s="53" t="str">
        <f>if(len(vlookup(A2,'Input - Capacities'!$F$3:$W$2013,17,0))&gt;0,vlookup(A2,'Input - Capacities'!$F$3:$W$2013,17,0),"-")</f>
        <v>-</v>
      </c>
      <c r="M2" s="53" t="str">
        <f>if(len(vlookup(A2,'Input - Capacities'!$F$3:$W$2013,18,0))&gt;0,vlookup(A2,'Input - Capacities'!$F$3:$W$2013,18,0),"-")</f>
        <v>Afghanistan had joined China's Belt and Road initiative which is supposed to elevate ties between both countries including Chine invements in mining and oil extraction. As of yet no mentioning of plans for an electricity interconnector. </v>
      </c>
    </row>
    <row r="3">
      <c r="A3" s="53" t="str">
        <f t="array" ref="A3">IFERROR(INDEX('Input - Capacities'!$F$3:$F$1128, MATCH(0,COUNTIF($A$1:A2, 'Input - Capacities'!$F$3:$F$1128), 0)),"")</f>
        <v>TRNAFGXXIRNXX</v>
      </c>
      <c r="B3" s="53" t="str">
        <f t="shared" si="2"/>
        <v>AFGXX</v>
      </c>
      <c r="C3" s="53" t="str">
        <f t="shared" si="3"/>
        <v>IRNXX</v>
      </c>
      <c r="D3" s="53" t="str">
        <f t="shared" ref="D3:E3" si="4">left(B3,3)</f>
        <v>AFG</v>
      </c>
      <c r="E3" s="53" t="str">
        <f t="shared" si="4"/>
        <v>IRN</v>
      </c>
      <c r="F3" s="53">
        <f>max(SUMIFS('Input - Capacities'!$I$3:$I$1128,'Input - Capacities'!$F$3:$F$1128,A3))</f>
        <v>175</v>
      </c>
      <c r="G3" s="53">
        <f>max(SUMIFS('Input - Capacities'!$J$3:$J$1128,'Input - Capacities'!$F$3:$F$1128,A3))*-1</f>
        <v>175</v>
      </c>
      <c r="H3" s="53" t="str">
        <f>if(len(vlookup(A3,'Input - Capacities'!$F$3:$W$2013,6,0))&gt;0,vlookup(A3,'Input - Capacities'!$F$3:$W$2013,6,0),"-")</f>
        <v>-</v>
      </c>
      <c r="I3" s="53" t="str">
        <f>if(len(vlookup(A3,'Input - Capacities'!$F$3:$W$2013,7,0))&gt;0,vlookup(A3,'Input - Capacities'!$F$3:$W$2013,7,0),"-")</f>
        <v>-</v>
      </c>
      <c r="J3" s="54" t="str">
        <f>if(len(vlookup(A3,'Input - Capacities'!$F$3:$W$2013,13,0))&gt;0,vlookup(A3,'Input - Capacities'!$F$3:$W$2013,13,0),"-")</f>
        <v>https://www.tehrantimes.com/news/468852/Iran-exporting-110MW-of-electricity-to-Afghanistan</v>
      </c>
      <c r="K3" s="54" t="str">
        <f>if(len(vlookup(A3,'Input - Capacities'!$F$3:$W$2013,14,0))&gt;0,vlookup(A3,'Input - Capacities'!$F$3:$W$2013,14,0),"-")</f>
        <v>https://www.chathamhouse.org/sites/default/files/CHHJ7132-Afghanistan-Regional-Engagement-RP-WEB.pdf</v>
      </c>
      <c r="L3" s="53" t="str">
        <f>if(len(vlookup(A3,'Input - Capacities'!$F$3:$W$2013,17,0))&gt;0,vlookup(A3,'Input - Capacities'!$F$3:$W$2013,17,0),"-")</f>
        <v>It's reported that as of 2022 trade potential between both countries is set at 175 MW with plans existing to boost electricity exchange to a capacity of 500-600 MW. The planned capacities (no year mentioned) are therefore set at 500 MW (lower end estimate) minus the existing 175 MW  = 325 MW.</v>
      </c>
      <c r="M3" s="53" t="str">
        <f>if(len(vlookup(A3,'Input - Capacities'!$F$3:$W$2013,18,0))&gt;0,vlookup(A3,'Input - Capacities'!$F$3:$W$2013,18,0),"-")</f>
        <v>-</v>
      </c>
    </row>
    <row r="4">
      <c r="A4" s="53" t="str">
        <f t="array" ref="A4">IFERROR(INDEX('Input - Capacities'!$F$3:$F$1128, MATCH(0,COUNTIF($A$1:A3, 'Input - Capacities'!$F$3:$F$1128), 0)),"")</f>
        <v>TRNAFGXXPAKXX</v>
      </c>
      <c r="B4" s="53" t="str">
        <f t="shared" si="2"/>
        <v>AFGXX</v>
      </c>
      <c r="C4" s="53" t="str">
        <f t="shared" si="3"/>
        <v>PAKXX</v>
      </c>
      <c r="D4" s="53" t="str">
        <f t="shared" ref="D4:E4" si="5">left(B4,3)</f>
        <v>AFG</v>
      </c>
      <c r="E4" s="53" t="str">
        <f t="shared" si="5"/>
        <v>PAK</v>
      </c>
      <c r="F4" s="53">
        <f>max(SUMIFS('Input - Capacities'!$I$3:$I$1128,'Input - Capacities'!$F$3:$F$1128,A4))</f>
        <v>0</v>
      </c>
      <c r="G4" s="53">
        <f>max(SUMIFS('Input - Capacities'!$J$3:$J$1128,'Input - Capacities'!$F$3:$F$1128,A4))*-1</f>
        <v>0</v>
      </c>
      <c r="H4" s="53" t="str">
        <f>if(len(vlookup(A4,'Input - Capacities'!$F$3:$W$2013,6,0))&gt;0,vlookup(A4,'Input - Capacities'!$F$3:$W$2013,6,0),"-")</f>
        <v>-</v>
      </c>
      <c r="I4" s="53" t="str">
        <f>if(len(vlookup(A4,'Input - Capacities'!$F$3:$W$2013,7,0))&gt;0,vlookup(A4,'Input - Capacities'!$F$3:$W$2013,7,0),"-")</f>
        <v>-</v>
      </c>
      <c r="J4" s="54" t="str">
        <f>if(len(vlookup(A4,'Input - Capacities'!$F$3:$W$2013,13,0))&gt;0,vlookup(A4,'Input - Capacities'!$F$3:$W$2013,13,0),"-")</f>
        <v>https://iea.blob.core.windows.net/assets/b066e0be-9a3f-49ca-b932-38a1e81bda2a/Cross-BorderTradingforTajikistan_ARoadmap.pdf</v>
      </c>
      <c r="K4" s="54" t="str">
        <f>if(len(vlookup(A4,'Input - Capacities'!$F$3:$W$2013,14,0))&gt;0,vlookup(A4,'Input - Capacities'!$F$3:$W$2013,14,0),"-")</f>
        <v>https://www.chathamhouse.org/sites/default/files/CHHJ7132-Afghanistan-Regional-Engagement-RP-WEB.pdf</v>
      </c>
      <c r="L4" s="53" t="str">
        <f>if(len(vlookup(A4,'Input - Capacities'!$F$3:$W$2013,17,0))&gt;0,vlookup(A4,'Input - Capacities'!$F$3:$W$2013,17,0),"-")</f>
        <v>-</v>
      </c>
      <c r="M4" s="53" t="str">
        <f>if(len(vlookup(A4,'Input - Capacities'!$F$3:$W$2013,18,0))&gt;0,vlookup(A4,'Input - Capacities'!$F$3:$W$2013,18,0),"-")</f>
        <v>Following the specifics of the CASA-1000 project in the IEA report, the HVDC link from TJK to PAK will only transit through AFG (with transit charges) but not for power supply between TJK and AFG. New line is far in development, but finalization is stalled due to political unrest in Afghanistan. There's still interest in alternative projects between AFG and PAK (see Linkedin blog post) but no concrete plans found as of yet.</v>
      </c>
    </row>
    <row r="5">
      <c r="A5" s="53" t="str">
        <f t="array" ref="A5">IFERROR(INDEX('Input - Capacities'!$F$3:$F$1128, MATCH(0,COUNTIF($A$1:A4, 'Input - Capacities'!$F$3:$F$1128), 0)),"")</f>
        <v>TRNAFGXXTKMXX</v>
      </c>
      <c r="B5" s="53" t="str">
        <f t="shared" si="2"/>
        <v>AFGXX</v>
      </c>
      <c r="C5" s="53" t="str">
        <f t="shared" si="3"/>
        <v>TKMXX</v>
      </c>
      <c r="D5" s="53" t="str">
        <f t="shared" ref="D5:E5" si="6">left(B5,3)</f>
        <v>AFG</v>
      </c>
      <c r="E5" s="53" t="str">
        <f t="shared" si="6"/>
        <v>TKM</v>
      </c>
      <c r="F5" s="53">
        <f>max(SUMIFS('Input - Capacities'!$I$3:$I$1128,'Input - Capacities'!$F$3:$F$1128,A5))</f>
        <v>0</v>
      </c>
      <c r="G5" s="53">
        <f>max(SUMIFS('Input - Capacities'!$J$3:$J$1128,'Input - Capacities'!$F$3:$F$1128,A5))*-1</f>
        <v>400</v>
      </c>
      <c r="H5" s="53" t="str">
        <f>if(len(vlookup(A5,'Input - Capacities'!$F$3:$W$2013,6,0))&gt;0,vlookup(A5,'Input - Capacities'!$F$3:$W$2013,6,0),"-")</f>
        <v>-</v>
      </c>
      <c r="I5" s="53" t="str">
        <f>if(len(vlookup(A5,'Input - Capacities'!$F$3:$W$2013,7,0))&gt;0,vlookup(A5,'Input - Capacities'!$F$3:$W$2013,7,0),"-")</f>
        <v>-</v>
      </c>
      <c r="J5" s="54" t="str">
        <f>if(len(vlookup(A5,'Input - Capacities'!$F$3:$W$2013,13,0))&gt;0,vlookup(A5,'Input - Capacities'!$F$3:$W$2013,13,0),"-")</f>
        <v>https://iea.blob.core.windows.net/assets/b066e0be-9a3f-49ca-b932-38a1e81bda2a/Cross-BorderTradingforTajikistan_ARoadmap.pdf</v>
      </c>
      <c r="K5" s="54" t="str">
        <f>if(len(vlookup(A5,'Input - Capacities'!$F$3:$W$2013,14,0))&gt;0,vlookup(A5,'Input - Capacities'!$F$3:$W$2013,14,0),"-")</f>
        <v>https://www.chathamhouse.org/sites/default/files/CHHJ7132-Afghanistan-Regional-Engagement-RP-WEB.pdf</v>
      </c>
      <c r="L5" s="53" t="str">
        <f>if(len(vlookup(A5,'Input - Capacities'!$F$3:$W$2013,17,0))&gt;0,vlookup(A5,'Input - Capacities'!$F$3:$W$2013,17,0),"-")</f>
        <v>-</v>
      </c>
      <c r="M5" s="53" t="str">
        <f>if(len(vlookup(A5,'Input - Capacities'!$F$3:$W$2013,18,0))&gt;0,vlookup(A5,'Input - Capacities'!$F$3:$W$2013,18,0),"-")</f>
        <v>Currently a trade agreement of 400 MW for unilateral flow from Turkmenistan to Afghanistan is in place although the respective lines fulfilling this agreement are not always operational. Construction is underway for a 1000 MW 500 kV line between both countries. </v>
      </c>
    </row>
    <row r="6">
      <c r="A6" s="53" t="str">
        <f t="array" ref="A6">IFERROR(INDEX('Input - Capacities'!$F$3:$F$1128, MATCH(0,COUNTIF($A$1:A5, 'Input - Capacities'!$F$3:$F$1128), 0)),"")</f>
        <v>TRNAREXXINDWE</v>
      </c>
      <c r="B6" s="53" t="str">
        <f t="shared" si="2"/>
        <v>AREXX</v>
      </c>
      <c r="C6" s="53" t="str">
        <f t="shared" si="3"/>
        <v>INDWE</v>
      </c>
      <c r="D6" s="53" t="str">
        <f t="shared" ref="D6:E6" si="7">left(B6,3)</f>
        <v>ARE</v>
      </c>
      <c r="E6" s="53" t="str">
        <f t="shared" si="7"/>
        <v>IND</v>
      </c>
      <c r="F6" s="53">
        <f>max(SUMIFS('Input - Capacities'!$I$3:$I$1128,'Input - Capacities'!$F$3:$F$1128,A6))</f>
        <v>0</v>
      </c>
      <c r="G6" s="53">
        <f>max(SUMIFS('Input - Capacities'!$J$3:$J$1128,'Input - Capacities'!$F$3:$F$1128,A6))*-1</f>
        <v>0</v>
      </c>
      <c r="H6" s="53" t="str">
        <f>if(len(vlookup(A6,'Input - Capacities'!$F$3:$W$2013,6,0))&gt;0,vlookup(A6,'Input - Capacities'!$F$3:$W$2013,6,0),"-")</f>
        <v>-</v>
      </c>
      <c r="I6" s="53" t="str">
        <f>if(len(vlookup(A6,'Input - Capacities'!$F$3:$W$2013,7,0))&gt;0,vlookup(A6,'Input - Capacities'!$F$3:$W$2013,7,0),"-")</f>
        <v>-</v>
      </c>
      <c r="J6" s="54" t="str">
        <f>if(len(vlookup(A6,'Input - Capacities'!$F$3:$W$2013,13,0))&gt;0,vlookup(A6,'Input - Capacities'!$F$3:$W$2013,13,0),"-")</f>
        <v>https://openinframap.org/#4.16/20.3/63.43</v>
      </c>
      <c r="K6" s="55" t="str">
        <f>if(len(vlookup(A6,'Input - Capacities'!$F$3:$W$2013,14,0))&gt;0,vlookup(A6,'Input - Capacities'!$F$3:$W$2013,14,0),"-")</f>
        <v>-</v>
      </c>
      <c r="L6" s="53" t="str">
        <f>if(len(vlookup(A6,'Input - Capacities'!$F$3:$W$2013,17,0))&gt;0,vlookup(A6,'Input - Capacities'!$F$3:$W$2013,17,0),"-")</f>
        <v>-</v>
      </c>
      <c r="M6" s="53" t="str">
        <f>if(len(vlookup(A6,'Input - Capacities'!$F$3:$W$2013,18,0))&gt;0,vlookup(A6,'Input - Capacities'!$F$3:$W$2013,18,0),"-")</f>
        <v>No capacity as of yet, but a subsea transmission line is being considered between both countries as part of the One Sun, One World, One Grid initiative.</v>
      </c>
    </row>
    <row r="7">
      <c r="A7" s="53" t="str">
        <f t="array" ref="A7">IFERROR(INDEX('Input - Capacities'!$F$3:$F$1128, MATCH(0,COUNTIF($A$1:A6, 'Input - Capacities'!$F$3:$F$1128), 0)),"")</f>
        <v>TRNAREXXIRNXX</v>
      </c>
      <c r="B7" s="53" t="str">
        <f t="shared" si="2"/>
        <v>AREXX</v>
      </c>
      <c r="C7" s="53" t="str">
        <f t="shared" si="3"/>
        <v>IRNXX</v>
      </c>
      <c r="D7" s="53" t="str">
        <f t="shared" ref="D7:E7" si="8">left(B7,3)</f>
        <v>ARE</v>
      </c>
      <c r="E7" s="53" t="str">
        <f t="shared" si="8"/>
        <v>IRN</v>
      </c>
      <c r="F7" s="53">
        <f>max(SUMIFS('Input - Capacities'!$I$3:$I$1128,'Input - Capacities'!$F$3:$F$1128,A7))</f>
        <v>0</v>
      </c>
      <c r="G7" s="53">
        <f>max(SUMIFS('Input - Capacities'!$J$3:$J$1128,'Input - Capacities'!$F$3:$F$1128,A7))*-1</f>
        <v>0</v>
      </c>
      <c r="H7" s="53" t="str">
        <f>if(len(vlookup(A7,'Input - Capacities'!$F$3:$W$2013,6,0))&gt;0,vlookup(A7,'Input - Capacities'!$F$3:$W$2013,6,0),"-")</f>
        <v>-</v>
      </c>
      <c r="I7" s="53" t="str">
        <f>if(len(vlookup(A7,'Input - Capacities'!$F$3:$W$2013,7,0))&gt;0,vlookup(A7,'Input - Capacities'!$F$3:$W$2013,7,0),"-")</f>
        <v>-</v>
      </c>
      <c r="J7" s="54" t="str">
        <f>if(len(vlookup(A7,'Input - Capacities'!$F$3:$W$2013,13,0))&gt;0,vlookup(A7,'Input - Capacities'!$F$3:$W$2013,13,0),"-")</f>
        <v>https://www.irena.org/-/media/Files/IRENA/Agency/Events/2013/Nov/9_1/Africa-CEC-session-5_Regulation-and-Supervision-Bureau_Brownson_230613.pdf?la=en&amp;hash=23FDA42825C3C85A750B6973EB4E1FA74CCFFD5B</v>
      </c>
      <c r="K7" s="54" t="str">
        <f>if(len(vlookup(A7,'Input - Capacities'!$F$3:$W$2013,14,0))&gt;0,vlookup(A7,'Input - Capacities'!$F$3:$W$2013,14,0),"-")</f>
        <v>https://openinframap.org/#5.79/25.426/55.263</v>
      </c>
      <c r="L7" s="53" t="str">
        <f>if(len(vlookup(A7,'Input - Capacities'!$F$3:$W$2013,17,0))&gt;0,vlookup(A7,'Input - Capacities'!$F$3:$W$2013,17,0),"-")</f>
        <v>-</v>
      </c>
      <c r="M7" s="53" t="str">
        <f>if(len(vlookup(A7,'Input - Capacities'!$F$3:$W$2013,18,0))&gt;0,vlookup(A7,'Input - Capacities'!$F$3:$W$2013,18,0),"-")</f>
        <v>In the past it has been mentioned that there was interest for a subsea interconnection linking Iran with the Emirates but no concrete developments on this can be found.</v>
      </c>
    </row>
    <row r="8">
      <c r="A8" s="53" t="str">
        <f t="array" ref="A8">IFERROR(INDEX('Input - Capacities'!$F$3:$F$1128, MATCH(0,COUNTIF($A$1:A7, 'Input - Capacities'!$F$3:$F$1128), 0)),"")</f>
        <v>TRNAREXXOMNXX</v>
      </c>
      <c r="B8" s="53" t="str">
        <f t="shared" si="2"/>
        <v>AREXX</v>
      </c>
      <c r="C8" s="53" t="str">
        <f t="shared" si="3"/>
        <v>OMNXX</v>
      </c>
      <c r="D8" s="53" t="str">
        <f t="shared" ref="D8:E8" si="9">left(B8,3)</f>
        <v>ARE</v>
      </c>
      <c r="E8" s="53" t="str">
        <f t="shared" si="9"/>
        <v>OMN</v>
      </c>
      <c r="F8" s="53">
        <f>max(SUMIFS('Input - Capacities'!$I$3:$I$1128,'Input - Capacities'!$F$3:$F$1128,A8))</f>
        <v>400</v>
      </c>
      <c r="G8" s="53">
        <f>max(SUMIFS('Input - Capacities'!$J$3:$J$1128,'Input - Capacities'!$F$3:$F$1128,A8))*-1</f>
        <v>400</v>
      </c>
      <c r="H8" s="53">
        <f>if(len(vlookup(A8,'Input - Capacities'!$F$3:$W$2013,6,0))&gt;0,vlookup(A8,'Input - Capacities'!$F$3:$W$2013,6,0),"-")</f>
        <v>220</v>
      </c>
      <c r="I8" s="53" t="str">
        <f>if(len(vlookup(A8,'Input - Capacities'!$F$3:$W$2013,7,0))&gt;0,vlookup(A8,'Input - Capacities'!$F$3:$W$2013,7,0),"-")</f>
        <v>-</v>
      </c>
      <c r="J8" s="54" t="str">
        <f>if(len(vlookup(A8,'Input - Capacities'!$F$3:$W$2013,13,0))&gt;0,vlookup(A8,'Input - Capacities'!$F$3:$W$2013,13,0),"-")</f>
        <v>https://www.irena.org/-/media/Files/IRENA/Agency/Events/2013/Nov/9_1/Africa-CEC-session-5_Regulation-and-Supervision-Bureau_Brownson_230613.pdf?la=en&amp;hash=23FDA42825C3C85A750B6973EB4E1FA74CCFFD5B</v>
      </c>
      <c r="K8" s="55" t="str">
        <f>if(len(vlookup(A8,'Input - Capacities'!$F$3:$W$2013,14,0))&gt;0,vlookup(A8,'Input - Capacities'!$F$3:$W$2013,14,0),"-")</f>
        <v>-</v>
      </c>
      <c r="L8" s="53" t="str">
        <f>if(len(vlookup(A8,'Input - Capacities'!$F$3:$W$2013,17,0))&gt;0,vlookup(A8,'Input - Capacities'!$F$3:$W$2013,17,0),"-")</f>
        <v>-</v>
      </c>
      <c r="M8" s="53" t="str">
        <f>if(len(vlookup(A8,'Input - Capacities'!$F$3:$W$2013,18,0))&gt;0,vlookup(A8,'Input - Capacities'!$F$3:$W$2013,18,0),"-")</f>
        <v>A new link between Oman and Saudi Arabia is being planned but no mentioning as of now for new links to the Emirates.</v>
      </c>
    </row>
    <row r="9">
      <c r="A9" s="53" t="str">
        <f t="array" ref="A9">IFERROR(INDEX('Input - Capacities'!$F$3:$F$1128, MATCH(0,COUNTIF($A$1:A8, 'Input - Capacities'!$F$3:$F$1128), 0)),"")</f>
        <v>TRNAREXXSAUXX</v>
      </c>
      <c r="B9" s="53" t="str">
        <f t="shared" si="2"/>
        <v>AREXX</v>
      </c>
      <c r="C9" s="53" t="str">
        <f t="shared" si="3"/>
        <v>SAUXX</v>
      </c>
      <c r="D9" s="53" t="str">
        <f t="shared" ref="D9:E9" si="10">left(B9,3)</f>
        <v>ARE</v>
      </c>
      <c r="E9" s="53" t="str">
        <f t="shared" si="10"/>
        <v>SAU</v>
      </c>
      <c r="F9" s="53">
        <f>max(SUMIFS('Input - Capacities'!$I$3:$I$1128,'Input - Capacities'!$F$3:$F$1128,A9))</f>
        <v>900</v>
      </c>
      <c r="G9" s="53">
        <f>max(SUMIFS('Input - Capacities'!$J$3:$J$1128,'Input - Capacities'!$F$3:$F$1128,A9))*-1</f>
        <v>900</v>
      </c>
      <c r="H9" s="53">
        <f>if(len(vlookup(A9,'Input - Capacities'!$F$3:$W$2013,6,0))&gt;0,vlookup(A9,'Input - Capacities'!$F$3:$W$2013,6,0),"-")</f>
        <v>400</v>
      </c>
      <c r="I9" s="53" t="str">
        <f>if(len(vlookup(A9,'Input - Capacities'!$F$3:$W$2013,7,0))&gt;0,vlookup(A9,'Input - Capacities'!$F$3:$W$2013,7,0),"-")</f>
        <v>-</v>
      </c>
      <c r="J9" s="54" t="str">
        <f>if(len(vlookup(A9,'Input - Capacities'!$F$3:$W$2013,13,0))&gt;0,vlookup(A9,'Input - Capacities'!$F$3:$W$2013,13,0),"-")</f>
        <v>https://www.irena.org/-/media/Files/IRENA/Agency/Events/2013/Nov/9_1/Africa-CEC-session-5_Regulation-and-Supervision-Bureau_Brownson_230613.pdf?la=en&amp;hash=23FDA42825C3C85A750B6973EB4E1FA74CCFFD5B</v>
      </c>
      <c r="K9" s="55" t="str">
        <f>if(len(vlookup(A9,'Input - Capacities'!$F$3:$W$2013,14,0))&gt;0,vlookup(A9,'Input - Capacities'!$F$3:$W$2013,14,0),"-")</f>
        <v>-</v>
      </c>
      <c r="L9" s="53" t="str">
        <f>if(len(vlookup(A9,'Input - Capacities'!$F$3:$W$2013,17,0))&gt;0,vlookup(A9,'Input - Capacities'!$F$3:$W$2013,17,0),"-")</f>
        <v>-</v>
      </c>
      <c r="M9" s="53" t="str">
        <f>if(len(vlookup(A9,'Input - Capacities'!$F$3:$W$2013,18,0))&gt;0,vlookup(A9,'Input - Capacities'!$F$3:$W$2013,18,0),"-")</f>
        <v>-</v>
      </c>
    </row>
    <row r="10">
      <c r="A10" s="53" t="str">
        <f t="array" ref="A10">IFERROR(INDEX('Input - Capacities'!$F$3:$F$1128, MATCH(0,COUNTIF($A$1:A9, 'Input - Capacities'!$F$3:$F$1128), 0)),"")</f>
        <v>TRNARMXXAZEXX</v>
      </c>
      <c r="B10" s="53" t="str">
        <f t="shared" si="2"/>
        <v>ARMXX</v>
      </c>
      <c r="C10" s="53" t="str">
        <f t="shared" si="3"/>
        <v>AZEXX</v>
      </c>
      <c r="D10" s="53" t="str">
        <f t="shared" ref="D10:E10" si="11">left(B10,3)</f>
        <v>ARM</v>
      </c>
      <c r="E10" s="53" t="str">
        <f t="shared" si="11"/>
        <v>AZE</v>
      </c>
      <c r="F10" s="53">
        <f>max(SUMIFS('Input - Capacities'!$I$3:$I$1128,'Input - Capacities'!$F$3:$F$1128,A10))</f>
        <v>0</v>
      </c>
      <c r="G10" s="53">
        <f>max(SUMIFS('Input - Capacities'!$J$3:$J$1128,'Input - Capacities'!$F$3:$F$1128,A10))*-1</f>
        <v>0</v>
      </c>
      <c r="H10" s="53" t="str">
        <f>if(len(vlookup(A10,'Input - Capacities'!$F$3:$W$2013,6,0))&gt;0,vlookup(A10,'Input - Capacities'!$F$3:$W$2013,6,0),"-")</f>
        <v>-</v>
      </c>
      <c r="I10" s="53" t="str">
        <f>if(len(vlookup(A10,'Input - Capacities'!$F$3:$W$2013,7,0))&gt;0,vlookup(A10,'Input - Capacities'!$F$3:$W$2013,7,0),"-")</f>
        <v>-</v>
      </c>
      <c r="J10" s="54" t="str">
        <f>if(len(vlookup(A10,'Input - Capacities'!$F$3:$W$2013,13,0))&gt;0,vlookup(A10,'Input - Capacities'!$F$3:$W$2013,13,0),"-")</f>
        <v>https://iea.blob.core.windows.net/assets/8328cc7c-e65e-4df1-a96f-514fdd0ac31e/Armenia2022EnergyPolicyReview.pdf</v>
      </c>
      <c r="K10" s="55" t="str">
        <f>if(len(vlookup(A10,'Input - Capacities'!$F$3:$W$2013,14,0))&gt;0,vlookup(A10,'Input - Capacities'!$F$3:$W$2013,14,0),"-")</f>
        <v>-</v>
      </c>
      <c r="L10" s="53" t="str">
        <f>if(len(vlookup(A10,'Input - Capacities'!$F$3:$W$2013,17,0))&gt;0,vlookup(A10,'Input - Capacities'!$F$3:$W$2013,17,0),"-")</f>
        <v>-</v>
      </c>
      <c r="M10" s="53" t="str">
        <f>if(len(vlookup(A10,'Input - Capacities'!$F$3:$W$2013,18,0))&gt;0,vlookup(A10,'Input - Capacities'!$F$3:$W$2013,18,0),"-")</f>
        <v>No mentioning of existing or planned interconnections between both countries in the Armenia 2022 Energy Policy Review.</v>
      </c>
    </row>
    <row r="11">
      <c r="A11" s="53" t="str">
        <f t="array" ref="A11">IFERROR(INDEX('Input - Capacities'!$F$3:$F$1128, MATCH(0,COUNTIF($A$1:A10, 'Input - Capacities'!$F$3:$F$1128), 0)),"")</f>
        <v>TRNARMXXGEOXX</v>
      </c>
      <c r="B11" s="53" t="str">
        <f t="shared" si="2"/>
        <v>ARMXX</v>
      </c>
      <c r="C11" s="53" t="str">
        <f t="shared" si="3"/>
        <v>GEOXX</v>
      </c>
      <c r="D11" s="53" t="str">
        <f t="shared" ref="D11:E11" si="12">left(B11,3)</f>
        <v>ARM</v>
      </c>
      <c r="E11" s="53" t="str">
        <f t="shared" si="12"/>
        <v>GEO</v>
      </c>
      <c r="F11" s="53">
        <f>max(SUMIFS('Input - Capacities'!$I$3:$I$1128,'Input - Capacities'!$F$3:$F$1128,A11))</f>
        <v>200</v>
      </c>
      <c r="G11" s="53">
        <f>max(SUMIFS('Input - Capacities'!$J$3:$J$1128,'Input - Capacities'!$F$3:$F$1128,A11))*-1</f>
        <v>200</v>
      </c>
      <c r="H11" s="53" t="str">
        <f>if(len(vlookup(A11,'Input - Capacities'!$F$3:$W$2013,6,0))&gt;0,vlookup(A11,'Input - Capacities'!$F$3:$W$2013,6,0),"-")</f>
        <v>110;110;200</v>
      </c>
      <c r="I11" s="53" t="str">
        <f>if(len(vlookup(A11,'Input - Capacities'!$F$3:$W$2013,7,0))&gt;0,vlookup(A11,'Input - Capacities'!$F$3:$W$2013,7,0),"-")</f>
        <v>-</v>
      </c>
      <c r="J11" s="54" t="str">
        <f>if(len(vlookup(A11,'Input - Capacities'!$F$3:$W$2013,13,0))&gt;0,vlookup(A11,'Input - Capacities'!$F$3:$W$2013,13,0),"-")</f>
        <v>https://iea.blob.core.windows.net/assets/8328cc7c-e65e-4df1-a96f-514fdd0ac31e/Armenia2022EnergyPolicyReview.pdf</v>
      </c>
      <c r="K11" s="55" t="str">
        <f>if(len(vlookup(A11,'Input - Capacities'!$F$3:$W$2013,14,0))&gt;0,vlookup(A11,'Input - Capacities'!$F$3:$W$2013,14,0),"-")</f>
        <v>-</v>
      </c>
      <c r="L11" s="53" t="str">
        <f>if(len(vlookup(A11,'Input - Capacities'!$F$3:$W$2013,17,0))&gt;0,vlookup(A11,'Input - Capacities'!$F$3:$W$2013,17,0),"-")</f>
        <v>Assumed power factor of 1 by converting MVA into MW.</v>
      </c>
      <c r="M11" s="53" t="str">
        <f>if(len(vlookup(A11,'Input - Capacities'!$F$3:$W$2013,18,0))&gt;0,vlookup(A11,'Input - Capacities'!$F$3:$W$2013,18,0),"-")</f>
        <v>There's mentioning of another 1000 MVA of planned capacity 'in later stages' but there doesn't seem to be concrete plans for this as of yet.</v>
      </c>
    </row>
    <row r="12">
      <c r="A12" s="53" t="str">
        <f t="array" ref="A12">IFERROR(INDEX('Input - Capacities'!$F$3:$F$1128, MATCH(0,COUNTIF($A$1:A11, 'Input - Capacities'!$F$3:$F$1128), 0)),"")</f>
        <v>TRNARMXXIRNXX</v>
      </c>
      <c r="B12" s="53" t="str">
        <f t="shared" si="2"/>
        <v>ARMXX</v>
      </c>
      <c r="C12" s="53" t="str">
        <f t="shared" si="3"/>
        <v>IRNXX</v>
      </c>
      <c r="D12" s="53" t="str">
        <f t="shared" ref="D12:E12" si="13">left(B12,3)</f>
        <v>ARM</v>
      </c>
      <c r="E12" s="53" t="str">
        <f t="shared" si="13"/>
        <v>IRN</v>
      </c>
      <c r="F12" s="53">
        <f>max(SUMIFS('Input - Capacities'!$I$3:$I$1128,'Input - Capacities'!$F$3:$F$1128,A12))</f>
        <v>350</v>
      </c>
      <c r="G12" s="53">
        <f>max(SUMIFS('Input - Capacities'!$J$3:$J$1128,'Input - Capacities'!$F$3:$F$1128,A12))*-1</f>
        <v>350</v>
      </c>
      <c r="H12" s="53" t="str">
        <f>if(len(vlookup(A12,'Input - Capacities'!$F$3:$W$2013,6,0))&gt;0,vlookup(A12,'Input - Capacities'!$F$3:$W$2013,6,0),"-")</f>
        <v>220;220</v>
      </c>
      <c r="I12" s="53" t="str">
        <f>if(len(vlookup(A12,'Input - Capacities'!$F$3:$W$2013,7,0))&gt;0,vlookup(A12,'Input - Capacities'!$F$3:$W$2013,7,0),"-")</f>
        <v>-</v>
      </c>
      <c r="J12" s="54" t="str">
        <f>if(len(vlookup(A12,'Input - Capacities'!$F$3:$W$2013,13,0))&gt;0,vlookup(A12,'Input - Capacities'!$F$3:$W$2013,13,0),"-")</f>
        <v>https://iea.blob.core.windows.net/assets/8328cc7c-e65e-4df1-a96f-514fdd0ac31e/Armenia2022EnergyPolicyReview.pdf</v>
      </c>
      <c r="K12" s="55" t="str">
        <f>if(len(vlookup(A12,'Input - Capacities'!$F$3:$W$2013,14,0))&gt;0,vlookup(A12,'Input - Capacities'!$F$3:$W$2013,14,0),"-")</f>
        <v>-</v>
      </c>
      <c r="L12" s="53" t="str">
        <f>if(len(vlookup(A12,'Input - Capacities'!$F$3:$W$2013,17,0))&gt;0,vlookup(A12,'Input - Capacities'!$F$3:$W$2013,17,0),"-")</f>
        <v>Assumed power factor of 1 by converting MVA into MW. The Armenia 2022 Energy Policy Review report by the IEA mentions that MVA is expected to increase from 350 to 1200 by 2025 hence assumed planned capacity is 1200-350 = 850 MVA/MW. </v>
      </c>
      <c r="M12" s="53" t="str">
        <f>if(len(vlookup(A12,'Input - Capacities'!$F$3:$W$2013,18,0))&gt;0,vlookup(A12,'Input - Capacities'!$F$3:$W$2013,18,0),"-")</f>
        <v>-</v>
      </c>
    </row>
    <row r="13">
      <c r="A13" s="53" t="str">
        <f t="array" ref="A13">IFERROR(INDEX('Input - Capacities'!$F$3:$F$1128, MATCH(0,COUNTIF($A$1:A12, 'Input - Capacities'!$F$3:$F$1128), 0)),"")</f>
        <v>TRNARMXXTURXX</v>
      </c>
      <c r="B13" s="53" t="str">
        <f t="shared" si="2"/>
        <v>ARMXX</v>
      </c>
      <c r="C13" s="53" t="str">
        <f t="shared" si="3"/>
        <v>TURXX</v>
      </c>
      <c r="D13" s="53" t="str">
        <f t="shared" ref="D13:E13" si="14">left(B13,3)</f>
        <v>ARM</v>
      </c>
      <c r="E13" s="53" t="str">
        <f t="shared" si="14"/>
        <v>TUR</v>
      </c>
      <c r="F13" s="53">
        <f>max(SUMIFS('Input - Capacities'!$I$3:$I$1128,'Input - Capacities'!$F$3:$F$1128,A13))</f>
        <v>0</v>
      </c>
      <c r="G13" s="53">
        <f>max(SUMIFS('Input - Capacities'!$J$3:$J$1128,'Input - Capacities'!$F$3:$F$1128,A13))*-1</f>
        <v>0</v>
      </c>
      <c r="H13" s="53" t="str">
        <f>if(len(vlookup(A13,'Input - Capacities'!$F$3:$W$2013,6,0))&gt;0,vlookup(A13,'Input - Capacities'!$F$3:$W$2013,6,0),"-")</f>
        <v>-</v>
      </c>
      <c r="I13" s="53" t="str">
        <f>if(len(vlookup(A13,'Input - Capacities'!$F$3:$W$2013,7,0))&gt;0,vlookup(A13,'Input - Capacities'!$F$3:$W$2013,7,0),"-")</f>
        <v>-</v>
      </c>
      <c r="J13" s="54" t="str">
        <f>if(len(vlookup(A13,'Input - Capacities'!$F$3:$W$2013,13,0))&gt;0,vlookup(A13,'Input - Capacities'!$F$3:$W$2013,13,0),"-")</f>
        <v>https://iea.blob.core.windows.net/assets/8328cc7c-e65e-4df1-a96f-514fdd0ac31e/Armenia2022EnergyPolicyReview.pdf</v>
      </c>
      <c r="K13" s="55" t="str">
        <f>if(len(vlookup(A13,'Input - Capacities'!$F$3:$W$2013,14,0))&gt;0,vlookup(A13,'Input - Capacities'!$F$3:$W$2013,14,0),"-")</f>
        <v>-</v>
      </c>
      <c r="L13" s="53" t="str">
        <f>if(len(vlookup(A13,'Input - Capacities'!$F$3:$W$2013,17,0))&gt;0,vlookup(A13,'Input - Capacities'!$F$3:$W$2013,17,0),"-")</f>
        <v>-</v>
      </c>
      <c r="M13" s="53" t="str">
        <f>if(len(vlookup(A13,'Input - Capacities'!$F$3:$W$2013,18,0))&gt;0,vlookup(A13,'Input - Capacities'!$F$3:$W$2013,18,0),"-")</f>
        <v>No mentioning of existing or planned interconnections between both countires in the Armenia 2022 Energy Policy Review.</v>
      </c>
    </row>
    <row r="14">
      <c r="A14" s="53" t="str">
        <f t="array" ref="A14">IFERROR(INDEX('Input - Capacities'!$F$3:$F$1128, MATCH(0,COUNTIF($A$1:A13, 'Input - Capacities'!$F$3:$F$1128), 0)),"")</f>
        <v>TRNBGDXXINDEA</v>
      </c>
      <c r="B14" s="53" t="str">
        <f t="shared" si="2"/>
        <v>BGDXX</v>
      </c>
      <c r="C14" s="53" t="str">
        <f t="shared" si="3"/>
        <v>INDEA</v>
      </c>
      <c r="D14" s="53" t="str">
        <f t="shared" ref="D14:E14" si="15">left(B14,3)</f>
        <v>BGD</v>
      </c>
      <c r="E14" s="53" t="str">
        <f t="shared" si="15"/>
        <v>IND</v>
      </c>
      <c r="F14" s="53">
        <f>max(SUMIFS('Input - Capacities'!$I$3:$I$1128,'Input - Capacities'!$F$3:$F$1128,A14))</f>
        <v>1000</v>
      </c>
      <c r="G14" s="53">
        <f>max(SUMIFS('Input - Capacities'!$J$3:$J$1128,'Input - Capacities'!$F$3:$F$1128,A14))*-1</f>
        <v>1000</v>
      </c>
      <c r="H14" s="53" t="str">
        <f>if(len(vlookup(A14,'Input - Capacities'!$F$3:$W$2013,6,0))&gt;0,vlookup(A14,'Input - Capacities'!$F$3:$W$2013,6,0),"-")</f>
        <v>-</v>
      </c>
      <c r="I14" s="53" t="str">
        <f>if(len(vlookup(A14,'Input - Capacities'!$F$3:$W$2013,7,0))&gt;0,vlookup(A14,'Input - Capacities'!$F$3:$W$2013,7,0),"-")</f>
        <v>-</v>
      </c>
      <c r="J14" s="54" t="str">
        <f>if(len(vlookup(A14,'Input - Capacities'!$F$3:$W$2013,13,0))&gt;0,vlookup(A14,'Input - Capacities'!$F$3:$W$2013,13,0),"-")</f>
        <v>https://powermin.gov.in/en/content/interconnection-neighbouring-countries</v>
      </c>
      <c r="K14" s="55" t="str">
        <f>if(len(vlookup(A14,'Input - Capacities'!$F$3:$W$2013,14,0))&gt;0,vlookup(A14,'Input - Capacities'!$F$3:$W$2013,14,0),"-")</f>
        <v>-</v>
      </c>
      <c r="L14" s="53" t="str">
        <f>if(len(vlookup(A14,'Input - Capacities'!$F$3:$W$2013,17,0))&gt;0,vlookup(A14,'Input - Capacities'!$F$3:$W$2013,17,0),"-")</f>
        <v>-</v>
      </c>
      <c r="M14" s="53" t="str">
        <f>if(len(vlookup(A14,'Input - Capacities'!$F$3:$W$2013,18,0))&gt;0,vlookup(A14,'Input - Capacities'!$F$3:$W$2013,18,0),"-")</f>
        <v>A 765 kV Double Circuit transmission project is being reviewed by the respective authorities in Bangladesh and India (Katihar-Parbatipur-Baranagar 765 KV high power interconnection transmission line project) yet as of now this is in early stages. No mentioning of expected transmission capacity in MW terms nor any expected completion year.</v>
      </c>
    </row>
    <row r="15">
      <c r="A15" s="53" t="str">
        <f t="array" ref="A15">IFERROR(INDEX('Input - Capacities'!$F$3:$F$1128, MATCH(0,COUNTIF($A$1:A14, 'Input - Capacities'!$F$3:$F$1128), 0)),"")</f>
        <v>TRNBGDXXINDNE</v>
      </c>
      <c r="B15" s="53" t="str">
        <f t="shared" si="2"/>
        <v>BGDXX</v>
      </c>
      <c r="C15" s="53" t="str">
        <f t="shared" si="3"/>
        <v>INDNE</v>
      </c>
      <c r="D15" s="53" t="str">
        <f t="shared" ref="D15:E15" si="16">left(B15,3)</f>
        <v>BGD</v>
      </c>
      <c r="E15" s="53" t="str">
        <f t="shared" si="16"/>
        <v>IND</v>
      </c>
      <c r="F15" s="53">
        <f>max(SUMIFS('Input - Capacities'!$I$3:$I$1128,'Input - Capacities'!$F$3:$F$1128,A15))</f>
        <v>160</v>
      </c>
      <c r="G15" s="53">
        <f>max(SUMIFS('Input - Capacities'!$J$3:$J$1128,'Input - Capacities'!$F$3:$F$1128,A15))*-1</f>
        <v>160</v>
      </c>
      <c r="H15" s="53" t="str">
        <f>if(len(vlookup(A15,'Input - Capacities'!$F$3:$W$2013,6,0))&gt;0,vlookup(A15,'Input - Capacities'!$F$3:$W$2013,6,0),"-")</f>
        <v>-</v>
      </c>
      <c r="I15" s="53" t="str">
        <f>if(len(vlookup(A15,'Input - Capacities'!$F$3:$W$2013,7,0))&gt;0,vlookup(A15,'Input - Capacities'!$F$3:$W$2013,7,0),"-")</f>
        <v>-</v>
      </c>
      <c r="J15" s="54" t="str">
        <f>if(len(vlookup(A15,'Input - Capacities'!$F$3:$W$2013,13,0))&gt;0,vlookup(A15,'Input - Capacities'!$F$3:$W$2013,13,0),"-")</f>
        <v>https://powermin.gov.in/en/content/interconnection-neighbouring-countries</v>
      </c>
      <c r="K15" s="55" t="str">
        <f>if(len(vlookup(A15,'Input - Capacities'!$F$3:$W$2013,14,0))&gt;0,vlookup(A15,'Input - Capacities'!$F$3:$W$2013,14,0),"-")</f>
        <v>-</v>
      </c>
      <c r="L15" s="53" t="str">
        <f>if(len(vlookup(A15,'Input - Capacities'!$F$3:$W$2013,17,0))&gt;0,vlookup(A15,'Input - Capacities'!$F$3:$W$2013,17,0),"-")</f>
        <v>-</v>
      </c>
      <c r="M15" s="53" t="str">
        <f>if(len(vlookup(A15,'Input - Capacities'!$F$3:$W$2013,18,0))&gt;0,vlookup(A15,'Input - Capacities'!$F$3:$W$2013,18,0),"-")</f>
        <v>-</v>
      </c>
    </row>
    <row r="16">
      <c r="A16" s="53" t="str">
        <f t="array" ref="A16">IFERROR(INDEX('Input - Capacities'!$F$3:$F$1128, MATCH(0,COUNTIF($A$1:A15, 'Input - Capacities'!$F$3:$F$1128), 0)),"")</f>
        <v>TRNBRNXXMYSSK</v>
      </c>
      <c r="B16" s="53" t="str">
        <f t="shared" si="2"/>
        <v>BRNXX</v>
      </c>
      <c r="C16" s="53" t="str">
        <f t="shared" si="3"/>
        <v>MYSSK</v>
      </c>
      <c r="D16" s="53" t="str">
        <f t="shared" ref="D16:E16" si="17">left(B16,3)</f>
        <v>BRN</v>
      </c>
      <c r="E16" s="53" t="str">
        <f t="shared" si="17"/>
        <v>MYS</v>
      </c>
      <c r="F16" s="53">
        <f>max(SUMIFS('Input - Capacities'!$I$3:$I$1128,'Input - Capacities'!$F$3:$F$1128,A16))</f>
        <v>0</v>
      </c>
      <c r="G16" s="53">
        <f>max(SUMIFS('Input - Capacities'!$J$3:$J$1128,'Input - Capacities'!$F$3:$F$1128,A16))*-1</f>
        <v>0</v>
      </c>
      <c r="H16" s="53" t="str">
        <f>if(len(vlookup(A16,'Input - Capacities'!$F$3:$W$2013,6,0))&gt;0,vlookup(A16,'Input - Capacities'!$F$3:$W$2013,6,0),"-")</f>
        <v>-</v>
      </c>
      <c r="I16" s="53" t="str">
        <f>if(len(vlookup(A16,'Input - Capacities'!$F$3:$W$2013,7,0))&gt;0,vlookup(A16,'Input - Capacities'!$F$3:$W$2013,7,0),"-")</f>
        <v>-</v>
      </c>
      <c r="J16" s="54" t="str">
        <f>if(len(vlookup(A16,'Input - Capacities'!$F$3:$W$2013,13,0))&gt;0,vlookup(A16,'Input - Capacities'!$F$3:$W$2013,13,0),"-")</f>
        <v>https://openinframap.org/#7.67/4.021/115.104</v>
      </c>
      <c r="K16" s="55" t="str">
        <f>if(len(vlookup(A16,'Input - Capacities'!$F$3:$W$2013,14,0))&gt;0,vlookup(A16,'Input - Capacities'!$F$3:$W$2013,14,0),"-")</f>
        <v>-</v>
      </c>
      <c r="L16" s="53" t="str">
        <f>if(len(vlookup(A16,'Input - Capacities'!$F$3:$W$2013,17,0))&gt;0,vlookup(A16,'Input - Capacities'!$F$3:$W$2013,17,0),"-")</f>
        <v>-</v>
      </c>
      <c r="M16" s="53" t="str">
        <f>if(len(vlookup(A16,'Input - Capacities'!$F$3:$W$2013,18,0))&gt;0,vlookup(A16,'Input - Capacities'!$F$3:$W$2013,18,0),"-")</f>
        <v>In September 2023 the BIMP countries (Brunei Darussalam, Indonesia, Malaysia and the Philippines) agreed on launching a pilot project to study cross-border power trade amongst themselves as part of the ASEAN power grid developments. However, as of yet no concrete plans exist for specific transmission projects between BRN and MYS.</v>
      </c>
    </row>
    <row r="17">
      <c r="A17" s="53" t="str">
        <f t="array" ref="A17">IFERROR(INDEX('Input - Capacities'!$F$3:$F$1128, MATCH(0,COUNTIF($A$1:A16, 'Input - Capacities'!$F$3:$F$1128), 0)),"")</f>
        <v>TRNBTNXXCHNTI</v>
      </c>
      <c r="B17" s="53" t="str">
        <f t="shared" si="2"/>
        <v>BTNXX</v>
      </c>
      <c r="C17" s="53" t="str">
        <f t="shared" si="3"/>
        <v>CHNTI</v>
      </c>
      <c r="D17" s="53" t="str">
        <f t="shared" ref="D17:E17" si="18">left(B17,3)</f>
        <v>BTN</v>
      </c>
      <c r="E17" s="53" t="str">
        <f t="shared" si="18"/>
        <v>CHN</v>
      </c>
      <c r="F17" s="53">
        <f>max(SUMIFS('Input - Capacities'!$I$3:$I$1128,'Input - Capacities'!$F$3:$F$1128,A17))</f>
        <v>0</v>
      </c>
      <c r="G17" s="53">
        <f>max(SUMIFS('Input - Capacities'!$J$3:$J$1128,'Input - Capacities'!$F$3:$F$1128,A17))*-1</f>
        <v>0</v>
      </c>
      <c r="H17" s="53" t="str">
        <f>if(len(vlookup(A17,'Input - Capacities'!$F$3:$W$2013,6,0))&gt;0,vlookup(A17,'Input - Capacities'!$F$3:$W$2013,6,0),"-")</f>
        <v>-</v>
      </c>
      <c r="I17" s="53" t="str">
        <f>if(len(vlookup(A17,'Input - Capacities'!$F$3:$W$2013,7,0))&gt;0,vlookup(A17,'Input - Capacities'!$F$3:$W$2013,7,0),"-")</f>
        <v>-</v>
      </c>
      <c r="J17" s="54" t="str">
        <f>if(len(vlookup(A17,'Input - Capacities'!$F$3:$W$2013,13,0))&gt;0,vlookup(A17,'Input - Capacities'!$F$3:$W$2013,13,0),"-")</f>
        <v>https://openinframap.org/#6.97/28.151/92.93</v>
      </c>
      <c r="K17" s="55" t="str">
        <f>if(len(vlookup(A17,'Input - Capacities'!$F$3:$W$2013,14,0))&gt;0,vlookup(A17,'Input - Capacities'!$F$3:$W$2013,14,0),"-")</f>
        <v>-</v>
      </c>
      <c r="L17" s="53" t="str">
        <f>if(len(vlookup(A17,'Input - Capacities'!$F$3:$W$2013,17,0))&gt;0,vlookup(A17,'Input - Capacities'!$F$3:$W$2013,17,0),"-")</f>
        <v>-</v>
      </c>
      <c r="M17" s="53" t="str">
        <f>if(len(vlookup(A17,'Input - Capacities'!$F$3:$W$2013,18,0))&gt;0,vlookup(A17,'Input - Capacities'!$F$3:$W$2013,18,0),"-")</f>
        <v>No mentioning of planned electricity trade initiatives between both countries in 2020 and 2030 transmission development plan. </v>
      </c>
    </row>
    <row r="18">
      <c r="A18" s="53" t="str">
        <f t="array" ref="A18">IFERROR(INDEX('Input - Capacities'!$F$3:$F$1128, MATCH(0,COUNTIF($A$1:A17, 'Input - Capacities'!$F$3:$F$1128), 0)),"")</f>
        <v>TRNBTNXXINDEA</v>
      </c>
      <c r="B18" s="53" t="str">
        <f t="shared" si="2"/>
        <v>BTNXX</v>
      </c>
      <c r="C18" s="53" t="str">
        <f t="shared" si="3"/>
        <v>INDEA</v>
      </c>
      <c r="D18" s="53" t="str">
        <f t="shared" ref="D18:E18" si="19">left(B18,3)</f>
        <v>BTN</v>
      </c>
      <c r="E18" s="53" t="str">
        <f t="shared" si="19"/>
        <v>IND</v>
      </c>
      <c r="F18" s="53">
        <f>max(SUMIFS('Input - Capacities'!$I$3:$I$1128,'Input - Capacities'!$F$3:$F$1128,A18))</f>
        <v>1980</v>
      </c>
      <c r="G18" s="53">
        <f>max(SUMIFS('Input - Capacities'!$J$3:$J$1128,'Input - Capacities'!$F$3:$F$1128,A18))*-1</f>
        <v>0</v>
      </c>
      <c r="H18" s="53" t="str">
        <f>if(len(vlookup(A18,'Input - Capacities'!$F$3:$W$2013,6,0))&gt;0,vlookup(A18,'Input - Capacities'!$F$3:$W$2013,6,0),"-")</f>
        <v>-</v>
      </c>
      <c r="I18" s="53" t="str">
        <f>if(len(vlookup(A18,'Input - Capacities'!$F$3:$W$2013,7,0))&gt;0,vlookup(A18,'Input - Capacities'!$F$3:$W$2013,7,0),"-")</f>
        <v>-</v>
      </c>
      <c r="J18" s="54" t="str">
        <f>if(len(vlookup(A18,'Input - Capacities'!$F$3:$W$2013,13,0))&gt;0,vlookup(A18,'Input - Capacities'!$F$3:$W$2013,13,0),"-")</f>
        <v>https://powermin.gov.in/en/content/interconnection-neighbouring-countries</v>
      </c>
      <c r="K18" s="55" t="str">
        <f>if(len(vlookup(A18,'Input - Capacities'!$F$3:$W$2013,14,0))&gt;0,vlookup(A18,'Input - Capacities'!$F$3:$W$2013,14,0),"-")</f>
        <v>-</v>
      </c>
      <c r="L18" s="53" t="str">
        <f>if(len(vlookup(A18,'Input - Capacities'!$F$3:$W$2013,17,0))&gt;0,vlookup(A18,'Input - Capacities'!$F$3:$W$2013,17,0),"-")</f>
        <v>The Ministry of Power of the government of India mentions that the power transfer between Bhutan and India by 2024-2025 is expected to increase to 4200 MW. The transfer capacity is used to export electricity from Bhutan's hydro facilities. The assumed unidirectional planned capacity therefore is 4200 MW - 1980 MW = 2220 MW.</v>
      </c>
      <c r="M18" s="53" t="str">
        <f>if(len(vlookup(A18,'Input - Capacities'!$F$3:$W$2013,18,0))&gt;0,vlookup(A18,'Input - Capacities'!$F$3:$W$2013,18,0),"-")</f>
        <v>-</v>
      </c>
    </row>
    <row r="19">
      <c r="A19" s="53" t="str">
        <f t="array" ref="A19">IFERROR(INDEX('Input - Capacities'!$F$3:$F$1128, MATCH(0,COUNTIF($A$1:A18, 'Input - Capacities'!$F$3:$F$1128), 0)),"")</f>
        <v>TRNIDNJWIDNKA</v>
      </c>
      <c r="B19" s="53" t="str">
        <f t="shared" si="2"/>
        <v>IDNJW</v>
      </c>
      <c r="C19" s="53" t="str">
        <f t="shared" si="3"/>
        <v>IDNKA</v>
      </c>
      <c r="D19" s="53" t="str">
        <f t="shared" ref="D19:E19" si="20">left(B19,3)</f>
        <v>IDN</v>
      </c>
      <c r="E19" s="53" t="str">
        <f t="shared" si="20"/>
        <v>IDN</v>
      </c>
      <c r="F19" s="53">
        <f>max(SUMIFS('Input - Capacities'!$I$3:$I$1128,'Input - Capacities'!$F$3:$F$1128,A19))</f>
        <v>0</v>
      </c>
      <c r="G19" s="53">
        <f>max(SUMIFS('Input - Capacities'!$J$3:$J$1128,'Input - Capacities'!$F$3:$F$1128,A19))*-1</f>
        <v>0</v>
      </c>
      <c r="H19" s="53" t="str">
        <f>if(len(vlookup(A19,'Input - Capacities'!$F$3:$W$2013,6,0))&gt;0,vlookup(A19,'Input - Capacities'!$F$3:$W$2013,6,0),"-")</f>
        <v>-</v>
      </c>
      <c r="I19" s="53" t="str">
        <f>if(len(vlookup(A19,'Input - Capacities'!$F$3:$W$2013,7,0))&gt;0,vlookup(A19,'Input - Capacities'!$F$3:$W$2013,7,0),"-")</f>
        <v>-</v>
      </c>
      <c r="J19" s="54" t="str">
        <f>if(len(vlookup(A19,'Input - Capacities'!$F$3:$W$2013,13,0))&gt;0,vlookup(A19,'Input - Capacities'!$F$3:$W$2013,13,0),"-")</f>
        <v>https://iesr.or.id/wp-content/uploads/2019/04/COMS-PUB-0021_A-Roadmap-for-Indonesia_s-Power-Sector.pdf</v>
      </c>
      <c r="K19" s="55" t="str">
        <f>if(len(vlookup(A19,'Input - Capacities'!$F$3:$W$2013,14,0))&gt;0,vlookup(A19,'Input - Capacities'!$F$3:$W$2013,14,0),"-")</f>
        <v>-</v>
      </c>
      <c r="L19" s="53" t="str">
        <f>if(len(vlookup(A19,'Input - Capacities'!$F$3:$W$2013,17,0))&gt;0,vlookup(A19,'Input - Capacities'!$F$3:$W$2013,17,0),"-")</f>
        <v>-</v>
      </c>
      <c r="M19" s="53" t="str">
        <f>if(len(vlookup(A19,'Input - Capacities'!$F$3:$W$2013,18,0))&gt;0,vlookup(A19,'Input - Capacities'!$F$3:$W$2013,18,0),"-")</f>
        <v>-</v>
      </c>
    </row>
    <row r="20">
      <c r="A20" s="53" t="str">
        <f t="array" ref="A20">IFERROR(INDEX('Input - Capacities'!$F$3:$F$1128, MATCH(0,COUNTIF($A$1:A19, 'Input - Capacities'!$F$3:$F$1128), 0)),"")</f>
        <v>TRNIDNJWIDNNU</v>
      </c>
      <c r="B20" s="53" t="str">
        <f t="shared" si="2"/>
        <v>IDNJW</v>
      </c>
      <c r="C20" s="53" t="str">
        <f t="shared" si="3"/>
        <v>IDNNU</v>
      </c>
      <c r="D20" s="53" t="str">
        <f t="shared" ref="D20:E20" si="21">left(B20,3)</f>
        <v>IDN</v>
      </c>
      <c r="E20" s="53" t="str">
        <f t="shared" si="21"/>
        <v>IDN</v>
      </c>
      <c r="F20" s="53">
        <f>max(SUMIFS('Input - Capacities'!$I$3:$I$1128,'Input - Capacities'!$F$3:$F$1128,A20))</f>
        <v>2000</v>
      </c>
      <c r="G20" s="53">
        <f>max(SUMIFS('Input - Capacities'!$J$3:$J$1128,'Input - Capacities'!$F$3:$F$1128,A20))*-1</f>
        <v>2000</v>
      </c>
      <c r="H20" s="53" t="str">
        <f>if(len(vlookup(A20,'Input - Capacities'!$F$3:$W$2013,6,0))&gt;0,vlookup(A20,'Input - Capacities'!$F$3:$W$2013,6,0),"-")</f>
        <v>-</v>
      </c>
      <c r="I20" s="53" t="str">
        <f>if(len(vlookup(A20,'Input - Capacities'!$F$3:$W$2013,7,0))&gt;0,vlookup(A20,'Input - Capacities'!$F$3:$W$2013,7,0),"-")</f>
        <v>-</v>
      </c>
      <c r="J20" s="54" t="str">
        <f>if(len(vlookup(A20,'Input - Capacities'!$F$3:$W$2013,13,0))&gt;0,vlookup(A20,'Input - Capacities'!$F$3:$W$2013,13,0),"-")</f>
        <v>https://iesr.or.id/wp-content/uploads/2019/04/COMS-PUB-0021_A-Roadmap-for-Indonesia_s-Power-Sector.pdf</v>
      </c>
      <c r="K20" s="55" t="str">
        <f>if(len(vlookup(A20,'Input - Capacities'!$F$3:$W$2013,14,0))&gt;0,vlookup(A20,'Input - Capacities'!$F$3:$W$2013,14,0),"-")</f>
        <v>-</v>
      </c>
      <c r="L20" s="53" t="str">
        <f>if(len(vlookup(A20,'Input - Capacities'!$F$3:$W$2013,17,0))&gt;0,vlookup(A20,'Input - Capacities'!$F$3:$W$2013,17,0),"-")</f>
        <v>-</v>
      </c>
      <c r="M20" s="53" t="str">
        <f>if(len(vlookup(A20,'Input - Capacities'!$F$3:$W$2013,18,0))&gt;0,vlookup(A20,'Input - Capacities'!$F$3:$W$2013,18,0),"-")</f>
        <v>-</v>
      </c>
    </row>
    <row r="21">
      <c r="A21" s="53" t="str">
        <f t="array" ref="A21">IFERROR(INDEX('Input - Capacities'!$F$3:$F$1128, MATCH(0,COUNTIF($A$1:A20, 'Input - Capacities'!$F$3:$F$1128), 0)),"")</f>
        <v>TRNIDNJWIDNSM</v>
      </c>
      <c r="B21" s="53" t="str">
        <f t="shared" si="2"/>
        <v>IDNJW</v>
      </c>
      <c r="C21" s="53" t="str">
        <f t="shared" si="3"/>
        <v>IDNSM</v>
      </c>
      <c r="D21" s="53" t="str">
        <f t="shared" ref="D21:E21" si="22">left(B21,3)</f>
        <v>IDN</v>
      </c>
      <c r="E21" s="53" t="str">
        <f t="shared" si="22"/>
        <v>IDN</v>
      </c>
      <c r="F21" s="53">
        <f>max(SUMIFS('Input - Capacities'!$I$3:$I$1128,'Input - Capacities'!$F$3:$F$1128,A21))</f>
        <v>0</v>
      </c>
      <c r="G21" s="53">
        <f>max(SUMIFS('Input - Capacities'!$J$3:$J$1128,'Input - Capacities'!$F$3:$F$1128,A21))*-1</f>
        <v>0</v>
      </c>
      <c r="H21" s="53" t="str">
        <f>if(len(vlookup(A21,'Input - Capacities'!$F$3:$W$2013,6,0))&gt;0,vlookup(A21,'Input - Capacities'!$F$3:$W$2013,6,0),"-")</f>
        <v>-</v>
      </c>
      <c r="I21" s="53" t="str">
        <f>if(len(vlookup(A21,'Input - Capacities'!$F$3:$W$2013,7,0))&gt;0,vlookup(A21,'Input - Capacities'!$F$3:$W$2013,7,0),"-")</f>
        <v>-</v>
      </c>
      <c r="J21" s="54" t="str">
        <f>if(len(vlookup(A21,'Input - Capacities'!$F$3:$W$2013,13,0))&gt;0,vlookup(A21,'Input - Capacities'!$F$3:$W$2013,13,0),"-")</f>
        <v>https://iesr.or.id/wp-content/uploads/2019/04/COMS-PUB-0021_A-Roadmap-for-Indonesia_s-Power-Sector.pdf</v>
      </c>
      <c r="K21" s="55" t="str">
        <f>if(len(vlookup(A21,'Input - Capacities'!$F$3:$W$2013,14,0))&gt;0,vlookup(A21,'Input - Capacities'!$F$3:$W$2013,14,0),"-")</f>
        <v>-</v>
      </c>
      <c r="L21" s="53" t="str">
        <f>if(len(vlookup(A21,'Input - Capacities'!$F$3:$W$2013,17,0))&gt;0,vlookup(A21,'Input - Capacities'!$F$3:$W$2013,17,0),"-")</f>
        <v>-</v>
      </c>
      <c r="M21" s="53" t="str">
        <f>if(len(vlookup(A21,'Input - Capacities'!$F$3:$W$2013,18,0))&gt;0,vlookup(A21,'Input - Capacities'!$F$3:$W$2013,18,0),"-")</f>
        <v>-</v>
      </c>
    </row>
    <row r="22">
      <c r="A22" s="53" t="str">
        <f t="array" ref="A22">IFERROR(INDEX('Input - Capacities'!$F$3:$F$1128, MATCH(0,COUNTIF($A$1:A21, 'Input - Capacities'!$F$3:$F$1128), 0)),"")</f>
        <v>TRNIDNKAIDNSL</v>
      </c>
      <c r="B22" s="53" t="str">
        <f t="shared" si="2"/>
        <v>IDNKA</v>
      </c>
      <c r="C22" s="53" t="str">
        <f t="shared" si="3"/>
        <v>IDNSL</v>
      </c>
      <c r="D22" s="53" t="str">
        <f t="shared" ref="D22:E22" si="23">left(B22,3)</f>
        <v>IDN</v>
      </c>
      <c r="E22" s="53" t="str">
        <f t="shared" si="23"/>
        <v>IDN</v>
      </c>
      <c r="F22" s="53">
        <f>max(SUMIFS('Input - Capacities'!$I$3:$I$1128,'Input - Capacities'!$F$3:$F$1128,A22))</f>
        <v>0</v>
      </c>
      <c r="G22" s="53">
        <f>max(SUMIFS('Input - Capacities'!$J$3:$J$1128,'Input - Capacities'!$F$3:$F$1128,A22))*-1</f>
        <v>0</v>
      </c>
      <c r="H22" s="53" t="str">
        <f>if(len(vlookup(A22,'Input - Capacities'!$F$3:$W$2013,6,0))&gt;0,vlookup(A22,'Input - Capacities'!$F$3:$W$2013,6,0),"-")</f>
        <v>-</v>
      </c>
      <c r="I22" s="53" t="str">
        <f>if(len(vlookup(A22,'Input - Capacities'!$F$3:$W$2013,7,0))&gt;0,vlookup(A22,'Input - Capacities'!$F$3:$W$2013,7,0),"-")</f>
        <v>-</v>
      </c>
      <c r="J22" s="54" t="str">
        <f>if(len(vlookup(A22,'Input - Capacities'!$F$3:$W$2013,13,0))&gt;0,vlookup(A22,'Input - Capacities'!$F$3:$W$2013,13,0),"-")</f>
        <v>https://iesr.or.id/wp-content/uploads/2019/04/COMS-PUB-0021_A-Roadmap-for-Indonesia_s-Power-Sector.pdf</v>
      </c>
      <c r="K22" s="55" t="str">
        <f>if(len(vlookup(A22,'Input - Capacities'!$F$3:$W$2013,14,0))&gt;0,vlookup(A22,'Input - Capacities'!$F$3:$W$2013,14,0),"-")</f>
        <v>-</v>
      </c>
      <c r="L22" s="53" t="str">
        <f>if(len(vlookup(A22,'Input - Capacities'!$F$3:$W$2013,17,0))&gt;0,vlookup(A22,'Input - Capacities'!$F$3:$W$2013,17,0),"-")</f>
        <v>-</v>
      </c>
      <c r="M22" s="53" t="str">
        <f>if(len(vlookup(A22,'Input - Capacities'!$F$3:$W$2013,18,0))&gt;0,vlookup(A22,'Input - Capacities'!$F$3:$W$2013,18,0),"-")</f>
        <v>-</v>
      </c>
    </row>
    <row r="23">
      <c r="A23" s="53" t="str">
        <f t="array" ref="A23">IFERROR(INDEX('Input - Capacities'!$F$3:$F$1128, MATCH(0,COUNTIF($A$1:A22, 'Input - Capacities'!$F$3:$F$1128), 0)),"")</f>
        <v>TRNIDNKAMYSSH</v>
      </c>
      <c r="B23" s="53" t="str">
        <f t="shared" si="2"/>
        <v>IDNKA</v>
      </c>
      <c r="C23" s="53" t="str">
        <f t="shared" si="3"/>
        <v>MYSSH</v>
      </c>
      <c r="D23" s="53" t="str">
        <f t="shared" ref="D23:E23" si="24">left(B23,3)</f>
        <v>IDN</v>
      </c>
      <c r="E23" s="53" t="str">
        <f t="shared" si="24"/>
        <v>MYS</v>
      </c>
      <c r="F23" s="53">
        <f>max(SUMIFS('Input - Capacities'!$I$3:$I$1128,'Input - Capacities'!$F$3:$F$1128,A23))</f>
        <v>0</v>
      </c>
      <c r="G23" s="53">
        <f>max(SUMIFS('Input - Capacities'!$J$3:$J$1128,'Input - Capacities'!$F$3:$F$1128,A23))*-1</f>
        <v>0</v>
      </c>
      <c r="H23" s="53" t="str">
        <f>if(len(vlookup(A23,'Input - Capacities'!$F$3:$W$2013,6,0))&gt;0,vlookup(A23,'Input - Capacities'!$F$3:$W$2013,6,0),"-")</f>
        <v>-</v>
      </c>
      <c r="I23" s="53" t="str">
        <f>if(len(vlookup(A23,'Input - Capacities'!$F$3:$W$2013,7,0))&gt;0,vlookup(A23,'Input - Capacities'!$F$3:$W$2013,7,0),"-")</f>
        <v>-</v>
      </c>
      <c r="J23" s="54" t="str">
        <f>if(len(vlookup(A23,'Input - Capacities'!$F$3:$W$2013,13,0))&gt;0,vlookup(A23,'Input - Capacities'!$F$3:$W$2013,13,0),"-")</f>
        <v>https://iopscience.iop.org/article/10.1088/1755-1315/997/1/012011/pdf</v>
      </c>
      <c r="K23" s="55" t="str">
        <f>if(len(vlookup(A23,'Input - Capacities'!$F$3:$W$2013,14,0))&gt;0,vlookup(A23,'Input - Capacities'!$F$3:$W$2013,14,0),"-")</f>
        <v>-</v>
      </c>
      <c r="L23" s="53" t="str">
        <f>if(len(vlookup(A23,'Input - Capacities'!$F$3:$W$2013,17,0))&gt;0,vlookup(A23,'Input - Capacities'!$F$3:$W$2013,17,0),"-")</f>
        <v>-</v>
      </c>
      <c r="M23" s="53" t="str">
        <f>if(len(vlookup(A23,'Input - Capacities'!$F$3:$W$2013,18,0))&gt;0,vlookup(A23,'Input - Capacities'!$F$3:$W$2013,18,0),"-")</f>
        <v>-</v>
      </c>
    </row>
    <row r="24">
      <c r="A24" s="53" t="str">
        <f t="array" ref="A24">IFERROR(INDEX('Input - Capacities'!$F$3:$F$1128, MATCH(0,COUNTIF($A$1:A23, 'Input - Capacities'!$F$3:$F$1128), 0)),"")</f>
        <v>TRNIDNKAMYSSK</v>
      </c>
      <c r="B24" s="53" t="str">
        <f t="shared" si="2"/>
        <v>IDNKA</v>
      </c>
      <c r="C24" s="53" t="str">
        <f t="shared" si="3"/>
        <v>MYSSK</v>
      </c>
      <c r="D24" s="53" t="str">
        <f t="shared" ref="D24:E24" si="25">left(B24,3)</f>
        <v>IDN</v>
      </c>
      <c r="E24" s="53" t="str">
        <f t="shared" si="25"/>
        <v>MYS</v>
      </c>
      <c r="F24" s="53">
        <f>max(SUMIFS('Input - Capacities'!$I$3:$I$1128,'Input - Capacities'!$F$3:$F$1128,A24))</f>
        <v>230</v>
      </c>
      <c r="G24" s="53">
        <f>max(SUMIFS('Input - Capacities'!$J$3:$J$1128,'Input - Capacities'!$F$3:$F$1128,A24))*-1</f>
        <v>230</v>
      </c>
      <c r="H24" s="53" t="str">
        <f>if(len(vlookup(A24,'Input - Capacities'!$F$3:$W$2013,6,0))&gt;0,vlookup(A24,'Input - Capacities'!$F$3:$W$2013,6,0),"-")</f>
        <v>-</v>
      </c>
      <c r="I24" s="53" t="str">
        <f>if(len(vlookup(A24,'Input - Capacities'!$F$3:$W$2013,7,0))&gt;0,vlookup(A24,'Input - Capacities'!$F$3:$W$2013,7,0),"-")</f>
        <v>-</v>
      </c>
      <c r="J24" s="54" t="str">
        <f>if(len(vlookup(A24,'Input - Capacities'!$F$3:$W$2013,13,0))&gt;0,vlookup(A24,'Input - Capacities'!$F$3:$W$2013,13,0),"-")</f>
        <v>https://onlinelibrary.wiley.com/doi/epdf/10.1111/apv.12343</v>
      </c>
      <c r="K24" s="54" t="str">
        <f>if(len(vlookup(A24,'Input - Capacities'!$F$3:$W$2013,14,0))&gt;0,vlookup(A24,'Input - Capacities'!$F$3:$W$2013,14,0),"-")</f>
        <v>https://iopscience.iop.org/article/10.1088/1755-1315/997/1/012011/pdf</v>
      </c>
      <c r="L24" s="53" t="str">
        <f>if(len(vlookup(A24,'Input - Capacities'!$F$3:$W$2013,17,0))&gt;0,vlookup(A24,'Input - Capacities'!$F$3:$W$2013,17,0),"-")</f>
        <v>-</v>
      </c>
      <c r="M24" s="53" t="str">
        <f>if(len(vlookup(A24,'Input - Capacities'!$F$3:$W$2013,18,0))&gt;0,vlookup(A24,'Input - Capacities'!$F$3:$W$2013,18,0),"-")</f>
        <v>-</v>
      </c>
    </row>
    <row r="25">
      <c r="A25" s="53" t="str">
        <f t="array" ref="A25">IFERROR(INDEX('Input - Capacities'!$F$3:$F$1128, MATCH(0,COUNTIF($A$1:A24, 'Input - Capacities'!$F$3:$F$1128), 0)),"")</f>
        <v>TRNIDNMLIDNPP</v>
      </c>
      <c r="B25" s="53" t="str">
        <f t="shared" si="2"/>
        <v>IDNML</v>
      </c>
      <c r="C25" s="53" t="str">
        <f t="shared" si="3"/>
        <v>IDNPP</v>
      </c>
      <c r="D25" s="53" t="str">
        <f t="shared" ref="D25:E25" si="26">left(B25,3)</f>
        <v>IDN</v>
      </c>
      <c r="E25" s="53" t="str">
        <f t="shared" si="26"/>
        <v>IDN</v>
      </c>
      <c r="F25" s="53">
        <f>max(SUMIFS('Input - Capacities'!$I$3:$I$1128,'Input - Capacities'!$F$3:$F$1128,A25))</f>
        <v>0</v>
      </c>
      <c r="G25" s="53">
        <f>max(SUMIFS('Input - Capacities'!$J$3:$J$1128,'Input - Capacities'!$F$3:$F$1128,A25))*-1</f>
        <v>0</v>
      </c>
      <c r="H25" s="53" t="str">
        <f>if(len(vlookup(A25,'Input - Capacities'!$F$3:$W$2013,6,0))&gt;0,vlookup(A25,'Input - Capacities'!$F$3:$W$2013,6,0),"-")</f>
        <v>-</v>
      </c>
      <c r="I25" s="53" t="str">
        <f>if(len(vlookup(A25,'Input - Capacities'!$F$3:$W$2013,7,0))&gt;0,vlookup(A25,'Input - Capacities'!$F$3:$W$2013,7,0),"-")</f>
        <v>-</v>
      </c>
      <c r="J25" s="54" t="str">
        <f>if(len(vlookup(A25,'Input - Capacities'!$F$3:$W$2013,13,0))&gt;0,vlookup(A25,'Input - Capacities'!$F$3:$W$2013,13,0),"-")</f>
        <v>https://iesr.or.id/wp-content/uploads/2019/04/COMS-PUB-0021_A-Roadmap-for-Indonesia_s-Power-Sector.pdf</v>
      </c>
      <c r="K25" s="55" t="str">
        <f>if(len(vlookup(A25,'Input - Capacities'!$F$3:$W$2013,14,0))&gt;0,vlookup(A25,'Input - Capacities'!$F$3:$W$2013,14,0),"-")</f>
        <v>-</v>
      </c>
      <c r="L25" s="53" t="str">
        <f>if(len(vlookup(A25,'Input - Capacities'!$F$3:$W$2013,17,0))&gt;0,vlookup(A25,'Input - Capacities'!$F$3:$W$2013,17,0),"-")</f>
        <v>-</v>
      </c>
      <c r="M25" s="53" t="str">
        <f>if(len(vlookup(A25,'Input - Capacities'!$F$3:$W$2013,18,0))&gt;0,vlookup(A25,'Input - Capacities'!$F$3:$W$2013,18,0),"-")</f>
        <v>-</v>
      </c>
    </row>
    <row r="26">
      <c r="A26" s="53" t="str">
        <f t="array" ref="A26">IFERROR(INDEX('Input - Capacities'!$F$3:$F$1128, MATCH(0,COUNTIF($A$1:A25, 'Input - Capacities'!$F$3:$F$1128), 0)),"")</f>
        <v>TRNIDNMLIDNSL</v>
      </c>
      <c r="B26" s="53" t="str">
        <f t="shared" si="2"/>
        <v>IDNML</v>
      </c>
      <c r="C26" s="53" t="str">
        <f t="shared" si="3"/>
        <v>IDNSL</v>
      </c>
      <c r="D26" s="53" t="str">
        <f t="shared" ref="D26:E26" si="27">left(B26,3)</f>
        <v>IDN</v>
      </c>
      <c r="E26" s="53" t="str">
        <f t="shared" si="27"/>
        <v>IDN</v>
      </c>
      <c r="F26" s="53">
        <f>max(SUMIFS('Input - Capacities'!$I$3:$I$1128,'Input - Capacities'!$F$3:$F$1128,A26))</f>
        <v>0</v>
      </c>
      <c r="G26" s="53">
        <f>max(SUMIFS('Input - Capacities'!$J$3:$J$1128,'Input - Capacities'!$F$3:$F$1128,A26))*-1</f>
        <v>0</v>
      </c>
      <c r="H26" s="53" t="str">
        <f>if(len(vlookup(A26,'Input - Capacities'!$F$3:$W$2013,6,0))&gt;0,vlookup(A26,'Input - Capacities'!$F$3:$W$2013,6,0),"-")</f>
        <v>-</v>
      </c>
      <c r="I26" s="53" t="str">
        <f>if(len(vlookup(A26,'Input - Capacities'!$F$3:$W$2013,7,0))&gt;0,vlookup(A26,'Input - Capacities'!$F$3:$W$2013,7,0),"-")</f>
        <v>-</v>
      </c>
      <c r="J26" s="54" t="str">
        <f>if(len(vlookup(A26,'Input - Capacities'!$F$3:$W$2013,13,0))&gt;0,vlookup(A26,'Input - Capacities'!$F$3:$W$2013,13,0),"-")</f>
        <v>https://iesr.or.id/wp-content/uploads/2019/04/COMS-PUB-0021_A-Roadmap-for-Indonesia_s-Power-Sector.pdf</v>
      </c>
      <c r="K26" s="55" t="str">
        <f>if(len(vlookup(A26,'Input - Capacities'!$F$3:$W$2013,14,0))&gt;0,vlookup(A26,'Input - Capacities'!$F$3:$W$2013,14,0),"-")</f>
        <v>-</v>
      </c>
      <c r="L26" s="53" t="str">
        <f>if(len(vlookup(A26,'Input - Capacities'!$F$3:$W$2013,17,0))&gt;0,vlookup(A26,'Input - Capacities'!$F$3:$W$2013,17,0),"-")</f>
        <v>-</v>
      </c>
      <c r="M26" s="53" t="str">
        <f>if(len(vlookup(A26,'Input - Capacities'!$F$3:$W$2013,18,0))&gt;0,vlookup(A26,'Input - Capacities'!$F$3:$W$2013,18,0),"-")</f>
        <v>-</v>
      </c>
    </row>
    <row r="27">
      <c r="A27" s="53" t="str">
        <f t="array" ref="A27">IFERROR(INDEX('Input - Capacities'!$F$3:$F$1128, MATCH(0,COUNTIF($A$1:A26, 'Input - Capacities'!$F$3:$F$1128), 0)),"")</f>
        <v>TRNIDNNUIDNSL</v>
      </c>
      <c r="B27" s="53" t="str">
        <f t="shared" si="2"/>
        <v>IDNNU</v>
      </c>
      <c r="C27" s="53" t="str">
        <f t="shared" si="3"/>
        <v>IDNSL</v>
      </c>
      <c r="D27" s="53" t="str">
        <f t="shared" ref="D27:E27" si="28">left(B27,3)</f>
        <v>IDN</v>
      </c>
      <c r="E27" s="53" t="str">
        <f t="shared" si="28"/>
        <v>IDN</v>
      </c>
      <c r="F27" s="53">
        <f>max(SUMIFS('Input - Capacities'!$I$3:$I$1128,'Input - Capacities'!$F$3:$F$1128,A27))</f>
        <v>0</v>
      </c>
      <c r="G27" s="53">
        <f>max(SUMIFS('Input - Capacities'!$J$3:$J$1128,'Input - Capacities'!$F$3:$F$1128,A27))*-1</f>
        <v>0</v>
      </c>
      <c r="H27" s="53" t="str">
        <f>if(len(vlookup(A27,'Input - Capacities'!$F$3:$W$2013,6,0))&gt;0,vlookup(A27,'Input - Capacities'!$F$3:$W$2013,6,0),"-")</f>
        <v>-</v>
      </c>
      <c r="I27" s="53" t="str">
        <f>if(len(vlookup(A27,'Input - Capacities'!$F$3:$W$2013,7,0))&gt;0,vlookup(A27,'Input - Capacities'!$F$3:$W$2013,7,0),"-")</f>
        <v>-</v>
      </c>
      <c r="J27" s="54" t="str">
        <f>if(len(vlookup(A27,'Input - Capacities'!$F$3:$W$2013,13,0))&gt;0,vlookup(A27,'Input - Capacities'!$F$3:$W$2013,13,0),"-")</f>
        <v>https://iesr.or.id/wp-content/uploads/2019/04/COMS-PUB-0021_A-Roadmap-for-Indonesia_s-Power-Sector.pdf</v>
      </c>
      <c r="K27" s="55" t="str">
        <f>if(len(vlookup(A27,'Input - Capacities'!$F$3:$W$2013,14,0))&gt;0,vlookup(A27,'Input - Capacities'!$F$3:$W$2013,14,0),"-")</f>
        <v>-</v>
      </c>
      <c r="L27" s="53" t="str">
        <f>if(len(vlookup(A27,'Input - Capacities'!$F$3:$W$2013,17,0))&gt;0,vlookup(A27,'Input - Capacities'!$F$3:$W$2013,17,0),"-")</f>
        <v>-</v>
      </c>
      <c r="M27" s="53" t="str">
        <f>if(len(vlookup(A27,'Input - Capacities'!$F$3:$W$2013,18,0))&gt;0,vlookup(A27,'Input - Capacities'!$F$3:$W$2013,18,0),"-")</f>
        <v>-</v>
      </c>
    </row>
    <row r="28">
      <c r="A28" s="53" t="str">
        <f t="array" ref="A28">IFERROR(INDEX('Input - Capacities'!$F$3:$F$1128, MATCH(0,COUNTIF($A$1:A27, 'Input - Capacities'!$F$3:$F$1128), 0)),"")</f>
        <v>TRNIDNSMMYSPE</v>
      </c>
      <c r="B28" s="53" t="str">
        <f t="shared" si="2"/>
        <v>IDNSM</v>
      </c>
      <c r="C28" s="53" t="str">
        <f t="shared" si="3"/>
        <v>MYSPE</v>
      </c>
      <c r="D28" s="53" t="str">
        <f t="shared" ref="D28:E28" si="29">left(B28,3)</f>
        <v>IDN</v>
      </c>
      <c r="E28" s="53" t="str">
        <f t="shared" si="29"/>
        <v>MYS</v>
      </c>
      <c r="F28" s="53">
        <f>max(SUMIFS('Input - Capacities'!$I$3:$I$1128,'Input - Capacities'!$F$3:$F$1128,A28))</f>
        <v>0</v>
      </c>
      <c r="G28" s="53">
        <f>max(SUMIFS('Input - Capacities'!$J$3:$J$1128,'Input - Capacities'!$F$3:$F$1128,A28))*-1</f>
        <v>0</v>
      </c>
      <c r="H28" s="53" t="str">
        <f>if(len(vlookup(A28,'Input - Capacities'!$F$3:$W$2013,6,0))&gt;0,vlookup(A28,'Input - Capacities'!$F$3:$W$2013,6,0),"-")</f>
        <v>-</v>
      </c>
      <c r="I28" s="53" t="str">
        <f>if(len(vlookup(A28,'Input - Capacities'!$F$3:$W$2013,7,0))&gt;0,vlookup(A28,'Input - Capacities'!$F$3:$W$2013,7,0),"-")</f>
        <v>-</v>
      </c>
      <c r="J28" s="54" t="str">
        <f>if(len(vlookup(A28,'Input - Capacities'!$F$3:$W$2013,13,0))&gt;0,vlookup(A28,'Input - Capacities'!$F$3:$W$2013,13,0),"-")</f>
        <v>https://iopscience.iop.org/article/10.1088/1755-1315/997/1/012011/pdf</v>
      </c>
      <c r="K28" s="55" t="str">
        <f>if(len(vlookup(A28,'Input - Capacities'!$F$3:$W$2013,14,0))&gt;0,vlookup(A28,'Input - Capacities'!$F$3:$W$2013,14,0),"-")</f>
        <v>-</v>
      </c>
      <c r="L28" s="53" t="str">
        <f>if(len(vlookup(A28,'Input - Capacities'!$F$3:$W$2013,17,0))&gt;0,vlookup(A28,'Input - Capacities'!$F$3:$W$2013,17,0),"-")</f>
        <v>-</v>
      </c>
      <c r="M28" s="53" t="str">
        <f>if(len(vlookup(A28,'Input - Capacities'!$F$3:$W$2013,18,0))&gt;0,vlookup(A28,'Input - Capacities'!$F$3:$W$2013,18,0),"-")</f>
        <v>-</v>
      </c>
    </row>
    <row r="29">
      <c r="A29" s="53" t="str">
        <f t="array" ref="A29">IFERROR(INDEX('Input - Capacities'!$F$3:$F$1128, MATCH(0,COUNTIF($A$1:A28, 'Input - Capacities'!$F$3:$F$1128), 0)),"")</f>
        <v>TRNIDNSMSGPXX</v>
      </c>
      <c r="B29" s="53" t="str">
        <f t="shared" si="2"/>
        <v>IDNSM</v>
      </c>
      <c r="C29" s="53" t="str">
        <f t="shared" si="3"/>
        <v>SGPXX</v>
      </c>
      <c r="D29" s="53" t="str">
        <f t="shared" ref="D29:E29" si="30">left(B29,3)</f>
        <v>IDN</v>
      </c>
      <c r="E29" s="53" t="str">
        <f t="shared" si="30"/>
        <v>SGP</v>
      </c>
      <c r="F29" s="53">
        <f>max(SUMIFS('Input - Capacities'!$I$3:$I$1128,'Input - Capacities'!$F$3:$F$1128,A29))</f>
        <v>0</v>
      </c>
      <c r="G29" s="53">
        <f>max(SUMIFS('Input - Capacities'!$J$3:$J$1128,'Input - Capacities'!$F$3:$F$1128,A29))*-1</f>
        <v>0</v>
      </c>
      <c r="H29" s="53" t="str">
        <f>if(len(vlookup(A29,'Input - Capacities'!$F$3:$W$2013,6,0))&gt;0,vlookup(A29,'Input - Capacities'!$F$3:$W$2013,6,0),"-")</f>
        <v>-</v>
      </c>
      <c r="I29" s="53" t="str">
        <f>if(len(vlookup(A29,'Input - Capacities'!$F$3:$W$2013,7,0))&gt;0,vlookup(A29,'Input - Capacities'!$F$3:$W$2013,7,0),"-")</f>
        <v>-</v>
      </c>
      <c r="J29" s="54" t="str">
        <f>if(len(vlookup(A29,'Input - Capacities'!$F$3:$W$2013,13,0))&gt;0,vlookup(A29,'Input - Capacities'!$F$3:$W$2013,13,0),"-")</f>
        <v>https://iopscience.iop.org/article/10.1088/1755-1315/997/1/012011/pdf</v>
      </c>
      <c r="K29" s="55" t="str">
        <f>if(len(vlookup(A29,'Input - Capacities'!$F$3:$W$2013,14,0))&gt;0,vlookup(A29,'Input - Capacities'!$F$3:$W$2013,14,0),"-")</f>
        <v>-</v>
      </c>
      <c r="L29" s="53" t="str">
        <f>if(len(vlookup(A29,'Input - Capacities'!$F$3:$W$2013,17,0))&gt;0,vlookup(A29,'Input - Capacities'!$F$3:$W$2013,17,0),"-")</f>
        <v>-</v>
      </c>
      <c r="M29" s="53" t="str">
        <f>if(len(vlookup(A29,'Input - Capacities'!$F$3:$W$2013,18,0))&gt;0,vlookup(A29,'Input - Capacities'!$F$3:$W$2013,18,0),"-")</f>
        <v>-</v>
      </c>
    </row>
    <row r="30">
      <c r="A30" s="53" t="str">
        <f t="array" ref="A30">IFERROR(INDEX('Input - Capacities'!$F$3:$F$1128, MATCH(0,COUNTIF($A$1:A29, 'Input - Capacities'!$F$3:$F$1128), 0)),"")</f>
        <v>TRNINDEAINDNE</v>
      </c>
      <c r="B30" s="53" t="str">
        <f t="shared" si="2"/>
        <v>INDEA</v>
      </c>
      <c r="C30" s="53" t="str">
        <f t="shared" si="3"/>
        <v>INDNE</v>
      </c>
      <c r="D30" s="53" t="str">
        <f t="shared" ref="D30:E30" si="31">left(B30,3)</f>
        <v>IND</v>
      </c>
      <c r="E30" s="53" t="str">
        <f t="shared" si="31"/>
        <v>IND</v>
      </c>
      <c r="F30" s="53">
        <f>max(SUMIFS('Input - Capacities'!$I$3:$I$1128,'Input - Capacities'!$F$3:$F$1128,A30))</f>
        <v>2860</v>
      </c>
      <c r="G30" s="53">
        <f>max(SUMIFS('Input - Capacities'!$J$3:$J$1128,'Input - Capacities'!$F$3:$F$1128,A30))*-1</f>
        <v>2860</v>
      </c>
      <c r="H30" s="53" t="str">
        <f>if(len(vlookup(A30,'Input - Capacities'!$F$3:$W$2013,6,0))&gt;0,vlookup(A30,'Input - Capacities'!$F$3:$W$2013,6,0),"-")</f>
        <v>-</v>
      </c>
      <c r="I30" s="53" t="str">
        <f>if(len(vlookup(A30,'Input - Capacities'!$F$3:$W$2013,7,0))&gt;0,vlookup(A30,'Input - Capacities'!$F$3:$W$2013,7,0),"-")</f>
        <v>-</v>
      </c>
      <c r="J30" s="54" t="str">
        <f>if(len(vlookup(A30,'Input - Capacities'!$F$3:$W$2013,13,0))&gt;0,vlookup(A30,'Input - Capacities'!$F$3:$W$2013,13,0),"-")</f>
        <v>https://www.powergrid.in/</v>
      </c>
      <c r="K30" s="54" t="str">
        <f>if(len(vlookup(A30,'Input - Capacities'!$F$3:$W$2013,14,0))&gt;0,vlookup(A30,'Input - Capacities'!$F$3:$W$2013,14,0),"-")</f>
        <v>https://cea.nic.in/wp-content/uploads/notification/2023/06/NEP_2022_32_FINAL_GAZETTE_English.pdf</v>
      </c>
      <c r="L30" s="53" t="str">
        <f>if(len(vlookup(A30,'Input - Capacities'!$F$3:$W$2013,17,0))&gt;0,vlookup(A30,'Input - Capacities'!$F$3:$W$2013,17,0),"-")</f>
        <v>670 MW planned transmission capacity is for the 'Birpara/Alipurduar - Salakati 220kV D/c' and 'Siliguri - Bongaigaon 400kV D/c' projects which involves upgrades/modifications of existing lines with assumed later completion year of 2023 (2022-2023 estimate in ISTS Rolling Plan).</v>
      </c>
      <c r="M30" s="53" t="str">
        <f>if(len(vlookup(A30,'Input - Capacities'!$F$3:$W$2013,18,0))&gt;0,vlookup(A30,'Input - Capacities'!$F$3:$W$2013,18,0),"-")</f>
        <v>-</v>
      </c>
    </row>
    <row r="31">
      <c r="A31" s="53" t="str">
        <f t="array" ref="A31">IFERROR(INDEX('Input - Capacities'!$F$3:$F$1128, MATCH(0,COUNTIF($A$1:A30, 'Input - Capacities'!$F$3:$F$1128), 0)),"")</f>
        <v>TRNINDEAINDNO</v>
      </c>
      <c r="B31" s="53" t="str">
        <f t="shared" si="2"/>
        <v>INDEA</v>
      </c>
      <c r="C31" s="53" t="str">
        <f t="shared" si="3"/>
        <v>INDNO</v>
      </c>
      <c r="D31" s="53" t="str">
        <f t="shared" ref="D31:E31" si="32">left(B31,3)</f>
        <v>IND</v>
      </c>
      <c r="E31" s="53" t="str">
        <f t="shared" si="32"/>
        <v>IND</v>
      </c>
      <c r="F31" s="53">
        <f>max(SUMIFS('Input - Capacities'!$I$3:$I$1128,'Input - Capacities'!$F$3:$F$1128,A31))</f>
        <v>22530</v>
      </c>
      <c r="G31" s="53">
        <f>max(SUMIFS('Input - Capacities'!$J$3:$J$1128,'Input - Capacities'!$F$3:$F$1128,A31))*-1</f>
        <v>22530</v>
      </c>
      <c r="H31" s="53" t="str">
        <f>if(len(vlookup(A31,'Input - Capacities'!$F$3:$W$2013,6,0))&gt;0,vlookup(A31,'Input - Capacities'!$F$3:$W$2013,6,0),"-")</f>
        <v>-</v>
      </c>
      <c r="I31" s="53" t="str">
        <f>if(len(vlookup(A31,'Input - Capacities'!$F$3:$W$2013,7,0))&gt;0,vlookup(A31,'Input - Capacities'!$F$3:$W$2013,7,0),"-")</f>
        <v>-</v>
      </c>
      <c r="J31" s="54" t="str">
        <f>if(len(vlookup(A31,'Input - Capacities'!$F$3:$W$2013,13,0))&gt;0,vlookup(A31,'Input - Capacities'!$F$3:$W$2013,13,0),"-")</f>
        <v>https://www.powergrid.in/</v>
      </c>
      <c r="K31" s="54" t="str">
        <f>if(len(vlookup(A31,'Input - Capacities'!$F$3:$W$2013,14,0))&gt;0,vlookup(A31,'Input - Capacities'!$F$3:$W$2013,14,0),"-")</f>
        <v>https://cea.nic.in/wp-content/uploads/notification/2023/06/NEP_2022_32_FINAL_GAZETTE_English.pdf</v>
      </c>
      <c r="L31" s="53" t="str">
        <f>if(len(vlookup(A31,'Input - Capacities'!$F$3:$W$2013,17,0))&gt;0,vlookup(A31,'Input - Capacities'!$F$3:$W$2013,17,0),"-")</f>
        <v>-</v>
      </c>
      <c r="M31" s="53" t="str">
        <f>if(len(vlookup(A31,'Input - Capacities'!$F$3:$W$2013,18,0))&gt;0,vlookup(A31,'Input - Capacities'!$F$3:$W$2013,18,0),"-")</f>
        <v>-</v>
      </c>
    </row>
    <row r="32">
      <c r="A32" s="53" t="str">
        <f t="array" ref="A32">IFERROR(INDEX('Input - Capacities'!$F$3:$F$1128, MATCH(0,COUNTIF($A$1:A31, 'Input - Capacities'!$F$3:$F$1128), 0)),"")</f>
        <v>TRNINDEAINDSO</v>
      </c>
      <c r="B32" s="53" t="str">
        <f t="shared" si="2"/>
        <v>INDEA</v>
      </c>
      <c r="C32" s="53" t="str">
        <f t="shared" si="3"/>
        <v>INDSO</v>
      </c>
      <c r="D32" s="53" t="str">
        <f t="shared" ref="D32:E32" si="33">left(B32,3)</f>
        <v>IND</v>
      </c>
      <c r="E32" s="53" t="str">
        <f t="shared" si="33"/>
        <v>IND</v>
      </c>
      <c r="F32" s="53">
        <f>max(SUMIFS('Input - Capacities'!$I$3:$I$1128,'Input - Capacities'!$F$3:$F$1128,A32))</f>
        <v>7830</v>
      </c>
      <c r="G32" s="53">
        <f>max(SUMIFS('Input - Capacities'!$J$3:$J$1128,'Input - Capacities'!$F$3:$F$1128,A32))*-1</f>
        <v>7830</v>
      </c>
      <c r="H32" s="53" t="str">
        <f>if(len(vlookup(A32,'Input - Capacities'!$F$3:$W$2013,6,0))&gt;0,vlookup(A32,'Input - Capacities'!$F$3:$W$2013,6,0),"-")</f>
        <v>-</v>
      </c>
      <c r="I32" s="53" t="str">
        <f>if(len(vlookup(A32,'Input - Capacities'!$F$3:$W$2013,7,0))&gt;0,vlookup(A32,'Input - Capacities'!$F$3:$W$2013,7,0),"-")</f>
        <v>-</v>
      </c>
      <c r="J32" s="54" t="str">
        <f>if(len(vlookup(A32,'Input - Capacities'!$F$3:$W$2013,13,0))&gt;0,vlookup(A32,'Input - Capacities'!$F$3:$W$2013,13,0),"-")</f>
        <v>https://www.powergrid.in/</v>
      </c>
      <c r="K32" s="54" t="str">
        <f>if(len(vlookup(A32,'Input - Capacities'!$F$3:$W$2013,14,0))&gt;0,vlookup(A32,'Input - Capacities'!$F$3:$W$2013,14,0),"-")</f>
        <v>https://cea.nic.in/wp-content/uploads/notification/2023/06/NEP_2022_32_FINAL_GAZETTE_English.pdf</v>
      </c>
      <c r="L32" s="53" t="str">
        <f>if(len(vlookup(A32,'Input - Capacities'!$F$3:$W$2013,17,0))&gt;0,vlookup(A32,'Input - Capacities'!$F$3:$W$2013,17,0),"-")</f>
        <v>-</v>
      </c>
      <c r="M32" s="53" t="str">
        <f>if(len(vlookup(A32,'Input - Capacities'!$F$3:$W$2013,18,0))&gt;0,vlookup(A32,'Input - Capacities'!$F$3:$W$2013,18,0),"-")</f>
        <v>-</v>
      </c>
    </row>
    <row r="33">
      <c r="A33" s="53" t="str">
        <f t="array" ref="A33">IFERROR(INDEX('Input - Capacities'!$F$3:$F$1128, MATCH(0,COUNTIF($A$1:A32, 'Input - Capacities'!$F$3:$F$1128), 0)),"")</f>
        <v>TRNINDEAINDWE</v>
      </c>
      <c r="B33" s="53" t="str">
        <f t="shared" si="2"/>
        <v>INDEA</v>
      </c>
      <c r="C33" s="53" t="str">
        <f t="shared" si="3"/>
        <v>INDWE</v>
      </c>
      <c r="D33" s="53" t="str">
        <f t="shared" ref="D33:E33" si="34">left(B33,3)</f>
        <v>IND</v>
      </c>
      <c r="E33" s="53" t="str">
        <f t="shared" si="34"/>
        <v>IND</v>
      </c>
      <c r="F33" s="53">
        <f>max(SUMIFS('Input - Capacities'!$I$3:$I$1128,'Input - Capacities'!$F$3:$F$1128,A33))</f>
        <v>21190</v>
      </c>
      <c r="G33" s="53">
        <f>max(SUMIFS('Input - Capacities'!$J$3:$J$1128,'Input - Capacities'!$F$3:$F$1128,A33))*-1</f>
        <v>21190</v>
      </c>
      <c r="H33" s="53" t="str">
        <f>if(len(vlookup(A33,'Input - Capacities'!$F$3:$W$2013,6,0))&gt;0,vlookup(A33,'Input - Capacities'!$F$3:$W$2013,6,0),"-")</f>
        <v>-</v>
      </c>
      <c r="I33" s="53" t="str">
        <f>if(len(vlookup(A33,'Input - Capacities'!$F$3:$W$2013,7,0))&gt;0,vlookup(A33,'Input - Capacities'!$F$3:$W$2013,7,0),"-")</f>
        <v>-</v>
      </c>
      <c r="J33" s="54" t="str">
        <f>if(len(vlookup(A33,'Input - Capacities'!$F$3:$W$2013,13,0))&gt;0,vlookup(A33,'Input - Capacities'!$F$3:$W$2013,13,0),"-")</f>
        <v>https://www.powergrid.in/</v>
      </c>
      <c r="K33" s="54" t="str">
        <f>if(len(vlookup(A33,'Input - Capacities'!$F$3:$W$2013,14,0))&gt;0,vlookup(A33,'Input - Capacities'!$F$3:$W$2013,14,0),"-")</f>
        <v>https://cea.nic.in/wp-content/uploads/notification/2023/06/NEP_2022_32_FINAL_GAZETTE_English.pdf</v>
      </c>
      <c r="L33" s="53" t="str">
        <f>if(len(vlookup(A33,'Input - Capacities'!$F$3:$W$2013,17,0))&gt;0,vlookup(A33,'Input - Capacities'!$F$3:$W$2013,17,0),"-")</f>
        <v>1600 MW planned transmission capacity is for the 'Jeypore - Jagdalpur 400 kV D/c' project with assumed later completion year of 2025 (2024-2025 estimate in ISTS Rolling Plan).</v>
      </c>
      <c r="M33" s="53" t="str">
        <f>if(len(vlookup(A33,'Input - Capacities'!$F$3:$W$2013,18,0))&gt;0,vlookup(A33,'Input - Capacities'!$F$3:$W$2013,18,0),"-")</f>
        <v>-</v>
      </c>
    </row>
    <row r="34">
      <c r="A34" s="53" t="str">
        <f t="array" ref="A34">IFERROR(INDEX('Input - Capacities'!$F$3:$F$1128, MATCH(0,COUNTIF($A$1:A33, 'Input - Capacities'!$F$3:$F$1128), 0)),"")</f>
        <v>TRNINDNEMMRXX</v>
      </c>
      <c r="B34" s="53" t="str">
        <f t="shared" si="2"/>
        <v>INDNE</v>
      </c>
      <c r="C34" s="53" t="str">
        <f t="shared" si="3"/>
        <v>MMRXX</v>
      </c>
      <c r="D34" s="53" t="str">
        <f t="shared" ref="D34:E34" si="35">left(B34,3)</f>
        <v>IND</v>
      </c>
      <c r="E34" s="53" t="str">
        <f t="shared" si="35"/>
        <v>MMR</v>
      </c>
      <c r="F34" s="53">
        <f>max(SUMIFS('Input - Capacities'!$I$3:$I$1128,'Input - Capacities'!$F$3:$F$1128,A34))</f>
        <v>3</v>
      </c>
      <c r="G34" s="53">
        <f>max(SUMIFS('Input - Capacities'!$J$3:$J$1128,'Input - Capacities'!$F$3:$F$1128,A34))*-1</f>
        <v>3</v>
      </c>
      <c r="H34" s="53" t="str">
        <f>if(len(vlookup(A34,'Input - Capacities'!$F$3:$W$2013,6,0))&gt;0,vlookup(A34,'Input - Capacities'!$F$3:$W$2013,6,0),"-")</f>
        <v>-</v>
      </c>
      <c r="I34" s="53" t="str">
        <f>if(len(vlookup(A34,'Input - Capacities'!$F$3:$W$2013,7,0))&gt;0,vlookup(A34,'Input - Capacities'!$F$3:$W$2013,7,0),"-")</f>
        <v>-</v>
      </c>
      <c r="J34" s="54" t="str">
        <f>if(len(vlookup(A34,'Input - Capacities'!$F$3:$W$2013,13,0))&gt;0,vlookup(A34,'Input - Capacities'!$F$3:$W$2013,13,0),"-")</f>
        <v>https://powermin.gov.in/en/content/interconnection-neighbouring-countries</v>
      </c>
      <c r="K34" s="54" t="str">
        <f>if(len(vlookup(A34,'Input - Capacities'!$F$3:$W$2013,14,0))&gt;0,vlookup(A34,'Input - Capacities'!$F$3:$W$2013,14,0),"-")</f>
        <v>https://irade.org/Final%20report%20of%20study_NSB%20India.pdf</v>
      </c>
      <c r="L34" s="53" t="str">
        <f>if(len(vlookup(A34,'Input - Capacities'!$F$3:$W$2013,17,0))&gt;0,vlookup(A34,'Input - Capacities'!$F$3:$W$2013,17,0),"-")</f>
        <v>-</v>
      </c>
      <c r="M34" s="53" t="str">
        <f>if(len(vlookup(A34,'Input - Capacities'!$F$3:$W$2013,18,0))&gt;0,vlookup(A34,'Input - Capacities'!$F$3:$W$2013,18,0),"-")</f>
        <v>Additional transmission capacity between IND and MMR is considered, with extensions to THA, to among others facilitate trade between India and South-East Asia. No concrete plans as of yet to be found.</v>
      </c>
    </row>
    <row r="35">
      <c r="A35" s="53" t="str">
        <f t="array" ref="A35">IFERROR(INDEX('Input - Capacities'!$F$3:$F$1128, MATCH(0,COUNTIF($A$1:A34, 'Input - Capacities'!$F$3:$F$1128), 0)),"")</f>
        <v>TRNINDNEINDNO</v>
      </c>
      <c r="B35" s="53" t="str">
        <f t="shared" si="2"/>
        <v>INDNE</v>
      </c>
      <c r="C35" s="53" t="str">
        <f t="shared" si="3"/>
        <v>INDNO</v>
      </c>
      <c r="D35" s="53" t="str">
        <f t="shared" ref="D35:E35" si="36">left(B35,3)</f>
        <v>IND</v>
      </c>
      <c r="E35" s="53" t="str">
        <f t="shared" si="36"/>
        <v>IND</v>
      </c>
      <c r="F35" s="53">
        <f>max(SUMIFS('Input - Capacities'!$I$3:$I$1128,'Input - Capacities'!$F$3:$F$1128,A35))</f>
        <v>3000</v>
      </c>
      <c r="G35" s="53">
        <f>max(SUMIFS('Input - Capacities'!$J$3:$J$1128,'Input - Capacities'!$F$3:$F$1128,A35))*-1</f>
        <v>3000</v>
      </c>
      <c r="H35" s="53">
        <f>if(len(vlookup(A35,'Input - Capacities'!$F$3:$W$2013,6,0))&gt;0,vlookup(A35,'Input - Capacities'!$F$3:$W$2013,6,0),"-")</f>
        <v>800</v>
      </c>
      <c r="I35" s="53" t="str">
        <f>if(len(vlookup(A35,'Input - Capacities'!$F$3:$W$2013,7,0))&gt;0,vlookup(A35,'Input - Capacities'!$F$3:$W$2013,7,0),"-")</f>
        <v>-</v>
      </c>
      <c r="J35" s="54" t="str">
        <f>if(len(vlookup(A35,'Input - Capacities'!$F$3:$W$2013,13,0))&gt;0,vlookup(A35,'Input - Capacities'!$F$3:$W$2013,13,0),"-")</f>
        <v>https://www.powergrid.in/</v>
      </c>
      <c r="K35" s="54" t="str">
        <f>if(len(vlookup(A35,'Input - Capacities'!$F$3:$W$2013,14,0))&gt;0,vlookup(A35,'Input - Capacities'!$F$3:$W$2013,14,0),"-")</f>
        <v>https://cea.nic.in/wp-content/uploads/notification/2023/06/NEP_2022_32_FINAL_GAZETTE_English.pdf</v>
      </c>
      <c r="L35" s="53" t="str">
        <f>if(len(vlookup(A35,'Input - Capacities'!$F$3:$W$2013,17,0))&gt;0,vlookup(A35,'Input - Capacities'!$F$3:$W$2013,17,0),"-")</f>
        <v>-</v>
      </c>
      <c r="M35" s="53" t="str">
        <f>if(len(vlookup(A35,'Input - Capacities'!$F$3:$W$2013,18,0))&gt;0,vlookup(A35,'Input - Capacities'!$F$3:$W$2013,18,0),"-")</f>
        <v>-</v>
      </c>
    </row>
    <row r="36">
      <c r="A36" s="53" t="str">
        <f t="array" ref="A36">IFERROR(INDEX('Input - Capacities'!$F$3:$F$1128, MATCH(0,COUNTIF($A$1:A35, 'Input - Capacities'!$F$3:$F$1128), 0)),"")</f>
        <v>TRNINDNOINDWE</v>
      </c>
      <c r="B36" s="53" t="str">
        <f t="shared" si="2"/>
        <v>INDNO</v>
      </c>
      <c r="C36" s="53" t="str">
        <f t="shared" si="3"/>
        <v>INDWE</v>
      </c>
      <c r="D36" s="53" t="str">
        <f t="shared" ref="D36:E36" si="37">left(B36,3)</f>
        <v>IND</v>
      </c>
      <c r="E36" s="53" t="str">
        <f t="shared" si="37"/>
        <v>IND</v>
      </c>
      <c r="F36" s="53">
        <f>max(SUMIFS('Input - Capacities'!$I$3:$I$1128,'Input - Capacities'!$F$3:$F$1128,A36))</f>
        <v>36720</v>
      </c>
      <c r="G36" s="53">
        <f>max(SUMIFS('Input - Capacities'!$J$3:$J$1128,'Input - Capacities'!$F$3:$F$1128,A36))*-1</f>
        <v>36720</v>
      </c>
      <c r="H36" s="53" t="str">
        <f>if(len(vlookup(A36,'Input - Capacities'!$F$3:$W$2013,6,0))&gt;0,vlookup(A36,'Input - Capacities'!$F$3:$W$2013,6,0),"-")</f>
        <v>-</v>
      </c>
      <c r="I36" s="53" t="str">
        <f>if(len(vlookup(A36,'Input - Capacities'!$F$3:$W$2013,7,0))&gt;0,vlookup(A36,'Input - Capacities'!$F$3:$W$2013,7,0),"-")</f>
        <v>-</v>
      </c>
      <c r="J36" s="54" t="str">
        <f>if(len(vlookup(A36,'Input - Capacities'!$F$3:$W$2013,13,0))&gt;0,vlookup(A36,'Input - Capacities'!$F$3:$W$2013,13,0),"-")</f>
        <v>https://www.powergrid.in/</v>
      </c>
      <c r="K36" s="54" t="str">
        <f>if(len(vlookup(A36,'Input - Capacities'!$F$3:$W$2013,14,0))&gt;0,vlookup(A36,'Input - Capacities'!$F$3:$W$2013,14,0),"-")</f>
        <v>https://cea.nic.in/wp-content/uploads/notification/2023/06/NEP_2022_32_FINAL_GAZETTE_English.pdf</v>
      </c>
      <c r="L36" s="53" t="str">
        <f>if(len(vlookup(A36,'Input - Capacities'!$F$3:$W$2013,17,0))&gt;0,vlookup(A36,'Input - Capacities'!$F$3:$W$2013,17,0),"-")</f>
        <v>1600 MW planned transmission capacity is for the 'Neemuch-Chittorgarh 400 kV D/c' project with assumed later completion year of 2024 (2023-2024 estimate in ISTS Rolling Plan).</v>
      </c>
      <c r="M36" s="53" t="str">
        <f>if(len(vlookup(A36,'Input - Capacities'!$F$3:$W$2013,18,0))&gt;0,vlookup(A36,'Input - Capacities'!$F$3:$W$2013,18,0),"-")</f>
        <v>-</v>
      </c>
    </row>
    <row r="37">
      <c r="A37" s="53" t="str">
        <f t="array" ref="A37">IFERROR(INDEX('Input - Capacities'!$F$3:$F$1128, MATCH(0,COUNTIF($A$1:A36, 'Input - Capacities'!$F$3:$F$1128), 0)),"")</f>
        <v>TRNINDSOINDWE</v>
      </c>
      <c r="B37" s="53" t="str">
        <f t="shared" si="2"/>
        <v>INDSO</v>
      </c>
      <c r="C37" s="53" t="str">
        <f t="shared" si="3"/>
        <v>INDWE</v>
      </c>
      <c r="D37" s="53" t="str">
        <f t="shared" ref="D37:E37" si="38">left(B37,3)</f>
        <v>IND</v>
      </c>
      <c r="E37" s="53" t="str">
        <f t="shared" si="38"/>
        <v>IND</v>
      </c>
      <c r="F37" s="53">
        <f>max(SUMIFS('Input - Capacities'!$I$3:$I$1128,'Input - Capacities'!$F$3:$F$1128,A37))</f>
        <v>18120</v>
      </c>
      <c r="G37" s="53">
        <f>max(SUMIFS('Input - Capacities'!$J$3:$J$1128,'Input - Capacities'!$F$3:$F$1128,A37))*-1</f>
        <v>18120</v>
      </c>
      <c r="H37" s="53" t="str">
        <f>if(len(vlookup(A37,'Input - Capacities'!$F$3:$W$2013,6,0))&gt;0,vlookup(A37,'Input - Capacities'!$F$3:$W$2013,6,0),"-")</f>
        <v>-</v>
      </c>
      <c r="I37" s="53" t="str">
        <f>if(len(vlookup(A37,'Input - Capacities'!$F$3:$W$2013,7,0))&gt;0,vlookup(A37,'Input - Capacities'!$F$3:$W$2013,7,0),"-")</f>
        <v>-</v>
      </c>
      <c r="J37" s="54" t="str">
        <f>if(len(vlookup(A37,'Input - Capacities'!$F$3:$W$2013,13,0))&gt;0,vlookup(A37,'Input - Capacities'!$F$3:$W$2013,13,0),"-")</f>
        <v>https://www.powergrid.in/</v>
      </c>
      <c r="K37" s="54" t="str">
        <f>if(len(vlookup(A37,'Input - Capacities'!$F$3:$W$2013,14,0))&gt;0,vlookup(A37,'Input - Capacities'!$F$3:$W$2013,14,0),"-")</f>
        <v>https://cea.nic.in/wp-content/uploads/notification/2023/06/NEP_2022_32_FINAL_GAZETTE_English.pdf</v>
      </c>
      <c r="L37" s="53" t="str">
        <f>if(len(vlookup(A37,'Input - Capacities'!$F$3:$W$2013,17,0))&gt;0,vlookup(A37,'Input - Capacities'!$F$3:$W$2013,17,0),"-")</f>
        <v>4200 MW planned transmission capacity is for the 'Warora Pool - Warangal (New) 765kV D/c' project with assumed later completion year of 2024 (2023-2024 estimate in ISTS Rolling Plan).</v>
      </c>
      <c r="M37" s="53" t="str">
        <f>if(len(vlookup(A37,'Input - Capacities'!$F$3:$W$2013,18,0))&gt;0,vlookup(A37,'Input - Capacities'!$F$3:$W$2013,18,0),"-")</f>
        <v>-</v>
      </c>
    </row>
    <row r="38">
      <c r="A38" s="53" t="str">
        <f t="array" ref="A38">IFERROR(INDEX('Input - Capacities'!$F$3:$F$1128, MATCH(0,COUNTIF($A$1:A37, 'Input - Capacities'!$F$3:$F$1128), 0)),"")</f>
        <v>TRNINDWEOMNXX</v>
      </c>
      <c r="B38" s="53" t="str">
        <f t="shared" si="2"/>
        <v>INDWE</v>
      </c>
      <c r="C38" s="53" t="str">
        <f t="shared" si="3"/>
        <v>OMNXX</v>
      </c>
      <c r="D38" s="53" t="str">
        <f t="shared" ref="D38:E38" si="39">left(B38,3)</f>
        <v>IND</v>
      </c>
      <c r="E38" s="53" t="str">
        <f t="shared" si="39"/>
        <v>OMN</v>
      </c>
      <c r="F38" s="53">
        <f>max(SUMIFS('Input - Capacities'!$I$3:$I$1128,'Input - Capacities'!$F$3:$F$1128,A38))</f>
        <v>0</v>
      </c>
      <c r="G38" s="53">
        <f>max(SUMIFS('Input - Capacities'!$J$3:$J$1128,'Input - Capacities'!$F$3:$F$1128,A38))*-1</f>
        <v>0</v>
      </c>
      <c r="H38" s="53" t="str">
        <f>if(len(vlookup(A38,'Input - Capacities'!$F$3:$W$2013,6,0))&gt;0,vlookup(A38,'Input - Capacities'!$F$3:$W$2013,6,0),"-")</f>
        <v>-</v>
      </c>
      <c r="I38" s="53" t="str">
        <f>if(len(vlookup(A38,'Input - Capacities'!$F$3:$W$2013,7,0))&gt;0,vlookup(A38,'Input - Capacities'!$F$3:$W$2013,7,0),"-")</f>
        <v>-</v>
      </c>
      <c r="J38" s="54" t="str">
        <f>if(len(vlookup(A38,'Input - Capacities'!$F$3:$W$2013,13,0))&gt;0,vlookup(A38,'Input - Capacities'!$F$3:$W$2013,13,0),"-")</f>
        <v>https://powermin.gov.in/en/content/interconnection-neighbouring-countries</v>
      </c>
      <c r="K38" s="55" t="str">
        <f>if(len(vlookup(A38,'Input - Capacities'!$F$3:$W$2013,14,0))&gt;0,vlookup(A38,'Input - Capacities'!$F$3:$W$2013,14,0),"-")</f>
        <v>-</v>
      </c>
      <c r="L38" s="53" t="str">
        <f>if(len(vlookup(A38,'Input - Capacities'!$F$3:$W$2013,17,0))&gt;0,vlookup(A38,'Input - Capacities'!$F$3:$W$2013,17,0),"-")</f>
        <v>-</v>
      </c>
      <c r="M38" s="53" t="str">
        <f>if(len(vlookup(A38,'Input - Capacities'!$F$3:$W$2013,18,0))&gt;0,vlookup(A38,'Input - Capacities'!$F$3:$W$2013,18,0),"-")</f>
        <v>A new link between Oman and Saudi Arabia is being planned but no mentioning as of now for a potential link to India which is a conceptual project that has been researched within the scientific community.</v>
      </c>
    </row>
    <row r="39">
      <c r="A39" s="53" t="str">
        <f t="array" ref="A39">IFERROR(INDEX('Input - Capacities'!$F$3:$F$1128, MATCH(0,COUNTIF($A$1:A38, 'Input - Capacities'!$F$3:$F$1128), 0)),"")</f>
        <v>TRNMMRXXTHASO</v>
      </c>
      <c r="B39" s="53" t="str">
        <f t="shared" si="2"/>
        <v>MMRXX</v>
      </c>
      <c r="C39" s="53" t="str">
        <f t="shared" si="3"/>
        <v>THASO</v>
      </c>
      <c r="D39" s="53" t="str">
        <f t="shared" ref="D39:E39" si="40">left(B39,3)</f>
        <v>MMR</v>
      </c>
      <c r="E39" s="53" t="str">
        <f t="shared" si="40"/>
        <v>THA</v>
      </c>
      <c r="F39" s="53">
        <f>max(SUMIFS('Input - Capacities'!$I$3:$I$1128,'Input - Capacities'!$F$3:$F$1128,A39))</f>
        <v>0</v>
      </c>
      <c r="G39" s="53">
        <f>max(SUMIFS('Input - Capacities'!$J$3:$J$1128,'Input - Capacities'!$F$3:$F$1128,A39))*-1</f>
        <v>0</v>
      </c>
      <c r="H39" s="53" t="str">
        <f>if(len(vlookup(A39,'Input - Capacities'!$F$3:$W$2013,6,0))&gt;0,vlookup(A39,'Input - Capacities'!$F$3:$W$2013,6,0),"-")</f>
        <v>-</v>
      </c>
      <c r="I39" s="53" t="str">
        <f>if(len(vlookup(A39,'Input - Capacities'!$F$3:$W$2013,7,0))&gt;0,vlookup(A39,'Input - Capacities'!$F$3:$W$2013,7,0),"-")</f>
        <v>-</v>
      </c>
      <c r="J39" s="54" t="str">
        <f>if(len(vlookup(A39,'Input - Capacities'!$F$3:$W$2013,13,0))&gt;0,vlookup(A39,'Input - Capacities'!$F$3:$W$2013,13,0),"-")</f>
        <v>https://iopscience.iop.org/article/10.1088/1755-1315/997/1/012011/pdf</v>
      </c>
      <c r="K39" s="54" t="str">
        <f>if(len(vlookup(A39,'Input - Capacities'!$F$3:$W$2013,14,0))&gt;0,vlookup(A39,'Input - Capacities'!$F$3:$W$2013,14,0),"-")</f>
        <v>https://openinframap.org/#4.49/14.69/106.17</v>
      </c>
      <c r="L39" s="53" t="str">
        <f>if(len(vlookup(A39,'Input - Capacities'!$F$3:$W$2013,17,0))&gt;0,vlookup(A39,'Input - Capacities'!$F$3:$W$2013,17,0),"-")</f>
        <v>-</v>
      </c>
      <c r="M39" s="53" t="str">
        <f>if(len(vlookup(A39,'Input - Capacities'!$F$3:$W$2013,18,0))&gt;0,vlookup(A39,'Input - Capacities'!$F$3:$W$2013,18,0),"-")</f>
        <v>-</v>
      </c>
    </row>
    <row r="40">
      <c r="A40" s="53" t="str">
        <f t="array" ref="A40">IFERROR(INDEX('Input - Capacities'!$F$3:$F$1128, MATCH(0,COUNTIF($A$1:A39, 'Input - Capacities'!$F$3:$F$1128), 0)),"")</f>
        <v>TRNMMRXXTHACE</v>
      </c>
      <c r="B40" s="53" t="str">
        <f t="shared" si="2"/>
        <v>MMRXX</v>
      </c>
      <c r="C40" s="53" t="str">
        <f t="shared" si="3"/>
        <v>THACE</v>
      </c>
      <c r="D40" s="53" t="str">
        <f t="shared" ref="D40:E40" si="41">left(B40,3)</f>
        <v>MMR</v>
      </c>
      <c r="E40" s="53" t="str">
        <f t="shared" si="41"/>
        <v>THA</v>
      </c>
      <c r="F40" s="53">
        <f>max(SUMIFS('Input - Capacities'!$I$3:$I$1128,'Input - Capacities'!$F$3:$F$1128,A40))</f>
        <v>0</v>
      </c>
      <c r="G40" s="53">
        <f>max(SUMIFS('Input - Capacities'!$J$3:$J$1128,'Input - Capacities'!$F$3:$F$1128,A40))*-1</f>
        <v>0</v>
      </c>
      <c r="H40" s="53" t="str">
        <f>if(len(vlookup(A40,'Input - Capacities'!$F$3:$W$2013,6,0))&gt;0,vlookup(A40,'Input - Capacities'!$F$3:$W$2013,6,0),"-")</f>
        <v>-</v>
      </c>
      <c r="I40" s="53" t="str">
        <f>if(len(vlookup(A40,'Input - Capacities'!$F$3:$W$2013,7,0))&gt;0,vlookup(A40,'Input - Capacities'!$F$3:$W$2013,7,0),"-")</f>
        <v>-</v>
      </c>
      <c r="J40" s="54" t="str">
        <f>if(len(vlookup(A40,'Input - Capacities'!$F$3:$W$2013,13,0))&gt;0,vlookup(A40,'Input - Capacities'!$F$3:$W$2013,13,0),"-")</f>
        <v>https://iopscience.iop.org/article/10.1088/1755-1315/997/1/012011/pdf</v>
      </c>
      <c r="K40" s="54" t="str">
        <f>if(len(vlookup(A40,'Input - Capacities'!$F$3:$W$2013,14,0))&gt;0,vlookup(A40,'Input - Capacities'!$F$3:$W$2013,14,0),"-")</f>
        <v>https://openinframap.org/#4.49/14.69/106.17</v>
      </c>
      <c r="L40" s="53" t="str">
        <f>if(len(vlookup(A40,'Input - Capacities'!$F$3:$W$2013,17,0))&gt;0,vlookup(A40,'Input - Capacities'!$F$3:$W$2013,17,0),"-")</f>
        <v>-</v>
      </c>
      <c r="M40" s="53" t="str">
        <f>if(len(vlookup(A40,'Input - Capacities'!$F$3:$W$2013,18,0))&gt;0,vlookup(A40,'Input - Capacities'!$F$3:$W$2013,18,0),"-")</f>
        <v>-</v>
      </c>
    </row>
    <row r="41">
      <c r="A41" s="53" t="str">
        <f t="array" ref="A41">IFERROR(INDEX('Input - Capacities'!$F$3:$F$1128, MATCH(0,COUNTIF($A$1:A40, 'Input - Capacities'!$F$3:$F$1128), 0)),"")</f>
        <v>TRNMMRXXTHANO</v>
      </c>
      <c r="B41" s="53" t="str">
        <f t="shared" si="2"/>
        <v>MMRXX</v>
      </c>
      <c r="C41" s="53" t="str">
        <f t="shared" si="3"/>
        <v>THANO</v>
      </c>
      <c r="D41" s="53" t="str">
        <f t="shared" ref="D41:E41" si="42">left(B41,3)</f>
        <v>MMR</v>
      </c>
      <c r="E41" s="53" t="str">
        <f t="shared" si="42"/>
        <v>THA</v>
      </c>
      <c r="F41" s="53">
        <f>max(SUMIFS('Input - Capacities'!$I$3:$I$1128,'Input - Capacities'!$F$3:$F$1128,A41))</f>
        <v>0</v>
      </c>
      <c r="G41" s="53">
        <f>max(SUMIFS('Input - Capacities'!$J$3:$J$1128,'Input - Capacities'!$F$3:$F$1128,A41))*-1</f>
        <v>0</v>
      </c>
      <c r="H41" s="53" t="str">
        <f>if(len(vlookup(A41,'Input - Capacities'!$F$3:$W$2013,6,0))&gt;0,vlookup(A41,'Input - Capacities'!$F$3:$W$2013,6,0),"-")</f>
        <v>-</v>
      </c>
      <c r="I41" s="53" t="str">
        <f>if(len(vlookup(A41,'Input - Capacities'!$F$3:$W$2013,7,0))&gt;0,vlookup(A41,'Input - Capacities'!$F$3:$W$2013,7,0),"-")</f>
        <v>-</v>
      </c>
      <c r="J41" s="54" t="str">
        <f>if(len(vlookup(A41,'Input - Capacities'!$F$3:$W$2013,13,0))&gt;0,vlookup(A41,'Input - Capacities'!$F$3:$W$2013,13,0),"-")</f>
        <v>https://iopscience.iop.org/article/10.1088/1755-1315/997/1/012011/pdf</v>
      </c>
      <c r="K41" s="54" t="str">
        <f>if(len(vlookup(A41,'Input - Capacities'!$F$3:$W$2013,14,0))&gt;0,vlookup(A41,'Input - Capacities'!$F$3:$W$2013,14,0),"-")</f>
        <v>https://openinframap.org/#4.49/14.69/106.17</v>
      </c>
      <c r="L41" s="53" t="str">
        <f>if(len(vlookup(A41,'Input - Capacities'!$F$3:$W$2013,17,0))&gt;0,vlookup(A41,'Input - Capacities'!$F$3:$W$2013,17,0),"-")</f>
        <v>-</v>
      </c>
      <c r="M41" s="53" t="str">
        <f>if(len(vlookup(A41,'Input - Capacities'!$F$3:$W$2013,18,0))&gt;0,vlookup(A41,'Input - Capacities'!$F$3:$W$2013,18,0),"-")</f>
        <v>-</v>
      </c>
    </row>
    <row r="42">
      <c r="A42" s="53" t="str">
        <f t="array" ref="A42">IFERROR(INDEX('Input - Capacities'!$F$3:$F$1128, MATCH(0,COUNTIF($A$1:A41, 'Input - Capacities'!$F$3:$F$1128), 0)),"")</f>
        <v>TRNKHMXXTHANO</v>
      </c>
      <c r="B42" s="53" t="str">
        <f t="shared" si="2"/>
        <v>KHMXX</v>
      </c>
      <c r="C42" s="53" t="str">
        <f t="shared" si="3"/>
        <v>THANO</v>
      </c>
      <c r="D42" s="53" t="str">
        <f t="shared" ref="D42:E42" si="43">left(B42,3)</f>
        <v>KHM</v>
      </c>
      <c r="E42" s="53" t="str">
        <f t="shared" si="43"/>
        <v>THA</v>
      </c>
      <c r="F42" s="53">
        <f>max(SUMIFS('Input - Capacities'!$I$3:$I$1128,'Input - Capacities'!$F$3:$F$1128,A42))</f>
        <v>0</v>
      </c>
      <c r="G42" s="53">
        <f>max(SUMIFS('Input - Capacities'!$J$3:$J$1128,'Input - Capacities'!$F$3:$F$1128,A42))*-1</f>
        <v>0</v>
      </c>
      <c r="H42" s="53" t="str">
        <f>if(len(vlookup(A42,'Input - Capacities'!$F$3:$W$2013,6,0))&gt;0,vlookup(A42,'Input - Capacities'!$F$3:$W$2013,6,0),"-")</f>
        <v>-</v>
      </c>
      <c r="I42" s="53" t="str">
        <f>if(len(vlookup(A42,'Input - Capacities'!$F$3:$W$2013,7,0))&gt;0,vlookup(A42,'Input - Capacities'!$F$3:$W$2013,7,0),"-")</f>
        <v>-</v>
      </c>
      <c r="J42" s="54" t="str">
        <f>if(len(vlookup(A42,'Input - Capacities'!$F$3:$W$2013,13,0))&gt;0,vlookup(A42,'Input - Capacities'!$F$3:$W$2013,13,0),"-")</f>
        <v>https://onlinelibrary.wiley.com/doi/epdf/10.1111/apv.12343</v>
      </c>
      <c r="K42" s="54" t="str">
        <f>if(len(vlookup(A42,'Input - Capacities'!$F$3:$W$2013,14,0))&gt;0,vlookup(A42,'Input - Capacities'!$F$3:$W$2013,14,0),"-")</f>
        <v>https://openresearchsoftware.metajnl.com/articles/10.5334/jors.302</v>
      </c>
      <c r="L42" s="53" t="str">
        <f>if(len(vlookup(A42,'Input - Capacities'!$F$3:$W$2013,17,0))&gt;0,vlookup(A42,'Input - Capacities'!$F$3:$W$2013,17,0),"-")</f>
        <v>-</v>
      </c>
      <c r="M42" s="53" t="str">
        <f>if(len(vlookup(A42,'Input - Capacities'!$F$3:$W$2013,18,0))&gt;0,vlookup(A42,'Input - Capacities'!$F$3:$W$2013,18,0),"-")</f>
        <v>-</v>
      </c>
    </row>
    <row r="43">
      <c r="A43" s="53" t="str">
        <f t="array" ref="A43">IFERROR(INDEX('Input - Capacities'!$F$3:$F$1128, MATCH(0,COUNTIF($A$1:A42, 'Input - Capacities'!$F$3:$F$1128), 0)),"")</f>
        <v>TRNKHMXXTHACE</v>
      </c>
      <c r="B43" s="53" t="str">
        <f t="shared" si="2"/>
        <v>KHMXX</v>
      </c>
      <c r="C43" s="53" t="str">
        <f t="shared" si="3"/>
        <v>THACE</v>
      </c>
      <c r="D43" s="53" t="str">
        <f t="shared" ref="D43:E43" si="44">left(B43,3)</f>
        <v>KHM</v>
      </c>
      <c r="E43" s="53" t="str">
        <f t="shared" si="44"/>
        <v>THA</v>
      </c>
      <c r="F43" s="53">
        <f>max(SUMIFS('Input - Capacities'!$I$3:$I$1128,'Input - Capacities'!$F$3:$F$1128,A43))</f>
        <v>230</v>
      </c>
      <c r="G43" s="53">
        <f>max(SUMIFS('Input - Capacities'!$J$3:$J$1128,'Input - Capacities'!$F$3:$F$1128,A43))*-1</f>
        <v>230</v>
      </c>
      <c r="H43" s="53" t="str">
        <f>if(len(vlookup(A43,'Input - Capacities'!$F$3:$W$2013,6,0))&gt;0,vlookup(A43,'Input - Capacities'!$F$3:$W$2013,6,0),"-")</f>
        <v>-</v>
      </c>
      <c r="I43" s="53" t="str">
        <f>if(len(vlookup(A43,'Input - Capacities'!$F$3:$W$2013,7,0))&gt;0,vlookup(A43,'Input - Capacities'!$F$3:$W$2013,7,0),"-")</f>
        <v>-</v>
      </c>
      <c r="J43" s="54" t="str">
        <f>if(len(vlookup(A43,'Input - Capacities'!$F$3:$W$2013,13,0))&gt;0,vlookup(A43,'Input - Capacities'!$F$3:$W$2013,13,0),"-")</f>
        <v>https://onlinelibrary.wiley.com/doi/epdf/10.1111/apv.12343</v>
      </c>
      <c r="K43" s="54" t="str">
        <f>if(len(vlookup(A43,'Input - Capacities'!$F$3:$W$2013,14,0))&gt;0,vlookup(A43,'Input - Capacities'!$F$3:$W$2013,14,0),"-")</f>
        <v>https://openresearchsoftware.metajnl.com/articles/10.5334/jors.302</v>
      </c>
      <c r="L43" s="53" t="str">
        <f>if(len(vlookup(A43,'Input - Capacities'!$F$3:$W$2013,17,0))&gt;0,vlookup(A43,'Input - Capacities'!$F$3:$W$2013,17,0),"-")</f>
        <v>-</v>
      </c>
      <c r="M43" s="53" t="str">
        <f>if(len(vlookup(A43,'Input - Capacities'!$F$3:$W$2013,18,0))&gt;0,vlookup(A43,'Input - Capacities'!$F$3:$W$2013,18,0),"-")</f>
        <v>A new 500 kV line between the Cambodian-Thai border to the Battambang substation (Cambodia) is being studied, but delays in its development means that as of yet there is no defined expected completion year nor detailed information on potential transmission capacity.</v>
      </c>
    </row>
    <row r="44">
      <c r="A44" s="53" t="str">
        <f t="array" ref="A44">IFERROR(INDEX('Input - Capacities'!$F$3:$F$1128, MATCH(0,COUNTIF($A$1:A43, 'Input - Capacities'!$F$3:$F$1128), 0)),"")</f>
        <v>TRNKHMXXVNMSO</v>
      </c>
      <c r="B44" s="53" t="str">
        <f t="shared" si="2"/>
        <v>KHMXX</v>
      </c>
      <c r="C44" s="53" t="str">
        <f t="shared" si="3"/>
        <v>VNMSO</v>
      </c>
      <c r="D44" s="53" t="str">
        <f t="shared" ref="D44:E44" si="45">left(B44,3)</f>
        <v>KHM</v>
      </c>
      <c r="E44" s="53" t="str">
        <f t="shared" si="45"/>
        <v>VNM</v>
      </c>
      <c r="F44" s="53">
        <f>max(SUMIFS('Input - Capacities'!$I$3:$I$1128,'Input - Capacities'!$F$3:$F$1128,A44))</f>
        <v>200</v>
      </c>
      <c r="G44" s="53">
        <f>max(SUMIFS('Input - Capacities'!$J$3:$J$1128,'Input - Capacities'!$F$3:$F$1128,A44))*-1</f>
        <v>200</v>
      </c>
      <c r="H44" s="53" t="str">
        <f>if(len(vlookup(A44,'Input - Capacities'!$F$3:$W$2013,6,0))&gt;0,vlookup(A44,'Input - Capacities'!$F$3:$W$2013,6,0),"-")</f>
        <v>-</v>
      </c>
      <c r="I44" s="53" t="str">
        <f>if(len(vlookup(A44,'Input - Capacities'!$F$3:$W$2013,7,0))&gt;0,vlookup(A44,'Input - Capacities'!$F$3:$W$2013,7,0),"-")</f>
        <v>-</v>
      </c>
      <c r="J44" s="54" t="str">
        <f>if(len(vlookup(A44,'Input - Capacities'!$F$3:$W$2013,13,0))&gt;0,vlookup(A44,'Input - Capacities'!$F$3:$W$2013,13,0),"-")</f>
        <v>https://onlinelibrary.wiley.com/doi/epdf/10.1111/apv.12343</v>
      </c>
      <c r="K44" s="54" t="str">
        <f>if(len(vlookup(A44,'Input - Capacities'!$F$3:$W$2013,14,0))&gt;0,vlookup(A44,'Input - Capacities'!$F$3:$W$2013,14,0),"-")</f>
        <v>https://openinframap.org/#6.14/12.294/109.124</v>
      </c>
      <c r="L44" s="53" t="str">
        <f>if(len(vlookup(A44,'Input - Capacities'!$F$3:$W$2013,17,0))&gt;0,vlookup(A44,'Input - Capacities'!$F$3:$W$2013,17,0),"-")</f>
        <v>-</v>
      </c>
      <c r="M44" s="53" t="str">
        <f>if(len(vlookup(A44,'Input - Capacities'!$F$3:$W$2013,18,0))&gt;0,vlookup(A44,'Input - Capacities'!$F$3:$W$2013,18,0),"-")</f>
        <v>No mentioning of new potential lines between Cambodia and Vietnam in Vietnam's Power Development Plan VIII.</v>
      </c>
    </row>
    <row r="45">
      <c r="A45" s="53" t="str">
        <f t="array" ref="A45">IFERROR(INDEX('Input - Capacities'!$F$3:$F$1128, MATCH(0,COUNTIF($A$1:A44, 'Input - Capacities'!$F$3:$F$1128), 0)),"")</f>
        <v>TRNKHMXXVNMCE</v>
      </c>
      <c r="B45" s="53" t="str">
        <f t="shared" si="2"/>
        <v>KHMXX</v>
      </c>
      <c r="C45" s="53" t="str">
        <f t="shared" si="3"/>
        <v>VNMCE</v>
      </c>
      <c r="D45" s="53" t="str">
        <f t="shared" ref="D45:E45" si="46">left(B45,3)</f>
        <v>KHM</v>
      </c>
      <c r="E45" s="53" t="str">
        <f t="shared" si="46"/>
        <v>VNM</v>
      </c>
      <c r="F45" s="53">
        <f>max(SUMIFS('Input - Capacities'!$I$3:$I$1128,'Input - Capacities'!$F$3:$F$1128,A45))</f>
        <v>0</v>
      </c>
      <c r="G45" s="53">
        <f>max(SUMIFS('Input - Capacities'!$J$3:$J$1128,'Input - Capacities'!$F$3:$F$1128,A45))*-1</f>
        <v>0</v>
      </c>
      <c r="H45" s="53" t="str">
        <f>if(len(vlookup(A45,'Input - Capacities'!$F$3:$W$2013,6,0))&gt;0,vlookup(A45,'Input - Capacities'!$F$3:$W$2013,6,0),"-")</f>
        <v>-</v>
      </c>
      <c r="I45" s="53" t="str">
        <f>if(len(vlookup(A45,'Input - Capacities'!$F$3:$W$2013,7,0))&gt;0,vlookup(A45,'Input - Capacities'!$F$3:$W$2013,7,0),"-")</f>
        <v>-</v>
      </c>
      <c r="J45" s="54" t="str">
        <f>if(len(vlookup(A45,'Input - Capacities'!$F$3:$W$2013,13,0))&gt;0,vlookup(A45,'Input - Capacities'!$F$3:$W$2013,13,0),"-")</f>
        <v>https://onlinelibrary.wiley.com/doi/epdf/10.1111/apv.12343</v>
      </c>
      <c r="K45" s="54" t="str">
        <f>if(len(vlookup(A45,'Input - Capacities'!$F$3:$W$2013,14,0))&gt;0,vlookup(A45,'Input - Capacities'!$F$3:$W$2013,14,0),"-")</f>
        <v>https://openinframap.org/#6.14/12.294/109.124</v>
      </c>
      <c r="L45" s="53" t="str">
        <f>if(len(vlookup(A45,'Input - Capacities'!$F$3:$W$2013,17,0))&gt;0,vlookup(A45,'Input - Capacities'!$F$3:$W$2013,17,0),"-")</f>
        <v>-</v>
      </c>
      <c r="M45" s="53" t="str">
        <f>if(len(vlookup(A45,'Input - Capacities'!$F$3:$W$2013,18,0))&gt;0,vlookup(A45,'Input - Capacities'!$F$3:$W$2013,18,0),"-")</f>
        <v>No mentioning of new potential lines between Cambodia and Vietnam in Vietnam's Power Development Plan VIII.</v>
      </c>
    </row>
    <row r="46">
      <c r="A46" s="53" t="str">
        <f t="array" ref="A46">IFERROR(INDEX('Input - Capacities'!$F$3:$F$1128, MATCH(0,COUNTIF($A$1:A45, 'Input - Capacities'!$F$3:$F$1128), 0)),"")</f>
        <v>TRNLAOXXTHANO</v>
      </c>
      <c r="B46" s="53" t="str">
        <f t="shared" si="2"/>
        <v>LAOXX</v>
      </c>
      <c r="C46" s="53" t="str">
        <f t="shared" si="3"/>
        <v>THANO</v>
      </c>
      <c r="D46" s="53" t="str">
        <f t="shared" ref="D46:E46" si="47">left(B46,3)</f>
        <v>LAO</v>
      </c>
      <c r="E46" s="53" t="str">
        <f t="shared" si="47"/>
        <v>THA</v>
      </c>
      <c r="F46" s="53">
        <f>max(SUMIFS('Input - Capacities'!$I$3:$I$1128,'Input - Capacities'!$F$3:$F$1128,A46))</f>
        <v>5427</v>
      </c>
      <c r="G46" s="53">
        <f>max(SUMIFS('Input - Capacities'!$J$3:$J$1128,'Input - Capacities'!$F$3:$F$1128,A46))*-1</f>
        <v>5427</v>
      </c>
      <c r="H46" s="53" t="str">
        <f>if(len(vlookup(A46,'Input - Capacities'!$F$3:$W$2013,6,0))&gt;0,vlookup(A46,'Input - Capacities'!$F$3:$W$2013,6,0),"-")</f>
        <v>-</v>
      </c>
      <c r="I46" s="53" t="str">
        <f>if(len(vlookup(A46,'Input - Capacities'!$F$3:$W$2013,7,0))&gt;0,vlookup(A46,'Input - Capacities'!$F$3:$W$2013,7,0),"-")</f>
        <v>-</v>
      </c>
      <c r="J46" s="54" t="str">
        <f>if(len(vlookup(A46,'Input - Capacities'!$F$3:$W$2013,13,0))&gt;0,vlookup(A46,'Input - Capacities'!$F$3:$W$2013,13,0),"-")</f>
        <v>https://onlinelibrary.wiley.com/doi/epdf/10.1111/apv.12343</v>
      </c>
      <c r="K46" s="55" t="str">
        <f>if(len(vlookup(A46,'Input - Capacities'!$F$3:$W$2013,14,0))&gt;0,vlookup(A46,'Input - Capacities'!$F$3:$W$2013,14,0),"-")</f>
        <v>-</v>
      </c>
      <c r="L46" s="53" t="str">
        <f>if(len(vlookup(A46,'Input - Capacities'!$F$3:$W$2013,17,0))&gt;0,vlookup(A46,'Input - Capacities'!$F$3:$W$2013,17,0),"-")</f>
        <v>-</v>
      </c>
      <c r="M46" s="53" t="str">
        <f>if(len(vlookup(A46,'Input - Capacities'!$F$3:$W$2013,18,0))&gt;0,vlookup(A46,'Input - Capacities'!$F$3:$W$2013,18,0),"-")</f>
        <v>-</v>
      </c>
    </row>
    <row r="47">
      <c r="A47" s="53" t="str">
        <f t="array" ref="A47">IFERROR(INDEX('Input - Capacities'!$F$3:$F$1128, MATCH(0,COUNTIF($A$1:A46, 'Input - Capacities'!$F$3:$F$1128), 0)),"")</f>
        <v>TRNLAOXXVNMNO</v>
      </c>
      <c r="B47" s="53" t="str">
        <f t="shared" si="2"/>
        <v>LAOXX</v>
      </c>
      <c r="C47" s="53" t="str">
        <f t="shared" si="3"/>
        <v>VNMNO</v>
      </c>
      <c r="D47" s="53" t="str">
        <f t="shared" ref="D47:E47" si="48">left(B47,3)</f>
        <v>LAO</v>
      </c>
      <c r="E47" s="53" t="str">
        <f t="shared" si="48"/>
        <v>VNM</v>
      </c>
      <c r="F47" s="53">
        <f>max(SUMIFS('Input - Capacities'!$I$3:$I$1128,'Input - Capacities'!$F$3:$F$1128,A47))</f>
        <v>0</v>
      </c>
      <c r="G47" s="53">
        <f>max(SUMIFS('Input - Capacities'!$J$3:$J$1128,'Input - Capacities'!$F$3:$F$1128,A47))*-1</f>
        <v>0</v>
      </c>
      <c r="H47" s="53" t="str">
        <f>if(len(vlookup(A47,'Input - Capacities'!$F$3:$W$2013,6,0))&gt;0,vlookup(A47,'Input - Capacities'!$F$3:$W$2013,6,0),"-")</f>
        <v>-</v>
      </c>
      <c r="I47" s="53" t="str">
        <f>if(len(vlookup(A47,'Input - Capacities'!$F$3:$W$2013,7,0))&gt;0,vlookup(A47,'Input - Capacities'!$F$3:$W$2013,7,0),"-")</f>
        <v>-</v>
      </c>
      <c r="J47" s="54" t="str">
        <f>if(len(vlookup(A47,'Input - Capacities'!$F$3:$W$2013,13,0))&gt;0,vlookup(A47,'Input - Capacities'!$F$3:$W$2013,13,0),"-")</f>
        <v>https://onlinelibrary.wiley.com/doi/epdf/10.1111/apv.12343</v>
      </c>
      <c r="K47" s="54" t="str">
        <f>if(len(vlookup(A47,'Input - Capacities'!$F$3:$W$2013,14,0))&gt;0,vlookup(A47,'Input - Capacities'!$F$3:$W$2013,14,0),"-")</f>
        <v>https://en.evn.com.vn/d6/news/Laos-boosts-electricity-exports-to-Vietnam-Cambodia-66-163-2945.aspx</v>
      </c>
      <c r="L47" s="53" t="str">
        <f>if(len(vlookup(A47,'Input - Capacities'!$F$3:$W$2013,17,0))&gt;0,vlookup(A47,'Input - Capacities'!$F$3:$W$2013,17,0),"-")</f>
        <v>-</v>
      </c>
      <c r="M47" s="53" t="str">
        <f>if(len(vlookup(A47,'Input - Capacities'!$F$3:$W$2013,18,0))&gt;0,vlookup(A47,'Input - Capacities'!$F$3:$W$2013,18,0),"-")</f>
        <v>Currently Laos exports electricity from three hydro power plants to Vietnam (VNMCE, Sekaman 1, Sekamansanse and Sekaman 3).</v>
      </c>
    </row>
    <row r="48">
      <c r="A48" s="53" t="str">
        <f t="array" ref="A48">IFERROR(INDEX('Input - Capacities'!$F$3:$F$1128, MATCH(0,COUNTIF($A$1:A47, 'Input - Capacities'!$F$3:$F$1128), 0)),"")</f>
        <v>TRNLAOXXVNMCE</v>
      </c>
      <c r="B48" s="53" t="str">
        <f t="shared" si="2"/>
        <v>LAOXX</v>
      </c>
      <c r="C48" s="53" t="str">
        <f t="shared" si="3"/>
        <v>VNMCE</v>
      </c>
      <c r="D48" s="53" t="str">
        <f t="shared" ref="D48:E48" si="49">left(B48,3)</f>
        <v>LAO</v>
      </c>
      <c r="E48" s="53" t="str">
        <f t="shared" si="49"/>
        <v>VNM</v>
      </c>
      <c r="F48" s="53">
        <f>max(SUMIFS('Input - Capacities'!$I$3:$I$1128,'Input - Capacities'!$F$3:$F$1128,A48))</f>
        <v>538</v>
      </c>
      <c r="G48" s="53">
        <f>max(SUMIFS('Input - Capacities'!$J$3:$J$1128,'Input - Capacities'!$F$3:$F$1128,A48))*-1</f>
        <v>0</v>
      </c>
      <c r="H48" s="53" t="str">
        <f>if(len(vlookup(A48,'Input - Capacities'!$F$3:$W$2013,6,0))&gt;0,vlookup(A48,'Input - Capacities'!$F$3:$W$2013,6,0),"-")</f>
        <v>-</v>
      </c>
      <c r="I48" s="53" t="str">
        <f>if(len(vlookup(A48,'Input - Capacities'!$F$3:$W$2013,7,0))&gt;0,vlookup(A48,'Input - Capacities'!$F$3:$W$2013,7,0),"-")</f>
        <v>-</v>
      </c>
      <c r="J48" s="54" t="str">
        <f>if(len(vlookup(A48,'Input - Capacities'!$F$3:$W$2013,13,0))&gt;0,vlookup(A48,'Input - Capacities'!$F$3:$W$2013,13,0),"-")</f>
        <v>https://onlinelibrary.wiley.com/doi/epdf/10.1111/apv.12343</v>
      </c>
      <c r="K48" s="54" t="str">
        <f>if(len(vlookup(A48,'Input - Capacities'!$F$3:$W$2013,14,0))&gt;0,vlookup(A48,'Input - Capacities'!$F$3:$W$2013,14,0),"-")</f>
        <v>https://en.evn.com.vn/d6/news/Laos-boosts-electricity-exports-to-Vietnam-Cambodia-66-163-2945.aspx</v>
      </c>
      <c r="L48" s="53" t="str">
        <f>if(len(vlookup(A48,'Input - Capacities'!$F$3:$W$2013,17,0))&gt;0,vlookup(A48,'Input - Capacities'!$F$3:$W$2013,17,0),"-")</f>
        <v>-</v>
      </c>
      <c r="M48" s="53" t="str">
        <f>if(len(vlookup(A48,'Input - Capacities'!$F$3:$W$2013,18,0))&gt;0,vlookup(A48,'Input - Capacities'!$F$3:$W$2013,18,0),"-")</f>
        <v>Currently Laos exports electricity from three hydro power plants to Vietnam (VNMCE, Sekaman 1, Sekamansanse and Sekaman 3).</v>
      </c>
    </row>
    <row r="49">
      <c r="A49" s="53" t="str">
        <f t="array" ref="A49">IFERROR(INDEX('Input - Capacities'!$F$3:$F$1128, MATCH(0,COUNTIF($A$1:A48, 'Input - Capacities'!$F$3:$F$1128), 0)),"")</f>
        <v>TRNMYSPEMYSSK</v>
      </c>
      <c r="B49" s="53" t="str">
        <f t="shared" si="2"/>
        <v>MYSPE</v>
      </c>
      <c r="C49" s="53" t="str">
        <f t="shared" si="3"/>
        <v>MYSSK</v>
      </c>
      <c r="D49" s="53" t="str">
        <f t="shared" ref="D49:E49" si="50">left(B49,3)</f>
        <v>MYS</v>
      </c>
      <c r="E49" s="53" t="str">
        <f t="shared" si="50"/>
        <v>MYS</v>
      </c>
      <c r="F49" s="53">
        <f>max(SUMIFS('Input - Capacities'!$I$3:$I$1128,'Input - Capacities'!$F$3:$F$1128,A49))</f>
        <v>0</v>
      </c>
      <c r="G49" s="53">
        <f>max(SUMIFS('Input - Capacities'!$J$3:$J$1128,'Input - Capacities'!$F$3:$F$1128,A49))*-1</f>
        <v>0</v>
      </c>
      <c r="H49" s="53" t="str">
        <f>if(len(vlookup(A49,'Input - Capacities'!$F$3:$W$2013,6,0))&gt;0,vlookup(A49,'Input - Capacities'!$F$3:$W$2013,6,0),"-")</f>
        <v>-</v>
      </c>
      <c r="I49" s="53" t="str">
        <f>if(len(vlookup(A49,'Input - Capacities'!$F$3:$W$2013,7,0))&gt;0,vlookup(A49,'Input - Capacities'!$F$3:$W$2013,7,0),"-")</f>
        <v>-</v>
      </c>
      <c r="J49" s="54" t="str">
        <f>if(len(vlookup(A49,'Input - Capacities'!$F$3:$W$2013,13,0))&gt;0,vlookup(A49,'Input - Capacities'!$F$3:$W$2013,13,0),"-")</f>
        <v>https://iopscience.iop.org/article/10.1088/1755-1315/997/1/012011/pdf</v>
      </c>
      <c r="K49" s="54" t="str">
        <f>if(len(vlookup(A49,'Input - Capacities'!$F$3:$W$2013,14,0))&gt;0,vlookup(A49,'Input - Capacities'!$F$3:$W$2013,14,0),"-")</f>
        <v>https://onlinelibrary.wiley.com/doi/epdf/10.1111/apv.12343</v>
      </c>
      <c r="L49" s="53" t="str">
        <f>if(len(vlookup(A49,'Input - Capacities'!$F$3:$W$2013,17,0))&gt;0,vlookup(A49,'Input - Capacities'!$F$3:$W$2013,17,0),"-")</f>
        <v>-</v>
      </c>
      <c r="M49" s="53" t="str">
        <f>if(len(vlookup(A49,'Input - Capacities'!$F$3:$W$2013,18,0))&gt;0,vlookup(A49,'Input - Capacities'!$F$3:$W$2013,18,0),"-")</f>
        <v>-</v>
      </c>
    </row>
    <row r="50">
      <c r="A50" s="53" t="str">
        <f t="array" ref="A50">IFERROR(INDEX('Input - Capacities'!$F$3:$F$1128, MATCH(0,COUNTIF($A$1:A49, 'Input - Capacities'!$F$3:$F$1128), 0)),"")</f>
        <v>TRNMYSSHMYSSK</v>
      </c>
      <c r="B50" s="53" t="str">
        <f t="shared" si="2"/>
        <v>MYSSH</v>
      </c>
      <c r="C50" s="53" t="str">
        <f t="shared" si="3"/>
        <v>MYSSK</v>
      </c>
      <c r="D50" s="53" t="str">
        <f t="shared" ref="D50:E50" si="51">left(B50,3)</f>
        <v>MYS</v>
      </c>
      <c r="E50" s="53" t="str">
        <f t="shared" si="51"/>
        <v>MYS</v>
      </c>
      <c r="F50" s="53">
        <f>max(SUMIFS('Input - Capacities'!$I$3:$I$1128,'Input - Capacities'!$F$3:$F$1128,A50))</f>
        <v>0</v>
      </c>
      <c r="G50" s="53">
        <f>max(SUMIFS('Input - Capacities'!$J$3:$J$1128,'Input - Capacities'!$F$3:$F$1128,A50))*-1</f>
        <v>0</v>
      </c>
      <c r="H50" s="53" t="str">
        <f>if(len(vlookup(A50,'Input - Capacities'!$F$3:$W$2013,6,0))&gt;0,vlookup(A50,'Input - Capacities'!$F$3:$W$2013,6,0),"-")</f>
        <v>-</v>
      </c>
      <c r="I50" s="53" t="str">
        <f>if(len(vlookup(A50,'Input - Capacities'!$F$3:$W$2013,7,0))&gt;0,vlookup(A50,'Input - Capacities'!$F$3:$W$2013,7,0),"-")</f>
        <v>-</v>
      </c>
      <c r="J50" s="54" t="str">
        <f>if(len(vlookup(A50,'Input - Capacities'!$F$3:$W$2013,13,0))&gt;0,vlookup(A50,'Input - Capacities'!$F$3:$W$2013,13,0),"-")</f>
        <v>https://onlinelibrary.wiley.com/doi/epdf/10.1111/apv.12343</v>
      </c>
      <c r="K50" s="55" t="str">
        <f>if(len(vlookup(A50,'Input - Capacities'!$F$3:$W$2013,14,0))&gt;0,vlookup(A50,'Input - Capacities'!$F$3:$W$2013,14,0),"-")</f>
        <v>-</v>
      </c>
      <c r="L50" s="53" t="str">
        <f>if(len(vlookup(A50,'Input - Capacities'!$F$3:$W$2013,17,0))&gt;0,vlookup(A50,'Input - Capacities'!$F$3:$W$2013,17,0),"-")</f>
        <v>-</v>
      </c>
      <c r="M50" s="53" t="str">
        <f>if(len(vlookup(A50,'Input - Capacities'!$F$3:$W$2013,18,0))&gt;0,vlookup(A50,'Input - Capacities'!$F$3:$W$2013,18,0),"-")</f>
        <v>-</v>
      </c>
    </row>
    <row r="51">
      <c r="A51" s="53" t="str">
        <f t="array" ref="A51">IFERROR(INDEX('Input - Capacities'!$F$3:$F$1128, MATCH(0,COUNTIF($A$1:A50, 'Input - Capacities'!$F$3:$F$1128), 0)),"")</f>
        <v>TRNMYSSHPHLLU</v>
      </c>
      <c r="B51" s="53" t="str">
        <f t="shared" si="2"/>
        <v>MYSSH</v>
      </c>
      <c r="C51" s="53" t="str">
        <f t="shared" si="3"/>
        <v>PHLLU</v>
      </c>
      <c r="D51" s="53" t="str">
        <f t="shared" ref="D51:E51" si="52">left(B51,3)</f>
        <v>MYS</v>
      </c>
      <c r="E51" s="53" t="str">
        <f t="shared" si="52"/>
        <v>PHL</v>
      </c>
      <c r="F51" s="53">
        <f>max(SUMIFS('Input - Capacities'!$I$3:$I$1128,'Input - Capacities'!$F$3:$F$1128,A51))</f>
        <v>0</v>
      </c>
      <c r="G51" s="53">
        <f>max(SUMIFS('Input - Capacities'!$J$3:$J$1128,'Input - Capacities'!$F$3:$F$1128,A51))*-1</f>
        <v>0</v>
      </c>
      <c r="H51" s="53" t="str">
        <f>if(len(vlookup(A51,'Input - Capacities'!$F$3:$W$2013,6,0))&gt;0,vlookup(A51,'Input - Capacities'!$F$3:$W$2013,6,0),"-")</f>
        <v>-</v>
      </c>
      <c r="I51" s="53" t="str">
        <f>if(len(vlookup(A51,'Input - Capacities'!$F$3:$W$2013,7,0))&gt;0,vlookup(A51,'Input - Capacities'!$F$3:$W$2013,7,0),"-")</f>
        <v>-</v>
      </c>
      <c r="J51" s="54" t="str">
        <f>if(len(vlookup(A51,'Input - Capacities'!$F$3:$W$2013,13,0))&gt;0,vlookup(A51,'Input - Capacities'!$F$3:$W$2013,13,0),"-")</f>
        <v>https://iopscience.iop.org/article/10.1088/1755-1315/997/1/012011/pdf</v>
      </c>
      <c r="K51" s="55" t="str">
        <f>if(len(vlookup(A51,'Input - Capacities'!$F$3:$W$2013,14,0))&gt;0,vlookup(A51,'Input - Capacities'!$F$3:$W$2013,14,0),"-")</f>
        <v>-</v>
      </c>
      <c r="L51" s="53" t="str">
        <f>if(len(vlookup(A51,'Input - Capacities'!$F$3:$W$2013,17,0))&gt;0,vlookup(A51,'Input - Capacities'!$F$3:$W$2013,17,0),"-")</f>
        <v>-</v>
      </c>
      <c r="M51" s="53" t="str">
        <f>if(len(vlookup(A51,'Input - Capacities'!$F$3:$W$2013,18,0))&gt;0,vlookup(A51,'Input - Capacities'!$F$3:$W$2013,18,0),"-")</f>
        <v>-</v>
      </c>
    </row>
    <row r="52">
      <c r="A52" s="53" t="str">
        <f t="array" ref="A52">IFERROR(INDEX('Input - Capacities'!$F$3:$F$1128, MATCH(0,COUNTIF($A$1:A51, 'Input - Capacities'!$F$3:$F$1128), 0)),"")</f>
        <v>TRNPHLLUPHLVI</v>
      </c>
      <c r="B52" s="53" t="str">
        <f t="shared" si="2"/>
        <v>PHLLU</v>
      </c>
      <c r="C52" s="53" t="str">
        <f t="shared" si="3"/>
        <v>PHLVI</v>
      </c>
      <c r="D52" s="53" t="str">
        <f t="shared" ref="D52:E52" si="53">left(B52,3)</f>
        <v>PHL</v>
      </c>
      <c r="E52" s="53" t="str">
        <f t="shared" si="53"/>
        <v>PHL</v>
      </c>
      <c r="F52" s="53">
        <f>max(SUMIFS('Input - Capacities'!$I$3:$I$1128,'Input - Capacities'!$F$3:$F$1128,A52))</f>
        <v>400</v>
      </c>
      <c r="G52" s="53">
        <f>max(SUMIFS('Input - Capacities'!$J$3:$J$1128,'Input - Capacities'!$F$3:$F$1128,A52))*-1</f>
        <v>400</v>
      </c>
      <c r="H52" s="53" t="str">
        <f>if(len(vlookup(A52,'Input - Capacities'!$F$3:$W$2013,6,0))&gt;0,vlookup(A52,'Input - Capacities'!$F$3:$W$2013,6,0),"-")</f>
        <v>-</v>
      </c>
      <c r="I52" s="53" t="str">
        <f>if(len(vlookup(A52,'Input - Capacities'!$F$3:$W$2013,7,0))&gt;0,vlookup(A52,'Input - Capacities'!$F$3:$W$2013,7,0),"-")</f>
        <v>-</v>
      </c>
      <c r="J52" s="55" t="str">
        <f>if(len(vlookup(A52,'Input - Capacities'!$F$3:$W$2013,13,0))&gt;0,vlookup(A52,'Input - Capacities'!$F$3:$W$2013,13,0),"-")</f>
        <v>-</v>
      </c>
      <c r="K52" s="55" t="str">
        <f>if(len(vlookup(A52,'Input - Capacities'!$F$3:$W$2013,14,0))&gt;0,vlookup(A52,'Input - Capacities'!$F$3:$W$2013,14,0),"-")</f>
        <v>-</v>
      </c>
      <c r="L52" s="53" t="str">
        <f>if(len(vlookup(A52,'Input - Capacities'!$F$3:$W$2013,17,0))&gt;0,vlookup(A52,'Input - Capacities'!$F$3:$W$2013,17,0),"-")</f>
        <v>-</v>
      </c>
      <c r="M52" s="53" t="str">
        <f>if(len(vlookup(A52,'Input - Capacities'!$F$3:$W$2013,18,0))&gt;0,vlookup(A52,'Input - Capacities'!$F$3:$W$2013,18,0),"-")</f>
        <v>-</v>
      </c>
    </row>
    <row r="53">
      <c r="A53" s="53" t="str">
        <f t="array" ref="A53">IFERROR(INDEX('Input - Capacities'!$F$3:$F$1128, MATCH(0,COUNTIF($A$1:A52, 'Input - Capacities'!$F$3:$F$1128), 0)),"")</f>
        <v>TRNPHLMIPHLVI</v>
      </c>
      <c r="B53" s="53" t="str">
        <f t="shared" si="2"/>
        <v>PHLMI</v>
      </c>
      <c r="C53" s="53" t="str">
        <f t="shared" si="3"/>
        <v>PHLVI</v>
      </c>
      <c r="D53" s="53" t="str">
        <f t="shared" ref="D53:E53" si="54">left(B53,3)</f>
        <v>PHL</v>
      </c>
      <c r="E53" s="53" t="str">
        <f t="shared" si="54"/>
        <v>PHL</v>
      </c>
      <c r="F53" s="53">
        <f>max(SUMIFS('Input - Capacities'!$I$3:$I$1128,'Input - Capacities'!$F$3:$F$1128,A53))</f>
        <v>0</v>
      </c>
      <c r="G53" s="53">
        <f>max(SUMIFS('Input - Capacities'!$J$3:$J$1128,'Input - Capacities'!$F$3:$F$1128,A53))*-1</f>
        <v>0</v>
      </c>
      <c r="H53" s="53" t="str">
        <f>if(len(vlookup(A53,'Input - Capacities'!$F$3:$W$2013,6,0))&gt;0,vlookup(A53,'Input - Capacities'!$F$3:$W$2013,6,0),"-")</f>
        <v>-</v>
      </c>
      <c r="I53" s="53" t="str">
        <f>if(len(vlookup(A53,'Input - Capacities'!$F$3:$W$2013,7,0))&gt;0,vlookup(A53,'Input - Capacities'!$F$3:$W$2013,7,0),"-")</f>
        <v>-</v>
      </c>
      <c r="J53" s="55" t="str">
        <f>if(len(vlookup(A53,'Input - Capacities'!$F$3:$W$2013,13,0))&gt;0,vlookup(A53,'Input - Capacities'!$F$3:$W$2013,13,0),"-")</f>
        <v>-</v>
      </c>
      <c r="K53" s="55" t="str">
        <f>if(len(vlookup(A53,'Input - Capacities'!$F$3:$W$2013,14,0))&gt;0,vlookup(A53,'Input - Capacities'!$F$3:$W$2013,14,0),"-")</f>
        <v>-</v>
      </c>
      <c r="L53" s="53" t="str">
        <f>if(len(vlookup(A53,'Input - Capacities'!$F$3:$W$2013,17,0))&gt;0,vlookup(A53,'Input - Capacities'!$F$3:$W$2013,17,0),"-")</f>
        <v>-</v>
      </c>
      <c r="M53" s="53" t="str">
        <f>if(len(vlookup(A53,'Input - Capacities'!$F$3:$W$2013,18,0))&gt;0,vlookup(A53,'Input - Capacities'!$F$3:$W$2013,18,0),"-")</f>
        <v>-</v>
      </c>
    </row>
    <row r="54">
      <c r="A54" s="53" t="str">
        <f t="array" ref="A54">IFERROR(INDEX('Input - Capacities'!$F$3:$F$1128, MATCH(0,COUNTIF($A$1:A53, 'Input - Capacities'!$F$3:$F$1128), 0)),"")</f>
        <v>TRNTHACETHANO</v>
      </c>
      <c r="B54" s="53" t="str">
        <f t="shared" si="2"/>
        <v>THACE</v>
      </c>
      <c r="C54" s="53" t="str">
        <f t="shared" si="3"/>
        <v>THANO</v>
      </c>
      <c r="D54" s="53" t="str">
        <f t="shared" ref="D54:E54" si="55">left(B54,3)</f>
        <v>THA</v>
      </c>
      <c r="E54" s="53" t="str">
        <f t="shared" si="55"/>
        <v>THA</v>
      </c>
      <c r="F54" s="53">
        <f>max(SUMIFS('Input - Capacities'!$I$3:$I$1128,'Input - Capacities'!$F$3:$F$1128,A54))</f>
        <v>0</v>
      </c>
      <c r="G54" s="53">
        <f>max(SUMIFS('Input - Capacities'!$J$3:$J$1128,'Input - Capacities'!$F$3:$F$1128,A54))*-1</f>
        <v>0</v>
      </c>
      <c r="H54" s="53" t="str">
        <f>if(len(vlookup(A54,'Input - Capacities'!$F$3:$W$2013,6,0))&gt;0,vlookup(A54,'Input - Capacities'!$F$3:$W$2013,6,0),"-")</f>
        <v>-</v>
      </c>
      <c r="I54" s="53" t="str">
        <f>if(len(vlookup(A54,'Input - Capacities'!$F$3:$W$2013,7,0))&gt;0,vlookup(A54,'Input - Capacities'!$F$3:$W$2013,7,0),"-")</f>
        <v>-</v>
      </c>
      <c r="J54" s="55" t="str">
        <f>if(len(vlookup(A54,'Input - Capacities'!$F$3:$W$2013,13,0))&gt;0,vlookup(A54,'Input - Capacities'!$F$3:$W$2013,13,0),"-")</f>
        <v>-</v>
      </c>
      <c r="K54" s="55" t="str">
        <f>if(len(vlookup(A54,'Input - Capacities'!$F$3:$W$2013,14,0))&gt;0,vlookup(A54,'Input - Capacities'!$F$3:$W$2013,14,0),"-")</f>
        <v>-</v>
      </c>
      <c r="L54" s="53" t="str">
        <f>if(len(vlookup(A54,'Input - Capacities'!$F$3:$W$2013,17,0))&gt;0,vlookup(A54,'Input - Capacities'!$F$3:$W$2013,17,0),"-")</f>
        <v>-</v>
      </c>
      <c r="M54" s="53" t="str">
        <f>if(len(vlookup(A54,'Input - Capacities'!$F$3:$W$2013,18,0))&gt;0,vlookup(A54,'Input - Capacities'!$F$3:$W$2013,18,0),"-")</f>
        <v>-</v>
      </c>
    </row>
    <row r="55">
      <c r="A55" s="53" t="str">
        <f t="array" ref="A55">IFERROR(INDEX('Input - Capacities'!$F$3:$F$1128, MATCH(0,COUNTIF($A$1:A54, 'Input - Capacities'!$F$3:$F$1128), 0)),"")</f>
        <v>TRNTHACETHASO</v>
      </c>
      <c r="B55" s="53" t="str">
        <f t="shared" si="2"/>
        <v>THACE</v>
      </c>
      <c r="C55" s="53" t="str">
        <f t="shared" si="3"/>
        <v>THASO</v>
      </c>
      <c r="D55" s="53" t="str">
        <f t="shared" ref="D55:E55" si="56">left(B55,3)</f>
        <v>THA</v>
      </c>
      <c r="E55" s="53" t="str">
        <f t="shared" si="56"/>
        <v>THA</v>
      </c>
      <c r="F55" s="53">
        <f>max(SUMIFS('Input - Capacities'!$I$3:$I$1128,'Input - Capacities'!$F$3:$F$1128,A55))</f>
        <v>0</v>
      </c>
      <c r="G55" s="53">
        <f>max(SUMIFS('Input - Capacities'!$J$3:$J$1128,'Input - Capacities'!$F$3:$F$1128,A55))*-1</f>
        <v>0</v>
      </c>
      <c r="H55" s="53" t="str">
        <f>if(len(vlookup(A55,'Input - Capacities'!$F$3:$W$2013,6,0))&gt;0,vlookup(A55,'Input - Capacities'!$F$3:$W$2013,6,0),"-")</f>
        <v>-</v>
      </c>
      <c r="I55" s="53" t="str">
        <f>if(len(vlookup(A55,'Input - Capacities'!$F$3:$W$2013,7,0))&gt;0,vlookup(A55,'Input - Capacities'!$F$3:$W$2013,7,0),"-")</f>
        <v>-</v>
      </c>
      <c r="J55" s="55" t="str">
        <f>if(len(vlookup(A55,'Input - Capacities'!$F$3:$W$2013,13,0))&gt;0,vlookup(A55,'Input - Capacities'!$F$3:$W$2013,13,0),"-")</f>
        <v>-</v>
      </c>
      <c r="K55" s="55" t="str">
        <f>if(len(vlookup(A55,'Input - Capacities'!$F$3:$W$2013,14,0))&gt;0,vlookup(A55,'Input - Capacities'!$F$3:$W$2013,14,0),"-")</f>
        <v>-</v>
      </c>
      <c r="L55" s="53" t="str">
        <f>if(len(vlookup(A55,'Input - Capacities'!$F$3:$W$2013,17,0))&gt;0,vlookup(A55,'Input - Capacities'!$F$3:$W$2013,17,0),"-")</f>
        <v>-</v>
      </c>
      <c r="M55" s="53" t="str">
        <f>if(len(vlookup(A55,'Input - Capacities'!$F$3:$W$2013,18,0))&gt;0,vlookup(A55,'Input - Capacities'!$F$3:$W$2013,18,0),"-")</f>
        <v>-</v>
      </c>
    </row>
    <row r="56">
      <c r="A56" s="53" t="str">
        <f t="array" ref="A56">IFERROR(INDEX('Input - Capacities'!$F$3:$F$1128, MATCH(0,COUNTIF($A$1:A55, 'Input - Capacities'!$F$3:$F$1128), 0)),"")</f>
        <v>TRNAFGXXTJKXX</v>
      </c>
      <c r="B56" s="53" t="str">
        <f t="shared" si="2"/>
        <v>AFGXX</v>
      </c>
      <c r="C56" s="53" t="str">
        <f t="shared" si="3"/>
        <v>TJKXX</v>
      </c>
      <c r="D56" s="53" t="str">
        <f t="shared" ref="D56:E56" si="57">left(B56,3)</f>
        <v>AFG</v>
      </c>
      <c r="E56" s="53" t="str">
        <f t="shared" si="57"/>
        <v>TJK</v>
      </c>
      <c r="F56" s="53">
        <f>max(SUMIFS('Input - Capacities'!$I$3:$I$1128,'Input - Capacities'!$F$3:$F$1128,A56))</f>
        <v>300</v>
      </c>
      <c r="G56" s="53">
        <f>max(SUMIFS('Input - Capacities'!$J$3:$J$1128,'Input - Capacities'!$F$3:$F$1128,A56))*-1</f>
        <v>300</v>
      </c>
      <c r="H56" s="53" t="str">
        <f>if(len(vlookup(A56,'Input - Capacities'!$F$3:$W$2013,6,0))&gt;0,vlookup(A56,'Input - Capacities'!$F$3:$W$2013,6,0),"-")</f>
        <v>-</v>
      </c>
      <c r="I56" s="53" t="str">
        <f>if(len(vlookup(A56,'Input - Capacities'!$F$3:$W$2013,7,0))&gt;0,vlookup(A56,'Input - Capacities'!$F$3:$W$2013,7,0),"-")</f>
        <v>-</v>
      </c>
      <c r="J56" s="54" t="str">
        <f>if(len(vlookup(A56,'Input - Capacities'!$F$3:$W$2013,13,0))&gt;0,vlookup(A56,'Input - Capacities'!$F$3:$W$2013,13,0),"-")</f>
        <v>https://www.chathamhouse.org/sites/default/files/CHHJ7132-Afghanistan-Regional-Engagement-RP-WEB.pdf</v>
      </c>
      <c r="K56" s="55" t="str">
        <f>if(len(vlookup(A56,'Input - Capacities'!$F$3:$W$2013,14,0))&gt;0,vlookup(A56,'Input - Capacities'!$F$3:$W$2013,14,0),"-")</f>
        <v>-</v>
      </c>
      <c r="L56" s="53" t="str">
        <f>if(len(vlookup(A56,'Input - Capacities'!$F$3:$W$2013,17,0))&gt;0,vlookup(A56,'Input - Capacities'!$F$3:$W$2013,17,0),"-")</f>
        <v>-</v>
      </c>
      <c r="M56" s="53" t="str">
        <f>if(len(vlookup(A56,'Input - Capacities'!$F$3:$W$2013,18,0))&gt;0,vlookup(A56,'Input - Capacities'!$F$3:$W$2013,18,0),"-")</f>
        <v>Following the specific of the CASA-1000 project in the IEA report, the planned HVDC link from TJK to PAK will only transit through AFG (with transit charges) but not for power supply between TJK and AFG.</v>
      </c>
    </row>
    <row r="57">
      <c r="A57" s="53" t="str">
        <f t="array" ref="A57">IFERROR(INDEX('Input - Capacities'!$F$3:$F$1128, MATCH(0,COUNTIF($A$1:A56, 'Input - Capacities'!$F$3:$F$1128), 0)),"")</f>
        <v>TRNAFGXXUZBXX</v>
      </c>
      <c r="B57" s="53" t="str">
        <f t="shared" si="2"/>
        <v>AFGXX</v>
      </c>
      <c r="C57" s="53" t="str">
        <f t="shared" si="3"/>
        <v>UZBXX</v>
      </c>
      <c r="D57" s="53" t="str">
        <f t="shared" ref="D57:E57" si="58">left(B57,3)</f>
        <v>AFG</v>
      </c>
      <c r="E57" s="53" t="str">
        <f t="shared" si="58"/>
        <v>UZB</v>
      </c>
      <c r="F57" s="53">
        <f>max(SUMIFS('Input - Capacities'!$I$3:$I$1128,'Input - Capacities'!$F$3:$F$1128,A57))</f>
        <v>450</v>
      </c>
      <c r="G57" s="53">
        <f>max(SUMIFS('Input - Capacities'!$J$3:$J$1128,'Input - Capacities'!$F$3:$F$1128,A57))*-1</f>
        <v>450</v>
      </c>
      <c r="H57" s="53" t="str">
        <f>if(len(vlookup(A57,'Input - Capacities'!$F$3:$W$2013,6,0))&gt;0,vlookup(A57,'Input - Capacities'!$F$3:$W$2013,6,0),"-")</f>
        <v>-</v>
      </c>
      <c r="I57" s="53" t="str">
        <f>if(len(vlookup(A57,'Input - Capacities'!$F$3:$W$2013,7,0))&gt;0,vlookup(A57,'Input - Capacities'!$F$3:$W$2013,7,0),"-")</f>
        <v>-</v>
      </c>
      <c r="J57" s="54" t="str">
        <f>if(len(vlookup(A57,'Input - Capacities'!$F$3:$W$2013,13,0))&gt;0,vlookup(A57,'Input - Capacities'!$F$3:$W$2013,13,0),"-")</f>
        <v>https://iea.blob.core.windows.net/assets/0d00581c-dc3c-466f-b0c8-97d25112a6e0/Uzbekistan2022.pdf</v>
      </c>
      <c r="K57" s="54" t="str">
        <f>if(len(vlookup(A57,'Input - Capacities'!$F$3:$W$2013,14,0))&gt;0,vlookup(A57,'Input - Capacities'!$F$3:$W$2013,14,0),"-")</f>
        <v>https://iea.blob.core.windows.net/assets/b066e0be-9a3f-49ca-b932-38a1e81bda2a/Cross-BorderTradingforTajikistan_ARoadmap.pdf</v>
      </c>
      <c r="L57" s="53" t="str">
        <f>if(len(vlookup(A57,'Input - Capacities'!$F$3:$W$2013,17,0))&gt;0,vlookup(A57,'Input - Capacities'!$F$3:$W$2013,17,0),"-")</f>
        <v>-</v>
      </c>
      <c r="M57" s="53" t="str">
        <f>if(len(vlookup(A57,'Input - Capacities'!$F$3:$W$2013,18,0))&gt;0,vlookup(A57,'Input - Capacities'!$F$3:$W$2013,18,0),"-")</f>
        <v>New transmission line is far in development, but finalization is stalled due to political unrest in Afghanistan.</v>
      </c>
    </row>
    <row r="58">
      <c r="A58" s="53" t="str">
        <f t="array" ref="A58">IFERROR(INDEX('Input - Capacities'!$F$3:$F$1128, MATCH(0,COUNTIF($A$1:A57, 'Input - Capacities'!$F$3:$F$1128), 0)),"")</f>
        <v>TRNINDSOLKAXX</v>
      </c>
      <c r="B58" s="53" t="str">
        <f t="shared" si="2"/>
        <v>INDSO</v>
      </c>
      <c r="C58" s="53" t="str">
        <f t="shared" si="3"/>
        <v>LKAXX</v>
      </c>
      <c r="D58" s="53" t="str">
        <f t="shared" ref="D58:E58" si="59">left(B58,3)</f>
        <v>IND</v>
      </c>
      <c r="E58" s="53" t="str">
        <f t="shared" si="59"/>
        <v>LKA</v>
      </c>
      <c r="F58" s="53">
        <f>max(SUMIFS('Input - Capacities'!$I$3:$I$1128,'Input - Capacities'!$F$3:$F$1128,A58))</f>
        <v>0</v>
      </c>
      <c r="G58" s="53">
        <f>max(SUMIFS('Input - Capacities'!$J$3:$J$1128,'Input - Capacities'!$F$3:$F$1128,A58))*-1</f>
        <v>0</v>
      </c>
      <c r="H58" s="53" t="str">
        <f>if(len(vlookup(A58,'Input - Capacities'!$F$3:$W$2013,6,0))&gt;0,vlookup(A58,'Input - Capacities'!$F$3:$W$2013,6,0),"-")</f>
        <v>-</v>
      </c>
      <c r="I58" s="53" t="str">
        <f>if(len(vlookup(A58,'Input - Capacities'!$F$3:$W$2013,7,0))&gt;0,vlookup(A58,'Input - Capacities'!$F$3:$W$2013,7,0),"-")</f>
        <v>-</v>
      </c>
      <c r="J58" s="54" t="str">
        <f>if(len(vlookup(A58,'Input - Capacities'!$F$3:$W$2013,13,0))&gt;0,vlookup(A58,'Input - Capacities'!$F$3:$W$2013,13,0),"-")</f>
        <v>https://powermin.gov.in/en/content/interconnection-neighbouring-countries</v>
      </c>
      <c r="K58" s="55" t="str">
        <f>if(len(vlookup(A58,'Input - Capacities'!$F$3:$W$2013,14,0))&gt;0,vlookup(A58,'Input - Capacities'!$F$3:$W$2013,14,0),"-")</f>
        <v>-</v>
      </c>
      <c r="L58" s="53" t="str">
        <f>if(len(vlookup(A58,'Input - Capacities'!$F$3:$W$2013,17,0))&gt;0,vlookup(A58,'Input - Capacities'!$F$3:$W$2013,17,0),"-")</f>
        <v>-</v>
      </c>
      <c r="M58" s="53" t="str">
        <f>if(len(vlookup(A58,'Input - Capacities'!$F$3:$W$2013,18,0))&gt;0,vlookup(A58,'Input - Capacities'!$F$3:$W$2013,18,0),"-")</f>
        <v>-</v>
      </c>
    </row>
    <row r="59">
      <c r="A59" s="53" t="str">
        <f t="array" ref="A59">IFERROR(INDEX('Input - Capacities'!$F$3:$F$1128, MATCH(0,COUNTIF($A$1:A58, 'Input - Capacities'!$F$3:$F$1128), 0)),"")</f>
        <v>TRNINDWEPAKXX</v>
      </c>
      <c r="B59" s="53" t="str">
        <f t="shared" si="2"/>
        <v>INDWE</v>
      </c>
      <c r="C59" s="53" t="str">
        <f t="shared" si="3"/>
        <v>PAKXX</v>
      </c>
      <c r="D59" s="53" t="str">
        <f t="shared" ref="D59:E59" si="60">left(B59,3)</f>
        <v>IND</v>
      </c>
      <c r="E59" s="53" t="str">
        <f t="shared" si="60"/>
        <v>PAK</v>
      </c>
      <c r="F59" s="53">
        <f>max(SUMIFS('Input - Capacities'!$I$3:$I$1128,'Input - Capacities'!$F$3:$F$1128,A59))</f>
        <v>0</v>
      </c>
      <c r="G59" s="53">
        <f>max(SUMIFS('Input - Capacities'!$J$3:$J$1128,'Input - Capacities'!$F$3:$F$1128,A59))*-1</f>
        <v>0</v>
      </c>
      <c r="H59" s="53" t="str">
        <f>if(len(vlookup(A59,'Input - Capacities'!$F$3:$W$2013,6,0))&gt;0,vlookup(A59,'Input - Capacities'!$F$3:$W$2013,6,0),"-")</f>
        <v>-</v>
      </c>
      <c r="I59" s="53" t="str">
        <f>if(len(vlookup(A59,'Input - Capacities'!$F$3:$W$2013,7,0))&gt;0,vlookup(A59,'Input - Capacities'!$F$3:$W$2013,7,0),"-")</f>
        <v>-</v>
      </c>
      <c r="J59" s="54" t="str">
        <f>if(len(vlookup(A59,'Input - Capacities'!$F$3:$W$2013,13,0))&gt;0,vlookup(A59,'Input - Capacities'!$F$3:$W$2013,13,0),"-")</f>
        <v>https://powermin.gov.in/en/content/interconnection-neighbouring-countries</v>
      </c>
      <c r="K59" s="54" t="str">
        <f>if(len(vlookup(A59,'Input - Capacities'!$F$3:$W$2013,14,0))&gt;0,vlookup(A59,'Input - Capacities'!$F$3:$W$2013,14,0),"-")</f>
        <v>https://economictimes.indiatimes.com/industry/energy/power/pakistan-to-import-electricity-from-india-report/articleshow/32360374.cms</v>
      </c>
      <c r="L59" s="53" t="str">
        <f>if(len(vlookup(A59,'Input - Capacities'!$F$3:$W$2013,17,0))&gt;0,vlookup(A59,'Input - Capacities'!$F$3:$W$2013,17,0),"-")</f>
        <v>-</v>
      </c>
      <c r="M59" s="53" t="str">
        <f>if(len(vlookup(A59,'Input - Capacities'!$F$3:$W$2013,18,0))&gt;0,vlookup(A59,'Input - Capacities'!$F$3:$W$2013,18,0),"-")</f>
        <v>There is the potential for power exchange between IND and PAK (and this has been tested historically) yet currently no active power exchange.</v>
      </c>
    </row>
    <row r="60">
      <c r="A60" s="53" t="str">
        <f t="array" ref="A60">IFERROR(INDEX('Input - Capacities'!$F$3:$F$1128, MATCH(0,COUNTIF($A$1:A59, 'Input - Capacities'!$F$3:$F$1128), 0)),"")</f>
        <v>TRNINDWESAUXX</v>
      </c>
      <c r="B60" s="53" t="str">
        <f t="shared" si="2"/>
        <v>INDWE</v>
      </c>
      <c r="C60" s="53" t="str">
        <f t="shared" si="3"/>
        <v>SAUXX</v>
      </c>
      <c r="D60" s="53" t="str">
        <f t="shared" ref="D60:E60" si="61">left(B60,3)</f>
        <v>IND</v>
      </c>
      <c r="E60" s="53" t="str">
        <f t="shared" si="61"/>
        <v>SAU</v>
      </c>
      <c r="F60" s="53">
        <f>max(SUMIFS('Input - Capacities'!$I$3:$I$1128,'Input - Capacities'!$F$3:$F$1128,A60))</f>
        <v>0</v>
      </c>
      <c r="G60" s="53">
        <f>max(SUMIFS('Input - Capacities'!$J$3:$J$1128,'Input - Capacities'!$F$3:$F$1128,A60))*-1</f>
        <v>0</v>
      </c>
      <c r="H60" s="53" t="str">
        <f>if(len(vlookup(A60,'Input - Capacities'!$F$3:$W$2013,6,0))&gt;0,vlookup(A60,'Input - Capacities'!$F$3:$W$2013,6,0),"-")</f>
        <v>-</v>
      </c>
      <c r="I60" s="53" t="str">
        <f>if(len(vlookup(A60,'Input - Capacities'!$F$3:$W$2013,7,0))&gt;0,vlookup(A60,'Input - Capacities'!$F$3:$W$2013,7,0),"-")</f>
        <v>-</v>
      </c>
      <c r="J60" s="54" t="str">
        <f>if(len(vlookup(A60,'Input - Capacities'!$F$3:$W$2013,13,0))&gt;0,vlookup(A60,'Input - Capacities'!$F$3:$W$2013,13,0),"-")</f>
        <v>https://openinframap.org/#4.16/20.3/63.43</v>
      </c>
      <c r="K60" s="55" t="str">
        <f>if(len(vlookup(A60,'Input - Capacities'!$F$3:$W$2013,14,0))&gt;0,vlookup(A60,'Input - Capacities'!$F$3:$W$2013,14,0),"-")</f>
        <v>-</v>
      </c>
      <c r="L60" s="53" t="str">
        <f>if(len(vlookup(A60,'Input - Capacities'!$F$3:$W$2013,17,0))&gt;0,vlookup(A60,'Input - Capacities'!$F$3:$W$2013,17,0),"-")</f>
        <v>-</v>
      </c>
      <c r="M60" s="53" t="str">
        <f>if(len(vlookup(A60,'Input - Capacities'!$F$3:$W$2013,18,0))&gt;0,vlookup(A60,'Input - Capacities'!$F$3:$W$2013,18,0),"-")</f>
        <v>No existing or planned capacity as of yet, but a subsea transmission line is being considered between both countries as part of the One Sun, One World, One Grid initiative.</v>
      </c>
    </row>
    <row r="61">
      <c r="A61" s="53" t="str">
        <f t="array" ref="A61">IFERROR(INDEX('Input - Capacities'!$F$3:$F$1128, MATCH(0,COUNTIF($A$1:A60, 'Input - Capacities'!$F$3:$F$1128), 0)),"")</f>
        <v>TRNJPNCEJPNKY</v>
      </c>
      <c r="B61" s="53" t="str">
        <f t="shared" si="2"/>
        <v>JPNCE</v>
      </c>
      <c r="C61" s="53" t="str">
        <f t="shared" si="3"/>
        <v>JPNKY</v>
      </c>
      <c r="D61" s="53" t="str">
        <f t="shared" ref="D61:E61" si="62">left(B61,3)</f>
        <v>JPN</v>
      </c>
      <c r="E61" s="53" t="str">
        <f t="shared" si="62"/>
        <v>JPN</v>
      </c>
      <c r="F61" s="53">
        <f>max(SUMIFS('Input - Capacities'!$I$3:$I$1128,'Input - Capacities'!$F$3:$F$1128,A61))</f>
        <v>520</v>
      </c>
      <c r="G61" s="53">
        <f>max(SUMIFS('Input - Capacities'!$J$3:$J$1128,'Input - Capacities'!$F$3:$F$1128,A61))*-1</f>
        <v>2780</v>
      </c>
      <c r="H61" s="53" t="str">
        <f>if(len(vlookup(A61,'Input - Capacities'!$F$3:$W$2013,6,0))&gt;0,vlookup(A61,'Input - Capacities'!$F$3:$W$2013,6,0),"-")</f>
        <v>-</v>
      </c>
      <c r="I61" s="53" t="str">
        <f>if(len(vlookup(A61,'Input - Capacities'!$F$3:$W$2013,7,0))&gt;0,vlookup(A61,'Input - Capacities'!$F$3:$W$2013,7,0),"-")</f>
        <v>-</v>
      </c>
      <c r="J61" s="54" t="str">
        <f>if(len(vlookup(A61,'Input - Capacities'!$F$3:$W$2013,13,0))&gt;0,vlookup(A61,'Input - Capacities'!$F$3:$W$2013,13,0),"-")</f>
        <v>https://www.researchgate.net/publication/350792071_Analysis_of_PV_Subsidy_Schemes_Installed_Capacity_and_Their_Electricity_Generation_in_Japan</v>
      </c>
      <c r="K61" s="55" t="str">
        <f>if(len(vlookup(A61,'Input - Capacities'!$F$3:$W$2013,14,0))&gt;0,vlookup(A61,'Input - Capacities'!$F$3:$W$2013,14,0),"-")</f>
        <v>-</v>
      </c>
      <c r="L61" s="53" t="str">
        <f>if(len(vlookup(A61,'Input - Capacities'!$F$3:$W$2013,17,0))&gt;0,vlookup(A61,'Input - Capacities'!$F$3:$W$2013,17,0),"-")</f>
        <v>-</v>
      </c>
      <c r="M61" s="53" t="str">
        <f>if(len(vlookup(A61,'Input - Capacities'!$F$3:$W$2013,18,0))&gt;0,vlookup(A61,'Input - Capacities'!$F$3:$W$2013,18,0),"-")</f>
        <v>-</v>
      </c>
    </row>
    <row r="62">
      <c r="A62" s="53" t="str">
        <f t="array" ref="A62">IFERROR(INDEX('Input - Capacities'!$F$3:$F$1128, MATCH(0,COUNTIF($A$1:A61, 'Input - Capacities'!$F$3:$F$1128), 0)),"")</f>
        <v>TRNJPNCEJPNSH</v>
      </c>
      <c r="B62" s="53" t="str">
        <f t="shared" si="2"/>
        <v>JPNCE</v>
      </c>
      <c r="C62" s="53" t="str">
        <f t="shared" si="3"/>
        <v>JPNSH</v>
      </c>
      <c r="D62" s="53" t="str">
        <f t="shared" ref="D62:E62" si="63">left(B62,3)</f>
        <v>JPN</v>
      </c>
      <c r="E62" s="53" t="str">
        <f t="shared" si="63"/>
        <v>JPN</v>
      </c>
      <c r="F62" s="53">
        <f>max(SUMIFS('Input - Capacities'!$I$3:$I$1128,'Input - Capacities'!$F$3:$F$1128,A62))</f>
        <v>2600</v>
      </c>
      <c r="G62" s="53">
        <f>max(SUMIFS('Input - Capacities'!$J$3:$J$1128,'Input - Capacities'!$F$3:$F$1128,A62))*-1</f>
        <v>2600</v>
      </c>
      <c r="H62" s="53" t="str">
        <f>if(len(vlookup(A62,'Input - Capacities'!$F$3:$W$2013,6,0))&gt;0,vlookup(A62,'Input - Capacities'!$F$3:$W$2013,6,0),"-")</f>
        <v>-</v>
      </c>
      <c r="I62" s="53" t="str">
        <f>if(len(vlookup(A62,'Input - Capacities'!$F$3:$W$2013,7,0))&gt;0,vlookup(A62,'Input - Capacities'!$F$3:$W$2013,7,0),"-")</f>
        <v>-</v>
      </c>
      <c r="J62" s="54" t="str">
        <f>if(len(vlookup(A62,'Input - Capacities'!$F$3:$W$2013,13,0))&gt;0,vlookup(A62,'Input - Capacities'!$F$3:$W$2013,13,0),"-")</f>
        <v>https://www.researchgate.net/publication/350792071_Analysis_of_PV_Subsidy_Schemes_Installed_Capacity_and_Their_Electricity_Generation_in_Japan</v>
      </c>
      <c r="K62" s="54" t="str">
        <f>if(len(vlookup(A62,'Input - Capacities'!$F$3:$W$2013,14,0))&gt;0,vlookup(A62,'Input - Capacities'!$F$3:$W$2013,14,0),"-")</f>
        <v>https://ieeexplore.ieee.org/document/19139</v>
      </c>
      <c r="L62" s="53" t="str">
        <f>if(len(vlookup(A62,'Input - Capacities'!$F$3:$W$2013,17,0))&gt;0,vlookup(A62,'Input - Capacities'!$F$3:$W$2013,17,0),"-")</f>
        <v>-</v>
      </c>
      <c r="M62" s="53" t="str">
        <f>if(len(vlookup(A62,'Input - Capacities'!$F$3:$W$2013,18,0))&gt;0,vlookup(A62,'Input - Capacities'!$F$3:$W$2013,18,0),"-")</f>
        <v>-</v>
      </c>
    </row>
    <row r="63">
      <c r="A63" s="53" t="str">
        <f t="array" ref="A63">IFERROR(INDEX('Input - Capacities'!$F$3:$F$1128, MATCH(0,COUNTIF($A$1:A62, 'Input - Capacities'!$F$3:$F$1128), 0)),"")</f>
        <v>TRNJPNCEJPNTO</v>
      </c>
      <c r="B63" s="53" t="str">
        <f t="shared" si="2"/>
        <v>JPNCE</v>
      </c>
      <c r="C63" s="53" t="str">
        <f t="shared" si="3"/>
        <v>JPNTO</v>
      </c>
      <c r="D63" s="53" t="str">
        <f t="shared" ref="D63:E63" si="64">left(B63,3)</f>
        <v>JPN</v>
      </c>
      <c r="E63" s="53" t="str">
        <f t="shared" si="64"/>
        <v>JPN</v>
      </c>
      <c r="F63" s="53">
        <f>max(SUMIFS('Input - Capacities'!$I$3:$I$1128,'Input - Capacities'!$F$3:$F$1128,A63))</f>
        <v>2100</v>
      </c>
      <c r="G63" s="53">
        <f>max(SUMIFS('Input - Capacities'!$J$3:$J$1128,'Input - Capacities'!$F$3:$F$1128,A63))*-1</f>
        <v>2100</v>
      </c>
      <c r="H63" s="53" t="str">
        <f>if(len(vlookup(A63,'Input - Capacities'!$F$3:$W$2013,6,0))&gt;0,vlookup(A63,'Input - Capacities'!$F$3:$W$2013,6,0),"-")</f>
        <v>-</v>
      </c>
      <c r="I63" s="53" t="str">
        <f>if(len(vlookup(A63,'Input - Capacities'!$F$3:$W$2013,7,0))&gt;0,vlookup(A63,'Input - Capacities'!$F$3:$W$2013,7,0),"-")</f>
        <v>-</v>
      </c>
      <c r="J63" s="54" t="str">
        <f>if(len(vlookup(A63,'Input - Capacities'!$F$3:$W$2013,13,0))&gt;0,vlookup(A63,'Input - Capacities'!$F$3:$W$2013,13,0),"-")</f>
        <v>https://www.researchgate.net/publication/350792071_Analysis_of_PV_Subsidy_Schemes_Installed_Capacity_and_Their_Electricity_Generation_in_Japan</v>
      </c>
      <c r="K63" s="55" t="str">
        <f>if(len(vlookup(A63,'Input - Capacities'!$F$3:$W$2013,14,0))&gt;0,vlookup(A63,'Input - Capacities'!$F$3:$W$2013,14,0),"-")</f>
        <v>-</v>
      </c>
      <c r="L63" s="53" t="str">
        <f>if(len(vlookup(A63,'Input - Capacities'!$F$3:$W$2013,17,0))&gt;0,vlookup(A63,'Input - Capacities'!$F$3:$W$2013,17,0),"-")</f>
        <v>-</v>
      </c>
      <c r="M63" s="53" t="str">
        <f>if(len(vlookup(A63,'Input - Capacities'!$F$3:$W$2013,18,0))&gt;0,vlookup(A63,'Input - Capacities'!$F$3:$W$2013,18,0),"-")</f>
        <v>-</v>
      </c>
    </row>
    <row r="64">
      <c r="A64" s="53" t="str">
        <f t="array" ref="A64">IFERROR(INDEX('Input - Capacities'!$F$3:$F$1128, MATCH(0,COUNTIF($A$1:A63, 'Input - Capacities'!$F$3:$F$1128), 0)),"")</f>
        <v>TRNJPNCEKORXX</v>
      </c>
      <c r="B64" s="53" t="str">
        <f t="shared" si="2"/>
        <v>JPNCE</v>
      </c>
      <c r="C64" s="53" t="str">
        <f t="shared" si="3"/>
        <v>KORXX</v>
      </c>
      <c r="D64" s="53" t="str">
        <f t="shared" ref="D64:E64" si="65">left(B64,3)</f>
        <v>JPN</v>
      </c>
      <c r="E64" s="53" t="str">
        <f t="shared" si="65"/>
        <v>KOR</v>
      </c>
      <c r="F64" s="53">
        <f>max(SUMIFS('Input - Capacities'!$I$3:$I$1128,'Input - Capacities'!$F$3:$F$1128,A64))</f>
        <v>0</v>
      </c>
      <c r="G64" s="53">
        <f>max(SUMIFS('Input - Capacities'!$J$3:$J$1128,'Input - Capacities'!$F$3:$F$1128,A64))*-1</f>
        <v>0</v>
      </c>
      <c r="H64" s="53" t="str">
        <f>if(len(vlookup(A64,'Input - Capacities'!$F$3:$W$2013,6,0))&gt;0,vlookup(A64,'Input - Capacities'!$F$3:$W$2013,6,0),"-")</f>
        <v>-</v>
      </c>
      <c r="I64" s="53" t="str">
        <f>if(len(vlookup(A64,'Input - Capacities'!$F$3:$W$2013,7,0))&gt;0,vlookup(A64,'Input - Capacities'!$F$3:$W$2013,7,0),"-")</f>
        <v>-</v>
      </c>
      <c r="J64" s="54" t="str">
        <f>if(len(vlookup(A64,'Input - Capacities'!$F$3:$W$2013,13,0))&gt;0,vlookup(A64,'Input - Capacities'!$F$3:$W$2013,13,0),"-")</f>
        <v>https://www.researchgate.net/publication/350792071_Analysis_of_PV_Subsidy_Schemes_Installed_Capacity_and_Their_Electricity_Generation_in_Japan</v>
      </c>
      <c r="K64" s="55" t="str">
        <f>if(len(vlookup(A64,'Input - Capacities'!$F$3:$W$2013,14,0))&gt;0,vlookup(A64,'Input - Capacities'!$F$3:$W$2013,14,0),"-")</f>
        <v>-</v>
      </c>
      <c r="L64" s="53" t="str">
        <f>if(len(vlookup(A64,'Input - Capacities'!$F$3:$W$2013,17,0))&gt;0,vlookup(A64,'Input - Capacities'!$F$3:$W$2013,17,0),"-")</f>
        <v>-</v>
      </c>
      <c r="M64" s="53" t="str">
        <f>if(len(vlookup(A64,'Input - Capacities'!$F$3:$W$2013,18,0))&gt;0,vlookup(A64,'Input - Capacities'!$F$3:$W$2013,18,0),"-")</f>
        <v>-</v>
      </c>
    </row>
    <row r="65">
      <c r="A65" s="53" t="str">
        <f t="array" ref="A65">IFERROR(INDEX('Input - Capacities'!$F$3:$F$1128, MATCH(0,COUNTIF($A$1:A64, 'Input - Capacities'!$F$3:$F$1128), 0)),"")</f>
        <v>TRNJPNHOJPNTO</v>
      </c>
      <c r="B65" s="53" t="str">
        <f t="shared" si="2"/>
        <v>JPNHO</v>
      </c>
      <c r="C65" s="53" t="str">
        <f t="shared" si="3"/>
        <v>JPNTO</v>
      </c>
      <c r="D65" s="53" t="str">
        <f t="shared" ref="D65:E65" si="66">left(B65,3)</f>
        <v>JPN</v>
      </c>
      <c r="E65" s="53" t="str">
        <f t="shared" si="66"/>
        <v>JPN</v>
      </c>
      <c r="F65" s="53">
        <f>max(SUMIFS('Input - Capacities'!$I$3:$I$1128,'Input - Capacities'!$F$3:$F$1128,A65))</f>
        <v>900</v>
      </c>
      <c r="G65" s="53">
        <f>max(SUMIFS('Input - Capacities'!$J$3:$J$1128,'Input - Capacities'!$F$3:$F$1128,A65))*-1</f>
        <v>900</v>
      </c>
      <c r="H65" s="53" t="str">
        <f>if(len(vlookup(A65,'Input - Capacities'!$F$3:$W$2013,6,0))&gt;0,vlookup(A65,'Input - Capacities'!$F$3:$W$2013,6,0),"-")</f>
        <v>-</v>
      </c>
      <c r="I65" s="53" t="str">
        <f>if(len(vlookup(A65,'Input - Capacities'!$F$3:$W$2013,7,0))&gt;0,vlookup(A65,'Input - Capacities'!$F$3:$W$2013,7,0),"-")</f>
        <v>-</v>
      </c>
      <c r="J65" s="54" t="str">
        <f>if(len(vlookup(A65,'Input - Capacities'!$F$3:$W$2013,13,0))&gt;0,vlookup(A65,'Input - Capacities'!$F$3:$W$2013,13,0),"-")</f>
        <v>https://www.researchgate.net/publication/350792071_Analysis_of_PV_Subsidy_Schemes_Installed_Capacity_and_Their_Electricity_Generation_in_Japan</v>
      </c>
      <c r="K65" s="55" t="str">
        <f>if(len(vlookup(A65,'Input - Capacities'!$F$3:$W$2013,14,0))&gt;0,vlookup(A65,'Input - Capacities'!$F$3:$W$2013,14,0),"-")</f>
        <v>-</v>
      </c>
      <c r="L65" s="53" t="str">
        <f>if(len(vlookup(A65,'Input - Capacities'!$F$3:$W$2013,17,0))&gt;0,vlookup(A65,'Input - Capacities'!$F$3:$W$2013,17,0),"-")</f>
        <v>-</v>
      </c>
      <c r="M65" s="53" t="str">
        <f>if(len(vlookup(A65,'Input - Capacities'!$F$3:$W$2013,18,0))&gt;0,vlookup(A65,'Input - Capacities'!$F$3:$W$2013,18,0),"-")</f>
        <v>-</v>
      </c>
    </row>
    <row r="66">
      <c r="A66" s="53" t="str">
        <f t="array" ref="A66">IFERROR(INDEX('Input - Capacities'!$F$3:$F$1128, MATCH(0,COUNTIF($A$1:A65, 'Input - Capacities'!$F$3:$F$1128), 0)),"")</f>
        <v>TRNJPNHORUSFE</v>
      </c>
      <c r="B66" s="53" t="str">
        <f t="shared" si="2"/>
        <v>JPNHO</v>
      </c>
      <c r="C66" s="53" t="str">
        <f t="shared" si="3"/>
        <v>RUSFE</v>
      </c>
      <c r="D66" s="53" t="str">
        <f t="shared" ref="D66:E66" si="67">left(B66,3)</f>
        <v>JPN</v>
      </c>
      <c r="E66" s="53" t="str">
        <f t="shared" si="67"/>
        <v>RUS</v>
      </c>
      <c r="F66" s="53">
        <f>max(SUMIFS('Input - Capacities'!$I$3:$I$1128,'Input - Capacities'!$F$3:$F$1128,A66))</f>
        <v>0</v>
      </c>
      <c r="G66" s="53">
        <f>max(SUMIFS('Input - Capacities'!$J$3:$J$1128,'Input - Capacities'!$F$3:$F$1128,A66))*-1</f>
        <v>0</v>
      </c>
      <c r="H66" s="53" t="str">
        <f>if(len(vlookup(A66,'Input - Capacities'!$F$3:$W$2013,6,0))&gt;0,vlookup(A66,'Input - Capacities'!$F$3:$W$2013,6,0),"-")</f>
        <v>-</v>
      </c>
      <c r="I66" s="53" t="str">
        <f>if(len(vlookup(A66,'Input - Capacities'!$F$3:$W$2013,7,0))&gt;0,vlookup(A66,'Input - Capacities'!$F$3:$W$2013,7,0),"-")</f>
        <v>-</v>
      </c>
      <c r="J66" s="54" t="str">
        <f>if(len(vlookup(A66,'Input - Capacities'!$F$3:$W$2013,13,0))&gt;0,vlookup(A66,'Input - Capacities'!$F$3:$W$2013,13,0),"-")</f>
        <v>https://www.researchgate.net/publication/350792071_Analysis_of_PV_Subsidy_Schemes_Installed_Capacity_and_Their_Electricity_Generation_in_Japan</v>
      </c>
      <c r="K66" s="55" t="str">
        <f>if(len(vlookup(A66,'Input - Capacities'!$F$3:$W$2013,14,0))&gt;0,vlookup(A66,'Input - Capacities'!$F$3:$W$2013,14,0),"-")</f>
        <v>-</v>
      </c>
      <c r="L66" s="53" t="str">
        <f>if(len(vlookup(A66,'Input - Capacities'!$F$3:$W$2013,17,0))&gt;0,vlookup(A66,'Input - Capacities'!$F$3:$W$2013,17,0),"-")</f>
        <v>-</v>
      </c>
      <c r="M66" s="53" t="str">
        <f>if(len(vlookup(A66,'Input - Capacities'!$F$3:$W$2013,18,0))&gt;0,vlookup(A66,'Input - Capacities'!$F$3:$W$2013,18,0),"-")</f>
        <v>-</v>
      </c>
    </row>
    <row r="67">
      <c r="A67" s="53" t="str">
        <f t="array" ref="A67">IFERROR(INDEX('Input - Capacities'!$F$3:$F$1128, MATCH(0,COUNTIF($A$1:A66, 'Input - Capacities'!$F$3:$F$1128), 0)),"")</f>
        <v>TRNJPNKYKORXX</v>
      </c>
      <c r="B67" s="53" t="str">
        <f t="shared" si="2"/>
        <v>JPNKY</v>
      </c>
      <c r="C67" s="53" t="str">
        <f t="shared" si="3"/>
        <v>KORXX</v>
      </c>
      <c r="D67" s="53" t="str">
        <f t="shared" ref="D67:E67" si="68">left(B67,3)</f>
        <v>JPN</v>
      </c>
      <c r="E67" s="53" t="str">
        <f t="shared" si="68"/>
        <v>KOR</v>
      </c>
      <c r="F67" s="53">
        <f>max(SUMIFS('Input - Capacities'!$I$3:$I$1128,'Input - Capacities'!$F$3:$F$1128,A67))</f>
        <v>0</v>
      </c>
      <c r="G67" s="53">
        <f>max(SUMIFS('Input - Capacities'!$J$3:$J$1128,'Input - Capacities'!$F$3:$F$1128,A67))*-1</f>
        <v>0</v>
      </c>
      <c r="H67" s="53" t="str">
        <f>if(len(vlookup(A67,'Input - Capacities'!$F$3:$W$2013,6,0))&gt;0,vlookup(A67,'Input - Capacities'!$F$3:$W$2013,6,0),"-")</f>
        <v>-</v>
      </c>
      <c r="I67" s="53" t="str">
        <f>if(len(vlookup(A67,'Input - Capacities'!$F$3:$W$2013,7,0))&gt;0,vlookup(A67,'Input - Capacities'!$F$3:$W$2013,7,0),"-")</f>
        <v>-</v>
      </c>
      <c r="J67" s="54" t="str">
        <f>if(len(vlookup(A67,'Input - Capacities'!$F$3:$W$2013,13,0))&gt;0,vlookup(A67,'Input - Capacities'!$F$3:$W$2013,13,0),"-")</f>
        <v>https://www.researchgate.net/publication/350792071_Analysis_of_PV_Subsidy_Schemes_Installed_Capacity_and_Their_Electricity_Generation_in_Japan</v>
      </c>
      <c r="K67" s="55" t="str">
        <f>if(len(vlookup(A67,'Input - Capacities'!$F$3:$W$2013,14,0))&gt;0,vlookup(A67,'Input - Capacities'!$F$3:$W$2013,14,0),"-")</f>
        <v>-</v>
      </c>
      <c r="L67" s="53" t="str">
        <f>if(len(vlookup(A67,'Input - Capacities'!$F$3:$W$2013,17,0))&gt;0,vlookup(A67,'Input - Capacities'!$F$3:$W$2013,17,0),"-")</f>
        <v>-</v>
      </c>
      <c r="M67" s="53" t="str">
        <f>if(len(vlookup(A67,'Input - Capacities'!$F$3:$W$2013,18,0))&gt;0,vlookup(A67,'Input - Capacities'!$F$3:$W$2013,18,0),"-")</f>
        <v>-</v>
      </c>
    </row>
    <row r="68">
      <c r="A68" s="53" t="str">
        <f t="array" ref="A68">IFERROR(INDEX('Input - Capacities'!$F$3:$F$1128, MATCH(0,COUNTIF($A$1:A67, 'Input - Capacities'!$F$3:$F$1128), 0)),"")</f>
        <v>TRNVNMCEVNMNO</v>
      </c>
      <c r="B68" s="53" t="str">
        <f t="shared" si="2"/>
        <v>VNMCE</v>
      </c>
      <c r="C68" s="53" t="str">
        <f t="shared" si="3"/>
        <v>VNMNO</v>
      </c>
      <c r="D68" s="53" t="str">
        <f t="shared" ref="D68:E68" si="69">left(B68,3)</f>
        <v>VNM</v>
      </c>
      <c r="E68" s="53" t="str">
        <f t="shared" si="69"/>
        <v>VNM</v>
      </c>
      <c r="F68" s="53">
        <f>max(SUMIFS('Input - Capacities'!$I$3:$I$1128,'Input - Capacities'!$F$3:$F$1128,A68))</f>
        <v>2200</v>
      </c>
      <c r="G68" s="53">
        <f>max(SUMIFS('Input - Capacities'!$J$3:$J$1128,'Input - Capacities'!$F$3:$F$1128,A68))*-1</f>
        <v>2200</v>
      </c>
      <c r="H68" s="53" t="str">
        <f>if(len(vlookup(A68,'Input - Capacities'!$F$3:$W$2013,6,0))&gt;0,vlookup(A68,'Input - Capacities'!$F$3:$W$2013,6,0),"-")</f>
        <v>-</v>
      </c>
      <c r="I68" s="53" t="str">
        <f>if(len(vlookup(A68,'Input - Capacities'!$F$3:$W$2013,7,0))&gt;0,vlookup(A68,'Input - Capacities'!$F$3:$W$2013,7,0),"-")</f>
        <v>-</v>
      </c>
      <c r="J68" s="54" t="str">
        <f>if(len(vlookup(A68,'Input - Capacities'!$F$3:$W$2013,13,0))&gt;0,vlookup(A68,'Input - Capacities'!$F$3:$W$2013,13,0),"-")</f>
        <v>https://en.evn.com.vn/d6/news/Development-of-500-kV-transmission-network-in-the-future-a-questionable-issue-66-163-2065.aspx</v>
      </c>
      <c r="K68" s="55" t="str">
        <f>if(len(vlookup(A68,'Input - Capacities'!$F$3:$W$2013,14,0))&gt;0,vlookup(A68,'Input - Capacities'!$F$3:$W$2013,14,0),"-")</f>
        <v>-</v>
      </c>
      <c r="L68" s="53" t="str">
        <f>if(len(vlookup(A68,'Input - Capacities'!$F$3:$W$2013,17,0))&gt;0,vlookup(A68,'Input - Capacities'!$F$3:$W$2013,17,0),"-")</f>
        <v>-</v>
      </c>
      <c r="M68" s="53" t="str">
        <f>if(len(vlookup(A68,'Input - Capacities'!$F$3:$W$2013,18,0))&gt;0,vlookup(A68,'Input - Capacities'!$F$3:$W$2013,18,0),"-")</f>
        <v>-</v>
      </c>
    </row>
    <row r="69">
      <c r="A69" s="53" t="str">
        <f t="array" ref="A69">IFERROR(INDEX('Input - Capacities'!$F$3:$F$1128, MATCH(0,COUNTIF($A$1:A68, 'Input - Capacities'!$F$3:$F$1128), 0)),"")</f>
        <v>TRNVNMCEVNMSO</v>
      </c>
      <c r="B69" s="53" t="str">
        <f t="shared" si="2"/>
        <v>VNMCE</v>
      </c>
      <c r="C69" s="53" t="str">
        <f t="shared" si="3"/>
        <v>VNMSO</v>
      </c>
      <c r="D69" s="53" t="str">
        <f t="shared" ref="D69:E69" si="70">left(B69,3)</f>
        <v>VNM</v>
      </c>
      <c r="E69" s="53" t="str">
        <f t="shared" si="70"/>
        <v>VNM</v>
      </c>
      <c r="F69" s="53">
        <f>max(SUMIFS('Input - Capacities'!$I$3:$I$1128,'Input - Capacities'!$F$3:$F$1128,A69))</f>
        <v>12000</v>
      </c>
      <c r="G69" s="53">
        <f>max(SUMIFS('Input - Capacities'!$J$3:$J$1128,'Input - Capacities'!$F$3:$F$1128,A69))*-1</f>
        <v>7500</v>
      </c>
      <c r="H69" s="53" t="str">
        <f>if(len(vlookup(A69,'Input - Capacities'!$F$3:$W$2013,6,0))&gt;0,vlookup(A69,'Input - Capacities'!$F$3:$W$2013,6,0),"-")</f>
        <v>-</v>
      </c>
      <c r="I69" s="53" t="str">
        <f>if(len(vlookup(A69,'Input - Capacities'!$F$3:$W$2013,7,0))&gt;0,vlookup(A69,'Input - Capacities'!$F$3:$W$2013,7,0),"-")</f>
        <v>-</v>
      </c>
      <c r="J69" s="54" t="str">
        <f>if(len(vlookup(A69,'Input - Capacities'!$F$3:$W$2013,13,0))&gt;0,vlookup(A69,'Input - Capacities'!$F$3:$W$2013,13,0),"-")</f>
        <v>https://en.evn.com.vn/d6/news/Development-of-500-kV-transmission-network-in-the-future-a-questionable-issue-66-163-2065.aspx</v>
      </c>
      <c r="K69" s="55" t="str">
        <f>if(len(vlookup(A69,'Input - Capacities'!$F$3:$W$2013,14,0))&gt;0,vlookup(A69,'Input - Capacities'!$F$3:$W$2013,14,0),"-")</f>
        <v>-</v>
      </c>
      <c r="L69" s="53" t="str">
        <f>if(len(vlookup(A69,'Input - Capacities'!$F$3:$W$2013,17,0))&gt;0,vlookup(A69,'Input - Capacities'!$F$3:$W$2013,17,0),"-")</f>
        <v>-</v>
      </c>
      <c r="M69" s="53" t="str">
        <f>if(len(vlookup(A69,'Input - Capacities'!$F$3:$W$2013,18,0))&gt;0,vlookup(A69,'Input - Capacities'!$F$3:$W$2013,18,0),"-")</f>
        <v>-</v>
      </c>
    </row>
    <row r="70">
      <c r="A70" s="53" t="str">
        <f t="array" ref="A70">IFERROR(INDEX('Input - Capacities'!$F$3:$F$1128, MATCH(0,COUNTIF($A$1:A69, 'Input - Capacities'!$F$3:$F$1128), 0)),"")</f>
        <v>TRNAZEXXIRNXX</v>
      </c>
      <c r="B70" s="53" t="str">
        <f t="shared" si="2"/>
        <v>AZEXX</v>
      </c>
      <c r="C70" s="53" t="str">
        <f t="shared" si="3"/>
        <v>IRNXX</v>
      </c>
      <c r="D70" s="53" t="str">
        <f t="shared" ref="D70:E70" si="71">left(B70,3)</f>
        <v>AZE</v>
      </c>
      <c r="E70" s="53" t="str">
        <f t="shared" si="71"/>
        <v>IRN</v>
      </c>
      <c r="F70" s="53">
        <f>max(SUMIFS('Input - Capacities'!$I$3:$I$1128,'Input - Capacities'!$F$3:$F$1128,A70))</f>
        <v>670</v>
      </c>
      <c r="G70" s="53">
        <f>max(SUMIFS('Input - Capacities'!$J$3:$J$1128,'Input - Capacities'!$F$3:$F$1128,A70))*-1</f>
        <v>670</v>
      </c>
      <c r="H70" s="53" t="str">
        <f>if(len(vlookup(A70,'Input - Capacities'!$F$3:$W$2013,6,0))&gt;0,vlookup(A70,'Input - Capacities'!$F$3:$W$2013,6,0),"-")</f>
        <v>-</v>
      </c>
      <c r="I70" s="53" t="str">
        <f>if(len(vlookup(A70,'Input - Capacities'!$F$3:$W$2013,7,0))&gt;0,vlookup(A70,'Input - Capacities'!$F$3:$W$2013,7,0),"-")</f>
        <v>-</v>
      </c>
      <c r="J70" s="54" t="str">
        <f>if(len(vlookup(A70,'Input - Capacities'!$F$3:$W$2013,13,0))&gt;0,vlookup(A70,'Input - Capacities'!$F$3:$W$2013,13,0),"-")</f>
        <v>https://www.cigre.org/userfiles/files/Community/NC/2018_National-power-system_Iran.pdf</v>
      </c>
      <c r="K70" s="55" t="str">
        <f>if(len(vlookup(A70,'Input - Capacities'!$F$3:$W$2013,14,0))&gt;0,vlookup(A70,'Input - Capacities'!$F$3:$W$2013,14,0),"-")</f>
        <v>-</v>
      </c>
      <c r="L70" s="53" t="str">
        <f>if(len(vlookup(A70,'Input - Capacities'!$F$3:$W$2013,17,0))&gt;0,vlookup(A70,'Input - Capacities'!$F$3:$W$2013,17,0),"-")</f>
        <v>-</v>
      </c>
      <c r="M70" s="53" t="str">
        <f>if(len(vlookup(A70,'Input - Capacities'!$F$3:$W$2013,18,0))&gt;0,vlookup(A70,'Input - Capacities'!$F$3:$W$2013,18,0),"-")</f>
        <v>No information on new planned capacity found</v>
      </c>
    </row>
    <row r="71">
      <c r="A71" s="53" t="str">
        <f t="array" ref="A71">IFERROR(INDEX('Input - Capacities'!$F$3:$F$1128, MATCH(0,COUNTIF($A$1:A70, 'Input - Capacities'!$F$3:$F$1128), 0)),"")</f>
        <v>TRNBGDXXMMRXX</v>
      </c>
      <c r="B71" s="53" t="str">
        <f t="shared" si="2"/>
        <v>BGDXX</v>
      </c>
      <c r="C71" s="53" t="str">
        <f t="shared" si="3"/>
        <v>MMRXX</v>
      </c>
      <c r="D71" s="53" t="str">
        <f t="shared" ref="D71:E71" si="72">left(B71,3)</f>
        <v>BGD</v>
      </c>
      <c r="E71" s="53" t="str">
        <f t="shared" si="72"/>
        <v>MMR</v>
      </c>
      <c r="F71" s="53">
        <f>max(SUMIFS('Input - Capacities'!$I$3:$I$1128,'Input - Capacities'!$F$3:$F$1128,A71))</f>
        <v>0</v>
      </c>
      <c r="G71" s="53">
        <f>max(SUMIFS('Input - Capacities'!$J$3:$J$1128,'Input - Capacities'!$F$3:$F$1128,A71))*-1</f>
        <v>0</v>
      </c>
      <c r="H71" s="53" t="str">
        <f>if(len(vlookup(A71,'Input - Capacities'!$F$3:$W$2013,6,0))&gt;0,vlookup(A71,'Input - Capacities'!$F$3:$W$2013,6,0),"-")</f>
        <v>-</v>
      </c>
      <c r="I71" s="53" t="str">
        <f>if(len(vlookup(A71,'Input - Capacities'!$F$3:$W$2013,7,0))&gt;0,vlookup(A71,'Input - Capacities'!$F$3:$W$2013,7,0),"-")</f>
        <v>-</v>
      </c>
      <c r="J71" s="54" t="str">
        <f>if(len(vlookup(A71,'Input - Capacities'!$F$3:$W$2013,13,0))&gt;0,vlookup(A71,'Input - Capacities'!$F$3:$W$2013,13,0),"-")</f>
        <v>https://openinframap.org/#5.28/22.343/95.998</v>
      </c>
      <c r="K71" s="55" t="str">
        <f>if(len(vlookup(A71,'Input - Capacities'!$F$3:$W$2013,14,0))&gt;0,vlookup(A71,'Input - Capacities'!$F$3:$W$2013,14,0),"-")</f>
        <v>-</v>
      </c>
      <c r="L71" s="53" t="str">
        <f>if(len(vlookup(A71,'Input - Capacities'!$F$3:$W$2013,17,0))&gt;0,vlookup(A71,'Input - Capacities'!$F$3:$W$2013,17,0),"-")</f>
        <v>-</v>
      </c>
      <c r="M71" s="53" t="str">
        <f>if(len(vlookup(A71,'Input - Capacities'!$F$3:$W$2013,18,0))&gt;0,vlookup(A71,'Input - Capacities'!$F$3:$W$2013,18,0),"-")</f>
        <v>No information on new planned capacity found</v>
      </c>
    </row>
    <row r="72">
      <c r="A72" s="53" t="str">
        <f t="array" ref="A72">IFERROR(INDEX('Input - Capacities'!$F$3:$F$1128, MATCH(0,COUNTIF($A$1:A71, 'Input - Capacities'!$F$3:$F$1128), 0)),"")</f>
        <v>TRNBHRXXSAUXX</v>
      </c>
      <c r="B72" s="53" t="str">
        <f t="shared" si="2"/>
        <v>BHRXX</v>
      </c>
      <c r="C72" s="53" t="str">
        <f t="shared" si="3"/>
        <v>SAUXX</v>
      </c>
      <c r="D72" s="53" t="str">
        <f t="shared" ref="D72:E72" si="73">left(B72,3)</f>
        <v>BHR</v>
      </c>
      <c r="E72" s="53" t="str">
        <f t="shared" si="73"/>
        <v>SAU</v>
      </c>
      <c r="F72" s="53">
        <f>max(SUMIFS('Input - Capacities'!$I$3:$I$1128,'Input - Capacities'!$F$3:$F$1128,A72))</f>
        <v>600</v>
      </c>
      <c r="G72" s="53">
        <f>max(SUMIFS('Input - Capacities'!$J$3:$J$1128,'Input - Capacities'!$F$3:$F$1128,A72))*-1</f>
        <v>600</v>
      </c>
      <c r="H72" s="53" t="str">
        <f>if(len(vlookup(A72,'Input - Capacities'!$F$3:$W$2013,6,0))&gt;0,vlookup(A72,'Input - Capacities'!$F$3:$W$2013,6,0),"-")</f>
        <v>-</v>
      </c>
      <c r="I72" s="53" t="str">
        <f>if(len(vlookup(A72,'Input - Capacities'!$F$3:$W$2013,7,0))&gt;0,vlookup(A72,'Input - Capacities'!$F$3:$W$2013,7,0),"-")</f>
        <v>-</v>
      </c>
      <c r="J72" s="54" t="str">
        <f>if(len(vlookup(A72,'Input - Capacities'!$F$3:$W$2013,13,0))&gt;0,vlookup(A72,'Input - Capacities'!$F$3:$W$2013,13,0),"-")</f>
        <v>https://www.arabfund.org/default.aspx?pageId=454</v>
      </c>
      <c r="K72" s="55" t="str">
        <f>if(len(vlookup(A72,'Input - Capacities'!$F$3:$W$2013,14,0))&gt;0,vlookup(A72,'Input - Capacities'!$F$3:$W$2013,14,0),"-")</f>
        <v>-</v>
      </c>
      <c r="L72" s="53" t="str">
        <f>if(len(vlookup(A72,'Input - Capacities'!$F$3:$W$2013,17,0))&gt;0,vlookup(A72,'Input - Capacities'!$F$3:$W$2013,17,0),"-")</f>
        <v>-</v>
      </c>
      <c r="M72" s="53" t="str">
        <f>if(len(vlookup(A72,'Input - Capacities'!$F$3:$W$2013,18,0))&gt;0,vlookup(A72,'Input - Capacities'!$F$3:$W$2013,18,0),"-")</f>
        <v>No information on new planned capacity found</v>
      </c>
    </row>
    <row r="73">
      <c r="A73" s="53" t="str">
        <f t="array" ref="A73">IFERROR(INDEX('Input - Capacities'!$F$3:$F$1128, MATCH(0,COUNTIF($A$1:A72, 'Input - Capacities'!$F$3:$F$1128), 0)),"")</f>
        <v>TRNCHNFUTWNXX</v>
      </c>
      <c r="B73" s="53" t="str">
        <f t="shared" si="2"/>
        <v>CHNFU</v>
      </c>
      <c r="C73" s="53" t="str">
        <f t="shared" si="3"/>
        <v>TWNXX</v>
      </c>
      <c r="D73" s="53" t="str">
        <f t="shared" ref="D73:E73" si="74">left(B73,3)</f>
        <v>CHN</v>
      </c>
      <c r="E73" s="53" t="str">
        <f t="shared" si="74"/>
        <v>TWN</v>
      </c>
      <c r="F73" s="53">
        <f>max(SUMIFS('Input - Capacities'!$I$3:$I$1128,'Input - Capacities'!$F$3:$F$1128,A73))</f>
        <v>0</v>
      </c>
      <c r="G73" s="53">
        <f>max(SUMIFS('Input - Capacities'!$J$3:$J$1128,'Input - Capacities'!$F$3:$F$1128,A73))*-1</f>
        <v>0</v>
      </c>
      <c r="H73" s="53" t="str">
        <f>if(len(vlookup(A73,'Input - Capacities'!$F$3:$W$2013,6,0))&gt;0,vlookup(A73,'Input - Capacities'!$F$3:$W$2013,6,0),"-")</f>
        <v>-</v>
      </c>
      <c r="I73" s="53" t="str">
        <f>if(len(vlookup(A73,'Input - Capacities'!$F$3:$W$2013,7,0))&gt;0,vlookup(A73,'Input - Capacities'!$F$3:$W$2013,7,0),"-")</f>
        <v>-</v>
      </c>
      <c r="J73" s="54" t="str">
        <f>if(len(vlookup(A73,'Input - Capacities'!$F$3:$W$2013,13,0))&gt;0,vlookup(A73,'Input - Capacities'!$F$3:$W$2013,13,0),"-")</f>
        <v>https://openinframap.org/#5.13/23.77/122.57</v>
      </c>
      <c r="K73" s="55" t="str">
        <f>if(len(vlookup(A73,'Input - Capacities'!$F$3:$W$2013,14,0))&gt;0,vlookup(A73,'Input - Capacities'!$F$3:$W$2013,14,0),"-")</f>
        <v>-</v>
      </c>
      <c r="L73" s="53" t="str">
        <f>if(len(vlookup(A73,'Input - Capacities'!$F$3:$W$2013,17,0))&gt;0,vlookup(A73,'Input - Capacities'!$F$3:$W$2013,17,0),"-")</f>
        <v>-</v>
      </c>
      <c r="M73" s="53" t="str">
        <f>if(len(vlookup(A73,'Input - Capacities'!$F$3:$W$2013,18,0))&gt;0,vlookup(A73,'Input - Capacities'!$F$3:$W$2013,18,0),"-")</f>
        <v>Taiwan is an energy island with no interconnection to other regions/countries. No information on new planned capacity found.</v>
      </c>
    </row>
    <row r="74">
      <c r="A74" s="53" t="str">
        <f t="array" ref="A74">IFERROR(INDEX('Input - Capacities'!$F$3:$F$1128, MATCH(0,COUNTIF($A$1:A73, 'Input - Capacities'!$F$3:$F$1128), 0)),"")</f>
        <v>TRNCYPXXEGYXX</v>
      </c>
      <c r="B74" s="53" t="str">
        <f t="shared" si="2"/>
        <v>CYPXX</v>
      </c>
      <c r="C74" s="53" t="str">
        <f t="shared" si="3"/>
        <v>EGYXX</v>
      </c>
      <c r="D74" s="53" t="str">
        <f t="shared" ref="D74:E74" si="75">left(B74,3)</f>
        <v>CYP</v>
      </c>
      <c r="E74" s="53" t="str">
        <f t="shared" si="75"/>
        <v>EGY</v>
      </c>
      <c r="F74" s="53">
        <f>max(SUMIFS('Input - Capacities'!$I$3:$I$1128,'Input - Capacities'!$F$3:$F$1128,A74))</f>
        <v>0</v>
      </c>
      <c r="G74" s="53">
        <f>max(SUMIFS('Input - Capacities'!$J$3:$J$1128,'Input - Capacities'!$F$3:$F$1128,A74))*-1</f>
        <v>0</v>
      </c>
      <c r="H74" s="53" t="str">
        <f>if(len(vlookup(A74,'Input - Capacities'!$F$3:$W$2013,6,0))&gt;0,vlookup(A74,'Input - Capacities'!$F$3:$W$2013,6,0),"-")</f>
        <v>-</v>
      </c>
      <c r="I74" s="53" t="str">
        <f>if(len(vlookup(A74,'Input - Capacities'!$F$3:$W$2013,7,0))&gt;0,vlookup(A74,'Input - Capacities'!$F$3:$W$2013,7,0),"-")</f>
        <v>-</v>
      </c>
      <c r="J74" s="54" t="str">
        <f>if(len(vlookup(A74,'Input - Capacities'!$F$3:$W$2013,13,0))&gt;0,vlookup(A74,'Input - Capacities'!$F$3:$W$2013,13,0),"-")</f>
        <v>https://www.euroafrica-interconnector.com/</v>
      </c>
      <c r="K74" s="55" t="str">
        <f>if(len(vlookup(A74,'Input - Capacities'!$F$3:$W$2013,14,0))&gt;0,vlookup(A74,'Input - Capacities'!$F$3:$W$2013,14,0),"-")</f>
        <v>-</v>
      </c>
      <c r="L74" s="53" t="str">
        <f>if(len(vlookup(A74,'Input - Capacities'!$F$3:$W$2013,17,0))&gt;0,vlookup(A74,'Input - Capacities'!$F$3:$W$2013,17,0),"-")</f>
        <v>-</v>
      </c>
      <c r="M74" s="53" t="str">
        <f>if(len(vlookup(A74,'Input - Capacities'!$F$3:$W$2013,18,0))&gt;0,vlookup(A74,'Input - Capacities'!$F$3:$W$2013,18,0),"-")</f>
        <v>-</v>
      </c>
    </row>
    <row r="75">
      <c r="A75" s="53" t="str">
        <f t="array" ref="A75">IFERROR(INDEX('Input - Capacities'!$F$3:$F$1128, MATCH(0,COUNTIF($A$1:A74, 'Input - Capacities'!$F$3:$F$1128), 0)),"")</f>
        <v>TRNCYPXXGRCXX</v>
      </c>
      <c r="B75" s="53" t="str">
        <f t="shared" si="2"/>
        <v>CYPXX</v>
      </c>
      <c r="C75" s="53" t="str">
        <f t="shared" si="3"/>
        <v>GRCXX</v>
      </c>
      <c r="D75" s="53" t="str">
        <f t="shared" ref="D75:E75" si="76">left(B75,3)</f>
        <v>CYP</v>
      </c>
      <c r="E75" s="53" t="str">
        <f t="shared" si="76"/>
        <v>GRC</v>
      </c>
      <c r="F75" s="53">
        <f>max(SUMIFS('Input - Capacities'!$I$3:$I$1128,'Input - Capacities'!$F$3:$F$1128,A75))</f>
        <v>0</v>
      </c>
      <c r="G75" s="53">
        <f>max(SUMIFS('Input - Capacities'!$J$3:$J$1128,'Input - Capacities'!$F$3:$F$1128,A75))*-1</f>
        <v>0</v>
      </c>
      <c r="H75" s="53" t="str">
        <f>if(len(vlookup(A75,'Input - Capacities'!$F$3:$W$2013,6,0))&gt;0,vlookup(A75,'Input - Capacities'!$F$3:$W$2013,6,0),"-")</f>
        <v>-</v>
      </c>
      <c r="I75" s="53" t="str">
        <f>if(len(vlookup(A75,'Input - Capacities'!$F$3:$W$2013,7,0))&gt;0,vlookup(A75,'Input - Capacities'!$F$3:$W$2013,7,0),"-")</f>
        <v>-</v>
      </c>
      <c r="J75" s="54" t="str">
        <f>if(len(vlookup(A75,'Input - Capacities'!$F$3:$W$2013,13,0))&gt;0,vlookup(A75,'Input - Capacities'!$F$3:$W$2013,13,0),"-")</f>
        <v>https://euroasia-interconnector.com/at-glance/</v>
      </c>
      <c r="K75" s="55" t="str">
        <f>if(len(vlookup(A75,'Input - Capacities'!$F$3:$W$2013,14,0))&gt;0,vlookup(A75,'Input - Capacities'!$F$3:$W$2013,14,0),"-")</f>
        <v>-</v>
      </c>
      <c r="L75" s="53" t="str">
        <f>if(len(vlookup(A75,'Input - Capacities'!$F$3:$W$2013,17,0))&gt;0,vlookup(A75,'Input - Capacities'!$F$3:$W$2013,17,0),"-")</f>
        <v>-</v>
      </c>
      <c r="M75" s="53" t="str">
        <f>if(len(vlookup(A75,'Input - Capacities'!$F$3:$W$2013,18,0))&gt;0,vlookup(A75,'Input - Capacities'!$F$3:$W$2013,18,0),"-")</f>
        <v>-</v>
      </c>
    </row>
    <row r="76">
      <c r="A76" s="53" t="str">
        <f t="array" ref="A76">IFERROR(INDEX('Input - Capacities'!$F$3:$F$1128, MATCH(0,COUNTIF($A$1:A75, 'Input - Capacities'!$F$3:$F$1128), 0)),"")</f>
        <v>TRNCYPXXISRXX</v>
      </c>
      <c r="B76" s="53" t="str">
        <f t="shared" si="2"/>
        <v>CYPXX</v>
      </c>
      <c r="C76" s="53" t="str">
        <f t="shared" si="3"/>
        <v>ISRXX</v>
      </c>
      <c r="D76" s="53" t="str">
        <f t="shared" ref="D76:E76" si="77">left(B76,3)</f>
        <v>CYP</v>
      </c>
      <c r="E76" s="53" t="str">
        <f t="shared" si="77"/>
        <v>ISR</v>
      </c>
      <c r="F76" s="53">
        <f>max(SUMIFS('Input - Capacities'!$I$3:$I$1128,'Input - Capacities'!$F$3:$F$1128,A76))</f>
        <v>0</v>
      </c>
      <c r="G76" s="53">
        <f>max(SUMIFS('Input - Capacities'!$J$3:$J$1128,'Input - Capacities'!$F$3:$F$1128,A76))*-1</f>
        <v>0</v>
      </c>
      <c r="H76" s="53" t="str">
        <f>if(len(vlookup(A76,'Input - Capacities'!$F$3:$W$2013,6,0))&gt;0,vlookup(A76,'Input - Capacities'!$F$3:$W$2013,6,0),"-")</f>
        <v>-</v>
      </c>
      <c r="I76" s="53" t="str">
        <f>if(len(vlookup(A76,'Input - Capacities'!$F$3:$W$2013,7,0))&gt;0,vlookup(A76,'Input - Capacities'!$F$3:$W$2013,7,0),"-")</f>
        <v>-</v>
      </c>
      <c r="J76" s="54" t="str">
        <f>if(len(vlookup(A76,'Input - Capacities'!$F$3:$W$2013,13,0))&gt;0,vlookup(A76,'Input - Capacities'!$F$3:$W$2013,13,0),"-")</f>
        <v>https://euroasia-interconnector.com/at-glance/</v>
      </c>
      <c r="K76" s="55" t="str">
        <f>if(len(vlookup(A76,'Input - Capacities'!$F$3:$W$2013,14,0))&gt;0,vlookup(A76,'Input - Capacities'!$F$3:$W$2013,14,0),"-")</f>
        <v>-</v>
      </c>
      <c r="L76" s="53" t="str">
        <f>if(len(vlookup(A76,'Input - Capacities'!$F$3:$W$2013,17,0))&gt;0,vlookup(A76,'Input - Capacities'!$F$3:$W$2013,17,0),"-")</f>
        <v>-</v>
      </c>
      <c r="M76" s="53" t="str">
        <f>if(len(vlookup(A76,'Input - Capacities'!$F$3:$W$2013,18,0))&gt;0,vlookup(A76,'Input - Capacities'!$F$3:$W$2013,18,0),"-")</f>
        <v>-</v>
      </c>
    </row>
    <row r="77">
      <c r="A77" s="53" t="str">
        <f t="array" ref="A77">IFERROR(INDEX('Input - Capacities'!$F$3:$F$1128, MATCH(0,COUNTIF($A$1:A76, 'Input - Capacities'!$F$3:$F$1128), 0)),"")</f>
        <v>TRNCYPXXLBNXX</v>
      </c>
      <c r="B77" s="53" t="str">
        <f t="shared" si="2"/>
        <v>CYPXX</v>
      </c>
      <c r="C77" s="53" t="str">
        <f t="shared" si="3"/>
        <v>LBNXX</v>
      </c>
      <c r="D77" s="53" t="str">
        <f t="shared" ref="D77:E77" si="78">left(B77,3)</f>
        <v>CYP</v>
      </c>
      <c r="E77" s="53" t="str">
        <f t="shared" si="78"/>
        <v>LBN</v>
      </c>
      <c r="F77" s="53">
        <f>max(SUMIFS('Input - Capacities'!$I$3:$I$1128,'Input - Capacities'!$F$3:$F$1128,A77))</f>
        <v>0</v>
      </c>
      <c r="G77" s="53">
        <f>max(SUMIFS('Input - Capacities'!$J$3:$J$1128,'Input - Capacities'!$F$3:$F$1128,A77))*-1</f>
        <v>0</v>
      </c>
      <c r="H77" s="53" t="str">
        <f>if(len(vlookup(A77,'Input - Capacities'!$F$3:$W$2013,6,0))&gt;0,vlookup(A77,'Input - Capacities'!$F$3:$W$2013,6,0),"-")</f>
        <v>-</v>
      </c>
      <c r="I77" s="53" t="str">
        <f>if(len(vlookup(A77,'Input - Capacities'!$F$3:$W$2013,7,0))&gt;0,vlookup(A77,'Input - Capacities'!$F$3:$W$2013,7,0),"-")</f>
        <v>-</v>
      </c>
      <c r="J77" s="54" t="str">
        <f>if(len(vlookup(A77,'Input - Capacities'!$F$3:$W$2013,13,0))&gt;0,vlookup(A77,'Input - Capacities'!$F$3:$W$2013,13,0),"-")</f>
        <v>https://euroasia-interconnector.com/at-glance/</v>
      </c>
      <c r="K77" s="55" t="str">
        <f>if(len(vlookup(A77,'Input - Capacities'!$F$3:$W$2013,14,0))&gt;0,vlookup(A77,'Input - Capacities'!$F$3:$W$2013,14,0),"-")</f>
        <v>-</v>
      </c>
      <c r="L77" s="53" t="str">
        <f>if(len(vlookup(A77,'Input - Capacities'!$F$3:$W$2013,17,0))&gt;0,vlookup(A77,'Input - Capacities'!$F$3:$W$2013,17,0),"-")</f>
        <v>-</v>
      </c>
      <c r="M77" s="53" t="str">
        <f>if(len(vlookup(A77,'Input - Capacities'!$F$3:$W$2013,18,0))&gt;0,vlookup(A77,'Input - Capacities'!$F$3:$W$2013,18,0),"-")</f>
        <v>-</v>
      </c>
    </row>
    <row r="78">
      <c r="A78" s="53" t="str">
        <f t="array" ref="A78">IFERROR(INDEX('Input - Capacities'!$F$3:$F$1128, MATCH(0,COUNTIF($A$1:A77, 'Input - Capacities'!$F$3:$F$1128), 0)),"")</f>
        <v>TRNCYPXXSYRXX</v>
      </c>
      <c r="B78" s="53" t="str">
        <f t="shared" si="2"/>
        <v>CYPXX</v>
      </c>
      <c r="C78" s="53" t="str">
        <f t="shared" si="3"/>
        <v>SYRXX</v>
      </c>
      <c r="D78" s="53" t="str">
        <f t="shared" ref="D78:E78" si="79">left(B78,3)</f>
        <v>CYP</v>
      </c>
      <c r="E78" s="53" t="str">
        <f t="shared" si="79"/>
        <v>SYR</v>
      </c>
      <c r="F78" s="53">
        <f>max(SUMIFS('Input - Capacities'!$I$3:$I$1128,'Input - Capacities'!$F$3:$F$1128,A78))</f>
        <v>0</v>
      </c>
      <c r="G78" s="53">
        <f>max(SUMIFS('Input - Capacities'!$J$3:$J$1128,'Input - Capacities'!$F$3:$F$1128,A78))*-1</f>
        <v>0</v>
      </c>
      <c r="H78" s="53" t="str">
        <f>if(len(vlookup(A78,'Input - Capacities'!$F$3:$W$2013,6,0))&gt;0,vlookup(A78,'Input - Capacities'!$F$3:$W$2013,6,0),"-")</f>
        <v>-</v>
      </c>
      <c r="I78" s="53" t="str">
        <f>if(len(vlookup(A78,'Input - Capacities'!$F$3:$W$2013,7,0))&gt;0,vlookup(A78,'Input - Capacities'!$F$3:$W$2013,7,0),"-")</f>
        <v>-</v>
      </c>
      <c r="J78" s="54" t="str">
        <f>if(len(vlookup(A78,'Input - Capacities'!$F$3:$W$2013,13,0))&gt;0,vlookup(A78,'Input - Capacities'!$F$3:$W$2013,13,0),"-")</f>
        <v>https://euroasia-interconnector.com/at-glance/</v>
      </c>
      <c r="K78" s="55" t="str">
        <f>if(len(vlookup(A78,'Input - Capacities'!$F$3:$W$2013,14,0))&gt;0,vlookup(A78,'Input - Capacities'!$F$3:$W$2013,14,0),"-")</f>
        <v>-</v>
      </c>
      <c r="L78" s="53" t="str">
        <f>if(len(vlookup(A78,'Input - Capacities'!$F$3:$W$2013,17,0))&gt;0,vlookup(A78,'Input - Capacities'!$F$3:$W$2013,17,0),"-")</f>
        <v>-</v>
      </c>
      <c r="M78" s="53" t="str">
        <f>if(len(vlookup(A78,'Input - Capacities'!$F$3:$W$2013,18,0))&gt;0,vlookup(A78,'Input - Capacities'!$F$3:$W$2013,18,0),"-")</f>
        <v>-</v>
      </c>
    </row>
    <row r="79">
      <c r="A79" s="53" t="str">
        <f t="array" ref="A79">IFERROR(INDEX('Input - Capacities'!$F$3:$F$1128, MATCH(0,COUNTIF($A$1:A78, 'Input - Capacities'!$F$3:$F$1128), 0)),"")</f>
        <v>TRNCYPXXTURXX</v>
      </c>
      <c r="B79" s="53" t="str">
        <f t="shared" si="2"/>
        <v>CYPXX</v>
      </c>
      <c r="C79" s="53" t="str">
        <f t="shared" si="3"/>
        <v>TURXX</v>
      </c>
      <c r="D79" s="53" t="str">
        <f t="shared" ref="D79:E79" si="80">left(B79,3)</f>
        <v>CYP</v>
      </c>
      <c r="E79" s="53" t="str">
        <f t="shared" si="80"/>
        <v>TUR</v>
      </c>
      <c r="F79" s="53">
        <f>max(SUMIFS('Input - Capacities'!$I$3:$I$1128,'Input - Capacities'!$F$3:$F$1128,A79))</f>
        <v>0</v>
      </c>
      <c r="G79" s="53">
        <f>max(SUMIFS('Input - Capacities'!$J$3:$J$1128,'Input - Capacities'!$F$3:$F$1128,A79))*-1</f>
        <v>0</v>
      </c>
      <c r="H79" s="53" t="str">
        <f>if(len(vlookup(A79,'Input - Capacities'!$F$3:$W$2013,6,0))&gt;0,vlookup(A79,'Input - Capacities'!$F$3:$W$2013,6,0),"-")</f>
        <v>-</v>
      </c>
      <c r="I79" s="53" t="str">
        <f>if(len(vlookup(A79,'Input - Capacities'!$F$3:$W$2013,7,0))&gt;0,vlookup(A79,'Input - Capacities'!$F$3:$W$2013,7,0),"-")</f>
        <v>-</v>
      </c>
      <c r="J79" s="54" t="str">
        <f>if(len(vlookup(A79,'Input - Capacities'!$F$3:$W$2013,13,0))&gt;0,vlookup(A79,'Input - Capacities'!$F$3:$W$2013,13,0),"-")</f>
        <v>https://cyprus-mail.com/2023/07/02/norths-electricity-deal-with-turkey-as-elusive-as-ever/</v>
      </c>
      <c r="K79" s="55" t="str">
        <f>if(len(vlookup(A79,'Input - Capacities'!$F$3:$W$2013,14,0))&gt;0,vlookup(A79,'Input - Capacities'!$F$3:$W$2013,14,0),"-")</f>
        <v>-</v>
      </c>
      <c r="L79" s="53" t="str">
        <f>if(len(vlookup(A79,'Input - Capacities'!$F$3:$W$2013,17,0))&gt;0,vlookup(A79,'Input - Capacities'!$F$3:$W$2013,17,0),"-")</f>
        <v>-</v>
      </c>
      <c r="M79" s="53" t="str">
        <f>if(len(vlookup(A79,'Input - Capacities'!$F$3:$W$2013,18,0))&gt;0,vlookup(A79,'Input - Capacities'!$F$3:$W$2013,18,0),"-")</f>
        <v>It seems there's some discussion about a potential interconnector from Northern Cyprus to Turkey, but nothing concrete planned yet.</v>
      </c>
    </row>
    <row r="80">
      <c r="A80" s="53" t="str">
        <f t="array" ref="A80">IFERROR(INDEX('Input - Capacities'!$F$3:$F$1128, MATCH(0,COUNTIF($A$1:A79, 'Input - Capacities'!$F$3:$F$1128), 0)),"")</f>
        <v>TRNDZAXXESPXX</v>
      </c>
      <c r="B80" s="53" t="str">
        <f t="shared" si="2"/>
        <v>DZAXX</v>
      </c>
      <c r="C80" s="53" t="str">
        <f t="shared" si="3"/>
        <v>ESPXX</v>
      </c>
      <c r="D80" s="53" t="str">
        <f t="shared" ref="D80:E80" si="81">left(B80,3)</f>
        <v>DZA</v>
      </c>
      <c r="E80" s="53" t="str">
        <f t="shared" si="81"/>
        <v>ESP</v>
      </c>
      <c r="F80" s="53">
        <f>max(SUMIFS('Input - Capacities'!$I$3:$I$1128,'Input - Capacities'!$F$3:$F$1128,A80))</f>
        <v>2000</v>
      </c>
      <c r="G80" s="53">
        <f>max(SUMIFS('Input - Capacities'!$J$3:$J$1128,'Input - Capacities'!$F$3:$F$1128,A80))*-1</f>
        <v>2000</v>
      </c>
      <c r="H80" s="53">
        <f>if(len(vlookup(A80,'Input - Capacities'!$F$3:$W$2013,6,0))&gt;0,vlookup(A80,'Input - Capacities'!$F$3:$W$2013,6,0),"-")</f>
        <v>500</v>
      </c>
      <c r="I80" s="53" t="str">
        <f>if(len(vlookup(A80,'Input - Capacities'!$F$3:$W$2013,7,0))&gt;0,vlookup(A80,'Input - Capacities'!$F$3:$W$2013,7,0),"-")</f>
        <v>-</v>
      </c>
      <c r="J80" s="54" t="str">
        <f>if(len(vlookup(A80,'Input - Capacities'!$F$3:$W$2013,13,0))&gt;0,vlookup(A80,'Input - Capacities'!$F$3:$W$2013,13,0),"-")</f>
        <v>https://www.sciencedirect.com/science/article/pii/S2096511718300033</v>
      </c>
      <c r="K80" s="55" t="str">
        <f>if(len(vlookup(A80,'Input - Capacities'!$F$3:$W$2013,14,0))&gt;0,vlookup(A80,'Input - Capacities'!$F$3:$W$2013,14,0),"-")</f>
        <v>-</v>
      </c>
      <c r="L80" s="53" t="str">
        <f>if(len(vlookup(A80,'Input - Capacities'!$F$3:$W$2013,17,0))&gt;0,vlookup(A80,'Input - Capacities'!$F$3:$W$2013,17,0),"-")</f>
        <v>-</v>
      </c>
      <c r="M80" s="53" t="str">
        <f>if(len(vlookup(A80,'Input - Capacities'!$F$3:$W$2013,18,0))&gt;0,vlookup(A80,'Input - Capacities'!$F$3:$W$2013,18,0),"-")</f>
        <v>No information on new planned capacity found</v>
      </c>
    </row>
    <row r="81">
      <c r="A81" s="53" t="str">
        <f t="array" ref="A81">IFERROR(INDEX('Input - Capacities'!$F$3:$F$1128, MATCH(0,COUNTIF($A$1:A80, 'Input - Capacities'!$F$3:$F$1128), 0)),"")</f>
        <v>TRNDZAXXMARXX</v>
      </c>
      <c r="B81" s="53" t="str">
        <f t="shared" si="2"/>
        <v>DZAXX</v>
      </c>
      <c r="C81" s="53" t="str">
        <f t="shared" si="3"/>
        <v>MARXX</v>
      </c>
      <c r="D81" s="53" t="str">
        <f t="shared" ref="D81:E81" si="82">left(B81,3)</f>
        <v>DZA</v>
      </c>
      <c r="E81" s="53" t="str">
        <f t="shared" si="82"/>
        <v>MAR</v>
      </c>
      <c r="F81" s="53">
        <f>max(SUMIFS('Input - Capacities'!$I$3:$I$1128,'Input - Capacities'!$F$3:$F$1128,A81))</f>
        <v>1400</v>
      </c>
      <c r="G81" s="53">
        <f>max(SUMIFS('Input - Capacities'!$J$3:$J$1128,'Input - Capacities'!$F$3:$F$1128,A81))*-1</f>
        <v>1400</v>
      </c>
      <c r="H81" s="53">
        <f>if(len(vlookup(A81,'Input - Capacities'!$F$3:$W$2013,6,0))&gt;0,vlookup(A81,'Input - Capacities'!$F$3:$W$2013,6,0),"-")</f>
        <v>400</v>
      </c>
      <c r="I81" s="53" t="str">
        <f>if(len(vlookup(A81,'Input - Capacities'!$F$3:$W$2013,7,0))&gt;0,vlookup(A81,'Input - Capacities'!$F$3:$W$2013,7,0),"-")</f>
        <v>-</v>
      </c>
      <c r="J81" s="54" t="str">
        <f>if(len(vlookup(A81,'Input - Capacities'!$F$3:$W$2013,13,0))&gt;0,vlookup(A81,'Input - Capacities'!$F$3:$W$2013,13,0),"-")</f>
        <v>https://www.sciencedirect.com/science/article/pii/S2096511718300033</v>
      </c>
      <c r="K81" s="55" t="str">
        <f>if(len(vlookup(A81,'Input - Capacities'!$F$3:$W$2013,14,0))&gt;0,vlookup(A81,'Input - Capacities'!$F$3:$W$2013,14,0),"-")</f>
        <v>-</v>
      </c>
      <c r="L81" s="53" t="str">
        <f>if(len(vlookup(A81,'Input - Capacities'!$F$3:$W$2013,17,0))&gt;0,vlookup(A81,'Input - Capacities'!$F$3:$W$2013,17,0),"-")</f>
        <v>-</v>
      </c>
      <c r="M81" s="53" t="str">
        <f>if(len(vlookup(A81,'Input - Capacities'!$F$3:$W$2013,18,0))&gt;0,vlookup(A81,'Input - Capacities'!$F$3:$W$2013,18,0),"-")</f>
        <v>No information on new planned capacity found</v>
      </c>
    </row>
    <row r="82">
      <c r="A82" s="53" t="str">
        <f t="array" ref="A82">IFERROR(INDEX('Input - Capacities'!$F$3:$F$1128, MATCH(0,COUNTIF($A$1:A81, 'Input - Capacities'!$F$3:$F$1128), 0)),"")</f>
        <v>TRNEGYXXISRXX</v>
      </c>
      <c r="B82" s="53" t="str">
        <f t="shared" si="2"/>
        <v>EGYXX</v>
      </c>
      <c r="C82" s="53" t="str">
        <f t="shared" si="3"/>
        <v>ISRXX</v>
      </c>
      <c r="D82" s="53" t="str">
        <f t="shared" ref="D82:E82" si="83">left(B82,3)</f>
        <v>EGY</v>
      </c>
      <c r="E82" s="53" t="str">
        <f t="shared" si="83"/>
        <v>ISR</v>
      </c>
      <c r="F82" s="53">
        <f>max(SUMIFS('Input - Capacities'!$I$3:$I$1128,'Input - Capacities'!$F$3:$F$1128,A82))</f>
        <v>0</v>
      </c>
      <c r="G82" s="53">
        <f>max(SUMIFS('Input - Capacities'!$J$3:$J$1128,'Input - Capacities'!$F$3:$F$1128,A82))*-1</f>
        <v>0</v>
      </c>
      <c r="H82" s="53" t="str">
        <f>if(len(vlookup(A82,'Input - Capacities'!$F$3:$W$2013,6,0))&gt;0,vlookup(A82,'Input - Capacities'!$F$3:$W$2013,6,0),"-")</f>
        <v>-</v>
      </c>
      <c r="I82" s="53" t="str">
        <f>if(len(vlookup(A82,'Input - Capacities'!$F$3:$W$2013,7,0))&gt;0,vlookup(A82,'Input - Capacities'!$F$3:$W$2013,7,0),"-")</f>
        <v>-</v>
      </c>
      <c r="J82" s="54" t="str">
        <f>if(len(vlookup(A82,'Input - Capacities'!$F$3:$W$2013,13,0))&gt;0,vlookup(A82,'Input - Capacities'!$F$3:$W$2013,13,0),"-")</f>
        <v>https://www.sciencedirect.com/science/article/abs/pii/S0301421516304797</v>
      </c>
      <c r="K82" s="55" t="str">
        <f>if(len(vlookup(A82,'Input - Capacities'!$F$3:$W$2013,14,0))&gt;0,vlookup(A82,'Input - Capacities'!$F$3:$W$2013,14,0),"-")</f>
        <v>-</v>
      </c>
      <c r="L82" s="53" t="str">
        <f>if(len(vlookup(A82,'Input - Capacities'!$F$3:$W$2013,17,0))&gt;0,vlookup(A82,'Input - Capacities'!$F$3:$W$2013,17,0),"-")</f>
        <v>-</v>
      </c>
      <c r="M82" s="53" t="str">
        <f>if(len(vlookup(A82,'Input - Capacities'!$F$3:$W$2013,18,0))&gt;0,vlookup(A82,'Input - Capacities'!$F$3:$W$2013,18,0),"-")</f>
        <v>No information on new planned capacity found</v>
      </c>
    </row>
    <row r="83">
      <c r="A83" s="53" t="str">
        <f t="array" ref="A83">IFERROR(INDEX('Input - Capacities'!$F$3:$F$1128, MATCH(0,COUNTIF($A$1:A82, 'Input - Capacities'!$F$3:$F$1128), 0)),"")</f>
        <v>TRNEGYXXJORXX</v>
      </c>
      <c r="B83" s="53" t="str">
        <f t="shared" si="2"/>
        <v>EGYXX</v>
      </c>
      <c r="C83" s="53" t="str">
        <f t="shared" si="3"/>
        <v>JORXX</v>
      </c>
      <c r="D83" s="53" t="str">
        <f t="shared" ref="D83:E83" si="84">left(B83,3)</f>
        <v>EGY</v>
      </c>
      <c r="E83" s="53" t="str">
        <f t="shared" si="84"/>
        <v>JOR</v>
      </c>
      <c r="F83" s="53">
        <f>max(SUMIFS('Input - Capacities'!$I$3:$I$1128,'Input - Capacities'!$F$3:$F$1128,A83))</f>
        <v>300</v>
      </c>
      <c r="G83" s="53">
        <f>max(SUMIFS('Input - Capacities'!$J$3:$J$1128,'Input - Capacities'!$F$3:$F$1128,A83))*-1</f>
        <v>300</v>
      </c>
      <c r="H83" s="53" t="str">
        <f>if(len(vlookup(A83,'Input - Capacities'!$F$3:$W$2013,6,0))&gt;0,vlookup(A83,'Input - Capacities'!$F$3:$W$2013,6,0),"-")</f>
        <v>-</v>
      </c>
      <c r="I83" s="53" t="str">
        <f>if(len(vlookup(A83,'Input - Capacities'!$F$3:$W$2013,7,0))&gt;0,vlookup(A83,'Input - Capacities'!$F$3:$W$2013,7,0),"-")</f>
        <v>-</v>
      </c>
      <c r="J83" s="54" t="str">
        <f>if(len(vlookup(A83,'Input - Capacities'!$F$3:$W$2013,13,0))&gt;0,vlookup(A83,'Input - Capacities'!$F$3:$W$2013,13,0),"-")</f>
        <v>https://www.arabfund.org/default.aspx?pageId=454</v>
      </c>
      <c r="K83" s="55" t="str">
        <f>if(len(vlookup(A83,'Input - Capacities'!$F$3:$W$2013,14,0))&gt;0,vlookup(A83,'Input - Capacities'!$F$3:$W$2013,14,0),"-")</f>
        <v>-</v>
      </c>
      <c r="L83" s="53" t="str">
        <f>if(len(vlookup(A83,'Input - Capacities'!$F$3:$W$2013,17,0))&gt;0,vlookup(A83,'Input - Capacities'!$F$3:$W$2013,17,0),"-")</f>
        <v>-</v>
      </c>
      <c r="M83" s="53" t="str">
        <f>if(len(vlookup(A83,'Input - Capacities'!$F$3:$W$2013,18,0))&gt;0,vlookup(A83,'Input - Capacities'!$F$3:$W$2013,18,0),"-")</f>
        <v>No information on new planned capacity found</v>
      </c>
    </row>
    <row r="84">
      <c r="A84" s="53" t="str">
        <f t="array" ref="A84">IFERROR(INDEX('Input - Capacities'!$F$3:$F$1128, MATCH(0,COUNTIF($A$1:A83, 'Input - Capacities'!$F$3:$F$1128), 0)),"")</f>
        <v>TRNEGYXXLBYXX</v>
      </c>
      <c r="B84" s="53" t="str">
        <f t="shared" si="2"/>
        <v>EGYXX</v>
      </c>
      <c r="C84" s="53" t="str">
        <f t="shared" si="3"/>
        <v>LBYXX</v>
      </c>
      <c r="D84" s="53" t="str">
        <f t="shared" ref="D84:E84" si="85">left(B84,3)</f>
        <v>EGY</v>
      </c>
      <c r="E84" s="53" t="str">
        <f t="shared" si="85"/>
        <v>LBY</v>
      </c>
      <c r="F84" s="53">
        <f>max(SUMIFS('Input - Capacities'!$I$3:$I$1128,'Input - Capacities'!$F$3:$F$1128,A84))</f>
        <v>240</v>
      </c>
      <c r="G84" s="53">
        <f>max(SUMIFS('Input - Capacities'!$J$3:$J$1128,'Input - Capacities'!$F$3:$F$1128,A84))*-1</f>
        <v>240</v>
      </c>
      <c r="H84" s="53" t="str">
        <f>if(len(vlookup(A84,'Input - Capacities'!$F$3:$W$2013,6,0))&gt;0,vlookup(A84,'Input - Capacities'!$F$3:$W$2013,6,0),"-")</f>
        <v>-</v>
      </c>
      <c r="I84" s="53" t="str">
        <f>if(len(vlookup(A84,'Input - Capacities'!$F$3:$W$2013,7,0))&gt;0,vlookup(A84,'Input - Capacities'!$F$3:$W$2013,7,0),"-")</f>
        <v>-</v>
      </c>
      <c r="J84" s="54" t="str">
        <f>if(len(vlookup(A84,'Input - Capacities'!$F$3:$W$2013,13,0))&gt;0,vlookup(A84,'Input - Capacities'!$F$3:$W$2013,13,0),"-")</f>
        <v>https://www.eia.gov/international/analysis/country/LBY</v>
      </c>
      <c r="K84" s="55" t="str">
        <f>if(len(vlookup(A84,'Input - Capacities'!$F$3:$W$2013,14,0))&gt;0,vlookup(A84,'Input - Capacities'!$F$3:$W$2013,14,0),"-")</f>
        <v>-</v>
      </c>
      <c r="L84" s="53" t="str">
        <f>if(len(vlookup(A84,'Input - Capacities'!$F$3:$W$2013,17,0))&gt;0,vlookup(A84,'Input - Capacities'!$F$3:$W$2013,17,0),"-")</f>
        <v>-</v>
      </c>
      <c r="M84" s="53" t="str">
        <f>if(len(vlookup(A84,'Input - Capacities'!$F$3:$W$2013,18,0))&gt;0,vlookup(A84,'Input - Capacities'!$F$3:$W$2013,18,0),"-")</f>
        <v>-</v>
      </c>
    </row>
    <row r="85">
      <c r="A85" s="53" t="str">
        <f t="array" ref="A85">IFERROR(INDEX('Input - Capacities'!$F$3:$F$1128, MATCH(0,COUNTIF($A$1:A84, 'Input - Capacities'!$F$3:$F$1128), 0)),"")</f>
        <v>TRNESPXXMARXX</v>
      </c>
      <c r="B85" s="53" t="str">
        <f t="shared" si="2"/>
        <v>ESPXX</v>
      </c>
      <c r="C85" s="53" t="str">
        <f t="shared" si="3"/>
        <v>MARXX</v>
      </c>
      <c r="D85" s="53" t="str">
        <f t="shared" ref="D85:E85" si="86">left(B85,3)</f>
        <v>ESP</v>
      </c>
      <c r="E85" s="53" t="str">
        <f t="shared" si="86"/>
        <v>MAR</v>
      </c>
      <c r="F85" s="53">
        <f>max(SUMIFS('Input - Capacities'!$I$3:$I$1128,'Input - Capacities'!$F$3:$F$1128,A85))</f>
        <v>1400</v>
      </c>
      <c r="G85" s="53">
        <f>max(SUMIFS('Input - Capacities'!$J$3:$J$1128,'Input - Capacities'!$F$3:$F$1128,A85))*-1</f>
        <v>1400</v>
      </c>
      <c r="H85" s="53" t="str">
        <f>if(len(vlookup(A85,'Input - Capacities'!$F$3:$W$2013,6,0))&gt;0,vlookup(A85,'Input - Capacities'!$F$3:$W$2013,6,0),"-")</f>
        <v>-</v>
      </c>
      <c r="I85" s="53" t="str">
        <f>if(len(vlookup(A85,'Input - Capacities'!$F$3:$W$2013,7,0))&gt;0,vlookup(A85,'Input - Capacities'!$F$3:$W$2013,7,0),"-")</f>
        <v>-</v>
      </c>
      <c r="J85" s="54" t="str">
        <f>if(len(vlookup(A85,'Input - Capacities'!$F$3:$W$2013,13,0))&gt;0,vlookup(A85,'Input - Capacities'!$F$3:$W$2013,13,0),"-")</f>
        <v>https://www.sciencedirect.com/science/article/pii/S2096511718300033</v>
      </c>
      <c r="K85" s="55" t="str">
        <f>if(len(vlookup(A85,'Input - Capacities'!$F$3:$W$2013,14,0))&gt;0,vlookup(A85,'Input - Capacities'!$F$3:$W$2013,14,0),"-")</f>
        <v>-</v>
      </c>
      <c r="L85" s="53" t="str">
        <f>if(len(vlookup(A85,'Input - Capacities'!$F$3:$W$2013,17,0))&gt;0,vlookup(A85,'Input - Capacities'!$F$3:$W$2013,17,0),"-")</f>
        <v>-</v>
      </c>
      <c r="M85" s="53" t="str">
        <f>if(len(vlookup(A85,'Input - Capacities'!$F$3:$W$2013,18,0))&gt;0,vlookup(A85,'Input - Capacities'!$F$3:$W$2013,18,0),"-")</f>
        <v>No information on new planned capacity found</v>
      </c>
    </row>
    <row r="86">
      <c r="A86" s="53" t="str">
        <f t="array" ref="A86">IFERROR(INDEX('Input - Capacities'!$F$3:$F$1128, MATCH(0,COUNTIF($A$1:A85, 'Input - Capacities'!$F$3:$F$1128), 0)),"")</f>
        <v>TRNETHXXKENXX</v>
      </c>
      <c r="B86" s="53" t="str">
        <f t="shared" si="2"/>
        <v>ETHXX</v>
      </c>
      <c r="C86" s="53" t="str">
        <f t="shared" si="3"/>
        <v>KENXX</v>
      </c>
      <c r="D86" s="53" t="str">
        <f t="shared" ref="D86:E86" si="87">left(B86,3)</f>
        <v>ETH</v>
      </c>
      <c r="E86" s="53" t="str">
        <f t="shared" si="87"/>
        <v>KEN</v>
      </c>
      <c r="F86" s="53">
        <f>max(SUMIFS('Input - Capacities'!$I$3:$I$1128,'Input - Capacities'!$F$3:$F$1128,A86))</f>
        <v>2000</v>
      </c>
      <c r="G86" s="53">
        <f>max(SUMIFS('Input - Capacities'!$J$3:$J$1128,'Input - Capacities'!$F$3:$F$1128,A86))*-1</f>
        <v>2000</v>
      </c>
      <c r="H86" s="53" t="str">
        <f>if(len(vlookup(A86,'Input - Capacities'!$F$3:$W$2013,6,0))&gt;0,vlookup(A86,'Input - Capacities'!$F$3:$W$2013,6,0),"-")</f>
        <v>-</v>
      </c>
      <c r="I86" s="53" t="str">
        <f>if(len(vlookup(A86,'Input - Capacities'!$F$3:$W$2013,7,0))&gt;0,vlookup(A86,'Input - Capacities'!$F$3:$W$2013,7,0),"-")</f>
        <v>-</v>
      </c>
      <c r="J86" s="54" t="str">
        <f>if(len(vlookup(A86,'Input - Capacities'!$F$3:$W$2013,13,0))&gt;0,vlookup(A86,'Input - Capacities'!$F$3:$W$2013,13,0),"-")</f>
        <v>https://www.ketraco.co.ke/transmission/projects/completed/eastern-electricity-highway-project-eehp-kenya-ethiopia</v>
      </c>
      <c r="K86" s="55" t="str">
        <f>if(len(vlookup(A86,'Input - Capacities'!$F$3:$W$2013,14,0))&gt;0,vlookup(A86,'Input - Capacities'!$F$3:$W$2013,14,0),"-")</f>
        <v>-</v>
      </c>
      <c r="L86" s="53" t="str">
        <f>if(len(vlookup(A86,'Input - Capacities'!$F$3:$W$2013,17,0))&gt;0,vlookup(A86,'Input - Capacities'!$F$3:$W$2013,17,0),"-")</f>
        <v>-</v>
      </c>
      <c r="M86" s="53" t="str">
        <f>if(len(vlookup(A86,'Input - Capacities'!$F$3:$W$2013,18,0))&gt;0,vlookup(A86,'Input - Capacities'!$F$3:$W$2013,18,0),"-")</f>
        <v>No information on new planned capacity found</v>
      </c>
    </row>
    <row r="87">
      <c r="A87" s="53" t="str">
        <f t="array" ref="A87">IFERROR(INDEX('Input - Capacities'!$F$3:$F$1128, MATCH(0,COUNTIF($A$1:A86, 'Input - Capacities'!$F$3:$F$1128), 0)),"")</f>
        <v>TRNETHXXSDNXX</v>
      </c>
      <c r="B87" s="53" t="str">
        <f t="shared" si="2"/>
        <v>ETHXX</v>
      </c>
      <c r="C87" s="53" t="str">
        <f t="shared" si="3"/>
        <v>SDNXX</v>
      </c>
      <c r="D87" s="53" t="str">
        <f t="shared" ref="D87:E87" si="88">left(B87,3)</f>
        <v>ETH</v>
      </c>
      <c r="E87" s="53" t="str">
        <f t="shared" si="88"/>
        <v>SDN</v>
      </c>
      <c r="F87" s="53">
        <f>max(SUMIFS('Input - Capacities'!$I$3:$I$1128,'Input - Capacities'!$F$3:$F$1128,A87))</f>
        <v>4000</v>
      </c>
      <c r="G87" s="53">
        <f>max(SUMIFS('Input - Capacities'!$J$3:$J$1128,'Input - Capacities'!$F$3:$F$1128,A87))*-1</f>
        <v>4000</v>
      </c>
      <c r="H87" s="53" t="str">
        <f>if(len(vlookup(A87,'Input - Capacities'!$F$3:$W$2013,6,0))&gt;0,vlookup(A87,'Input - Capacities'!$F$3:$W$2013,6,0),"-")</f>
        <v>-</v>
      </c>
      <c r="I87" s="53" t="str">
        <f>if(len(vlookup(A87,'Input - Capacities'!$F$3:$W$2013,7,0))&gt;0,vlookup(A87,'Input - Capacities'!$F$3:$W$2013,7,0),"-")</f>
        <v>-</v>
      </c>
      <c r="J87" s="54" t="str">
        <f>if(len(vlookup(A87,'Input - Capacities'!$F$3:$W$2013,13,0))&gt;0,vlookup(A87,'Input - Capacities'!$F$3:$W$2013,13,0),"-")</f>
        <v>https://www.au-pida.org/view-project/312/</v>
      </c>
      <c r="K87" s="55" t="str">
        <f>if(len(vlookup(A87,'Input - Capacities'!$F$3:$W$2013,14,0))&gt;0,vlookup(A87,'Input - Capacities'!$F$3:$W$2013,14,0),"-")</f>
        <v>-</v>
      </c>
      <c r="L87" s="53" t="str">
        <f>if(len(vlookup(A87,'Input - Capacities'!$F$3:$W$2013,17,0))&gt;0,vlookup(A87,'Input - Capacities'!$F$3:$W$2013,17,0),"-")</f>
        <v>-</v>
      </c>
      <c r="M87" s="53" t="str">
        <f>if(len(vlookup(A87,'Input - Capacities'!$F$3:$W$2013,18,0))&gt;0,vlookup(A87,'Input - Capacities'!$F$3:$W$2013,18,0),"-")</f>
        <v>No information on new planned capacity found</v>
      </c>
    </row>
    <row r="88">
      <c r="A88" s="53" t="str">
        <f t="array" ref="A88">IFERROR(INDEX('Input - Capacities'!$F$3:$F$1128, MATCH(0,COUNTIF($A$1:A87, 'Input - Capacities'!$F$3:$F$1128), 0)),"")</f>
        <v>TRNGRCXXLBYXX</v>
      </c>
      <c r="B88" s="53" t="str">
        <f t="shared" si="2"/>
        <v>GRCXX</v>
      </c>
      <c r="C88" s="53" t="str">
        <f t="shared" si="3"/>
        <v>LBYXX</v>
      </c>
      <c r="D88" s="53" t="str">
        <f t="shared" ref="D88:E88" si="89">left(B88,3)</f>
        <v>GRC</v>
      </c>
      <c r="E88" s="53" t="str">
        <f t="shared" si="89"/>
        <v>LBY</v>
      </c>
      <c r="F88" s="53">
        <f>max(SUMIFS('Input - Capacities'!$I$3:$I$1128,'Input - Capacities'!$F$3:$F$1128,A88))</f>
        <v>0</v>
      </c>
      <c r="G88" s="53">
        <f>max(SUMIFS('Input - Capacities'!$J$3:$J$1128,'Input - Capacities'!$F$3:$F$1128,A88))*-1</f>
        <v>0</v>
      </c>
      <c r="H88" s="53" t="str">
        <f>if(len(vlookup(A88,'Input - Capacities'!$F$3:$W$2013,6,0))&gt;0,vlookup(A88,'Input - Capacities'!$F$3:$W$2013,6,0),"-")</f>
        <v>-</v>
      </c>
      <c r="I88" s="53" t="str">
        <f>if(len(vlookup(A88,'Input - Capacities'!$F$3:$W$2013,7,0))&gt;0,vlookup(A88,'Input - Capacities'!$F$3:$W$2013,7,0),"-")</f>
        <v>-</v>
      </c>
      <c r="J88" s="54" t="str">
        <f>if(len(vlookup(A88,'Input - Capacities'!$F$3:$W$2013,13,0))&gt;0,vlookup(A88,'Input - Capacities'!$F$3:$W$2013,13,0),"-")</f>
        <v>https://docstore.entsoe.eu/Documents/TYNDP%20documents/TYNDP%202016/projects/P0284.pdf</v>
      </c>
      <c r="K88" s="55" t="str">
        <f>if(len(vlookup(A88,'Input - Capacities'!$F$3:$W$2013,14,0))&gt;0,vlookup(A88,'Input - Capacities'!$F$3:$W$2013,14,0),"-")</f>
        <v>-</v>
      </c>
      <c r="L88" s="53" t="str">
        <f>if(len(vlookup(A88,'Input - Capacities'!$F$3:$W$2013,17,0))&gt;0,vlookup(A88,'Input - Capacities'!$F$3:$W$2013,17,0),"-")</f>
        <v>-</v>
      </c>
      <c r="M88" s="53" t="str">
        <f>if(len(vlookup(A88,'Input - Capacities'!$F$3:$W$2013,18,0))&gt;0,vlookup(A88,'Input - Capacities'!$F$3:$W$2013,18,0),"-")</f>
        <v>-</v>
      </c>
    </row>
    <row r="89">
      <c r="A89" s="53" t="str">
        <f t="array" ref="A89">IFERROR(INDEX('Input - Capacities'!$F$3:$F$1128, MATCH(0,COUNTIF($A$1:A88, 'Input - Capacities'!$F$3:$F$1128), 0)),"")</f>
        <v>TRNGRLXXISLXX</v>
      </c>
      <c r="B89" s="53" t="str">
        <f t="shared" si="2"/>
        <v>GRLXX</v>
      </c>
      <c r="C89" s="53" t="str">
        <f t="shared" si="3"/>
        <v>ISLXX</v>
      </c>
      <c r="D89" s="53" t="str">
        <f t="shared" ref="D89:E89" si="90">left(B89,3)</f>
        <v>GRL</v>
      </c>
      <c r="E89" s="53" t="str">
        <f t="shared" si="90"/>
        <v>ISL</v>
      </c>
      <c r="F89" s="53">
        <f>max(SUMIFS('Input - Capacities'!$I$3:$I$1128,'Input - Capacities'!$F$3:$F$1128,A89))</f>
        <v>0</v>
      </c>
      <c r="G89" s="53">
        <f>max(SUMIFS('Input - Capacities'!$J$3:$J$1128,'Input - Capacities'!$F$3:$F$1128,A89))*-1</f>
        <v>0</v>
      </c>
      <c r="H89" s="53" t="str">
        <f>if(len(vlookup(A89,'Input - Capacities'!$F$3:$W$2013,6,0))&gt;0,vlookup(A89,'Input - Capacities'!$F$3:$W$2013,6,0),"-")</f>
        <v>-</v>
      </c>
      <c r="I89" s="53" t="str">
        <f>if(len(vlookup(A89,'Input - Capacities'!$F$3:$W$2013,7,0))&gt;0,vlookup(A89,'Input - Capacities'!$F$3:$W$2013,7,0),"-")</f>
        <v>-</v>
      </c>
      <c r="J89" s="54" t="str">
        <f>if(len(vlookup(A89,'Input - Capacities'!$F$3:$W$2013,13,0))&gt;0,vlookup(A89,'Input - Capacities'!$F$3:$W$2013,13,0),"-")</f>
        <v>https://openinframap.org/#3.64/62.81/-27.7</v>
      </c>
      <c r="K89" s="55" t="str">
        <f>if(len(vlookup(A89,'Input - Capacities'!$F$3:$W$2013,14,0))&gt;0,vlookup(A89,'Input - Capacities'!$F$3:$W$2013,14,0),"-")</f>
        <v>-</v>
      </c>
      <c r="L89" s="53" t="str">
        <f>if(len(vlookup(A89,'Input - Capacities'!$F$3:$W$2013,17,0))&gt;0,vlookup(A89,'Input - Capacities'!$F$3:$W$2013,17,0),"-")</f>
        <v>-</v>
      </c>
      <c r="M89" s="53" t="str">
        <f>if(len(vlookup(A89,'Input - Capacities'!$F$3:$W$2013,18,0))&gt;0,vlookup(A89,'Input - Capacities'!$F$3:$W$2013,18,0),"-")</f>
        <v>No information on new planned capacity found</v>
      </c>
    </row>
    <row r="90">
      <c r="A90" s="53" t="str">
        <f t="array" ref="A90">IFERROR(INDEX('Input - Capacities'!$F$3:$F$1128, MATCH(0,COUNTIF($A$1:A89, 'Input - Capacities'!$F$3:$F$1128), 0)),"")</f>
        <v>TRNIRNXXIRQXX</v>
      </c>
      <c r="B90" s="53" t="str">
        <f t="shared" si="2"/>
        <v>IRNXX</v>
      </c>
      <c r="C90" s="53" t="str">
        <f t="shared" si="3"/>
        <v>IRQXX</v>
      </c>
      <c r="D90" s="53" t="str">
        <f t="shared" ref="D90:E90" si="91">left(B90,3)</f>
        <v>IRN</v>
      </c>
      <c r="E90" s="53" t="str">
        <f t="shared" si="91"/>
        <v>IRQ</v>
      </c>
      <c r="F90" s="53">
        <f>max(SUMIFS('Input - Capacities'!$I$3:$I$1128,'Input - Capacities'!$F$3:$F$1128,A90))</f>
        <v>1500</v>
      </c>
      <c r="G90" s="53">
        <f>max(SUMIFS('Input - Capacities'!$J$3:$J$1128,'Input - Capacities'!$F$3:$F$1128,A90))*-1</f>
        <v>1500</v>
      </c>
      <c r="H90" s="53" t="str">
        <f>if(len(vlookup(A90,'Input - Capacities'!$F$3:$W$2013,6,0))&gt;0,vlookup(A90,'Input - Capacities'!$F$3:$W$2013,6,0),"-")</f>
        <v>-</v>
      </c>
      <c r="I90" s="53" t="str">
        <f>if(len(vlookup(A90,'Input - Capacities'!$F$3:$W$2013,7,0))&gt;0,vlookup(A90,'Input - Capacities'!$F$3:$W$2013,7,0),"-")</f>
        <v>-</v>
      </c>
      <c r="J90" s="54" t="str">
        <f>if(len(vlookup(A90,'Input - Capacities'!$F$3:$W$2013,13,0))&gt;0,vlookup(A90,'Input - Capacities'!$F$3:$W$2013,13,0),"-")</f>
        <v>https://www.cigre.org/userfiles/files/Community/NC/2018_National-power-system_Iran.pdf</v>
      </c>
      <c r="K90" s="55" t="str">
        <f>if(len(vlookup(A90,'Input - Capacities'!$F$3:$W$2013,14,0))&gt;0,vlookup(A90,'Input - Capacities'!$F$3:$W$2013,14,0),"-")</f>
        <v>-</v>
      </c>
      <c r="L90" s="53" t="str">
        <f>if(len(vlookup(A90,'Input - Capacities'!$F$3:$W$2013,17,0))&gt;0,vlookup(A90,'Input - Capacities'!$F$3:$W$2013,17,0),"-")</f>
        <v>-</v>
      </c>
      <c r="M90" s="53" t="str">
        <f>if(len(vlookup(A90,'Input - Capacities'!$F$3:$W$2013,18,0))&gt;0,vlookup(A90,'Input - Capacities'!$F$3:$W$2013,18,0),"-")</f>
        <v>No information on new planned capacity found</v>
      </c>
    </row>
    <row r="91">
      <c r="A91" s="53" t="str">
        <f t="array" ref="A91">IFERROR(INDEX('Input - Capacities'!$F$3:$F$1128, MATCH(0,COUNTIF($A$1:A90, 'Input - Capacities'!$F$3:$F$1128), 0)),"")</f>
        <v>TRNIRNXXOMNXX</v>
      </c>
      <c r="B91" s="53" t="str">
        <f t="shared" si="2"/>
        <v>IRNXX</v>
      </c>
      <c r="C91" s="53" t="str">
        <f t="shared" si="3"/>
        <v>OMNXX</v>
      </c>
      <c r="D91" s="53" t="str">
        <f t="shared" ref="D91:E91" si="92">left(B91,3)</f>
        <v>IRN</v>
      </c>
      <c r="E91" s="53" t="str">
        <f t="shared" si="92"/>
        <v>OMN</v>
      </c>
      <c r="F91" s="53">
        <f>max(SUMIFS('Input - Capacities'!$I$3:$I$1128,'Input - Capacities'!$F$3:$F$1128,A91))</f>
        <v>0</v>
      </c>
      <c r="G91" s="53">
        <f>max(SUMIFS('Input - Capacities'!$J$3:$J$1128,'Input - Capacities'!$F$3:$F$1128,A91))*-1</f>
        <v>0</v>
      </c>
      <c r="H91" s="53" t="str">
        <f>if(len(vlookup(A91,'Input - Capacities'!$F$3:$W$2013,6,0))&gt;0,vlookup(A91,'Input - Capacities'!$F$3:$W$2013,6,0),"-")</f>
        <v>-</v>
      </c>
      <c r="I91" s="53" t="str">
        <f>if(len(vlookup(A91,'Input - Capacities'!$F$3:$W$2013,7,0))&gt;0,vlookup(A91,'Input - Capacities'!$F$3:$W$2013,7,0),"-")</f>
        <v>-</v>
      </c>
      <c r="J91" s="54" t="str">
        <f>if(len(vlookup(A91,'Input - Capacities'!$F$3:$W$2013,13,0))&gt;0,vlookup(A91,'Input - Capacities'!$F$3:$W$2013,13,0),"-")</f>
        <v>https://www.cigre.org/userfiles/files/Community/NC/2018_National-power-system_Iran.pdf</v>
      </c>
      <c r="K91" s="55" t="str">
        <f>if(len(vlookup(A91,'Input - Capacities'!$F$3:$W$2013,14,0))&gt;0,vlookup(A91,'Input - Capacities'!$F$3:$W$2013,14,0),"-")</f>
        <v>-</v>
      </c>
      <c r="L91" s="53" t="str">
        <f>if(len(vlookup(A91,'Input - Capacities'!$F$3:$W$2013,17,0))&gt;0,vlookup(A91,'Input - Capacities'!$F$3:$W$2013,17,0),"-")</f>
        <v>-</v>
      </c>
      <c r="M91" s="53" t="str">
        <f>if(len(vlookup(A91,'Input - Capacities'!$F$3:$W$2013,18,0))&gt;0,vlookup(A91,'Input - Capacities'!$F$3:$W$2013,18,0),"-")</f>
        <v>A new link between Oman and Saudi Arabia is being planned but no mentioning as of now for a potential link to Iran which is a conceptual project that has been researched within the scientific community only.</v>
      </c>
    </row>
    <row r="92">
      <c r="A92" s="53" t="str">
        <f t="array" ref="A92">IFERROR(INDEX('Input - Capacities'!$F$3:$F$1128, MATCH(0,COUNTIF($A$1:A91, 'Input - Capacities'!$F$3:$F$1128), 0)),"")</f>
        <v>TRNIRNXXPAKXX</v>
      </c>
      <c r="B92" s="53" t="str">
        <f t="shared" si="2"/>
        <v>IRNXX</v>
      </c>
      <c r="C92" s="53" t="str">
        <f t="shared" si="3"/>
        <v>PAKXX</v>
      </c>
      <c r="D92" s="53" t="str">
        <f t="shared" ref="D92:E92" si="93">left(B92,3)</f>
        <v>IRN</v>
      </c>
      <c r="E92" s="53" t="str">
        <f t="shared" si="93"/>
        <v>PAK</v>
      </c>
      <c r="F92" s="53">
        <f>max(SUMIFS('Input - Capacities'!$I$3:$I$1128,'Input - Capacities'!$F$3:$F$1128,A92))</f>
        <v>70</v>
      </c>
      <c r="G92" s="53">
        <f>max(SUMIFS('Input - Capacities'!$J$3:$J$1128,'Input - Capacities'!$F$3:$F$1128,A92))*-1</f>
        <v>70</v>
      </c>
      <c r="H92" s="53" t="str">
        <f>if(len(vlookup(A92,'Input - Capacities'!$F$3:$W$2013,6,0))&gt;0,vlookup(A92,'Input - Capacities'!$F$3:$W$2013,6,0),"-")</f>
        <v>-</v>
      </c>
      <c r="I92" s="53" t="str">
        <f>if(len(vlookup(A92,'Input - Capacities'!$F$3:$W$2013,7,0))&gt;0,vlookup(A92,'Input - Capacities'!$F$3:$W$2013,7,0),"-")</f>
        <v>-</v>
      </c>
      <c r="J92" s="54" t="str">
        <f>if(len(vlookup(A92,'Input - Capacities'!$F$3:$W$2013,13,0))&gt;0,vlookup(A92,'Input - Capacities'!$F$3:$W$2013,13,0),"-")</f>
        <v>https://www.cigre.org/userfiles/files/Community/NC/2018_National-power-system_Iran.pdf</v>
      </c>
      <c r="K92" s="55" t="str">
        <f>if(len(vlookup(A92,'Input - Capacities'!$F$3:$W$2013,14,0))&gt;0,vlookup(A92,'Input - Capacities'!$F$3:$W$2013,14,0),"-")</f>
        <v>-</v>
      </c>
      <c r="L92" s="53" t="str">
        <f>if(len(vlookup(A92,'Input - Capacities'!$F$3:$W$2013,17,0))&gt;0,vlookup(A92,'Input - Capacities'!$F$3:$W$2013,17,0),"-")</f>
        <v>-</v>
      </c>
      <c r="M92" s="53" t="str">
        <f>if(len(vlookup(A92,'Input - Capacities'!$F$3:$W$2013,18,0))&gt;0,vlookup(A92,'Input - Capacities'!$F$3:$W$2013,18,0),"-")</f>
        <v>No information on new planned capacity found</v>
      </c>
    </row>
    <row r="93">
      <c r="A93" s="53" t="str">
        <f t="array" ref="A93">IFERROR(INDEX('Input - Capacities'!$F$3:$F$1128, MATCH(0,COUNTIF($A$1:A92, 'Input - Capacities'!$F$3:$F$1128), 0)),"")</f>
        <v>TRNIRNXXTKMXX</v>
      </c>
      <c r="B93" s="53" t="str">
        <f t="shared" si="2"/>
        <v>IRNXX</v>
      </c>
      <c r="C93" s="53" t="str">
        <f t="shared" si="3"/>
        <v>TKMXX</v>
      </c>
      <c r="D93" s="53" t="str">
        <f t="shared" ref="D93:E93" si="94">left(B93,3)</f>
        <v>IRN</v>
      </c>
      <c r="E93" s="53" t="str">
        <f t="shared" si="94"/>
        <v>TKM</v>
      </c>
      <c r="F93" s="53">
        <f>max(SUMIFS('Input - Capacities'!$I$3:$I$1128,'Input - Capacities'!$F$3:$F$1128,A93))</f>
        <v>380</v>
      </c>
      <c r="G93" s="53">
        <f>max(SUMIFS('Input - Capacities'!$J$3:$J$1128,'Input - Capacities'!$F$3:$F$1128,A93))*-1</f>
        <v>380</v>
      </c>
      <c r="H93" s="53" t="str">
        <f>if(len(vlookup(A93,'Input - Capacities'!$F$3:$W$2013,6,0))&gt;0,vlookup(A93,'Input - Capacities'!$F$3:$W$2013,6,0),"-")</f>
        <v>-</v>
      </c>
      <c r="I93" s="53" t="str">
        <f>if(len(vlookup(A93,'Input - Capacities'!$F$3:$W$2013,7,0))&gt;0,vlookup(A93,'Input - Capacities'!$F$3:$W$2013,7,0),"-")</f>
        <v>-</v>
      </c>
      <c r="J93" s="54" t="str">
        <f>if(len(vlookup(A93,'Input - Capacities'!$F$3:$W$2013,13,0))&gt;0,vlookup(A93,'Input - Capacities'!$F$3:$W$2013,13,0),"-")</f>
        <v>https://www.cigre.org/userfiles/files/Community/NC/2018_National-power-system_Iran.pdf</v>
      </c>
      <c r="K93" s="55" t="str">
        <f>if(len(vlookup(A93,'Input - Capacities'!$F$3:$W$2013,14,0))&gt;0,vlookup(A93,'Input - Capacities'!$F$3:$W$2013,14,0),"-")</f>
        <v>-</v>
      </c>
      <c r="L93" s="53" t="str">
        <f>if(len(vlookup(A93,'Input - Capacities'!$F$3:$W$2013,17,0))&gt;0,vlookup(A93,'Input - Capacities'!$F$3:$W$2013,17,0),"-")</f>
        <v>-</v>
      </c>
      <c r="M93" s="53" t="str">
        <f>if(len(vlookup(A93,'Input - Capacities'!$F$3:$W$2013,18,0))&gt;0,vlookup(A93,'Input - Capacities'!$F$3:$W$2013,18,0),"-")</f>
        <v>No information on new planned capacity found</v>
      </c>
    </row>
    <row r="94">
      <c r="A94" s="53" t="str">
        <f t="array" ref="A94">IFERROR(INDEX('Input - Capacities'!$F$3:$F$1128, MATCH(0,COUNTIF($A$1:A93, 'Input - Capacities'!$F$3:$F$1128), 0)),"")</f>
        <v>TRNIRNXXTURXX</v>
      </c>
      <c r="B94" s="53" t="str">
        <f t="shared" si="2"/>
        <v>IRNXX</v>
      </c>
      <c r="C94" s="53" t="str">
        <f t="shared" si="3"/>
        <v>TURXX</v>
      </c>
      <c r="D94" s="53" t="str">
        <f t="shared" ref="D94:E94" si="95">left(B94,3)</f>
        <v>IRN</v>
      </c>
      <c r="E94" s="53" t="str">
        <f t="shared" si="95"/>
        <v>TUR</v>
      </c>
      <c r="F94" s="53">
        <f>max(SUMIFS('Input - Capacities'!$I$3:$I$1128,'Input - Capacities'!$F$3:$F$1128,A94))</f>
        <v>490</v>
      </c>
      <c r="G94" s="53">
        <f>max(SUMIFS('Input - Capacities'!$J$3:$J$1128,'Input - Capacities'!$F$3:$F$1128,A94))*-1</f>
        <v>490</v>
      </c>
      <c r="H94" s="53" t="str">
        <f>if(len(vlookup(A94,'Input - Capacities'!$F$3:$W$2013,6,0))&gt;0,vlookup(A94,'Input - Capacities'!$F$3:$W$2013,6,0),"-")</f>
        <v>-</v>
      </c>
      <c r="I94" s="53" t="str">
        <f>if(len(vlookup(A94,'Input - Capacities'!$F$3:$W$2013,7,0))&gt;0,vlookup(A94,'Input - Capacities'!$F$3:$W$2013,7,0),"-")</f>
        <v>-</v>
      </c>
      <c r="J94" s="54" t="str">
        <f>if(len(vlookup(A94,'Input - Capacities'!$F$3:$W$2013,13,0))&gt;0,vlookup(A94,'Input - Capacities'!$F$3:$W$2013,13,0),"-")</f>
        <v>https://www.cigre.org/userfiles/files/Community/NC/2018_National-power-system_Iran.pdf</v>
      </c>
      <c r="K94" s="55" t="str">
        <f>if(len(vlookup(A94,'Input - Capacities'!$F$3:$W$2013,14,0))&gt;0,vlookup(A94,'Input - Capacities'!$F$3:$W$2013,14,0),"-")</f>
        <v>-</v>
      </c>
      <c r="L94" s="53" t="str">
        <f>if(len(vlookup(A94,'Input - Capacities'!$F$3:$W$2013,17,0))&gt;0,vlookup(A94,'Input - Capacities'!$F$3:$W$2013,17,0),"-")</f>
        <v>-</v>
      </c>
      <c r="M94" s="53" t="str">
        <f>if(len(vlookup(A94,'Input - Capacities'!$F$3:$W$2013,18,0))&gt;0,vlookup(A94,'Input - Capacities'!$F$3:$W$2013,18,0),"-")</f>
        <v>No information on new planned capacity found</v>
      </c>
    </row>
    <row r="95">
      <c r="A95" s="53" t="str">
        <f t="array" ref="A95">IFERROR(INDEX('Input - Capacities'!$F$3:$F$1128, MATCH(0,COUNTIF($A$1:A94, 'Input - Capacities'!$F$3:$F$1128), 0)),"")</f>
        <v>TRNIRQXXJORXX</v>
      </c>
      <c r="B95" s="53" t="str">
        <f t="shared" si="2"/>
        <v>IRQXX</v>
      </c>
      <c r="C95" s="53" t="str">
        <f t="shared" si="3"/>
        <v>JORXX</v>
      </c>
      <c r="D95" s="53" t="str">
        <f t="shared" ref="D95:E95" si="96">left(B95,3)</f>
        <v>IRQ</v>
      </c>
      <c r="E95" s="53" t="str">
        <f t="shared" si="96"/>
        <v>JOR</v>
      </c>
      <c r="F95" s="53">
        <f>max(SUMIFS('Input - Capacities'!$I$3:$I$1128,'Input - Capacities'!$F$3:$F$1128,A95))</f>
        <v>0</v>
      </c>
      <c r="G95" s="53">
        <f>max(SUMIFS('Input - Capacities'!$J$3:$J$1128,'Input - Capacities'!$F$3:$F$1128,A95))*-1</f>
        <v>0</v>
      </c>
      <c r="H95" s="53" t="str">
        <f>if(len(vlookup(A95,'Input - Capacities'!$F$3:$W$2013,6,0))&gt;0,vlookup(A95,'Input - Capacities'!$F$3:$W$2013,6,0),"-")</f>
        <v>-</v>
      </c>
      <c r="I95" s="53" t="str">
        <f>if(len(vlookup(A95,'Input - Capacities'!$F$3:$W$2013,7,0))&gt;0,vlookup(A95,'Input - Capacities'!$F$3:$W$2013,7,0),"-")</f>
        <v>-</v>
      </c>
      <c r="J95" s="54" t="str">
        <f>if(len(vlookup(A95,'Input - Capacities'!$F$3:$W$2013,13,0))&gt;0,vlookup(A95,'Input - Capacities'!$F$3:$W$2013,13,0),"-")</f>
        <v>https://www.arabfund.org/default.aspx?pageId=454</v>
      </c>
      <c r="K95" s="55" t="str">
        <f>if(len(vlookup(A95,'Input - Capacities'!$F$3:$W$2013,14,0))&gt;0,vlookup(A95,'Input - Capacities'!$F$3:$W$2013,14,0),"-")</f>
        <v>-</v>
      </c>
      <c r="L95" s="53" t="str">
        <f>if(len(vlookup(A95,'Input - Capacities'!$F$3:$W$2013,17,0))&gt;0,vlookup(A95,'Input - Capacities'!$F$3:$W$2013,17,0),"-")</f>
        <v>-</v>
      </c>
      <c r="M95" s="53" t="str">
        <f>if(len(vlookup(A95,'Input - Capacities'!$F$3:$W$2013,18,0))&gt;0,vlookup(A95,'Input - Capacities'!$F$3:$W$2013,18,0),"-")</f>
        <v>-</v>
      </c>
    </row>
    <row r="96">
      <c r="A96" s="53" t="str">
        <f t="array" ref="A96">IFERROR(INDEX('Input - Capacities'!$F$3:$F$1128, MATCH(0,COUNTIF($A$1:A95, 'Input - Capacities'!$F$3:$F$1128), 0)),"")</f>
        <v>TRNIRQXXKWTXX</v>
      </c>
      <c r="B96" s="53" t="str">
        <f t="shared" si="2"/>
        <v>IRQXX</v>
      </c>
      <c r="C96" s="53" t="str">
        <f t="shared" si="3"/>
        <v>KWTXX</v>
      </c>
      <c r="D96" s="53" t="str">
        <f t="shared" ref="D96:E96" si="97">left(B96,3)</f>
        <v>IRQ</v>
      </c>
      <c r="E96" s="53" t="str">
        <f t="shared" si="97"/>
        <v>KWT</v>
      </c>
      <c r="F96" s="53">
        <f>max(SUMIFS('Input - Capacities'!$I$3:$I$1128,'Input - Capacities'!$F$3:$F$1128,A96))</f>
        <v>0</v>
      </c>
      <c r="G96" s="53">
        <f>max(SUMIFS('Input - Capacities'!$J$3:$J$1128,'Input - Capacities'!$F$3:$F$1128,A96))*-1</f>
        <v>0</v>
      </c>
      <c r="H96" s="53" t="str">
        <f>if(len(vlookup(A96,'Input - Capacities'!$F$3:$W$2013,6,0))&gt;0,vlookup(A96,'Input - Capacities'!$F$3:$W$2013,6,0),"-")</f>
        <v>-</v>
      </c>
      <c r="I96" s="53" t="str">
        <f>if(len(vlookup(A96,'Input - Capacities'!$F$3:$W$2013,7,0))&gt;0,vlookup(A96,'Input - Capacities'!$F$3:$W$2013,7,0),"-")</f>
        <v>-</v>
      </c>
      <c r="J96" s="54" t="str">
        <f>if(len(vlookup(A96,'Input - Capacities'!$F$3:$W$2013,13,0))&gt;0,vlookup(A96,'Input - Capacities'!$F$3:$W$2013,13,0),"-")</f>
        <v>https://www.arabfund.org/default.aspx?pageId=454</v>
      </c>
      <c r="K96" s="55" t="str">
        <f>if(len(vlookup(A96,'Input - Capacities'!$F$3:$W$2013,14,0))&gt;0,vlookup(A96,'Input - Capacities'!$F$3:$W$2013,14,0),"-")</f>
        <v>-</v>
      </c>
      <c r="L96" s="53" t="str">
        <f>if(len(vlookup(A96,'Input - Capacities'!$F$3:$W$2013,17,0))&gt;0,vlookup(A96,'Input - Capacities'!$F$3:$W$2013,17,0),"-")</f>
        <v>-</v>
      </c>
      <c r="M96" s="53" t="str">
        <f>if(len(vlookup(A96,'Input - Capacities'!$F$3:$W$2013,18,0))&gt;0,vlookup(A96,'Input - Capacities'!$F$3:$W$2013,18,0),"-")</f>
        <v>No information on new planned capacity found</v>
      </c>
    </row>
    <row r="97">
      <c r="A97" s="53" t="str">
        <f t="array" ref="A97">IFERROR(INDEX('Input - Capacities'!$F$3:$F$1128, MATCH(0,COUNTIF($A$1:A96, 'Input - Capacities'!$F$3:$F$1128), 0)),"")</f>
        <v>TRNIRQXXSYRXX</v>
      </c>
      <c r="B97" s="53" t="str">
        <f t="shared" si="2"/>
        <v>IRQXX</v>
      </c>
      <c r="C97" s="53" t="str">
        <f t="shared" si="3"/>
        <v>SYRXX</v>
      </c>
      <c r="D97" s="53" t="str">
        <f t="shared" ref="D97:E97" si="98">left(B97,3)</f>
        <v>IRQ</v>
      </c>
      <c r="E97" s="53" t="str">
        <f t="shared" si="98"/>
        <v>SYR</v>
      </c>
      <c r="F97" s="53">
        <f>max(SUMIFS('Input - Capacities'!$I$3:$I$1128,'Input - Capacities'!$F$3:$F$1128,A97))</f>
        <v>300</v>
      </c>
      <c r="G97" s="53">
        <f>max(SUMIFS('Input - Capacities'!$J$3:$J$1128,'Input - Capacities'!$F$3:$F$1128,A97))*-1</f>
        <v>300</v>
      </c>
      <c r="H97" s="53" t="str">
        <f>if(len(vlookup(A97,'Input - Capacities'!$F$3:$W$2013,6,0))&gt;0,vlookup(A97,'Input - Capacities'!$F$3:$W$2013,6,0),"-")</f>
        <v>-</v>
      </c>
      <c r="I97" s="53" t="str">
        <f>if(len(vlookup(A97,'Input - Capacities'!$F$3:$W$2013,7,0))&gt;0,vlookup(A97,'Input - Capacities'!$F$3:$W$2013,7,0),"-")</f>
        <v>-</v>
      </c>
      <c r="J97" s="54" t="str">
        <f>if(len(vlookup(A97,'Input - Capacities'!$F$3:$W$2013,13,0))&gt;0,vlookup(A97,'Input - Capacities'!$F$3:$W$2013,13,0),"-")</f>
        <v>https://www.arabfund.org/default.aspx?pageId=454</v>
      </c>
      <c r="K97" s="55" t="str">
        <f>if(len(vlookup(A97,'Input - Capacities'!$F$3:$W$2013,14,0))&gt;0,vlookup(A97,'Input - Capacities'!$F$3:$W$2013,14,0),"-")</f>
        <v>-</v>
      </c>
      <c r="L97" s="53" t="str">
        <f>if(len(vlookup(A97,'Input - Capacities'!$F$3:$W$2013,17,0))&gt;0,vlookup(A97,'Input - Capacities'!$F$3:$W$2013,17,0),"-")</f>
        <v>-</v>
      </c>
      <c r="M97" s="53" t="str">
        <f>if(len(vlookup(A97,'Input - Capacities'!$F$3:$W$2013,18,0))&gt;0,vlookup(A97,'Input - Capacities'!$F$3:$W$2013,18,0),"-")</f>
        <v>No information on new planned capacity found</v>
      </c>
    </row>
    <row r="98">
      <c r="A98" s="53" t="str">
        <f t="array" ref="A98">IFERROR(INDEX('Input - Capacities'!$F$3:$F$1128, MATCH(0,COUNTIF($A$1:A97, 'Input - Capacities'!$F$3:$F$1128), 0)),"")</f>
        <v>TRNIRQXXTURXX</v>
      </c>
      <c r="B98" s="53" t="str">
        <f t="shared" si="2"/>
        <v>IRQXX</v>
      </c>
      <c r="C98" s="53" t="str">
        <f t="shared" si="3"/>
        <v>TURXX</v>
      </c>
      <c r="D98" s="53" t="str">
        <f t="shared" ref="D98:E98" si="99">left(B98,3)</f>
        <v>IRQ</v>
      </c>
      <c r="E98" s="53" t="str">
        <f t="shared" si="99"/>
        <v>TUR</v>
      </c>
      <c r="F98" s="53">
        <f>max(SUMIFS('Input - Capacities'!$I$3:$I$1128,'Input - Capacities'!$F$3:$F$1128,A98))</f>
        <v>400</v>
      </c>
      <c r="G98" s="53">
        <f>max(SUMIFS('Input - Capacities'!$J$3:$J$1128,'Input - Capacities'!$F$3:$F$1128,A98))*-1</f>
        <v>400</v>
      </c>
      <c r="H98" s="53" t="str">
        <f>if(len(vlookup(A98,'Input - Capacities'!$F$3:$W$2013,6,0))&gt;0,vlookup(A98,'Input - Capacities'!$F$3:$W$2013,6,0),"-")</f>
        <v>-</v>
      </c>
      <c r="I98" s="53" t="str">
        <f>if(len(vlookup(A98,'Input - Capacities'!$F$3:$W$2013,7,0))&gt;0,vlookup(A98,'Input - Capacities'!$F$3:$W$2013,7,0),"-")</f>
        <v>-</v>
      </c>
      <c r="J98" s="54" t="str">
        <f>if(len(vlookup(A98,'Input - Capacities'!$F$3:$W$2013,13,0))&gt;0,vlookup(A98,'Input - Capacities'!$F$3:$W$2013,13,0),"-")</f>
        <v>https://www.arabfund.org/default.aspx?pageId=454</v>
      </c>
      <c r="K98" s="55" t="str">
        <f>if(len(vlookup(A98,'Input - Capacities'!$F$3:$W$2013,14,0))&gt;0,vlookup(A98,'Input - Capacities'!$F$3:$W$2013,14,0),"-")</f>
        <v>-</v>
      </c>
      <c r="L98" s="53" t="str">
        <f>if(len(vlookup(A98,'Input - Capacities'!$F$3:$W$2013,17,0))&gt;0,vlookup(A98,'Input - Capacities'!$F$3:$W$2013,17,0),"-")</f>
        <v>-</v>
      </c>
      <c r="M98" s="53" t="str">
        <f>if(len(vlookup(A98,'Input - Capacities'!$F$3:$W$2013,18,0))&gt;0,vlookup(A98,'Input - Capacities'!$F$3:$W$2013,18,0),"-")</f>
        <v>No information on new planned capacity found</v>
      </c>
    </row>
    <row r="99">
      <c r="A99" s="53" t="str">
        <f t="array" ref="A99">IFERROR(INDEX('Input - Capacities'!$F$3:$F$1128, MATCH(0,COUNTIF($A$1:A98, 'Input - Capacities'!$F$3:$F$1128), 0)),"")</f>
        <v>TRNISRXXJORXX</v>
      </c>
      <c r="B99" s="53" t="str">
        <f t="shared" si="2"/>
        <v>ISRXX</v>
      </c>
      <c r="C99" s="53" t="str">
        <f t="shared" si="3"/>
        <v>JORXX</v>
      </c>
      <c r="D99" s="53" t="str">
        <f t="shared" ref="D99:E99" si="100">left(B99,3)</f>
        <v>ISR</v>
      </c>
      <c r="E99" s="53" t="str">
        <f t="shared" si="100"/>
        <v>JOR</v>
      </c>
      <c r="F99" s="53">
        <f>max(SUMIFS('Input - Capacities'!$I$3:$I$1128,'Input - Capacities'!$F$3:$F$1128,A99))</f>
        <v>0</v>
      </c>
      <c r="G99" s="53">
        <f>max(SUMIFS('Input - Capacities'!$J$3:$J$1128,'Input - Capacities'!$F$3:$F$1128,A99))*-1</f>
        <v>20</v>
      </c>
      <c r="H99" s="53" t="str">
        <f>if(len(vlookup(A99,'Input - Capacities'!$F$3:$W$2013,6,0))&gt;0,vlookup(A99,'Input - Capacities'!$F$3:$W$2013,6,0),"-")</f>
        <v>-</v>
      </c>
      <c r="I99" s="53" t="str">
        <f>if(len(vlookup(A99,'Input - Capacities'!$F$3:$W$2013,7,0))&gt;0,vlookup(A99,'Input - Capacities'!$F$3:$W$2013,7,0),"-")</f>
        <v>-</v>
      </c>
      <c r="J99" s="54" t="str">
        <f>if(len(vlookup(A99,'Input - Capacities'!$F$3:$W$2013,13,0))&gt;0,vlookup(A99,'Input - Capacities'!$F$3:$W$2013,13,0),"-")</f>
        <v>https://www.gov.il/en/departments/news/press_081122</v>
      </c>
      <c r="K99" s="55" t="str">
        <f>if(len(vlookup(A99,'Input - Capacities'!$F$3:$W$2013,14,0))&gt;0,vlookup(A99,'Input - Capacities'!$F$3:$W$2013,14,0),"-")</f>
        <v>-</v>
      </c>
      <c r="L99" s="53" t="str">
        <f>if(len(vlookup(A99,'Input - Capacities'!$F$3:$W$2013,17,0))&gt;0,vlookup(A99,'Input - Capacities'!$F$3:$W$2013,17,0),"-")</f>
        <v>-</v>
      </c>
      <c r="M99" s="53" t="str">
        <f>if(len(vlookup(A99,'Input - Capacities'!$F$3:$W$2013,18,0))&gt;0,vlookup(A99,'Input - Capacities'!$F$3:$W$2013,18,0),"-")</f>
        <v>-</v>
      </c>
    </row>
    <row r="100">
      <c r="A100" s="53" t="str">
        <f t="array" ref="A100">IFERROR(INDEX('Input - Capacities'!$F$3:$F$1128, MATCH(0,COUNTIF($A$1:A99, 'Input - Capacities'!$F$3:$F$1128), 0)),"")</f>
        <v>TRNISRXXLBNXX</v>
      </c>
      <c r="B100" s="53" t="str">
        <f t="shared" si="2"/>
        <v>ISRXX</v>
      </c>
      <c r="C100" s="53" t="str">
        <f t="shared" si="3"/>
        <v>LBNXX</v>
      </c>
      <c r="D100" s="53" t="str">
        <f t="shared" ref="D100:E100" si="101">left(B100,3)</f>
        <v>ISR</v>
      </c>
      <c r="E100" s="53" t="str">
        <f t="shared" si="101"/>
        <v>LBN</v>
      </c>
      <c r="F100" s="53">
        <f>max(SUMIFS('Input - Capacities'!$I$3:$I$1128,'Input - Capacities'!$F$3:$F$1128,A100))</f>
        <v>0</v>
      </c>
      <c r="G100" s="53">
        <f>max(SUMIFS('Input - Capacities'!$J$3:$J$1128,'Input - Capacities'!$F$3:$F$1128,A100))*-1</f>
        <v>0</v>
      </c>
      <c r="H100" s="53" t="str">
        <f>if(len(vlookup(A100,'Input - Capacities'!$F$3:$W$2013,6,0))&gt;0,vlookup(A100,'Input - Capacities'!$F$3:$W$2013,6,0),"-")</f>
        <v>-</v>
      </c>
      <c r="I100" s="53" t="str">
        <f>if(len(vlookup(A100,'Input - Capacities'!$F$3:$W$2013,7,0))&gt;0,vlookup(A100,'Input - Capacities'!$F$3:$W$2013,7,0),"-")</f>
        <v>-</v>
      </c>
      <c r="J100" s="54" t="str">
        <f>if(len(vlookup(A100,'Input - Capacities'!$F$3:$W$2013,13,0))&gt;0,vlookup(A100,'Input - Capacities'!$F$3:$W$2013,13,0),"-")</f>
        <v>https://www.sciencedirect.com/science/article/abs/pii/S0301421516304797</v>
      </c>
      <c r="K100" s="55" t="str">
        <f>if(len(vlookup(A100,'Input - Capacities'!$F$3:$W$2013,14,0))&gt;0,vlookup(A100,'Input - Capacities'!$F$3:$W$2013,14,0),"-")</f>
        <v>-</v>
      </c>
      <c r="L100" s="53" t="str">
        <f>if(len(vlookup(A100,'Input - Capacities'!$F$3:$W$2013,17,0))&gt;0,vlookup(A100,'Input - Capacities'!$F$3:$W$2013,17,0),"-")</f>
        <v>We assume interconnection between Israel and Lebanon is infeasible due to long-standing geopolitical tensions between the two states.</v>
      </c>
      <c r="M100" s="53" t="str">
        <f>if(len(vlookup(A100,'Input - Capacities'!$F$3:$W$2013,18,0))&gt;0,vlookup(A100,'Input - Capacities'!$F$3:$W$2013,18,0),"-")</f>
        <v>We assume interconnection between Israel and Lebanon is infeasible due to long-standing geopolitical tensions between the two states.</v>
      </c>
    </row>
    <row r="101">
      <c r="A101" s="53" t="str">
        <f t="array" ref="A101">IFERROR(INDEX('Input - Capacities'!$F$3:$F$1128, MATCH(0,COUNTIF($A$1:A100, 'Input - Capacities'!$F$3:$F$1128), 0)),"")</f>
        <v>TRNISRXXSYRXX</v>
      </c>
      <c r="B101" s="53" t="str">
        <f t="shared" si="2"/>
        <v>ISRXX</v>
      </c>
      <c r="C101" s="53" t="str">
        <f t="shared" si="3"/>
        <v>SYRXX</v>
      </c>
      <c r="D101" s="53" t="str">
        <f t="shared" ref="D101:E101" si="102">left(B101,3)</f>
        <v>ISR</v>
      </c>
      <c r="E101" s="53" t="str">
        <f t="shared" si="102"/>
        <v>SYR</v>
      </c>
      <c r="F101" s="53">
        <f>max(SUMIFS('Input - Capacities'!$I$3:$I$1128,'Input - Capacities'!$F$3:$F$1128,A101))</f>
        <v>0</v>
      </c>
      <c r="G101" s="53">
        <f>max(SUMIFS('Input - Capacities'!$J$3:$J$1128,'Input - Capacities'!$F$3:$F$1128,A101))*-1</f>
        <v>0</v>
      </c>
      <c r="H101" s="53" t="str">
        <f>if(len(vlookup(A101,'Input - Capacities'!$F$3:$W$2013,6,0))&gt;0,vlookup(A101,'Input - Capacities'!$F$3:$W$2013,6,0),"-")</f>
        <v>-</v>
      </c>
      <c r="I101" s="53" t="str">
        <f>if(len(vlookup(A101,'Input - Capacities'!$F$3:$W$2013,7,0))&gt;0,vlookup(A101,'Input - Capacities'!$F$3:$W$2013,7,0),"-")</f>
        <v>-</v>
      </c>
      <c r="J101" s="54" t="str">
        <f>if(len(vlookup(A101,'Input - Capacities'!$F$3:$W$2013,13,0))&gt;0,vlookup(A101,'Input - Capacities'!$F$3:$W$2013,13,0),"-")</f>
        <v>https://www.sciencedirect.com/science/article/abs/pii/S0301421516304797</v>
      </c>
      <c r="K101" s="55" t="str">
        <f>if(len(vlookup(A101,'Input - Capacities'!$F$3:$W$2013,14,0))&gt;0,vlookup(A101,'Input - Capacities'!$F$3:$W$2013,14,0),"-")</f>
        <v>-</v>
      </c>
      <c r="L101" s="53" t="str">
        <f>if(len(vlookup(A101,'Input - Capacities'!$F$3:$W$2013,17,0))&gt;0,vlookup(A101,'Input - Capacities'!$F$3:$W$2013,17,0),"-")</f>
        <v>-</v>
      </c>
      <c r="M101" s="53" t="str">
        <f>if(len(vlookup(A101,'Input - Capacities'!$F$3:$W$2013,18,0))&gt;0,vlookup(A101,'Input - Capacities'!$F$3:$W$2013,18,0),"-")</f>
        <v>No information on new planned capacity found</v>
      </c>
    </row>
    <row r="102">
      <c r="A102" s="53" t="str">
        <f t="array" ref="A102">IFERROR(INDEX('Input - Capacities'!$F$3:$F$1128, MATCH(0,COUNTIF($A$1:A101, 'Input - Capacities'!$F$3:$F$1128), 0)),"")</f>
        <v>TRNJORXXSYRXX</v>
      </c>
      <c r="B102" s="53" t="str">
        <f t="shared" si="2"/>
        <v>JORXX</v>
      </c>
      <c r="C102" s="53" t="str">
        <f t="shared" si="3"/>
        <v>SYRXX</v>
      </c>
      <c r="D102" s="53" t="str">
        <f t="shared" ref="D102:E102" si="103">left(B102,3)</f>
        <v>JOR</v>
      </c>
      <c r="E102" s="53" t="str">
        <f t="shared" si="103"/>
        <v>SYR</v>
      </c>
      <c r="F102" s="53">
        <f>max(SUMIFS('Input - Capacities'!$I$3:$I$1128,'Input - Capacities'!$F$3:$F$1128,A102))</f>
        <v>300</v>
      </c>
      <c r="G102" s="53">
        <f>max(SUMIFS('Input - Capacities'!$J$3:$J$1128,'Input - Capacities'!$F$3:$F$1128,A102))*-1</f>
        <v>300</v>
      </c>
      <c r="H102" s="53" t="str">
        <f>if(len(vlookup(A102,'Input - Capacities'!$F$3:$W$2013,6,0))&gt;0,vlookup(A102,'Input - Capacities'!$F$3:$W$2013,6,0),"-")</f>
        <v>-</v>
      </c>
      <c r="I102" s="53" t="str">
        <f>if(len(vlookup(A102,'Input - Capacities'!$F$3:$W$2013,7,0))&gt;0,vlookup(A102,'Input - Capacities'!$F$3:$W$2013,7,0),"-")</f>
        <v>-</v>
      </c>
      <c r="J102" s="54" t="str">
        <f>if(len(vlookup(A102,'Input - Capacities'!$F$3:$W$2013,13,0))&gt;0,vlookup(A102,'Input - Capacities'!$F$3:$W$2013,13,0),"-")</f>
        <v>https://www.arabfund.org/default.aspx?pageId=454</v>
      </c>
      <c r="K102" s="55" t="str">
        <f>if(len(vlookup(A102,'Input - Capacities'!$F$3:$W$2013,14,0))&gt;0,vlookup(A102,'Input - Capacities'!$F$3:$W$2013,14,0),"-")</f>
        <v>-</v>
      </c>
      <c r="L102" s="53" t="str">
        <f>if(len(vlookup(A102,'Input - Capacities'!$F$3:$W$2013,17,0))&gt;0,vlookup(A102,'Input - Capacities'!$F$3:$W$2013,17,0),"-")</f>
        <v>-</v>
      </c>
      <c r="M102" s="53" t="str">
        <f>if(len(vlookup(A102,'Input - Capacities'!$F$3:$W$2013,18,0))&gt;0,vlookup(A102,'Input - Capacities'!$F$3:$W$2013,18,0),"-")</f>
        <v>No information on new planned capacity found</v>
      </c>
    </row>
    <row r="103">
      <c r="A103" s="53" t="str">
        <f t="array" ref="A103">IFERROR(INDEX('Input - Capacities'!$F$3:$F$1128, MATCH(0,COUNTIF($A$1:A102, 'Input - Capacities'!$F$3:$F$1128), 0)),"")</f>
        <v>TRNKORXXPRKXX</v>
      </c>
      <c r="B103" s="53" t="str">
        <f t="shared" si="2"/>
        <v>KORXX</v>
      </c>
      <c r="C103" s="53" t="str">
        <f t="shared" si="3"/>
        <v>PRKXX</v>
      </c>
      <c r="D103" s="53" t="str">
        <f t="shared" ref="D103:E103" si="104">left(B103,3)</f>
        <v>KOR</v>
      </c>
      <c r="E103" s="53" t="str">
        <f t="shared" si="104"/>
        <v>PRK</v>
      </c>
      <c r="F103" s="53">
        <f>max(SUMIFS('Input - Capacities'!$I$3:$I$1128,'Input - Capacities'!$F$3:$F$1128,A103))</f>
        <v>0</v>
      </c>
      <c r="G103" s="53">
        <f>max(SUMIFS('Input - Capacities'!$J$3:$J$1128,'Input - Capacities'!$F$3:$F$1128,A103))*-1</f>
        <v>0</v>
      </c>
      <c r="H103" s="53" t="str">
        <f>if(len(vlookup(A103,'Input - Capacities'!$F$3:$W$2013,6,0))&gt;0,vlookup(A103,'Input - Capacities'!$F$3:$W$2013,6,0),"-")</f>
        <v>-</v>
      </c>
      <c r="I103" s="53" t="str">
        <f>if(len(vlookup(A103,'Input - Capacities'!$F$3:$W$2013,7,0))&gt;0,vlookup(A103,'Input - Capacities'!$F$3:$W$2013,7,0),"-")</f>
        <v>-</v>
      </c>
      <c r="J103" s="54" t="str">
        <f>if(len(vlookup(A103,'Input - Capacities'!$F$3:$W$2013,13,0))&gt;0,vlookup(A103,'Input - Capacities'!$F$3:$W$2013,13,0),"-")</f>
        <v>https://www.eia.gov/international/analysis/country/PRK</v>
      </c>
      <c r="K103" s="55" t="str">
        <f>if(len(vlookup(A103,'Input - Capacities'!$F$3:$W$2013,14,0))&gt;0,vlookup(A103,'Input - Capacities'!$F$3:$W$2013,14,0),"-")</f>
        <v>-</v>
      </c>
      <c r="L103" s="53" t="str">
        <f>if(len(vlookup(A103,'Input - Capacities'!$F$3:$W$2013,17,0))&gt;0,vlookup(A103,'Input - Capacities'!$F$3:$W$2013,17,0),"-")</f>
        <v>-</v>
      </c>
      <c r="M103" s="53" t="str">
        <f>if(len(vlookup(A103,'Input - Capacities'!$F$3:$W$2013,18,0))&gt;0,vlookup(A103,'Input - Capacities'!$F$3:$W$2013,18,0),"-")</f>
        <v>No information on new planned capacity found</v>
      </c>
    </row>
    <row r="104">
      <c r="A104" s="53" t="str">
        <f t="array" ref="A104">IFERROR(INDEX('Input - Capacities'!$F$3:$F$1128, MATCH(0,COUNTIF($A$1:A103, 'Input - Capacities'!$F$3:$F$1128), 0)),"")</f>
        <v>TRNKWTXXSAUXX</v>
      </c>
      <c r="B104" s="53" t="str">
        <f t="shared" si="2"/>
        <v>KWTXX</v>
      </c>
      <c r="C104" s="53" t="str">
        <f t="shared" si="3"/>
        <v>SAUXX</v>
      </c>
      <c r="D104" s="53" t="str">
        <f t="shared" ref="D104:E104" si="105">left(B104,3)</f>
        <v>KWT</v>
      </c>
      <c r="E104" s="53" t="str">
        <f t="shared" si="105"/>
        <v>SAU</v>
      </c>
      <c r="F104" s="53">
        <f>max(SUMIFS('Input - Capacities'!$I$3:$I$1128,'Input - Capacities'!$F$3:$F$1128,A104))</f>
        <v>1200</v>
      </c>
      <c r="G104" s="53">
        <f>max(SUMIFS('Input - Capacities'!$J$3:$J$1128,'Input - Capacities'!$F$3:$F$1128,A104))*-1</f>
        <v>1200</v>
      </c>
      <c r="H104" s="53" t="str">
        <f>if(len(vlookup(A104,'Input - Capacities'!$F$3:$W$2013,6,0))&gt;0,vlookup(A104,'Input - Capacities'!$F$3:$W$2013,6,0),"-")</f>
        <v>-</v>
      </c>
      <c r="I104" s="53" t="str">
        <f>if(len(vlookup(A104,'Input - Capacities'!$F$3:$W$2013,7,0))&gt;0,vlookup(A104,'Input - Capacities'!$F$3:$W$2013,7,0),"-")</f>
        <v>-</v>
      </c>
      <c r="J104" s="54" t="str">
        <f>if(len(vlookup(A104,'Input - Capacities'!$F$3:$W$2013,13,0))&gt;0,vlookup(A104,'Input - Capacities'!$F$3:$W$2013,13,0),"-")</f>
        <v>https://www.arabfund.org/default.aspx?pageId=454</v>
      </c>
      <c r="K104" s="55" t="str">
        <f>if(len(vlookup(A104,'Input - Capacities'!$F$3:$W$2013,14,0))&gt;0,vlookup(A104,'Input - Capacities'!$F$3:$W$2013,14,0),"-")</f>
        <v>-</v>
      </c>
      <c r="L104" s="53" t="str">
        <f>if(len(vlookup(A104,'Input - Capacities'!$F$3:$W$2013,17,0))&gt;0,vlookup(A104,'Input - Capacities'!$F$3:$W$2013,17,0),"-")</f>
        <v>-</v>
      </c>
      <c r="M104" s="53" t="str">
        <f>if(len(vlookup(A104,'Input - Capacities'!$F$3:$W$2013,18,0))&gt;0,vlookup(A104,'Input - Capacities'!$F$3:$W$2013,18,0),"-")</f>
        <v>-</v>
      </c>
    </row>
    <row r="105">
      <c r="A105" s="53" t="str">
        <f t="array" ref="A105">IFERROR(INDEX('Input - Capacities'!$F$3:$F$1128, MATCH(0,COUNTIF($A$1:A104, 'Input - Capacities'!$F$3:$F$1128), 0)),"")</f>
        <v>TRNLAOXXMMRXX</v>
      </c>
      <c r="B105" s="53" t="str">
        <f t="shared" si="2"/>
        <v>LAOXX</v>
      </c>
      <c r="C105" s="53" t="str">
        <f t="shared" si="3"/>
        <v>MMRXX</v>
      </c>
      <c r="D105" s="53" t="str">
        <f t="shared" ref="D105:E105" si="106">left(B105,3)</f>
        <v>LAO</v>
      </c>
      <c r="E105" s="53" t="str">
        <f t="shared" si="106"/>
        <v>MMR</v>
      </c>
      <c r="F105" s="53">
        <f>max(SUMIFS('Input - Capacities'!$I$3:$I$1128,'Input - Capacities'!$F$3:$F$1128,A105))</f>
        <v>0</v>
      </c>
      <c r="G105" s="53">
        <f>max(SUMIFS('Input - Capacities'!$J$3:$J$1128,'Input - Capacities'!$F$3:$F$1128,A105))*-1</f>
        <v>0</v>
      </c>
      <c r="H105" s="53" t="str">
        <f>if(len(vlookup(A105,'Input - Capacities'!$F$3:$W$2013,6,0))&gt;0,vlookup(A105,'Input - Capacities'!$F$3:$W$2013,6,0),"-")</f>
        <v>-</v>
      </c>
      <c r="I105" s="53" t="str">
        <f>if(len(vlookup(A105,'Input - Capacities'!$F$3:$W$2013,7,0))&gt;0,vlookup(A105,'Input - Capacities'!$F$3:$W$2013,7,0),"-")</f>
        <v>-</v>
      </c>
      <c r="J105" s="54" t="str">
        <f>if(len(vlookup(A105,'Input - Capacities'!$F$3:$W$2013,13,0))&gt;0,vlookup(A105,'Input - Capacities'!$F$3:$W$2013,13,0),"-")</f>
        <v>https://www.greatermekong.org/projects/projects/230-kv-lao-pdr-myanmar-power-interconnection-5131</v>
      </c>
      <c r="K105" s="55" t="str">
        <f>if(len(vlookup(A105,'Input - Capacities'!$F$3:$W$2013,14,0))&gt;0,vlookup(A105,'Input - Capacities'!$F$3:$W$2013,14,0),"-")</f>
        <v>-</v>
      </c>
      <c r="L105" s="53" t="str">
        <f>if(len(vlookup(A105,'Input - Capacities'!$F$3:$W$2013,17,0))&gt;0,vlookup(A105,'Input - Capacities'!$F$3:$W$2013,17,0),"-")</f>
        <v>-</v>
      </c>
      <c r="M105" s="53" t="str">
        <f>if(len(vlookup(A105,'Input - Capacities'!$F$3:$W$2013,18,0))&gt;0,vlookup(A105,'Input - Capacities'!$F$3:$W$2013,18,0),"-")</f>
        <v>MoU signed in 2023 for transmission capacity of 600 MW to be reached by 2026.</v>
      </c>
    </row>
    <row r="106">
      <c r="A106" s="53" t="str">
        <f t="array" ref="A106">IFERROR(INDEX('Input - Capacities'!$F$3:$F$1128, MATCH(0,COUNTIF($A$1:A105, 'Input - Capacities'!$F$3:$F$1128), 0)),"")</f>
        <v>TRNLBNXXSYRXX</v>
      </c>
      <c r="B106" s="53" t="str">
        <f t="shared" si="2"/>
        <v>LBNXX</v>
      </c>
      <c r="C106" s="53" t="str">
        <f t="shared" si="3"/>
        <v>SYRXX</v>
      </c>
      <c r="D106" s="53" t="str">
        <f t="shared" ref="D106:E106" si="107">left(B106,3)</f>
        <v>LBN</v>
      </c>
      <c r="E106" s="53" t="str">
        <f t="shared" si="107"/>
        <v>SYR</v>
      </c>
      <c r="F106" s="53">
        <f>max(SUMIFS('Input - Capacities'!$I$3:$I$1128,'Input - Capacities'!$F$3:$F$1128,A106))</f>
        <v>500</v>
      </c>
      <c r="G106" s="53">
        <f>max(SUMIFS('Input - Capacities'!$J$3:$J$1128,'Input - Capacities'!$F$3:$F$1128,A106))*-1</f>
        <v>500</v>
      </c>
      <c r="H106" s="53" t="str">
        <f>if(len(vlookup(A106,'Input - Capacities'!$F$3:$W$2013,6,0))&gt;0,vlookup(A106,'Input - Capacities'!$F$3:$W$2013,6,0),"-")</f>
        <v>-</v>
      </c>
      <c r="I106" s="53" t="str">
        <f>if(len(vlookup(A106,'Input - Capacities'!$F$3:$W$2013,7,0))&gt;0,vlookup(A106,'Input - Capacities'!$F$3:$W$2013,7,0),"-")</f>
        <v>-</v>
      </c>
      <c r="J106" s="54" t="str">
        <f>if(len(vlookup(A106,'Input - Capacities'!$F$3:$W$2013,13,0))&gt;0,vlookup(A106,'Input - Capacities'!$F$3:$W$2013,13,0),"-")</f>
        <v>https://www.arabfund.org/default.aspx?pageId=454</v>
      </c>
      <c r="K106" s="55" t="str">
        <f>if(len(vlookup(A106,'Input - Capacities'!$F$3:$W$2013,14,0))&gt;0,vlookup(A106,'Input - Capacities'!$F$3:$W$2013,14,0),"-")</f>
        <v>-</v>
      </c>
      <c r="L106" s="53" t="str">
        <f>if(len(vlookup(A106,'Input - Capacities'!$F$3:$W$2013,17,0))&gt;0,vlookup(A106,'Input - Capacities'!$F$3:$W$2013,17,0),"-")</f>
        <v>-</v>
      </c>
      <c r="M106" s="53" t="str">
        <f>if(len(vlookup(A106,'Input - Capacities'!$F$3:$W$2013,18,0))&gt;0,vlookup(A106,'Input - Capacities'!$F$3:$W$2013,18,0),"-")</f>
        <v>No information on new planned capacity found</v>
      </c>
    </row>
    <row r="107">
      <c r="A107" s="53" t="str">
        <f t="array" ref="A107">IFERROR(INDEX('Input - Capacities'!$F$3:$F$1128, MATCH(0,COUNTIF($A$1:A106, 'Input - Capacities'!$F$3:$F$1128), 0)),"")</f>
        <v>TRNLBRXXSLEXX</v>
      </c>
      <c r="B107" s="53" t="str">
        <f t="shared" si="2"/>
        <v>LBRXX</v>
      </c>
      <c r="C107" s="53" t="str">
        <f t="shared" si="3"/>
        <v>SLEXX</v>
      </c>
      <c r="D107" s="53" t="str">
        <f t="shared" ref="D107:E107" si="108">left(B107,3)</f>
        <v>LBR</v>
      </c>
      <c r="E107" s="53" t="str">
        <f t="shared" si="108"/>
        <v>SLE</v>
      </c>
      <c r="F107" s="53">
        <f>max(SUMIFS('Input - Capacities'!$I$3:$I$1128,'Input - Capacities'!$F$3:$F$1128,A107))</f>
        <v>406</v>
      </c>
      <c r="G107" s="53">
        <f>max(SUMIFS('Input - Capacities'!$J$3:$J$1128,'Input - Capacities'!$F$3:$F$1128,A107))*-1</f>
        <v>406</v>
      </c>
      <c r="H107" s="53" t="str">
        <f>if(len(vlookup(A107,'Input - Capacities'!$F$3:$W$2013,6,0))&gt;0,vlookup(A107,'Input - Capacities'!$F$3:$W$2013,6,0),"-")</f>
        <v>-</v>
      </c>
      <c r="I107" s="53" t="str">
        <f>if(len(vlookup(A107,'Input - Capacities'!$F$3:$W$2013,7,0))&gt;0,vlookup(A107,'Input - Capacities'!$F$3:$W$2013,7,0),"-")</f>
        <v>-</v>
      </c>
      <c r="J107" s="54" t="str">
        <f>if(len(vlookup(A107,'Input - Capacities'!$F$3:$W$2013,13,0))&gt;0,vlookup(A107,'Input - Capacities'!$F$3:$W$2013,13,0),"-")</f>
        <v>https://cdn.gihub.org/umbraco/media/2519/gih-showcase-projects-2019-cslg-interconnector-project-art-web.pdf</v>
      </c>
      <c r="K107" s="55" t="str">
        <f>if(len(vlookup(A107,'Input - Capacities'!$F$3:$W$2013,14,0))&gt;0,vlookup(A107,'Input - Capacities'!$F$3:$W$2013,14,0),"-")</f>
        <v>-</v>
      </c>
      <c r="L107" s="53" t="str">
        <f>if(len(vlookup(A107,'Input - Capacities'!$F$3:$W$2013,17,0))&gt;0,vlookup(A107,'Input - Capacities'!$F$3:$W$2013,17,0),"-")</f>
        <v>-</v>
      </c>
      <c r="M107" s="53" t="str">
        <f>if(len(vlookup(A107,'Input - Capacities'!$F$3:$W$2013,18,0))&gt;0,vlookup(A107,'Input - Capacities'!$F$3:$W$2013,18,0),"-")</f>
        <v>No information on new planned capacity found</v>
      </c>
    </row>
    <row r="108">
      <c r="A108" s="53" t="str">
        <f t="array" ref="A108">IFERROR(INDEX('Input - Capacities'!$F$3:$F$1128, MATCH(0,COUNTIF($A$1:A107, 'Input - Capacities'!$F$3:$F$1128), 0)),"")</f>
        <v>TRNLBYXXMLTXX</v>
      </c>
      <c r="B108" s="53" t="str">
        <f t="shared" si="2"/>
        <v>LBYXX</v>
      </c>
      <c r="C108" s="53" t="str">
        <f t="shared" si="3"/>
        <v>MLTXX</v>
      </c>
      <c r="D108" s="53" t="str">
        <f t="shared" ref="D108:E108" si="109">left(B108,3)</f>
        <v>LBY</v>
      </c>
      <c r="E108" s="53" t="str">
        <f t="shared" si="109"/>
        <v>MLT</v>
      </c>
      <c r="F108" s="53">
        <f>max(SUMIFS('Input - Capacities'!$I$3:$I$1128,'Input - Capacities'!$F$3:$F$1128,A108))</f>
        <v>0</v>
      </c>
      <c r="G108" s="53">
        <f>max(SUMIFS('Input - Capacities'!$J$3:$J$1128,'Input - Capacities'!$F$3:$F$1128,A108))*-1</f>
        <v>0</v>
      </c>
      <c r="H108" s="53" t="str">
        <f>if(len(vlookup(A108,'Input - Capacities'!$F$3:$W$2013,6,0))&gt;0,vlookup(A108,'Input - Capacities'!$F$3:$W$2013,6,0),"-")</f>
        <v>-</v>
      </c>
      <c r="I108" s="53" t="str">
        <f>if(len(vlookup(A108,'Input - Capacities'!$F$3:$W$2013,7,0))&gt;0,vlookup(A108,'Input - Capacities'!$F$3:$W$2013,7,0),"-")</f>
        <v>-</v>
      </c>
      <c r="J108" s="54" t="str">
        <f>if(len(vlookup(A108,'Input - Capacities'!$F$3:$W$2013,13,0))&gt;0,vlookup(A108,'Input - Capacities'!$F$3:$W$2013,13,0),"-")</f>
        <v>https://timesofmalta.com/articles/view/malta-signs-preliminary-agreement-libya-electricity-interconnector.1039428</v>
      </c>
      <c r="K108" s="55" t="str">
        <f>if(len(vlookup(A108,'Input - Capacities'!$F$3:$W$2013,14,0))&gt;0,vlookup(A108,'Input - Capacities'!$F$3:$W$2013,14,0),"-")</f>
        <v>-</v>
      </c>
      <c r="L108" s="53" t="str">
        <f>if(len(vlookup(A108,'Input - Capacities'!$F$3:$W$2013,17,0))&gt;0,vlookup(A108,'Input - Capacities'!$F$3:$W$2013,17,0),"-")</f>
        <v>-</v>
      </c>
      <c r="M108" s="53" t="str">
        <f>if(len(vlookup(A108,'Input - Capacities'!$F$3:$W$2013,18,0))&gt;0,vlookup(A108,'Input - Capacities'!$F$3:$W$2013,18,0),"-")</f>
        <v>LBY and MLT have signed an MoU on an interconnector, but no formalised plans have been developed as of yet.</v>
      </c>
    </row>
    <row r="109">
      <c r="A109" s="53" t="str">
        <f t="array" ref="A109">IFERROR(INDEX('Input - Capacities'!$F$3:$F$1128, MATCH(0,COUNTIF($A$1:A108, 'Input - Capacities'!$F$3:$F$1128), 0)),"")</f>
        <v>TRNLBYXXNERXX</v>
      </c>
      <c r="B109" s="53" t="str">
        <f t="shared" si="2"/>
        <v>LBYXX</v>
      </c>
      <c r="C109" s="53" t="str">
        <f t="shared" si="3"/>
        <v>NERXX</v>
      </c>
      <c r="D109" s="53" t="str">
        <f t="shared" ref="D109:E109" si="110">left(B109,3)</f>
        <v>LBY</v>
      </c>
      <c r="E109" s="53" t="str">
        <f t="shared" si="110"/>
        <v>NER</v>
      </c>
      <c r="F109" s="53">
        <f>max(SUMIFS('Input - Capacities'!$I$3:$I$1128,'Input - Capacities'!$F$3:$F$1128,A109))</f>
        <v>0</v>
      </c>
      <c r="G109" s="53">
        <f>max(SUMIFS('Input - Capacities'!$J$3:$J$1128,'Input - Capacities'!$F$3:$F$1128,A109))*-1</f>
        <v>0</v>
      </c>
      <c r="H109" s="53" t="str">
        <f>if(len(vlookup(A109,'Input - Capacities'!$F$3:$W$2013,6,0))&gt;0,vlookup(A109,'Input - Capacities'!$F$3:$W$2013,6,0),"-")</f>
        <v>-</v>
      </c>
      <c r="I109" s="53" t="str">
        <f>if(len(vlookup(A109,'Input - Capacities'!$F$3:$W$2013,7,0))&gt;0,vlookup(A109,'Input - Capacities'!$F$3:$W$2013,7,0),"-")</f>
        <v>-</v>
      </c>
      <c r="J109" s="54" t="str">
        <f>if(len(vlookup(A109,'Input - Capacities'!$F$3:$W$2013,13,0))&gt;0,vlookup(A109,'Input - Capacities'!$F$3:$W$2013,13,0),"-")</f>
        <v>https://openinframap.org/#3.92/23.11/22.6</v>
      </c>
      <c r="K109" s="55" t="str">
        <f>if(len(vlookup(A109,'Input - Capacities'!$F$3:$W$2013,14,0))&gt;0,vlookup(A109,'Input - Capacities'!$F$3:$W$2013,14,0),"-")</f>
        <v>-</v>
      </c>
      <c r="L109" s="53" t="str">
        <f>if(len(vlookup(A109,'Input - Capacities'!$F$3:$W$2013,17,0))&gt;0,vlookup(A109,'Input - Capacities'!$F$3:$W$2013,17,0),"-")</f>
        <v>-</v>
      </c>
      <c r="M109" s="53" t="str">
        <f>if(len(vlookup(A109,'Input - Capacities'!$F$3:$W$2013,18,0))&gt;0,vlookup(A109,'Input - Capacities'!$F$3:$W$2013,18,0),"-")</f>
        <v>No information on new planned capacity found</v>
      </c>
    </row>
    <row r="110">
      <c r="A110" s="53" t="str">
        <f t="array" ref="A110">IFERROR(INDEX('Input - Capacities'!$F$3:$F$1128, MATCH(0,COUNTIF($A$1:A109, 'Input - Capacities'!$F$3:$F$1128), 0)),"")</f>
        <v>TRNLBYXXSDNXX</v>
      </c>
      <c r="B110" s="53" t="str">
        <f t="shared" si="2"/>
        <v>LBYXX</v>
      </c>
      <c r="C110" s="53" t="str">
        <f t="shared" si="3"/>
        <v>SDNXX</v>
      </c>
      <c r="D110" s="53" t="str">
        <f t="shared" ref="D110:E110" si="111">left(B110,3)</f>
        <v>LBY</v>
      </c>
      <c r="E110" s="53" t="str">
        <f t="shared" si="111"/>
        <v>SDN</v>
      </c>
      <c r="F110" s="53">
        <f>max(SUMIFS('Input - Capacities'!$I$3:$I$1128,'Input - Capacities'!$F$3:$F$1128,A110))</f>
        <v>0</v>
      </c>
      <c r="G110" s="53">
        <f>max(SUMIFS('Input - Capacities'!$J$3:$J$1128,'Input - Capacities'!$F$3:$F$1128,A110))*-1</f>
        <v>0</v>
      </c>
      <c r="H110" s="53" t="str">
        <f>if(len(vlookup(A110,'Input - Capacities'!$F$3:$W$2013,6,0))&gt;0,vlookup(A110,'Input - Capacities'!$F$3:$W$2013,6,0),"-")</f>
        <v>-</v>
      </c>
      <c r="I110" s="53" t="str">
        <f>if(len(vlookup(A110,'Input - Capacities'!$F$3:$W$2013,7,0))&gt;0,vlookup(A110,'Input - Capacities'!$F$3:$W$2013,7,0),"-")</f>
        <v>-</v>
      </c>
      <c r="J110" s="54" t="str">
        <f>if(len(vlookup(A110,'Input - Capacities'!$F$3:$W$2013,13,0))&gt;0,vlookup(A110,'Input - Capacities'!$F$3:$W$2013,13,0),"-")</f>
        <v>https://openinframap.org/#3.92/23.11/22.6</v>
      </c>
      <c r="K110" s="55" t="str">
        <f>if(len(vlookup(A110,'Input - Capacities'!$F$3:$W$2013,14,0))&gt;0,vlookup(A110,'Input - Capacities'!$F$3:$W$2013,14,0),"-")</f>
        <v>-</v>
      </c>
      <c r="L110" s="53" t="str">
        <f>if(len(vlookup(A110,'Input - Capacities'!$F$3:$W$2013,17,0))&gt;0,vlookup(A110,'Input - Capacities'!$F$3:$W$2013,17,0),"-")</f>
        <v>-</v>
      </c>
      <c r="M110" s="53" t="str">
        <f>if(len(vlookup(A110,'Input - Capacities'!$F$3:$W$2013,18,0))&gt;0,vlookup(A110,'Input - Capacities'!$F$3:$W$2013,18,0),"-")</f>
        <v>No information on new planned capacity found</v>
      </c>
    </row>
    <row r="111">
      <c r="A111" s="53" t="str">
        <f t="array" ref="A111">IFERROR(INDEX('Input - Capacities'!$F$3:$F$1128, MATCH(0,COUNTIF($A$1:A110, 'Input - Capacities'!$F$3:$F$1128), 0)),"")</f>
        <v>TRNLBYXXTCDXX</v>
      </c>
      <c r="B111" s="53" t="str">
        <f t="shared" si="2"/>
        <v>LBYXX</v>
      </c>
      <c r="C111" s="53" t="str">
        <f t="shared" si="3"/>
        <v>TCDXX</v>
      </c>
      <c r="D111" s="53" t="str">
        <f t="shared" ref="D111:E111" si="112">left(B111,3)</f>
        <v>LBY</v>
      </c>
      <c r="E111" s="53" t="str">
        <f t="shared" si="112"/>
        <v>TCD</v>
      </c>
      <c r="F111" s="53">
        <f>max(SUMIFS('Input - Capacities'!$I$3:$I$1128,'Input - Capacities'!$F$3:$F$1128,A111))</f>
        <v>0</v>
      </c>
      <c r="G111" s="53">
        <f>max(SUMIFS('Input - Capacities'!$J$3:$J$1128,'Input - Capacities'!$F$3:$F$1128,A111))*-1</f>
        <v>0</v>
      </c>
      <c r="H111" s="53" t="str">
        <f>if(len(vlookup(A111,'Input - Capacities'!$F$3:$W$2013,6,0))&gt;0,vlookup(A111,'Input - Capacities'!$F$3:$W$2013,6,0),"-")</f>
        <v>-</v>
      </c>
      <c r="I111" s="53" t="str">
        <f>if(len(vlookup(A111,'Input - Capacities'!$F$3:$W$2013,7,0))&gt;0,vlookup(A111,'Input - Capacities'!$F$3:$W$2013,7,0),"-")</f>
        <v>-</v>
      </c>
      <c r="J111" s="54" t="str">
        <f>if(len(vlookup(A111,'Input - Capacities'!$F$3:$W$2013,13,0))&gt;0,vlookup(A111,'Input - Capacities'!$F$3:$W$2013,13,0),"-")</f>
        <v>https://openinframap.org/#3.92/23.11/22.6</v>
      </c>
      <c r="K111" s="55" t="str">
        <f>if(len(vlookup(A111,'Input - Capacities'!$F$3:$W$2013,14,0))&gt;0,vlookup(A111,'Input - Capacities'!$F$3:$W$2013,14,0),"-")</f>
        <v>-</v>
      </c>
      <c r="L111" s="53" t="str">
        <f>if(len(vlookup(A111,'Input - Capacities'!$F$3:$W$2013,17,0))&gt;0,vlookup(A111,'Input - Capacities'!$F$3:$W$2013,17,0),"-")</f>
        <v>-</v>
      </c>
      <c r="M111" s="53" t="str">
        <f>if(len(vlookup(A111,'Input - Capacities'!$F$3:$W$2013,18,0))&gt;0,vlookup(A111,'Input - Capacities'!$F$3:$W$2013,18,0),"-")</f>
        <v>No information on new planned capacity found</v>
      </c>
    </row>
    <row r="112">
      <c r="A112" s="53" t="str">
        <f t="array" ref="A112">IFERROR(INDEX('Input - Capacities'!$F$3:$F$1128, MATCH(0,COUNTIF($A$1:A111, 'Input - Capacities'!$F$3:$F$1128), 0)),"")</f>
        <v>TRNLBYXXTUNXX</v>
      </c>
      <c r="B112" s="53" t="str">
        <f t="shared" si="2"/>
        <v>LBYXX</v>
      </c>
      <c r="C112" s="53" t="str">
        <f t="shared" si="3"/>
        <v>TUNXX</v>
      </c>
      <c r="D112" s="53" t="str">
        <f t="shared" ref="D112:E112" si="113">left(B112,3)</f>
        <v>LBY</v>
      </c>
      <c r="E112" s="53" t="str">
        <f t="shared" si="113"/>
        <v>TUN</v>
      </c>
      <c r="F112" s="53">
        <f>max(SUMIFS('Input - Capacities'!$I$3:$I$1128,'Input - Capacities'!$F$3:$F$1128,A112))</f>
        <v>300</v>
      </c>
      <c r="G112" s="53">
        <f>max(SUMIFS('Input - Capacities'!$J$3:$J$1128,'Input - Capacities'!$F$3:$F$1128,A112))*-1</f>
        <v>300</v>
      </c>
      <c r="H112" s="53" t="str">
        <f>if(len(vlookup(A112,'Input - Capacities'!$F$3:$W$2013,6,0))&gt;0,vlookup(A112,'Input - Capacities'!$F$3:$W$2013,6,0),"-")</f>
        <v>-</v>
      </c>
      <c r="I112" s="53" t="str">
        <f>if(len(vlookup(A112,'Input - Capacities'!$F$3:$W$2013,7,0))&gt;0,vlookup(A112,'Input - Capacities'!$F$3:$W$2013,7,0),"-")</f>
        <v>-</v>
      </c>
      <c r="J112" s="54" t="str">
        <f>if(len(vlookup(A112,'Input - Capacities'!$F$3:$W$2013,13,0))&gt;0,vlookup(A112,'Input - Capacities'!$F$3:$W$2013,13,0),"-")</f>
        <v>https://www.arabfund.org/default.aspx?pageId=454</v>
      </c>
      <c r="K112" s="55" t="str">
        <f>if(len(vlookup(A112,'Input - Capacities'!$F$3:$W$2013,14,0))&gt;0,vlookup(A112,'Input - Capacities'!$F$3:$W$2013,14,0),"-")</f>
        <v>-</v>
      </c>
      <c r="L112" s="53" t="str">
        <f>if(len(vlookup(A112,'Input - Capacities'!$F$3:$W$2013,17,0))&gt;0,vlookup(A112,'Input - Capacities'!$F$3:$W$2013,17,0),"-")</f>
        <v>-</v>
      </c>
      <c r="M112" s="53" t="str">
        <f>if(len(vlookup(A112,'Input - Capacities'!$F$3:$W$2013,18,0))&gt;0,vlookup(A112,'Input - Capacities'!$F$3:$W$2013,18,0),"-")</f>
        <v>No information on new planned capacity found</v>
      </c>
    </row>
    <row r="113">
      <c r="A113" s="53" t="str">
        <f t="array" ref="A113">IFERROR(INDEX('Input - Capacities'!$F$3:$F$1128, MATCH(0,COUNTIF($A$1:A112, 'Input - Capacities'!$F$3:$F$1128), 0)),"")</f>
        <v>TRNLSOXXZAFXX</v>
      </c>
      <c r="B113" s="53" t="str">
        <f t="shared" si="2"/>
        <v>LSOXX</v>
      </c>
      <c r="C113" s="53" t="str">
        <f t="shared" si="3"/>
        <v>ZAFXX</v>
      </c>
      <c r="D113" s="53" t="str">
        <f t="shared" ref="D113:E113" si="114">left(B113,3)</f>
        <v>LSO</v>
      </c>
      <c r="E113" s="53" t="str">
        <f t="shared" si="114"/>
        <v>ZAF</v>
      </c>
      <c r="F113" s="53">
        <f>max(SUMIFS('Input - Capacities'!$I$3:$I$1128,'Input - Capacities'!$F$3:$F$1128,A113))</f>
        <v>230</v>
      </c>
      <c r="G113" s="53">
        <f>max(SUMIFS('Input - Capacities'!$J$3:$J$1128,'Input - Capacities'!$F$3:$F$1128,A113))*-1</f>
        <v>230</v>
      </c>
      <c r="H113" s="53" t="str">
        <f>if(len(vlookup(A113,'Input - Capacities'!$F$3:$W$2013,6,0))&gt;0,vlookup(A113,'Input - Capacities'!$F$3:$W$2013,6,0),"-")</f>
        <v>-</v>
      </c>
      <c r="I113" s="53" t="str">
        <f>if(len(vlookup(A113,'Input - Capacities'!$F$3:$W$2013,7,0))&gt;0,vlookup(A113,'Input - Capacities'!$F$3:$W$2013,7,0),"-")</f>
        <v>-</v>
      </c>
      <c r="J113" s="54" t="str">
        <f>if(len(vlookup(A113,'Input - Capacities'!$F$3:$W$2013,13,0))&gt;0,vlookup(A113,'Input - Capacities'!$F$3:$W$2013,13,0),"-")</f>
        <v>https://doi.org/10.17159/2413-3051/2018/v29i4a5581</v>
      </c>
      <c r="K113" s="55" t="str">
        <f>if(len(vlookup(A113,'Input - Capacities'!$F$3:$W$2013,14,0))&gt;0,vlookup(A113,'Input - Capacities'!$F$3:$W$2013,14,0),"-")</f>
        <v>-</v>
      </c>
      <c r="L113" s="53" t="str">
        <f>if(len(vlookup(A113,'Input - Capacities'!$F$3:$W$2013,17,0))&gt;0,vlookup(A113,'Input - Capacities'!$F$3:$W$2013,17,0),"-")</f>
        <v>-</v>
      </c>
      <c r="M113" s="53" t="str">
        <f>if(len(vlookup(A113,'Input - Capacities'!$F$3:$W$2013,18,0))&gt;0,vlookup(A113,'Input - Capacities'!$F$3:$W$2013,18,0),"-")</f>
        <v>No information on new planned capacity found</v>
      </c>
    </row>
    <row r="114">
      <c r="A114" s="53" t="str">
        <f t="array" ref="A114">IFERROR(INDEX('Input - Capacities'!$F$3:$F$1128, MATCH(0,COUNTIF($A$1:A113, 'Input - Capacities'!$F$3:$F$1128), 0)),"")</f>
        <v>TRNMARXXPRTXX</v>
      </c>
      <c r="B114" s="53" t="str">
        <f t="shared" si="2"/>
        <v>MARXX</v>
      </c>
      <c r="C114" s="53" t="str">
        <f t="shared" si="3"/>
        <v>PRTXX</v>
      </c>
      <c r="D114" s="53" t="str">
        <f t="shared" ref="D114:E114" si="115">left(B114,3)</f>
        <v>MAR</v>
      </c>
      <c r="E114" s="53" t="str">
        <f t="shared" si="115"/>
        <v>PRT</v>
      </c>
      <c r="F114" s="53">
        <f>max(SUMIFS('Input - Capacities'!$I$3:$I$1128,'Input - Capacities'!$F$3:$F$1128,A114))</f>
        <v>0</v>
      </c>
      <c r="G114" s="53">
        <f>max(SUMIFS('Input - Capacities'!$J$3:$J$1128,'Input - Capacities'!$F$3:$F$1128,A114))*-1</f>
        <v>0</v>
      </c>
      <c r="H114" s="53" t="str">
        <f>if(len(vlookup(A114,'Input - Capacities'!$F$3:$W$2013,6,0))&gt;0,vlookup(A114,'Input - Capacities'!$F$3:$W$2013,6,0),"-")</f>
        <v>-</v>
      </c>
      <c r="I114" s="53" t="str">
        <f>if(len(vlookup(A114,'Input - Capacities'!$F$3:$W$2013,7,0))&gt;0,vlookup(A114,'Input - Capacities'!$F$3:$W$2013,7,0),"-")</f>
        <v>-</v>
      </c>
      <c r="J114" s="54" t="str">
        <f>if(len(vlookup(A114,'Input - Capacities'!$F$3:$W$2013,13,0))&gt;0,vlookup(A114,'Input - Capacities'!$F$3:$W$2013,13,0),"-")</f>
        <v>https://med-tso.org/wp-content/uploads/2022/02/MA-PT_project_sheet.pdf</v>
      </c>
      <c r="K114" s="55" t="str">
        <f>if(len(vlookup(A114,'Input - Capacities'!$F$3:$W$2013,14,0))&gt;0,vlookup(A114,'Input - Capacities'!$F$3:$W$2013,14,0),"-")</f>
        <v>-</v>
      </c>
      <c r="L114" s="53" t="str">
        <f>if(len(vlookup(A114,'Input - Capacities'!$F$3:$W$2013,17,0))&gt;0,vlookup(A114,'Input - Capacities'!$F$3:$W$2013,17,0),"-")</f>
        <v>-</v>
      </c>
      <c r="M114" s="53" t="str">
        <f>if(len(vlookup(A114,'Input - Capacities'!$F$3:$W$2013,18,0))&gt;0,vlookup(A114,'Input - Capacities'!$F$3:$W$2013,18,0),"-")</f>
        <v>-</v>
      </c>
    </row>
    <row r="115">
      <c r="A115" s="53" t="str">
        <f t="array" ref="A115">IFERROR(INDEX('Input - Capacities'!$F$3:$F$1128, MATCH(0,COUNTIF($A$1:A114, 'Input - Capacities'!$F$3:$F$1128), 0)),"")</f>
        <v>TRNMLTXXTUNXX</v>
      </c>
      <c r="B115" s="53" t="str">
        <f t="shared" si="2"/>
        <v>MLTXX</v>
      </c>
      <c r="C115" s="53" t="str">
        <f t="shared" si="3"/>
        <v>TUNXX</v>
      </c>
      <c r="D115" s="53" t="str">
        <f t="shared" ref="D115:E115" si="116">left(B115,3)</f>
        <v>MLT</v>
      </c>
      <c r="E115" s="53" t="str">
        <f t="shared" si="116"/>
        <v>TUN</v>
      </c>
      <c r="F115" s="53">
        <f>max(SUMIFS('Input - Capacities'!$I$3:$I$1128,'Input - Capacities'!$F$3:$F$1128,A115))</f>
        <v>0</v>
      </c>
      <c r="G115" s="53">
        <f>max(SUMIFS('Input - Capacities'!$J$3:$J$1128,'Input - Capacities'!$F$3:$F$1128,A115))*-1</f>
        <v>0</v>
      </c>
      <c r="H115" s="53" t="str">
        <f>if(len(vlookup(A115,'Input - Capacities'!$F$3:$W$2013,6,0))&gt;0,vlookup(A115,'Input - Capacities'!$F$3:$W$2013,6,0),"-")</f>
        <v>-</v>
      </c>
      <c r="I115" s="53" t="str">
        <f>if(len(vlookup(A115,'Input - Capacities'!$F$3:$W$2013,7,0))&gt;0,vlookup(A115,'Input - Capacities'!$F$3:$W$2013,7,0),"-")</f>
        <v>-</v>
      </c>
      <c r="J115" s="54" t="str">
        <f>if(len(vlookup(A115,'Input - Capacities'!$F$3:$W$2013,13,0))&gt;0,vlookup(A115,'Input - Capacities'!$F$3:$W$2013,13,0),"-")</f>
        <v>https://www.tunur.tn/500mw-solar-export-from-tunisia-to-europe/transmission/</v>
      </c>
      <c r="K115" s="55" t="str">
        <f>if(len(vlookup(A115,'Input - Capacities'!$F$3:$W$2013,14,0))&gt;0,vlookup(A115,'Input - Capacities'!$F$3:$W$2013,14,0),"-")</f>
        <v>-</v>
      </c>
      <c r="L115" s="53" t="str">
        <f>if(len(vlookup(A115,'Input - Capacities'!$F$3:$W$2013,17,0))&gt;0,vlookup(A115,'Input - Capacities'!$F$3:$W$2013,17,0),"-")</f>
        <v>-</v>
      </c>
      <c r="M115" s="53" t="str">
        <f>if(len(vlookup(A115,'Input - Capacities'!$F$3:$W$2013,18,0))&gt;0,vlookup(A115,'Input - Capacities'!$F$3:$W$2013,18,0),"-")</f>
        <v>-</v>
      </c>
    </row>
    <row r="116">
      <c r="A116" s="53" t="str">
        <f t="array" ref="A116">IFERROR(INDEX('Input - Capacities'!$F$3:$F$1128, MATCH(0,COUNTIF($A$1:A115, 'Input - Capacities'!$F$3:$F$1128), 0)),"")</f>
        <v>TRNOMNXXPAKXX</v>
      </c>
      <c r="B116" s="53" t="str">
        <f t="shared" si="2"/>
        <v>OMNXX</v>
      </c>
      <c r="C116" s="53" t="str">
        <f t="shared" si="3"/>
        <v>PAKXX</v>
      </c>
      <c r="D116" s="53" t="str">
        <f t="shared" ref="D116:E116" si="117">left(B116,3)</f>
        <v>OMN</v>
      </c>
      <c r="E116" s="53" t="str">
        <f t="shared" si="117"/>
        <v>PAK</v>
      </c>
      <c r="F116" s="53">
        <f>max(SUMIFS('Input - Capacities'!$I$3:$I$1128,'Input - Capacities'!$F$3:$F$1128,A116))</f>
        <v>0</v>
      </c>
      <c r="G116" s="53">
        <f>max(SUMIFS('Input - Capacities'!$J$3:$J$1128,'Input - Capacities'!$F$3:$F$1128,A116))*-1</f>
        <v>0</v>
      </c>
      <c r="H116" s="53" t="str">
        <f>if(len(vlookup(A116,'Input - Capacities'!$F$3:$W$2013,6,0))&gt;0,vlookup(A116,'Input - Capacities'!$F$3:$W$2013,6,0),"-")</f>
        <v>-</v>
      </c>
      <c r="I116" s="53" t="str">
        <f>if(len(vlookup(A116,'Input - Capacities'!$F$3:$W$2013,7,0))&gt;0,vlookup(A116,'Input - Capacities'!$F$3:$W$2013,7,0),"-")</f>
        <v>-</v>
      </c>
      <c r="J116" s="54" t="str">
        <f>if(len(vlookup(A116,'Input - Capacities'!$F$3:$W$2013,13,0))&gt;0,vlookup(A116,'Input - Capacities'!$F$3:$W$2013,13,0),"-")</f>
        <v>https://openinframap.org/#5.6/25.698/53.822</v>
      </c>
      <c r="K116" s="55" t="str">
        <f>if(len(vlookup(A116,'Input - Capacities'!$F$3:$W$2013,14,0))&gt;0,vlookup(A116,'Input - Capacities'!$F$3:$W$2013,14,0),"-")</f>
        <v>-</v>
      </c>
      <c r="L116" s="53" t="str">
        <f>if(len(vlookup(A116,'Input - Capacities'!$F$3:$W$2013,17,0))&gt;0,vlookup(A116,'Input - Capacities'!$F$3:$W$2013,17,0),"-")</f>
        <v>-</v>
      </c>
      <c r="M116" s="53" t="str">
        <f>if(len(vlookup(A116,'Input - Capacities'!$F$3:$W$2013,18,0))&gt;0,vlookup(A116,'Input - Capacities'!$F$3:$W$2013,18,0),"-")</f>
        <v>A new link between Oman and Saudi Arabia is being planned but no mentioning as of now for a potential link to Pakistan which is a conceptual project that has been researched within the scientific community.</v>
      </c>
    </row>
    <row r="117">
      <c r="A117" s="53" t="str">
        <f t="array" ref="A117">IFERROR(INDEX('Input - Capacities'!$F$3:$F$1128, MATCH(0,COUNTIF($A$1:A116, 'Input - Capacities'!$F$3:$F$1128), 0)),"")</f>
        <v>TRNOMNXXYEMXX</v>
      </c>
      <c r="B117" s="53" t="str">
        <f t="shared" si="2"/>
        <v>OMNXX</v>
      </c>
      <c r="C117" s="53" t="str">
        <f t="shared" si="3"/>
        <v>YEMXX</v>
      </c>
      <c r="D117" s="53" t="str">
        <f t="shared" ref="D117:E117" si="118">left(B117,3)</f>
        <v>OMN</v>
      </c>
      <c r="E117" s="53" t="str">
        <f t="shared" si="118"/>
        <v>YEM</v>
      </c>
      <c r="F117" s="53">
        <f>max(SUMIFS('Input - Capacities'!$I$3:$I$1128,'Input - Capacities'!$F$3:$F$1128,A117))</f>
        <v>0</v>
      </c>
      <c r="G117" s="53">
        <f>max(SUMIFS('Input - Capacities'!$J$3:$J$1128,'Input - Capacities'!$F$3:$F$1128,A117))*-1</f>
        <v>0</v>
      </c>
      <c r="H117" s="53" t="str">
        <f>if(len(vlookup(A117,'Input - Capacities'!$F$3:$W$2013,6,0))&gt;0,vlookup(A117,'Input - Capacities'!$F$3:$W$2013,6,0),"-")</f>
        <v>-</v>
      </c>
      <c r="I117" s="53" t="str">
        <f>if(len(vlookup(A117,'Input - Capacities'!$F$3:$W$2013,7,0))&gt;0,vlookup(A117,'Input - Capacities'!$F$3:$W$2013,7,0),"-")</f>
        <v>-</v>
      </c>
      <c r="J117" s="54" t="str">
        <f>if(len(vlookup(A117,'Input - Capacities'!$F$3:$W$2013,13,0))&gt;0,vlookup(A117,'Input - Capacities'!$F$3:$W$2013,13,0),"-")</f>
        <v>https://www.arabfund.org/default.aspx?pageId=454</v>
      </c>
      <c r="K117" s="54" t="str">
        <f>if(len(vlookup(A117,'Input - Capacities'!$F$3:$W$2013,14,0))&gt;0,vlookup(A117,'Input - Capacities'!$F$3:$W$2013,14,0),"-")</f>
        <v>https://openinframap.org/#5.34/18.893/51.435</v>
      </c>
      <c r="L117" s="53" t="str">
        <f>if(len(vlookup(A117,'Input - Capacities'!$F$3:$W$2013,17,0))&gt;0,vlookup(A117,'Input - Capacities'!$F$3:$W$2013,17,0),"-")</f>
        <v>-</v>
      </c>
      <c r="M117" s="53" t="str">
        <f>if(len(vlookup(A117,'Input - Capacities'!$F$3:$W$2013,18,0))&gt;0,vlookup(A117,'Input - Capacities'!$F$3:$W$2013,18,0),"-")</f>
        <v>A new link between Oman and Saudi Arabia is being planned but no mentioning as of now for a potential link to Yemen.</v>
      </c>
    </row>
    <row r="118">
      <c r="A118" s="53" t="str">
        <f t="array" ref="A118">IFERROR(INDEX('Input - Capacities'!$F$3:$F$1128, MATCH(0,COUNTIF($A$1:A117, 'Input - Capacities'!$F$3:$F$1128), 0)),"")</f>
        <v>TRNPRKXXRUSFE</v>
      </c>
      <c r="B118" s="53" t="str">
        <f t="shared" si="2"/>
        <v>PRKXX</v>
      </c>
      <c r="C118" s="53" t="str">
        <f t="shared" si="3"/>
        <v>RUSFE</v>
      </c>
      <c r="D118" s="53" t="str">
        <f t="shared" ref="D118:E118" si="119">left(B118,3)</f>
        <v>PRK</v>
      </c>
      <c r="E118" s="53" t="str">
        <f t="shared" si="119"/>
        <v>RUS</v>
      </c>
      <c r="F118" s="53">
        <f>max(SUMIFS('Input - Capacities'!$I$3:$I$1128,'Input - Capacities'!$F$3:$F$1128,A118))</f>
        <v>0</v>
      </c>
      <c r="G118" s="53">
        <f>max(SUMIFS('Input - Capacities'!$J$3:$J$1128,'Input - Capacities'!$F$3:$F$1128,A118))*-1</f>
        <v>0</v>
      </c>
      <c r="H118" s="53" t="str">
        <f>if(len(vlookup(A118,'Input - Capacities'!$F$3:$W$2013,6,0))&gt;0,vlookup(A118,'Input - Capacities'!$F$3:$W$2013,6,0),"-")</f>
        <v>-</v>
      </c>
      <c r="I118" s="53" t="str">
        <f>if(len(vlookup(A118,'Input - Capacities'!$F$3:$W$2013,7,0))&gt;0,vlookup(A118,'Input - Capacities'!$F$3:$W$2013,7,0),"-")</f>
        <v>-</v>
      </c>
      <c r="J118" s="54" t="str">
        <f>if(len(vlookup(A118,'Input - Capacities'!$F$3:$W$2013,13,0))&gt;0,vlookup(A118,'Input - Capacities'!$F$3:$W$2013,13,0),"-")</f>
        <v>https://www.eia.gov/international/analysis/country/PRK</v>
      </c>
      <c r="K118" s="54" t="str">
        <f>if(len(vlookup(A118,'Input - Capacities'!$F$3:$W$2013,14,0))&gt;0,vlookup(A118,'Input - Capacities'!$F$3:$W$2013,14,0),"-")</f>
        <v>https://www.garant.ru/products/ipo/prime/doc/404487690/</v>
      </c>
      <c r="L118" s="53" t="str">
        <f>if(len(vlookup(A118,'Input - Capacities'!$F$3:$W$2013,17,0))&gt;0,vlookup(A118,'Input - Capacities'!$F$3:$W$2013,17,0),"-")</f>
        <v>-</v>
      </c>
      <c r="M118" s="53" t="str">
        <f>if(len(vlookup(A118,'Input - Capacities'!$F$3:$W$2013,18,0))&gt;0,vlookup(A118,'Input - Capacities'!$F$3:$W$2013,18,0),"-")</f>
        <v>-</v>
      </c>
    </row>
    <row r="119">
      <c r="A119" s="53" t="str">
        <f t="array" ref="A119">IFERROR(INDEX('Input - Capacities'!$F$3:$F$1128, MATCH(0,COUNTIF($A$1:A118, 'Input - Capacities'!$F$3:$F$1128), 0)),"")</f>
        <v>TRNQATXXSAUXX</v>
      </c>
      <c r="B119" s="53" t="str">
        <f t="shared" si="2"/>
        <v>QATXX</v>
      </c>
      <c r="C119" s="53" t="str">
        <f t="shared" si="3"/>
        <v>SAUXX</v>
      </c>
      <c r="D119" s="53" t="str">
        <f t="shared" ref="D119:E119" si="120">left(B119,3)</f>
        <v>QAT</v>
      </c>
      <c r="E119" s="53" t="str">
        <f t="shared" si="120"/>
        <v>SAU</v>
      </c>
      <c r="F119" s="53">
        <f>max(SUMIFS('Input - Capacities'!$I$3:$I$1128,'Input - Capacities'!$F$3:$F$1128,A119))</f>
        <v>750</v>
      </c>
      <c r="G119" s="53">
        <f>max(SUMIFS('Input - Capacities'!$J$3:$J$1128,'Input - Capacities'!$F$3:$F$1128,A119))*-1</f>
        <v>750</v>
      </c>
      <c r="H119" s="53" t="str">
        <f>if(len(vlookup(A119,'Input - Capacities'!$F$3:$W$2013,6,0))&gt;0,vlookup(A119,'Input - Capacities'!$F$3:$W$2013,6,0),"-")</f>
        <v>-</v>
      </c>
      <c r="I119" s="53" t="str">
        <f>if(len(vlookup(A119,'Input - Capacities'!$F$3:$W$2013,7,0))&gt;0,vlookup(A119,'Input - Capacities'!$F$3:$W$2013,7,0),"-")</f>
        <v>-</v>
      </c>
      <c r="J119" s="54" t="str">
        <f>if(len(vlookup(A119,'Input - Capacities'!$F$3:$W$2013,13,0))&gt;0,vlookup(A119,'Input - Capacities'!$F$3:$W$2013,13,0),"-")</f>
        <v>https://www.irena.org/-/media/Files/IRENA/Agency/Events/2013/Nov/9_1/Africa-CEC-session-5_Regulation-and-Supervision-Bureau_Brownson_230613.pdf?la=en&amp;hash=23FDA42825C3C85A750B6973EB4E1FA74CCFFD5B</v>
      </c>
      <c r="K119" s="55" t="str">
        <f>if(len(vlookup(A119,'Input - Capacities'!$F$3:$W$2013,14,0))&gt;0,vlookup(A119,'Input - Capacities'!$F$3:$W$2013,14,0),"-")</f>
        <v>-</v>
      </c>
      <c r="L119" s="53" t="str">
        <f>if(len(vlookup(A119,'Input - Capacities'!$F$3:$W$2013,17,0))&gt;0,vlookup(A119,'Input - Capacities'!$F$3:$W$2013,17,0),"-")</f>
        <v>-</v>
      </c>
      <c r="M119" s="53" t="str">
        <f>if(len(vlookup(A119,'Input - Capacities'!$F$3:$W$2013,18,0))&gt;0,vlookup(A119,'Input - Capacities'!$F$3:$W$2013,18,0),"-")</f>
        <v>-</v>
      </c>
    </row>
    <row r="120">
      <c r="A120" s="53" t="str">
        <f t="array" ref="A120">IFERROR(INDEX('Input - Capacities'!$F$3:$F$1128, MATCH(0,COUNTIF($A$1:A119, 'Input - Capacities'!$F$3:$F$1128), 0)),"")</f>
        <v>TRNSAUXXSDNXX</v>
      </c>
      <c r="B120" s="53" t="str">
        <f t="shared" si="2"/>
        <v>SAUXX</v>
      </c>
      <c r="C120" s="53" t="str">
        <f t="shared" si="3"/>
        <v>SDNXX</v>
      </c>
      <c r="D120" s="53" t="str">
        <f t="shared" ref="D120:E120" si="121">left(B120,3)</f>
        <v>SAU</v>
      </c>
      <c r="E120" s="53" t="str">
        <f t="shared" si="121"/>
        <v>SDN</v>
      </c>
      <c r="F120" s="53">
        <f>max(SUMIFS('Input - Capacities'!$I$3:$I$1128,'Input - Capacities'!$F$3:$F$1128,A120))</f>
        <v>0</v>
      </c>
      <c r="G120" s="53">
        <f>max(SUMIFS('Input - Capacities'!$J$3:$J$1128,'Input - Capacities'!$F$3:$F$1128,A120))*-1</f>
        <v>0</v>
      </c>
      <c r="H120" s="53" t="str">
        <f>if(len(vlookup(A120,'Input - Capacities'!$F$3:$W$2013,6,0))&gt;0,vlookup(A120,'Input - Capacities'!$F$3:$W$2013,6,0),"-")</f>
        <v>-</v>
      </c>
      <c r="I120" s="53" t="str">
        <f>if(len(vlookup(A120,'Input - Capacities'!$F$3:$W$2013,7,0))&gt;0,vlookup(A120,'Input - Capacities'!$F$3:$W$2013,7,0),"-")</f>
        <v>-</v>
      </c>
      <c r="J120" s="54" t="str">
        <f>if(len(vlookup(A120,'Input - Capacities'!$F$3:$W$2013,13,0))&gt;0,vlookup(A120,'Input - Capacities'!$F$3:$W$2013,13,0),"-")</f>
        <v>https://openinframap.org/#4.42/22.37/39.06</v>
      </c>
      <c r="K120" s="55" t="str">
        <f>if(len(vlookup(A120,'Input - Capacities'!$F$3:$W$2013,14,0))&gt;0,vlookup(A120,'Input - Capacities'!$F$3:$W$2013,14,0),"-")</f>
        <v>-</v>
      </c>
      <c r="L120" s="53" t="str">
        <f>if(len(vlookup(A120,'Input - Capacities'!$F$3:$W$2013,17,0))&gt;0,vlookup(A120,'Input - Capacities'!$F$3:$W$2013,17,0),"-")</f>
        <v>-</v>
      </c>
      <c r="M120" s="53" t="str">
        <f>if(len(vlookup(A120,'Input - Capacities'!$F$3:$W$2013,18,0))&gt;0,vlookup(A120,'Input - Capacities'!$F$3:$W$2013,18,0),"-")</f>
        <v>A potential link between Saudi Arabia and Sudan is a conceptual project that has been researched within the scientific community in the past. No existing or planned projects as of yet.</v>
      </c>
    </row>
    <row r="121">
      <c r="A121" s="53" t="str">
        <f t="array" ref="A121">IFERROR(INDEX('Input - Capacities'!$F$3:$F$1128, MATCH(0,COUNTIF($A$1:A120, 'Input - Capacities'!$F$3:$F$1128), 0)),"")</f>
        <v>TRNSAUXXYEMXX</v>
      </c>
      <c r="B121" s="53" t="str">
        <f t="shared" si="2"/>
        <v>SAUXX</v>
      </c>
      <c r="C121" s="53" t="str">
        <f t="shared" si="3"/>
        <v>YEMXX</v>
      </c>
      <c r="D121" s="53" t="str">
        <f t="shared" ref="D121:E121" si="122">left(B121,3)</f>
        <v>SAU</v>
      </c>
      <c r="E121" s="53" t="str">
        <f t="shared" si="122"/>
        <v>YEM</v>
      </c>
      <c r="F121" s="53">
        <f>max(SUMIFS('Input - Capacities'!$I$3:$I$1128,'Input - Capacities'!$F$3:$F$1128,A121))</f>
        <v>0</v>
      </c>
      <c r="G121" s="53">
        <f>max(SUMIFS('Input - Capacities'!$J$3:$J$1128,'Input - Capacities'!$F$3:$F$1128,A121))*-1</f>
        <v>0</v>
      </c>
      <c r="H121" s="53" t="str">
        <f>if(len(vlookup(A121,'Input - Capacities'!$F$3:$W$2013,6,0))&gt;0,vlookup(A121,'Input - Capacities'!$F$3:$W$2013,6,0),"-")</f>
        <v>-</v>
      </c>
      <c r="I121" s="53" t="str">
        <f>if(len(vlookup(A121,'Input - Capacities'!$F$3:$W$2013,7,0))&gt;0,vlookup(A121,'Input - Capacities'!$F$3:$W$2013,7,0),"-")</f>
        <v>-</v>
      </c>
      <c r="J121" s="54" t="str">
        <f>if(len(vlookup(A121,'Input - Capacities'!$F$3:$W$2013,13,0))&gt;0,vlookup(A121,'Input - Capacities'!$F$3:$W$2013,13,0),"-")</f>
        <v>https://www.arabfund.org/default.aspx?pageId=454</v>
      </c>
      <c r="K121" s="55" t="str">
        <f>if(len(vlookup(A121,'Input - Capacities'!$F$3:$W$2013,14,0))&gt;0,vlookup(A121,'Input - Capacities'!$F$3:$W$2013,14,0),"-")</f>
        <v>-</v>
      </c>
      <c r="L121" s="53" t="str">
        <f>if(len(vlookup(A121,'Input - Capacities'!$F$3:$W$2013,17,0))&gt;0,vlookup(A121,'Input - Capacities'!$F$3:$W$2013,17,0),"-")</f>
        <v>-</v>
      </c>
      <c r="M121" s="53" t="str">
        <f>if(len(vlookup(A121,'Input - Capacities'!$F$3:$W$2013,18,0))&gt;0,vlookup(A121,'Input - Capacities'!$F$3:$W$2013,18,0),"-")</f>
        <v>-</v>
      </c>
    </row>
    <row r="122">
      <c r="A122" s="53" t="str">
        <f t="array" ref="A122">IFERROR(INDEX('Input - Capacities'!$F$3:$F$1128, MATCH(0,COUNTIF($A$1:A121, 'Input - Capacities'!$F$3:$F$1128), 0)),"")</f>
        <v>TRNSDNXXTCDXX</v>
      </c>
      <c r="B122" s="53" t="str">
        <f t="shared" si="2"/>
        <v>SDNXX</v>
      </c>
      <c r="C122" s="53" t="str">
        <f t="shared" si="3"/>
        <v>TCDXX</v>
      </c>
      <c r="D122" s="53" t="str">
        <f t="shared" ref="D122:E122" si="123">left(B122,3)</f>
        <v>SDN</v>
      </c>
      <c r="E122" s="53" t="str">
        <f t="shared" si="123"/>
        <v>TCD</v>
      </c>
      <c r="F122" s="53">
        <f>max(SUMIFS('Input - Capacities'!$I$3:$I$1128,'Input - Capacities'!$F$3:$F$1128,A122))</f>
        <v>0</v>
      </c>
      <c r="G122" s="53">
        <f>max(SUMIFS('Input - Capacities'!$J$3:$J$1128,'Input - Capacities'!$F$3:$F$1128,A122))*-1</f>
        <v>0</v>
      </c>
      <c r="H122" s="53" t="str">
        <f>if(len(vlookup(A122,'Input - Capacities'!$F$3:$W$2013,6,0))&gt;0,vlookup(A122,'Input - Capacities'!$F$3:$W$2013,6,0),"-")</f>
        <v>-</v>
      </c>
      <c r="I122" s="53" t="str">
        <f>if(len(vlookup(A122,'Input - Capacities'!$F$3:$W$2013,7,0))&gt;0,vlookup(A122,'Input - Capacities'!$F$3:$W$2013,7,0),"-")</f>
        <v>-</v>
      </c>
      <c r="J122" s="54" t="str">
        <f>if(len(vlookup(A122,'Input - Capacities'!$F$3:$W$2013,13,0))&gt;0,vlookup(A122,'Input - Capacities'!$F$3:$W$2013,13,0),"-")</f>
        <v>https://openinframap.org/#4.42/16.78/24.92</v>
      </c>
      <c r="K122" s="55" t="str">
        <f>if(len(vlookup(A122,'Input - Capacities'!$F$3:$W$2013,14,0))&gt;0,vlookup(A122,'Input - Capacities'!$F$3:$W$2013,14,0),"-")</f>
        <v>-</v>
      </c>
      <c r="L122" s="53" t="str">
        <f>if(len(vlookup(A122,'Input - Capacities'!$F$3:$W$2013,17,0))&gt;0,vlookup(A122,'Input - Capacities'!$F$3:$W$2013,17,0),"-")</f>
        <v>-</v>
      </c>
      <c r="M122" s="53" t="str">
        <f>if(len(vlookup(A122,'Input - Capacities'!$F$3:$W$2013,18,0))&gt;0,vlookup(A122,'Input - Capacities'!$F$3:$W$2013,18,0),"-")</f>
        <v>No information on new planned capacity found</v>
      </c>
    </row>
    <row r="123">
      <c r="A123" s="53" t="str">
        <f t="array" ref="A123">IFERROR(INDEX('Input - Capacities'!$F$3:$F$1128, MATCH(0,COUNTIF($A$1:A122, 'Input - Capacities'!$F$3:$F$1128), 0)),"")</f>
        <v>TRNSOMXXYEMXX</v>
      </c>
      <c r="B123" s="53" t="str">
        <f t="shared" si="2"/>
        <v>SOMXX</v>
      </c>
      <c r="C123" s="53" t="str">
        <f t="shared" si="3"/>
        <v>YEMXX</v>
      </c>
      <c r="D123" s="53" t="str">
        <f t="shared" ref="D123:E123" si="124">left(B123,3)</f>
        <v>SOM</v>
      </c>
      <c r="E123" s="53" t="str">
        <f t="shared" si="124"/>
        <v>YEM</v>
      </c>
      <c r="F123" s="53">
        <f>max(SUMIFS('Input - Capacities'!$I$3:$I$1128,'Input - Capacities'!$F$3:$F$1128,A123))</f>
        <v>0</v>
      </c>
      <c r="G123" s="53">
        <f>max(SUMIFS('Input - Capacities'!$J$3:$J$1128,'Input - Capacities'!$F$3:$F$1128,A123))*-1</f>
        <v>0</v>
      </c>
      <c r="H123" s="53" t="str">
        <f>if(len(vlookup(A123,'Input - Capacities'!$F$3:$W$2013,6,0))&gt;0,vlookup(A123,'Input - Capacities'!$F$3:$W$2013,6,0),"-")</f>
        <v>-</v>
      </c>
      <c r="I123" s="53" t="str">
        <f>if(len(vlookup(A123,'Input - Capacities'!$F$3:$W$2013,7,0))&gt;0,vlookup(A123,'Input - Capacities'!$F$3:$W$2013,7,0),"-")</f>
        <v>-</v>
      </c>
      <c r="J123" s="54" t="str">
        <f>if(len(vlookup(A123,'Input - Capacities'!$F$3:$W$2013,13,0))&gt;0,vlookup(A123,'Input - Capacities'!$F$3:$W$2013,13,0),"-")</f>
        <v>https://openinframap.org/#4.42/11.63/44.23</v>
      </c>
      <c r="K123" s="55" t="str">
        <f>if(len(vlookup(A123,'Input - Capacities'!$F$3:$W$2013,14,0))&gt;0,vlookup(A123,'Input - Capacities'!$F$3:$W$2013,14,0),"-")</f>
        <v>-</v>
      </c>
      <c r="L123" s="53" t="str">
        <f>if(len(vlookup(A123,'Input - Capacities'!$F$3:$W$2013,17,0))&gt;0,vlookup(A123,'Input - Capacities'!$F$3:$W$2013,17,0),"-")</f>
        <v>-</v>
      </c>
      <c r="M123" s="53" t="str">
        <f>if(len(vlookup(A123,'Input - Capacities'!$F$3:$W$2013,18,0))&gt;0,vlookup(A123,'Input - Capacities'!$F$3:$W$2013,18,0),"-")</f>
        <v>No information on new planned capacity found</v>
      </c>
    </row>
    <row r="124">
      <c r="A124" s="53" t="str">
        <f t="array" ref="A124">IFERROR(INDEX('Input - Capacities'!$F$3:$F$1128, MATCH(0,COUNTIF($A$1:A123, 'Input - Capacities'!$F$3:$F$1128), 0)),"")</f>
        <v>TRNSYRXXTURXX</v>
      </c>
      <c r="B124" s="53" t="str">
        <f t="shared" si="2"/>
        <v>SYRXX</v>
      </c>
      <c r="C124" s="53" t="str">
        <f t="shared" si="3"/>
        <v>TURXX</v>
      </c>
      <c r="D124" s="53" t="str">
        <f t="shared" ref="D124:E124" si="125">left(B124,3)</f>
        <v>SYR</v>
      </c>
      <c r="E124" s="53" t="str">
        <f t="shared" si="125"/>
        <v>TUR</v>
      </c>
      <c r="F124" s="53">
        <f>max(SUMIFS('Input - Capacities'!$I$3:$I$1128,'Input - Capacities'!$F$3:$F$1128,A124))</f>
        <v>300</v>
      </c>
      <c r="G124" s="53">
        <f>max(SUMIFS('Input - Capacities'!$J$3:$J$1128,'Input - Capacities'!$F$3:$F$1128,A124))*-1</f>
        <v>300</v>
      </c>
      <c r="H124" s="53" t="str">
        <f>if(len(vlookup(A124,'Input - Capacities'!$F$3:$W$2013,6,0))&gt;0,vlookup(A124,'Input - Capacities'!$F$3:$W$2013,6,0),"-")</f>
        <v>-</v>
      </c>
      <c r="I124" s="53" t="str">
        <f>if(len(vlookup(A124,'Input - Capacities'!$F$3:$W$2013,7,0))&gt;0,vlookup(A124,'Input - Capacities'!$F$3:$W$2013,7,0),"-")</f>
        <v>-</v>
      </c>
      <c r="J124" s="54" t="str">
        <f>if(len(vlookup(A124,'Input - Capacities'!$F$3:$W$2013,13,0))&gt;0,vlookup(A124,'Input - Capacities'!$F$3:$W$2013,13,0),"-")</f>
        <v>https://www.arabfund.org/default.aspx?pageId=454</v>
      </c>
      <c r="K124" s="55" t="str">
        <f>if(len(vlookup(A124,'Input - Capacities'!$F$3:$W$2013,14,0))&gt;0,vlookup(A124,'Input - Capacities'!$F$3:$W$2013,14,0),"-")</f>
        <v>-</v>
      </c>
      <c r="L124" s="53" t="str">
        <f>if(len(vlookup(A124,'Input - Capacities'!$F$3:$W$2013,17,0))&gt;0,vlookup(A124,'Input - Capacities'!$F$3:$W$2013,17,0),"-")</f>
        <v>-</v>
      </c>
      <c r="M124" s="53" t="str">
        <f>if(len(vlookup(A124,'Input - Capacities'!$F$3:$W$2013,18,0))&gt;0,vlookup(A124,'Input - Capacities'!$F$3:$W$2013,18,0),"-")</f>
        <v>No information on new planned capacity found</v>
      </c>
    </row>
    <row r="125">
      <c r="A125" s="53" t="str">
        <f t="array" ref="A125">IFERROR(INDEX('Input - Capacities'!$F$3:$F$1128, MATCH(0,COUNTIF($A$1:A124, 'Input - Capacities'!$F$3:$F$1128), 0)),"")</f>
        <v>TRNIRQXXSAUXX</v>
      </c>
      <c r="B125" s="53" t="str">
        <f t="shared" si="2"/>
        <v>IRQXX</v>
      </c>
      <c r="C125" s="53" t="str">
        <f t="shared" si="3"/>
        <v>SAUXX</v>
      </c>
      <c r="D125" s="53" t="str">
        <f t="shared" ref="D125:E125" si="126">left(B125,3)</f>
        <v>IRQ</v>
      </c>
      <c r="E125" s="53" t="str">
        <f t="shared" si="126"/>
        <v>SAU</v>
      </c>
      <c r="F125" s="53">
        <f>max(SUMIFS('Input - Capacities'!$I$3:$I$1128,'Input - Capacities'!$F$3:$F$1128,A125))</f>
        <v>0</v>
      </c>
      <c r="G125" s="53">
        <f>max(SUMIFS('Input - Capacities'!$J$3:$J$1128,'Input - Capacities'!$F$3:$F$1128,A125))*-1</f>
        <v>0</v>
      </c>
      <c r="H125" s="53" t="str">
        <f>if(len(vlookup(A125,'Input - Capacities'!$F$3:$W$2013,6,0))&gt;0,vlookup(A125,'Input - Capacities'!$F$3:$W$2013,6,0),"-")</f>
        <v>-</v>
      </c>
      <c r="I125" s="53" t="str">
        <f>if(len(vlookup(A125,'Input - Capacities'!$F$3:$W$2013,7,0))&gt;0,vlookup(A125,'Input - Capacities'!$F$3:$W$2013,7,0),"-")</f>
        <v>-</v>
      </c>
      <c r="J125" s="54" t="str">
        <f>if(len(vlookup(A125,'Input - Capacities'!$F$3:$W$2013,13,0))&gt;0,vlookup(A125,'Input - Capacities'!$F$3:$W$2013,13,0),"-")</f>
        <v>https://www.arabfund.org/default.aspx?pageId=454</v>
      </c>
      <c r="K125" s="55" t="str">
        <f>if(len(vlookup(A125,'Input - Capacities'!$F$3:$W$2013,14,0))&gt;0,vlookup(A125,'Input - Capacities'!$F$3:$W$2013,14,0),"-")</f>
        <v>-</v>
      </c>
      <c r="L125" s="53" t="str">
        <f>if(len(vlookup(A125,'Input - Capacities'!$F$3:$W$2013,17,0))&gt;0,vlookup(A125,'Input - Capacities'!$F$3:$W$2013,17,0),"-")</f>
        <v>-</v>
      </c>
      <c r="M125" s="53" t="str">
        <f>if(len(vlookup(A125,'Input - Capacities'!$F$3:$W$2013,18,0))&gt;0,vlookup(A125,'Input - Capacities'!$F$3:$W$2013,18,0),"-")</f>
        <v>-</v>
      </c>
    </row>
    <row r="126">
      <c r="A126" s="53" t="str">
        <f t="array" ref="A126">IFERROR(INDEX('Input - Capacities'!$F$3:$F$1128, MATCH(0,COUNTIF($A$1:A125, 'Input - Capacities'!$F$3:$F$1128), 0)),"")</f>
        <v>TRNOMNXXSAUXX</v>
      </c>
      <c r="B126" s="53" t="str">
        <f t="shared" si="2"/>
        <v>OMNXX</v>
      </c>
      <c r="C126" s="53" t="str">
        <f t="shared" si="3"/>
        <v>SAUXX</v>
      </c>
      <c r="D126" s="53" t="str">
        <f t="shared" ref="D126:E126" si="127">left(B126,3)</f>
        <v>OMN</v>
      </c>
      <c r="E126" s="53" t="str">
        <f t="shared" si="127"/>
        <v>SAU</v>
      </c>
      <c r="F126" s="53">
        <f>max(SUMIFS('Input - Capacities'!$I$3:$I$1128,'Input - Capacities'!$F$3:$F$1128,A126))</f>
        <v>400</v>
      </c>
      <c r="G126" s="53">
        <f>max(SUMIFS('Input - Capacities'!$J$3:$J$1128,'Input - Capacities'!$F$3:$F$1128,A126))*-1</f>
        <v>400</v>
      </c>
      <c r="H126" s="53">
        <f>if(len(vlookup(A126,'Input - Capacities'!$F$3:$W$2013,6,0))&gt;0,vlookup(A126,'Input - Capacities'!$F$3:$W$2013,6,0),"-")</f>
        <v>220</v>
      </c>
      <c r="I126" s="53" t="str">
        <f>if(len(vlookup(A126,'Input - Capacities'!$F$3:$W$2013,7,0))&gt;0,vlookup(A126,'Input - Capacities'!$F$3:$W$2013,7,0),"-")</f>
        <v>-</v>
      </c>
      <c r="J126" s="54" t="str">
        <f>if(len(vlookup(A126,'Input - Capacities'!$F$3:$W$2013,13,0))&gt;0,vlookup(A126,'Input - Capacities'!$F$3:$W$2013,13,0),"-")</f>
        <v>https://www.enerdata.net/publications/daily-energy-news/oman-and-saudi-arabia-mull-develop-12-gw-power-interconnector.html</v>
      </c>
      <c r="K126" s="55" t="str">
        <f>if(len(vlookup(A126,'Input - Capacities'!$F$3:$W$2013,14,0))&gt;0,vlookup(A126,'Input - Capacities'!$F$3:$W$2013,14,0),"-")</f>
        <v>-</v>
      </c>
      <c r="L126" s="53" t="str">
        <f>if(len(vlookup(A126,'Input - Capacities'!$F$3:$W$2013,17,0))&gt;0,vlookup(A126,'Input - Capacities'!$F$3:$W$2013,17,0),"-")</f>
        <v>-</v>
      </c>
      <c r="M126" s="53" t="str">
        <f>if(len(vlookup(A126,'Input - Capacities'!$F$3:$W$2013,18,0))&gt;0,vlookup(A126,'Input - Capacities'!$F$3:$W$2013,18,0),"-")</f>
        <v>-</v>
      </c>
    </row>
    <row r="127">
      <c r="A127" s="53" t="str">
        <f t="array" ref="A127">IFERROR(INDEX('Input - Capacities'!$F$3:$F$1128, MATCH(0,COUNTIF($A$1:A126, 'Input - Capacities'!$F$3:$F$1128), 0)),"")</f>
        <v>TRNTJKXXUZBXX</v>
      </c>
      <c r="B127" s="53" t="str">
        <f t="shared" si="2"/>
        <v>TJKXX</v>
      </c>
      <c r="C127" s="53" t="str">
        <f t="shared" si="3"/>
        <v>UZBXX</v>
      </c>
      <c r="D127" s="53" t="str">
        <f t="shared" ref="D127:E127" si="128">left(B127,3)</f>
        <v>TJK</v>
      </c>
      <c r="E127" s="53" t="str">
        <f t="shared" si="128"/>
        <v>UZB</v>
      </c>
      <c r="F127" s="53">
        <f>max(SUMIFS('Input - Capacities'!$I$3:$I$1128,'Input - Capacities'!$F$3:$F$1128,A127))</f>
        <v>850</v>
      </c>
      <c r="G127" s="53">
        <f>max(SUMIFS('Input - Capacities'!$J$3:$J$1128,'Input - Capacities'!$F$3:$F$1128,A127))*-1</f>
        <v>850</v>
      </c>
      <c r="H127" s="53" t="str">
        <f>if(len(vlookup(A127,'Input - Capacities'!$F$3:$W$2013,6,0))&gt;0,vlookup(A127,'Input - Capacities'!$F$3:$W$2013,6,0),"-")</f>
        <v>-</v>
      </c>
      <c r="I127" s="53" t="str">
        <f>if(len(vlookup(A127,'Input - Capacities'!$F$3:$W$2013,7,0))&gt;0,vlookup(A127,'Input - Capacities'!$F$3:$W$2013,7,0),"-")</f>
        <v>-</v>
      </c>
      <c r="J127" s="54" t="str">
        <f>if(len(vlookup(A127,'Input - Capacities'!$F$3:$W$2013,13,0))&gt;0,vlookup(A127,'Input - Capacities'!$F$3:$W$2013,13,0),"-")</f>
        <v>https://iea.blob.core.windows.net/assets/0d00581c-dc3c-466f-b0c8-97d25112a6e0/Uzbekistan2022.pdf</v>
      </c>
      <c r="K127" s="55" t="str">
        <f>if(len(vlookup(A127,'Input - Capacities'!$F$3:$W$2013,14,0))&gt;0,vlookup(A127,'Input - Capacities'!$F$3:$W$2013,14,0),"-")</f>
        <v>-</v>
      </c>
      <c r="L127" s="53" t="str">
        <f>if(len(vlookup(A127,'Input - Capacities'!$F$3:$W$2013,17,0))&gt;0,vlookup(A127,'Input - Capacities'!$F$3:$W$2013,17,0),"-")</f>
        <v>-</v>
      </c>
      <c r="M127" s="53" t="str">
        <f>if(len(vlookup(A127,'Input - Capacities'!$F$3:$W$2013,18,0))&gt;0,vlookup(A127,'Input - Capacities'!$F$3:$W$2013,18,0),"-")</f>
        <v>-</v>
      </c>
    </row>
    <row r="128">
      <c r="A128" s="53" t="str">
        <f t="array" ref="A128">IFERROR(INDEX('Input - Capacities'!$F$3:$F$1128, MATCH(0,COUNTIF($A$1:A127, 'Input - Capacities'!$F$3:$F$1128), 0)),"")</f>
        <v>TRNTKMXXUZBXX</v>
      </c>
      <c r="B128" s="53" t="str">
        <f t="shared" si="2"/>
        <v>TKMXX</v>
      </c>
      <c r="C128" s="53" t="str">
        <f t="shared" si="3"/>
        <v>UZBXX</v>
      </c>
      <c r="D128" s="53" t="str">
        <f t="shared" ref="D128:E128" si="129">left(B128,3)</f>
        <v>TKM</v>
      </c>
      <c r="E128" s="53" t="str">
        <f t="shared" si="129"/>
        <v>UZB</v>
      </c>
      <c r="F128" s="53">
        <f>max(SUMIFS('Input - Capacities'!$I$3:$I$1128,'Input - Capacities'!$F$3:$F$1128,A128))</f>
        <v>850</v>
      </c>
      <c r="G128" s="53">
        <f>max(SUMIFS('Input - Capacities'!$J$3:$J$1128,'Input - Capacities'!$F$3:$F$1128,A128))*-1</f>
        <v>850</v>
      </c>
      <c r="H128" s="53" t="str">
        <f>if(len(vlookup(A128,'Input - Capacities'!$F$3:$W$2013,6,0))&gt;0,vlookup(A128,'Input - Capacities'!$F$3:$W$2013,6,0),"-")</f>
        <v>-</v>
      </c>
      <c r="I128" s="53" t="str">
        <f>if(len(vlookup(A128,'Input - Capacities'!$F$3:$W$2013,7,0))&gt;0,vlookup(A128,'Input - Capacities'!$F$3:$W$2013,7,0),"-")</f>
        <v>-</v>
      </c>
      <c r="J128" s="54" t="str">
        <f>if(len(vlookup(A128,'Input - Capacities'!$F$3:$W$2013,13,0))&gt;0,vlookup(A128,'Input - Capacities'!$F$3:$W$2013,13,0),"-")</f>
        <v>https://iea.blob.core.windows.net/assets/0d00581c-dc3c-466f-b0c8-97d25112a6e0/Uzbekistan2022.pdf</v>
      </c>
      <c r="K128" s="55" t="str">
        <f>if(len(vlookup(A128,'Input - Capacities'!$F$3:$W$2013,14,0))&gt;0,vlookup(A128,'Input - Capacities'!$F$3:$W$2013,14,0),"-")</f>
        <v>-</v>
      </c>
      <c r="L128" s="53" t="str">
        <f>if(len(vlookup(A128,'Input - Capacities'!$F$3:$W$2013,17,0))&gt;0,vlookup(A128,'Input - Capacities'!$F$3:$W$2013,17,0),"-")</f>
        <v>-</v>
      </c>
      <c r="M128" s="53" t="str">
        <f>if(len(vlookup(A128,'Input - Capacities'!$F$3:$W$2013,18,0))&gt;0,vlookup(A128,'Input - Capacities'!$F$3:$W$2013,18,0),"-")</f>
        <v>-</v>
      </c>
    </row>
    <row r="129">
      <c r="A129" s="53" t="str">
        <f t="array" ref="A129">IFERROR(INDEX('Input - Capacities'!$F$3:$F$1128, MATCH(0,COUNTIF($A$1:A128, 'Input - Capacities'!$F$3:$F$1128), 0)),"")</f>
        <v>TRNARGXXBOLXX</v>
      </c>
      <c r="B129" s="53" t="str">
        <f t="shared" si="2"/>
        <v>ARGXX</v>
      </c>
      <c r="C129" s="53" t="str">
        <f t="shared" si="3"/>
        <v>BOLXX</v>
      </c>
      <c r="D129" s="53" t="str">
        <f t="shared" ref="D129:E129" si="130">left(B129,3)</f>
        <v>ARG</v>
      </c>
      <c r="E129" s="53" t="str">
        <f t="shared" si="130"/>
        <v>BOL</v>
      </c>
      <c r="F129" s="53">
        <f>max(SUMIFS('Input - Capacities'!$I$3:$I$1128,'Input - Capacities'!$F$3:$F$1128,A129))</f>
        <v>120</v>
      </c>
      <c r="G129" s="53">
        <f>max(SUMIFS('Input - Capacities'!$J$3:$J$1128,'Input - Capacities'!$F$3:$F$1128,A129))*-1</f>
        <v>120</v>
      </c>
      <c r="H129" s="53">
        <f>if(len(vlookup(A129,'Input - Capacities'!$F$3:$W$2013,6,0))&gt;0,vlookup(A129,'Input - Capacities'!$F$3:$W$2013,6,0),"-")</f>
        <v>132</v>
      </c>
      <c r="I129" s="53">
        <f>if(len(vlookup(A129,'Input - Capacities'!$F$3:$W$2013,7,0))&gt;0,vlookup(A129,'Input - Capacities'!$F$3:$W$2013,7,0),"-")</f>
        <v>120</v>
      </c>
      <c r="J129" s="54" t="str">
        <f>if(len(vlookup(A129,'Input - Capacities'!$F$3:$W$2013,13,0))&gt;0,vlookup(A129,'Input - Capacities'!$F$3:$W$2013,13,0),"-")</f>
        <v>https://www.cier.org/es-uy/Lists/EstadisticasLD/MapaInterconexiones.pdf</v>
      </c>
      <c r="K129" s="54" t="str">
        <f>if(len(vlookup(A129,'Input - Capacities'!$F$3:$W$2013,14,0))&gt;0,vlookup(A129,'Input - Capacities'!$F$3:$W$2013,14,0),"-")</f>
        <v>https://inspenet.com/en/noticias/bolivia-and-argentina-inaugurate-electrical-interconnection-to-export-energy-and-strengthen-regional-integration/</v>
      </c>
      <c r="L129" s="53" t="str">
        <f>if(len(vlookup(A129,'Input - Capacities'!$F$3:$W$2013,17,0))&gt;0,vlookup(A129,'Input - Capacities'!$F$3:$W$2013,17,0),"-")</f>
        <v>Assumed that the reported distance from Inspenet.com is the correct distance for the operational line.</v>
      </c>
      <c r="M129" s="53" t="str">
        <f>if(len(vlookup(A129,'Input - Capacities'!$F$3:$W$2013,18,0))&gt;0,vlookup(A129,'Input - Capacities'!$F$3:$W$2013,18,0),"-")</f>
        <v>-</v>
      </c>
    </row>
    <row r="130">
      <c r="A130" s="53" t="str">
        <f t="array" ref="A130">IFERROR(INDEX('Input - Capacities'!$F$3:$F$1128, MATCH(0,COUNTIF($A$1:A129, 'Input - Capacities'!$F$3:$F$1128), 0)),"")</f>
        <v>TRNARGXXCHLXX</v>
      </c>
      <c r="B130" s="53" t="str">
        <f t="shared" si="2"/>
        <v>ARGXX</v>
      </c>
      <c r="C130" s="53" t="str">
        <f t="shared" si="3"/>
        <v>CHLXX</v>
      </c>
      <c r="D130" s="53" t="str">
        <f t="shared" ref="D130:E130" si="131">left(B130,3)</f>
        <v>ARG</v>
      </c>
      <c r="E130" s="53" t="str">
        <f t="shared" si="131"/>
        <v>CHL</v>
      </c>
      <c r="F130" s="53">
        <f>max(SUMIFS('Input - Capacities'!$I$3:$I$1128,'Input - Capacities'!$F$3:$F$1128,A130))</f>
        <v>200</v>
      </c>
      <c r="G130" s="53">
        <f>max(SUMIFS('Input - Capacities'!$J$3:$J$1128,'Input - Capacities'!$F$3:$F$1128,A130))*-1</f>
        <v>200</v>
      </c>
      <c r="H130" s="53">
        <f>if(len(vlookup(A130,'Input - Capacities'!$F$3:$W$2013,6,0))&gt;0,vlookup(A130,'Input - Capacities'!$F$3:$W$2013,6,0),"-")</f>
        <v>345</v>
      </c>
      <c r="I130" s="53">
        <f>if(len(vlookup(A130,'Input - Capacities'!$F$3:$W$2013,7,0))&gt;0,vlookup(A130,'Input - Capacities'!$F$3:$W$2013,7,0),"-")</f>
        <v>408</v>
      </c>
      <c r="J130" s="54" t="str">
        <f>if(len(vlookup(A130,'Input - Capacities'!$F$3:$W$2013,13,0))&gt;0,vlookup(A130,'Input - Capacities'!$F$3:$W$2013,13,0),"-")</f>
        <v>https://www.cier.org/es-uy/Lists/EstadisticasLD/MapaInterconexiones.pdf</v>
      </c>
      <c r="K130" s="55" t="str">
        <f>if(len(vlookup(A130,'Input - Capacities'!$F$3:$W$2013,14,0))&gt;0,vlookup(A130,'Input - Capacities'!$F$3:$W$2013,14,0),"-")</f>
        <v>-</v>
      </c>
      <c r="L130" s="53" t="str">
        <f>if(len(vlookup(A130,'Input - Capacities'!$F$3:$W$2013,17,0))&gt;0,vlookup(A130,'Input - Capacities'!$F$3:$W$2013,17,0),"-")</f>
        <v>-</v>
      </c>
      <c r="M130" s="53" t="str">
        <f>if(len(vlookup(A130,'Input - Capacities'!$F$3:$W$2013,18,0))&gt;0,vlookup(A130,'Input - Capacities'!$F$3:$W$2013,18,0),"-")</f>
        <v>No planned conmpletion years could be found for any of the planned interconnections.</v>
      </c>
    </row>
    <row r="131">
      <c r="A131" s="53" t="str">
        <f t="array" ref="A131">IFERROR(INDEX('Input - Capacities'!$F$3:$F$1128, MATCH(0,COUNTIF($A$1:A130, 'Input - Capacities'!$F$3:$F$1128), 0)),"")</f>
        <v>TRNARGXXPRYXX</v>
      </c>
      <c r="B131" s="53" t="str">
        <f t="shared" si="2"/>
        <v>ARGXX</v>
      </c>
      <c r="C131" s="53" t="str">
        <f t="shared" si="3"/>
        <v>PRYXX</v>
      </c>
      <c r="D131" s="53" t="str">
        <f t="shared" ref="D131:E131" si="132">left(B131,3)</f>
        <v>ARG</v>
      </c>
      <c r="E131" s="53" t="str">
        <f t="shared" si="132"/>
        <v>PRY</v>
      </c>
      <c r="F131" s="53">
        <f>max(SUMIFS('Input - Capacities'!$I$3:$I$1128,'Input - Capacities'!$F$3:$F$1128,A131))</f>
        <v>3320</v>
      </c>
      <c r="G131" s="53">
        <f>max(SUMIFS('Input - Capacities'!$J$3:$J$1128,'Input - Capacities'!$F$3:$F$1128,A131))*-1</f>
        <v>3310</v>
      </c>
      <c r="H131" s="53" t="str">
        <f>if(len(vlookup(A131,'Input - Capacities'!$F$3:$W$2013,6,0))&gt;0,vlookup(A131,'Input - Capacities'!$F$3:$W$2013,6,0),"-")</f>
        <v>220;500;220/132</v>
      </c>
      <c r="I131" s="53" t="str">
        <f>if(len(vlookup(A131,'Input - Capacities'!$F$3:$W$2013,7,0))&gt;0,vlookup(A131,'Input - Capacities'!$F$3:$W$2013,7,0),"-")</f>
        <v>;;35</v>
      </c>
      <c r="J131" s="54" t="str">
        <f>if(len(vlookup(A131,'Input - Capacities'!$F$3:$W$2013,13,0))&gt;0,vlookup(A131,'Input - Capacities'!$F$3:$W$2013,13,0),"-")</f>
        <v>https://www.cier.org/es-uy/Lists/EstadisticasLD/MapaInterconexiones.pdf</v>
      </c>
      <c r="K131" s="54" t="str">
        <f>if(len(vlookup(A131,'Input - Capacities'!$F$3:$W$2013,14,0))&gt;0,vlookup(A131,'Input - Capacities'!$F$3:$W$2013,14,0),"-")</f>
        <v>https://www.webuildgroup.com/en/projects/dams-hydroelectric-plants/yacyreta-hydroelectric-project/</v>
      </c>
      <c r="L131" s="53" t="str">
        <f>if(len(vlookup(A131,'Input - Capacities'!$F$3:$W$2013,17,0))&gt;0,vlookup(A131,'Input - Capacities'!$F$3:$W$2013,17,0),"-")</f>
        <v>Assumed that all planned connections had the higher planned power and voltage.</v>
      </c>
      <c r="M131" s="53" t="str">
        <f>if(len(vlookup(A131,'Input - Capacities'!$F$3:$W$2013,18,0))&gt;0,vlookup(A131,'Input - Capacities'!$F$3:$W$2013,18,0),"-")</f>
        <v>-</v>
      </c>
    </row>
    <row r="132">
      <c r="A132" s="53" t="str">
        <f t="array" ref="A132">IFERROR(INDEX('Input - Capacities'!$F$3:$F$1128, MATCH(0,COUNTIF($A$1:A131, 'Input - Capacities'!$F$3:$F$1128), 0)),"")</f>
        <v>TRNARGXXURYXX</v>
      </c>
      <c r="B132" s="53" t="str">
        <f t="shared" si="2"/>
        <v>ARGXX</v>
      </c>
      <c r="C132" s="53" t="str">
        <f t="shared" si="3"/>
        <v>URYXX</v>
      </c>
      <c r="D132" s="53" t="str">
        <f t="shared" ref="D132:E132" si="133">left(B132,3)</f>
        <v>ARG</v>
      </c>
      <c r="E132" s="53" t="str">
        <f t="shared" si="133"/>
        <v>URY</v>
      </c>
      <c r="F132" s="53">
        <f>max(SUMIFS('Input - Capacities'!$I$3:$I$1128,'Input - Capacities'!$F$3:$F$1128,A132))</f>
        <v>3890</v>
      </c>
      <c r="G132" s="53">
        <f>max(SUMIFS('Input - Capacities'!$J$3:$J$1128,'Input - Capacities'!$F$3:$F$1128,A132))*-1</f>
        <v>3890</v>
      </c>
      <c r="H132" s="53" t="str">
        <f>if(len(vlookup(A132,'Input - Capacities'!$F$3:$W$2013,6,0))&gt;0,vlookup(A132,'Input - Capacities'!$F$3:$W$2013,6,0),"-")</f>
        <v>500;500</v>
      </c>
      <c r="I132" s="53" t="str">
        <f>if(len(vlookup(A132,'Input - Capacities'!$F$3:$W$2013,7,0))&gt;0,vlookup(A132,'Input - Capacities'!$F$3:$W$2013,7,0),"-")</f>
        <v>24;4</v>
      </c>
      <c r="J132" s="54" t="str">
        <f>if(len(vlookup(A132,'Input - Capacities'!$F$3:$W$2013,13,0))&gt;0,vlookup(A132,'Input - Capacities'!$F$3:$W$2013,13,0),"-")</f>
        <v>https://www.cier.org/es-uy/Lists/EstadisticasLD/MapaInterconexiones.pdf</v>
      </c>
      <c r="K132" s="54" t="str">
        <f>if(len(vlookup(A132,'Input - Capacities'!$F$3:$W$2013,14,0))&gt;0,vlookup(A132,'Input - Capacities'!$F$3:$W$2013,14,0),"-")</f>
        <v>https://www.cepal.org/sites/default/files/events/files/foreplen_sesion5_cier_0.pdf</v>
      </c>
      <c r="L132" s="53" t="str">
        <f>if(len(vlookup(A132,'Input - Capacities'!$F$3:$W$2013,17,0))&gt;0,vlookup(A132,'Input - Capacities'!$F$3:$W$2013,17,0),"-")</f>
        <v>-</v>
      </c>
      <c r="M132" s="53" t="str">
        <f>if(len(vlookup(A132,'Input - Capacities'!$F$3:$W$2013,18,0))&gt;0,vlookup(A132,'Input - Capacities'!$F$3:$W$2013,18,0),"-")</f>
        <v>-</v>
      </c>
    </row>
    <row r="133">
      <c r="A133" s="53" t="str">
        <f t="array" ref="A133">IFERROR(INDEX('Input - Capacities'!$F$3:$F$1128, MATCH(0,COUNTIF($A$1:A132, 'Input - Capacities'!$F$3:$F$1128), 0)),"")</f>
        <v>TRNAUSNTAUSQL</v>
      </c>
      <c r="B133" s="53" t="str">
        <f t="shared" si="2"/>
        <v>AUSNT</v>
      </c>
      <c r="C133" s="53" t="str">
        <f t="shared" si="3"/>
        <v>AUSQL</v>
      </c>
      <c r="D133" s="53" t="str">
        <f t="shared" ref="D133:E133" si="134">left(B133,3)</f>
        <v>AUS</v>
      </c>
      <c r="E133" s="53" t="str">
        <f t="shared" si="134"/>
        <v>AUS</v>
      </c>
      <c r="F133" s="53">
        <f>max(SUMIFS('Input - Capacities'!$I$3:$I$1128,'Input - Capacities'!$F$3:$F$1128,A133))</f>
        <v>0</v>
      </c>
      <c r="G133" s="53">
        <f>max(SUMIFS('Input - Capacities'!$J$3:$J$1128,'Input - Capacities'!$F$3:$F$1128,A133))*-1</f>
        <v>0</v>
      </c>
      <c r="H133" s="53" t="str">
        <f>if(len(vlookup(A133,'Input - Capacities'!$F$3:$W$2013,6,0))&gt;0,vlookup(A133,'Input - Capacities'!$F$3:$W$2013,6,0),"-")</f>
        <v>-</v>
      </c>
      <c r="I133" s="53" t="str">
        <f>if(len(vlookup(A133,'Input - Capacities'!$F$3:$W$2013,7,0))&gt;0,vlookup(A133,'Input - Capacities'!$F$3:$W$2013,7,0),"-")</f>
        <v>-</v>
      </c>
      <c r="J133" s="54" t="str">
        <f>if(len(vlookup(A133,'Input - Capacities'!$F$3:$W$2013,13,0))&gt;0,vlookup(A133,'Input - Capacities'!$F$3:$W$2013,13,0),"-")</f>
        <v>https://territoryrenewableenergy.nt.gov.au/__data/assets/pdf_file/0011/1056782/darwin-katherine-electricity-system-plan-web.pdf?v=0.1.1</v>
      </c>
      <c r="K133" s="55" t="str">
        <f>if(len(vlookup(A133,'Input - Capacities'!$F$3:$W$2013,14,0))&gt;0,vlookup(A133,'Input - Capacities'!$F$3:$W$2013,14,0),"-")</f>
        <v>-</v>
      </c>
      <c r="L133" s="53" t="str">
        <f>if(len(vlookup(A133,'Input - Capacities'!$F$3:$W$2013,17,0))&gt;0,vlookup(A133,'Input - Capacities'!$F$3:$W$2013,17,0),"-")</f>
        <v>-</v>
      </c>
      <c r="M133" s="53" t="str">
        <f>if(len(vlookup(A133,'Input - Capacities'!$F$3:$W$2013,18,0))&gt;0,vlookup(A133,'Input - Capacities'!$F$3:$W$2013,18,0),"-")</f>
        <v>The Darwin-Katherine energy system plan explicitly states that it is not interconnected with other regional networks in Australia. It does leave open the possibility of interconnections in the future but there are none currently planned.</v>
      </c>
    </row>
    <row r="134">
      <c r="A134" s="53" t="str">
        <f t="array" ref="A134">IFERROR(INDEX('Input - Capacities'!$F$3:$F$1128, MATCH(0,COUNTIF($A$1:A133, 'Input - Capacities'!$F$3:$F$1128), 0)),"")</f>
        <v>TRNAUSNTAUSSA</v>
      </c>
      <c r="B134" s="53" t="str">
        <f t="shared" si="2"/>
        <v>AUSNT</v>
      </c>
      <c r="C134" s="53" t="str">
        <f t="shared" si="3"/>
        <v>AUSSA</v>
      </c>
      <c r="D134" s="53" t="str">
        <f t="shared" ref="D134:E134" si="135">left(B134,3)</f>
        <v>AUS</v>
      </c>
      <c r="E134" s="53" t="str">
        <f t="shared" si="135"/>
        <v>AUS</v>
      </c>
      <c r="F134" s="53">
        <f>max(SUMIFS('Input - Capacities'!$I$3:$I$1128,'Input - Capacities'!$F$3:$F$1128,A134))</f>
        <v>0</v>
      </c>
      <c r="G134" s="53">
        <f>max(SUMIFS('Input - Capacities'!$J$3:$J$1128,'Input - Capacities'!$F$3:$F$1128,A134))*-1</f>
        <v>0</v>
      </c>
      <c r="H134" s="53" t="str">
        <f>if(len(vlookup(A134,'Input - Capacities'!$F$3:$W$2013,6,0))&gt;0,vlookup(A134,'Input - Capacities'!$F$3:$W$2013,6,0),"-")</f>
        <v>-</v>
      </c>
      <c r="I134" s="53" t="str">
        <f>if(len(vlookup(A134,'Input - Capacities'!$F$3:$W$2013,7,0))&gt;0,vlookup(A134,'Input - Capacities'!$F$3:$W$2013,7,0),"-")</f>
        <v>-</v>
      </c>
      <c r="J134" s="54" t="str">
        <f>if(len(vlookup(A134,'Input - Capacities'!$F$3:$W$2013,13,0))&gt;0,vlookup(A134,'Input - Capacities'!$F$3:$W$2013,13,0),"-")</f>
        <v>https://territoryrenewableenergy.nt.gov.au/__data/assets/pdf_file/0011/1056782/darwin-katherine-electricity-system-plan-web.pdf?v=0.1.1</v>
      </c>
      <c r="K134" s="55" t="str">
        <f>if(len(vlookup(A134,'Input - Capacities'!$F$3:$W$2013,14,0))&gt;0,vlookup(A134,'Input - Capacities'!$F$3:$W$2013,14,0),"-")</f>
        <v>-</v>
      </c>
      <c r="L134" s="53" t="str">
        <f>if(len(vlookup(A134,'Input - Capacities'!$F$3:$W$2013,17,0))&gt;0,vlookup(A134,'Input - Capacities'!$F$3:$W$2013,17,0),"-")</f>
        <v>-</v>
      </c>
      <c r="M134" s="53" t="str">
        <f>if(len(vlookup(A134,'Input - Capacities'!$F$3:$W$2013,18,0))&gt;0,vlookup(A134,'Input - Capacities'!$F$3:$W$2013,18,0),"-")</f>
        <v>The Darwin-Katherine energy system plan explicitly states that it is not interconnected with other regional networks in Australia. It does leave open the possibility of interconnections in the future but there are none currently planned.</v>
      </c>
    </row>
    <row r="135">
      <c r="A135" s="53" t="str">
        <f t="array" ref="A135">IFERROR(INDEX('Input - Capacities'!$F$3:$F$1128, MATCH(0,COUNTIF($A$1:A134, 'Input - Capacities'!$F$3:$F$1128), 0)),"")</f>
        <v>TRNAUSNTAUSWA</v>
      </c>
      <c r="B135" s="53" t="str">
        <f t="shared" si="2"/>
        <v>AUSNT</v>
      </c>
      <c r="C135" s="53" t="str">
        <f t="shared" si="3"/>
        <v>AUSWA</v>
      </c>
      <c r="D135" s="53" t="str">
        <f t="shared" ref="D135:E135" si="136">left(B135,3)</f>
        <v>AUS</v>
      </c>
      <c r="E135" s="53" t="str">
        <f t="shared" si="136"/>
        <v>AUS</v>
      </c>
      <c r="F135" s="53">
        <f>max(SUMIFS('Input - Capacities'!$I$3:$I$1128,'Input - Capacities'!$F$3:$F$1128,A135))</f>
        <v>0</v>
      </c>
      <c r="G135" s="53">
        <f>max(SUMIFS('Input - Capacities'!$J$3:$J$1128,'Input - Capacities'!$F$3:$F$1128,A135))*-1</f>
        <v>0</v>
      </c>
      <c r="H135" s="53" t="str">
        <f>if(len(vlookup(A135,'Input - Capacities'!$F$3:$W$2013,6,0))&gt;0,vlookup(A135,'Input - Capacities'!$F$3:$W$2013,6,0),"-")</f>
        <v>-</v>
      </c>
      <c r="I135" s="53" t="str">
        <f>if(len(vlookup(A135,'Input - Capacities'!$F$3:$W$2013,7,0))&gt;0,vlookup(A135,'Input - Capacities'!$F$3:$W$2013,7,0),"-")</f>
        <v>-</v>
      </c>
      <c r="J135" s="54" t="str">
        <f>if(len(vlookup(A135,'Input - Capacities'!$F$3:$W$2013,13,0))&gt;0,vlookup(A135,'Input - Capacities'!$F$3:$W$2013,13,0),"-")</f>
        <v>https://territoryrenewableenergy.nt.gov.au/__data/assets/pdf_file/0011/1056782/darwin-katherine-electricity-system-plan-web.pdf?v=0.1.1</v>
      </c>
      <c r="K135" s="55" t="str">
        <f>if(len(vlookup(A135,'Input - Capacities'!$F$3:$W$2013,14,0))&gt;0,vlookup(A135,'Input - Capacities'!$F$3:$W$2013,14,0),"-")</f>
        <v>-</v>
      </c>
      <c r="L135" s="53" t="str">
        <f>if(len(vlookup(A135,'Input - Capacities'!$F$3:$W$2013,17,0))&gt;0,vlookup(A135,'Input - Capacities'!$F$3:$W$2013,17,0),"-")</f>
        <v>-</v>
      </c>
      <c r="M135" s="53" t="str">
        <f>if(len(vlookup(A135,'Input - Capacities'!$F$3:$W$2013,18,0))&gt;0,vlookup(A135,'Input - Capacities'!$F$3:$W$2013,18,0),"-")</f>
        <v>The Darwin-Katherine energy system plan explicitly states that it is not interconnected with other regional networks in Australia. It does leave open the possibility of interconnections in the future but there are none currently planned.</v>
      </c>
    </row>
    <row r="136">
      <c r="A136" s="53" t="str">
        <f t="array" ref="A136">IFERROR(INDEX('Input - Capacities'!$F$3:$F$1128, MATCH(0,COUNTIF($A$1:A135, 'Input - Capacities'!$F$3:$F$1128), 0)),"")</f>
        <v>TRNAUSQLAUSSA</v>
      </c>
      <c r="B136" s="53" t="str">
        <f t="shared" si="2"/>
        <v>AUSQL</v>
      </c>
      <c r="C136" s="53" t="str">
        <f t="shared" si="3"/>
        <v>AUSSA</v>
      </c>
      <c r="D136" s="53" t="str">
        <f t="shared" ref="D136:E136" si="137">left(B136,3)</f>
        <v>AUS</v>
      </c>
      <c r="E136" s="53" t="str">
        <f t="shared" si="137"/>
        <v>AUS</v>
      </c>
      <c r="F136" s="53">
        <f>max(SUMIFS('Input - Capacities'!$I$3:$I$1128,'Input - Capacities'!$F$3:$F$1128,A136))</f>
        <v>0</v>
      </c>
      <c r="G136" s="53">
        <f>max(SUMIFS('Input - Capacities'!$J$3:$J$1128,'Input - Capacities'!$F$3:$F$1128,A136))*-1</f>
        <v>0</v>
      </c>
      <c r="H136" s="53" t="str">
        <f>if(len(vlookup(A136,'Input - Capacities'!$F$3:$W$2013,6,0))&gt;0,vlookup(A136,'Input - Capacities'!$F$3:$W$2013,6,0),"-")</f>
        <v>-</v>
      </c>
      <c r="I136" s="53" t="str">
        <f>if(len(vlookup(A136,'Input - Capacities'!$F$3:$W$2013,7,0))&gt;0,vlookup(A136,'Input - Capacities'!$F$3:$W$2013,7,0),"-")</f>
        <v>-</v>
      </c>
      <c r="J136" s="54" t="str">
        <f>if(len(vlookup(A136,'Input - Capacities'!$F$3:$W$2013,13,0))&gt;0,vlookup(A136,'Input - Capacities'!$F$3:$W$2013,13,0),"-")</f>
        <v>https://www.tdworld.com/grid-innovations/transmission/article/20971581/transaustralian-hvdc-interconnector</v>
      </c>
      <c r="K136" s="54" t="str">
        <f>if(len(vlookup(A136,'Input - Capacities'!$F$3:$W$2013,14,0))&gt;0,vlookup(A136,'Input - Capacities'!$F$3:$W$2013,14,0),"-")</f>
        <v>https://www.aemo.com.au/-/media/Files/Electricity/NEM/Security_and_Reliability/Congestion-Information/2017/Interconnector-Capabilities.pdf</v>
      </c>
      <c r="L136" s="53" t="str">
        <f>if(len(vlookup(A136,'Input - Capacities'!$F$3:$W$2013,17,0))&gt;0,vlookup(A136,'Input - Capacities'!$F$3:$W$2013,17,0),"-")</f>
        <v>-</v>
      </c>
      <c r="M136" s="53" t="str">
        <f>if(len(vlookup(A136,'Input - Capacities'!$F$3:$W$2013,18,0))&gt;0,vlookup(A136,'Input - Capacities'!$F$3:$W$2013,18,0),"-")</f>
        <v>No 'Anticipated/Committed' or 'Actionable' planned projects in AEMO 2023 Transmission Expansion Options Report.</v>
      </c>
    </row>
    <row r="137">
      <c r="A137" s="53" t="str">
        <f t="array" ref="A137">IFERROR(INDEX('Input - Capacities'!$F$3:$F$1128, MATCH(0,COUNTIF($A$1:A136, 'Input - Capacities'!$F$3:$F$1128), 0)),"")</f>
        <v>TRNAUSQLAUSSW</v>
      </c>
      <c r="B137" s="53" t="str">
        <f t="shared" si="2"/>
        <v>AUSQL</v>
      </c>
      <c r="C137" s="53" t="str">
        <f t="shared" si="3"/>
        <v>AUSSW</v>
      </c>
      <c r="D137" s="53" t="str">
        <f t="shared" ref="D137:E137" si="138">left(B137,3)</f>
        <v>AUS</v>
      </c>
      <c r="E137" s="53" t="str">
        <f t="shared" si="138"/>
        <v>AUS</v>
      </c>
      <c r="F137" s="53">
        <f>max(SUMIFS('Input - Capacities'!$I$3:$I$1128,'Input - Capacities'!$F$3:$F$1128,A137))</f>
        <v>1478</v>
      </c>
      <c r="G137" s="53">
        <f>max(SUMIFS('Input - Capacities'!$J$3:$J$1128,'Input - Capacities'!$F$3:$F$1128,A137))*-1</f>
        <v>1167</v>
      </c>
      <c r="H137" s="53" t="str">
        <f>if(len(vlookup(A137,'Input - Capacities'!$F$3:$W$2013,6,0))&gt;0,vlookup(A137,'Input - Capacities'!$F$3:$W$2013,6,0),"-")</f>
        <v>110;110;330;330</v>
      </c>
      <c r="I137" s="53" t="str">
        <f>if(len(vlookup(A137,'Input - Capacities'!$F$3:$W$2013,7,0))&gt;0,vlookup(A137,'Input - Capacities'!$F$3:$W$2013,7,0),"-")</f>
        <v>59;59;300;300</v>
      </c>
      <c r="J137" s="54" t="str">
        <f>if(len(vlookup(A137,'Input - Capacities'!$F$3:$W$2013,13,0))&gt;0,vlookup(A137,'Input - Capacities'!$F$3:$W$2013,13,0),"-")</f>
        <v>https://www.aemo.com.au/-/media/Files/Electricity/NEM/Security_and_Reliability/Congestion-Information/2017/Interconnector-Capabilities.pdf</v>
      </c>
      <c r="K137" s="54" t="str">
        <f>if(len(vlookup(A137,'Input - Capacities'!$F$3:$W$2013,14,0))&gt;0,vlookup(A137,'Input - Capacities'!$F$3:$W$2013,14,0),"-")</f>
        <v>https://www.darleypowerfight.com.au/case-studies/directlink-terranora-interconnector/</v>
      </c>
      <c r="L137" s="53" t="str">
        <f>if(len(vlookup(A137,'Input - Capacities'!$F$3:$W$2013,17,0))&gt;0,vlookup(A137,'Input - Capacities'!$F$3:$W$2013,17,0),"-")</f>
        <v>For existing capacity we assumed that interconnector capacity was the higher value provided in a range. Existing capacity includes upgrades to the GLD-NSW 330 kV interconnector increasing the power rating of the interconnector. For planned capacity it is assumed that 'Option 1' of the identified AEMO transmission expansion options will be realised. A 'Medium' lead time equals 6-7 years post final publication year (2024) hence assumed 2030 as commissioning year.</v>
      </c>
      <c r="M137" s="53" t="str">
        <f>if(len(vlookup(A137,'Input - Capacities'!$F$3:$W$2013,18,0))&gt;0,vlookup(A137,'Input - Capacities'!$F$3:$W$2013,18,0),"-")</f>
        <v>-</v>
      </c>
    </row>
    <row r="138">
      <c r="A138" s="53" t="str">
        <f t="array" ref="A138">IFERROR(INDEX('Input - Capacities'!$F$3:$F$1128, MATCH(0,COUNTIF($A$1:A137, 'Input - Capacities'!$F$3:$F$1128), 0)),"")</f>
        <v>TRNAUSQLPNGXX</v>
      </c>
      <c r="B138" s="53" t="str">
        <f t="shared" si="2"/>
        <v>AUSQL</v>
      </c>
      <c r="C138" s="53" t="str">
        <f t="shared" si="3"/>
        <v>PNGXX</v>
      </c>
      <c r="D138" s="53" t="str">
        <f t="shared" ref="D138:E138" si="139">left(B138,3)</f>
        <v>AUS</v>
      </c>
      <c r="E138" s="53" t="str">
        <f t="shared" si="139"/>
        <v>PNG</v>
      </c>
      <c r="F138" s="53">
        <f>max(SUMIFS('Input - Capacities'!$I$3:$I$1128,'Input - Capacities'!$F$3:$F$1128,A138))</f>
        <v>0</v>
      </c>
      <c r="G138" s="53">
        <f>max(SUMIFS('Input - Capacities'!$J$3:$J$1128,'Input - Capacities'!$F$3:$F$1128,A138))*-1</f>
        <v>0</v>
      </c>
      <c r="H138" s="53" t="str">
        <f>if(len(vlookup(A138,'Input - Capacities'!$F$3:$W$2013,6,0))&gt;0,vlookup(A138,'Input - Capacities'!$F$3:$W$2013,6,0),"-")</f>
        <v>-</v>
      </c>
      <c r="I138" s="53" t="str">
        <f>if(len(vlookup(A138,'Input - Capacities'!$F$3:$W$2013,7,0))&gt;0,vlookup(A138,'Input - Capacities'!$F$3:$W$2013,7,0),"-")</f>
        <v>-</v>
      </c>
      <c r="J138" s="54" t="str">
        <f>if(len(vlookup(A138,'Input - Capacities'!$F$3:$W$2013,13,0))&gt;0,vlookup(A138,'Input - Capacities'!$F$3:$W$2013,13,0),"-")</f>
        <v>https://hir.harvard.edu/electrification-in-papua-new-guinea/</v>
      </c>
      <c r="K138" s="55" t="str">
        <f>if(len(vlookup(A138,'Input - Capacities'!$F$3:$W$2013,14,0))&gt;0,vlookup(A138,'Input - Capacities'!$F$3:$W$2013,14,0),"-")</f>
        <v>-</v>
      </c>
      <c r="L138" s="53" t="str">
        <f>if(len(vlookup(A138,'Input - Capacities'!$F$3:$W$2013,17,0))&gt;0,vlookup(A138,'Input - Capacities'!$F$3:$W$2013,17,0),"-")</f>
        <v>-</v>
      </c>
      <c r="M138" s="53" t="str">
        <f>if(len(vlookup(A138,'Input - Capacities'!$F$3:$W$2013,18,0))&gt;0,vlookup(A138,'Input - Capacities'!$F$3:$W$2013,18,0),"-")</f>
        <v>No 'Anticipated/Committed' or 'Actionable' planned projects in AEMO 2023 Transmission Expansion Options Report.</v>
      </c>
    </row>
    <row r="139">
      <c r="A139" s="53" t="str">
        <f t="array" ref="A139">IFERROR(INDEX('Input - Capacities'!$F$3:$F$1128, MATCH(0,COUNTIF($A$1:A138, 'Input - Capacities'!$F$3:$F$1128), 0)),"")</f>
        <v>TRNAUSSAAUSSW</v>
      </c>
      <c r="B139" s="53" t="str">
        <f t="shared" si="2"/>
        <v>AUSSA</v>
      </c>
      <c r="C139" s="53" t="str">
        <f t="shared" si="3"/>
        <v>AUSSW</v>
      </c>
      <c r="D139" s="53" t="str">
        <f t="shared" ref="D139:E139" si="140">left(B139,3)</f>
        <v>AUS</v>
      </c>
      <c r="E139" s="53" t="str">
        <f t="shared" si="140"/>
        <v>AUS</v>
      </c>
      <c r="F139" s="53">
        <f>max(SUMIFS('Input - Capacities'!$I$3:$I$1128,'Input - Capacities'!$F$3:$F$1128,A139))</f>
        <v>0</v>
      </c>
      <c r="G139" s="53">
        <f>max(SUMIFS('Input - Capacities'!$J$3:$J$1128,'Input - Capacities'!$F$3:$F$1128,A139))*-1</f>
        <v>0</v>
      </c>
      <c r="H139" s="53" t="str">
        <f>if(len(vlookup(A139,'Input - Capacities'!$F$3:$W$2013,6,0))&gt;0,vlookup(A139,'Input - Capacities'!$F$3:$W$2013,6,0),"-")</f>
        <v>-</v>
      </c>
      <c r="I139" s="53" t="str">
        <f>if(len(vlookup(A139,'Input - Capacities'!$F$3:$W$2013,7,0))&gt;0,vlookup(A139,'Input - Capacities'!$F$3:$W$2013,7,0),"-")</f>
        <v>-</v>
      </c>
      <c r="J139" s="54" t="str">
        <f>if(len(vlookup(A139,'Input - Capacities'!$F$3:$W$2013,13,0))&gt;0,vlookup(A139,'Input - Capacities'!$F$3:$W$2013,13,0),"-")</f>
        <v>https://www.aemo.com.au/-/media/Files/Electricity/NEM/Security_and_Reliability/Congestion-Information/2017/Interconnector-Capabilities.pdf</v>
      </c>
      <c r="K139" s="54" t="str">
        <f>if(len(vlookup(A139,'Input - Capacities'!$F$3:$W$2013,14,0))&gt;0,vlookup(A139,'Input - Capacities'!$F$3:$W$2013,14,0),"-")</f>
        <v>https://www.projectenergyconnect.com.au/moreInformation.php</v>
      </c>
      <c r="L139" s="53" t="str">
        <f>if(len(vlookup(A139,'Input - Capacities'!$F$3:$W$2013,17,0))&gt;0,vlookup(A139,'Input - Capacities'!$F$3:$W$2013,17,0),"-")</f>
        <v>-</v>
      </c>
      <c r="M139" s="53" t="str">
        <f>if(len(vlookup(A139,'Input - Capacities'!$F$3:$W$2013,18,0))&gt;0,vlookup(A139,'Input - Capacities'!$F$3:$W$2013,18,0),"-")</f>
        <v>No 'Anticipated/Committed' or 'Actionable' planned projects in AEMO 2023 Transmission Expansion Options Report.</v>
      </c>
    </row>
    <row r="140">
      <c r="A140" s="53" t="str">
        <f t="array" ref="A140">IFERROR(INDEX('Input - Capacities'!$F$3:$F$1128, MATCH(0,COUNTIF($A$1:A139, 'Input - Capacities'!$F$3:$F$1128), 0)),"")</f>
        <v>TRNAUSSAAUSVI</v>
      </c>
      <c r="B140" s="53" t="str">
        <f t="shared" si="2"/>
        <v>AUSSA</v>
      </c>
      <c r="C140" s="53" t="str">
        <f t="shared" si="3"/>
        <v>AUSVI</v>
      </c>
      <c r="D140" s="53" t="str">
        <f t="shared" ref="D140:E140" si="141">left(B140,3)</f>
        <v>AUS</v>
      </c>
      <c r="E140" s="53" t="str">
        <f t="shared" si="141"/>
        <v>AUS</v>
      </c>
      <c r="F140" s="53">
        <f>max(SUMIFS('Input - Capacities'!$I$3:$I$1128,'Input - Capacities'!$F$3:$F$1128,A140))</f>
        <v>700</v>
      </c>
      <c r="G140" s="53">
        <f>max(SUMIFS('Input - Capacities'!$J$3:$J$1128,'Input - Capacities'!$F$3:$F$1128,A140))*-1</f>
        <v>820</v>
      </c>
      <c r="H140" s="53" t="str">
        <f>if(len(vlookup(A140,'Input - Capacities'!$F$3:$W$2013,6,0))&gt;0,vlookup(A140,'Input - Capacities'!$F$3:$W$2013,6,0),"-")</f>
        <v>500;275;220</v>
      </c>
      <c r="I140" s="53" t="str">
        <f>if(len(vlookup(A140,'Input - Capacities'!$F$3:$W$2013,7,0))&gt;0,vlookup(A140,'Input - Capacities'!$F$3:$W$2013,7,0),"-")</f>
        <v>-</v>
      </c>
      <c r="J140" s="54" t="str">
        <f>if(len(vlookup(A140,'Input - Capacities'!$F$3:$W$2013,13,0))&gt;0,vlookup(A140,'Input - Capacities'!$F$3:$W$2013,13,0),"-")</f>
        <v>https://www.aemo.com.au/-/media/Files/Electricity/NEM/Security_and_Reliability/Congestion-Information/2017/Interconnector-Capabilities.pdf</v>
      </c>
      <c r="K140" s="54" t="str">
        <f>if(len(vlookup(A140,'Input - Capacities'!$F$3:$W$2013,14,0))&gt;0,vlookup(A140,'Input - Capacities'!$F$3:$W$2013,14,0),"-")</f>
        <v>https://www.aer.gov.au/networks-pipelines/service-providers-assets/murraylink-electricity-transmission-interconnector</v>
      </c>
      <c r="L140" s="53" t="str">
        <f>if(len(vlookup(A140,'Input - Capacities'!$F$3:$W$2013,17,0))&gt;0,vlookup(A140,'Input - Capacities'!$F$3:$W$2013,17,0),"-")</f>
        <v>For planned capacity it is assumed that 'Option 1' of the identified AEMO transmission expansion options will be realised. A 'Long' lead time equals 7 years post final publication year (2024) hence assumed 2031 as commissioning year.</v>
      </c>
      <c r="M140" s="53" t="str">
        <f>if(len(vlookup(A140,'Input - Capacities'!$F$3:$W$2013,18,0))&gt;0,vlookup(A140,'Input - Capacities'!$F$3:$W$2013,18,0),"-")</f>
        <v>-</v>
      </c>
    </row>
    <row r="141">
      <c r="A141" s="53" t="str">
        <f t="array" ref="A141">IFERROR(INDEX('Input - Capacities'!$F$3:$F$1128, MATCH(0,COUNTIF($A$1:A140, 'Input - Capacities'!$F$3:$F$1128), 0)),"")</f>
        <v>TRNAUSSAAUSWA</v>
      </c>
      <c r="B141" s="53" t="str">
        <f t="shared" si="2"/>
        <v>AUSSA</v>
      </c>
      <c r="C141" s="53" t="str">
        <f t="shared" si="3"/>
        <v>AUSWA</v>
      </c>
      <c r="D141" s="53" t="str">
        <f t="shared" ref="D141:E141" si="142">left(B141,3)</f>
        <v>AUS</v>
      </c>
      <c r="E141" s="53" t="str">
        <f t="shared" si="142"/>
        <v>AUS</v>
      </c>
      <c r="F141" s="53">
        <f>max(SUMIFS('Input - Capacities'!$I$3:$I$1128,'Input - Capacities'!$F$3:$F$1128,A141))</f>
        <v>0</v>
      </c>
      <c r="G141" s="53">
        <f>max(SUMIFS('Input - Capacities'!$J$3:$J$1128,'Input - Capacities'!$F$3:$F$1128,A141))*-1</f>
        <v>0</v>
      </c>
      <c r="H141" s="53" t="str">
        <f>if(len(vlookup(A141,'Input - Capacities'!$F$3:$W$2013,6,0))&gt;0,vlookup(A141,'Input - Capacities'!$F$3:$W$2013,6,0),"-")</f>
        <v>-</v>
      </c>
      <c r="I141" s="53" t="str">
        <f>if(len(vlookup(A141,'Input - Capacities'!$F$3:$W$2013,7,0))&gt;0,vlookup(A141,'Input - Capacities'!$F$3:$W$2013,7,0),"-")</f>
        <v>-</v>
      </c>
      <c r="J141" s="54" t="str">
        <f>if(len(vlookup(A141,'Input - Capacities'!$F$3:$W$2013,13,0))&gt;0,vlookup(A141,'Input - Capacities'!$F$3:$W$2013,13,0),"-")</f>
        <v>https://www.aemo.com.au/-/media/Files/Electricity/NEM/Security_and_Reliability/Congestion-Information/2017/Interconnector-Capabilities.pdf</v>
      </c>
      <c r="K141" s="55" t="str">
        <f>if(len(vlookup(A141,'Input - Capacities'!$F$3:$W$2013,14,0))&gt;0,vlookup(A141,'Input - Capacities'!$F$3:$W$2013,14,0),"-")</f>
        <v>-</v>
      </c>
      <c r="L141" s="53" t="str">
        <f>if(len(vlookup(A141,'Input - Capacities'!$F$3:$W$2013,17,0))&gt;0,vlookup(A141,'Input - Capacities'!$F$3:$W$2013,17,0),"-")</f>
        <v>-</v>
      </c>
      <c r="M141" s="53" t="str">
        <f>if(len(vlookup(A141,'Input - Capacities'!$F$3:$W$2013,18,0))&gt;0,vlookup(A141,'Input - Capacities'!$F$3:$W$2013,18,0),"-")</f>
        <v>No 'Anticipated/Committed' or 'Actionable' planned projects in AEMO 2023 Transmission Expansion Options Report.</v>
      </c>
    </row>
    <row r="142">
      <c r="A142" s="53" t="str">
        <f t="array" ref="A142">IFERROR(INDEX('Input - Capacities'!$F$3:$F$1128, MATCH(0,COUNTIF($A$1:A141, 'Input - Capacities'!$F$3:$F$1128), 0)),"")</f>
        <v>TRNAUSSWAUSVI</v>
      </c>
      <c r="B142" s="53" t="str">
        <f t="shared" si="2"/>
        <v>AUSSW</v>
      </c>
      <c r="C142" s="53" t="str">
        <f t="shared" si="3"/>
        <v>AUSVI</v>
      </c>
      <c r="D142" s="53" t="str">
        <f t="shared" ref="D142:E142" si="143">left(B142,3)</f>
        <v>AUS</v>
      </c>
      <c r="E142" s="53" t="str">
        <f t="shared" si="143"/>
        <v>AUS</v>
      </c>
      <c r="F142" s="53">
        <f>max(SUMIFS('Input - Capacities'!$I$3:$I$1128,'Input - Capacities'!$F$3:$F$1128,A142))</f>
        <v>400</v>
      </c>
      <c r="G142" s="53">
        <f>max(SUMIFS('Input - Capacities'!$J$3:$J$1128,'Input - Capacities'!$F$3:$F$1128,A142))*-1</f>
        <v>1000</v>
      </c>
      <c r="H142" s="53" t="str">
        <f>if(len(vlookup(A142,'Input - Capacities'!$F$3:$W$2013,6,0))&gt;0,vlookup(A142,'Input - Capacities'!$F$3:$W$2013,6,0),"-")</f>
        <v>330;330;330;220;132</v>
      </c>
      <c r="I142" s="53" t="str">
        <f>if(len(vlookup(A142,'Input - Capacities'!$F$3:$W$2013,7,0))&gt;0,vlookup(A142,'Input - Capacities'!$F$3:$W$2013,7,0),"-")</f>
        <v>-</v>
      </c>
      <c r="J142" s="54" t="str">
        <f>if(len(vlookup(A142,'Input - Capacities'!$F$3:$W$2013,13,0))&gt;0,vlookup(A142,'Input - Capacities'!$F$3:$W$2013,13,0),"-")</f>
        <v>https://aemo.com.au/-/media/files/major-publications/isp/2023/2023-transmission-expansion-options-report.pdf?la=en</v>
      </c>
      <c r="K142" s="54" t="str">
        <f>if(len(vlookup(A142,'Input - Capacities'!$F$3:$W$2013,14,0))&gt;0,vlookup(A142,'Input - Capacities'!$F$3:$W$2013,14,0),"-")</f>
        <v>https://www.tdworld.com/overhead-transmission/article/21270506/renewables-flow-via-australia-interconnector</v>
      </c>
      <c r="L142" s="53" t="str">
        <f>if(len(vlookup(A142,'Input - Capacities'!$F$3:$W$2013,17,0))&gt;0,vlookup(A142,'Input - Capacities'!$F$3:$W$2013,17,0),"-")</f>
        <v>-</v>
      </c>
      <c r="M142" s="53" t="str">
        <f>if(len(vlookup(A142,'Input - Capacities'!$F$3:$W$2013,18,0))&gt;0,vlookup(A142,'Input - Capacities'!$F$3:$W$2013,18,0),"-")</f>
        <v>-</v>
      </c>
    </row>
    <row r="143">
      <c r="A143" s="53" t="str">
        <f t="array" ref="A143">IFERROR(INDEX('Input - Capacities'!$F$3:$F$1128, MATCH(0,COUNTIF($A$1:A142, 'Input - Capacities'!$F$3:$F$1128), 0)),"")</f>
        <v>TRNAUSWAIDNNU</v>
      </c>
      <c r="B143" s="53" t="str">
        <f t="shared" si="2"/>
        <v>AUSWA</v>
      </c>
      <c r="C143" s="53" t="str">
        <f t="shared" si="3"/>
        <v>IDNNU</v>
      </c>
      <c r="D143" s="53" t="str">
        <f t="shared" ref="D143:E143" si="144">left(B143,3)</f>
        <v>AUS</v>
      </c>
      <c r="E143" s="53" t="str">
        <f t="shared" si="144"/>
        <v>IDN</v>
      </c>
      <c r="F143" s="53">
        <f>max(SUMIFS('Input - Capacities'!$I$3:$I$1128,'Input - Capacities'!$F$3:$F$1128,A143))</f>
        <v>0</v>
      </c>
      <c r="G143" s="53">
        <f>max(SUMIFS('Input - Capacities'!$J$3:$J$1128,'Input - Capacities'!$F$3:$F$1128,A143))*-1</f>
        <v>0</v>
      </c>
      <c r="H143" s="53" t="str">
        <f>if(len(vlookup(A143,'Input - Capacities'!$F$3:$W$2013,6,0))&gt;0,vlookup(A143,'Input - Capacities'!$F$3:$W$2013,6,0),"-")</f>
        <v>-</v>
      </c>
      <c r="I143" s="53" t="str">
        <f>if(len(vlookup(A143,'Input - Capacities'!$F$3:$W$2013,7,0))&gt;0,vlookup(A143,'Input - Capacities'!$F$3:$W$2013,7,0),"-")</f>
        <v>-</v>
      </c>
      <c r="J143" s="54" t="str">
        <f>if(len(vlookup(A143,'Input - Capacities'!$F$3:$W$2013,13,0))&gt;0,vlookup(A143,'Input - Capacities'!$F$3:$W$2013,13,0),"-")</f>
        <v>https://www.internationalaffairs.org.au/australianoutlook/the-cable-connection-australia-and-indonesias-shared-journey-to-net-zero-emissions/</v>
      </c>
      <c r="K143" s="54" t="str">
        <f>if(len(vlookup(A143,'Input - Capacities'!$F$3:$W$2013,14,0))&gt;0,vlookup(A143,'Input - Capacities'!$F$3:$W$2013,14,0),"-")</f>
        <v>https://openinframap.org/#2/26/12</v>
      </c>
      <c r="L143" s="53" t="str">
        <f>if(len(vlookup(A143,'Input - Capacities'!$F$3:$W$2013,17,0))&gt;0,vlookup(A143,'Input - Capacities'!$F$3:$W$2013,17,0),"-")</f>
        <v>-</v>
      </c>
      <c r="M143" s="53" t="str">
        <f>if(len(vlookup(A143,'Input - Capacities'!$F$3:$W$2013,18,0))&gt;0,vlookup(A143,'Input - Capacities'!$F$3:$W$2013,18,0),"-")</f>
        <v>No 'Anticipated/Committed' or 'Actionable' planned projects in AEMO 2023 Transmission Expansion Options Report.</v>
      </c>
    </row>
    <row r="144">
      <c r="A144" s="53" t="str">
        <f t="array" ref="A144">IFERROR(INDEX('Input - Capacities'!$F$3:$F$1128, MATCH(0,COUNTIF($A$1:A143, 'Input - Capacities'!$F$3:$F$1128), 0)),"")</f>
        <v>TRNAUSWATLSXX</v>
      </c>
      <c r="B144" s="53" t="str">
        <f t="shared" si="2"/>
        <v>AUSWA</v>
      </c>
      <c r="C144" s="53" t="str">
        <f t="shared" si="3"/>
        <v>TLSXX</v>
      </c>
      <c r="D144" s="53" t="str">
        <f t="shared" ref="D144:E144" si="145">left(B144,3)</f>
        <v>AUS</v>
      </c>
      <c r="E144" s="53" t="str">
        <f t="shared" si="145"/>
        <v>TLS</v>
      </c>
      <c r="F144" s="53">
        <f>max(SUMIFS('Input - Capacities'!$I$3:$I$1128,'Input - Capacities'!$F$3:$F$1128,A144))</f>
        <v>0</v>
      </c>
      <c r="G144" s="53">
        <f>max(SUMIFS('Input - Capacities'!$J$3:$J$1128,'Input - Capacities'!$F$3:$F$1128,A144))*-1</f>
        <v>0</v>
      </c>
      <c r="H144" s="53" t="str">
        <f>if(len(vlookup(A144,'Input - Capacities'!$F$3:$W$2013,6,0))&gt;0,vlookup(A144,'Input - Capacities'!$F$3:$W$2013,6,0),"-")</f>
        <v>-</v>
      </c>
      <c r="I144" s="53" t="str">
        <f>if(len(vlookup(A144,'Input - Capacities'!$F$3:$W$2013,7,0))&gt;0,vlookup(A144,'Input - Capacities'!$F$3:$W$2013,7,0),"-")</f>
        <v>-</v>
      </c>
      <c r="J144" s="54" t="str">
        <f>if(len(vlookup(A144,'Input - Capacities'!$F$3:$W$2013,13,0))&gt;0,vlookup(A144,'Input - Capacities'!$F$3:$W$2013,13,0),"-")</f>
        <v>https://thebpp.com.au/call-for-partnerships/bpp-call-for-off-grid-renewable-energy-partnerships-in-the-pacific-and-timor-leste/</v>
      </c>
      <c r="K144" s="54" t="str">
        <f>if(len(vlookup(A144,'Input - Capacities'!$F$3:$W$2013,14,0))&gt;0,vlookup(A144,'Input - Capacities'!$F$3:$W$2013,14,0),"-")</f>
        <v>https://openinframap.org/#2/26/12</v>
      </c>
      <c r="L144" s="53" t="str">
        <f>if(len(vlookup(A144,'Input - Capacities'!$F$3:$W$2013,17,0))&gt;0,vlookup(A144,'Input - Capacities'!$F$3:$W$2013,17,0),"-")</f>
        <v>-</v>
      </c>
      <c r="M144" s="53" t="str">
        <f>if(len(vlookup(A144,'Input - Capacities'!$F$3:$W$2013,18,0))&gt;0,vlookup(A144,'Input - Capacities'!$F$3:$W$2013,18,0),"-")</f>
        <v>No 'Anticipated/Committed' or 'Actionable' planned projects in AEMO 2023 Transmission Expansion Options Report.</v>
      </c>
    </row>
    <row r="145">
      <c r="A145" s="53" t="str">
        <f t="array" ref="A145">IFERROR(INDEX('Input - Capacities'!$F$3:$F$1128, MATCH(0,COUNTIF($A$1:A144, 'Input - Capacities'!$F$3:$F$1128), 0)),"")</f>
        <v>TRNBOLXXCHLXX</v>
      </c>
      <c r="B145" s="53" t="str">
        <f t="shared" si="2"/>
        <v>BOLXX</v>
      </c>
      <c r="C145" s="53" t="str">
        <f t="shared" si="3"/>
        <v>CHLXX</v>
      </c>
      <c r="D145" s="53" t="str">
        <f t="shared" ref="D145:E145" si="146">left(B145,3)</f>
        <v>BOL</v>
      </c>
      <c r="E145" s="53" t="str">
        <f t="shared" si="146"/>
        <v>CHL</v>
      </c>
      <c r="F145" s="53">
        <f>max(SUMIFS('Input - Capacities'!$I$3:$I$1128,'Input - Capacities'!$F$3:$F$1128,A145))</f>
        <v>0</v>
      </c>
      <c r="G145" s="53">
        <f>max(SUMIFS('Input - Capacities'!$J$3:$J$1128,'Input - Capacities'!$F$3:$F$1128,A145))*-1</f>
        <v>0</v>
      </c>
      <c r="H145" s="53" t="str">
        <f>if(len(vlookup(A145,'Input - Capacities'!$F$3:$W$2013,6,0))&gt;0,vlookup(A145,'Input - Capacities'!$F$3:$W$2013,6,0),"-")</f>
        <v>-</v>
      </c>
      <c r="I145" s="53" t="str">
        <f>if(len(vlookup(A145,'Input - Capacities'!$F$3:$W$2013,7,0))&gt;0,vlookup(A145,'Input - Capacities'!$F$3:$W$2013,7,0),"-")</f>
        <v>-</v>
      </c>
      <c r="J145" s="54" t="str">
        <f>if(len(vlookup(A145,'Input - Capacities'!$F$3:$W$2013,13,0))&gt;0,vlookup(A145,'Input - Capacities'!$F$3:$W$2013,13,0),"-")</f>
        <v>https://www.cier.org/es-uy/Lists/EstadisticasLD/MapaInterconexiones.pdf</v>
      </c>
      <c r="K145" s="55" t="str">
        <f>if(len(vlookup(A145,'Input - Capacities'!$F$3:$W$2013,14,0))&gt;0,vlookup(A145,'Input - Capacities'!$F$3:$W$2013,14,0),"-")</f>
        <v>-</v>
      </c>
      <c r="L145" s="53" t="str">
        <f>if(len(vlookup(A145,'Input - Capacities'!$F$3:$W$2013,17,0))&gt;0,vlookup(A145,'Input - Capacities'!$F$3:$W$2013,17,0),"-")</f>
        <v>-</v>
      </c>
      <c r="M145" s="53" t="str">
        <f>if(len(vlookup(A145,'Input - Capacities'!$F$3:$W$2013,18,0))&gt;0,vlookup(A145,'Input - Capacities'!$F$3:$W$2013,18,0),"-")</f>
        <v>-</v>
      </c>
    </row>
    <row r="146">
      <c r="A146" s="53" t="str">
        <f t="array" ref="A146">IFERROR(INDEX('Input - Capacities'!$F$3:$F$1128, MATCH(0,COUNTIF($A$1:A145, 'Input - Capacities'!$F$3:$F$1128), 0)),"")</f>
        <v>TRNBOLXXPERXX</v>
      </c>
      <c r="B146" s="53" t="str">
        <f t="shared" si="2"/>
        <v>BOLXX</v>
      </c>
      <c r="C146" s="53" t="str">
        <f t="shared" si="3"/>
        <v>PERXX</v>
      </c>
      <c r="D146" s="53" t="str">
        <f t="shared" ref="D146:E146" si="147">left(B146,3)</f>
        <v>BOL</v>
      </c>
      <c r="E146" s="53" t="str">
        <f t="shared" si="147"/>
        <v>PER</v>
      </c>
      <c r="F146" s="53">
        <f>max(SUMIFS('Input - Capacities'!$I$3:$I$1128,'Input - Capacities'!$F$3:$F$1128,A146))</f>
        <v>0</v>
      </c>
      <c r="G146" s="53">
        <f>max(SUMIFS('Input - Capacities'!$J$3:$J$1128,'Input - Capacities'!$F$3:$F$1128,A146))*-1</f>
        <v>0</v>
      </c>
      <c r="H146" s="53" t="str">
        <f>if(len(vlookup(A146,'Input - Capacities'!$F$3:$W$2013,6,0))&gt;0,vlookup(A146,'Input - Capacities'!$F$3:$W$2013,6,0),"-")</f>
        <v>-</v>
      </c>
      <c r="I146" s="53" t="str">
        <f>if(len(vlookup(A146,'Input - Capacities'!$F$3:$W$2013,7,0))&gt;0,vlookup(A146,'Input - Capacities'!$F$3:$W$2013,7,0),"-")</f>
        <v>-</v>
      </c>
      <c r="J146" s="54" t="str">
        <f>if(len(vlookup(A146,'Input - Capacities'!$F$3:$W$2013,13,0))&gt;0,vlookup(A146,'Input - Capacities'!$F$3:$W$2013,13,0),"-")</f>
        <v>https://www.cier.org/es-uy/Lists/EstadisticasLD/MapaInterconexiones.pdf</v>
      </c>
      <c r="K146" s="55" t="str">
        <f>if(len(vlookup(A146,'Input - Capacities'!$F$3:$W$2013,14,0))&gt;0,vlookup(A146,'Input - Capacities'!$F$3:$W$2013,14,0),"-")</f>
        <v>-</v>
      </c>
      <c r="L146" s="53" t="str">
        <f>if(len(vlookup(A146,'Input - Capacities'!$F$3:$W$2013,17,0))&gt;0,vlookup(A146,'Input - Capacities'!$F$3:$W$2013,17,0),"-")</f>
        <v>It is assumed that the planned interconnector would have the higher voltage (230 kV) compared to the possible lower value (220 kV).</v>
      </c>
      <c r="M146" s="53" t="str">
        <f>if(len(vlookup(A146,'Input - Capacities'!$F$3:$W$2013,18,0))&gt;0,vlookup(A146,'Input - Capacities'!$F$3:$W$2013,18,0),"-")</f>
        <v>-</v>
      </c>
    </row>
    <row r="147">
      <c r="A147" s="53" t="str">
        <f t="array" ref="A147">IFERROR(INDEX('Input - Capacities'!$F$3:$F$1128, MATCH(0,COUNTIF($A$1:A146, 'Input - Capacities'!$F$3:$F$1128), 0)),"")</f>
        <v>TRNBOLXXPRYXX</v>
      </c>
      <c r="B147" s="53" t="str">
        <f t="shared" si="2"/>
        <v>BOLXX</v>
      </c>
      <c r="C147" s="53" t="str">
        <f t="shared" si="3"/>
        <v>PRYXX</v>
      </c>
      <c r="D147" s="53" t="str">
        <f t="shared" ref="D147:E147" si="148">left(B147,3)</f>
        <v>BOL</v>
      </c>
      <c r="E147" s="53" t="str">
        <f t="shared" si="148"/>
        <v>PRY</v>
      </c>
      <c r="F147" s="53">
        <f>max(SUMIFS('Input - Capacities'!$I$3:$I$1128,'Input - Capacities'!$F$3:$F$1128,A147))</f>
        <v>0</v>
      </c>
      <c r="G147" s="53">
        <f>max(SUMIFS('Input - Capacities'!$J$3:$J$1128,'Input - Capacities'!$F$3:$F$1128,A147))*-1</f>
        <v>0</v>
      </c>
      <c r="H147" s="53" t="str">
        <f>if(len(vlookup(A147,'Input - Capacities'!$F$3:$W$2013,6,0))&gt;0,vlookup(A147,'Input - Capacities'!$F$3:$W$2013,6,0),"-")</f>
        <v>-</v>
      </c>
      <c r="I147" s="53" t="str">
        <f>if(len(vlookup(A147,'Input - Capacities'!$F$3:$W$2013,7,0))&gt;0,vlookup(A147,'Input - Capacities'!$F$3:$W$2013,7,0),"-")</f>
        <v>-</v>
      </c>
      <c r="J147" s="54" t="str">
        <f>if(len(vlookup(A147,'Input - Capacities'!$F$3:$W$2013,13,0))&gt;0,vlookup(A147,'Input - Capacities'!$F$3:$W$2013,13,0),"-")</f>
        <v>https://www.cier.org/es-uy/Lists/EstadisticasLD/MapaInterconexiones.pdf</v>
      </c>
      <c r="K147" s="55" t="str">
        <f>if(len(vlookup(A147,'Input - Capacities'!$F$3:$W$2013,14,0))&gt;0,vlookup(A147,'Input - Capacities'!$F$3:$W$2013,14,0),"-")</f>
        <v>-</v>
      </c>
      <c r="L147" s="53" t="str">
        <f>if(len(vlookup(A147,'Input - Capacities'!$F$3:$W$2013,17,0))&gt;0,vlookup(A147,'Input - Capacities'!$F$3:$W$2013,17,0),"-")</f>
        <v>-</v>
      </c>
      <c r="M147" s="53" t="str">
        <f>if(len(vlookup(A147,'Input - Capacities'!$F$3:$W$2013,18,0))&gt;0,vlookup(A147,'Input - Capacities'!$F$3:$W$2013,18,0),"-")</f>
        <v>-</v>
      </c>
    </row>
    <row r="148">
      <c r="A148" s="53" t="str">
        <f t="array" ref="A148">IFERROR(INDEX('Input - Capacities'!$F$3:$F$1128, MATCH(0,COUNTIF($A$1:A147, 'Input - Capacities'!$F$3:$F$1128), 0)),"")</f>
        <v>TRNCANABCANBC</v>
      </c>
      <c r="B148" s="53" t="str">
        <f t="shared" si="2"/>
        <v>CANAB</v>
      </c>
      <c r="C148" s="53" t="str">
        <f t="shared" si="3"/>
        <v>CANBC</v>
      </c>
      <c r="D148" s="53" t="str">
        <f t="shared" ref="D148:E148" si="149">left(B148,3)</f>
        <v>CAN</v>
      </c>
      <c r="E148" s="53" t="str">
        <f t="shared" si="149"/>
        <v>CAN</v>
      </c>
      <c r="F148" s="53">
        <f>max(SUMIFS('Input - Capacities'!$I$3:$I$1128,'Input - Capacities'!$F$3:$F$1128,A148))</f>
        <v>1000</v>
      </c>
      <c r="G148" s="53">
        <f>max(SUMIFS('Input - Capacities'!$J$3:$J$1128,'Input - Capacities'!$F$3:$F$1128,A148))*-1</f>
        <v>1200</v>
      </c>
      <c r="H148" s="53" t="str">
        <f>if(len(vlookup(A148,'Input - Capacities'!$F$3:$W$2013,6,0))&gt;0,vlookup(A148,'Input - Capacities'!$F$3:$W$2013,6,0),"-")</f>
        <v>500;138;138</v>
      </c>
      <c r="I148" s="53" t="str">
        <f>if(len(vlookup(A148,'Input - Capacities'!$F$3:$W$2013,7,0))&gt;0,vlookup(A148,'Input - Capacities'!$F$3:$W$2013,7,0),"-")</f>
        <v>-</v>
      </c>
      <c r="J148" s="54" t="str">
        <f>if(len(vlookup(A148,'Input - Capacities'!$F$3:$W$2013,13,0))&gt;0,vlookup(A148,'Input - Capacities'!$F$3:$W$2013,13,0),"-")</f>
        <v>https://www.lawsonlundell.com/media/news/241_BC-AlbertaIntertie.pdf</v>
      </c>
      <c r="K148" s="55" t="str">
        <f>if(len(vlookup(A148,'Input - Capacities'!$F$3:$W$2013,14,0))&gt;0,vlookup(A148,'Input - Capacities'!$F$3:$W$2013,14,0),"-")</f>
        <v>-</v>
      </c>
      <c r="L148" s="53" t="str">
        <f>if(len(vlookup(A148,'Input - Capacities'!$F$3:$W$2013,17,0))&gt;0,vlookup(A148,'Input - Capacities'!$F$3:$W$2013,17,0),"-")</f>
        <v>-</v>
      </c>
      <c r="M148" s="53" t="str">
        <f>if(len(vlookup(A148,'Input - Capacities'!$F$3:$W$2013,18,0))&gt;0,vlookup(A148,'Input - Capacities'!$F$3:$W$2013,18,0),"-")</f>
        <v>No new planned lines visible on BC hydro transmission map.</v>
      </c>
    </row>
    <row r="149">
      <c r="A149" s="53" t="str">
        <f t="array" ref="A149">IFERROR(INDEX('Input - Capacities'!$F$3:$F$1128, MATCH(0,COUNTIF($A$1:A148, 'Input - Capacities'!$F$3:$F$1128), 0)),"")</f>
        <v>TRNCANABCANNO</v>
      </c>
      <c r="B149" s="53" t="str">
        <f t="shared" si="2"/>
        <v>CANAB</v>
      </c>
      <c r="C149" s="53" t="str">
        <f t="shared" si="3"/>
        <v>CANNO</v>
      </c>
      <c r="D149" s="53" t="str">
        <f t="shared" ref="D149:E149" si="150">left(B149,3)</f>
        <v>CAN</v>
      </c>
      <c r="E149" s="53" t="str">
        <f t="shared" si="150"/>
        <v>CAN</v>
      </c>
      <c r="F149" s="53">
        <f>max(SUMIFS('Input - Capacities'!$I$3:$I$1128,'Input - Capacities'!$F$3:$F$1128,A149))</f>
        <v>0</v>
      </c>
      <c r="G149" s="53">
        <f>max(SUMIFS('Input - Capacities'!$J$3:$J$1128,'Input - Capacities'!$F$3:$F$1128,A149))*-1</f>
        <v>0</v>
      </c>
      <c r="H149" s="53" t="str">
        <f>if(len(vlookup(A149,'Input - Capacities'!$F$3:$W$2013,6,0))&gt;0,vlookup(A149,'Input - Capacities'!$F$3:$W$2013,6,0),"-")</f>
        <v>-</v>
      </c>
      <c r="I149" s="53" t="str">
        <f>if(len(vlookup(A149,'Input - Capacities'!$F$3:$W$2013,7,0))&gt;0,vlookup(A149,'Input - Capacities'!$F$3:$W$2013,7,0),"-")</f>
        <v>-</v>
      </c>
      <c r="J149" s="54" t="str">
        <f>if(len(vlookup(A149,'Input - Capacities'!$F$3:$W$2013,13,0))&gt;0,vlookup(A149,'Input - Capacities'!$F$3:$W$2013,13,0),"-")</f>
        <v>https://natural-resources.canada.ca/energy/electricity-infrastructure/electricity-canada/canada-electric-reliability-framework/albertas-electric-reliability-framework/18826</v>
      </c>
      <c r="K149" s="55" t="str">
        <f>if(len(vlookup(A149,'Input - Capacities'!$F$3:$W$2013,14,0))&gt;0,vlookup(A149,'Input - Capacities'!$F$3:$W$2013,14,0),"-")</f>
        <v>-</v>
      </c>
      <c r="L149" s="53" t="str">
        <f>if(len(vlookup(A149,'Input - Capacities'!$F$3:$W$2013,17,0))&gt;0,vlookup(A149,'Input - Capacities'!$F$3:$W$2013,17,0),"-")</f>
        <v>-</v>
      </c>
      <c r="M149" s="53" t="str">
        <f>if(len(vlookup(A149,'Input - Capacities'!$F$3:$W$2013,18,0))&gt;0,vlookup(A149,'Input - Capacities'!$F$3:$W$2013,18,0),"-")</f>
        <v>No mentioning of existing/new lines between Alberta and the Northern provinces in AESO Long-term Transmission Plan 2022.</v>
      </c>
    </row>
    <row r="150">
      <c r="A150" s="53" t="str">
        <f t="array" ref="A150">IFERROR(INDEX('Input - Capacities'!$F$3:$F$1128, MATCH(0,COUNTIF($A$1:A149, 'Input - Capacities'!$F$3:$F$1128), 0)),"")</f>
        <v>TRNCANABCANSK</v>
      </c>
      <c r="B150" s="53" t="str">
        <f t="shared" si="2"/>
        <v>CANAB</v>
      </c>
      <c r="C150" s="53" t="str">
        <f t="shared" si="3"/>
        <v>CANSK</v>
      </c>
      <c r="D150" s="53" t="str">
        <f t="shared" ref="D150:E150" si="151">left(B150,3)</f>
        <v>CAN</v>
      </c>
      <c r="E150" s="53" t="str">
        <f t="shared" si="151"/>
        <v>CAN</v>
      </c>
      <c r="F150" s="53">
        <f>max(SUMIFS('Input - Capacities'!$I$3:$I$1128,'Input - Capacities'!$F$3:$F$1128,A150))</f>
        <v>150</v>
      </c>
      <c r="G150" s="53">
        <f>max(SUMIFS('Input - Capacities'!$J$3:$J$1128,'Input - Capacities'!$F$3:$F$1128,A150))*-1</f>
        <v>150</v>
      </c>
      <c r="H150" s="53">
        <f>if(len(vlookup(A150,'Input - Capacities'!$F$3:$W$2013,6,0))&gt;0,vlookup(A150,'Input - Capacities'!$F$3:$W$2013,6,0),"-")</f>
        <v>42</v>
      </c>
      <c r="I150" s="53" t="str">
        <f>if(len(vlookup(A150,'Input - Capacities'!$F$3:$W$2013,7,0))&gt;0,vlookup(A150,'Input - Capacities'!$F$3:$W$2013,7,0),"-")</f>
        <v>-</v>
      </c>
      <c r="J150" s="54" t="str">
        <f>if(len(vlookup(A150,'Input - Capacities'!$F$3:$W$2013,13,0))&gt;0,vlookup(A150,'Input - Capacities'!$F$3:$W$2013,13,0),"-")</f>
        <v>https://www.atco.com/en-ca/projects/mcneill-hvdc-link.html</v>
      </c>
      <c r="K150" s="54" t="str">
        <f>if(len(vlookup(A150,'Input - Capacities'!$F$3:$W$2013,14,0))&gt;0,vlookup(A150,'Input - Capacities'!$F$3:$W$2013,14,0),"-")</f>
        <v>https://en-academic.com/dic.nsf/enwiki/11718000</v>
      </c>
      <c r="L150" s="53" t="str">
        <f>if(len(vlookup(A150,'Input - Capacities'!$F$3:$W$2013,17,0))&gt;0,vlookup(A150,'Input - Capacities'!$F$3:$W$2013,17,0),"-")</f>
        <v>-</v>
      </c>
      <c r="M150" s="53" t="str">
        <f>if(len(vlookup(A150,'Input - Capacities'!$F$3:$W$2013,18,0))&gt;0,vlookup(A150,'Input - Capacities'!$F$3:$W$2013,18,0),"-")</f>
        <v>No mentioning of new lines between Alberta and Saskatchewan in AESO Long-term Transmission Plan 2022.</v>
      </c>
    </row>
    <row r="151">
      <c r="A151" s="53" t="str">
        <f t="array" ref="A151">IFERROR(INDEX('Input - Capacities'!$F$3:$F$1128, MATCH(0,COUNTIF($A$1:A150, 'Input - Capacities'!$F$3:$F$1128), 0)),"")</f>
        <v>TRNCANARCANNL</v>
      </c>
      <c r="B151" s="53" t="str">
        <f t="shared" si="2"/>
        <v>CANAR</v>
      </c>
      <c r="C151" s="53" t="str">
        <f t="shared" si="3"/>
        <v>CANNL</v>
      </c>
      <c r="D151" s="53" t="str">
        <f t="shared" ref="D151:E151" si="152">left(B151,3)</f>
        <v>CAN</v>
      </c>
      <c r="E151" s="53" t="str">
        <f t="shared" si="152"/>
        <v>CAN</v>
      </c>
      <c r="F151" s="53">
        <f>max(SUMIFS('Input - Capacities'!$I$3:$I$1128,'Input - Capacities'!$F$3:$F$1128,A151))</f>
        <v>500</v>
      </c>
      <c r="G151" s="53">
        <f>max(SUMIFS('Input - Capacities'!$J$3:$J$1128,'Input - Capacities'!$F$3:$F$1128,A151))*-1</f>
        <v>500</v>
      </c>
      <c r="H151" s="53">
        <f>if(len(vlookup(A151,'Input - Capacities'!$F$3:$W$2013,6,0))&gt;0,vlookup(A151,'Input - Capacities'!$F$3:$W$2013,6,0),"-")</f>
        <v>200</v>
      </c>
      <c r="I151" s="53">
        <f>if(len(vlookup(A151,'Input - Capacities'!$F$3:$W$2013,7,0))&gt;0,vlookup(A151,'Input - Capacities'!$F$3:$W$2013,7,0),"-")</f>
        <v>180</v>
      </c>
      <c r="J151" s="54" t="str">
        <f>if(len(vlookup(A151,'Input - Capacities'!$F$3:$W$2013,13,0))&gt;0,vlookup(A151,'Input - Capacities'!$F$3:$W$2013,13,0),"-")</f>
        <v>https://www.hitachienergy.com/us/en/about-us/customer-success-stories/maritime-link#:~:text=The%20Maritime%20Link%20Project%20is,American%20grid%20in%20Nova%20Scotia.</v>
      </c>
      <c r="K151" s="54" t="str">
        <f>if(len(vlookup(A151,'Input - Capacities'!$F$3:$W$2013,14,0))&gt;0,vlookup(A151,'Input - Capacities'!$F$3:$W$2013,14,0),"-")</f>
        <v>https://iaac-aeic.gc.ca/050/evaluations/proj/65713</v>
      </c>
      <c r="L151" s="53" t="str">
        <f>if(len(vlookup(A151,'Input - Capacities'!$F$3:$W$2013,17,0))&gt;0,vlookup(A151,'Input - Capacities'!$F$3:$W$2013,17,0),"-")</f>
        <v>-</v>
      </c>
      <c r="M151" s="53" t="str">
        <f>if(len(vlookup(A151,'Input - Capacities'!$F$3:$W$2013,18,0))&gt;0,vlookup(A151,'Input - Capacities'!$F$3:$W$2013,18,0),"-")</f>
        <v>No further plans as of now for expansion beyond the currently operational Maritime link. </v>
      </c>
    </row>
    <row r="152">
      <c r="A152" s="53" t="str">
        <f t="array" ref="A152">IFERROR(INDEX('Input - Capacities'!$F$3:$F$1128, MATCH(0,COUNTIF($A$1:A151, 'Input - Capacities'!$F$3:$F$1128), 0)),"")</f>
        <v>TRNCANBCCANNO</v>
      </c>
      <c r="B152" s="53" t="str">
        <f t="shared" si="2"/>
        <v>CANBC</v>
      </c>
      <c r="C152" s="53" t="str">
        <f t="shared" si="3"/>
        <v>CANNO</v>
      </c>
      <c r="D152" s="53" t="str">
        <f t="shared" ref="D152:E152" si="153">left(B152,3)</f>
        <v>CAN</v>
      </c>
      <c r="E152" s="53" t="str">
        <f t="shared" si="153"/>
        <v>CAN</v>
      </c>
      <c r="F152" s="53">
        <f>max(SUMIFS('Input - Capacities'!$I$3:$I$1128,'Input - Capacities'!$F$3:$F$1128,A152))</f>
        <v>0</v>
      </c>
      <c r="G152" s="53">
        <f>max(SUMIFS('Input - Capacities'!$J$3:$J$1128,'Input - Capacities'!$F$3:$F$1128,A152))*-1</f>
        <v>0</v>
      </c>
      <c r="H152" s="53" t="str">
        <f>if(len(vlookup(A152,'Input - Capacities'!$F$3:$W$2013,6,0))&gt;0,vlookup(A152,'Input - Capacities'!$F$3:$W$2013,6,0),"-")</f>
        <v>-</v>
      </c>
      <c r="I152" s="53" t="str">
        <f>if(len(vlookup(A152,'Input - Capacities'!$F$3:$W$2013,7,0))&gt;0,vlookup(A152,'Input - Capacities'!$F$3:$W$2013,7,0),"-")</f>
        <v>-</v>
      </c>
      <c r="J152" s="54" t="str">
        <f>if(len(vlookup(A152,'Input - Capacities'!$F$3:$W$2013,13,0))&gt;0,vlookup(A152,'Input - Capacities'!$F$3:$W$2013,13,0),"-")</f>
        <v>https://natural-resources.canada.ca/energy/electricity-infrastructure/electricity-canada/canada-electric-reliability-framework/northwest-territories-electric-reliability-framework/18838</v>
      </c>
      <c r="K152" s="54" t="str">
        <f>if(len(vlookup(A152,'Input - Capacities'!$F$3:$W$2013,14,0))&gt;0,vlookup(A152,'Input - Capacities'!$F$3:$W$2013,14,0),"-")</f>
        <v>https://www.bchydro.com/content/dam/BCHydro/customer-portal/documents/corporate/suppliers/transmission-system/maps/transplt-Default-001.pdf</v>
      </c>
      <c r="L152" s="53" t="str">
        <f>if(len(vlookup(A152,'Input - Capacities'!$F$3:$W$2013,17,0))&gt;0,vlookup(A152,'Input - Capacities'!$F$3:$W$2013,17,0),"-")</f>
        <v>-</v>
      </c>
      <c r="M152" s="53" t="str">
        <f>if(len(vlookup(A152,'Input - Capacities'!$F$3:$W$2013,18,0))&gt;0,vlookup(A152,'Input - Capacities'!$F$3:$W$2013,18,0),"-")</f>
        <v>No existing/new planned lines visible on BC hydro transmission map.</v>
      </c>
    </row>
    <row r="153">
      <c r="A153" s="53" t="str">
        <f t="array" ref="A153">IFERROR(INDEX('Input - Capacities'!$F$3:$F$1128, MATCH(0,COUNTIF($A$1:A152, 'Input - Capacities'!$F$3:$F$1128), 0)),"")</f>
        <v>TRNCANMBCANNO</v>
      </c>
      <c r="B153" s="53" t="str">
        <f t="shared" si="2"/>
        <v>CANMB</v>
      </c>
      <c r="C153" s="53" t="str">
        <f t="shared" si="3"/>
        <v>CANNO</v>
      </c>
      <c r="D153" s="53" t="str">
        <f t="shared" ref="D153:E153" si="154">left(B153,3)</f>
        <v>CAN</v>
      </c>
      <c r="E153" s="53" t="str">
        <f t="shared" si="154"/>
        <v>CAN</v>
      </c>
      <c r="F153" s="53">
        <f>max(SUMIFS('Input - Capacities'!$I$3:$I$1128,'Input - Capacities'!$F$3:$F$1128,A153))</f>
        <v>0</v>
      </c>
      <c r="G153" s="53">
        <f>max(SUMIFS('Input - Capacities'!$J$3:$J$1128,'Input - Capacities'!$F$3:$F$1128,A153))*-1</f>
        <v>0</v>
      </c>
      <c r="H153" s="53" t="str">
        <f>if(len(vlookup(A153,'Input - Capacities'!$F$3:$W$2013,6,0))&gt;0,vlookup(A153,'Input - Capacities'!$F$3:$W$2013,6,0),"-")</f>
        <v>-</v>
      </c>
      <c r="I153" s="53" t="str">
        <f>if(len(vlookup(A153,'Input - Capacities'!$F$3:$W$2013,7,0))&gt;0,vlookup(A153,'Input - Capacities'!$F$3:$W$2013,7,0),"-")</f>
        <v>-</v>
      </c>
      <c r="J153" s="54" t="str">
        <f>if(len(vlookup(A153,'Input - Capacities'!$F$3:$W$2013,13,0))&gt;0,vlookup(A153,'Input - Capacities'!$F$3:$W$2013,13,0),"-")</f>
        <v>https://natural-resources.canada.ca/energy/electricity-infrastructure/electricity-canada/canada-electric-reliability-framework/manitobas-electric-reliability-framework/18830</v>
      </c>
      <c r="K153" s="55" t="str">
        <f>if(len(vlookup(A153,'Input - Capacities'!$F$3:$W$2013,14,0))&gt;0,vlookup(A153,'Input - Capacities'!$F$3:$W$2013,14,0),"-")</f>
        <v>-</v>
      </c>
      <c r="L153" s="53" t="str">
        <f>if(len(vlookup(A153,'Input - Capacities'!$F$3:$W$2013,17,0))&gt;0,vlookup(A153,'Input - Capacities'!$F$3:$W$2013,17,0),"-")</f>
        <v>-</v>
      </c>
      <c r="M153" s="53" t="str">
        <f>if(len(vlookup(A153,'Input - Capacities'!$F$3:$W$2013,18,0))&gt;0,vlookup(A153,'Input - Capacities'!$F$3:$W$2013,18,0),"-")</f>
        <v>No existing/new planned lines visible on Manitoba hydro transmission map.</v>
      </c>
    </row>
    <row r="154">
      <c r="A154" s="53" t="str">
        <f t="array" ref="A154">IFERROR(INDEX('Input - Capacities'!$F$3:$F$1128, MATCH(0,COUNTIF($A$1:A153, 'Input - Capacities'!$F$3:$F$1128), 0)),"")</f>
        <v>TRNCANMBCANSK</v>
      </c>
      <c r="B154" s="53" t="str">
        <f t="shared" si="2"/>
        <v>CANMB</v>
      </c>
      <c r="C154" s="53" t="str">
        <f t="shared" si="3"/>
        <v>CANSK</v>
      </c>
      <c r="D154" s="53" t="str">
        <f t="shared" ref="D154:E154" si="155">left(B154,3)</f>
        <v>CAN</v>
      </c>
      <c r="E154" s="53" t="str">
        <f t="shared" si="155"/>
        <v>CAN</v>
      </c>
      <c r="F154" s="53">
        <f>max(SUMIFS('Input - Capacities'!$I$3:$I$1128,'Input - Capacities'!$F$3:$F$1128,A154))</f>
        <v>350</v>
      </c>
      <c r="G154" s="53">
        <f>max(SUMIFS('Input - Capacities'!$J$3:$J$1128,'Input - Capacities'!$F$3:$F$1128,A154))*-1</f>
        <v>350</v>
      </c>
      <c r="H154" s="53">
        <f>if(len(vlookup(A154,'Input - Capacities'!$F$3:$W$2013,6,0))&gt;0,vlookup(A154,'Input - Capacities'!$F$3:$W$2013,6,0),"-")</f>
        <v>230</v>
      </c>
      <c r="I154" s="53" t="str">
        <f>if(len(vlookup(A154,'Input - Capacities'!$F$3:$W$2013,7,0))&gt;0,vlookup(A154,'Input - Capacities'!$F$3:$W$2013,7,0),"-")</f>
        <v>-</v>
      </c>
      <c r="J154" s="54" t="str">
        <f>if(len(vlookup(A154,'Input - Capacities'!$F$3:$W$2013,13,0))&gt;0,vlookup(A154,'Input - Capacities'!$F$3:$W$2013,13,0),"-")</f>
        <v>https://www.saskpower.com/about-us/media-information/news-releases/2022/SaskPower-seeking-to-expand-transmission-capacity-with-the-Southwest-Power-Pool#:~:text=SaskPower's%20grid%20is%20also%20interconnected,290%20MW%20in%20June%202022.</v>
      </c>
      <c r="K154" s="54" t="str">
        <f>if(len(vlookup(A154,'Input - Capacities'!$F$3:$W$2013,14,0))&gt;0,vlookup(A154,'Input - Capacities'!$F$3:$W$2013,14,0),"-")</f>
        <v>https://www.gov.mb.ca/sd/eal/registries/5950birtle/Proposal/executivesummary.pdf</v>
      </c>
      <c r="L154" s="53" t="str">
        <f>if(len(vlookup(A154,'Input - Capacities'!$F$3:$W$2013,17,0))&gt;0,vlookup(A154,'Input - Capacities'!$F$3:$W$2013,17,0),"-")</f>
        <v>-</v>
      </c>
      <c r="M154" s="53" t="str">
        <f>if(len(vlookup(A154,'Input - Capacities'!$F$3:$W$2013,18,0))&gt;0,vlookup(A154,'Input - Capacities'!$F$3:$W$2013,18,0),"-")</f>
        <v>-</v>
      </c>
    </row>
    <row r="155">
      <c r="A155" s="53" t="str">
        <f t="array" ref="A155">IFERROR(INDEX('Input - Capacities'!$F$3:$F$1128, MATCH(0,COUNTIF($A$1:A154, 'Input - Capacities'!$F$3:$F$1128), 0)),"")</f>
        <v>TRNCANNLCANQC</v>
      </c>
      <c r="B155" s="53" t="str">
        <f t="shared" si="2"/>
        <v>CANNL</v>
      </c>
      <c r="C155" s="53" t="str">
        <f t="shared" si="3"/>
        <v>CANQC</v>
      </c>
      <c r="D155" s="53" t="str">
        <f t="shared" ref="D155:E155" si="156">left(B155,3)</f>
        <v>CAN</v>
      </c>
      <c r="E155" s="53" t="str">
        <f t="shared" si="156"/>
        <v>CAN</v>
      </c>
      <c r="F155" s="53">
        <f>max(SUMIFS('Input - Capacities'!$I$3:$I$1128,'Input - Capacities'!$F$3:$F$1128,A155))</f>
        <v>5150</v>
      </c>
      <c r="G155" s="53">
        <f>max(SUMIFS('Input - Capacities'!$J$3:$J$1128,'Input - Capacities'!$F$3:$F$1128,A155))*-1</f>
        <v>0</v>
      </c>
      <c r="H155" s="53" t="str">
        <f>if(len(vlookup(A155,'Input - Capacities'!$F$3:$W$2013,6,0))&gt;0,vlookup(A155,'Input - Capacities'!$F$3:$W$2013,6,0),"-")</f>
        <v>-</v>
      </c>
      <c r="I155" s="53" t="str">
        <f>if(len(vlookup(A155,'Input - Capacities'!$F$3:$W$2013,7,0))&gt;0,vlookup(A155,'Input - Capacities'!$F$3:$W$2013,7,0),"-")</f>
        <v>-</v>
      </c>
      <c r="J155" s="54" t="str">
        <f>if(len(vlookup(A155,'Input - Capacities'!$F$3:$W$2013,13,0))&gt;0,vlookup(A155,'Input - Capacities'!$F$3:$W$2013,13,0),"-")</f>
        <v>http://www.oasis.oati.com/hqt/index.html</v>
      </c>
      <c r="K155" s="55" t="str">
        <f>if(len(vlookup(A155,'Input - Capacities'!$F$3:$W$2013,14,0))&gt;0,vlookup(A155,'Input - Capacities'!$F$3:$W$2013,14,0),"-")</f>
        <v>-</v>
      </c>
      <c r="L155" s="53" t="str">
        <f>if(len(vlookup(A155,'Input - Capacities'!$F$3:$W$2013,17,0))&gt;0,vlookup(A155,'Input - Capacities'!$F$3:$W$2013,17,0),"-")</f>
        <v>-</v>
      </c>
      <c r="M155" s="53" t="str">
        <f>if(len(vlookup(A155,'Input - Capacities'!$F$3:$W$2013,18,0))&gt;0,vlookup(A155,'Input - Capacities'!$F$3:$W$2013,18,0),"-")</f>
        <v>Existing lines are solely for import of electricity from the Churchill Falls hydro facilities. As of yet no new lines/projects planned with the agreement on the current import of electricity running untill 2041.</v>
      </c>
    </row>
    <row r="156">
      <c r="A156" s="53" t="str">
        <f t="array" ref="A156">IFERROR(INDEX('Input - Capacities'!$F$3:$F$1128, MATCH(0,COUNTIF($A$1:A155, 'Input - Capacities'!$F$3:$F$1128), 0)),"")</f>
        <v>TRNCANNLGRLXX</v>
      </c>
      <c r="B156" s="53" t="str">
        <f t="shared" si="2"/>
        <v>CANNL</v>
      </c>
      <c r="C156" s="53" t="str">
        <f t="shared" si="3"/>
        <v>GRLXX</v>
      </c>
      <c r="D156" s="53" t="str">
        <f t="shared" ref="D156:E156" si="157">left(B156,3)</f>
        <v>CAN</v>
      </c>
      <c r="E156" s="53" t="str">
        <f t="shared" si="157"/>
        <v>GRL</v>
      </c>
      <c r="F156" s="53">
        <f>max(SUMIFS('Input - Capacities'!$I$3:$I$1128,'Input - Capacities'!$F$3:$F$1128,A156))</f>
        <v>0</v>
      </c>
      <c r="G156" s="53">
        <f>max(SUMIFS('Input - Capacities'!$J$3:$J$1128,'Input - Capacities'!$F$3:$F$1128,A156))*-1</f>
        <v>0</v>
      </c>
      <c r="H156" s="53" t="str">
        <f>if(len(vlookup(A156,'Input - Capacities'!$F$3:$W$2013,6,0))&gt;0,vlookup(A156,'Input - Capacities'!$F$3:$W$2013,6,0),"-")</f>
        <v>-</v>
      </c>
      <c r="I156" s="53" t="str">
        <f>if(len(vlookup(A156,'Input - Capacities'!$F$3:$W$2013,7,0))&gt;0,vlookup(A156,'Input - Capacities'!$F$3:$W$2013,7,0),"-")</f>
        <v>-</v>
      </c>
      <c r="J156" s="54" t="str">
        <f>if(len(vlookup(A156,'Input - Capacities'!$F$3:$W$2013,13,0))&gt;0,vlookup(A156,'Input - Capacities'!$F$3:$W$2013,13,0),"-")</f>
        <v>https://natural-resources.canada.ca/energy/electricity-infrastructure/electricity-canada/canada-electric-reliability-framework/newfoundland-and-labradors-electric-reliability-framework/18834</v>
      </c>
      <c r="K156" s="55" t="str">
        <f>if(len(vlookup(A156,'Input - Capacities'!$F$3:$W$2013,14,0))&gt;0,vlookup(A156,'Input - Capacities'!$F$3:$W$2013,14,0),"-")</f>
        <v>-</v>
      </c>
      <c r="L156" s="53" t="str">
        <f>if(len(vlookup(A156,'Input - Capacities'!$F$3:$W$2013,17,0))&gt;0,vlookup(A156,'Input - Capacities'!$F$3:$W$2013,17,0),"-")</f>
        <v>-</v>
      </c>
      <c r="M156" s="53" t="str">
        <f>if(len(vlookup(A156,'Input - Capacities'!$F$3:$W$2013,18,0))&gt;0,vlookup(A156,'Input - Capacities'!$F$3:$W$2013,18,0),"-")</f>
        <v>-</v>
      </c>
    </row>
    <row r="157">
      <c r="A157" s="53" t="str">
        <f t="array" ref="A157">IFERROR(INDEX('Input - Capacities'!$F$3:$F$1128, MATCH(0,COUNTIF($A$1:A156, 'Input - Capacities'!$F$3:$F$1128), 0)),"")</f>
        <v>TRNCANNOCANSK</v>
      </c>
      <c r="B157" s="53" t="str">
        <f t="shared" si="2"/>
        <v>CANNO</v>
      </c>
      <c r="C157" s="53" t="str">
        <f t="shared" si="3"/>
        <v>CANSK</v>
      </c>
      <c r="D157" s="53" t="str">
        <f t="shared" ref="D157:E157" si="158">left(B157,3)</f>
        <v>CAN</v>
      </c>
      <c r="E157" s="53" t="str">
        <f t="shared" si="158"/>
        <v>CAN</v>
      </c>
      <c r="F157" s="53">
        <f>max(SUMIFS('Input - Capacities'!$I$3:$I$1128,'Input - Capacities'!$F$3:$F$1128,A157))</f>
        <v>0</v>
      </c>
      <c r="G157" s="53">
        <f>max(SUMIFS('Input - Capacities'!$J$3:$J$1128,'Input - Capacities'!$F$3:$F$1128,A157))*-1</f>
        <v>0</v>
      </c>
      <c r="H157" s="53" t="str">
        <f>if(len(vlookup(A157,'Input - Capacities'!$F$3:$W$2013,6,0))&gt;0,vlookup(A157,'Input - Capacities'!$F$3:$W$2013,6,0),"-")</f>
        <v>-</v>
      </c>
      <c r="I157" s="53" t="str">
        <f>if(len(vlookup(A157,'Input - Capacities'!$F$3:$W$2013,7,0))&gt;0,vlookup(A157,'Input - Capacities'!$F$3:$W$2013,7,0),"-")</f>
        <v>-</v>
      </c>
      <c r="J157" s="54" t="str">
        <f>if(len(vlookup(A157,'Input - Capacities'!$F$3:$W$2013,13,0))&gt;0,vlookup(A157,'Input - Capacities'!$F$3:$W$2013,13,0),"-")</f>
        <v>https://natural-resources.canada.ca/energy/electricity-infrastructure/electricity-canada/canada-electric-reliability-framework/saskatchewans-electric-reliability-framework/18849</v>
      </c>
      <c r="K157" s="55" t="str">
        <f>if(len(vlookup(A157,'Input - Capacities'!$F$3:$W$2013,14,0))&gt;0,vlookup(A157,'Input - Capacities'!$F$3:$W$2013,14,0),"-")</f>
        <v>-</v>
      </c>
      <c r="L157" s="53" t="str">
        <f>if(len(vlookup(A157,'Input - Capacities'!$F$3:$W$2013,17,0))&gt;0,vlookup(A157,'Input - Capacities'!$F$3:$W$2013,17,0),"-")</f>
        <v>-</v>
      </c>
      <c r="M157" s="53" t="str">
        <f>if(len(vlookup(A157,'Input - Capacities'!$F$3:$W$2013,18,0))&gt;0,vlookup(A157,'Input - Capacities'!$F$3:$W$2013,18,0),"-")</f>
        <v>In 2013 there were discussions about an intertie but no recent developments for a potential project.</v>
      </c>
    </row>
    <row r="158">
      <c r="A158" s="53" t="str">
        <f t="array" ref="A158">IFERROR(INDEX('Input - Capacities'!$F$3:$F$1128, MATCH(0,COUNTIF($A$1:A157, 'Input - Capacities'!$F$3:$F$1128), 0)),"")</f>
        <v>TRNCANONCANQC</v>
      </c>
      <c r="B158" s="53" t="str">
        <f t="shared" si="2"/>
        <v>CANON</v>
      </c>
      <c r="C158" s="53" t="str">
        <f t="shared" si="3"/>
        <v>CANQC</v>
      </c>
      <c r="D158" s="53" t="str">
        <f t="shared" ref="D158:E158" si="159">left(B158,3)</f>
        <v>CAN</v>
      </c>
      <c r="E158" s="53" t="str">
        <f t="shared" si="159"/>
        <v>CAN</v>
      </c>
      <c r="F158" s="53">
        <f>max(SUMIFS('Input - Capacities'!$I$3:$I$1128,'Input - Capacities'!$F$3:$F$1128,A158))</f>
        <v>2082</v>
      </c>
      <c r="G158" s="53">
        <f>max(SUMIFS('Input - Capacities'!$J$3:$J$1128,'Input - Capacities'!$F$3:$F$1128,A158))*-1</f>
        <v>2750</v>
      </c>
      <c r="H158" s="53" t="str">
        <f>if(len(vlookup(A158,'Input - Capacities'!$F$3:$W$2013,6,0))&gt;0,vlookup(A158,'Input - Capacities'!$F$3:$W$2013,6,0),"-")</f>
        <v>115;115;115;115;230;230;230;230;230;230;230</v>
      </c>
      <c r="I158" s="53" t="str">
        <f>if(len(vlookup(A158,'Input - Capacities'!$F$3:$W$2013,7,0))&gt;0,vlookup(A158,'Input - Capacities'!$F$3:$W$2013,7,0),"-")</f>
        <v>-</v>
      </c>
      <c r="J158" s="54" t="str">
        <f>if(len(vlookup(A158,'Input - Capacities'!$F$3:$W$2013,13,0))&gt;0,vlookup(A158,'Input - Capacities'!$F$3:$W$2013,13,0),"-")</f>
        <v>https://docs2.cer-rec.gc.ca/ll-eng/llisapi.dll/fetch/2000/90466/94151/402424/3006476/3006474/A78621%2D5_B%2D2%2D1_Description_Ont_Transmission_System_%2D_A5E0C9.pdf?nodeid=3011599&amp;vernum=-2</v>
      </c>
      <c r="K158" s="55" t="str">
        <f>if(len(vlookup(A158,'Input - Capacities'!$F$3:$W$2013,14,0))&gt;0,vlookup(A158,'Input - Capacities'!$F$3:$W$2013,14,0),"-")</f>
        <v>-</v>
      </c>
      <c r="L158" s="53" t="str">
        <f>if(len(vlookup(A158,'Input - Capacities'!$F$3:$W$2013,17,0))&gt;0,vlookup(A158,'Input - Capacities'!$F$3:$W$2013,17,0),"-")</f>
        <v>Assumed that the overall capacities are the higher winter limits given IESO system documentation.</v>
      </c>
      <c r="M158" s="53" t="str">
        <f>if(len(vlookup(A158,'Input - Capacities'!$F$3:$W$2013,18,0))&gt;0,vlookup(A158,'Input - Capacities'!$F$3:$W$2013,18,0),"-")</f>
        <v>No evidence for new planned projects with the exception of a 600 MW firm capacity trading agreement starting in 2026. This does not involve the construction of new tielines. </v>
      </c>
    </row>
    <row r="159">
      <c r="A159" s="53" t="str">
        <f t="array" ref="A159">IFERROR(INDEX('Input - Capacities'!$F$3:$F$1128, MATCH(0,COUNTIF($A$1:A158, 'Input - Capacities'!$F$3:$F$1128), 0)),"")</f>
        <v>TRNCHLXXPERXX</v>
      </c>
      <c r="B159" s="53" t="str">
        <f t="shared" si="2"/>
        <v>CHLXX</v>
      </c>
      <c r="C159" s="53" t="str">
        <f t="shared" si="3"/>
        <v>PERXX</v>
      </c>
      <c r="D159" s="53" t="str">
        <f t="shared" ref="D159:E159" si="160">left(B159,3)</f>
        <v>CHL</v>
      </c>
      <c r="E159" s="53" t="str">
        <f t="shared" si="160"/>
        <v>PER</v>
      </c>
      <c r="F159" s="53">
        <f>max(SUMIFS('Input - Capacities'!$I$3:$I$1128,'Input - Capacities'!$F$3:$F$1128,A159))</f>
        <v>0</v>
      </c>
      <c r="G159" s="53">
        <f>max(SUMIFS('Input - Capacities'!$J$3:$J$1128,'Input - Capacities'!$F$3:$F$1128,A159))*-1</f>
        <v>0</v>
      </c>
      <c r="H159" s="53" t="str">
        <f>if(len(vlookup(A159,'Input - Capacities'!$F$3:$W$2013,6,0))&gt;0,vlookup(A159,'Input - Capacities'!$F$3:$W$2013,6,0),"-")</f>
        <v>-</v>
      </c>
      <c r="I159" s="53" t="str">
        <f>if(len(vlookup(A159,'Input - Capacities'!$F$3:$W$2013,7,0))&gt;0,vlookup(A159,'Input - Capacities'!$F$3:$W$2013,7,0),"-")</f>
        <v>-</v>
      </c>
      <c r="J159" s="54" t="str">
        <f>if(len(vlookup(A159,'Input - Capacities'!$F$3:$W$2013,13,0))&gt;0,vlookup(A159,'Input - Capacities'!$F$3:$W$2013,13,0),"-")</f>
        <v>https://www.cier.org/es-uy/Lists/EstadisticasLD/MapaInterconexiones.pdf</v>
      </c>
      <c r="K159" s="55" t="str">
        <f>if(len(vlookup(A159,'Input - Capacities'!$F$3:$W$2013,14,0))&gt;0,vlookup(A159,'Input - Capacities'!$F$3:$W$2013,14,0),"-")</f>
        <v>-</v>
      </c>
      <c r="L159" s="53" t="str">
        <f>if(len(vlookup(A159,'Input - Capacities'!$F$3:$W$2013,17,0))&gt;0,vlookup(A159,'Input - Capacities'!$F$3:$W$2013,17,0),"-")</f>
        <v>-</v>
      </c>
      <c r="M159" s="53" t="str">
        <f>if(len(vlookup(A159,'Input - Capacities'!$F$3:$W$2013,18,0))&gt;0,vlookup(A159,'Input - Capacities'!$F$3:$W$2013,18,0),"-")</f>
        <v>-</v>
      </c>
    </row>
    <row r="160">
      <c r="A160" s="53" t="str">
        <f t="array" ref="A160">IFERROR(INDEX('Input - Capacities'!$F$3:$F$1128, MATCH(0,COUNTIF($A$1:A159, 'Input - Capacities'!$F$3:$F$1128), 0)),"")</f>
        <v>TRNCOLXXECUXX</v>
      </c>
      <c r="B160" s="53" t="str">
        <f t="shared" si="2"/>
        <v>COLXX</v>
      </c>
      <c r="C160" s="53" t="str">
        <f t="shared" si="3"/>
        <v>ECUXX</v>
      </c>
      <c r="D160" s="53" t="str">
        <f t="shared" ref="D160:E160" si="161">left(B160,3)</f>
        <v>COL</v>
      </c>
      <c r="E160" s="53" t="str">
        <f t="shared" si="161"/>
        <v>ECU</v>
      </c>
      <c r="F160" s="53">
        <f>max(SUMIFS('Input - Capacities'!$I$3:$I$1128,'Input - Capacities'!$F$3:$F$1128,A160))</f>
        <v>363</v>
      </c>
      <c r="G160" s="53">
        <f>max(SUMIFS('Input - Capacities'!$J$3:$J$1128,'Input - Capacities'!$F$3:$F$1128,A160))*-1</f>
        <v>363</v>
      </c>
      <c r="H160" s="53" t="str">
        <f>if(len(vlookup(A160,'Input - Capacities'!$F$3:$W$2013,6,0))&gt;0,vlookup(A160,'Input - Capacities'!$F$3:$W$2013,6,0),"-")</f>
        <v>230;230;138</v>
      </c>
      <c r="I160" s="53" t="str">
        <f>if(len(vlookup(A160,'Input - Capacities'!$F$3:$W$2013,7,0))&gt;0,vlookup(A160,'Input - Capacities'!$F$3:$W$2013,7,0),"-")</f>
        <v>213;213;17</v>
      </c>
      <c r="J160" s="54" t="str">
        <f>if(len(vlookup(A160,'Input - Capacities'!$F$3:$W$2013,13,0))&gt;0,vlookup(A160,'Input - Capacities'!$F$3:$W$2013,13,0),"-")</f>
        <v>https://www.cier.org/es-uy/Lists/EstadisticasLD/MapaInterconexiones.pdf</v>
      </c>
      <c r="K160" s="55" t="str">
        <f>if(len(vlookup(A160,'Input - Capacities'!$F$3:$W$2013,14,0))&gt;0,vlookup(A160,'Input - Capacities'!$F$3:$W$2013,14,0),"-")</f>
        <v>-</v>
      </c>
      <c r="L160" s="53" t="str">
        <f>if(len(vlookup(A160,'Input - Capacities'!$F$3:$W$2013,17,0))&gt;0,vlookup(A160,'Input - Capacities'!$F$3:$W$2013,17,0),"-")</f>
        <v>Assumed that the Ipiales - Tulcan interconnection is 113 MW (higher given value) instead of 35 MW.</v>
      </c>
      <c r="M160" s="53" t="str">
        <f>if(len(vlookup(A160,'Input - Capacities'!$F$3:$W$2013,18,0))&gt;0,vlookup(A160,'Input - Capacities'!$F$3:$W$2013,18,0),"-")</f>
        <v>No completion year to be found for the planned Jamondino - El Inga interconnection.</v>
      </c>
    </row>
    <row r="161">
      <c r="A161" s="53" t="str">
        <f t="array" ref="A161">IFERROR(INDEX('Input - Capacities'!$F$3:$F$1128, MATCH(0,COUNTIF($A$1:A160, 'Input - Capacities'!$F$3:$F$1128), 0)),"")</f>
        <v>TRNCOLXXPERXX</v>
      </c>
      <c r="B161" s="53" t="str">
        <f t="shared" si="2"/>
        <v>COLXX</v>
      </c>
      <c r="C161" s="53" t="str">
        <f t="shared" si="3"/>
        <v>PERXX</v>
      </c>
      <c r="D161" s="53" t="str">
        <f t="shared" ref="D161:E161" si="162">left(B161,3)</f>
        <v>COL</v>
      </c>
      <c r="E161" s="53" t="str">
        <f t="shared" si="162"/>
        <v>PER</v>
      </c>
      <c r="F161" s="53">
        <f>max(SUMIFS('Input - Capacities'!$I$3:$I$1128,'Input - Capacities'!$F$3:$F$1128,A161))</f>
        <v>0</v>
      </c>
      <c r="G161" s="53">
        <f>max(SUMIFS('Input - Capacities'!$J$3:$J$1128,'Input - Capacities'!$F$3:$F$1128,A161))*-1</f>
        <v>0</v>
      </c>
      <c r="H161" s="53" t="str">
        <f>if(len(vlookup(A161,'Input - Capacities'!$F$3:$W$2013,6,0))&gt;0,vlookup(A161,'Input - Capacities'!$F$3:$W$2013,6,0),"-")</f>
        <v>-</v>
      </c>
      <c r="I161" s="53" t="str">
        <f>if(len(vlookup(A161,'Input - Capacities'!$F$3:$W$2013,7,0))&gt;0,vlookup(A161,'Input - Capacities'!$F$3:$W$2013,7,0),"-")</f>
        <v>-</v>
      </c>
      <c r="J161" s="54" t="str">
        <f>if(len(vlookup(A161,'Input - Capacities'!$F$3:$W$2013,13,0))&gt;0,vlookup(A161,'Input - Capacities'!$F$3:$W$2013,13,0),"-")</f>
        <v>https://www.cier.org/es-uy/Lists/EstadisticasLD/MapaInterconexiones.pdf</v>
      </c>
      <c r="K161" s="55" t="str">
        <f>if(len(vlookup(A161,'Input - Capacities'!$F$3:$W$2013,14,0))&gt;0,vlookup(A161,'Input - Capacities'!$F$3:$W$2013,14,0),"-")</f>
        <v>-</v>
      </c>
      <c r="L161" s="53" t="str">
        <f>if(len(vlookup(A161,'Input - Capacities'!$F$3:$W$2013,17,0))&gt;0,vlookup(A161,'Input - Capacities'!$F$3:$W$2013,17,0),"-")</f>
        <v>No listed interconnector projects operating or planned in the CIER document.</v>
      </c>
      <c r="M161" s="53" t="str">
        <f>if(len(vlookup(A161,'Input - Capacities'!$F$3:$W$2013,18,0))&gt;0,vlookup(A161,'Input - Capacities'!$F$3:$W$2013,18,0),"-")</f>
        <v>-</v>
      </c>
    </row>
    <row r="162">
      <c r="A162" s="53" t="str">
        <f t="array" ref="A162">IFERROR(INDEX('Input - Capacities'!$F$3:$F$1128, MATCH(0,COUNTIF($A$1:A161, 'Input - Capacities'!$F$3:$F$1128), 0)),"")</f>
        <v>TRNCOLXXVENXX</v>
      </c>
      <c r="B162" s="53" t="str">
        <f t="shared" si="2"/>
        <v>COLXX</v>
      </c>
      <c r="C162" s="53" t="str">
        <f t="shared" si="3"/>
        <v>VENXX</v>
      </c>
      <c r="D162" s="53" t="str">
        <f t="shared" ref="D162:E162" si="163">left(B162,3)</f>
        <v>COL</v>
      </c>
      <c r="E162" s="53" t="str">
        <f t="shared" si="163"/>
        <v>VEN</v>
      </c>
      <c r="F162" s="53">
        <f>max(SUMIFS('Input - Capacities'!$I$3:$I$1128,'Input - Capacities'!$F$3:$F$1128,A162))</f>
        <v>380</v>
      </c>
      <c r="G162" s="53">
        <f>max(SUMIFS('Input - Capacities'!$J$3:$J$1128,'Input - Capacities'!$F$3:$F$1128,A162))*-1</f>
        <v>380</v>
      </c>
      <c r="H162" s="53" t="str">
        <f>if(len(vlookup(A162,'Input - Capacities'!$F$3:$W$2013,6,0))&gt;0,vlookup(A162,'Input - Capacities'!$F$3:$W$2013,6,0),"-")</f>
        <v>230;115;230</v>
      </c>
      <c r="I162" s="53" t="str">
        <f>if(len(vlookup(A162,'Input - Capacities'!$F$3:$W$2013,7,0))&gt;0,vlookup(A162,'Input - Capacities'!$F$3:$W$2013,7,0),"-")</f>
        <v>130;49</v>
      </c>
      <c r="J162" s="54" t="str">
        <f>if(len(vlookup(A162,'Input - Capacities'!$F$3:$W$2013,13,0))&gt;0,vlookup(A162,'Input - Capacities'!$F$3:$W$2013,13,0),"-")</f>
        <v>https://www.cier.org/es-uy/Lists/EstadisticasLD/MapaInterconexiones.pdf</v>
      </c>
      <c r="K162" s="55" t="str">
        <f>if(len(vlookup(A162,'Input - Capacities'!$F$3:$W$2013,14,0))&gt;0,vlookup(A162,'Input - Capacities'!$F$3:$W$2013,14,0),"-")</f>
        <v>-</v>
      </c>
      <c r="L162" s="53" t="str">
        <f>if(len(vlookup(A162,'Input - Capacities'!$F$3:$W$2013,17,0))&gt;0,vlookup(A162,'Input - Capacities'!$F$3:$W$2013,17,0),"-")</f>
        <v>Assumed that all three interconnectors that are currently not operational will become operational again due to renewed relationships between both countries.</v>
      </c>
      <c r="M162" s="53" t="str">
        <f>if(len(vlookup(A162,'Input - Capacities'!$F$3:$W$2013,18,0))&gt;0,vlookup(A162,'Input - Capacities'!$F$3:$W$2013,18,0),"-")</f>
        <v>According to CIER currently no newly planned interconnectors.</v>
      </c>
    </row>
    <row r="163">
      <c r="A163" s="53" t="str">
        <f t="array" ref="A163">IFERROR(INDEX('Input - Capacities'!$F$3:$F$1128, MATCH(0,COUNTIF($A$1:A162, 'Input - Capacities'!$F$3:$F$1128), 0)),"")</f>
        <v>TRNECUXXPERXX</v>
      </c>
      <c r="B163" s="53" t="str">
        <f t="shared" si="2"/>
        <v>ECUXX</v>
      </c>
      <c r="C163" s="53" t="str">
        <f t="shared" si="3"/>
        <v>PERXX</v>
      </c>
      <c r="D163" s="53" t="str">
        <f t="shared" ref="D163:E163" si="164">left(B163,3)</f>
        <v>ECU</v>
      </c>
      <c r="E163" s="53" t="str">
        <f t="shared" si="164"/>
        <v>PER</v>
      </c>
      <c r="F163" s="53">
        <f>max(SUMIFS('Input - Capacities'!$I$3:$I$1128,'Input - Capacities'!$F$3:$F$1128,A163))</f>
        <v>100</v>
      </c>
      <c r="G163" s="53">
        <f>max(SUMIFS('Input - Capacities'!$J$3:$J$1128,'Input - Capacities'!$F$3:$F$1128,A163))*-1</f>
        <v>100</v>
      </c>
      <c r="H163" s="53">
        <f>if(len(vlookup(A163,'Input - Capacities'!$F$3:$W$2013,6,0))&gt;0,vlookup(A163,'Input - Capacities'!$F$3:$W$2013,6,0),"-")</f>
        <v>230</v>
      </c>
      <c r="I163" s="53">
        <f>if(len(vlookup(A163,'Input - Capacities'!$F$3:$W$2013,7,0))&gt;0,vlookup(A163,'Input - Capacities'!$F$3:$W$2013,7,0),"-")</f>
        <v>104</v>
      </c>
      <c r="J163" s="54" t="str">
        <f>if(len(vlookup(A163,'Input - Capacities'!$F$3:$W$2013,13,0))&gt;0,vlookup(A163,'Input - Capacities'!$F$3:$W$2013,13,0),"-")</f>
        <v>https://www.cier.org/es-uy/Lists/EstadisticasLD/MapaInterconexiones.pdf</v>
      </c>
      <c r="K163" s="55" t="str">
        <f>if(len(vlookup(A163,'Input - Capacities'!$F$3:$W$2013,14,0))&gt;0,vlookup(A163,'Input - Capacities'!$F$3:$W$2013,14,0),"-")</f>
        <v>-</v>
      </c>
      <c r="L163" s="53" t="str">
        <f>if(len(vlookup(A163,'Input - Capacities'!$F$3:$W$2013,17,0))&gt;0,vlookup(A163,'Input - Capacities'!$F$3:$W$2013,17,0),"-")</f>
        <v>Assumed capacities for the newly planned 500 kV line equals the reported maximum directional flow in 2024 (600 MW ECU - PER, 650 MW PER - ECU) - the existing capacities (100 MW). </v>
      </c>
      <c r="M163" s="53" t="str">
        <f>if(len(vlookup(A163,'Input - Capacities'!$F$3:$W$2013,18,0))&gt;0,vlookup(A163,'Input - Capacities'!$F$3:$W$2013,18,0),"-")</f>
        <v>-</v>
      </c>
    </row>
    <row r="164">
      <c r="A164" s="53" t="str">
        <f t="array" ref="A164">IFERROR(INDEX('Input - Capacities'!$F$3:$F$1128, MATCH(0,COUNTIF($A$1:A163, 'Input - Capacities'!$F$3:$F$1128), 0)),"")</f>
        <v>TRNGUFXXSURXX</v>
      </c>
      <c r="B164" s="53" t="str">
        <f t="shared" si="2"/>
        <v>GUFXX</v>
      </c>
      <c r="C164" s="53" t="str">
        <f t="shared" si="3"/>
        <v>SURXX</v>
      </c>
      <c r="D164" s="53" t="str">
        <f t="shared" ref="D164:E164" si="165">left(B164,3)</f>
        <v>GUF</v>
      </c>
      <c r="E164" s="53" t="str">
        <f t="shared" si="165"/>
        <v>SUR</v>
      </c>
      <c r="F164" s="53">
        <f>max(SUMIFS('Input - Capacities'!$I$3:$I$1128,'Input - Capacities'!$F$3:$F$1128,A164))</f>
        <v>0</v>
      </c>
      <c r="G164" s="53">
        <f>max(SUMIFS('Input - Capacities'!$J$3:$J$1128,'Input - Capacities'!$F$3:$F$1128,A164))*-1</f>
        <v>0</v>
      </c>
      <c r="H164" s="53" t="str">
        <f>if(len(vlookup(A164,'Input - Capacities'!$F$3:$W$2013,6,0))&gt;0,vlookup(A164,'Input - Capacities'!$F$3:$W$2013,6,0),"-")</f>
        <v>-</v>
      </c>
      <c r="I164" s="53" t="str">
        <f>if(len(vlookup(A164,'Input - Capacities'!$F$3:$W$2013,7,0))&gt;0,vlookup(A164,'Input - Capacities'!$F$3:$W$2013,7,0),"-")</f>
        <v>-</v>
      </c>
      <c r="J164" s="54" t="str">
        <f>if(len(vlookup(A164,'Input - Capacities'!$F$3:$W$2013,13,0))&gt;0,vlookup(A164,'Input - Capacities'!$F$3:$W$2013,13,0),"-")</f>
        <v>https://www.cier.org/es-uy/Lists/EstadisticasLD/MapaInterconexiones.pdf</v>
      </c>
      <c r="K164" s="55" t="str">
        <f>if(len(vlookup(A164,'Input - Capacities'!$F$3:$W$2013,14,0))&gt;0,vlookup(A164,'Input - Capacities'!$F$3:$W$2013,14,0),"-")</f>
        <v>-</v>
      </c>
      <c r="L164" s="53" t="str">
        <f>if(len(vlookup(A164,'Input - Capacities'!$F$3:$W$2013,17,0))&gt;0,vlookup(A164,'Input - Capacities'!$F$3:$W$2013,17,0),"-")</f>
        <v>-</v>
      </c>
      <c r="M164" s="53" t="str">
        <f>if(len(vlookup(A164,'Input - Capacities'!$F$3:$W$2013,18,0))&gt;0,vlookup(A164,'Input - Capacities'!$F$3:$W$2013,18,0),"-")</f>
        <v>-</v>
      </c>
    </row>
    <row r="165">
      <c r="A165" s="53" t="str">
        <f t="array" ref="A165">IFERROR(INDEX('Input - Capacities'!$F$3:$F$1128, MATCH(0,COUNTIF($A$1:A164, 'Input - Capacities'!$F$3:$F$1128), 0)),"")</f>
        <v>TRNGUYXXSURXX</v>
      </c>
      <c r="B165" s="53" t="str">
        <f t="shared" si="2"/>
        <v>GUYXX</v>
      </c>
      <c r="C165" s="53" t="str">
        <f t="shared" si="3"/>
        <v>SURXX</v>
      </c>
      <c r="D165" s="53" t="str">
        <f t="shared" ref="D165:E165" si="166">left(B165,3)</f>
        <v>GUY</v>
      </c>
      <c r="E165" s="53" t="str">
        <f t="shared" si="166"/>
        <v>SUR</v>
      </c>
      <c r="F165" s="53">
        <f>max(SUMIFS('Input - Capacities'!$I$3:$I$1128,'Input - Capacities'!$F$3:$F$1128,A165))</f>
        <v>0</v>
      </c>
      <c r="G165" s="53">
        <f>max(SUMIFS('Input - Capacities'!$J$3:$J$1128,'Input - Capacities'!$F$3:$F$1128,A165))*-1</f>
        <v>0</v>
      </c>
      <c r="H165" s="53" t="str">
        <f>if(len(vlookup(A165,'Input - Capacities'!$F$3:$W$2013,6,0))&gt;0,vlookup(A165,'Input - Capacities'!$F$3:$W$2013,6,0),"-")</f>
        <v>-</v>
      </c>
      <c r="I165" s="53" t="str">
        <f>if(len(vlookup(A165,'Input - Capacities'!$F$3:$W$2013,7,0))&gt;0,vlookup(A165,'Input - Capacities'!$F$3:$W$2013,7,0),"-")</f>
        <v>-</v>
      </c>
      <c r="J165" s="54" t="str">
        <f>if(len(vlookup(A165,'Input - Capacities'!$F$3:$W$2013,13,0))&gt;0,vlookup(A165,'Input - Capacities'!$F$3:$W$2013,13,0),"-")</f>
        <v>https://www.cier.org/es-uy/Lists/EstadisticasLD/MapaInterconexiones.pdf</v>
      </c>
      <c r="K165" s="55" t="str">
        <f>if(len(vlookup(A165,'Input - Capacities'!$F$3:$W$2013,14,0))&gt;0,vlookup(A165,'Input - Capacities'!$F$3:$W$2013,14,0),"-")</f>
        <v>-</v>
      </c>
      <c r="L165" s="53" t="str">
        <f>if(len(vlookup(A165,'Input - Capacities'!$F$3:$W$2013,17,0))&gt;0,vlookup(A165,'Input - Capacities'!$F$3:$W$2013,17,0),"-")</f>
        <v>-</v>
      </c>
      <c r="M165" s="53" t="str">
        <f>if(len(vlookup(A165,'Input - Capacities'!$F$3:$W$2013,18,0))&gt;0,vlookup(A165,'Input - Capacities'!$F$3:$W$2013,18,0),"-")</f>
        <v>-</v>
      </c>
    </row>
    <row r="166">
      <c r="A166" s="53" t="str">
        <f t="array" ref="A166">IFERROR(INDEX('Input - Capacities'!$F$3:$F$1128, MATCH(0,COUNTIF($A$1:A165, 'Input - Capacities'!$F$3:$F$1128), 0)),"")</f>
        <v>TRNGUYXXVENXX</v>
      </c>
      <c r="B166" s="53" t="str">
        <f t="shared" si="2"/>
        <v>GUYXX</v>
      </c>
      <c r="C166" s="53" t="str">
        <f t="shared" si="3"/>
        <v>VENXX</v>
      </c>
      <c r="D166" s="53" t="str">
        <f t="shared" ref="D166:E166" si="167">left(B166,3)</f>
        <v>GUY</v>
      </c>
      <c r="E166" s="53" t="str">
        <f t="shared" si="167"/>
        <v>VEN</v>
      </c>
      <c r="F166" s="53">
        <f>max(SUMIFS('Input - Capacities'!$I$3:$I$1128,'Input - Capacities'!$F$3:$F$1128,A166))</f>
        <v>0</v>
      </c>
      <c r="G166" s="53">
        <f>max(SUMIFS('Input - Capacities'!$J$3:$J$1128,'Input - Capacities'!$F$3:$F$1128,A166))*-1</f>
        <v>0</v>
      </c>
      <c r="H166" s="53" t="str">
        <f>if(len(vlookup(A166,'Input - Capacities'!$F$3:$W$2013,6,0))&gt;0,vlookup(A166,'Input - Capacities'!$F$3:$W$2013,6,0),"-")</f>
        <v>-</v>
      </c>
      <c r="I166" s="53" t="str">
        <f>if(len(vlookup(A166,'Input - Capacities'!$F$3:$W$2013,7,0))&gt;0,vlookup(A166,'Input - Capacities'!$F$3:$W$2013,7,0),"-")</f>
        <v>-</v>
      </c>
      <c r="J166" s="54" t="str">
        <f>if(len(vlookup(A166,'Input - Capacities'!$F$3:$W$2013,13,0))&gt;0,vlookup(A166,'Input - Capacities'!$F$3:$W$2013,13,0),"-")</f>
        <v>https://www.cier.org/es-uy/Lists/EstadisticasLD/MapaInterconexiones.pdf</v>
      </c>
      <c r="K166" s="55" t="str">
        <f>if(len(vlookup(A166,'Input - Capacities'!$F$3:$W$2013,14,0))&gt;0,vlookup(A166,'Input - Capacities'!$F$3:$W$2013,14,0),"-")</f>
        <v>-</v>
      </c>
      <c r="L166" s="53" t="str">
        <f>if(len(vlookup(A166,'Input - Capacities'!$F$3:$W$2013,17,0))&gt;0,vlookup(A166,'Input - Capacities'!$F$3:$W$2013,17,0),"-")</f>
        <v>-</v>
      </c>
      <c r="M166" s="53" t="str">
        <f>if(len(vlookup(A166,'Input - Capacities'!$F$3:$W$2013,18,0))&gt;0,vlookup(A166,'Input - Capacities'!$F$3:$W$2013,18,0),"-")</f>
        <v>No listed interconnector projects operating or planned in the CIER document.</v>
      </c>
    </row>
    <row r="167">
      <c r="A167" s="53" t="str">
        <f t="array" ref="A167">IFERROR(INDEX('Input - Capacities'!$F$3:$F$1128, MATCH(0,COUNTIF($A$1:A166, 'Input - Capacities'!$F$3:$F$1128), 0)),"")</f>
        <v>TRNAUSTAAUSVI</v>
      </c>
      <c r="B167" s="53" t="str">
        <f t="shared" si="2"/>
        <v>AUSTA</v>
      </c>
      <c r="C167" s="53" t="str">
        <f t="shared" si="3"/>
        <v>AUSVI</v>
      </c>
      <c r="D167" s="53" t="str">
        <f t="shared" ref="D167:E167" si="168">left(B167,3)</f>
        <v>AUS</v>
      </c>
      <c r="E167" s="53" t="str">
        <f t="shared" si="168"/>
        <v>AUS</v>
      </c>
      <c r="F167" s="53">
        <f>max(SUMIFS('Input - Capacities'!$I$3:$I$1128,'Input - Capacities'!$F$3:$F$1128,A167))</f>
        <v>594</v>
      </c>
      <c r="G167" s="53">
        <f>max(SUMIFS('Input - Capacities'!$J$3:$J$1128,'Input - Capacities'!$F$3:$F$1128,A167))*-1</f>
        <v>478</v>
      </c>
      <c r="H167" s="53" t="str">
        <f>if(len(vlookup(A167,'Input - Capacities'!$F$3:$W$2013,6,0))&gt;0,vlookup(A167,'Input - Capacities'!$F$3:$W$2013,6,0),"-")</f>
        <v>-</v>
      </c>
      <c r="I167" s="53">
        <f>if(len(vlookup(A167,'Input - Capacities'!$F$3:$W$2013,7,0))&gt;0,vlookup(A167,'Input - Capacities'!$F$3:$W$2013,7,0),"-")</f>
        <v>370</v>
      </c>
      <c r="J167" s="54" t="str">
        <f>if(len(vlookup(A167,'Input - Capacities'!$F$3:$W$2013,13,0))&gt;0,vlookup(A167,'Input - Capacities'!$F$3:$W$2013,13,0),"-")</f>
        <v>https://www.aemo.com.au/-/media/Files/Electricity/NEM/Security_and_Reliability/Congestion-Information/2017/Interconnector-Capabilities.pdf</v>
      </c>
      <c r="K167" s="54" t="str">
        <f>if(len(vlookup(A167,'Input - Capacities'!$F$3:$W$2013,14,0))&gt;0,vlookup(A167,'Input - Capacities'!$F$3:$W$2013,14,0),"-")</f>
        <v>https://www.apa.com.au/our-services/other-energy-services/electricity-interconnectors/basslink/</v>
      </c>
      <c r="L167" s="53" t="str">
        <f>if(len(vlookup(A167,'Input - Capacities'!$F$3:$W$2013,17,0))&gt;0,vlookup(A167,'Input - Capacities'!$F$3:$W$2013,17,0),"-")</f>
        <v>For planned capacity it is assumed that 'Option 1' of the identified AEMO transmission expansion options will be realised. The net additional network capacity is assumed to be the identified transmission limits if this project gets initiated (1212 MW TAS to VIC, 962 MW VIC to TAS) - the existing capacities.</v>
      </c>
      <c r="M167" s="53" t="str">
        <f>if(len(vlookup(A167,'Input - Capacities'!$F$3:$W$2013,18,0))&gt;0,vlookup(A167,'Input - Capacities'!$F$3:$W$2013,18,0),"-")</f>
        <v>-</v>
      </c>
    </row>
    <row r="168">
      <c r="A168" s="53" t="str">
        <f t="array" ref="A168">IFERROR(INDEX('Input - Capacities'!$F$3:$F$1128, MATCH(0,COUNTIF($A$1:A167, 'Input - Capacities'!$F$3:$F$1128), 0)),"")</f>
        <v>TRNCANABUSAGW</v>
      </c>
      <c r="B168" s="53" t="str">
        <f t="shared" si="2"/>
        <v>CANAB</v>
      </c>
      <c r="C168" s="53" t="str">
        <f t="shared" si="3"/>
        <v>USAGW</v>
      </c>
      <c r="D168" s="53" t="str">
        <f t="shared" ref="D168:E168" si="169">left(B168,3)</f>
        <v>CAN</v>
      </c>
      <c r="E168" s="53" t="str">
        <f t="shared" si="169"/>
        <v>USA</v>
      </c>
      <c r="F168" s="53">
        <f>max(SUMIFS('Input - Capacities'!$I$3:$I$1128,'Input - Capacities'!$F$3:$F$1128,A168))</f>
        <v>0</v>
      </c>
      <c r="G168" s="53">
        <f>max(SUMIFS('Input - Capacities'!$J$3:$J$1128,'Input - Capacities'!$F$3:$F$1128,A168))*-1</f>
        <v>0</v>
      </c>
      <c r="H168" s="53" t="str">
        <f>if(len(vlookup(A168,'Input - Capacities'!$F$3:$W$2013,6,0))&gt;0,vlookup(A168,'Input - Capacities'!$F$3:$W$2013,6,0),"-")</f>
        <v>-</v>
      </c>
      <c r="I168" s="53" t="str">
        <f>if(len(vlookup(A168,'Input - Capacities'!$F$3:$W$2013,7,0))&gt;0,vlookup(A168,'Input - Capacities'!$F$3:$W$2013,7,0),"-")</f>
        <v>-</v>
      </c>
      <c r="J168" s="54" t="str">
        <f>if(len(vlookup(A168,'Input - Capacities'!$F$3:$W$2013,13,0))&gt;0,vlookup(A168,'Input - Capacities'!$F$3:$W$2013,13,0),"-")</f>
        <v>https://www.eia.gov/electricity/gridmonitor/dashboard/electric_overview/US48/US48</v>
      </c>
      <c r="K168" s="55" t="str">
        <f>if(len(vlookup(A168,'Input - Capacities'!$F$3:$W$2013,14,0))&gt;0,vlookup(A168,'Input - Capacities'!$F$3:$W$2013,14,0),"-")</f>
        <v>-</v>
      </c>
      <c r="L168" s="53" t="str">
        <f>if(len(vlookup(A168,'Input - Capacities'!$F$3:$W$2013,17,0))&gt;0,vlookup(A168,'Input - Capacities'!$F$3:$W$2013,17,0),"-")</f>
        <v>-</v>
      </c>
      <c r="M168" s="53" t="str">
        <f>if(len(vlookup(A168,'Input - Capacities'!$F$3:$W$2013,18,0))&gt;0,vlookup(A168,'Input - Capacities'!$F$3:$W$2013,18,0),"-")</f>
        <v>No mentioning of new lines with USA in AESO Long-term Transmission Plan 2022.</v>
      </c>
    </row>
    <row r="169">
      <c r="A169" s="53" t="str">
        <f t="array" ref="A169">IFERROR(INDEX('Input - Capacities'!$F$3:$F$1128, MATCH(0,COUNTIF($A$1:A168, 'Input - Capacities'!$F$3:$F$1128), 0)),"")</f>
        <v>TRNCANABUSANW</v>
      </c>
      <c r="B169" s="53" t="str">
        <f t="shared" si="2"/>
        <v>CANAB</v>
      </c>
      <c r="C169" s="53" t="str">
        <f t="shared" si="3"/>
        <v>USANW</v>
      </c>
      <c r="D169" s="53" t="str">
        <f t="shared" ref="D169:E169" si="170">left(B169,3)</f>
        <v>CAN</v>
      </c>
      <c r="E169" s="53" t="str">
        <f t="shared" si="170"/>
        <v>USA</v>
      </c>
      <c r="F169" s="53">
        <f>max(SUMIFS('Input - Capacities'!$I$3:$I$1128,'Input - Capacities'!$F$3:$F$1128,A169))</f>
        <v>300</v>
      </c>
      <c r="G169" s="53">
        <f>max(SUMIFS('Input - Capacities'!$J$3:$J$1128,'Input - Capacities'!$F$3:$F$1128,A169))*-1</f>
        <v>300</v>
      </c>
      <c r="H169" s="53">
        <f>if(len(vlookup(A169,'Input - Capacities'!$F$3:$W$2013,6,0))&gt;0,vlookup(A169,'Input - Capacities'!$F$3:$W$2013,6,0),"-")</f>
        <v>230</v>
      </c>
      <c r="I169" s="53">
        <f>if(len(vlookup(A169,'Input - Capacities'!$F$3:$W$2013,7,0))&gt;0,vlookup(A169,'Input - Capacities'!$F$3:$W$2013,7,0),"-")</f>
        <v>345</v>
      </c>
      <c r="J169" s="54" t="str">
        <f>if(len(vlookup(A169,'Input - Capacities'!$F$3:$W$2013,13,0))&gt;0,vlookup(A169,'Input - Capacities'!$F$3:$W$2013,13,0),"-")</f>
        <v>https://www.bhe-canada.ca/portfolio/matl/</v>
      </c>
      <c r="K169" s="54" t="str">
        <f>if(len(vlookup(A169,'Input - Capacities'!$F$3:$W$2013,14,0))&gt;0,vlookup(A169,'Input - Capacities'!$F$3:$W$2013,14,0),"-")</f>
        <v>https://www.eia.gov/electricity/gridmonitor/dashboard/electric_overview/US48/US48</v>
      </c>
      <c r="L169" s="53" t="str">
        <f>if(len(vlookup(A169,'Input - Capacities'!$F$3:$W$2013,17,0))&gt;0,vlookup(A169,'Input - Capacities'!$F$3:$W$2013,17,0),"-")</f>
        <v>-</v>
      </c>
      <c r="M169" s="53" t="str">
        <f>if(len(vlookup(A169,'Input - Capacities'!$F$3:$W$2013,18,0))&gt;0,vlookup(A169,'Input - Capacities'!$F$3:$W$2013,18,0),"-")</f>
        <v>No mentioning of new lines with USA in AESO Long-term Transmission Plan 2022.</v>
      </c>
    </row>
    <row r="170">
      <c r="A170" s="53" t="str">
        <f t="array" ref="A170">IFERROR(INDEX('Input - Capacities'!$F$3:$F$1128, MATCH(0,COUNTIF($A$1:A169, 'Input - Capacities'!$F$3:$F$1128), 0)),"")</f>
        <v>TRNCANABUSAWA</v>
      </c>
      <c r="B170" s="53" t="str">
        <f t="shared" si="2"/>
        <v>CANAB</v>
      </c>
      <c r="C170" s="53" t="str">
        <f t="shared" si="3"/>
        <v>USAWA</v>
      </c>
      <c r="D170" s="53" t="str">
        <f t="shared" ref="D170:E170" si="171">left(B170,3)</f>
        <v>CAN</v>
      </c>
      <c r="E170" s="53" t="str">
        <f t="shared" si="171"/>
        <v>USA</v>
      </c>
      <c r="F170" s="53">
        <f>max(SUMIFS('Input - Capacities'!$I$3:$I$1128,'Input - Capacities'!$F$3:$F$1128,A170))</f>
        <v>0</v>
      </c>
      <c r="G170" s="53">
        <f>max(SUMIFS('Input - Capacities'!$J$3:$J$1128,'Input - Capacities'!$F$3:$F$1128,A170))*-1</f>
        <v>0</v>
      </c>
      <c r="H170" s="53" t="str">
        <f>if(len(vlookup(A170,'Input - Capacities'!$F$3:$W$2013,6,0))&gt;0,vlookup(A170,'Input - Capacities'!$F$3:$W$2013,6,0),"-")</f>
        <v>-</v>
      </c>
      <c r="I170" s="53" t="str">
        <f>if(len(vlookup(A170,'Input - Capacities'!$F$3:$W$2013,7,0))&gt;0,vlookup(A170,'Input - Capacities'!$F$3:$W$2013,7,0),"-")</f>
        <v>-</v>
      </c>
      <c r="J170" s="54" t="str">
        <f>if(len(vlookup(A170,'Input - Capacities'!$F$3:$W$2013,13,0))&gt;0,vlookup(A170,'Input - Capacities'!$F$3:$W$2013,13,0),"-")</f>
        <v>https://www.eia.gov/electricity/gridmonitor/dashboard/electric_overview/US48/US48</v>
      </c>
      <c r="K170" s="55" t="str">
        <f>if(len(vlookup(A170,'Input - Capacities'!$F$3:$W$2013,14,0))&gt;0,vlookup(A170,'Input - Capacities'!$F$3:$W$2013,14,0),"-")</f>
        <v>-</v>
      </c>
      <c r="L170" s="53" t="str">
        <f>if(len(vlookup(A170,'Input - Capacities'!$F$3:$W$2013,17,0))&gt;0,vlookup(A170,'Input - Capacities'!$F$3:$W$2013,17,0),"-")</f>
        <v>-</v>
      </c>
      <c r="M170" s="53" t="str">
        <f>if(len(vlookup(A170,'Input - Capacities'!$F$3:$W$2013,18,0))&gt;0,vlookup(A170,'Input - Capacities'!$F$3:$W$2013,18,0),"-")</f>
        <v>No mentioning of new lines with USA in AESO Long-term Transmission Plan 2022.</v>
      </c>
    </row>
    <row r="171">
      <c r="A171" s="53" t="str">
        <f t="array" ref="A171">IFERROR(INDEX('Input - Capacities'!$F$3:$F$1128, MATCH(0,COUNTIF($A$1:A170, 'Input - Capacities'!$F$3:$F$1128), 0)),"")</f>
        <v>TRNCANABUSAWW</v>
      </c>
      <c r="B171" s="53" t="str">
        <f t="shared" si="2"/>
        <v>CANAB</v>
      </c>
      <c r="C171" s="53" t="str">
        <f t="shared" si="3"/>
        <v>USAWW</v>
      </c>
      <c r="D171" s="53" t="str">
        <f t="shared" ref="D171:E171" si="172">left(B171,3)</f>
        <v>CAN</v>
      </c>
      <c r="E171" s="53" t="str">
        <f t="shared" si="172"/>
        <v>USA</v>
      </c>
      <c r="F171" s="53">
        <f>max(SUMIFS('Input - Capacities'!$I$3:$I$1128,'Input - Capacities'!$F$3:$F$1128,A171))</f>
        <v>0</v>
      </c>
      <c r="G171" s="53">
        <f>max(SUMIFS('Input - Capacities'!$J$3:$J$1128,'Input - Capacities'!$F$3:$F$1128,A171))*-1</f>
        <v>0</v>
      </c>
      <c r="H171" s="53" t="str">
        <f>if(len(vlookup(A171,'Input - Capacities'!$F$3:$W$2013,6,0))&gt;0,vlookup(A171,'Input - Capacities'!$F$3:$W$2013,6,0),"-")</f>
        <v>-</v>
      </c>
      <c r="I171" s="53" t="str">
        <f>if(len(vlookup(A171,'Input - Capacities'!$F$3:$W$2013,7,0))&gt;0,vlookup(A171,'Input - Capacities'!$F$3:$W$2013,7,0),"-")</f>
        <v>-</v>
      </c>
      <c r="J171" s="54" t="str">
        <f>if(len(vlookup(A171,'Input - Capacities'!$F$3:$W$2013,13,0))&gt;0,vlookup(A171,'Input - Capacities'!$F$3:$W$2013,13,0),"-")</f>
        <v>https://www.eia.gov/electricity/gridmonitor/dashboard/electric_overview/US48/US48</v>
      </c>
      <c r="K171" s="55" t="str">
        <f>if(len(vlookup(A171,'Input - Capacities'!$F$3:$W$2013,14,0))&gt;0,vlookup(A171,'Input - Capacities'!$F$3:$W$2013,14,0),"-")</f>
        <v>-</v>
      </c>
      <c r="L171" s="53" t="str">
        <f>if(len(vlookup(A171,'Input - Capacities'!$F$3:$W$2013,17,0))&gt;0,vlookup(A171,'Input - Capacities'!$F$3:$W$2013,17,0),"-")</f>
        <v>-</v>
      </c>
      <c r="M171" s="53" t="str">
        <f>if(len(vlookup(A171,'Input - Capacities'!$F$3:$W$2013,18,0))&gt;0,vlookup(A171,'Input - Capacities'!$F$3:$W$2013,18,0),"-")</f>
        <v>No mentioning of new lines with USA in AESO Long-term Transmission Plan 2022.</v>
      </c>
    </row>
    <row r="172">
      <c r="A172" s="53" t="str">
        <f t="array" ref="A172">IFERROR(INDEX('Input - Capacities'!$F$3:$F$1128, MATCH(0,COUNTIF($A$1:A171, 'Input - Capacities'!$F$3:$F$1128), 0)),"")</f>
        <v>TRNCANARUSAIS</v>
      </c>
      <c r="B172" s="53" t="str">
        <f t="shared" si="2"/>
        <v>CANAR</v>
      </c>
      <c r="C172" s="53" t="str">
        <f t="shared" si="3"/>
        <v>USAIS</v>
      </c>
      <c r="D172" s="53" t="str">
        <f t="shared" ref="D172:E172" si="173">left(B172,3)</f>
        <v>CAN</v>
      </c>
      <c r="E172" s="53" t="str">
        <f t="shared" si="173"/>
        <v>USA</v>
      </c>
      <c r="F172" s="53">
        <f>max(SUMIFS('Input - Capacities'!$I$3:$I$1128,'Input - Capacities'!$F$3:$F$1128,A172))</f>
        <v>700</v>
      </c>
      <c r="G172" s="53">
        <f>max(SUMIFS('Input - Capacities'!$J$3:$J$1128,'Input - Capacities'!$F$3:$F$1128,A172))*-1</f>
        <v>350</v>
      </c>
      <c r="H172" s="53" t="str">
        <f>if(len(vlookup(A172,'Input - Capacities'!$F$3:$W$2013,6,0))&gt;0,vlookup(A172,'Input - Capacities'!$F$3:$W$2013,6,0),"-")</f>
        <v>345;345;138;69;69</v>
      </c>
      <c r="I172" s="53" t="str">
        <f>if(len(vlookup(A172,'Input - Capacities'!$F$3:$W$2013,7,0))&gt;0,vlookup(A172,'Input - Capacities'!$F$3:$W$2013,7,0),"-")</f>
        <v>-</v>
      </c>
      <c r="J172" s="54" t="str">
        <f>if(len(vlookup(A172,'Input - Capacities'!$F$3:$W$2013,13,0))&gt;0,vlookup(A172,'Input - Capacities'!$F$3:$W$2013,13,0),"-")</f>
        <v>https://www.cmpco.com/w/system-information</v>
      </c>
      <c r="K172" s="54" t="str">
        <f>if(len(vlookup(A172,'Input - Capacities'!$F$3:$W$2013,14,0))&gt;0,vlookup(A172,'Input - Capacities'!$F$3:$W$2013,14,0),"-")</f>
        <v>https://www.iso-ne.com/static-assets/documents/2020/04/new-england-geographic-diagram-transmission-planning.pdf</v>
      </c>
      <c r="L172" s="53" t="str">
        <f>if(len(vlookup(A172,'Input - Capacities'!$F$3:$W$2013,17,0))&gt;0,vlookup(A172,'Input - Capacities'!$F$3:$W$2013,17,0),"-")</f>
        <v>-</v>
      </c>
      <c r="M172" s="53" t="str">
        <f>if(len(vlookup(A172,'Input - Capacities'!$F$3:$W$2013,18,0))&gt;0,vlookup(A172,'Input - Capacities'!$F$3:$W$2013,18,0),"-")</f>
        <v>No planned lines shown on ISO-NE transmission map.</v>
      </c>
    </row>
    <row r="173">
      <c r="A173" s="53" t="str">
        <f t="array" ref="A173">IFERROR(INDEX('Input - Capacities'!$F$3:$F$1128, MATCH(0,COUNTIF($A$1:A172, 'Input - Capacities'!$F$3:$F$1128), 0)),"")</f>
        <v>TRNCANBCUSAAA</v>
      </c>
      <c r="B173" s="53" t="str">
        <f t="shared" si="2"/>
        <v>CANBC</v>
      </c>
      <c r="C173" s="53" t="str">
        <f t="shared" si="3"/>
        <v>USAAA</v>
      </c>
      <c r="D173" s="53" t="str">
        <f t="shared" ref="D173:E173" si="174">left(B173,3)</f>
        <v>CAN</v>
      </c>
      <c r="E173" s="53" t="str">
        <f t="shared" si="174"/>
        <v>USA</v>
      </c>
      <c r="F173" s="53">
        <f>max(SUMIFS('Input - Capacities'!$I$3:$I$1128,'Input - Capacities'!$F$3:$F$1128,A173))</f>
        <v>0</v>
      </c>
      <c r="G173" s="53">
        <f>max(SUMIFS('Input - Capacities'!$J$3:$J$1128,'Input - Capacities'!$F$3:$F$1128,A173))*-1</f>
        <v>0</v>
      </c>
      <c r="H173" s="53" t="str">
        <f>if(len(vlookup(A173,'Input - Capacities'!$F$3:$W$2013,6,0))&gt;0,vlookup(A173,'Input - Capacities'!$F$3:$W$2013,6,0),"-")</f>
        <v>-</v>
      </c>
      <c r="I173" s="53" t="str">
        <f>if(len(vlookup(A173,'Input - Capacities'!$F$3:$W$2013,7,0))&gt;0,vlookup(A173,'Input - Capacities'!$F$3:$W$2013,7,0),"-")</f>
        <v>-</v>
      </c>
      <c r="J173" s="54" t="str">
        <f>if(len(vlookup(A173,'Input - Capacities'!$F$3:$W$2013,13,0))&gt;0,vlookup(A173,'Input - Capacities'!$F$3:$W$2013,13,0),"-")</f>
        <v>https://www.eia.gov/electricity/gridmonitor/dashboard/electric_overview/US48/US48</v>
      </c>
      <c r="K173" s="54" t="str">
        <f>if(len(vlookup(A173,'Input - Capacities'!$F$3:$W$2013,14,0))&gt;0,vlookup(A173,'Input - Capacities'!$F$3:$W$2013,14,0),"-")</f>
        <v>https://www.bchydro.com/content/dam/BCHydro/customer-portal/documents/corporate/suppliers/transmission-system/maps/transplt-Default-001.pdf</v>
      </c>
      <c r="L173" s="53" t="str">
        <f>if(len(vlookup(A173,'Input - Capacities'!$F$3:$W$2013,17,0))&gt;0,vlookup(A173,'Input - Capacities'!$F$3:$W$2013,17,0),"-")</f>
        <v>-</v>
      </c>
      <c r="M173" s="53" t="str">
        <f>if(len(vlookup(A173,'Input - Capacities'!$F$3:$W$2013,18,0))&gt;0,vlookup(A173,'Input - Capacities'!$F$3:$W$2013,18,0),"-")</f>
        <v>No mentioning of planned lines between BC and the Washington, Idaho, Montana area. Also not visible on BC hydro transmission map.</v>
      </c>
    </row>
    <row r="174">
      <c r="A174" s="53" t="str">
        <f t="array" ref="A174">IFERROR(INDEX('Input - Capacities'!$F$3:$F$1128, MATCH(0,COUNTIF($A$1:A173, 'Input - Capacities'!$F$3:$F$1128), 0)),"")</f>
        <v>TRNCANBCUSAAK</v>
      </c>
      <c r="B174" s="53" t="str">
        <f t="shared" si="2"/>
        <v>CANBC</v>
      </c>
      <c r="C174" s="53" t="str">
        <f t="shared" si="3"/>
        <v>USAAK</v>
      </c>
      <c r="D174" s="53" t="str">
        <f t="shared" ref="D174:E174" si="175">left(B174,3)</f>
        <v>CAN</v>
      </c>
      <c r="E174" s="53" t="str">
        <f t="shared" si="175"/>
        <v>USA</v>
      </c>
      <c r="F174" s="53">
        <f>max(SUMIFS('Input - Capacities'!$I$3:$I$1128,'Input - Capacities'!$F$3:$F$1128,A174))</f>
        <v>0</v>
      </c>
      <c r="G174" s="53">
        <f>max(SUMIFS('Input - Capacities'!$J$3:$J$1128,'Input - Capacities'!$F$3:$F$1128,A174))*-1</f>
        <v>0</v>
      </c>
      <c r="H174" s="53" t="str">
        <f>if(len(vlookup(A174,'Input - Capacities'!$F$3:$W$2013,6,0))&gt;0,vlookup(A174,'Input - Capacities'!$F$3:$W$2013,6,0),"-")</f>
        <v>-</v>
      </c>
      <c r="I174" s="53" t="str">
        <f>if(len(vlookup(A174,'Input - Capacities'!$F$3:$W$2013,7,0))&gt;0,vlookup(A174,'Input - Capacities'!$F$3:$W$2013,7,0),"-")</f>
        <v>-</v>
      </c>
      <c r="J174" s="54" t="str">
        <f>if(len(vlookup(A174,'Input - Capacities'!$F$3:$W$2013,13,0))&gt;0,vlookup(A174,'Input - Capacities'!$F$3:$W$2013,13,0),"-")</f>
        <v>https://natural-resources.canada.ca/energy/electricity-infrastructure/electricity-canada/canada-electric-reliability-framework/british-columbias-electric-reliability-framework/18828</v>
      </c>
      <c r="K174" s="54" t="str">
        <f>if(len(vlookup(A174,'Input - Capacities'!$F$3:$W$2013,14,0))&gt;0,vlookup(A174,'Input - Capacities'!$F$3:$W$2013,14,0),"-")</f>
        <v>https://www.bchydro.com/content/dam/BCHydro/customer-portal/documents/corporate/suppliers/transmission-system/maps/transplt-Default-001.pdf</v>
      </c>
      <c r="L174" s="53" t="str">
        <f>if(len(vlookup(A174,'Input - Capacities'!$F$3:$W$2013,17,0))&gt;0,vlookup(A174,'Input - Capacities'!$F$3:$W$2013,17,0),"-")</f>
        <v>-</v>
      </c>
      <c r="M174" s="53" t="str">
        <f>if(len(vlookup(A174,'Input - Capacities'!$F$3:$W$2013,18,0))&gt;0,vlookup(A174,'Input - Capacities'!$F$3:$W$2013,18,0),"-")</f>
        <v>No existing/planned lines shown on BC Hydro transmission map.</v>
      </c>
    </row>
    <row r="175">
      <c r="A175" s="53" t="str">
        <f t="array" ref="A175">IFERROR(INDEX('Input - Capacities'!$F$3:$F$1128, MATCH(0,COUNTIF($A$1:A174, 'Input - Capacities'!$F$3:$F$1128), 0)),"")</f>
        <v>TRNCANBCUSABP</v>
      </c>
      <c r="B175" s="53" t="str">
        <f t="shared" si="2"/>
        <v>CANBC</v>
      </c>
      <c r="C175" s="53" t="str">
        <f t="shared" si="3"/>
        <v>USABP</v>
      </c>
      <c r="D175" s="53" t="str">
        <f t="shared" ref="D175:E175" si="176">left(B175,3)</f>
        <v>CAN</v>
      </c>
      <c r="E175" s="53" t="str">
        <f t="shared" si="176"/>
        <v>USA</v>
      </c>
      <c r="F175" s="53">
        <f>max(SUMIFS('Input - Capacities'!$I$3:$I$1128,'Input - Capacities'!$F$3:$F$1128,A175))</f>
        <v>2300</v>
      </c>
      <c r="G175" s="53">
        <f>max(SUMIFS('Input - Capacities'!$J$3:$J$1128,'Input - Capacities'!$F$3:$F$1128,A175))*-1</f>
        <v>2000</v>
      </c>
      <c r="H175" s="53" t="str">
        <f>if(len(vlookup(A175,'Input - Capacities'!$F$3:$W$2013,6,0))&gt;0,vlookup(A175,'Input - Capacities'!$F$3:$W$2013,6,0),"-")</f>
        <v>500;500;230;230</v>
      </c>
      <c r="I175" s="53" t="str">
        <f>if(len(vlookup(A175,'Input - Capacities'!$F$3:$W$2013,7,0))&gt;0,vlookup(A175,'Input - Capacities'!$F$3:$W$2013,7,0),"-")</f>
        <v>-</v>
      </c>
      <c r="J175" s="54" t="str">
        <f>if(len(vlookup(A175,'Input - Capacities'!$F$3:$W$2013,13,0))&gt;0,vlookup(A175,'Input - Capacities'!$F$3:$W$2013,13,0),"-")</f>
        <v>https://www.bchydro.com/content/dam/BCHydro/customer-portal/documents/corporate/suppliers/transmission-system/engineering_studies_data/technical_data/line_ratings/nwuscan.pdf</v>
      </c>
      <c r="K175" s="54" t="str">
        <f>if(len(vlookup(A175,'Input - Capacities'!$F$3:$W$2013,14,0))&gt;0,vlookup(A175,'Input - Capacities'!$F$3:$W$2013,14,0),"-")</f>
        <v>https://www.eia.gov/electricity/gridmonitor/dashboard/electric_overview/US48/US48</v>
      </c>
      <c r="L175" s="53" t="str">
        <f>if(len(vlookup(A175,'Input - Capacities'!$F$3:$W$2013,17,0))&gt;0,vlookup(A175,'Input - Capacities'!$F$3:$W$2013,17,0),"-")</f>
        <v>-</v>
      </c>
      <c r="M175" s="53" t="str">
        <f>if(len(vlookup(A175,'Input - Capacities'!$F$3:$W$2013,18,0))&gt;0,vlookup(A175,'Input - Capacities'!$F$3:$W$2013,18,0),"-")</f>
        <v>No mentioning of planned lines between BC and the Washington, Idaho, Montana area. Also not visible on BC hydro transmission map.</v>
      </c>
    </row>
    <row r="176">
      <c r="A176" s="53" t="str">
        <f t="array" ref="A176">IFERROR(INDEX('Input - Capacities'!$F$3:$F$1128, MATCH(0,COUNTIF($A$1:A175, 'Input - Capacities'!$F$3:$F$1128), 0)),"")</f>
        <v>TRNCANBCUSADO</v>
      </c>
      <c r="B176" s="53" t="str">
        <f t="shared" si="2"/>
        <v>CANBC</v>
      </c>
      <c r="C176" s="53" t="str">
        <f t="shared" si="3"/>
        <v>USADO</v>
      </c>
      <c r="D176" s="53" t="str">
        <f t="shared" ref="D176:E176" si="177">left(B176,3)</f>
        <v>CAN</v>
      </c>
      <c r="E176" s="53" t="str">
        <f t="shared" si="177"/>
        <v>USA</v>
      </c>
      <c r="F176" s="53">
        <f>max(SUMIFS('Input - Capacities'!$I$3:$I$1128,'Input - Capacities'!$F$3:$F$1128,A176))</f>
        <v>0</v>
      </c>
      <c r="G176" s="53">
        <f>max(SUMIFS('Input - Capacities'!$J$3:$J$1128,'Input - Capacities'!$F$3:$F$1128,A176))*-1</f>
        <v>0</v>
      </c>
      <c r="H176" s="53" t="str">
        <f>if(len(vlookup(A176,'Input - Capacities'!$F$3:$W$2013,6,0))&gt;0,vlookup(A176,'Input - Capacities'!$F$3:$W$2013,6,0),"-")</f>
        <v>-</v>
      </c>
      <c r="I176" s="53" t="str">
        <f>if(len(vlookup(A176,'Input - Capacities'!$F$3:$W$2013,7,0))&gt;0,vlookup(A176,'Input - Capacities'!$F$3:$W$2013,7,0),"-")</f>
        <v>-</v>
      </c>
      <c r="J176" s="54" t="str">
        <f>if(len(vlookup(A176,'Input - Capacities'!$F$3:$W$2013,13,0))&gt;0,vlookup(A176,'Input - Capacities'!$F$3:$W$2013,13,0),"-")</f>
        <v>https://www.eia.gov/electricity/gridmonitor/dashboard/electric_overview/US48/US48</v>
      </c>
      <c r="K176" s="54" t="str">
        <f>if(len(vlookup(A176,'Input - Capacities'!$F$3:$W$2013,14,0))&gt;0,vlookup(A176,'Input - Capacities'!$F$3:$W$2013,14,0),"-")</f>
        <v>https://www.bchydro.com/content/dam/BCHydro/customer-portal/documents/corporate/suppliers/transmission-system/maps/transplt-Default-001.pdf</v>
      </c>
      <c r="L176" s="53" t="str">
        <f>if(len(vlookup(A176,'Input - Capacities'!$F$3:$W$2013,17,0))&gt;0,vlookup(A176,'Input - Capacities'!$F$3:$W$2013,17,0),"-")</f>
        <v>-</v>
      </c>
      <c r="M176" s="53" t="str">
        <f>if(len(vlookup(A176,'Input - Capacities'!$F$3:$W$2013,18,0))&gt;0,vlookup(A176,'Input - Capacities'!$F$3:$W$2013,18,0),"-")</f>
        <v>No mentioning of planned lines between BC and the Washington, Idaho, Montana area. Also not visible on BC hydro transmission map.</v>
      </c>
    </row>
    <row r="177">
      <c r="A177" s="53" t="str">
        <f t="array" ref="A177">IFERROR(INDEX('Input - Capacities'!$F$3:$F$1128, MATCH(0,COUNTIF($A$1:A176, 'Input - Capacities'!$F$3:$F$1128), 0)),"")</f>
        <v>TRNCANBCUSAPI</v>
      </c>
      <c r="B177" s="53" t="str">
        <f t="shared" si="2"/>
        <v>CANBC</v>
      </c>
      <c r="C177" s="53" t="str">
        <f t="shared" si="3"/>
        <v>USAPI</v>
      </c>
      <c r="D177" s="53" t="str">
        <f t="shared" ref="D177:E177" si="178">left(B177,3)</f>
        <v>CAN</v>
      </c>
      <c r="E177" s="53" t="str">
        <f t="shared" si="178"/>
        <v>USA</v>
      </c>
      <c r="F177" s="53">
        <f>max(SUMIFS('Input - Capacities'!$I$3:$I$1128,'Input - Capacities'!$F$3:$F$1128,A177))</f>
        <v>0</v>
      </c>
      <c r="G177" s="53">
        <f>max(SUMIFS('Input - Capacities'!$J$3:$J$1128,'Input - Capacities'!$F$3:$F$1128,A177))*-1</f>
        <v>0</v>
      </c>
      <c r="H177" s="53" t="str">
        <f>if(len(vlookup(A177,'Input - Capacities'!$F$3:$W$2013,6,0))&gt;0,vlookup(A177,'Input - Capacities'!$F$3:$W$2013,6,0),"-")</f>
        <v>-</v>
      </c>
      <c r="I177" s="53" t="str">
        <f>if(len(vlookup(A177,'Input - Capacities'!$F$3:$W$2013,7,0))&gt;0,vlookup(A177,'Input - Capacities'!$F$3:$W$2013,7,0),"-")</f>
        <v>-</v>
      </c>
      <c r="J177" s="54" t="str">
        <f>if(len(vlookup(A177,'Input - Capacities'!$F$3:$W$2013,13,0))&gt;0,vlookup(A177,'Input - Capacities'!$F$3:$W$2013,13,0),"-")</f>
        <v>https://www.eia.gov/electricity/gridmonitor/dashboard/electric_overview/US48/US48</v>
      </c>
      <c r="K177" s="54" t="str">
        <f>if(len(vlookup(A177,'Input - Capacities'!$F$3:$W$2013,14,0))&gt;0,vlookup(A177,'Input - Capacities'!$F$3:$W$2013,14,0),"-")</f>
        <v>https://www.bchydro.com/content/dam/BCHydro/customer-portal/documents/corporate/suppliers/transmission-system/maps/transplt-Default-001.pdf</v>
      </c>
      <c r="L177" s="53" t="str">
        <f>if(len(vlookup(A177,'Input - Capacities'!$F$3:$W$2013,17,0))&gt;0,vlookup(A177,'Input - Capacities'!$F$3:$W$2013,17,0),"-")</f>
        <v>-</v>
      </c>
      <c r="M177" s="53" t="str">
        <f>if(len(vlookup(A177,'Input - Capacities'!$F$3:$W$2013,18,0))&gt;0,vlookup(A177,'Input - Capacities'!$F$3:$W$2013,18,0),"-")</f>
        <v>No mentioning of planned lines between BC and the Washington, Idaho, Montana area. Also not visible on BC hydro transmission map.</v>
      </c>
    </row>
    <row r="178">
      <c r="A178" s="53" t="str">
        <f t="array" ref="A178">IFERROR(INDEX('Input - Capacities'!$F$3:$F$1128, MATCH(0,COUNTIF($A$1:A177, 'Input - Capacities'!$F$3:$F$1128), 0)),"")</f>
        <v>TRNCANMBUSAMI</v>
      </c>
      <c r="B178" s="53" t="str">
        <f t="shared" si="2"/>
        <v>CANMB</v>
      </c>
      <c r="C178" s="53" t="str">
        <f t="shared" si="3"/>
        <v>USAMI</v>
      </c>
      <c r="D178" s="53" t="str">
        <f t="shared" ref="D178:E178" si="179">left(B178,3)</f>
        <v>CAN</v>
      </c>
      <c r="E178" s="53" t="str">
        <f t="shared" si="179"/>
        <v>USA</v>
      </c>
      <c r="F178" s="53">
        <f>max(SUMIFS('Input - Capacities'!$I$3:$I$1128,'Input - Capacities'!$F$3:$F$1128,A178))</f>
        <v>2983</v>
      </c>
      <c r="G178" s="53">
        <f>max(SUMIFS('Input - Capacities'!$J$3:$J$1128,'Input - Capacities'!$F$3:$F$1128,A178))*-1</f>
        <v>1583</v>
      </c>
      <c r="H178" s="53" t="str">
        <f>if(len(vlookup(A178,'Input - Capacities'!$F$3:$W$2013,6,0))&gt;0,vlookup(A178,'Input - Capacities'!$F$3:$W$2013,6,0),"-")</f>
        <v>-</v>
      </c>
      <c r="I178" s="53" t="str">
        <f>if(len(vlookup(A178,'Input - Capacities'!$F$3:$W$2013,7,0))&gt;0,vlookup(A178,'Input - Capacities'!$F$3:$W$2013,7,0),"-")</f>
        <v>-</v>
      </c>
      <c r="J178" s="54" t="str">
        <f>if(len(vlookup(A178,'Input - Capacities'!$F$3:$W$2013,13,0))&gt;0,vlookup(A178,'Input - Capacities'!$F$3:$W$2013,13,0),"-")</f>
        <v>https://www.eia.gov/electricity/gridmonitor/dashboard/electric_overview/US48/US48</v>
      </c>
      <c r="K178" s="54" t="str">
        <f>if(len(vlookup(A178,'Input - Capacities'!$F$3:$W$2013,14,0))&gt;0,vlookup(A178,'Input - Capacities'!$F$3:$W$2013,14,0),"-")</f>
        <v>http://www.oasis.oati.com/woa/docs/MHEB/MHEBdocs/2015_Transmission_Interface_Capability_Report.pdf</v>
      </c>
      <c r="L178" s="53" t="str">
        <f>if(len(vlookup(A178,'Input - Capacities'!$F$3:$W$2013,17,0))&gt;0,vlookup(A178,'Input - Capacities'!$F$3:$W$2013,17,0),"-")</f>
        <v>-</v>
      </c>
      <c r="M178" s="53" t="str">
        <f>if(len(vlookup(A178,'Input - Capacities'!$F$3:$W$2013,18,0))&gt;0,vlookup(A178,'Input - Capacities'!$F$3:$W$2013,18,0),"-")</f>
        <v>Includes firm transfer capabilities as of 2015 + additional 883 MW line capacity as of 2021 with new 500 kV Great Northern Transmission Line. No mentioning of planned lines between Manitoba and United States except for the existing ones with MISO (USAMI). Manitoba expects to reduce exports of electricity over the coming years due to growing domestic demand.</v>
      </c>
    </row>
    <row r="179">
      <c r="A179" s="53" t="str">
        <f t="array" ref="A179">IFERROR(INDEX('Input - Capacities'!$F$3:$F$1128, MATCH(0,COUNTIF($A$1:A178, 'Input - Capacities'!$F$3:$F$1128), 0)),"")</f>
        <v>TRNCANMBUSASW</v>
      </c>
      <c r="B179" s="53" t="str">
        <f t="shared" si="2"/>
        <v>CANMB</v>
      </c>
      <c r="C179" s="53" t="str">
        <f t="shared" si="3"/>
        <v>USASW</v>
      </c>
      <c r="D179" s="53" t="str">
        <f t="shared" ref="D179:E179" si="180">left(B179,3)</f>
        <v>CAN</v>
      </c>
      <c r="E179" s="53" t="str">
        <f t="shared" si="180"/>
        <v>USA</v>
      </c>
      <c r="F179" s="53">
        <f>max(SUMIFS('Input - Capacities'!$I$3:$I$1128,'Input - Capacities'!$F$3:$F$1128,A179))</f>
        <v>0</v>
      </c>
      <c r="G179" s="53">
        <f>max(SUMIFS('Input - Capacities'!$J$3:$J$1128,'Input - Capacities'!$F$3:$F$1128,A179))*-1</f>
        <v>0</v>
      </c>
      <c r="H179" s="53" t="str">
        <f>if(len(vlookup(A179,'Input - Capacities'!$F$3:$W$2013,6,0))&gt;0,vlookup(A179,'Input - Capacities'!$F$3:$W$2013,6,0),"-")</f>
        <v>-</v>
      </c>
      <c r="I179" s="53" t="str">
        <f>if(len(vlookup(A179,'Input - Capacities'!$F$3:$W$2013,7,0))&gt;0,vlookup(A179,'Input - Capacities'!$F$3:$W$2013,7,0),"-")</f>
        <v>-</v>
      </c>
      <c r="J179" s="54" t="str">
        <f>if(len(vlookup(A179,'Input - Capacities'!$F$3:$W$2013,13,0))&gt;0,vlookup(A179,'Input - Capacities'!$F$3:$W$2013,13,0),"-")</f>
        <v>https://www.eia.gov/electricity/gridmonitor/dashboard/electric_overview/US48/US48</v>
      </c>
      <c r="K179" s="55" t="str">
        <f>if(len(vlookup(A179,'Input - Capacities'!$F$3:$W$2013,14,0))&gt;0,vlookup(A179,'Input - Capacities'!$F$3:$W$2013,14,0),"-")</f>
        <v>-</v>
      </c>
      <c r="L179" s="53" t="str">
        <f>if(len(vlookup(A179,'Input - Capacities'!$F$3:$W$2013,17,0))&gt;0,vlookup(A179,'Input - Capacities'!$F$3:$W$2013,17,0),"-")</f>
        <v>-</v>
      </c>
      <c r="M179" s="53" t="str">
        <f>if(len(vlookup(A179,'Input - Capacities'!$F$3:$W$2013,18,0))&gt;0,vlookup(A179,'Input - Capacities'!$F$3:$W$2013,18,0),"-")</f>
        <v>No mentioning of planned lines between Manitoba and United States except for the existing ones with MISO (USAMI). Manitoba expects to reduce exports of electricity over the coming years due to growing domestic demand.</v>
      </c>
    </row>
    <row r="180">
      <c r="A180" s="53" t="str">
        <f t="array" ref="A180">IFERROR(INDEX('Input - Capacities'!$F$3:$F$1128, MATCH(0,COUNTIF($A$1:A179, 'Input - Capacities'!$F$3:$F$1128), 0)),"")</f>
        <v>TRNCANNOUSAAK</v>
      </c>
      <c r="B180" s="53" t="str">
        <f t="shared" si="2"/>
        <v>CANNO</v>
      </c>
      <c r="C180" s="53" t="str">
        <f t="shared" si="3"/>
        <v>USAAK</v>
      </c>
      <c r="D180" s="53" t="str">
        <f t="shared" ref="D180:E180" si="181">left(B180,3)</f>
        <v>CAN</v>
      </c>
      <c r="E180" s="53" t="str">
        <f t="shared" si="181"/>
        <v>USA</v>
      </c>
      <c r="F180" s="53">
        <f>max(SUMIFS('Input - Capacities'!$I$3:$I$1128,'Input - Capacities'!$F$3:$F$1128,A180))</f>
        <v>0</v>
      </c>
      <c r="G180" s="53">
        <f>max(SUMIFS('Input - Capacities'!$J$3:$J$1128,'Input - Capacities'!$F$3:$F$1128,A180))*-1</f>
        <v>0</v>
      </c>
      <c r="H180" s="53" t="str">
        <f>if(len(vlookup(A180,'Input - Capacities'!$F$3:$W$2013,6,0))&gt;0,vlookup(A180,'Input - Capacities'!$F$3:$W$2013,6,0),"-")</f>
        <v>-</v>
      </c>
      <c r="I180" s="53" t="str">
        <f>if(len(vlookup(A180,'Input - Capacities'!$F$3:$W$2013,7,0))&gt;0,vlookup(A180,'Input - Capacities'!$F$3:$W$2013,7,0),"-")</f>
        <v>-</v>
      </c>
      <c r="J180" s="54" t="str">
        <f>if(len(vlookup(A180,'Input - Capacities'!$F$3:$W$2013,13,0))&gt;0,vlookup(A180,'Input - Capacities'!$F$3:$W$2013,13,0),"-")</f>
        <v>https://natural-resources.canada.ca/energy/electricity-infrastructure/electricity-canada/canada-electric-reliability-framework/northwest-territories-electric-reliability-framework/18838</v>
      </c>
      <c r="K180" s="54" t="str">
        <f>if(len(vlookup(A180,'Input - Capacities'!$F$3:$W$2013,14,0))&gt;0,vlookup(A180,'Input - Capacities'!$F$3:$W$2013,14,0),"-")</f>
        <v>https://natural-resources.canada.ca/energy/electricity-infrastructure/electricity-canada/canada-electric-reliability-framework/yukons-electric-reliability-framework/18800</v>
      </c>
      <c r="L180" s="53" t="str">
        <f>if(len(vlookup(A180,'Input - Capacities'!$F$3:$W$2013,17,0))&gt;0,vlookup(A180,'Input - Capacities'!$F$3:$W$2013,17,0),"-")</f>
        <v>-</v>
      </c>
      <c r="M180" s="53" t="str">
        <f>if(len(vlookup(A180,'Input - Capacities'!$F$3:$W$2013,18,0))&gt;0,vlookup(A180,'Input - Capacities'!$F$3:$W$2013,18,0),"-")</f>
        <v>Alaska, Yukon, Nunavut and the Northwest Territories have isolated and scattered systems due to its large size.</v>
      </c>
    </row>
    <row r="181">
      <c r="A181" s="53" t="str">
        <f t="array" ref="A181">IFERROR(INDEX('Input - Capacities'!$F$3:$F$1128, MATCH(0,COUNTIF($A$1:A180, 'Input - Capacities'!$F$3:$F$1128), 0)),"")</f>
        <v>TRNCANONUSAMI</v>
      </c>
      <c r="B181" s="53" t="str">
        <f t="shared" si="2"/>
        <v>CANON</v>
      </c>
      <c r="C181" s="53" t="str">
        <f t="shared" si="3"/>
        <v>USAMI</v>
      </c>
      <c r="D181" s="53" t="str">
        <f t="shared" ref="D181:E181" si="182">left(B181,3)</f>
        <v>CAN</v>
      </c>
      <c r="E181" s="53" t="str">
        <f t="shared" si="182"/>
        <v>USA</v>
      </c>
      <c r="F181" s="53">
        <f>max(SUMIFS('Input - Capacities'!$I$3:$I$1128,'Input - Capacities'!$F$3:$F$1128,A181))</f>
        <v>1650</v>
      </c>
      <c r="G181" s="53">
        <f>max(SUMIFS('Input - Capacities'!$J$3:$J$1128,'Input - Capacities'!$F$3:$F$1128,A181))*-1</f>
        <v>1450</v>
      </c>
      <c r="H181" s="53" t="str">
        <f>if(len(vlookup(A181,'Input - Capacities'!$F$3:$W$2013,6,0))&gt;0,vlookup(A181,'Input - Capacities'!$F$3:$W$2013,6,0),"-")</f>
        <v>-</v>
      </c>
      <c r="I181" s="53" t="str">
        <f>if(len(vlookup(A181,'Input - Capacities'!$F$3:$W$2013,7,0))&gt;0,vlookup(A181,'Input - Capacities'!$F$3:$W$2013,7,0),"-")</f>
        <v>-</v>
      </c>
      <c r="J181" s="54" t="str">
        <f>if(len(vlookup(A181,'Input - Capacities'!$F$3:$W$2013,13,0))&gt;0,vlookup(A181,'Input - Capacities'!$F$3:$W$2013,13,0),"-")</f>
        <v>https://www.ieso.ca/-/media/Files/IESO/Document-Library/planning-forecasts/apo/Dec2021/Ontario-Transmission-Interfaces-and-Interties-Overview.ashx</v>
      </c>
      <c r="K181" s="55" t="str">
        <f>if(len(vlookup(A181,'Input - Capacities'!$F$3:$W$2013,14,0))&gt;0,vlookup(A181,'Input - Capacities'!$F$3:$W$2013,14,0),"-")</f>
        <v>-</v>
      </c>
      <c r="L181" s="53" t="str">
        <f>if(len(vlookup(A181,'Input - Capacities'!$F$3:$W$2013,17,0))&gt;0,vlookup(A181,'Input - Capacities'!$F$3:$W$2013,17,0),"-")</f>
        <v>-</v>
      </c>
      <c r="M181" s="53" t="str">
        <f>if(len(vlookup(A181,'Input - Capacities'!$F$3:$W$2013,18,0))&gt;0,vlookup(A181,'Input - Capacities'!$F$3:$W$2013,18,0),"-")</f>
        <v>No mentioning of new lines with USA in IESO Annual Planning Outlook 2022.</v>
      </c>
    </row>
    <row r="182">
      <c r="A182" s="53" t="str">
        <f t="array" ref="A182">IFERROR(INDEX('Input - Capacities'!$F$3:$F$1128, MATCH(0,COUNTIF($A$1:A181, 'Input - Capacities'!$F$3:$F$1128), 0)),"")</f>
        <v>TRNCANONUSANY</v>
      </c>
      <c r="B182" s="53" t="str">
        <f t="shared" si="2"/>
        <v>CANON</v>
      </c>
      <c r="C182" s="53" t="str">
        <f t="shared" si="3"/>
        <v>USANY</v>
      </c>
      <c r="D182" s="53" t="str">
        <f t="shared" ref="D182:E182" si="183">left(B182,3)</f>
        <v>CAN</v>
      </c>
      <c r="E182" s="53" t="str">
        <f t="shared" si="183"/>
        <v>USA</v>
      </c>
      <c r="F182" s="53">
        <f>max(SUMIFS('Input - Capacities'!$I$3:$I$1128,'Input - Capacities'!$F$3:$F$1128,A182))</f>
        <v>2400</v>
      </c>
      <c r="G182" s="53">
        <f>max(SUMIFS('Input - Capacities'!$J$3:$J$1128,'Input - Capacities'!$F$3:$F$1128,A182))*-1</f>
        <v>1900</v>
      </c>
      <c r="H182" s="53" t="str">
        <f>if(len(vlookup(A182,'Input - Capacities'!$F$3:$W$2013,6,0))&gt;0,vlookup(A182,'Input - Capacities'!$F$3:$W$2013,6,0),"-")</f>
        <v>-</v>
      </c>
      <c r="I182" s="53" t="str">
        <f>if(len(vlookup(A182,'Input - Capacities'!$F$3:$W$2013,7,0))&gt;0,vlookup(A182,'Input - Capacities'!$F$3:$W$2013,7,0),"-")</f>
        <v>-</v>
      </c>
      <c r="J182" s="54" t="str">
        <f>if(len(vlookup(A182,'Input - Capacities'!$F$3:$W$2013,13,0))&gt;0,vlookup(A182,'Input - Capacities'!$F$3:$W$2013,13,0),"-")</f>
        <v>https://www.ieso.ca/-/media/Files/IESO/Document-Library/planning-forecasts/apo/Dec2021/Ontario-Transmission-Interfaces-and-Interties-Overview.ashx</v>
      </c>
      <c r="K182" s="55" t="str">
        <f>if(len(vlookup(A182,'Input - Capacities'!$F$3:$W$2013,14,0))&gt;0,vlookup(A182,'Input - Capacities'!$F$3:$W$2013,14,0),"-")</f>
        <v>-</v>
      </c>
      <c r="L182" s="53" t="str">
        <f>if(len(vlookup(A182,'Input - Capacities'!$F$3:$W$2013,17,0))&gt;0,vlookup(A182,'Input - Capacities'!$F$3:$W$2013,17,0),"-")</f>
        <v>-</v>
      </c>
      <c r="M182" s="53" t="str">
        <f>if(len(vlookup(A182,'Input - Capacities'!$F$3:$W$2013,18,0))&gt;0,vlookup(A182,'Input - Capacities'!$F$3:$W$2013,18,0),"-")</f>
        <v>No mentioning of new lines with USA in IESO Annual Planning Outlook 2022.</v>
      </c>
    </row>
    <row r="183">
      <c r="A183" s="53" t="str">
        <f t="array" ref="A183">IFERROR(INDEX('Input - Capacities'!$F$3:$F$1128, MATCH(0,COUNTIF($A$1:A182, 'Input - Capacities'!$F$3:$F$1128), 0)),"")</f>
        <v>TRNCANQCUSAIS</v>
      </c>
      <c r="B183" s="53" t="str">
        <f t="shared" si="2"/>
        <v>CANQC</v>
      </c>
      <c r="C183" s="53" t="str">
        <f t="shared" si="3"/>
        <v>USAIS</v>
      </c>
      <c r="D183" s="53" t="str">
        <f t="shared" ref="D183:E183" si="184">left(B183,3)</f>
        <v>CAN</v>
      </c>
      <c r="E183" s="53" t="str">
        <f t="shared" si="184"/>
        <v>USA</v>
      </c>
      <c r="F183" s="53">
        <f>max(SUMIFS('Input - Capacities'!$I$3:$I$1128,'Input - Capacities'!$F$3:$F$1128,A183))</f>
        <v>2275</v>
      </c>
      <c r="G183" s="53">
        <f>max(SUMIFS('Input - Capacities'!$J$3:$J$1128,'Input - Capacities'!$F$3:$F$1128,A183))*-1</f>
        <v>2170</v>
      </c>
      <c r="H183" s="53" t="str">
        <f>if(len(vlookup(A183,'Input - Capacities'!$F$3:$W$2013,6,0))&gt;0,vlookup(A183,'Input - Capacities'!$F$3:$W$2013,6,0),"-")</f>
        <v>450;120;115</v>
      </c>
      <c r="I183" s="53" t="str">
        <f>if(len(vlookup(A183,'Input - Capacities'!$F$3:$W$2013,7,0))&gt;0,vlookup(A183,'Input - Capacities'!$F$3:$W$2013,7,0),"-")</f>
        <v>1448;;</v>
      </c>
      <c r="J183" s="54" t="str">
        <f>if(len(vlookup(A183,'Input - Capacities'!$F$3:$W$2013,13,0))&gt;0,vlookup(A183,'Input - Capacities'!$F$3:$W$2013,13,0),"-")</f>
        <v>http://www.oasis.oati.com/hqt/index.html</v>
      </c>
      <c r="K183" s="54" t="str">
        <f>if(len(vlookup(A183,'Input - Capacities'!$F$3:$W$2013,14,0))&gt;0,vlookup(A183,'Input - Capacities'!$F$3:$W$2013,14,0),"-")</f>
        <v>https://www.nyiso.com/documents/20142/3691300/Summer2023-OperatingStudy-OC.pdf/7d9898e2-21b0-9d45-fef4-68977d271e68</v>
      </c>
      <c r="L183" s="53" t="str">
        <f>if(len(vlookup(A183,'Input - Capacities'!$F$3:$W$2013,17,0))&gt;0,vlookup(A183,'Input - Capacities'!$F$3:$W$2013,17,0),"-")</f>
        <v>-</v>
      </c>
      <c r="M183" s="53" t="str">
        <f>if(len(vlookup(A183,'Input - Capacities'!$F$3:$W$2013,18,0))&gt;0,vlookup(A183,'Input - Capacities'!$F$3:$W$2013,18,0),"-")</f>
        <v>-</v>
      </c>
    </row>
    <row r="184">
      <c r="A184" s="53" t="str">
        <f t="array" ref="A184">IFERROR(INDEX('Input - Capacities'!$F$3:$F$1128, MATCH(0,COUNTIF($A$1:A183, 'Input - Capacities'!$F$3:$F$1128), 0)),"")</f>
        <v>TRNCANQCUSANY</v>
      </c>
      <c r="B184" s="53" t="str">
        <f t="shared" si="2"/>
        <v>CANQC</v>
      </c>
      <c r="C184" s="53" t="str">
        <f t="shared" si="3"/>
        <v>USANY</v>
      </c>
      <c r="D184" s="53" t="str">
        <f t="shared" ref="D184:E184" si="185">left(B184,3)</f>
        <v>CAN</v>
      </c>
      <c r="E184" s="53" t="str">
        <f t="shared" si="185"/>
        <v>USA</v>
      </c>
      <c r="F184" s="53">
        <f>max(SUMIFS('Input - Capacities'!$I$3:$I$1128,'Input - Capacities'!$F$3:$F$1128,A184))</f>
        <v>2070</v>
      </c>
      <c r="G184" s="53">
        <f>max(SUMIFS('Input - Capacities'!$J$3:$J$1128,'Input - Capacities'!$F$3:$F$1128,A184))*-1</f>
        <v>1100</v>
      </c>
      <c r="H184" s="53" t="str">
        <f>if(len(vlookup(A184,'Input - Capacities'!$F$3:$W$2013,6,0))&gt;0,vlookup(A184,'Input - Capacities'!$F$3:$W$2013,6,0),"-")</f>
        <v>115;765</v>
      </c>
      <c r="I184" s="53" t="str">
        <f>if(len(vlookup(A184,'Input - Capacities'!$F$3:$W$2013,7,0))&gt;0,vlookup(A184,'Input - Capacities'!$F$3:$W$2013,7,0),"-")</f>
        <v>75;</v>
      </c>
      <c r="J184" s="54" t="str">
        <f>if(len(vlookup(A184,'Input - Capacities'!$F$3:$W$2013,13,0))&gt;0,vlookup(A184,'Input - Capacities'!$F$3:$W$2013,13,0),"-")</f>
        <v>http://www.oasis.oati.com/hqt/index.html</v>
      </c>
      <c r="K184" s="54" t="str">
        <f>if(len(vlookup(A184,'Input - Capacities'!$F$3:$W$2013,14,0))&gt;0,vlookup(A184,'Input - Capacities'!$F$3:$W$2013,14,0),"-")</f>
        <v>https://www.nyiso.com/documents/20142/3691300/Summer2023-OperatingStudy-OC.pdf/7d9898e2-21b0-9d45-fef4-68977d271e68</v>
      </c>
      <c r="L184" s="53" t="str">
        <f>if(len(vlookup(A184,'Input - Capacities'!$F$3:$W$2013,17,0))&gt;0,vlookup(A184,'Input - Capacities'!$F$3:$W$2013,17,0),"-")</f>
        <v>-</v>
      </c>
      <c r="M184" s="53" t="str">
        <f>if(len(vlookup(A184,'Input - Capacities'!$F$3:$W$2013,18,0))&gt;0,vlookup(A184,'Input - Capacities'!$F$3:$W$2013,18,0),"-")</f>
        <v>-</v>
      </c>
    </row>
    <row r="185">
      <c r="A185" s="53" t="str">
        <f t="array" ref="A185">IFERROR(INDEX('Input - Capacities'!$F$3:$F$1128, MATCH(0,COUNTIF($A$1:A184, 'Input - Capacities'!$F$3:$F$1128), 0)),"")</f>
        <v>TRNCANSKUSAMI</v>
      </c>
      <c r="B185" s="53" t="str">
        <f t="shared" si="2"/>
        <v>CANSK</v>
      </c>
      <c r="C185" s="53" t="str">
        <f t="shared" si="3"/>
        <v>USAMI</v>
      </c>
      <c r="D185" s="53" t="str">
        <f t="shared" ref="D185:E185" si="186">left(B185,3)</f>
        <v>CAN</v>
      </c>
      <c r="E185" s="53" t="str">
        <f t="shared" si="186"/>
        <v>USA</v>
      </c>
      <c r="F185" s="53">
        <f>max(SUMIFS('Input - Capacities'!$I$3:$I$1128,'Input - Capacities'!$F$3:$F$1128,A185))</f>
        <v>0</v>
      </c>
      <c r="G185" s="53">
        <f>max(SUMIFS('Input - Capacities'!$J$3:$J$1128,'Input - Capacities'!$F$3:$F$1128,A185))*-1</f>
        <v>0</v>
      </c>
      <c r="H185" s="53" t="str">
        <f>if(len(vlookup(A185,'Input - Capacities'!$F$3:$W$2013,6,0))&gt;0,vlookup(A185,'Input - Capacities'!$F$3:$W$2013,6,0),"-")</f>
        <v>-</v>
      </c>
      <c r="I185" s="53" t="str">
        <f>if(len(vlookup(A185,'Input - Capacities'!$F$3:$W$2013,7,0))&gt;0,vlookup(A185,'Input - Capacities'!$F$3:$W$2013,7,0),"-")</f>
        <v>-</v>
      </c>
      <c r="J185" s="54" t="str">
        <f>if(len(vlookup(A185,'Input - Capacities'!$F$3:$W$2013,13,0))&gt;0,vlookup(A185,'Input - Capacities'!$F$3:$W$2013,13,0),"-")</f>
        <v>https://www.eia.gov/electricity/gridmonitor/dashboard/electric_overview/US48/US48</v>
      </c>
      <c r="K185" s="55" t="str">
        <f>if(len(vlookup(A185,'Input - Capacities'!$F$3:$W$2013,14,0))&gt;0,vlookup(A185,'Input - Capacities'!$F$3:$W$2013,14,0),"-")</f>
        <v>-</v>
      </c>
      <c r="L185" s="53" t="str">
        <f>if(len(vlookup(A185,'Input - Capacities'!$F$3:$W$2013,17,0))&gt;0,vlookup(A185,'Input - Capacities'!$F$3:$W$2013,17,0),"-")</f>
        <v>-</v>
      </c>
      <c r="M185" s="53" t="str">
        <f>if(len(vlookup(A185,'Input - Capacities'!$F$3:$W$2013,18,0))&gt;0,vlookup(A185,'Input - Capacities'!$F$3:$W$2013,18,0),"-")</f>
        <v>No mentioning of planned lines between Saskatchewan and United States except for the ones with Southwest Power Pool (USASW).</v>
      </c>
    </row>
    <row r="186">
      <c r="A186" s="53" t="str">
        <f t="array" ref="A186">IFERROR(INDEX('Input - Capacities'!$F$3:$F$1128, MATCH(0,COUNTIF($A$1:A185, 'Input - Capacities'!$F$3:$F$1128), 0)),"")</f>
        <v>TRNCANSKUSASW</v>
      </c>
      <c r="B186" s="53" t="str">
        <f t="shared" si="2"/>
        <v>CANSK</v>
      </c>
      <c r="C186" s="53" t="str">
        <f t="shared" si="3"/>
        <v>USASW</v>
      </c>
      <c r="D186" s="53" t="str">
        <f t="shared" ref="D186:E186" si="187">left(B186,3)</f>
        <v>CAN</v>
      </c>
      <c r="E186" s="53" t="str">
        <f t="shared" si="187"/>
        <v>USA</v>
      </c>
      <c r="F186" s="53">
        <f>max(SUMIFS('Input - Capacities'!$I$3:$I$1128,'Input - Capacities'!$F$3:$F$1128,A186))</f>
        <v>150</v>
      </c>
      <c r="G186" s="53">
        <f>max(SUMIFS('Input - Capacities'!$J$3:$J$1128,'Input - Capacities'!$F$3:$F$1128,A186))*-1</f>
        <v>150</v>
      </c>
      <c r="H186" s="53" t="str">
        <f>if(len(vlookup(A186,'Input - Capacities'!$F$3:$W$2013,6,0))&gt;0,vlookup(A186,'Input - Capacities'!$F$3:$W$2013,6,0),"-")</f>
        <v>-</v>
      </c>
      <c r="I186" s="53" t="str">
        <f>if(len(vlookup(A186,'Input - Capacities'!$F$3:$W$2013,7,0))&gt;0,vlookup(A186,'Input - Capacities'!$F$3:$W$2013,7,0),"-")</f>
        <v>-</v>
      </c>
      <c r="J186" s="54" t="str">
        <f>if(len(vlookup(A186,'Input - Capacities'!$F$3:$W$2013,13,0))&gt;0,vlookup(A186,'Input - Capacities'!$F$3:$W$2013,13,0),"-")</f>
        <v>https://www.saskatchewan.ca/-/media/news-release-backgrounders/2021/jul/saskpower-2020-21-annual-report.pdf</v>
      </c>
      <c r="K186" s="54" t="str">
        <f>if(len(vlookup(A186,'Input - Capacities'!$F$3:$W$2013,14,0))&gt;0,vlookup(A186,'Input - Capacities'!$F$3:$W$2013,14,0),"-")</f>
        <v>https://www.eia.gov/electricity/gridmonitor/dashboard/electric_overview/US48/US48</v>
      </c>
      <c r="L186" s="53" t="str">
        <f>if(len(vlookup(A186,'Input - Capacities'!$F$3:$W$2013,17,0))&gt;0,vlookup(A186,'Input - Capacities'!$F$3:$W$2013,17,0),"-")</f>
        <v>-</v>
      </c>
      <c r="M186" s="53" t="str">
        <f>if(len(vlookup(A186,'Input - Capacities'!$F$3:$W$2013,18,0))&gt;0,vlookup(A186,'Input - Capacities'!$F$3:$W$2013,18,0),"-")</f>
        <v>-</v>
      </c>
    </row>
    <row r="187">
      <c r="A187" s="53" t="str">
        <f t="array" ref="A187">IFERROR(INDEX('Input - Capacities'!$F$3:$F$1128, MATCH(0,COUNTIF($A$1:A186, 'Input - Capacities'!$F$3:$F$1128), 0)),"")</f>
        <v>TRNCANSKUSAWA</v>
      </c>
      <c r="B187" s="53" t="str">
        <f t="shared" si="2"/>
        <v>CANSK</v>
      </c>
      <c r="C187" s="53" t="str">
        <f t="shared" si="3"/>
        <v>USAWA</v>
      </c>
      <c r="D187" s="53" t="str">
        <f t="shared" ref="D187:E187" si="188">left(B187,3)</f>
        <v>CAN</v>
      </c>
      <c r="E187" s="53" t="str">
        <f t="shared" si="188"/>
        <v>USA</v>
      </c>
      <c r="F187" s="53">
        <f>max(SUMIFS('Input - Capacities'!$I$3:$I$1128,'Input - Capacities'!$F$3:$F$1128,A187))</f>
        <v>0</v>
      </c>
      <c r="G187" s="53">
        <f>max(SUMIFS('Input - Capacities'!$J$3:$J$1128,'Input - Capacities'!$F$3:$F$1128,A187))*-1</f>
        <v>0</v>
      </c>
      <c r="H187" s="53" t="str">
        <f>if(len(vlookup(A187,'Input - Capacities'!$F$3:$W$2013,6,0))&gt;0,vlookup(A187,'Input - Capacities'!$F$3:$W$2013,6,0),"-")</f>
        <v>-</v>
      </c>
      <c r="I187" s="53" t="str">
        <f>if(len(vlookup(A187,'Input - Capacities'!$F$3:$W$2013,7,0))&gt;0,vlookup(A187,'Input - Capacities'!$F$3:$W$2013,7,0),"-")</f>
        <v>-</v>
      </c>
      <c r="J187" s="54" t="str">
        <f>if(len(vlookup(A187,'Input - Capacities'!$F$3:$W$2013,13,0))&gt;0,vlookup(A187,'Input - Capacities'!$F$3:$W$2013,13,0),"-")</f>
        <v>https://www.eia.gov/electricity/gridmonitor/dashboard/electric_overview/US48/US48</v>
      </c>
      <c r="K187" s="55" t="str">
        <f>if(len(vlookup(A187,'Input - Capacities'!$F$3:$W$2013,14,0))&gt;0,vlookup(A187,'Input - Capacities'!$F$3:$W$2013,14,0),"-")</f>
        <v>-</v>
      </c>
      <c r="L187" s="53" t="str">
        <f>if(len(vlookup(A187,'Input - Capacities'!$F$3:$W$2013,17,0))&gt;0,vlookup(A187,'Input - Capacities'!$F$3:$W$2013,17,0),"-")</f>
        <v>-</v>
      </c>
      <c r="M187" s="53" t="str">
        <f>if(len(vlookup(A187,'Input - Capacities'!$F$3:$W$2013,18,0))&gt;0,vlookup(A187,'Input - Capacities'!$F$3:$W$2013,18,0),"-")</f>
        <v>No mentioning of planned lines between Saskatchewan and United States except for the ones with Southwest Power Pool (USASW).</v>
      </c>
    </row>
    <row r="188">
      <c r="A188" s="53" t="str">
        <f t="array" ref="A188">IFERROR(INDEX('Input - Capacities'!$F$3:$F$1128, MATCH(0,COUNTIF($A$1:A187, 'Input - Capacities'!$F$3:$F$1128), 0)),"")</f>
        <v>TRNALBXXGRCXX</v>
      </c>
      <c r="B188" s="53" t="str">
        <f t="shared" si="2"/>
        <v>ALBXX</v>
      </c>
      <c r="C188" s="53" t="str">
        <f t="shared" si="3"/>
        <v>GRCXX</v>
      </c>
      <c r="D188" s="53" t="str">
        <f t="shared" ref="D188:E188" si="189">left(B188,3)</f>
        <v>ALB</v>
      </c>
      <c r="E188" s="53" t="str">
        <f t="shared" si="189"/>
        <v>GRC</v>
      </c>
      <c r="F188" s="53">
        <f>max(SUMIFS('Input - Capacities'!$I$3:$I$1128,'Input - Capacities'!$F$3:$F$1128,A188))</f>
        <v>400</v>
      </c>
      <c r="G188" s="53">
        <f>max(SUMIFS('Input - Capacities'!$J$3:$J$1128,'Input - Capacities'!$F$3:$F$1128,A188))*-1</f>
        <v>400</v>
      </c>
      <c r="H188" s="53" t="str">
        <f>if(len(vlookup(A188,'Input - Capacities'!$F$3:$W$2013,6,0))&gt;0,vlookup(A188,'Input - Capacities'!$F$3:$W$2013,6,0),"-")</f>
        <v>-</v>
      </c>
      <c r="I188" s="53" t="str">
        <f>if(len(vlookup(A188,'Input - Capacities'!$F$3:$W$2013,7,0))&gt;0,vlookup(A188,'Input - Capacities'!$F$3:$W$2013,7,0),"-")</f>
        <v>-</v>
      </c>
      <c r="J188" s="54" t="str">
        <f>if(len(vlookup(A188,'Input - Capacities'!$F$3:$W$2013,13,0))&gt;0,vlookup(A188,'Input - Capacities'!$F$3:$W$2013,13,0),"-")</f>
        <v>https://ember-climate.org/data/data-tools/electricity-interconnection-europe/</v>
      </c>
      <c r="K188" s="54" t="str">
        <f>if(len(vlookup(A188,'Input - Capacities'!$F$3:$W$2013,14,0))&gt;0,vlookup(A188,'Input - Capacities'!$F$3:$W$2013,14,0),"-")</f>
        <v>https://docs.google.com/spreadsheets/d/1NfuG5KZw0k_W-zo-2orJOZkrr6nv1OeOQZzY61KNS4M/edit?usp=sharing</v>
      </c>
      <c r="L188" s="53" t="str">
        <f>if(len(vlookup(A188,'Input - Capacities'!$F$3:$W$2013,17,0))&gt;0,vlookup(A188,'Input - Capacities'!$F$3:$W$2013,17,0),"-")</f>
        <v>-</v>
      </c>
      <c r="M188" s="53" t="str">
        <f>if(len(vlookup(A188,'Input - Capacities'!$F$3:$W$2013,18,0))&gt;0,vlookup(A188,'Input - Capacities'!$F$3:$W$2013,18,0),"-")</f>
        <v>-</v>
      </c>
    </row>
    <row r="189">
      <c r="A189" s="53" t="str">
        <f t="array" ref="A189">IFERROR(INDEX('Input - Capacities'!$F$3:$F$1128, MATCH(0,COUNTIF($A$1:A188, 'Input - Capacities'!$F$3:$F$1128), 0)),"")</f>
        <v>TRNALBXXKOSXX</v>
      </c>
      <c r="B189" s="53" t="str">
        <f t="shared" si="2"/>
        <v>ALBXX</v>
      </c>
      <c r="C189" s="53" t="str">
        <f t="shared" si="3"/>
        <v>KOSXX</v>
      </c>
      <c r="D189" s="53" t="str">
        <f t="shared" ref="D189:E189" si="190">left(B189,3)</f>
        <v>ALB</v>
      </c>
      <c r="E189" s="53" t="str">
        <f t="shared" si="190"/>
        <v>KOS</v>
      </c>
      <c r="F189" s="53">
        <f>max(SUMIFS('Input - Capacities'!$I$3:$I$1128,'Input - Capacities'!$F$3:$F$1128,A189))</f>
        <v>510</v>
      </c>
      <c r="G189" s="53">
        <f>max(SUMIFS('Input - Capacities'!$J$3:$J$1128,'Input - Capacities'!$F$3:$F$1128,A189))*-1</f>
        <v>652</v>
      </c>
      <c r="H189" s="53" t="str">
        <f>if(len(vlookup(A189,'Input - Capacities'!$F$3:$W$2013,6,0))&gt;0,vlookup(A189,'Input - Capacities'!$F$3:$W$2013,6,0),"-")</f>
        <v>-</v>
      </c>
      <c r="I189" s="53" t="str">
        <f>if(len(vlookup(A189,'Input - Capacities'!$F$3:$W$2013,7,0))&gt;0,vlookup(A189,'Input - Capacities'!$F$3:$W$2013,7,0),"-")</f>
        <v>-</v>
      </c>
      <c r="J189" s="54" t="str">
        <f>if(len(vlookup(A189,'Input - Capacities'!$F$3:$W$2013,13,0))&gt;0,vlookup(A189,'Input - Capacities'!$F$3:$W$2013,13,0),"-")</f>
        <v>https://transparency.entsoe.eu/transmission-domain/physicalFlow/show</v>
      </c>
      <c r="K189" s="55" t="str">
        <f>if(len(vlookup(A189,'Input - Capacities'!$F$3:$W$2013,14,0))&gt;0,vlookup(A189,'Input - Capacities'!$F$3:$W$2013,14,0),"-")</f>
        <v>-</v>
      </c>
      <c r="L189" s="53" t="str">
        <f>if(len(vlookup(A189,'Input - Capacities'!$F$3:$W$2013,17,0))&gt;0,vlookup(A189,'Input - Capacities'!$F$3:$W$2013,17,0),"-")</f>
        <v>Assumption that max historical hourly flow between 2021-2023 is representative for directional transmission capacity.</v>
      </c>
      <c r="M189" s="53" t="str">
        <f>if(len(vlookup(A189,'Input - Capacities'!$F$3:$W$2013,18,0))&gt;0,vlookup(A189,'Input - Capacities'!$F$3:$W$2013,18,0),"-")</f>
        <v>This approach is used more often to derive capacities for lines outside the direct ENTSOE zones. See e.g. http://www.diva-portal.org/smash/get/diva2:1476768/FULLTEXT01.pdf</v>
      </c>
    </row>
    <row r="190">
      <c r="A190" s="53" t="str">
        <f t="array" ref="A190">IFERROR(INDEX('Input - Capacities'!$F$3:$F$1128, MATCH(0,COUNTIF($A$1:A189, 'Input - Capacities'!$F$3:$F$1128), 0)),"")</f>
        <v>TRNALBXXMKDXX</v>
      </c>
      <c r="B190" s="53" t="str">
        <f t="shared" si="2"/>
        <v>ALBXX</v>
      </c>
      <c r="C190" s="53" t="str">
        <f t="shared" si="3"/>
        <v>MKDXX</v>
      </c>
      <c r="D190" s="53" t="str">
        <f t="shared" ref="D190:E190" si="191">left(B190,3)</f>
        <v>ALB</v>
      </c>
      <c r="E190" s="53" t="str">
        <f t="shared" si="191"/>
        <v>MKD</v>
      </c>
      <c r="F190" s="53">
        <f>max(SUMIFS('Input - Capacities'!$I$3:$I$1128,'Input - Capacities'!$F$3:$F$1128,A190))</f>
        <v>500</v>
      </c>
      <c r="G190" s="53">
        <f>max(SUMIFS('Input - Capacities'!$J$3:$J$1128,'Input - Capacities'!$F$3:$F$1128,A190))*-1</f>
        <v>500</v>
      </c>
      <c r="H190" s="53" t="str">
        <f>if(len(vlookup(A190,'Input - Capacities'!$F$3:$W$2013,6,0))&gt;0,vlookup(A190,'Input - Capacities'!$F$3:$W$2013,6,0),"-")</f>
        <v>-</v>
      </c>
      <c r="I190" s="53" t="str">
        <f>if(len(vlookup(A190,'Input - Capacities'!$F$3:$W$2013,7,0))&gt;0,vlookup(A190,'Input - Capacities'!$F$3:$W$2013,7,0),"-")</f>
        <v>-</v>
      </c>
      <c r="J190" s="54" t="str">
        <f>if(len(vlookup(A190,'Input - Capacities'!$F$3:$W$2013,13,0))&gt;0,vlookup(A190,'Input - Capacities'!$F$3:$W$2013,13,0),"-")</f>
        <v>https://ember-climate.org/data/data-tools/electricity-interconnection-europe/</v>
      </c>
      <c r="K190" s="54" t="str">
        <f>if(len(vlookup(A190,'Input - Capacities'!$F$3:$W$2013,14,0))&gt;0,vlookup(A190,'Input - Capacities'!$F$3:$W$2013,14,0),"-")</f>
        <v>https://docs.google.com/spreadsheets/d/1NfuG5KZw0k_W-zo-2orJOZkrr6nv1OeOQZzY61KNS4M/edit?usp=sharing</v>
      </c>
      <c r="L190" s="53" t="str">
        <f>if(len(vlookup(A190,'Input - Capacities'!$F$3:$W$2013,17,0))&gt;0,vlookup(A190,'Input - Capacities'!$F$3:$W$2013,17,0),"-")</f>
        <v>-</v>
      </c>
      <c r="M190" s="53" t="str">
        <f>if(len(vlookup(A190,'Input - Capacities'!$F$3:$W$2013,18,0))&gt;0,vlookup(A190,'Input - Capacities'!$F$3:$W$2013,18,0),"-")</f>
        <v>-</v>
      </c>
    </row>
    <row r="191">
      <c r="A191" s="53" t="str">
        <f t="array" ref="A191">IFERROR(INDEX('Input - Capacities'!$F$3:$F$1128, MATCH(0,COUNTIF($A$1:A190, 'Input - Capacities'!$F$3:$F$1128), 0)),"")</f>
        <v>TRNALBXXMNEXX</v>
      </c>
      <c r="B191" s="53" t="str">
        <f t="shared" si="2"/>
        <v>ALBXX</v>
      </c>
      <c r="C191" s="53" t="str">
        <f t="shared" si="3"/>
        <v>MNEXX</v>
      </c>
      <c r="D191" s="53" t="str">
        <f t="shared" ref="D191:E191" si="192">left(B191,3)</f>
        <v>ALB</v>
      </c>
      <c r="E191" s="53" t="str">
        <f t="shared" si="192"/>
        <v>MNE</v>
      </c>
      <c r="F191" s="53">
        <f>max(SUMIFS('Input - Capacities'!$I$3:$I$1128,'Input - Capacities'!$F$3:$F$1128,A191))</f>
        <v>350</v>
      </c>
      <c r="G191" s="53">
        <f>max(SUMIFS('Input - Capacities'!$J$3:$J$1128,'Input - Capacities'!$F$3:$F$1128,A191))*-1</f>
        <v>350</v>
      </c>
      <c r="H191" s="53" t="str">
        <f>if(len(vlookup(A191,'Input - Capacities'!$F$3:$W$2013,6,0))&gt;0,vlookup(A191,'Input - Capacities'!$F$3:$W$2013,6,0),"-")</f>
        <v>-</v>
      </c>
      <c r="I191" s="53" t="str">
        <f>if(len(vlookup(A191,'Input - Capacities'!$F$3:$W$2013,7,0))&gt;0,vlookup(A191,'Input - Capacities'!$F$3:$W$2013,7,0),"-")</f>
        <v>-</v>
      </c>
      <c r="J191" s="54" t="str">
        <f>if(len(vlookup(A191,'Input - Capacities'!$F$3:$W$2013,13,0))&gt;0,vlookup(A191,'Input - Capacities'!$F$3:$W$2013,13,0),"-")</f>
        <v>https://ember-climate.org/data/data-tools/electricity-interconnection-europe/</v>
      </c>
      <c r="K191" s="54" t="str">
        <f>if(len(vlookup(A191,'Input - Capacities'!$F$3:$W$2013,14,0))&gt;0,vlookup(A191,'Input - Capacities'!$F$3:$W$2013,14,0),"-")</f>
        <v>https://docs.google.com/spreadsheets/d/1NfuG5KZw0k_W-zo-2orJOZkrr6nv1OeOQZzY61KNS4M/edit?usp=sharing</v>
      </c>
      <c r="L191" s="53" t="str">
        <f>if(len(vlookup(A191,'Input - Capacities'!$F$3:$W$2013,17,0))&gt;0,vlookup(A191,'Input - Capacities'!$F$3:$W$2013,17,0),"-")</f>
        <v>-</v>
      </c>
      <c r="M191" s="53" t="str">
        <f>if(len(vlookup(A191,'Input - Capacities'!$F$3:$W$2013,18,0))&gt;0,vlookup(A191,'Input - Capacities'!$F$3:$W$2013,18,0),"-")</f>
        <v>-</v>
      </c>
    </row>
    <row r="192">
      <c r="A192" s="53" t="str">
        <f t="array" ref="A192">IFERROR(INDEX('Input - Capacities'!$F$3:$F$1128, MATCH(0,COUNTIF($A$1:A191, 'Input - Capacities'!$F$3:$F$1128), 0)),"")</f>
        <v>TRNALBXXSRBXX</v>
      </c>
      <c r="B192" s="53" t="str">
        <f t="shared" si="2"/>
        <v>ALBXX</v>
      </c>
      <c r="C192" s="53" t="str">
        <f t="shared" si="3"/>
        <v>SRBXX</v>
      </c>
      <c r="D192" s="53" t="str">
        <f t="shared" ref="D192:E192" si="193">left(B192,3)</f>
        <v>ALB</v>
      </c>
      <c r="E192" s="53" t="str">
        <f t="shared" si="193"/>
        <v>SRB</v>
      </c>
      <c r="F192" s="53">
        <f>max(SUMIFS('Input - Capacities'!$I$3:$I$1128,'Input - Capacities'!$F$3:$F$1128,A192))</f>
        <v>500</v>
      </c>
      <c r="G192" s="53">
        <f>max(SUMIFS('Input - Capacities'!$J$3:$J$1128,'Input - Capacities'!$F$3:$F$1128,A192))*-1</f>
        <v>0</v>
      </c>
      <c r="H192" s="53" t="str">
        <f>if(len(vlookup(A192,'Input - Capacities'!$F$3:$W$2013,6,0))&gt;0,vlookup(A192,'Input - Capacities'!$F$3:$W$2013,6,0),"-")</f>
        <v>-</v>
      </c>
      <c r="I192" s="53" t="str">
        <f>if(len(vlookup(A192,'Input - Capacities'!$F$3:$W$2013,7,0))&gt;0,vlookup(A192,'Input - Capacities'!$F$3:$W$2013,7,0),"-")</f>
        <v>-</v>
      </c>
      <c r="J192" s="54" t="str">
        <f>if(len(vlookup(A192,'Input - Capacities'!$F$3:$W$2013,13,0))&gt;0,vlookup(A192,'Input - Capacities'!$F$3:$W$2013,13,0),"-")</f>
        <v>https://ember-climate.org/data/data-tools/electricity-interconnection-europe/</v>
      </c>
      <c r="K192" s="54" t="str">
        <f>if(len(vlookup(A192,'Input - Capacities'!$F$3:$W$2013,14,0))&gt;0,vlookup(A192,'Input - Capacities'!$F$3:$W$2013,14,0),"-")</f>
        <v>https://docs.google.com/spreadsheets/d/1NfuG5KZw0k_W-zo-2orJOZkrr6nv1OeOQZzY61KNS4M/edit?usp=sharing</v>
      </c>
      <c r="L192" s="53" t="str">
        <f>if(len(vlookup(A192,'Input - Capacities'!$F$3:$W$2013,17,0))&gt;0,vlookup(A192,'Input - Capacities'!$F$3:$W$2013,17,0),"-")</f>
        <v>-</v>
      </c>
      <c r="M192" s="53" t="str">
        <f>if(len(vlookup(A192,'Input - Capacities'!$F$3:$W$2013,18,0))&gt;0,vlookup(A192,'Input - Capacities'!$F$3:$W$2013,18,0),"-")</f>
        <v>-</v>
      </c>
    </row>
    <row r="193">
      <c r="A193" s="53" t="str">
        <f t="array" ref="A193">IFERROR(INDEX('Input - Capacities'!$F$3:$F$1128, MATCH(0,COUNTIF($A$1:A192, 'Input - Capacities'!$F$3:$F$1128), 0)),"")</f>
        <v>TRNARGXXBRASO</v>
      </c>
      <c r="B193" s="53" t="str">
        <f t="shared" si="2"/>
        <v>ARGXX</v>
      </c>
      <c r="C193" s="53" t="str">
        <f t="shared" si="3"/>
        <v>BRASO</v>
      </c>
      <c r="D193" s="53" t="str">
        <f t="shared" ref="D193:E193" si="194">left(B193,3)</f>
        <v>ARG</v>
      </c>
      <c r="E193" s="53" t="str">
        <f t="shared" si="194"/>
        <v>BRA</v>
      </c>
      <c r="F193" s="53">
        <f>max(SUMIFS('Input - Capacities'!$I$3:$I$1128,'Input - Capacities'!$F$3:$F$1128,A193))</f>
        <v>2276</v>
      </c>
      <c r="G193" s="53">
        <f>max(SUMIFS('Input - Capacities'!$J$3:$J$1128,'Input - Capacities'!$F$3:$F$1128,A193))*-1</f>
        <v>2276</v>
      </c>
      <c r="H193" s="53" t="str">
        <f>if(len(vlookup(A193,'Input - Capacities'!$F$3:$W$2013,6,0))&gt;0,vlookup(A193,'Input - Capacities'!$F$3:$W$2013,6,0),"-")</f>
        <v>130/230;500</v>
      </c>
      <c r="I193" s="53" t="str">
        <f>if(len(vlookup(A193,'Input - Capacities'!$F$3:$W$2013,7,0))&gt;0,vlookup(A193,'Input - Capacities'!$F$3:$W$2013,7,0),"-")</f>
        <v>40;135</v>
      </c>
      <c r="J193" s="54" t="str">
        <f>if(len(vlookup(A193,'Input - Capacities'!$F$3:$W$2013,13,0))&gt;0,vlookup(A193,'Input - Capacities'!$F$3:$W$2013,13,0),"-")</f>
        <v>https://www.nature.com/articles/s41597-023-01992-9</v>
      </c>
      <c r="K193" s="54" t="str">
        <f>if(len(vlookup(A193,'Input - Capacities'!$F$3:$W$2013,14,0))&gt;0,vlookup(A193,'Input - Capacities'!$F$3:$W$2013,14,0),"-")</f>
        <v>https://www.cier.org/es-uy/Lists/EstadisticasLD/MapaInterconexiones.pdf</v>
      </c>
      <c r="L193" s="53" t="str">
        <f>if(len(vlookup(A193,'Input - Capacities'!$F$3:$W$2013,17,0))&gt;0,vlookup(A193,'Input - Capacities'!$F$3:$W$2013,17,0),"-")</f>
        <v>-</v>
      </c>
      <c r="M193" s="53" t="str">
        <f>if(len(vlookup(A193,'Input - Capacities'!$F$3:$W$2013,18,0))&gt;0,vlookup(A193,'Input - Capacities'!$F$3:$W$2013,18,0),"-")</f>
        <v>-</v>
      </c>
    </row>
    <row r="194">
      <c r="A194" s="53" t="str">
        <f t="array" ref="A194">IFERROR(INDEX('Input - Capacities'!$F$3:$F$1128, MATCH(0,COUNTIF($A$1:A193, 'Input - Capacities'!$F$3:$F$1128), 0)),"")</f>
        <v>TRNAUTXXCHEXX</v>
      </c>
      <c r="B194" s="53" t="str">
        <f t="shared" si="2"/>
        <v>AUTXX</v>
      </c>
      <c r="C194" s="53" t="str">
        <f t="shared" si="3"/>
        <v>CHEXX</v>
      </c>
      <c r="D194" s="53" t="str">
        <f t="shared" ref="D194:E194" si="195">left(B194,3)</f>
        <v>AUT</v>
      </c>
      <c r="E194" s="53" t="str">
        <f t="shared" si="195"/>
        <v>CHE</v>
      </c>
      <c r="F194" s="53">
        <f>max(SUMIFS('Input - Capacities'!$I$3:$I$1128,'Input - Capacities'!$F$3:$F$1128,A194))</f>
        <v>1200</v>
      </c>
      <c r="G194" s="53">
        <f>max(SUMIFS('Input - Capacities'!$J$3:$J$1128,'Input - Capacities'!$F$3:$F$1128,A194))*-1</f>
        <v>1200</v>
      </c>
      <c r="H194" s="53" t="str">
        <f>if(len(vlookup(A194,'Input - Capacities'!$F$3:$W$2013,6,0))&gt;0,vlookup(A194,'Input - Capacities'!$F$3:$W$2013,6,0),"-")</f>
        <v>-</v>
      </c>
      <c r="I194" s="53" t="str">
        <f>if(len(vlookup(A194,'Input - Capacities'!$F$3:$W$2013,7,0))&gt;0,vlookup(A194,'Input - Capacities'!$F$3:$W$2013,7,0),"-")</f>
        <v>-</v>
      </c>
      <c r="J194" s="54" t="str">
        <f>if(len(vlookup(A194,'Input - Capacities'!$F$3:$W$2013,13,0))&gt;0,vlookup(A194,'Input - Capacities'!$F$3:$W$2013,13,0),"-")</f>
        <v>https://ember-climate.org/data/data-tools/electricity-interconnection-europe/</v>
      </c>
      <c r="K194" s="54" t="str">
        <f>if(len(vlookup(A194,'Input - Capacities'!$F$3:$W$2013,14,0))&gt;0,vlookup(A194,'Input - Capacities'!$F$3:$W$2013,14,0),"-")</f>
        <v>https://docs.google.com/spreadsheets/d/1NfuG5KZw0k_W-zo-2orJOZkrr6nv1OeOQZzY61KNS4M/edit?usp=sharing</v>
      </c>
      <c r="L194" s="53" t="str">
        <f>if(len(vlookup(A194,'Input - Capacities'!$F$3:$W$2013,17,0))&gt;0,vlookup(A194,'Input - Capacities'!$F$3:$W$2013,17,0),"-")</f>
        <v>-</v>
      </c>
      <c r="M194" s="53" t="str">
        <f>if(len(vlookup(A194,'Input - Capacities'!$F$3:$W$2013,18,0))&gt;0,vlookup(A194,'Input - Capacities'!$F$3:$W$2013,18,0),"-")</f>
        <v>-</v>
      </c>
    </row>
    <row r="195">
      <c r="A195" s="53" t="str">
        <f t="array" ref="A195">IFERROR(INDEX('Input - Capacities'!$F$3:$F$1128, MATCH(0,COUNTIF($A$1:A194, 'Input - Capacities'!$F$3:$F$1128), 0)),"")</f>
        <v>TRNAUTXXCZEXX</v>
      </c>
      <c r="B195" s="53" t="str">
        <f t="shared" si="2"/>
        <v>AUTXX</v>
      </c>
      <c r="C195" s="53" t="str">
        <f t="shared" si="3"/>
        <v>CZEXX</v>
      </c>
      <c r="D195" s="53" t="str">
        <f t="shared" ref="D195:E195" si="196">left(B195,3)</f>
        <v>AUT</v>
      </c>
      <c r="E195" s="53" t="str">
        <f t="shared" si="196"/>
        <v>CZE</v>
      </c>
      <c r="F195" s="53">
        <f>max(SUMIFS('Input - Capacities'!$I$3:$I$1128,'Input - Capacities'!$F$3:$F$1128,A195))</f>
        <v>900</v>
      </c>
      <c r="G195" s="53">
        <f>max(SUMIFS('Input - Capacities'!$J$3:$J$1128,'Input - Capacities'!$F$3:$F$1128,A195))*-1</f>
        <v>900</v>
      </c>
      <c r="H195" s="53" t="str">
        <f>if(len(vlookup(A195,'Input - Capacities'!$F$3:$W$2013,6,0))&gt;0,vlookup(A195,'Input - Capacities'!$F$3:$W$2013,6,0),"-")</f>
        <v>-</v>
      </c>
      <c r="I195" s="53" t="str">
        <f>if(len(vlookup(A195,'Input - Capacities'!$F$3:$W$2013,7,0))&gt;0,vlookup(A195,'Input - Capacities'!$F$3:$W$2013,7,0),"-")</f>
        <v>-</v>
      </c>
      <c r="J195" s="54" t="str">
        <f>if(len(vlookup(A195,'Input - Capacities'!$F$3:$W$2013,13,0))&gt;0,vlookup(A195,'Input - Capacities'!$F$3:$W$2013,13,0),"-")</f>
        <v>https://ember-climate.org/data/data-tools/electricity-interconnection-europe/</v>
      </c>
      <c r="K195" s="54" t="str">
        <f>if(len(vlookup(A195,'Input - Capacities'!$F$3:$W$2013,14,0))&gt;0,vlookup(A195,'Input - Capacities'!$F$3:$W$2013,14,0),"-")</f>
        <v>https://docs.google.com/spreadsheets/d/1NfuG5KZw0k_W-zo-2orJOZkrr6nv1OeOQZzY61KNS4M/edit?usp=sharing</v>
      </c>
      <c r="L195" s="53" t="str">
        <f>if(len(vlookup(A195,'Input - Capacities'!$F$3:$W$2013,17,0))&gt;0,vlookup(A195,'Input - Capacities'!$F$3:$W$2013,17,0),"-")</f>
        <v>-</v>
      </c>
      <c r="M195" s="53" t="str">
        <f>if(len(vlookup(A195,'Input - Capacities'!$F$3:$W$2013,18,0))&gt;0,vlookup(A195,'Input - Capacities'!$F$3:$W$2013,18,0),"-")</f>
        <v>-</v>
      </c>
    </row>
    <row r="196">
      <c r="A196" s="53" t="str">
        <f t="array" ref="A196">IFERROR(INDEX('Input - Capacities'!$F$3:$F$1128, MATCH(0,COUNTIF($A$1:A195, 'Input - Capacities'!$F$3:$F$1128), 0)),"")</f>
        <v>TRNAUTXXDEUXX</v>
      </c>
      <c r="B196" s="53" t="str">
        <f t="shared" si="2"/>
        <v>AUTXX</v>
      </c>
      <c r="C196" s="53" t="str">
        <f t="shared" si="3"/>
        <v>DEUXX</v>
      </c>
      <c r="D196" s="53" t="str">
        <f t="shared" ref="D196:E196" si="197">left(B196,3)</f>
        <v>AUT</v>
      </c>
      <c r="E196" s="53" t="str">
        <f t="shared" si="197"/>
        <v>DEU</v>
      </c>
      <c r="F196" s="53">
        <f>max(SUMIFS('Input - Capacities'!$I$3:$I$1128,'Input - Capacities'!$F$3:$F$1128,A196))</f>
        <v>1400</v>
      </c>
      <c r="G196" s="53">
        <f>max(SUMIFS('Input - Capacities'!$J$3:$J$1128,'Input - Capacities'!$F$3:$F$1128,A196))*-1</f>
        <v>1400</v>
      </c>
      <c r="H196" s="53" t="str">
        <f>if(len(vlookup(A196,'Input - Capacities'!$F$3:$W$2013,6,0))&gt;0,vlookup(A196,'Input - Capacities'!$F$3:$W$2013,6,0),"-")</f>
        <v>-</v>
      </c>
      <c r="I196" s="53" t="str">
        <f>if(len(vlookup(A196,'Input - Capacities'!$F$3:$W$2013,7,0))&gt;0,vlookup(A196,'Input - Capacities'!$F$3:$W$2013,7,0),"-")</f>
        <v>-</v>
      </c>
      <c r="J196" s="54" t="str">
        <f>if(len(vlookup(A196,'Input - Capacities'!$F$3:$W$2013,13,0))&gt;0,vlookup(A196,'Input - Capacities'!$F$3:$W$2013,13,0),"-")</f>
        <v>https://ember-climate.org/data/data-tools/electricity-interconnection-europe/</v>
      </c>
      <c r="K196" s="54" t="str">
        <f>if(len(vlookup(A196,'Input - Capacities'!$F$3:$W$2013,14,0))&gt;0,vlookup(A196,'Input - Capacities'!$F$3:$W$2013,14,0),"-")</f>
        <v>https://docs.google.com/spreadsheets/d/1NfuG5KZw0k_W-zo-2orJOZkrr6nv1OeOQZzY61KNS4M/edit?usp=sharing</v>
      </c>
      <c r="L196" s="53" t="str">
        <f>if(len(vlookup(A196,'Input - Capacities'!$F$3:$W$2013,17,0))&gt;0,vlookup(A196,'Input - Capacities'!$F$3:$W$2013,17,0),"-")</f>
        <v>-</v>
      </c>
      <c r="M196" s="53" t="str">
        <f>if(len(vlookup(A196,'Input - Capacities'!$F$3:$W$2013,18,0))&gt;0,vlookup(A196,'Input - Capacities'!$F$3:$W$2013,18,0),"-")</f>
        <v>-</v>
      </c>
    </row>
    <row r="197">
      <c r="A197" s="53" t="str">
        <f t="array" ref="A197">IFERROR(INDEX('Input - Capacities'!$F$3:$F$1128, MATCH(0,COUNTIF($A$1:A196, 'Input - Capacities'!$F$3:$F$1128), 0)),"")</f>
        <v>TRNAUTXXHUNXX</v>
      </c>
      <c r="B197" s="53" t="str">
        <f t="shared" si="2"/>
        <v>AUTXX</v>
      </c>
      <c r="C197" s="53" t="str">
        <f t="shared" si="3"/>
        <v>HUNXX</v>
      </c>
      <c r="D197" s="53" t="str">
        <f t="shared" ref="D197:E197" si="198">left(B197,3)</f>
        <v>AUT</v>
      </c>
      <c r="E197" s="53" t="str">
        <f t="shared" si="198"/>
        <v>HUN</v>
      </c>
      <c r="F197" s="53">
        <f>max(SUMIFS('Input - Capacities'!$I$3:$I$1128,'Input - Capacities'!$F$3:$F$1128,A197))</f>
        <v>800</v>
      </c>
      <c r="G197" s="53">
        <f>max(SUMIFS('Input - Capacities'!$J$3:$J$1128,'Input - Capacities'!$F$3:$F$1128,A197))*-1</f>
        <v>800</v>
      </c>
      <c r="H197" s="53" t="str">
        <f>if(len(vlookup(A197,'Input - Capacities'!$F$3:$W$2013,6,0))&gt;0,vlookup(A197,'Input - Capacities'!$F$3:$W$2013,6,0),"-")</f>
        <v>-</v>
      </c>
      <c r="I197" s="53" t="str">
        <f>if(len(vlookup(A197,'Input - Capacities'!$F$3:$W$2013,7,0))&gt;0,vlookup(A197,'Input - Capacities'!$F$3:$W$2013,7,0),"-")</f>
        <v>-</v>
      </c>
      <c r="J197" s="54" t="str">
        <f>if(len(vlookup(A197,'Input - Capacities'!$F$3:$W$2013,13,0))&gt;0,vlookup(A197,'Input - Capacities'!$F$3:$W$2013,13,0),"-")</f>
        <v>https://ember-climate.org/data/data-tools/electricity-interconnection-europe/</v>
      </c>
      <c r="K197" s="54" t="str">
        <f>if(len(vlookup(A197,'Input - Capacities'!$F$3:$W$2013,14,0))&gt;0,vlookup(A197,'Input - Capacities'!$F$3:$W$2013,14,0),"-")</f>
        <v>https://docs.google.com/spreadsheets/d/1NfuG5KZw0k_W-zo-2orJOZkrr6nv1OeOQZzY61KNS4M/edit?usp=sharing</v>
      </c>
      <c r="L197" s="53" t="str">
        <f>if(len(vlookup(A197,'Input - Capacities'!$F$3:$W$2013,17,0))&gt;0,vlookup(A197,'Input - Capacities'!$F$3:$W$2013,17,0),"-")</f>
        <v>-</v>
      </c>
      <c r="M197" s="53" t="str">
        <f>if(len(vlookup(A197,'Input - Capacities'!$F$3:$W$2013,18,0))&gt;0,vlookup(A197,'Input - Capacities'!$F$3:$W$2013,18,0),"-")</f>
        <v>-</v>
      </c>
    </row>
    <row r="198">
      <c r="A198" s="53" t="str">
        <f t="array" ref="A198">IFERROR(INDEX('Input - Capacities'!$F$3:$F$1128, MATCH(0,COUNTIF($A$1:A197, 'Input - Capacities'!$F$3:$F$1128), 0)),"")</f>
        <v>TRNAUTXXITAXX</v>
      </c>
      <c r="B198" s="53" t="str">
        <f t="shared" si="2"/>
        <v>AUTXX</v>
      </c>
      <c r="C198" s="53" t="str">
        <f t="shared" si="3"/>
        <v>ITAXX</v>
      </c>
      <c r="D198" s="53" t="str">
        <f t="shared" ref="D198:E198" si="199">left(B198,3)</f>
        <v>AUT</v>
      </c>
      <c r="E198" s="53" t="str">
        <f t="shared" si="199"/>
        <v>ITA</v>
      </c>
      <c r="F198" s="53">
        <f>max(SUMIFS('Input - Capacities'!$I$3:$I$1128,'Input - Capacities'!$F$3:$F$1128,A198))</f>
        <v>410</v>
      </c>
      <c r="G198" s="53">
        <f>max(SUMIFS('Input - Capacities'!$J$3:$J$1128,'Input - Capacities'!$F$3:$F$1128,A198))*-1</f>
        <v>410</v>
      </c>
      <c r="H198" s="53" t="str">
        <f>if(len(vlookup(A198,'Input - Capacities'!$F$3:$W$2013,6,0))&gt;0,vlookup(A198,'Input - Capacities'!$F$3:$W$2013,6,0),"-")</f>
        <v>-</v>
      </c>
      <c r="I198" s="53" t="str">
        <f>if(len(vlookup(A198,'Input - Capacities'!$F$3:$W$2013,7,0))&gt;0,vlookup(A198,'Input - Capacities'!$F$3:$W$2013,7,0),"-")</f>
        <v>-</v>
      </c>
      <c r="J198" s="54" t="str">
        <f>if(len(vlookup(A198,'Input - Capacities'!$F$3:$W$2013,13,0))&gt;0,vlookup(A198,'Input - Capacities'!$F$3:$W$2013,13,0),"-")</f>
        <v>https://ember-climate.org/data/data-tools/electricity-interconnection-europe/</v>
      </c>
      <c r="K198" s="54" t="str">
        <f>if(len(vlookup(A198,'Input - Capacities'!$F$3:$W$2013,14,0))&gt;0,vlookup(A198,'Input - Capacities'!$F$3:$W$2013,14,0),"-")</f>
        <v>https://docs.google.com/spreadsheets/d/1NfuG5KZw0k_W-zo-2orJOZkrr6nv1OeOQZzY61KNS4M/edit?usp=sharing</v>
      </c>
      <c r="L198" s="53" t="str">
        <f>if(len(vlookup(A198,'Input - Capacities'!$F$3:$W$2013,17,0))&gt;0,vlookup(A198,'Input - Capacities'!$F$3:$W$2013,17,0),"-")</f>
        <v>-</v>
      </c>
      <c r="M198" s="53" t="str">
        <f>if(len(vlookup(A198,'Input - Capacities'!$F$3:$W$2013,18,0))&gt;0,vlookup(A198,'Input - Capacities'!$F$3:$W$2013,18,0),"-")</f>
        <v>-</v>
      </c>
    </row>
    <row r="199">
      <c r="A199" s="53" t="str">
        <f t="array" ref="A199">IFERROR(INDEX('Input - Capacities'!$F$3:$F$1128, MATCH(0,COUNTIF($A$1:A198, 'Input - Capacities'!$F$3:$F$1128), 0)),"")</f>
        <v>TRNAUTXXSVKXX</v>
      </c>
      <c r="B199" s="53" t="str">
        <f t="shared" si="2"/>
        <v>AUTXX</v>
      </c>
      <c r="C199" s="53" t="str">
        <f t="shared" si="3"/>
        <v>SVKXX</v>
      </c>
      <c r="D199" s="53" t="str">
        <f t="shared" ref="D199:E199" si="200">left(B199,3)</f>
        <v>AUT</v>
      </c>
      <c r="E199" s="53" t="str">
        <f t="shared" si="200"/>
        <v>SVK</v>
      </c>
      <c r="F199" s="53">
        <f>max(SUMIFS('Input - Capacities'!$I$3:$I$1128,'Input - Capacities'!$F$3:$F$1128,A199))</f>
        <v>0</v>
      </c>
      <c r="G199" s="53">
        <f>max(SUMIFS('Input - Capacities'!$J$3:$J$1128,'Input - Capacities'!$F$3:$F$1128,A199))*-1</f>
        <v>0</v>
      </c>
      <c r="H199" s="53" t="str">
        <f>if(len(vlookup(A199,'Input - Capacities'!$F$3:$W$2013,6,0))&gt;0,vlookup(A199,'Input - Capacities'!$F$3:$W$2013,6,0),"-")</f>
        <v>-</v>
      </c>
      <c r="I199" s="53" t="str">
        <f>if(len(vlookup(A199,'Input - Capacities'!$F$3:$W$2013,7,0))&gt;0,vlookup(A199,'Input - Capacities'!$F$3:$W$2013,7,0),"-")</f>
        <v>-</v>
      </c>
      <c r="J199" s="54" t="str">
        <f>if(len(vlookup(A199,'Input - Capacities'!$F$3:$W$2013,13,0))&gt;0,vlookup(A199,'Input - Capacities'!$F$3:$W$2013,13,0),"-")</f>
        <v>https://ember-climate.org/data/data-tools/electricity-interconnection-europe/</v>
      </c>
      <c r="K199" s="54" t="str">
        <f>if(len(vlookup(A199,'Input - Capacities'!$F$3:$W$2013,14,0))&gt;0,vlookup(A199,'Input - Capacities'!$F$3:$W$2013,14,0),"-")</f>
        <v>https://docs.google.com/spreadsheets/d/1NfuG5KZw0k_W-zo-2orJOZkrr6nv1OeOQZzY61KNS4M/edit?usp=sharing</v>
      </c>
      <c r="L199" s="53" t="str">
        <f>if(len(vlookup(A199,'Input - Capacities'!$F$3:$W$2013,17,0))&gt;0,vlookup(A199,'Input - Capacities'!$F$3:$W$2013,17,0),"-")</f>
        <v>-</v>
      </c>
      <c r="M199" s="53" t="str">
        <f>if(len(vlookup(A199,'Input - Capacities'!$F$3:$W$2013,18,0))&gt;0,vlookup(A199,'Input - Capacities'!$F$3:$W$2013,18,0),"-")</f>
        <v>-</v>
      </c>
    </row>
    <row r="200">
      <c r="A200" s="53" t="str">
        <f t="array" ref="A200">IFERROR(INDEX('Input - Capacities'!$F$3:$F$1128, MATCH(0,COUNTIF($A$1:A199, 'Input - Capacities'!$F$3:$F$1128), 0)),"")</f>
        <v>TRNAUTXXSVNXX</v>
      </c>
      <c r="B200" s="53" t="str">
        <f t="shared" si="2"/>
        <v>AUTXX</v>
      </c>
      <c r="C200" s="53" t="str">
        <f t="shared" si="3"/>
        <v>SVNXX</v>
      </c>
      <c r="D200" s="53" t="str">
        <f t="shared" ref="D200:E200" si="201">left(B200,3)</f>
        <v>AUT</v>
      </c>
      <c r="E200" s="53" t="str">
        <f t="shared" si="201"/>
        <v>SVN</v>
      </c>
      <c r="F200" s="53">
        <f>max(SUMIFS('Input - Capacities'!$I$3:$I$1128,'Input - Capacities'!$F$3:$F$1128,A200))</f>
        <v>950</v>
      </c>
      <c r="G200" s="53">
        <f>max(SUMIFS('Input - Capacities'!$J$3:$J$1128,'Input - Capacities'!$F$3:$F$1128,A200))*-1</f>
        <v>950</v>
      </c>
      <c r="H200" s="53" t="str">
        <f>if(len(vlookup(A200,'Input - Capacities'!$F$3:$W$2013,6,0))&gt;0,vlookup(A200,'Input - Capacities'!$F$3:$W$2013,6,0),"-")</f>
        <v>-</v>
      </c>
      <c r="I200" s="53" t="str">
        <f>if(len(vlookup(A200,'Input - Capacities'!$F$3:$W$2013,7,0))&gt;0,vlookup(A200,'Input - Capacities'!$F$3:$W$2013,7,0),"-")</f>
        <v>-</v>
      </c>
      <c r="J200" s="54" t="str">
        <f>if(len(vlookup(A200,'Input - Capacities'!$F$3:$W$2013,13,0))&gt;0,vlookup(A200,'Input - Capacities'!$F$3:$W$2013,13,0),"-")</f>
        <v>https://ember-climate.org/data/data-tools/electricity-interconnection-europe/</v>
      </c>
      <c r="K200" s="54" t="str">
        <f>if(len(vlookup(A200,'Input - Capacities'!$F$3:$W$2013,14,0))&gt;0,vlookup(A200,'Input - Capacities'!$F$3:$W$2013,14,0),"-")</f>
        <v>https://docs.google.com/spreadsheets/d/1NfuG5KZw0k_W-zo-2orJOZkrr6nv1OeOQZzY61KNS4M/edit?usp=sharing</v>
      </c>
      <c r="L200" s="53" t="str">
        <f>if(len(vlookup(A200,'Input - Capacities'!$F$3:$W$2013,17,0))&gt;0,vlookup(A200,'Input - Capacities'!$F$3:$W$2013,17,0),"-")</f>
        <v>-</v>
      </c>
      <c r="M200" s="53" t="str">
        <f>if(len(vlookup(A200,'Input - Capacities'!$F$3:$W$2013,18,0))&gt;0,vlookup(A200,'Input - Capacities'!$F$3:$W$2013,18,0),"-")</f>
        <v>-</v>
      </c>
    </row>
    <row r="201">
      <c r="A201" s="53" t="str">
        <f t="array" ref="A201">IFERROR(INDEX('Input - Capacities'!$F$3:$F$1128, MATCH(0,COUNTIF($A$1:A200, 'Input - Capacities'!$F$3:$F$1128), 0)),"")</f>
        <v>TRNAZEXXGEOXX</v>
      </c>
      <c r="B201" s="53" t="str">
        <f t="shared" si="2"/>
        <v>AZEXX</v>
      </c>
      <c r="C201" s="53" t="str">
        <f t="shared" si="3"/>
        <v>GEOXX</v>
      </c>
      <c r="D201" s="53" t="str">
        <f t="shared" ref="D201:E201" si="202">left(B201,3)</f>
        <v>AZE</v>
      </c>
      <c r="E201" s="53" t="str">
        <f t="shared" si="202"/>
        <v>GEO</v>
      </c>
      <c r="F201" s="53">
        <f>max(SUMIFS('Input - Capacities'!$I$3:$I$1128,'Input - Capacities'!$F$3:$F$1128,A201))</f>
        <v>2000</v>
      </c>
      <c r="G201" s="53">
        <f>max(SUMIFS('Input - Capacities'!$J$3:$J$1128,'Input - Capacities'!$F$3:$F$1128,A201))*-1</f>
        <v>2000</v>
      </c>
      <c r="H201" s="53" t="str">
        <f>if(len(vlookup(A201,'Input - Capacities'!$F$3:$W$2013,6,0))&gt;0,vlookup(A201,'Input - Capacities'!$F$3:$W$2013,6,0),"-")</f>
        <v>-</v>
      </c>
      <c r="I201" s="53" t="str">
        <f>if(len(vlookup(A201,'Input - Capacities'!$F$3:$W$2013,7,0))&gt;0,vlookup(A201,'Input - Capacities'!$F$3:$W$2013,7,0),"-")</f>
        <v>-</v>
      </c>
      <c r="J201" s="54" t="str">
        <f>if(len(vlookup(A201,'Input - Capacities'!$F$3:$W$2013,13,0))&gt;0,vlookup(A201,'Input - Capacities'!$F$3:$W$2013,13,0),"-")</f>
        <v>https://www.gse.com.ge/sw/static/file/TYNDP_GE-2023-2033_ENG_corr.PDF</v>
      </c>
      <c r="K201" s="55" t="str">
        <f>if(len(vlookup(A201,'Input - Capacities'!$F$3:$W$2013,14,0))&gt;0,vlookup(A201,'Input - Capacities'!$F$3:$W$2013,14,0),"-")</f>
        <v>-</v>
      </c>
      <c r="L201" s="53" t="str">
        <f>if(len(vlookup(A201,'Input - Capacities'!$F$3:$W$2013,17,0))&gt;0,vlookup(A201,'Input - Capacities'!$F$3:$W$2013,17,0),"-")</f>
        <v>Assumption that max historical hourly flow between 2021-2023 is representative for directional transmission capacity.</v>
      </c>
      <c r="M201" s="53" t="str">
        <f>if(len(vlookup(A201,'Input - Capacities'!$F$3:$W$2013,18,0))&gt;0,vlookup(A201,'Input - Capacities'!$F$3:$W$2013,18,0),"-")</f>
        <v>This approach is used more often to derive capacities for lines outside the direct ENTSOE zones. See e.g. http://www.diva-portal.org/smash/get/diva2:1476768/FULLTEXT01.pdf</v>
      </c>
    </row>
    <row r="202">
      <c r="A202" s="53" t="str">
        <f t="array" ref="A202">IFERROR(INDEX('Input - Capacities'!$F$3:$F$1128, MATCH(0,COUNTIF($A$1:A201, 'Input - Capacities'!$F$3:$F$1128), 0)),"")</f>
        <v>TRNAZEXXRUSSO</v>
      </c>
      <c r="B202" s="53" t="str">
        <f t="shared" si="2"/>
        <v>AZEXX</v>
      </c>
      <c r="C202" s="53" t="str">
        <f t="shared" si="3"/>
        <v>RUSSO</v>
      </c>
      <c r="D202" s="53" t="str">
        <f t="shared" ref="D202:E202" si="203">left(B202,3)</f>
        <v>AZE</v>
      </c>
      <c r="E202" s="53" t="str">
        <f t="shared" si="203"/>
        <v>RUS</v>
      </c>
      <c r="F202" s="53">
        <f>max(SUMIFS('Input - Capacities'!$I$3:$I$1128,'Input - Capacities'!$F$3:$F$1128,A202))</f>
        <v>0</v>
      </c>
      <c r="G202" s="53">
        <f>max(SUMIFS('Input - Capacities'!$J$3:$J$1128,'Input - Capacities'!$F$3:$F$1128,A202))*-1</f>
        <v>0</v>
      </c>
      <c r="H202" s="53" t="str">
        <f>if(len(vlookup(A202,'Input - Capacities'!$F$3:$W$2013,6,0))&gt;0,vlookup(A202,'Input - Capacities'!$F$3:$W$2013,6,0),"-")</f>
        <v>-</v>
      </c>
      <c r="I202" s="53" t="str">
        <f>if(len(vlookup(A202,'Input - Capacities'!$F$3:$W$2013,7,0))&gt;0,vlookup(A202,'Input - Capacities'!$F$3:$W$2013,7,0),"-")</f>
        <v>-</v>
      </c>
      <c r="J202" s="54" t="str">
        <f>if(len(vlookup(A202,'Input - Capacities'!$F$3:$W$2013,13,0))&gt;0,vlookup(A202,'Input - Capacities'!$F$3:$W$2013,13,0),"-")</f>
        <v>https://www.garant.ru/products/ipo/prime/doc/404487690/</v>
      </c>
      <c r="K202" s="55" t="str">
        <f>if(len(vlookup(A202,'Input - Capacities'!$F$3:$W$2013,14,0))&gt;0,vlookup(A202,'Input - Capacities'!$F$3:$W$2013,14,0),"-")</f>
        <v>-</v>
      </c>
      <c r="L202" s="53" t="str">
        <f>if(len(vlookup(A202,'Input - Capacities'!$F$3:$W$2013,17,0))&gt;0,vlookup(A202,'Input - Capacities'!$F$3:$W$2013,17,0),"-")</f>
        <v>-</v>
      </c>
      <c r="M202" s="53" t="str">
        <f>if(len(vlookup(A202,'Input - Capacities'!$F$3:$W$2013,18,0))&gt;0,vlookup(A202,'Input - Capacities'!$F$3:$W$2013,18,0),"-")</f>
        <v>-</v>
      </c>
    </row>
    <row r="203">
      <c r="A203" s="53" t="str">
        <f t="array" ref="A203">IFERROR(INDEX('Input - Capacities'!$F$3:$F$1128, MATCH(0,COUNTIF($A$1:A202, 'Input - Capacities'!$F$3:$F$1128), 0)),"")</f>
        <v>TRNBELXXDEUXX</v>
      </c>
      <c r="B203" s="53" t="str">
        <f t="shared" si="2"/>
        <v>BELXX</v>
      </c>
      <c r="C203" s="53" t="str">
        <f t="shared" si="3"/>
        <v>DEUXX</v>
      </c>
      <c r="D203" s="53" t="str">
        <f t="shared" ref="D203:E203" si="204">left(B203,3)</f>
        <v>BEL</v>
      </c>
      <c r="E203" s="53" t="str">
        <f t="shared" si="204"/>
        <v>DEU</v>
      </c>
      <c r="F203" s="53">
        <f>max(SUMIFS('Input - Capacities'!$I$3:$I$1128,'Input - Capacities'!$F$3:$F$1128,A203))</f>
        <v>1000</v>
      </c>
      <c r="G203" s="53">
        <f>max(SUMIFS('Input - Capacities'!$J$3:$J$1128,'Input - Capacities'!$F$3:$F$1128,A203))*-1</f>
        <v>1000</v>
      </c>
      <c r="H203" s="53" t="str">
        <f>if(len(vlookup(A203,'Input - Capacities'!$F$3:$W$2013,6,0))&gt;0,vlookup(A203,'Input - Capacities'!$F$3:$W$2013,6,0),"-")</f>
        <v>-</v>
      </c>
      <c r="I203" s="53" t="str">
        <f>if(len(vlookup(A203,'Input - Capacities'!$F$3:$W$2013,7,0))&gt;0,vlookup(A203,'Input - Capacities'!$F$3:$W$2013,7,0),"-")</f>
        <v>-</v>
      </c>
      <c r="J203" s="54" t="str">
        <f>if(len(vlookup(A203,'Input - Capacities'!$F$3:$W$2013,13,0))&gt;0,vlookup(A203,'Input - Capacities'!$F$3:$W$2013,13,0),"-")</f>
        <v>https://ember-climate.org/data/data-tools/electricity-interconnection-europe/</v>
      </c>
      <c r="K203" s="54" t="str">
        <f>if(len(vlookup(A203,'Input - Capacities'!$F$3:$W$2013,14,0))&gt;0,vlookup(A203,'Input - Capacities'!$F$3:$W$2013,14,0),"-")</f>
        <v>https://docs.google.com/spreadsheets/d/1NfuG5KZw0k_W-zo-2orJOZkrr6nv1OeOQZzY61KNS4M/edit?usp=sharing</v>
      </c>
      <c r="L203" s="53" t="str">
        <f>if(len(vlookup(A203,'Input - Capacities'!$F$3:$W$2013,17,0))&gt;0,vlookup(A203,'Input - Capacities'!$F$3:$W$2013,17,0),"-")</f>
        <v>-</v>
      </c>
      <c r="M203" s="53" t="str">
        <f>if(len(vlookup(A203,'Input - Capacities'!$F$3:$W$2013,18,0))&gt;0,vlookup(A203,'Input - Capacities'!$F$3:$W$2013,18,0),"-")</f>
        <v>-</v>
      </c>
    </row>
    <row r="204">
      <c r="A204" s="53" t="str">
        <f t="array" ref="A204">IFERROR(INDEX('Input - Capacities'!$F$3:$F$1128, MATCH(0,COUNTIF($A$1:A203, 'Input - Capacities'!$F$3:$F$1128), 0)),"")</f>
        <v>TRNBELXXFRAXX</v>
      </c>
      <c r="B204" s="53" t="str">
        <f t="shared" si="2"/>
        <v>BELXX</v>
      </c>
      <c r="C204" s="53" t="str">
        <f t="shared" si="3"/>
        <v>FRAXX</v>
      </c>
      <c r="D204" s="53" t="str">
        <f t="shared" ref="D204:E204" si="205">left(B204,3)</f>
        <v>BEL</v>
      </c>
      <c r="E204" s="53" t="str">
        <f t="shared" si="205"/>
        <v>FRA</v>
      </c>
      <c r="F204" s="53">
        <f>max(SUMIFS('Input - Capacities'!$I$3:$I$1128,'Input - Capacities'!$F$3:$F$1128,A204))</f>
        <v>2800</v>
      </c>
      <c r="G204" s="53">
        <f>max(SUMIFS('Input - Capacities'!$J$3:$J$1128,'Input - Capacities'!$F$3:$F$1128,A204))*-1</f>
        <v>2800</v>
      </c>
      <c r="H204" s="53" t="str">
        <f>if(len(vlookup(A204,'Input - Capacities'!$F$3:$W$2013,6,0))&gt;0,vlookup(A204,'Input - Capacities'!$F$3:$W$2013,6,0),"-")</f>
        <v>-</v>
      </c>
      <c r="I204" s="53" t="str">
        <f>if(len(vlookup(A204,'Input - Capacities'!$F$3:$W$2013,7,0))&gt;0,vlookup(A204,'Input - Capacities'!$F$3:$W$2013,7,0),"-")</f>
        <v>-</v>
      </c>
      <c r="J204" s="54" t="str">
        <f>if(len(vlookup(A204,'Input - Capacities'!$F$3:$W$2013,13,0))&gt;0,vlookup(A204,'Input - Capacities'!$F$3:$W$2013,13,0),"-")</f>
        <v>https://ember-climate.org/data/data-tools/electricity-interconnection-europe/</v>
      </c>
      <c r="K204" s="54" t="str">
        <f>if(len(vlookup(A204,'Input - Capacities'!$F$3:$W$2013,14,0))&gt;0,vlookup(A204,'Input - Capacities'!$F$3:$W$2013,14,0),"-")</f>
        <v>https://docs.google.com/spreadsheets/d/1NfuG5KZw0k_W-zo-2orJOZkrr6nv1OeOQZzY61KNS4M/edit?usp=sharing</v>
      </c>
      <c r="L204" s="53" t="str">
        <f>if(len(vlookup(A204,'Input - Capacities'!$F$3:$W$2013,17,0))&gt;0,vlookup(A204,'Input - Capacities'!$F$3:$W$2013,17,0),"-")</f>
        <v>-</v>
      </c>
      <c r="M204" s="53" t="str">
        <f>if(len(vlookup(A204,'Input - Capacities'!$F$3:$W$2013,18,0))&gt;0,vlookup(A204,'Input - Capacities'!$F$3:$W$2013,18,0),"-")</f>
        <v>-</v>
      </c>
    </row>
    <row r="205">
      <c r="A205" s="53" t="str">
        <f t="array" ref="A205">IFERROR(INDEX('Input - Capacities'!$F$3:$F$1128, MATCH(0,COUNTIF($A$1:A204, 'Input - Capacities'!$F$3:$F$1128), 0)),"")</f>
        <v>TRNBELXXGBRXX</v>
      </c>
      <c r="B205" s="53" t="str">
        <f t="shared" si="2"/>
        <v>BELXX</v>
      </c>
      <c r="C205" s="53" t="str">
        <f t="shared" si="3"/>
        <v>GBRXX</v>
      </c>
      <c r="D205" s="53" t="str">
        <f t="shared" ref="D205:E205" si="206">left(B205,3)</f>
        <v>BEL</v>
      </c>
      <c r="E205" s="53" t="str">
        <f t="shared" si="206"/>
        <v>GBR</v>
      </c>
      <c r="F205" s="53">
        <f>max(SUMIFS('Input - Capacities'!$I$3:$I$1128,'Input - Capacities'!$F$3:$F$1128,A205))</f>
        <v>1000</v>
      </c>
      <c r="G205" s="53">
        <f>max(SUMIFS('Input - Capacities'!$J$3:$J$1128,'Input - Capacities'!$F$3:$F$1128,A205))*-1</f>
        <v>1000</v>
      </c>
      <c r="H205" s="53" t="str">
        <f>if(len(vlookup(A205,'Input - Capacities'!$F$3:$W$2013,6,0))&gt;0,vlookup(A205,'Input - Capacities'!$F$3:$W$2013,6,0),"-")</f>
        <v>-</v>
      </c>
      <c r="I205" s="53" t="str">
        <f>if(len(vlookup(A205,'Input - Capacities'!$F$3:$W$2013,7,0))&gt;0,vlookup(A205,'Input - Capacities'!$F$3:$W$2013,7,0),"-")</f>
        <v>-</v>
      </c>
      <c r="J205" s="54" t="str">
        <f>if(len(vlookup(A205,'Input - Capacities'!$F$3:$W$2013,13,0))&gt;0,vlookup(A205,'Input - Capacities'!$F$3:$W$2013,13,0),"-")</f>
        <v>https://ember-climate.org/data/data-tools/electricity-interconnection-europe/</v>
      </c>
      <c r="K205" s="54" t="str">
        <f>if(len(vlookup(A205,'Input - Capacities'!$F$3:$W$2013,14,0))&gt;0,vlookup(A205,'Input - Capacities'!$F$3:$W$2013,14,0),"-")</f>
        <v>https://docs.google.com/spreadsheets/d/1NfuG5KZw0k_W-zo-2orJOZkrr6nv1OeOQZzY61KNS4M/edit?usp=sharing</v>
      </c>
      <c r="L205" s="53" t="str">
        <f>if(len(vlookup(A205,'Input - Capacities'!$F$3:$W$2013,17,0))&gt;0,vlookup(A205,'Input - Capacities'!$F$3:$W$2013,17,0),"-")</f>
        <v>-</v>
      </c>
      <c r="M205" s="53" t="str">
        <f>if(len(vlookup(A205,'Input - Capacities'!$F$3:$W$2013,18,0))&gt;0,vlookup(A205,'Input - Capacities'!$F$3:$W$2013,18,0),"-")</f>
        <v>-</v>
      </c>
    </row>
    <row r="206">
      <c r="A206" s="53" t="str">
        <f t="array" ref="A206">IFERROR(INDEX('Input - Capacities'!$F$3:$F$1128, MATCH(0,COUNTIF($A$1:A205, 'Input - Capacities'!$F$3:$F$1128), 0)),"")</f>
        <v>TRNBELXXLUXXX</v>
      </c>
      <c r="B206" s="53" t="str">
        <f t="shared" si="2"/>
        <v>BELXX</v>
      </c>
      <c r="C206" s="53" t="str">
        <f t="shared" si="3"/>
        <v>LUXXX</v>
      </c>
      <c r="D206" s="53" t="str">
        <f t="shared" ref="D206:E206" si="207">left(B206,3)</f>
        <v>BEL</v>
      </c>
      <c r="E206" s="53" t="str">
        <f t="shared" si="207"/>
        <v>LUX</v>
      </c>
      <c r="F206" s="53">
        <f>max(SUMIFS('Input - Capacities'!$I$3:$I$1128,'Input - Capacities'!$F$3:$F$1128,A206))</f>
        <v>680</v>
      </c>
      <c r="G206" s="53">
        <f>max(SUMIFS('Input - Capacities'!$J$3:$J$1128,'Input - Capacities'!$F$3:$F$1128,A206))*-1</f>
        <v>680</v>
      </c>
      <c r="H206" s="53" t="str">
        <f>if(len(vlookup(A206,'Input - Capacities'!$F$3:$W$2013,6,0))&gt;0,vlookup(A206,'Input - Capacities'!$F$3:$W$2013,6,0),"-")</f>
        <v>-</v>
      </c>
      <c r="I206" s="53" t="str">
        <f>if(len(vlookup(A206,'Input - Capacities'!$F$3:$W$2013,7,0))&gt;0,vlookup(A206,'Input - Capacities'!$F$3:$W$2013,7,0),"-")</f>
        <v>-</v>
      </c>
      <c r="J206" s="54" t="str">
        <f>if(len(vlookup(A206,'Input - Capacities'!$F$3:$W$2013,13,0))&gt;0,vlookup(A206,'Input - Capacities'!$F$3:$W$2013,13,0),"-")</f>
        <v>https://ember-climate.org/data/data-tools/electricity-interconnection-europe/</v>
      </c>
      <c r="K206" s="54" t="str">
        <f>if(len(vlookup(A206,'Input - Capacities'!$F$3:$W$2013,14,0))&gt;0,vlookup(A206,'Input - Capacities'!$F$3:$W$2013,14,0),"-")</f>
        <v>https://docs.google.com/spreadsheets/d/1NfuG5KZw0k_W-zo-2orJOZkrr6nv1OeOQZzY61KNS4M/edit?usp=sharing</v>
      </c>
      <c r="L206" s="53" t="str">
        <f>if(len(vlookup(A206,'Input - Capacities'!$F$3:$W$2013,17,0))&gt;0,vlookup(A206,'Input - Capacities'!$F$3:$W$2013,17,0),"-")</f>
        <v>-</v>
      </c>
      <c r="M206" s="53" t="str">
        <f>if(len(vlookup(A206,'Input - Capacities'!$F$3:$W$2013,18,0))&gt;0,vlookup(A206,'Input - Capacities'!$F$3:$W$2013,18,0),"-")</f>
        <v>-</v>
      </c>
    </row>
    <row r="207">
      <c r="A207" s="53" t="str">
        <f t="array" ref="A207">IFERROR(INDEX('Input - Capacities'!$F$3:$F$1128, MATCH(0,COUNTIF($A$1:A206, 'Input - Capacities'!$F$3:$F$1128), 0)),"")</f>
        <v>TRNBELXXNLDXX</v>
      </c>
      <c r="B207" s="53" t="str">
        <f t="shared" si="2"/>
        <v>BELXX</v>
      </c>
      <c r="C207" s="53" t="str">
        <f t="shared" si="3"/>
        <v>NLDXX</v>
      </c>
      <c r="D207" s="53" t="str">
        <f t="shared" ref="D207:E207" si="208">left(B207,3)</f>
        <v>BEL</v>
      </c>
      <c r="E207" s="53" t="str">
        <f t="shared" si="208"/>
        <v>NLD</v>
      </c>
      <c r="F207" s="53">
        <f>max(SUMIFS('Input - Capacities'!$I$3:$I$1128,'Input - Capacities'!$F$3:$F$1128,A207))</f>
        <v>2400</v>
      </c>
      <c r="G207" s="53">
        <f>max(SUMIFS('Input - Capacities'!$J$3:$J$1128,'Input - Capacities'!$F$3:$F$1128,A207))*-1</f>
        <v>1400</v>
      </c>
      <c r="H207" s="53" t="str">
        <f>if(len(vlookup(A207,'Input - Capacities'!$F$3:$W$2013,6,0))&gt;0,vlookup(A207,'Input - Capacities'!$F$3:$W$2013,6,0),"-")</f>
        <v>-</v>
      </c>
      <c r="I207" s="53" t="str">
        <f>if(len(vlookup(A207,'Input - Capacities'!$F$3:$W$2013,7,0))&gt;0,vlookup(A207,'Input - Capacities'!$F$3:$W$2013,7,0),"-")</f>
        <v>-</v>
      </c>
      <c r="J207" s="54" t="str">
        <f>if(len(vlookup(A207,'Input - Capacities'!$F$3:$W$2013,13,0))&gt;0,vlookup(A207,'Input - Capacities'!$F$3:$W$2013,13,0),"-")</f>
        <v>https://ember-climate.org/data/data-tools/electricity-interconnection-europe/</v>
      </c>
      <c r="K207" s="54" t="str">
        <f>if(len(vlookup(A207,'Input - Capacities'!$F$3:$W$2013,14,0))&gt;0,vlookup(A207,'Input - Capacities'!$F$3:$W$2013,14,0),"-")</f>
        <v>https://docs.google.com/spreadsheets/d/1NfuG5KZw0k_W-zo-2orJOZkrr6nv1OeOQZzY61KNS4M/edit?usp=sharing</v>
      </c>
      <c r="L207" s="53" t="str">
        <f>if(len(vlookup(A207,'Input - Capacities'!$F$3:$W$2013,17,0))&gt;0,vlookup(A207,'Input - Capacities'!$F$3:$W$2013,17,0),"-")</f>
        <v>-</v>
      </c>
      <c r="M207" s="53" t="str">
        <f>if(len(vlookup(A207,'Input - Capacities'!$F$3:$W$2013,18,0))&gt;0,vlookup(A207,'Input - Capacities'!$F$3:$W$2013,18,0),"-")</f>
        <v>-</v>
      </c>
    </row>
    <row r="208">
      <c r="A208" s="53" t="str">
        <f t="array" ref="A208">IFERROR(INDEX('Input - Capacities'!$F$3:$F$1128, MATCH(0,COUNTIF($A$1:A207, 'Input - Capacities'!$F$3:$F$1128), 0)),"")</f>
        <v>TRNBGRXXGRCXX</v>
      </c>
      <c r="B208" s="53" t="str">
        <f t="shared" si="2"/>
        <v>BGRXX</v>
      </c>
      <c r="C208" s="53" t="str">
        <f t="shared" si="3"/>
        <v>GRCXX</v>
      </c>
      <c r="D208" s="53" t="str">
        <f t="shared" ref="D208:E208" si="209">left(B208,3)</f>
        <v>BGR</v>
      </c>
      <c r="E208" s="53" t="str">
        <f t="shared" si="209"/>
        <v>GRC</v>
      </c>
      <c r="F208" s="53">
        <f>max(SUMIFS('Input - Capacities'!$I$3:$I$1128,'Input - Capacities'!$F$3:$F$1128,A208))</f>
        <v>770</v>
      </c>
      <c r="G208" s="53">
        <f>max(SUMIFS('Input - Capacities'!$J$3:$J$1128,'Input - Capacities'!$F$3:$F$1128,A208))*-1</f>
        <v>1100</v>
      </c>
      <c r="H208" s="53" t="str">
        <f>if(len(vlookup(A208,'Input - Capacities'!$F$3:$W$2013,6,0))&gt;0,vlookup(A208,'Input - Capacities'!$F$3:$W$2013,6,0),"-")</f>
        <v>-</v>
      </c>
      <c r="I208" s="53" t="str">
        <f>if(len(vlookup(A208,'Input - Capacities'!$F$3:$W$2013,7,0))&gt;0,vlookup(A208,'Input - Capacities'!$F$3:$W$2013,7,0),"-")</f>
        <v>-</v>
      </c>
      <c r="J208" s="54" t="str">
        <f>if(len(vlookup(A208,'Input - Capacities'!$F$3:$W$2013,13,0))&gt;0,vlookup(A208,'Input - Capacities'!$F$3:$W$2013,13,0),"-")</f>
        <v>https://ember-climate.org/data/data-tools/electricity-interconnection-europe/</v>
      </c>
      <c r="K208" s="54" t="str">
        <f>if(len(vlookup(A208,'Input - Capacities'!$F$3:$W$2013,14,0))&gt;0,vlookup(A208,'Input - Capacities'!$F$3:$W$2013,14,0),"-")</f>
        <v>https://docs.google.com/spreadsheets/d/1NfuG5KZw0k_W-zo-2orJOZkrr6nv1OeOQZzY61KNS4M/edit?usp=sharing</v>
      </c>
      <c r="L208" s="53" t="str">
        <f>if(len(vlookup(A208,'Input - Capacities'!$F$3:$W$2013,17,0))&gt;0,vlookup(A208,'Input - Capacities'!$F$3:$W$2013,17,0),"-")</f>
        <v>-</v>
      </c>
      <c r="M208" s="53" t="str">
        <f>if(len(vlookup(A208,'Input - Capacities'!$F$3:$W$2013,18,0))&gt;0,vlookup(A208,'Input - Capacities'!$F$3:$W$2013,18,0),"-")</f>
        <v>-</v>
      </c>
    </row>
    <row r="209">
      <c r="A209" s="53" t="str">
        <f t="array" ref="A209">IFERROR(INDEX('Input - Capacities'!$F$3:$F$1128, MATCH(0,COUNTIF($A$1:A208, 'Input - Capacities'!$F$3:$F$1128), 0)),"")</f>
        <v>TRNBGRXXMKDXX</v>
      </c>
      <c r="B209" s="53" t="str">
        <f t="shared" si="2"/>
        <v>BGRXX</v>
      </c>
      <c r="C209" s="53" t="str">
        <f t="shared" si="3"/>
        <v>MKDXX</v>
      </c>
      <c r="D209" s="53" t="str">
        <f t="shared" ref="D209:E209" si="210">left(B209,3)</f>
        <v>BGR</v>
      </c>
      <c r="E209" s="53" t="str">
        <f t="shared" si="210"/>
        <v>MKD</v>
      </c>
      <c r="F209" s="53">
        <f>max(SUMIFS('Input - Capacities'!$I$3:$I$1128,'Input - Capacities'!$F$3:$F$1128,A209))</f>
        <v>500</v>
      </c>
      <c r="G209" s="53">
        <f>max(SUMIFS('Input - Capacities'!$J$3:$J$1128,'Input - Capacities'!$F$3:$F$1128,A209))*-1</f>
        <v>500</v>
      </c>
      <c r="H209" s="53" t="str">
        <f>if(len(vlookup(A209,'Input - Capacities'!$F$3:$W$2013,6,0))&gt;0,vlookup(A209,'Input - Capacities'!$F$3:$W$2013,6,0),"-")</f>
        <v>-</v>
      </c>
      <c r="I209" s="53" t="str">
        <f>if(len(vlookup(A209,'Input - Capacities'!$F$3:$W$2013,7,0))&gt;0,vlookup(A209,'Input - Capacities'!$F$3:$W$2013,7,0),"-")</f>
        <v>-</v>
      </c>
      <c r="J209" s="54" t="str">
        <f>if(len(vlookup(A209,'Input - Capacities'!$F$3:$W$2013,13,0))&gt;0,vlookup(A209,'Input - Capacities'!$F$3:$W$2013,13,0),"-")</f>
        <v>https://ember-climate.org/data/data-tools/electricity-interconnection-europe/</v>
      </c>
      <c r="K209" s="54" t="str">
        <f>if(len(vlookup(A209,'Input - Capacities'!$F$3:$W$2013,14,0))&gt;0,vlookup(A209,'Input - Capacities'!$F$3:$W$2013,14,0),"-")</f>
        <v>https://docs.google.com/spreadsheets/d/1NfuG5KZw0k_W-zo-2orJOZkrr6nv1OeOQZzY61KNS4M/edit?usp=sharing</v>
      </c>
      <c r="L209" s="53" t="str">
        <f>if(len(vlookup(A209,'Input - Capacities'!$F$3:$W$2013,17,0))&gt;0,vlookup(A209,'Input - Capacities'!$F$3:$W$2013,17,0),"-")</f>
        <v>-</v>
      </c>
      <c r="M209" s="53" t="str">
        <f>if(len(vlookup(A209,'Input - Capacities'!$F$3:$W$2013,18,0))&gt;0,vlookup(A209,'Input - Capacities'!$F$3:$W$2013,18,0),"-")</f>
        <v>-</v>
      </c>
    </row>
    <row r="210">
      <c r="A210" s="53" t="str">
        <f t="array" ref="A210">IFERROR(INDEX('Input - Capacities'!$F$3:$F$1128, MATCH(0,COUNTIF($A$1:A209, 'Input - Capacities'!$F$3:$F$1128), 0)),"")</f>
        <v>TRNBGRXXROUXX</v>
      </c>
      <c r="B210" s="53" t="str">
        <f t="shared" si="2"/>
        <v>BGRXX</v>
      </c>
      <c r="C210" s="53" t="str">
        <f t="shared" si="3"/>
        <v>ROUXX</v>
      </c>
      <c r="D210" s="53" t="str">
        <f t="shared" ref="D210:E210" si="211">left(B210,3)</f>
        <v>BGR</v>
      </c>
      <c r="E210" s="53" t="str">
        <f t="shared" si="211"/>
        <v>ROU</v>
      </c>
      <c r="F210" s="53">
        <f>max(SUMIFS('Input - Capacities'!$I$3:$I$1128,'Input - Capacities'!$F$3:$F$1128,A210))</f>
        <v>900</v>
      </c>
      <c r="G210" s="53">
        <f>max(SUMIFS('Input - Capacities'!$J$3:$J$1128,'Input - Capacities'!$F$3:$F$1128,A210))*-1</f>
        <v>900</v>
      </c>
      <c r="H210" s="53" t="str">
        <f>if(len(vlookup(A210,'Input - Capacities'!$F$3:$W$2013,6,0))&gt;0,vlookup(A210,'Input - Capacities'!$F$3:$W$2013,6,0),"-")</f>
        <v>-</v>
      </c>
      <c r="I210" s="53" t="str">
        <f>if(len(vlookup(A210,'Input - Capacities'!$F$3:$W$2013,7,0))&gt;0,vlookup(A210,'Input - Capacities'!$F$3:$W$2013,7,0),"-")</f>
        <v>-</v>
      </c>
      <c r="J210" s="54" t="str">
        <f>if(len(vlookup(A210,'Input - Capacities'!$F$3:$W$2013,13,0))&gt;0,vlookup(A210,'Input - Capacities'!$F$3:$W$2013,13,0),"-")</f>
        <v>https://ember-climate.org/data/data-tools/electricity-interconnection-europe/</v>
      </c>
      <c r="K210" s="54" t="str">
        <f>if(len(vlookup(A210,'Input - Capacities'!$F$3:$W$2013,14,0))&gt;0,vlookup(A210,'Input - Capacities'!$F$3:$W$2013,14,0),"-")</f>
        <v>https://docs.google.com/spreadsheets/d/1NfuG5KZw0k_W-zo-2orJOZkrr6nv1OeOQZzY61KNS4M/edit?usp=sharing</v>
      </c>
      <c r="L210" s="53" t="str">
        <f>if(len(vlookup(A210,'Input - Capacities'!$F$3:$W$2013,17,0))&gt;0,vlookup(A210,'Input - Capacities'!$F$3:$W$2013,17,0),"-")</f>
        <v>-</v>
      </c>
      <c r="M210" s="53" t="str">
        <f>if(len(vlookup(A210,'Input - Capacities'!$F$3:$W$2013,18,0))&gt;0,vlookup(A210,'Input - Capacities'!$F$3:$W$2013,18,0),"-")</f>
        <v>-</v>
      </c>
    </row>
    <row r="211">
      <c r="A211" s="53" t="str">
        <f t="array" ref="A211">IFERROR(INDEX('Input - Capacities'!$F$3:$F$1128, MATCH(0,COUNTIF($A$1:A210, 'Input - Capacities'!$F$3:$F$1128), 0)),"")</f>
        <v>TRNBGRXXSRBXX</v>
      </c>
      <c r="B211" s="53" t="str">
        <f t="shared" si="2"/>
        <v>BGRXX</v>
      </c>
      <c r="C211" s="53" t="str">
        <f t="shared" si="3"/>
        <v>SRBXX</v>
      </c>
      <c r="D211" s="53" t="str">
        <f t="shared" ref="D211:E211" si="212">left(B211,3)</f>
        <v>BGR</v>
      </c>
      <c r="E211" s="53" t="str">
        <f t="shared" si="212"/>
        <v>SRB</v>
      </c>
      <c r="F211" s="53">
        <f>max(SUMIFS('Input - Capacities'!$I$3:$I$1128,'Input - Capacities'!$F$3:$F$1128,A211))</f>
        <v>320</v>
      </c>
      <c r="G211" s="53">
        <f>max(SUMIFS('Input - Capacities'!$J$3:$J$1128,'Input - Capacities'!$F$3:$F$1128,A211))*-1</f>
        <v>320</v>
      </c>
      <c r="H211" s="53" t="str">
        <f>if(len(vlookup(A211,'Input - Capacities'!$F$3:$W$2013,6,0))&gt;0,vlookup(A211,'Input - Capacities'!$F$3:$W$2013,6,0),"-")</f>
        <v>-</v>
      </c>
      <c r="I211" s="53" t="str">
        <f>if(len(vlookup(A211,'Input - Capacities'!$F$3:$W$2013,7,0))&gt;0,vlookup(A211,'Input - Capacities'!$F$3:$W$2013,7,0),"-")</f>
        <v>-</v>
      </c>
      <c r="J211" s="54" t="str">
        <f>if(len(vlookup(A211,'Input - Capacities'!$F$3:$W$2013,13,0))&gt;0,vlookup(A211,'Input - Capacities'!$F$3:$W$2013,13,0),"-")</f>
        <v>https://ember-climate.org/data/data-tools/electricity-interconnection-europe/</v>
      </c>
      <c r="K211" s="54" t="str">
        <f>if(len(vlookup(A211,'Input - Capacities'!$F$3:$W$2013,14,0))&gt;0,vlookup(A211,'Input - Capacities'!$F$3:$W$2013,14,0),"-")</f>
        <v>https://docs.google.com/spreadsheets/d/1NfuG5KZw0k_W-zo-2orJOZkrr6nv1OeOQZzY61KNS4M/edit?usp=sharing</v>
      </c>
      <c r="L211" s="53" t="str">
        <f>if(len(vlookup(A211,'Input - Capacities'!$F$3:$W$2013,17,0))&gt;0,vlookup(A211,'Input - Capacities'!$F$3:$W$2013,17,0),"-")</f>
        <v>-</v>
      </c>
      <c r="M211" s="53" t="str">
        <f>if(len(vlookup(A211,'Input - Capacities'!$F$3:$W$2013,18,0))&gt;0,vlookup(A211,'Input - Capacities'!$F$3:$W$2013,18,0),"-")</f>
        <v>-</v>
      </c>
    </row>
    <row r="212">
      <c r="A212" s="53" t="str">
        <f t="array" ref="A212">IFERROR(INDEX('Input - Capacities'!$F$3:$F$1128, MATCH(0,COUNTIF($A$1:A211, 'Input - Capacities'!$F$3:$F$1128), 0)),"")</f>
        <v>TRNBGRXXTURXX</v>
      </c>
      <c r="B212" s="53" t="str">
        <f t="shared" si="2"/>
        <v>BGRXX</v>
      </c>
      <c r="C212" s="53" t="str">
        <f t="shared" si="3"/>
        <v>TURXX</v>
      </c>
      <c r="D212" s="53" t="str">
        <f t="shared" ref="D212:E212" si="213">left(B212,3)</f>
        <v>BGR</v>
      </c>
      <c r="E212" s="53" t="str">
        <f t="shared" si="213"/>
        <v>TUR</v>
      </c>
      <c r="F212" s="53">
        <f>max(SUMIFS('Input - Capacities'!$I$3:$I$1128,'Input - Capacities'!$F$3:$F$1128,A212))</f>
        <v>900</v>
      </c>
      <c r="G212" s="53">
        <f>max(SUMIFS('Input - Capacities'!$J$3:$J$1128,'Input - Capacities'!$F$3:$F$1128,A212))*-1</f>
        <v>900</v>
      </c>
      <c r="H212" s="53" t="str">
        <f>if(len(vlookup(A212,'Input - Capacities'!$F$3:$W$2013,6,0))&gt;0,vlookup(A212,'Input - Capacities'!$F$3:$W$2013,6,0),"-")</f>
        <v>-</v>
      </c>
      <c r="I212" s="53" t="str">
        <f>if(len(vlookup(A212,'Input - Capacities'!$F$3:$W$2013,7,0))&gt;0,vlookup(A212,'Input - Capacities'!$F$3:$W$2013,7,0),"-")</f>
        <v>-</v>
      </c>
      <c r="J212" s="54" t="str">
        <f>if(len(vlookup(A212,'Input - Capacities'!$F$3:$W$2013,13,0))&gt;0,vlookup(A212,'Input - Capacities'!$F$3:$W$2013,13,0),"-")</f>
        <v>https://ember-climate.org/data/data-tools/electricity-interconnection-europe/</v>
      </c>
      <c r="K212" s="54" t="str">
        <f>if(len(vlookup(A212,'Input - Capacities'!$F$3:$W$2013,14,0))&gt;0,vlookup(A212,'Input - Capacities'!$F$3:$W$2013,14,0),"-")</f>
        <v>https://docs.google.com/spreadsheets/d/1NfuG5KZw0k_W-zo-2orJOZkrr6nv1OeOQZzY61KNS4M/edit?usp=sharing</v>
      </c>
      <c r="L212" s="53" t="str">
        <f>if(len(vlookup(A212,'Input - Capacities'!$F$3:$W$2013,17,0))&gt;0,vlookup(A212,'Input - Capacities'!$F$3:$W$2013,17,0),"-")</f>
        <v>-</v>
      </c>
      <c r="M212" s="53" t="str">
        <f>if(len(vlookup(A212,'Input - Capacities'!$F$3:$W$2013,18,0))&gt;0,vlookup(A212,'Input - Capacities'!$F$3:$W$2013,18,0),"-")</f>
        <v>-</v>
      </c>
    </row>
    <row r="213">
      <c r="A213" s="53" t="str">
        <f t="array" ref="A213">IFERROR(INDEX('Input - Capacities'!$F$3:$F$1128, MATCH(0,COUNTIF($A$1:A212, 'Input - Capacities'!$F$3:$F$1128), 0)),"")</f>
        <v>TRNBIHXXHRVXX</v>
      </c>
      <c r="B213" s="53" t="str">
        <f t="shared" si="2"/>
        <v>BIHXX</v>
      </c>
      <c r="C213" s="53" t="str">
        <f t="shared" si="3"/>
        <v>HRVXX</v>
      </c>
      <c r="D213" s="53" t="str">
        <f t="shared" ref="D213:E213" si="214">left(B213,3)</f>
        <v>BIH</v>
      </c>
      <c r="E213" s="53" t="str">
        <f t="shared" si="214"/>
        <v>HRV</v>
      </c>
      <c r="F213" s="53">
        <f>max(SUMIFS('Input - Capacities'!$I$3:$I$1128,'Input - Capacities'!$F$3:$F$1128,A213))</f>
        <v>750</v>
      </c>
      <c r="G213" s="53">
        <f>max(SUMIFS('Input - Capacities'!$J$3:$J$1128,'Input - Capacities'!$F$3:$F$1128,A213))*-1</f>
        <v>750</v>
      </c>
      <c r="H213" s="53" t="str">
        <f>if(len(vlookup(A213,'Input - Capacities'!$F$3:$W$2013,6,0))&gt;0,vlookup(A213,'Input - Capacities'!$F$3:$W$2013,6,0),"-")</f>
        <v>-</v>
      </c>
      <c r="I213" s="53" t="str">
        <f>if(len(vlookup(A213,'Input - Capacities'!$F$3:$W$2013,7,0))&gt;0,vlookup(A213,'Input - Capacities'!$F$3:$W$2013,7,0),"-")</f>
        <v>-</v>
      </c>
      <c r="J213" s="54" t="str">
        <f>if(len(vlookup(A213,'Input - Capacities'!$F$3:$W$2013,13,0))&gt;0,vlookup(A213,'Input - Capacities'!$F$3:$W$2013,13,0),"-")</f>
        <v>https://ember-climate.org/data/data-tools/electricity-interconnection-europe/</v>
      </c>
      <c r="K213" s="54" t="str">
        <f>if(len(vlookup(A213,'Input - Capacities'!$F$3:$W$2013,14,0))&gt;0,vlookup(A213,'Input - Capacities'!$F$3:$W$2013,14,0),"-")</f>
        <v>https://docs.google.com/spreadsheets/d/1NfuG5KZw0k_W-zo-2orJOZkrr6nv1OeOQZzY61KNS4M/edit?usp=sharing</v>
      </c>
      <c r="L213" s="53" t="str">
        <f>if(len(vlookup(A213,'Input - Capacities'!$F$3:$W$2013,17,0))&gt;0,vlookup(A213,'Input - Capacities'!$F$3:$W$2013,17,0),"-")</f>
        <v>-</v>
      </c>
      <c r="M213" s="53" t="str">
        <f>if(len(vlookup(A213,'Input - Capacities'!$F$3:$W$2013,18,0))&gt;0,vlookup(A213,'Input - Capacities'!$F$3:$W$2013,18,0),"-")</f>
        <v>-</v>
      </c>
    </row>
    <row r="214">
      <c r="A214" s="53" t="str">
        <f t="array" ref="A214">IFERROR(INDEX('Input - Capacities'!$F$3:$F$1128, MATCH(0,COUNTIF($A$1:A213, 'Input - Capacities'!$F$3:$F$1128), 0)),"")</f>
        <v>TRNBIHXXMNEXX</v>
      </c>
      <c r="B214" s="53" t="str">
        <f t="shared" si="2"/>
        <v>BIHXX</v>
      </c>
      <c r="C214" s="53" t="str">
        <f t="shared" si="3"/>
        <v>MNEXX</v>
      </c>
      <c r="D214" s="53" t="str">
        <f t="shared" ref="D214:E214" si="215">left(B214,3)</f>
        <v>BIH</v>
      </c>
      <c r="E214" s="53" t="str">
        <f t="shared" si="215"/>
        <v>MNE</v>
      </c>
      <c r="F214" s="53">
        <f>max(SUMIFS('Input - Capacities'!$I$3:$I$1128,'Input - Capacities'!$F$3:$F$1128,A214))</f>
        <v>800</v>
      </c>
      <c r="G214" s="53">
        <f>max(SUMIFS('Input - Capacities'!$J$3:$J$1128,'Input - Capacities'!$F$3:$F$1128,A214))*-1</f>
        <v>800</v>
      </c>
      <c r="H214" s="53" t="str">
        <f>if(len(vlookup(A214,'Input - Capacities'!$F$3:$W$2013,6,0))&gt;0,vlookup(A214,'Input - Capacities'!$F$3:$W$2013,6,0),"-")</f>
        <v>-</v>
      </c>
      <c r="I214" s="53" t="str">
        <f>if(len(vlookup(A214,'Input - Capacities'!$F$3:$W$2013,7,0))&gt;0,vlookup(A214,'Input - Capacities'!$F$3:$W$2013,7,0),"-")</f>
        <v>-</v>
      </c>
      <c r="J214" s="54" t="str">
        <f>if(len(vlookup(A214,'Input - Capacities'!$F$3:$W$2013,13,0))&gt;0,vlookup(A214,'Input - Capacities'!$F$3:$W$2013,13,0),"-")</f>
        <v>https://ember-climate.org/data/data-tools/electricity-interconnection-europe/</v>
      </c>
      <c r="K214" s="54" t="str">
        <f>if(len(vlookup(A214,'Input - Capacities'!$F$3:$W$2013,14,0))&gt;0,vlookup(A214,'Input - Capacities'!$F$3:$W$2013,14,0),"-")</f>
        <v>https://docs.google.com/spreadsheets/d/1NfuG5KZw0k_W-zo-2orJOZkrr6nv1OeOQZzY61KNS4M/edit?usp=sharing</v>
      </c>
      <c r="L214" s="53" t="str">
        <f>if(len(vlookup(A214,'Input - Capacities'!$F$3:$W$2013,17,0))&gt;0,vlookup(A214,'Input - Capacities'!$F$3:$W$2013,17,0),"-")</f>
        <v>-</v>
      </c>
      <c r="M214" s="53" t="str">
        <f>if(len(vlookup(A214,'Input - Capacities'!$F$3:$W$2013,18,0))&gt;0,vlookup(A214,'Input - Capacities'!$F$3:$W$2013,18,0),"-")</f>
        <v>-</v>
      </c>
    </row>
    <row r="215">
      <c r="A215" s="53" t="str">
        <f t="array" ref="A215">IFERROR(INDEX('Input - Capacities'!$F$3:$F$1128, MATCH(0,COUNTIF($A$1:A214, 'Input - Capacities'!$F$3:$F$1128), 0)),"")</f>
        <v>TRNBIHXXSRBXX</v>
      </c>
      <c r="B215" s="53" t="str">
        <f t="shared" si="2"/>
        <v>BIHXX</v>
      </c>
      <c r="C215" s="53" t="str">
        <f t="shared" si="3"/>
        <v>SRBXX</v>
      </c>
      <c r="D215" s="53" t="str">
        <f t="shared" ref="D215:E215" si="216">left(B215,3)</f>
        <v>BIH</v>
      </c>
      <c r="E215" s="53" t="str">
        <f t="shared" si="216"/>
        <v>SRB</v>
      </c>
      <c r="F215" s="53">
        <f>max(SUMIFS('Input - Capacities'!$I$3:$I$1128,'Input - Capacities'!$F$3:$F$1128,A215))</f>
        <v>530</v>
      </c>
      <c r="G215" s="53">
        <f>max(SUMIFS('Input - Capacities'!$J$3:$J$1128,'Input - Capacities'!$F$3:$F$1128,A215))*-1</f>
        <v>530</v>
      </c>
      <c r="H215" s="53" t="str">
        <f>if(len(vlookup(A215,'Input - Capacities'!$F$3:$W$2013,6,0))&gt;0,vlookup(A215,'Input - Capacities'!$F$3:$W$2013,6,0),"-")</f>
        <v>-</v>
      </c>
      <c r="I215" s="53" t="str">
        <f>if(len(vlookup(A215,'Input - Capacities'!$F$3:$W$2013,7,0))&gt;0,vlookup(A215,'Input - Capacities'!$F$3:$W$2013,7,0),"-")</f>
        <v>-</v>
      </c>
      <c r="J215" s="54" t="str">
        <f>if(len(vlookup(A215,'Input - Capacities'!$F$3:$W$2013,13,0))&gt;0,vlookup(A215,'Input - Capacities'!$F$3:$W$2013,13,0),"-")</f>
        <v>https://ember-climate.org/data/data-tools/electricity-interconnection-europe/</v>
      </c>
      <c r="K215" s="54" t="str">
        <f>if(len(vlookup(A215,'Input - Capacities'!$F$3:$W$2013,14,0))&gt;0,vlookup(A215,'Input - Capacities'!$F$3:$W$2013,14,0),"-")</f>
        <v>https://docs.google.com/spreadsheets/d/1NfuG5KZw0k_W-zo-2orJOZkrr6nv1OeOQZzY61KNS4M/edit?usp=sharing</v>
      </c>
      <c r="L215" s="53" t="str">
        <f>if(len(vlookup(A215,'Input - Capacities'!$F$3:$W$2013,17,0))&gt;0,vlookup(A215,'Input - Capacities'!$F$3:$W$2013,17,0),"-")</f>
        <v>-</v>
      </c>
      <c r="M215" s="53" t="str">
        <f>if(len(vlookup(A215,'Input - Capacities'!$F$3:$W$2013,18,0))&gt;0,vlookup(A215,'Input - Capacities'!$F$3:$W$2013,18,0),"-")</f>
        <v>-</v>
      </c>
    </row>
    <row r="216">
      <c r="A216" s="53" t="str">
        <f t="array" ref="A216">IFERROR(INDEX('Input - Capacities'!$F$3:$F$1128, MATCH(0,COUNTIF($A$1:A215, 'Input - Capacities'!$F$3:$F$1128), 0)),"")</f>
        <v>TRNBLRXXLTUXX</v>
      </c>
      <c r="B216" s="53" t="str">
        <f t="shared" si="2"/>
        <v>BLRXX</v>
      </c>
      <c r="C216" s="53" t="str">
        <f t="shared" si="3"/>
        <v>LTUXX</v>
      </c>
      <c r="D216" s="53" t="str">
        <f t="shared" ref="D216:E216" si="217">left(B216,3)</f>
        <v>BLR</v>
      </c>
      <c r="E216" s="53" t="str">
        <f t="shared" si="217"/>
        <v>LTU</v>
      </c>
      <c r="F216" s="53">
        <f>max(SUMIFS('Input - Capacities'!$I$3:$I$1128,'Input - Capacities'!$F$3:$F$1128,A216))</f>
        <v>1001</v>
      </c>
      <c r="G216" s="53">
        <f>max(SUMIFS('Input - Capacities'!$J$3:$J$1128,'Input - Capacities'!$F$3:$F$1128,A216))*-1</f>
        <v>525</v>
      </c>
      <c r="H216" s="53" t="str">
        <f>if(len(vlookup(A216,'Input - Capacities'!$F$3:$W$2013,6,0))&gt;0,vlookup(A216,'Input - Capacities'!$F$3:$W$2013,6,0),"-")</f>
        <v>-</v>
      </c>
      <c r="I216" s="53" t="str">
        <f>if(len(vlookup(A216,'Input - Capacities'!$F$3:$W$2013,7,0))&gt;0,vlookup(A216,'Input - Capacities'!$F$3:$W$2013,7,0),"-")</f>
        <v>-</v>
      </c>
      <c r="J216" s="54" t="str">
        <f>if(len(vlookup(A216,'Input - Capacities'!$F$3:$W$2013,13,0))&gt;0,vlookup(A216,'Input - Capacities'!$F$3:$W$2013,13,0),"-")</f>
        <v>https://transparency.entsoe.eu/transmission-domain/physicalFlow/show</v>
      </c>
      <c r="K216" s="55" t="str">
        <f>if(len(vlookup(A216,'Input - Capacities'!$F$3:$W$2013,14,0))&gt;0,vlookup(A216,'Input - Capacities'!$F$3:$W$2013,14,0),"-")</f>
        <v>-</v>
      </c>
      <c r="L216" s="53" t="str">
        <f>if(len(vlookup(A216,'Input - Capacities'!$F$3:$W$2013,17,0))&gt;0,vlookup(A216,'Input - Capacities'!$F$3:$W$2013,17,0),"-")</f>
        <v>Assumption that max historical hourly flow between 2021-2023 is representative for directional transmission capacity.</v>
      </c>
      <c r="M216" s="53" t="str">
        <f>if(len(vlookup(A216,'Input - Capacities'!$F$3:$W$2013,18,0))&gt;0,vlookup(A216,'Input - Capacities'!$F$3:$W$2013,18,0),"-")</f>
        <v>This approach is used more often to derive capacities for lines outside the direct ENTSOE zones. See e.g. http://www.diva-portal.org/smash/get/diva2:1476768/FULLTEXT01.pdf</v>
      </c>
    </row>
    <row r="217">
      <c r="A217" s="53" t="str">
        <f t="array" ref="A217">IFERROR(INDEX('Input - Capacities'!$F$3:$F$1128, MATCH(0,COUNTIF($A$1:A216, 'Input - Capacities'!$F$3:$F$1128), 0)),"")</f>
        <v>TRNBLRXXLVAXX</v>
      </c>
      <c r="B217" s="53" t="str">
        <f t="shared" si="2"/>
        <v>BLRXX</v>
      </c>
      <c r="C217" s="53" t="str">
        <f t="shared" si="3"/>
        <v>LVAXX</v>
      </c>
      <c r="D217" s="53" t="str">
        <f t="shared" ref="D217:E217" si="218">left(B217,3)</f>
        <v>BLR</v>
      </c>
      <c r="E217" s="53" t="str">
        <f t="shared" si="218"/>
        <v>LVA</v>
      </c>
      <c r="F217" s="53">
        <f>max(SUMIFS('Input - Capacities'!$I$3:$I$1128,'Input - Capacities'!$F$3:$F$1128,A217))</f>
        <v>0</v>
      </c>
      <c r="G217" s="53">
        <f>max(SUMIFS('Input - Capacities'!$J$3:$J$1128,'Input - Capacities'!$F$3:$F$1128,A217))*-1</f>
        <v>0</v>
      </c>
      <c r="H217" s="53" t="str">
        <f>if(len(vlookup(A217,'Input - Capacities'!$F$3:$W$2013,6,0))&gt;0,vlookup(A217,'Input - Capacities'!$F$3:$W$2013,6,0),"-")</f>
        <v>-</v>
      </c>
      <c r="I217" s="53" t="str">
        <f>if(len(vlookup(A217,'Input - Capacities'!$F$3:$W$2013,7,0))&gt;0,vlookup(A217,'Input - Capacities'!$F$3:$W$2013,7,0),"-")</f>
        <v>-</v>
      </c>
      <c r="J217" s="54" t="str">
        <f>if(len(vlookup(A217,'Input - Capacities'!$F$3:$W$2013,13,0))&gt;0,vlookup(A217,'Input - Capacities'!$F$3:$W$2013,13,0),"-")</f>
        <v>https://www.entsoe.eu/data/map/</v>
      </c>
      <c r="K217" s="55" t="str">
        <f>if(len(vlookup(A217,'Input - Capacities'!$F$3:$W$2013,14,0))&gt;0,vlookup(A217,'Input - Capacities'!$F$3:$W$2013,14,0),"-")</f>
        <v>-</v>
      </c>
      <c r="L217" s="53" t="str">
        <f>if(len(vlookup(A217,'Input - Capacities'!$F$3:$W$2013,17,0))&gt;0,vlookup(A217,'Input - Capacities'!$F$3:$W$2013,17,0),"-")</f>
        <v>-</v>
      </c>
      <c r="M217" s="53" t="str">
        <f>if(len(vlookup(A217,'Input - Capacities'!$F$3:$W$2013,18,0))&gt;0,vlookup(A217,'Input - Capacities'!$F$3:$W$2013,18,0),"-")</f>
        <v>-</v>
      </c>
    </row>
    <row r="218">
      <c r="A218" s="53" t="str">
        <f t="array" ref="A218">IFERROR(INDEX('Input - Capacities'!$F$3:$F$1128, MATCH(0,COUNTIF($A$1:A217, 'Input - Capacities'!$F$3:$F$1128), 0)),"")</f>
        <v>TRNBLRXXPOLXX</v>
      </c>
      <c r="B218" s="53" t="str">
        <f t="shared" si="2"/>
        <v>BLRXX</v>
      </c>
      <c r="C218" s="53" t="str">
        <f t="shared" si="3"/>
        <v>POLXX</v>
      </c>
      <c r="D218" s="53" t="str">
        <f t="shared" ref="D218:E218" si="219">left(B218,3)</f>
        <v>BLR</v>
      </c>
      <c r="E218" s="53" t="str">
        <f t="shared" si="219"/>
        <v>POL</v>
      </c>
      <c r="F218" s="53">
        <f>max(SUMIFS('Input - Capacities'!$I$3:$I$1128,'Input - Capacities'!$F$3:$F$1128,A218))</f>
        <v>0</v>
      </c>
      <c r="G218" s="53">
        <f>max(SUMIFS('Input - Capacities'!$J$3:$J$1128,'Input - Capacities'!$F$3:$F$1128,A218))*-1</f>
        <v>0</v>
      </c>
      <c r="H218" s="53" t="str">
        <f>if(len(vlookup(A218,'Input - Capacities'!$F$3:$W$2013,6,0))&gt;0,vlookup(A218,'Input - Capacities'!$F$3:$W$2013,6,0),"-")</f>
        <v>-</v>
      </c>
      <c r="I218" s="53" t="str">
        <f>if(len(vlookup(A218,'Input - Capacities'!$F$3:$W$2013,7,0))&gt;0,vlookup(A218,'Input - Capacities'!$F$3:$W$2013,7,0),"-")</f>
        <v>-</v>
      </c>
      <c r="J218" s="54" t="str">
        <f>if(len(vlookup(A218,'Input - Capacities'!$F$3:$W$2013,13,0))&gt;0,vlookup(A218,'Input - Capacities'!$F$3:$W$2013,13,0),"-")</f>
        <v>https://www.entsoe.eu/data/map/</v>
      </c>
      <c r="K218" s="55" t="str">
        <f>if(len(vlookup(A218,'Input - Capacities'!$F$3:$W$2013,14,0))&gt;0,vlookup(A218,'Input - Capacities'!$F$3:$W$2013,14,0),"-")</f>
        <v>-</v>
      </c>
      <c r="L218" s="53" t="str">
        <f>if(len(vlookup(A218,'Input - Capacities'!$F$3:$W$2013,17,0))&gt;0,vlookup(A218,'Input - Capacities'!$F$3:$W$2013,17,0),"-")</f>
        <v>-</v>
      </c>
      <c r="M218" s="53" t="str">
        <f>if(len(vlookup(A218,'Input - Capacities'!$F$3:$W$2013,18,0))&gt;0,vlookup(A218,'Input - Capacities'!$F$3:$W$2013,18,0),"-")</f>
        <v>-</v>
      </c>
    </row>
    <row r="219">
      <c r="A219" s="53" t="str">
        <f t="array" ref="A219">IFERROR(INDEX('Input - Capacities'!$F$3:$F$1128, MATCH(0,COUNTIF($A$1:A218, 'Input - Capacities'!$F$3:$F$1128), 0)),"")</f>
        <v>TRNBLRXXRUSCE</v>
      </c>
      <c r="B219" s="53" t="str">
        <f t="shared" si="2"/>
        <v>BLRXX</v>
      </c>
      <c r="C219" s="53" t="str">
        <f t="shared" si="3"/>
        <v>RUSCE</v>
      </c>
      <c r="D219" s="53" t="str">
        <f t="shared" ref="D219:E219" si="220">left(B219,3)</f>
        <v>BLR</v>
      </c>
      <c r="E219" s="53" t="str">
        <f t="shared" si="220"/>
        <v>RUS</v>
      </c>
      <c r="F219" s="53">
        <f>max(SUMIFS('Input - Capacities'!$I$3:$I$1128,'Input - Capacities'!$F$3:$F$1128,A219))</f>
        <v>2720</v>
      </c>
      <c r="G219" s="53">
        <f>max(SUMIFS('Input - Capacities'!$J$3:$J$1128,'Input - Capacities'!$F$3:$F$1128,A219))*-1</f>
        <v>2720</v>
      </c>
      <c r="H219" s="53" t="str">
        <f>if(len(vlookup(A219,'Input - Capacities'!$F$3:$W$2013,6,0))&gt;0,vlookup(A219,'Input - Capacities'!$F$3:$W$2013,6,0),"-")</f>
        <v>-</v>
      </c>
      <c r="I219" s="53" t="str">
        <f>if(len(vlookup(A219,'Input - Capacities'!$F$3:$W$2013,7,0))&gt;0,vlookup(A219,'Input - Capacities'!$F$3:$W$2013,7,0),"-")</f>
        <v>-</v>
      </c>
      <c r="J219" s="54" t="str">
        <f>if(len(vlookup(A219,'Input - Capacities'!$F$3:$W$2013,13,0))&gt;0,vlookup(A219,'Input - Capacities'!$F$3:$W$2013,13,0),"-")</f>
        <v>https://eepublicdownloads.entsoe.eu/clean-documents/pre2015/publications/ce/otherreports/SYSTINT_Report_2002.pdf</v>
      </c>
      <c r="K219" s="55" t="str">
        <f>if(len(vlookup(A219,'Input - Capacities'!$F$3:$W$2013,14,0))&gt;0,vlookup(A219,'Input - Capacities'!$F$3:$W$2013,14,0),"-")</f>
        <v>-</v>
      </c>
      <c r="L219" s="53" t="str">
        <f>if(len(vlookup(A219,'Input - Capacities'!$F$3:$W$2013,17,0))&gt;0,vlookup(A219,'Input - Capacities'!$F$3:$W$2013,17,0),"-")</f>
        <v>Average value taken for existing transmission capacity (1300-1000 MW range).</v>
      </c>
      <c r="M219" s="53" t="str">
        <f>if(len(vlookup(A219,'Input - Capacities'!$F$3:$W$2013,18,0))&gt;0,vlookup(A219,'Input - Capacities'!$F$3:$W$2013,18,0),"-")</f>
        <v>ENTSOE map shows no new (known) concrete transmission projects as of now between Belarus and Russia. </v>
      </c>
    </row>
    <row r="220">
      <c r="A220" s="53" t="str">
        <f t="array" ref="A220">IFERROR(INDEX('Input - Capacities'!$F$3:$F$1128, MATCH(0,COUNTIF($A$1:A219, 'Input - Capacities'!$F$3:$F$1128), 0)),"")</f>
        <v>TRNBLRXXRUSNW</v>
      </c>
      <c r="B220" s="53" t="str">
        <f t="shared" si="2"/>
        <v>BLRXX</v>
      </c>
      <c r="C220" s="53" t="str">
        <f t="shared" si="3"/>
        <v>RUSNW</v>
      </c>
      <c r="D220" s="53" t="str">
        <f t="shared" ref="D220:E220" si="221">left(B220,3)</f>
        <v>BLR</v>
      </c>
      <c r="E220" s="53" t="str">
        <f t="shared" si="221"/>
        <v>RUS</v>
      </c>
      <c r="F220" s="53">
        <f>max(SUMIFS('Input - Capacities'!$I$3:$I$1128,'Input - Capacities'!$F$3:$F$1128,A220))</f>
        <v>570</v>
      </c>
      <c r="G220" s="53">
        <f>max(SUMIFS('Input - Capacities'!$J$3:$J$1128,'Input - Capacities'!$F$3:$F$1128,A220))*-1</f>
        <v>570</v>
      </c>
      <c r="H220" s="53" t="str">
        <f>if(len(vlookup(A220,'Input - Capacities'!$F$3:$W$2013,6,0))&gt;0,vlookup(A220,'Input - Capacities'!$F$3:$W$2013,6,0),"-")</f>
        <v>-</v>
      </c>
      <c r="I220" s="53" t="str">
        <f>if(len(vlookup(A220,'Input - Capacities'!$F$3:$W$2013,7,0))&gt;0,vlookup(A220,'Input - Capacities'!$F$3:$W$2013,7,0),"-")</f>
        <v>-</v>
      </c>
      <c r="J220" s="54" t="str">
        <f>if(len(vlookup(A220,'Input - Capacities'!$F$3:$W$2013,13,0))&gt;0,vlookup(A220,'Input - Capacities'!$F$3:$W$2013,13,0),"-")</f>
        <v>https://eepublicdownloads.entsoe.eu/clean-documents/pre2015/publications/ce/otherreports/SYSTINT_Report_2002.pdf</v>
      </c>
      <c r="K220" s="55" t="str">
        <f>if(len(vlookup(A220,'Input - Capacities'!$F$3:$W$2013,14,0))&gt;0,vlookup(A220,'Input - Capacities'!$F$3:$W$2013,14,0),"-")</f>
        <v>-</v>
      </c>
      <c r="L220" s="53" t="str">
        <f>if(len(vlookup(A220,'Input - Capacities'!$F$3:$W$2013,17,0))&gt;0,vlookup(A220,'Input - Capacities'!$F$3:$W$2013,17,0),"-")</f>
        <v>-</v>
      </c>
      <c r="M220" s="53" t="str">
        <f>if(len(vlookup(A220,'Input - Capacities'!$F$3:$W$2013,18,0))&gt;0,vlookup(A220,'Input - Capacities'!$F$3:$W$2013,18,0),"-")</f>
        <v>-</v>
      </c>
    </row>
    <row r="221">
      <c r="A221" s="53" t="str">
        <f t="array" ref="A221">IFERROR(INDEX('Input - Capacities'!$F$3:$F$1128, MATCH(0,COUNTIF($A$1:A220, 'Input - Capacities'!$F$3:$F$1128), 0)),"")</f>
        <v>TRNBLRXXUKRXX</v>
      </c>
      <c r="B221" s="53" t="str">
        <f t="shared" si="2"/>
        <v>BLRXX</v>
      </c>
      <c r="C221" s="53" t="str">
        <f t="shared" si="3"/>
        <v>UKRXX</v>
      </c>
      <c r="D221" s="53" t="str">
        <f t="shared" ref="D221:E221" si="222">left(B221,3)</f>
        <v>BLR</v>
      </c>
      <c r="E221" s="53" t="str">
        <f t="shared" si="222"/>
        <v>UKR</v>
      </c>
      <c r="F221" s="53">
        <f>max(SUMIFS('Input - Capacities'!$I$3:$I$1128,'Input - Capacities'!$F$3:$F$1128,A221))</f>
        <v>0</v>
      </c>
      <c r="G221" s="53">
        <f>max(SUMIFS('Input - Capacities'!$J$3:$J$1128,'Input - Capacities'!$F$3:$F$1128,A221))*-1</f>
        <v>0</v>
      </c>
      <c r="H221" s="53" t="str">
        <f>if(len(vlookup(A221,'Input - Capacities'!$F$3:$W$2013,6,0))&gt;0,vlookup(A221,'Input - Capacities'!$F$3:$W$2013,6,0),"-")</f>
        <v>-</v>
      </c>
      <c r="I221" s="53" t="str">
        <f>if(len(vlookup(A221,'Input - Capacities'!$F$3:$W$2013,7,0))&gt;0,vlookup(A221,'Input - Capacities'!$F$3:$W$2013,7,0),"-")</f>
        <v>-</v>
      </c>
      <c r="J221" s="54" t="str">
        <f>if(len(vlookup(A221,'Input - Capacities'!$F$3:$W$2013,13,0))&gt;0,vlookup(A221,'Input - Capacities'!$F$3:$W$2013,13,0),"-")</f>
        <v>https://www.scientificamerican.com/article/how-ukraine-unplugged-from-russia-and-joined-europes-power-grid-with-unprecedented-speed/</v>
      </c>
      <c r="K221" s="55" t="str">
        <f>if(len(vlookup(A221,'Input - Capacities'!$F$3:$W$2013,14,0))&gt;0,vlookup(A221,'Input - Capacities'!$F$3:$W$2013,14,0),"-")</f>
        <v>-</v>
      </c>
      <c r="L221" s="53" t="str">
        <f>if(len(vlookup(A221,'Input - Capacities'!$F$3:$W$2013,17,0))&gt;0,vlookup(A221,'Input - Capacities'!$F$3:$W$2013,17,0),"-")</f>
        <v>-</v>
      </c>
      <c r="M221" s="53" t="str">
        <f>if(len(vlookup(A221,'Input - Capacities'!$F$3:$W$2013,18,0))&gt;0,vlookup(A221,'Input - Capacities'!$F$3:$W$2013,18,0),"-")</f>
        <v>UKR historically was connected with BLR and RUS but disconnected early 2022. </v>
      </c>
    </row>
    <row r="222">
      <c r="A222" s="53" t="str">
        <f t="array" ref="A222">IFERROR(INDEX('Input - Capacities'!$F$3:$F$1128, MATCH(0,COUNTIF($A$1:A221, 'Input - Capacities'!$F$3:$F$1128), 0)),"")</f>
        <v>TRNBLZXXGTMXX</v>
      </c>
      <c r="B222" s="53" t="str">
        <f t="shared" si="2"/>
        <v>BLZXX</v>
      </c>
      <c r="C222" s="53" t="str">
        <f t="shared" si="3"/>
        <v>GTMXX</v>
      </c>
      <c r="D222" s="53" t="str">
        <f t="shared" ref="D222:E222" si="223">left(B222,3)</f>
        <v>BLZ</v>
      </c>
      <c r="E222" s="53" t="str">
        <f t="shared" si="223"/>
        <v>GTM</v>
      </c>
      <c r="F222" s="53">
        <f>max(SUMIFS('Input - Capacities'!$I$3:$I$1128,'Input - Capacities'!$F$3:$F$1128,A222))</f>
        <v>0</v>
      </c>
      <c r="G222" s="53">
        <f>max(SUMIFS('Input - Capacities'!$J$3:$J$1128,'Input - Capacities'!$F$3:$F$1128,A222))*-1</f>
        <v>0</v>
      </c>
      <c r="H222" s="53" t="str">
        <f>if(len(vlookup(A222,'Input - Capacities'!$F$3:$W$2013,6,0))&gt;0,vlookup(A222,'Input - Capacities'!$F$3:$W$2013,6,0),"-")</f>
        <v>-</v>
      </c>
      <c r="I222" s="53" t="str">
        <f>if(len(vlookup(A222,'Input - Capacities'!$F$3:$W$2013,7,0))&gt;0,vlookup(A222,'Input - Capacities'!$F$3:$W$2013,7,0),"-")</f>
        <v>-</v>
      </c>
      <c r="J222" s="54" t="str">
        <f>if(len(vlookup(A222,'Input - Capacities'!$F$3:$W$2013,13,0))&gt;0,vlookup(A222,'Input - Capacities'!$F$3:$W$2013,13,0),"-")</f>
        <v>https://www.energy.gov.bz/wp-content/uploads/2020/09/Belize-Energy-Report-2018.pdf</v>
      </c>
      <c r="K222" s="55" t="str">
        <f>if(len(vlookup(A222,'Input - Capacities'!$F$3:$W$2013,14,0))&gt;0,vlookup(A222,'Input - Capacities'!$F$3:$W$2013,14,0),"-")</f>
        <v>-</v>
      </c>
      <c r="L222" s="53" t="str">
        <f>if(len(vlookup(A222,'Input - Capacities'!$F$3:$W$2013,17,0))&gt;0,vlookup(A222,'Input - Capacities'!$F$3:$W$2013,17,0),"-")</f>
        <v>No concrete plans found for new transmission infrastructure so planned capacities assumed to be 0.</v>
      </c>
      <c r="M222" s="53" t="str">
        <f>if(len(vlookup(A222,'Input - Capacities'!$F$3:$W$2013,18,0))&gt;0,vlookup(A222,'Input - Capacities'!$F$3:$W$2013,18,0),"-")</f>
        <v>-</v>
      </c>
    </row>
    <row r="223">
      <c r="A223" s="53" t="str">
        <f t="array" ref="A223">IFERROR(INDEX('Input - Capacities'!$F$3:$F$1128, MATCH(0,COUNTIF($A$1:A222, 'Input - Capacities'!$F$3:$F$1128), 0)),"")</f>
        <v>TRNBLZXXMEXXX</v>
      </c>
      <c r="B223" s="53" t="str">
        <f t="shared" si="2"/>
        <v>BLZXX</v>
      </c>
      <c r="C223" s="53" t="str">
        <f t="shared" si="3"/>
        <v>MEXXX</v>
      </c>
      <c r="D223" s="53" t="str">
        <f t="shared" ref="D223:E223" si="224">left(B223,3)</f>
        <v>BLZ</v>
      </c>
      <c r="E223" s="53" t="str">
        <f t="shared" si="224"/>
        <v>MEX</v>
      </c>
      <c r="F223" s="53">
        <f>max(SUMIFS('Input - Capacities'!$I$3:$I$1128,'Input - Capacities'!$F$3:$F$1128,A223))</f>
        <v>0</v>
      </c>
      <c r="G223" s="53">
        <f>max(SUMIFS('Input - Capacities'!$J$3:$J$1128,'Input - Capacities'!$F$3:$F$1128,A223))*-1</f>
        <v>40</v>
      </c>
      <c r="H223" s="53">
        <f>if(len(vlookup(A223,'Input - Capacities'!$F$3:$W$2013,6,0))&gt;0,vlookup(A223,'Input - Capacities'!$F$3:$W$2013,6,0),"-")</f>
        <v>115</v>
      </c>
      <c r="I223" s="53" t="str">
        <f>if(len(vlookup(A223,'Input - Capacities'!$F$3:$W$2013,7,0))&gt;0,vlookup(A223,'Input - Capacities'!$F$3:$W$2013,7,0),"-")</f>
        <v>-</v>
      </c>
      <c r="J223" s="54" t="str">
        <f>if(len(vlookup(A223,'Input - Capacities'!$F$3:$W$2013,13,0))&gt;0,vlookup(A223,'Input - Capacities'!$F$3:$W$2013,13,0),"-")</f>
        <v>https://www.tdworld.com/overhead-transmission/article/20969227/transamerica-interconnections</v>
      </c>
      <c r="K223" s="55" t="str">
        <f>if(len(vlookup(A223,'Input - Capacities'!$F$3:$W$2013,14,0))&gt;0,vlookup(A223,'Input - Capacities'!$F$3:$W$2013,14,0),"-")</f>
        <v>-</v>
      </c>
      <c r="L223" s="53" t="str">
        <f>if(len(vlookup(A223,'Input - Capacities'!$F$3:$W$2013,17,0))&gt;0,vlookup(A223,'Input - Capacities'!$F$3:$W$2013,17,0),"-")</f>
        <v>No concrete plans found for new transmission infrastructure so planned capacities assumed to be 0.</v>
      </c>
      <c r="M223" s="53" t="str">
        <f>if(len(vlookup(A223,'Input - Capacities'!$F$3:$W$2013,18,0))&gt;0,vlookup(A223,'Input - Capacities'!$F$3:$W$2013,18,0),"-")</f>
        <v>-</v>
      </c>
    </row>
    <row r="224">
      <c r="A224" s="53" t="str">
        <f t="array" ref="A224">IFERROR(INDEX('Input - Capacities'!$F$3:$F$1128, MATCH(0,COUNTIF($A$1:A223, 'Input - Capacities'!$F$3:$F$1128), 0)),"")</f>
        <v>TRNBOLXXBRACW</v>
      </c>
      <c r="B224" s="53" t="str">
        <f t="shared" si="2"/>
        <v>BOLXX</v>
      </c>
      <c r="C224" s="53" t="str">
        <f t="shared" si="3"/>
        <v>BRACW</v>
      </c>
      <c r="D224" s="53" t="str">
        <f t="shared" ref="D224:E224" si="225">left(B224,3)</f>
        <v>BOL</v>
      </c>
      <c r="E224" s="53" t="str">
        <f t="shared" si="225"/>
        <v>BRA</v>
      </c>
      <c r="F224" s="53">
        <f>max(SUMIFS('Input - Capacities'!$I$3:$I$1128,'Input - Capacities'!$F$3:$F$1128,A224))</f>
        <v>0</v>
      </c>
      <c r="G224" s="53">
        <f>max(SUMIFS('Input - Capacities'!$J$3:$J$1128,'Input - Capacities'!$F$3:$F$1128,A224))*-1</f>
        <v>0</v>
      </c>
      <c r="H224" s="53" t="str">
        <f>if(len(vlookup(A224,'Input - Capacities'!$F$3:$W$2013,6,0))&gt;0,vlookup(A224,'Input - Capacities'!$F$3:$W$2013,6,0),"-")</f>
        <v>-</v>
      </c>
      <c r="I224" s="53" t="str">
        <f>if(len(vlookup(A224,'Input - Capacities'!$F$3:$W$2013,7,0))&gt;0,vlookup(A224,'Input - Capacities'!$F$3:$W$2013,7,0),"-")</f>
        <v>-</v>
      </c>
      <c r="J224" s="54" t="str">
        <f>if(len(vlookup(A224,'Input - Capacities'!$F$3:$W$2013,13,0))&gt;0,vlookup(A224,'Input - Capacities'!$F$3:$W$2013,13,0),"-")</f>
        <v>https://www.nature.com/articles/s41597-023-01992-9</v>
      </c>
      <c r="K224" s="54" t="str">
        <f>if(len(vlookup(A224,'Input - Capacities'!$F$3:$W$2013,14,0))&gt;0,vlookup(A224,'Input - Capacities'!$F$3:$W$2013,14,0),"-")</f>
        <v>https://www.cier.org/es-uy/Lists/EstadisticasLD/MapaInterconexiones.pdf</v>
      </c>
      <c r="L224" s="53" t="str">
        <f>if(len(vlookup(A224,'Input - Capacities'!$F$3:$W$2013,17,0))&gt;0,vlookup(A224,'Input - Capacities'!$F$3:$W$2013,17,0),"-")</f>
        <v>-</v>
      </c>
      <c r="M224" s="53" t="str">
        <f>if(len(vlookup(A224,'Input - Capacities'!$F$3:$W$2013,18,0))&gt;0,vlookup(A224,'Input - Capacities'!$F$3:$W$2013,18,0),"-")</f>
        <v>-</v>
      </c>
    </row>
    <row r="225">
      <c r="A225" s="53" t="str">
        <f t="array" ref="A225">IFERROR(INDEX('Input - Capacities'!$F$3:$F$1128, MATCH(0,COUNTIF($A$1:A224, 'Input - Capacities'!$F$3:$F$1128), 0)),"")</f>
        <v>TRNBOLXXBRAWE</v>
      </c>
      <c r="B225" s="53" t="str">
        <f t="shared" si="2"/>
        <v>BOLXX</v>
      </c>
      <c r="C225" s="53" t="str">
        <f t="shared" si="3"/>
        <v>BRAWE</v>
      </c>
      <c r="D225" s="53" t="str">
        <f t="shared" ref="D225:E225" si="226">left(B225,3)</f>
        <v>BOL</v>
      </c>
      <c r="E225" s="53" t="str">
        <f t="shared" si="226"/>
        <v>BRA</v>
      </c>
      <c r="F225" s="53">
        <f>max(SUMIFS('Input - Capacities'!$I$3:$I$1128,'Input - Capacities'!$F$3:$F$1128,A225))</f>
        <v>0</v>
      </c>
      <c r="G225" s="53">
        <f>max(SUMIFS('Input - Capacities'!$J$3:$J$1128,'Input - Capacities'!$F$3:$F$1128,A225))*-1</f>
        <v>0</v>
      </c>
      <c r="H225" s="53" t="str">
        <f>if(len(vlookup(A225,'Input - Capacities'!$F$3:$W$2013,6,0))&gt;0,vlookup(A225,'Input - Capacities'!$F$3:$W$2013,6,0),"-")</f>
        <v>-</v>
      </c>
      <c r="I225" s="53" t="str">
        <f>if(len(vlookup(A225,'Input - Capacities'!$F$3:$W$2013,7,0))&gt;0,vlookup(A225,'Input - Capacities'!$F$3:$W$2013,7,0),"-")</f>
        <v>-</v>
      </c>
      <c r="J225" s="54" t="str">
        <f>if(len(vlookup(A225,'Input - Capacities'!$F$3:$W$2013,13,0))&gt;0,vlookup(A225,'Input - Capacities'!$F$3:$W$2013,13,0),"-")</f>
        <v>https://www.nature.com/articles/s41597-023-01992-9</v>
      </c>
      <c r="K225" s="54" t="str">
        <f>if(len(vlookup(A225,'Input - Capacities'!$F$3:$W$2013,14,0))&gt;0,vlookup(A225,'Input - Capacities'!$F$3:$W$2013,14,0),"-")</f>
        <v>https://www.cier.org/es-uy/Lists/EstadisticasLD/MapaInterconexiones.pdf</v>
      </c>
      <c r="L225" s="53" t="str">
        <f>if(len(vlookup(A225,'Input - Capacities'!$F$3:$W$2013,17,0))&gt;0,vlookup(A225,'Input - Capacities'!$F$3:$W$2013,17,0),"-")</f>
        <v>-</v>
      </c>
      <c r="M225" s="53" t="str">
        <f>if(len(vlookup(A225,'Input - Capacities'!$F$3:$W$2013,18,0))&gt;0,vlookup(A225,'Input - Capacities'!$F$3:$W$2013,18,0),"-")</f>
        <v>-</v>
      </c>
    </row>
    <row r="226">
      <c r="A226" s="53" t="str">
        <f t="array" ref="A226">IFERROR(INDEX('Input - Capacities'!$F$3:$F$1128, MATCH(0,COUNTIF($A$1:A225, 'Input - Capacities'!$F$3:$F$1128), 0)),"")</f>
        <v>TRNBRACNBRACW</v>
      </c>
      <c r="B226" s="53" t="str">
        <f t="shared" si="2"/>
        <v>BRACN</v>
      </c>
      <c r="C226" s="53" t="str">
        <f t="shared" si="3"/>
        <v>BRACW</v>
      </c>
      <c r="D226" s="53" t="str">
        <f t="shared" ref="D226:E226" si="227">left(B226,3)</f>
        <v>BRA</v>
      </c>
      <c r="E226" s="53" t="str">
        <f t="shared" si="227"/>
        <v>BRA</v>
      </c>
      <c r="F226" s="53">
        <f>max(SUMIFS('Input - Capacities'!$I$3:$I$1128,'Input - Capacities'!$F$3:$F$1128,A226))</f>
        <v>6795</v>
      </c>
      <c r="G226" s="53">
        <f>max(SUMIFS('Input - Capacities'!$J$3:$J$1128,'Input - Capacities'!$F$3:$F$1128,A226))*-1</f>
        <v>6795</v>
      </c>
      <c r="H226" s="53" t="str">
        <f>if(len(vlookup(A226,'Input - Capacities'!$F$3:$W$2013,6,0))&gt;0,vlookup(A226,'Input - Capacities'!$F$3:$W$2013,6,0),"-")</f>
        <v>-</v>
      </c>
      <c r="I226" s="53" t="str">
        <f>if(len(vlookup(A226,'Input - Capacities'!$F$3:$W$2013,7,0))&gt;0,vlookup(A226,'Input - Capacities'!$F$3:$W$2013,7,0),"-")</f>
        <v>-</v>
      </c>
      <c r="J226" s="54" t="str">
        <f>if(len(vlookup(A226,'Input - Capacities'!$F$3:$W$2013,13,0))&gt;0,vlookup(A226,'Input - Capacities'!$F$3:$W$2013,13,0),"-")</f>
        <v>https://www.nature.com/articles/s41597-023-01992-9</v>
      </c>
      <c r="K226" s="54" t="str">
        <f>if(len(vlookup(A226,'Input - Capacities'!$F$3:$W$2013,14,0))&gt;0,vlookup(A226,'Input - Capacities'!$F$3:$W$2013,14,0),"-")</f>
        <v>https://www.cier.org/es-uy/Lists/EstadisticasLD/MapaInterconexiones.pdf</v>
      </c>
      <c r="L226" s="53" t="str">
        <f>if(len(vlookup(A226,'Input - Capacities'!$F$3:$W$2013,17,0))&gt;0,vlookup(A226,'Input - Capacities'!$F$3:$W$2013,17,0),"-")</f>
        <v>Existing and planned capacities between Brazilian provinces are extracted from Deng et al., 2022, filtered and aggregated to inter-regional level following the OSeMOSYS Global representation.</v>
      </c>
      <c r="M226" s="53" t="str">
        <f>if(len(vlookup(A226,'Input - Capacities'!$F$3:$W$2013,18,0))&gt;0,vlookup(A226,'Input - Capacities'!$F$3:$W$2013,18,0),"-")</f>
        <v>-</v>
      </c>
    </row>
    <row r="227">
      <c r="A227" s="53" t="str">
        <f t="array" ref="A227">IFERROR(INDEX('Input - Capacities'!$F$3:$F$1128, MATCH(0,COUNTIF($A$1:A226, 'Input - Capacities'!$F$3:$F$1128), 0)),"")</f>
        <v>TRNBRACNBRANE</v>
      </c>
      <c r="B227" s="53" t="str">
        <f t="shared" si="2"/>
        <v>BRACN</v>
      </c>
      <c r="C227" s="53" t="str">
        <f t="shared" si="3"/>
        <v>BRANE</v>
      </c>
      <c r="D227" s="53" t="str">
        <f t="shared" ref="D227:E227" si="228">left(B227,3)</f>
        <v>BRA</v>
      </c>
      <c r="E227" s="53" t="str">
        <f t="shared" si="228"/>
        <v>BRA</v>
      </c>
      <c r="F227" s="53">
        <f>max(SUMIFS('Input - Capacities'!$I$3:$I$1128,'Input - Capacities'!$F$3:$F$1128,A227))</f>
        <v>8815</v>
      </c>
      <c r="G227" s="53">
        <f>max(SUMIFS('Input - Capacities'!$J$3:$J$1128,'Input - Capacities'!$F$3:$F$1128,A227))*-1</f>
        <v>8815</v>
      </c>
      <c r="H227" s="53" t="str">
        <f>if(len(vlookup(A227,'Input - Capacities'!$F$3:$W$2013,6,0))&gt;0,vlookup(A227,'Input - Capacities'!$F$3:$W$2013,6,0),"-")</f>
        <v>-</v>
      </c>
      <c r="I227" s="53" t="str">
        <f>if(len(vlookup(A227,'Input - Capacities'!$F$3:$W$2013,7,0))&gt;0,vlookup(A227,'Input - Capacities'!$F$3:$W$2013,7,0),"-")</f>
        <v>-</v>
      </c>
      <c r="J227" s="54" t="str">
        <f>if(len(vlookup(A227,'Input - Capacities'!$F$3:$W$2013,13,0))&gt;0,vlookup(A227,'Input - Capacities'!$F$3:$W$2013,13,0),"-")</f>
        <v>https://www.nature.com/articles/s41597-023-01992-9</v>
      </c>
      <c r="K227" s="54" t="str">
        <f>if(len(vlookup(A227,'Input - Capacities'!$F$3:$W$2013,14,0))&gt;0,vlookup(A227,'Input - Capacities'!$F$3:$W$2013,14,0),"-")</f>
        <v>https://www.cier.org/es-uy/Lists/EstadisticasLD/MapaInterconexiones.pdf</v>
      </c>
      <c r="L227" s="53" t="str">
        <f>if(len(vlookup(A227,'Input - Capacities'!$F$3:$W$2013,17,0))&gt;0,vlookup(A227,'Input - Capacities'!$F$3:$W$2013,17,0),"-")</f>
        <v>Existing and planned capacities between Brazilian provinces are extracted from Deng et al., 2022, filtered and aggregated to inter-regional level following the OSeMOSYS Global representation.</v>
      </c>
      <c r="M227" s="53" t="str">
        <f>if(len(vlookup(A227,'Input - Capacities'!$F$3:$W$2013,18,0))&gt;0,vlookup(A227,'Input - Capacities'!$F$3:$W$2013,18,0),"-")</f>
        <v>-</v>
      </c>
    </row>
    <row r="228">
      <c r="A228" s="53" t="str">
        <f t="array" ref="A228">IFERROR(INDEX('Input - Capacities'!$F$3:$F$1128, MATCH(0,COUNTIF($A$1:A227, 'Input - Capacities'!$F$3:$F$1128), 0)),"")</f>
        <v>TRNBRACNBRANW</v>
      </c>
      <c r="B228" s="53" t="str">
        <f t="shared" si="2"/>
        <v>BRACN</v>
      </c>
      <c r="C228" s="53" t="str">
        <f t="shared" si="3"/>
        <v>BRANW</v>
      </c>
      <c r="D228" s="53" t="str">
        <f t="shared" ref="D228:E228" si="229">left(B228,3)</f>
        <v>BRA</v>
      </c>
      <c r="E228" s="53" t="str">
        <f t="shared" si="229"/>
        <v>BRA</v>
      </c>
      <c r="F228" s="53">
        <f>max(SUMIFS('Input - Capacities'!$I$3:$I$1128,'Input - Capacities'!$F$3:$F$1128,A228))</f>
        <v>2882</v>
      </c>
      <c r="G228" s="53">
        <f>max(SUMIFS('Input - Capacities'!$J$3:$J$1128,'Input - Capacities'!$F$3:$F$1128,A228))*-1</f>
        <v>2882</v>
      </c>
      <c r="H228" s="53" t="str">
        <f>if(len(vlookup(A228,'Input - Capacities'!$F$3:$W$2013,6,0))&gt;0,vlookup(A228,'Input - Capacities'!$F$3:$W$2013,6,0),"-")</f>
        <v>-</v>
      </c>
      <c r="I228" s="53" t="str">
        <f>if(len(vlookup(A228,'Input - Capacities'!$F$3:$W$2013,7,0))&gt;0,vlookup(A228,'Input - Capacities'!$F$3:$W$2013,7,0),"-")</f>
        <v>-</v>
      </c>
      <c r="J228" s="54" t="str">
        <f>if(len(vlookup(A228,'Input - Capacities'!$F$3:$W$2013,13,0))&gt;0,vlookup(A228,'Input - Capacities'!$F$3:$W$2013,13,0),"-")</f>
        <v>https://www.nature.com/articles/s41597-023-01992-9</v>
      </c>
      <c r="K228" s="54" t="str">
        <f>if(len(vlookup(A228,'Input - Capacities'!$F$3:$W$2013,14,0))&gt;0,vlookup(A228,'Input - Capacities'!$F$3:$W$2013,14,0),"-")</f>
        <v>https://www.cier.org/es-uy/Lists/EstadisticasLD/MapaInterconexiones.pdf</v>
      </c>
      <c r="L228" s="53" t="str">
        <f>if(len(vlookup(A228,'Input - Capacities'!$F$3:$W$2013,17,0))&gt;0,vlookup(A228,'Input - Capacities'!$F$3:$W$2013,17,0),"-")</f>
        <v>Existing and planned capacities between Brazilian provinces are extracted from Deng et al., 2022, filtered and aggregated to inter-regional level following the OSeMOSYS Global representation.</v>
      </c>
      <c r="M228" s="53" t="str">
        <f>if(len(vlookup(A228,'Input - Capacities'!$F$3:$W$2013,18,0))&gt;0,vlookup(A228,'Input - Capacities'!$F$3:$W$2013,18,0),"-")</f>
        <v>-</v>
      </c>
    </row>
    <row r="229">
      <c r="A229" s="53" t="str">
        <f t="array" ref="A229">IFERROR(INDEX('Input - Capacities'!$F$3:$F$1128, MATCH(0,COUNTIF($A$1:A228, 'Input - Capacities'!$F$3:$F$1128), 0)),"")</f>
        <v>TRNBRACNBRASE</v>
      </c>
      <c r="B229" s="53" t="str">
        <f t="shared" si="2"/>
        <v>BRACN</v>
      </c>
      <c r="C229" s="53" t="str">
        <f t="shared" si="3"/>
        <v>BRASE</v>
      </c>
      <c r="D229" s="53" t="str">
        <f t="shared" ref="D229:E229" si="230">left(B229,3)</f>
        <v>BRA</v>
      </c>
      <c r="E229" s="53" t="str">
        <f t="shared" si="230"/>
        <v>BRA</v>
      </c>
      <c r="F229" s="53">
        <f>max(SUMIFS('Input - Capacities'!$I$3:$I$1128,'Input - Capacities'!$F$3:$F$1128,A229))</f>
        <v>8000</v>
      </c>
      <c r="G229" s="53">
        <f>max(SUMIFS('Input - Capacities'!$J$3:$J$1128,'Input - Capacities'!$F$3:$F$1128,A229))*-1</f>
        <v>8000</v>
      </c>
      <c r="H229" s="53" t="str">
        <f>if(len(vlookup(A229,'Input - Capacities'!$F$3:$W$2013,6,0))&gt;0,vlookup(A229,'Input - Capacities'!$F$3:$W$2013,6,0),"-")</f>
        <v>-</v>
      </c>
      <c r="I229" s="53" t="str">
        <f>if(len(vlookup(A229,'Input - Capacities'!$F$3:$W$2013,7,0))&gt;0,vlookup(A229,'Input - Capacities'!$F$3:$W$2013,7,0),"-")</f>
        <v>-</v>
      </c>
      <c r="J229" s="54" t="str">
        <f>if(len(vlookup(A229,'Input - Capacities'!$F$3:$W$2013,13,0))&gt;0,vlookup(A229,'Input - Capacities'!$F$3:$W$2013,13,0),"-")</f>
        <v>https://www.nature.com/articles/s41597-023-01992-9</v>
      </c>
      <c r="K229" s="54" t="str">
        <f>if(len(vlookup(A229,'Input - Capacities'!$F$3:$W$2013,14,0))&gt;0,vlookup(A229,'Input - Capacities'!$F$3:$W$2013,14,0),"-")</f>
        <v>https://www.cier.org/es-uy/Lists/EstadisticasLD/MapaInterconexiones.pdf</v>
      </c>
      <c r="L229" s="53" t="str">
        <f>if(len(vlookup(A229,'Input - Capacities'!$F$3:$W$2013,17,0))&gt;0,vlookup(A229,'Input - Capacities'!$F$3:$W$2013,17,0),"-")</f>
        <v>Existing and planned capacities between Brazilian provinces are extracted from Deng et al., 2022, filtered and aggregated to inter-regional level following the OSeMOSYS Global representation.</v>
      </c>
      <c r="M229" s="53" t="str">
        <f>if(len(vlookup(A229,'Input - Capacities'!$F$3:$W$2013,18,0))&gt;0,vlookup(A229,'Input - Capacities'!$F$3:$W$2013,18,0),"-")</f>
        <v>-</v>
      </c>
    </row>
    <row r="230">
      <c r="A230" s="53" t="str">
        <f t="array" ref="A230">IFERROR(INDEX('Input - Capacities'!$F$3:$F$1128, MATCH(0,COUNTIF($A$1:A229, 'Input - Capacities'!$F$3:$F$1128), 0)),"")</f>
        <v>TRNBRACNGUYXX</v>
      </c>
      <c r="B230" s="53" t="str">
        <f t="shared" si="2"/>
        <v>BRACN</v>
      </c>
      <c r="C230" s="53" t="str">
        <f t="shared" si="3"/>
        <v>GUYXX</v>
      </c>
      <c r="D230" s="53" t="str">
        <f t="shared" ref="D230:E230" si="231">left(B230,3)</f>
        <v>BRA</v>
      </c>
      <c r="E230" s="53" t="str">
        <f t="shared" si="231"/>
        <v>GUY</v>
      </c>
      <c r="F230" s="53">
        <f>max(SUMIFS('Input - Capacities'!$I$3:$I$1128,'Input - Capacities'!$F$3:$F$1128,A230))</f>
        <v>0</v>
      </c>
      <c r="G230" s="53">
        <f>max(SUMIFS('Input - Capacities'!$J$3:$J$1128,'Input - Capacities'!$F$3:$F$1128,A230))*-1</f>
        <v>0</v>
      </c>
      <c r="H230" s="53" t="str">
        <f>if(len(vlookup(A230,'Input - Capacities'!$F$3:$W$2013,6,0))&gt;0,vlookup(A230,'Input - Capacities'!$F$3:$W$2013,6,0),"-")</f>
        <v>-</v>
      </c>
      <c r="I230" s="53" t="str">
        <f>if(len(vlookup(A230,'Input - Capacities'!$F$3:$W$2013,7,0))&gt;0,vlookup(A230,'Input - Capacities'!$F$3:$W$2013,7,0),"-")</f>
        <v>-</v>
      </c>
      <c r="J230" s="54" t="str">
        <f>if(len(vlookup(A230,'Input - Capacities'!$F$3:$W$2013,13,0))&gt;0,vlookup(A230,'Input - Capacities'!$F$3:$W$2013,13,0),"-")</f>
        <v>https://www.nature.com/articles/s41597-023-01992-9</v>
      </c>
      <c r="K230" s="54" t="str">
        <f>if(len(vlookup(A230,'Input - Capacities'!$F$3:$W$2013,14,0))&gt;0,vlookup(A230,'Input - Capacities'!$F$3:$W$2013,14,0),"-")</f>
        <v>https://www.cier.org/es-uy/Lists/EstadisticasLD/MapaInterconexiones.pdf</v>
      </c>
      <c r="L230" s="53" t="str">
        <f>if(len(vlookup(A230,'Input - Capacities'!$F$3:$W$2013,17,0))&gt;0,vlookup(A230,'Input - Capacities'!$F$3:$W$2013,17,0),"-")</f>
        <v>-</v>
      </c>
      <c r="M230" s="53" t="str">
        <f>if(len(vlookup(A230,'Input - Capacities'!$F$3:$W$2013,18,0))&gt;0,vlookup(A230,'Input - Capacities'!$F$3:$W$2013,18,0),"-")</f>
        <v>-</v>
      </c>
    </row>
    <row r="231">
      <c r="A231" s="53" t="str">
        <f t="array" ref="A231">IFERROR(INDEX('Input - Capacities'!$F$3:$F$1128, MATCH(0,COUNTIF($A$1:A230, 'Input - Capacities'!$F$3:$F$1128), 0)),"")</f>
        <v>TRNBRACNSURXX</v>
      </c>
      <c r="B231" s="53" t="str">
        <f t="shared" si="2"/>
        <v>BRACN</v>
      </c>
      <c r="C231" s="53" t="str">
        <f t="shared" si="3"/>
        <v>SURXX</v>
      </c>
      <c r="D231" s="53" t="str">
        <f t="shared" ref="D231:E231" si="232">left(B231,3)</f>
        <v>BRA</v>
      </c>
      <c r="E231" s="53" t="str">
        <f t="shared" si="232"/>
        <v>SUR</v>
      </c>
      <c r="F231" s="53">
        <f>max(SUMIFS('Input - Capacities'!$I$3:$I$1128,'Input - Capacities'!$F$3:$F$1128,A231))</f>
        <v>0</v>
      </c>
      <c r="G231" s="53">
        <f>max(SUMIFS('Input - Capacities'!$J$3:$J$1128,'Input - Capacities'!$F$3:$F$1128,A231))*-1</f>
        <v>0</v>
      </c>
      <c r="H231" s="53" t="str">
        <f>if(len(vlookup(A231,'Input - Capacities'!$F$3:$W$2013,6,0))&gt;0,vlookup(A231,'Input - Capacities'!$F$3:$W$2013,6,0),"-")</f>
        <v>-</v>
      </c>
      <c r="I231" s="53" t="str">
        <f>if(len(vlookup(A231,'Input - Capacities'!$F$3:$W$2013,7,0))&gt;0,vlookup(A231,'Input - Capacities'!$F$3:$W$2013,7,0),"-")</f>
        <v>-</v>
      </c>
      <c r="J231" s="54" t="str">
        <f>if(len(vlookup(A231,'Input - Capacities'!$F$3:$W$2013,13,0))&gt;0,vlookup(A231,'Input - Capacities'!$F$3:$W$2013,13,0),"-")</f>
        <v>https://www.nature.com/articles/s41597-023-01992-9</v>
      </c>
      <c r="K231" s="54" t="str">
        <f>if(len(vlookup(A231,'Input - Capacities'!$F$3:$W$2013,14,0))&gt;0,vlookup(A231,'Input - Capacities'!$F$3:$W$2013,14,0),"-")</f>
        <v>https://www.cier.org/es-uy/Lists/EstadisticasLD/MapaInterconexiones.pdf</v>
      </c>
      <c r="L231" s="53" t="str">
        <f>if(len(vlookup(A231,'Input - Capacities'!$F$3:$W$2013,17,0))&gt;0,vlookup(A231,'Input - Capacities'!$F$3:$W$2013,17,0),"-")</f>
        <v>-</v>
      </c>
      <c r="M231" s="53" t="str">
        <f>if(len(vlookup(A231,'Input - Capacities'!$F$3:$W$2013,18,0))&gt;0,vlookup(A231,'Input - Capacities'!$F$3:$W$2013,18,0),"-")</f>
        <v>-</v>
      </c>
    </row>
    <row r="232">
      <c r="A232" s="53" t="str">
        <f t="array" ref="A232">IFERROR(INDEX('Input - Capacities'!$F$3:$F$1128, MATCH(0,COUNTIF($A$1:A231, 'Input - Capacities'!$F$3:$F$1128), 0)),"")</f>
        <v>TRNBRACWBRANE</v>
      </c>
      <c r="B232" s="53" t="str">
        <f t="shared" si="2"/>
        <v>BRACW</v>
      </c>
      <c r="C232" s="53" t="str">
        <f t="shared" si="3"/>
        <v>BRANE</v>
      </c>
      <c r="D232" s="53" t="str">
        <f t="shared" ref="D232:E232" si="233">left(B232,3)</f>
        <v>BRA</v>
      </c>
      <c r="E232" s="53" t="str">
        <f t="shared" si="233"/>
        <v>BRA</v>
      </c>
      <c r="F232" s="53">
        <f>max(SUMIFS('Input - Capacities'!$I$3:$I$1128,'Input - Capacities'!$F$3:$F$1128,A232))</f>
        <v>2188</v>
      </c>
      <c r="G232" s="53">
        <f>max(SUMIFS('Input - Capacities'!$J$3:$J$1128,'Input - Capacities'!$F$3:$F$1128,A232))*-1</f>
        <v>2188</v>
      </c>
      <c r="H232" s="53" t="str">
        <f>if(len(vlookup(A232,'Input - Capacities'!$F$3:$W$2013,6,0))&gt;0,vlookup(A232,'Input - Capacities'!$F$3:$W$2013,6,0),"-")</f>
        <v>-</v>
      </c>
      <c r="I232" s="53" t="str">
        <f>if(len(vlookup(A232,'Input - Capacities'!$F$3:$W$2013,7,0))&gt;0,vlookup(A232,'Input - Capacities'!$F$3:$W$2013,7,0),"-")</f>
        <v>-</v>
      </c>
      <c r="J232" s="54" t="str">
        <f>if(len(vlookup(A232,'Input - Capacities'!$F$3:$W$2013,13,0))&gt;0,vlookup(A232,'Input - Capacities'!$F$3:$W$2013,13,0),"-")</f>
        <v>https://www.nature.com/articles/s41597-023-01992-9</v>
      </c>
      <c r="K232" s="54" t="str">
        <f>if(len(vlookup(A232,'Input - Capacities'!$F$3:$W$2013,14,0))&gt;0,vlookup(A232,'Input - Capacities'!$F$3:$W$2013,14,0),"-")</f>
        <v>https://www.cier.org/es-uy/Lists/EstadisticasLD/MapaInterconexiones.pdf</v>
      </c>
      <c r="L232" s="53" t="str">
        <f>if(len(vlookup(A232,'Input - Capacities'!$F$3:$W$2013,17,0))&gt;0,vlookup(A232,'Input - Capacities'!$F$3:$W$2013,17,0),"-")</f>
        <v>Existing and planned capacities between Brazilian provinces are extracted from Deng et al., 2022, filtered and aggregated to inter-regional level following the OSeMOSYS Global representation.</v>
      </c>
      <c r="M232" s="53" t="str">
        <f>if(len(vlookup(A232,'Input - Capacities'!$F$3:$W$2013,18,0))&gt;0,vlookup(A232,'Input - Capacities'!$F$3:$W$2013,18,0),"-")</f>
        <v>-</v>
      </c>
    </row>
    <row r="233">
      <c r="A233" s="53" t="str">
        <f t="array" ref="A233">IFERROR(INDEX('Input - Capacities'!$F$3:$F$1128, MATCH(0,COUNTIF($A$1:A232, 'Input - Capacities'!$F$3:$F$1128), 0)),"")</f>
        <v>TRNBRACWBRANW</v>
      </c>
      <c r="B233" s="53" t="str">
        <f t="shared" si="2"/>
        <v>BRACW</v>
      </c>
      <c r="C233" s="53" t="str">
        <f t="shared" si="3"/>
        <v>BRANW</v>
      </c>
      <c r="D233" s="53" t="str">
        <f t="shared" ref="D233:E233" si="234">left(B233,3)</f>
        <v>BRA</v>
      </c>
      <c r="E233" s="53" t="str">
        <f t="shared" si="234"/>
        <v>BRA</v>
      </c>
      <c r="F233" s="53">
        <f>max(SUMIFS('Input - Capacities'!$I$3:$I$1128,'Input - Capacities'!$F$3:$F$1128,A233))</f>
        <v>0</v>
      </c>
      <c r="G233" s="53">
        <f>max(SUMIFS('Input - Capacities'!$J$3:$J$1128,'Input - Capacities'!$F$3:$F$1128,A233))*-1</f>
        <v>0</v>
      </c>
      <c r="H233" s="53" t="str">
        <f>if(len(vlookup(A233,'Input - Capacities'!$F$3:$W$2013,6,0))&gt;0,vlookup(A233,'Input - Capacities'!$F$3:$W$2013,6,0),"-")</f>
        <v>-</v>
      </c>
      <c r="I233" s="53" t="str">
        <f>if(len(vlookup(A233,'Input - Capacities'!$F$3:$W$2013,7,0))&gt;0,vlookup(A233,'Input - Capacities'!$F$3:$W$2013,7,0),"-")</f>
        <v>-</v>
      </c>
      <c r="J233" s="54" t="str">
        <f>if(len(vlookup(A233,'Input - Capacities'!$F$3:$W$2013,13,0))&gt;0,vlookup(A233,'Input - Capacities'!$F$3:$W$2013,13,0),"-")</f>
        <v>https://www.nature.com/articles/s41597-023-01992-9</v>
      </c>
      <c r="K233" s="54" t="str">
        <f>if(len(vlookup(A233,'Input - Capacities'!$F$3:$W$2013,14,0))&gt;0,vlookup(A233,'Input - Capacities'!$F$3:$W$2013,14,0),"-")</f>
        <v>https://www.cier.org/es-uy/Lists/EstadisticasLD/MapaInterconexiones.pdf</v>
      </c>
      <c r="L233" s="53" t="str">
        <f>if(len(vlookup(A233,'Input - Capacities'!$F$3:$W$2013,17,0))&gt;0,vlookup(A233,'Input - Capacities'!$F$3:$W$2013,17,0),"-")</f>
        <v>Existing and planned capacities between Brazilian provinces are extracted from Deng et al., 2022, filtered and aggregated to inter-regional level following the OSeMOSYS Global representation.</v>
      </c>
      <c r="M233" s="53" t="str">
        <f>if(len(vlookup(A233,'Input - Capacities'!$F$3:$W$2013,18,0))&gt;0,vlookup(A233,'Input - Capacities'!$F$3:$W$2013,18,0),"-")</f>
        <v>-</v>
      </c>
    </row>
    <row r="234">
      <c r="A234" s="53" t="str">
        <f t="array" ref="A234">IFERROR(INDEX('Input - Capacities'!$F$3:$F$1128, MATCH(0,COUNTIF($A$1:A233, 'Input - Capacities'!$F$3:$F$1128), 0)),"")</f>
        <v>TRNBRACWBRASE</v>
      </c>
      <c r="B234" s="53" t="str">
        <f t="shared" si="2"/>
        <v>BRACW</v>
      </c>
      <c r="C234" s="53" t="str">
        <f t="shared" si="3"/>
        <v>BRASE</v>
      </c>
      <c r="D234" s="53" t="str">
        <f t="shared" ref="D234:E234" si="235">left(B234,3)</f>
        <v>BRA</v>
      </c>
      <c r="E234" s="53" t="str">
        <f t="shared" si="235"/>
        <v>BRA</v>
      </c>
      <c r="F234" s="53">
        <f>max(SUMIFS('Input - Capacities'!$I$3:$I$1128,'Input - Capacities'!$F$3:$F$1128,A234))</f>
        <v>30821</v>
      </c>
      <c r="G234" s="53">
        <f>max(SUMIFS('Input - Capacities'!$J$3:$J$1128,'Input - Capacities'!$F$3:$F$1128,A234))*-1</f>
        <v>30821</v>
      </c>
      <c r="H234" s="53" t="str">
        <f>if(len(vlookup(A234,'Input - Capacities'!$F$3:$W$2013,6,0))&gt;0,vlookup(A234,'Input - Capacities'!$F$3:$W$2013,6,0),"-")</f>
        <v>-</v>
      </c>
      <c r="I234" s="53" t="str">
        <f>if(len(vlookup(A234,'Input - Capacities'!$F$3:$W$2013,7,0))&gt;0,vlookup(A234,'Input - Capacities'!$F$3:$W$2013,7,0),"-")</f>
        <v>-</v>
      </c>
      <c r="J234" s="54" t="str">
        <f>if(len(vlookup(A234,'Input - Capacities'!$F$3:$W$2013,13,0))&gt;0,vlookup(A234,'Input - Capacities'!$F$3:$W$2013,13,0),"-")</f>
        <v>https://www.nature.com/articles/s41597-023-01992-9</v>
      </c>
      <c r="K234" s="54" t="str">
        <f>if(len(vlookup(A234,'Input - Capacities'!$F$3:$W$2013,14,0))&gt;0,vlookup(A234,'Input - Capacities'!$F$3:$W$2013,14,0),"-")</f>
        <v>https://www.cier.org/es-uy/Lists/EstadisticasLD/MapaInterconexiones.pdf</v>
      </c>
      <c r="L234" s="53" t="str">
        <f>if(len(vlookup(A234,'Input - Capacities'!$F$3:$W$2013,17,0))&gt;0,vlookup(A234,'Input - Capacities'!$F$3:$W$2013,17,0),"-")</f>
        <v>Existing and planned capacities between Brazilian provinces are extracted from Deng et al., 2022, filtered and aggregated to inter-regional level following the OSeMOSYS Global representation.</v>
      </c>
      <c r="M234" s="53" t="str">
        <f>if(len(vlookup(A234,'Input - Capacities'!$F$3:$W$2013,18,0))&gt;0,vlookup(A234,'Input - Capacities'!$F$3:$W$2013,18,0),"-")</f>
        <v>-</v>
      </c>
    </row>
    <row r="235">
      <c r="A235" s="53" t="str">
        <f t="array" ref="A235">IFERROR(INDEX('Input - Capacities'!$F$3:$F$1128, MATCH(0,COUNTIF($A$1:A234, 'Input - Capacities'!$F$3:$F$1128), 0)),"")</f>
        <v>TRNBRACWBRASO</v>
      </c>
      <c r="B235" s="53" t="str">
        <f t="shared" si="2"/>
        <v>BRACW</v>
      </c>
      <c r="C235" s="53" t="str">
        <f t="shared" si="3"/>
        <v>BRASO</v>
      </c>
      <c r="D235" s="53" t="str">
        <f t="shared" ref="D235:E235" si="236">left(B235,3)</f>
        <v>BRA</v>
      </c>
      <c r="E235" s="53" t="str">
        <f t="shared" si="236"/>
        <v>BRA</v>
      </c>
      <c r="F235" s="53">
        <f>max(SUMIFS('Input - Capacities'!$I$3:$I$1128,'Input - Capacities'!$F$3:$F$1128,A235))</f>
        <v>231</v>
      </c>
      <c r="G235" s="53">
        <f>max(SUMIFS('Input - Capacities'!$J$3:$J$1128,'Input - Capacities'!$F$3:$F$1128,A235))*-1</f>
        <v>231</v>
      </c>
      <c r="H235" s="53" t="str">
        <f>if(len(vlookup(A235,'Input - Capacities'!$F$3:$W$2013,6,0))&gt;0,vlookup(A235,'Input - Capacities'!$F$3:$W$2013,6,0),"-")</f>
        <v>-</v>
      </c>
      <c r="I235" s="53" t="str">
        <f>if(len(vlookup(A235,'Input - Capacities'!$F$3:$W$2013,7,0))&gt;0,vlookup(A235,'Input - Capacities'!$F$3:$W$2013,7,0),"-")</f>
        <v>-</v>
      </c>
      <c r="J235" s="54" t="str">
        <f>if(len(vlookup(A235,'Input - Capacities'!$F$3:$W$2013,13,0))&gt;0,vlookup(A235,'Input - Capacities'!$F$3:$W$2013,13,0),"-")</f>
        <v>https://www.nature.com/articles/s41597-023-01992-9</v>
      </c>
      <c r="K235" s="54" t="str">
        <f>if(len(vlookup(A235,'Input - Capacities'!$F$3:$W$2013,14,0))&gt;0,vlookup(A235,'Input - Capacities'!$F$3:$W$2013,14,0),"-")</f>
        <v>https://www.cier.org/es-uy/Lists/EstadisticasLD/MapaInterconexiones.pdf</v>
      </c>
      <c r="L235" s="53" t="str">
        <f>if(len(vlookup(A235,'Input - Capacities'!$F$3:$W$2013,17,0))&gt;0,vlookup(A235,'Input - Capacities'!$F$3:$W$2013,17,0),"-")</f>
        <v>Existing and planned capacities between Brazilian provinces are extracted from Deng et al., 2022, filtered and aggregated to inter-regional level following the OSeMOSYS Global representation.</v>
      </c>
      <c r="M235" s="53" t="str">
        <f>if(len(vlookup(A235,'Input - Capacities'!$F$3:$W$2013,18,0))&gt;0,vlookup(A235,'Input - Capacities'!$F$3:$W$2013,18,0),"-")</f>
        <v>-</v>
      </c>
    </row>
    <row r="236">
      <c r="A236" s="53" t="str">
        <f t="array" ref="A236">IFERROR(INDEX('Input - Capacities'!$F$3:$F$1128, MATCH(0,COUNTIF($A$1:A235, 'Input - Capacities'!$F$3:$F$1128), 0)),"")</f>
        <v>TRNBRACWBRAWE</v>
      </c>
      <c r="B236" s="53" t="str">
        <f t="shared" si="2"/>
        <v>BRACW</v>
      </c>
      <c r="C236" s="53" t="str">
        <f t="shared" si="3"/>
        <v>BRAWE</v>
      </c>
      <c r="D236" s="53" t="str">
        <f t="shared" ref="D236:E236" si="237">left(B236,3)</f>
        <v>BRA</v>
      </c>
      <c r="E236" s="53" t="str">
        <f t="shared" si="237"/>
        <v>BRA</v>
      </c>
      <c r="F236" s="53">
        <f>max(SUMIFS('Input - Capacities'!$I$3:$I$1128,'Input - Capacities'!$F$3:$F$1128,A236))</f>
        <v>694</v>
      </c>
      <c r="G236" s="53">
        <f>max(SUMIFS('Input - Capacities'!$J$3:$J$1128,'Input - Capacities'!$F$3:$F$1128,A236))*-1</f>
        <v>694</v>
      </c>
      <c r="H236" s="53" t="str">
        <f>if(len(vlookup(A236,'Input - Capacities'!$F$3:$W$2013,6,0))&gt;0,vlookup(A236,'Input - Capacities'!$F$3:$W$2013,6,0),"-")</f>
        <v>-</v>
      </c>
      <c r="I236" s="53" t="str">
        <f>if(len(vlookup(A236,'Input - Capacities'!$F$3:$W$2013,7,0))&gt;0,vlookup(A236,'Input - Capacities'!$F$3:$W$2013,7,0),"-")</f>
        <v>-</v>
      </c>
      <c r="J236" s="54" t="str">
        <f>if(len(vlookup(A236,'Input - Capacities'!$F$3:$W$2013,13,0))&gt;0,vlookup(A236,'Input - Capacities'!$F$3:$W$2013,13,0),"-")</f>
        <v>https://www.nature.com/articles/s41597-023-01992-9</v>
      </c>
      <c r="K236" s="54" t="str">
        <f>if(len(vlookup(A236,'Input - Capacities'!$F$3:$W$2013,14,0))&gt;0,vlookup(A236,'Input - Capacities'!$F$3:$W$2013,14,0),"-")</f>
        <v>https://www.cier.org/es-uy/Lists/EstadisticasLD/MapaInterconexiones.pdf</v>
      </c>
      <c r="L236" s="53" t="str">
        <f>if(len(vlookup(A236,'Input - Capacities'!$F$3:$W$2013,17,0))&gt;0,vlookup(A236,'Input - Capacities'!$F$3:$W$2013,17,0),"-")</f>
        <v>Existing and planned capacities between Brazilian provinces are extracted from Deng et al., 2022, filtered and aggregated to inter-regional level following the OSeMOSYS Global representation.</v>
      </c>
      <c r="M236" s="53" t="str">
        <f>if(len(vlookup(A236,'Input - Capacities'!$F$3:$W$2013,18,0))&gt;0,vlookup(A236,'Input - Capacities'!$F$3:$W$2013,18,0),"-")</f>
        <v>-</v>
      </c>
    </row>
    <row r="237">
      <c r="A237" s="53" t="str">
        <f t="array" ref="A237">IFERROR(INDEX('Input - Capacities'!$F$3:$F$1128, MATCH(0,COUNTIF($A$1:A236, 'Input - Capacities'!$F$3:$F$1128), 0)),"")</f>
        <v>TRNBRACWPRYXX</v>
      </c>
      <c r="B237" s="53" t="str">
        <f t="shared" si="2"/>
        <v>BRACW</v>
      </c>
      <c r="C237" s="53" t="str">
        <f t="shared" si="3"/>
        <v>PRYXX</v>
      </c>
      <c r="D237" s="53" t="str">
        <f t="shared" ref="D237:E237" si="238">left(B237,3)</f>
        <v>BRA</v>
      </c>
      <c r="E237" s="53" t="str">
        <f t="shared" si="238"/>
        <v>PRY</v>
      </c>
      <c r="F237" s="53">
        <f>max(SUMIFS('Input - Capacities'!$I$3:$I$1128,'Input - Capacities'!$F$3:$F$1128,A237))</f>
        <v>0</v>
      </c>
      <c r="G237" s="53">
        <f>max(SUMIFS('Input - Capacities'!$J$3:$J$1128,'Input - Capacities'!$F$3:$F$1128,A237))*-1</f>
        <v>0</v>
      </c>
      <c r="H237" s="53" t="str">
        <f>if(len(vlookup(A237,'Input - Capacities'!$F$3:$W$2013,6,0))&gt;0,vlookup(A237,'Input - Capacities'!$F$3:$W$2013,6,0),"-")</f>
        <v>-</v>
      </c>
      <c r="I237" s="53" t="str">
        <f>if(len(vlookup(A237,'Input - Capacities'!$F$3:$W$2013,7,0))&gt;0,vlookup(A237,'Input - Capacities'!$F$3:$W$2013,7,0),"-")</f>
        <v>-</v>
      </c>
      <c r="J237" s="54" t="str">
        <f>if(len(vlookup(A237,'Input - Capacities'!$F$3:$W$2013,13,0))&gt;0,vlookup(A237,'Input - Capacities'!$F$3:$W$2013,13,0),"-")</f>
        <v>https://www.nature.com/articles/s41597-023-01992-9</v>
      </c>
      <c r="K237" s="54" t="str">
        <f>if(len(vlookup(A237,'Input - Capacities'!$F$3:$W$2013,14,0))&gt;0,vlookup(A237,'Input - Capacities'!$F$3:$W$2013,14,0),"-")</f>
        <v>https://www.cier.org/es-uy/Lists/EstadisticasLD/MapaInterconexiones.pdf</v>
      </c>
      <c r="L237" s="53" t="str">
        <f>if(len(vlookup(A237,'Input - Capacities'!$F$3:$W$2013,17,0))&gt;0,vlookup(A237,'Input - Capacities'!$F$3:$W$2013,17,0),"-")</f>
        <v>-</v>
      </c>
      <c r="M237" s="53" t="str">
        <f>if(len(vlookup(A237,'Input - Capacities'!$F$3:$W$2013,18,0))&gt;0,vlookup(A237,'Input - Capacities'!$F$3:$W$2013,18,0),"-")</f>
        <v>-</v>
      </c>
    </row>
    <row r="238">
      <c r="A238" s="53" t="str">
        <f t="array" ref="A238">IFERROR(INDEX('Input - Capacities'!$F$3:$F$1128, MATCH(0,COUNTIF($A$1:A237, 'Input - Capacities'!$F$3:$F$1128), 0)),"")</f>
        <v>TRNBRANEBRASE</v>
      </c>
      <c r="B238" s="53" t="str">
        <f t="shared" si="2"/>
        <v>BRANE</v>
      </c>
      <c r="C238" s="53" t="str">
        <f t="shared" si="3"/>
        <v>BRASE</v>
      </c>
      <c r="D238" s="53" t="str">
        <f t="shared" ref="D238:E238" si="239">left(B238,3)</f>
        <v>BRA</v>
      </c>
      <c r="E238" s="53" t="str">
        <f t="shared" si="239"/>
        <v>BRA</v>
      </c>
      <c r="F238" s="53">
        <f>max(SUMIFS('Input - Capacities'!$I$3:$I$1128,'Input - Capacities'!$F$3:$F$1128,A238))</f>
        <v>3282</v>
      </c>
      <c r="G238" s="53">
        <f>max(SUMIFS('Input - Capacities'!$J$3:$J$1128,'Input - Capacities'!$F$3:$F$1128,A238))*-1</f>
        <v>3282</v>
      </c>
      <c r="H238" s="53" t="str">
        <f>if(len(vlookup(A238,'Input - Capacities'!$F$3:$W$2013,6,0))&gt;0,vlookup(A238,'Input - Capacities'!$F$3:$W$2013,6,0),"-")</f>
        <v>-</v>
      </c>
      <c r="I238" s="53" t="str">
        <f>if(len(vlookup(A238,'Input - Capacities'!$F$3:$W$2013,7,0))&gt;0,vlookup(A238,'Input - Capacities'!$F$3:$W$2013,7,0),"-")</f>
        <v>-</v>
      </c>
      <c r="J238" s="54" t="str">
        <f>if(len(vlookup(A238,'Input - Capacities'!$F$3:$W$2013,13,0))&gt;0,vlookup(A238,'Input - Capacities'!$F$3:$W$2013,13,0),"-")</f>
        <v>https://www.nature.com/articles/s41597-023-01992-9</v>
      </c>
      <c r="K238" s="54" t="str">
        <f>if(len(vlookup(A238,'Input - Capacities'!$F$3:$W$2013,14,0))&gt;0,vlookup(A238,'Input - Capacities'!$F$3:$W$2013,14,0),"-")</f>
        <v>https://www.cier.org/es-uy/Lists/EstadisticasLD/MapaInterconexiones.pdf</v>
      </c>
      <c r="L238" s="53" t="str">
        <f>if(len(vlookup(A238,'Input - Capacities'!$F$3:$W$2013,17,0))&gt;0,vlookup(A238,'Input - Capacities'!$F$3:$W$2013,17,0),"-")</f>
        <v>Existing and planned capacities between Brazilian provinces are extracted from Deng et al., 2022, filtered and aggregated to inter-regional level following the OSeMOSYS Global representation.</v>
      </c>
      <c r="M238" s="53" t="str">
        <f>if(len(vlookup(A238,'Input - Capacities'!$F$3:$W$2013,18,0))&gt;0,vlookup(A238,'Input - Capacities'!$F$3:$W$2013,18,0),"-")</f>
        <v>-</v>
      </c>
    </row>
    <row r="239">
      <c r="A239" s="53" t="str">
        <f t="array" ref="A239">IFERROR(INDEX('Input - Capacities'!$F$3:$F$1128, MATCH(0,COUNTIF($A$1:A238, 'Input - Capacities'!$F$3:$F$1128), 0)),"")</f>
        <v>TRNBRANWBRAWE</v>
      </c>
      <c r="B239" s="53" t="str">
        <f t="shared" si="2"/>
        <v>BRANW</v>
      </c>
      <c r="C239" s="53" t="str">
        <f t="shared" si="3"/>
        <v>BRAWE</v>
      </c>
      <c r="D239" s="53" t="str">
        <f t="shared" ref="D239:E239" si="240">left(B239,3)</f>
        <v>BRA</v>
      </c>
      <c r="E239" s="53" t="str">
        <f t="shared" si="240"/>
        <v>BRA</v>
      </c>
      <c r="F239" s="53">
        <f>max(SUMIFS('Input - Capacities'!$I$3:$I$1128,'Input - Capacities'!$F$3:$F$1128,A239))</f>
        <v>0</v>
      </c>
      <c r="G239" s="53">
        <f>max(SUMIFS('Input - Capacities'!$J$3:$J$1128,'Input - Capacities'!$F$3:$F$1128,A239))*-1</f>
        <v>0</v>
      </c>
      <c r="H239" s="53" t="str">
        <f>if(len(vlookup(A239,'Input - Capacities'!$F$3:$W$2013,6,0))&gt;0,vlookup(A239,'Input - Capacities'!$F$3:$W$2013,6,0),"-")</f>
        <v>-</v>
      </c>
      <c r="I239" s="53" t="str">
        <f>if(len(vlookup(A239,'Input - Capacities'!$F$3:$W$2013,7,0))&gt;0,vlookup(A239,'Input - Capacities'!$F$3:$W$2013,7,0),"-")</f>
        <v>-</v>
      </c>
      <c r="J239" s="54" t="str">
        <f>if(len(vlookup(A239,'Input - Capacities'!$F$3:$W$2013,13,0))&gt;0,vlookup(A239,'Input - Capacities'!$F$3:$W$2013,13,0),"-")</f>
        <v>https://www.nature.com/articles/s41597-023-01992-9</v>
      </c>
      <c r="K239" s="54" t="str">
        <f>if(len(vlookup(A239,'Input - Capacities'!$F$3:$W$2013,14,0))&gt;0,vlookup(A239,'Input - Capacities'!$F$3:$W$2013,14,0),"-")</f>
        <v>https://www.cier.org/es-uy/Lists/EstadisticasLD/MapaInterconexiones.pdf</v>
      </c>
      <c r="L239" s="53" t="str">
        <f>if(len(vlookup(A239,'Input - Capacities'!$F$3:$W$2013,17,0))&gt;0,vlookup(A239,'Input - Capacities'!$F$3:$W$2013,17,0),"-")</f>
        <v>Existing and planned capacities between Brazilian provinces are extracted from Deng et al., 2022, filtered and aggregated to inter-regional level following the OSeMOSYS Global representation.</v>
      </c>
      <c r="M239" s="53" t="str">
        <f>if(len(vlookup(A239,'Input - Capacities'!$F$3:$W$2013,18,0))&gt;0,vlookup(A239,'Input - Capacities'!$F$3:$W$2013,18,0),"-")</f>
        <v>-</v>
      </c>
    </row>
    <row r="240">
      <c r="A240" s="53" t="str">
        <f t="array" ref="A240">IFERROR(INDEX('Input - Capacities'!$F$3:$F$1128, MATCH(0,COUNTIF($A$1:A239, 'Input - Capacities'!$F$3:$F$1128), 0)),"")</f>
        <v>TRNBRANWCOLXX</v>
      </c>
      <c r="B240" s="53" t="str">
        <f t="shared" si="2"/>
        <v>BRANW</v>
      </c>
      <c r="C240" s="53" t="str">
        <f t="shared" si="3"/>
        <v>COLXX</v>
      </c>
      <c r="D240" s="53" t="str">
        <f t="shared" ref="D240:E240" si="241">left(B240,3)</f>
        <v>BRA</v>
      </c>
      <c r="E240" s="53" t="str">
        <f t="shared" si="241"/>
        <v>COL</v>
      </c>
      <c r="F240" s="53">
        <f>max(SUMIFS('Input - Capacities'!$I$3:$I$1128,'Input - Capacities'!$F$3:$F$1128,A240))</f>
        <v>0</v>
      </c>
      <c r="G240" s="53">
        <f>max(SUMIFS('Input - Capacities'!$J$3:$J$1128,'Input - Capacities'!$F$3:$F$1128,A240))*-1</f>
        <v>0</v>
      </c>
      <c r="H240" s="53" t="str">
        <f>if(len(vlookup(A240,'Input - Capacities'!$F$3:$W$2013,6,0))&gt;0,vlookup(A240,'Input - Capacities'!$F$3:$W$2013,6,0),"-")</f>
        <v>-</v>
      </c>
      <c r="I240" s="53" t="str">
        <f>if(len(vlookup(A240,'Input - Capacities'!$F$3:$W$2013,7,0))&gt;0,vlookup(A240,'Input - Capacities'!$F$3:$W$2013,7,0),"-")</f>
        <v>-</v>
      </c>
      <c r="J240" s="54" t="str">
        <f>if(len(vlookup(A240,'Input - Capacities'!$F$3:$W$2013,13,0))&gt;0,vlookup(A240,'Input - Capacities'!$F$3:$W$2013,13,0),"-")</f>
        <v>https://www.nature.com/articles/s41597-023-01992-9</v>
      </c>
      <c r="K240" s="54" t="str">
        <f>if(len(vlookup(A240,'Input - Capacities'!$F$3:$W$2013,14,0))&gt;0,vlookup(A240,'Input - Capacities'!$F$3:$W$2013,14,0),"-")</f>
        <v>https://www.cier.org/es-uy/Lists/EstadisticasLD/MapaInterconexiones.pdf</v>
      </c>
      <c r="L240" s="53" t="str">
        <f>if(len(vlookup(A240,'Input - Capacities'!$F$3:$W$2013,17,0))&gt;0,vlookup(A240,'Input - Capacities'!$F$3:$W$2013,17,0),"-")</f>
        <v>-</v>
      </c>
      <c r="M240" s="53" t="str">
        <f>if(len(vlookup(A240,'Input - Capacities'!$F$3:$W$2013,18,0))&gt;0,vlookup(A240,'Input - Capacities'!$F$3:$W$2013,18,0),"-")</f>
        <v>-</v>
      </c>
    </row>
    <row r="241">
      <c r="A241" s="53" t="str">
        <f t="array" ref="A241">IFERROR(INDEX('Input - Capacities'!$F$3:$F$1128, MATCH(0,COUNTIF($A$1:A240, 'Input - Capacities'!$F$3:$F$1128), 0)),"")</f>
        <v>TRNBRANWGUFXX</v>
      </c>
      <c r="B241" s="53" t="str">
        <f t="shared" si="2"/>
        <v>BRANW</v>
      </c>
      <c r="C241" s="53" t="str">
        <f t="shared" si="3"/>
        <v>GUFXX</v>
      </c>
      <c r="D241" s="53" t="str">
        <f t="shared" ref="D241:E241" si="242">left(B241,3)</f>
        <v>BRA</v>
      </c>
      <c r="E241" s="53" t="str">
        <f t="shared" si="242"/>
        <v>GUF</v>
      </c>
      <c r="F241" s="53">
        <f>max(SUMIFS('Input - Capacities'!$I$3:$I$1128,'Input - Capacities'!$F$3:$F$1128,A241))</f>
        <v>0</v>
      </c>
      <c r="G241" s="53">
        <f>max(SUMIFS('Input - Capacities'!$J$3:$J$1128,'Input - Capacities'!$F$3:$F$1128,A241))*-1</f>
        <v>0</v>
      </c>
      <c r="H241" s="53" t="str">
        <f>if(len(vlookup(A241,'Input - Capacities'!$F$3:$W$2013,6,0))&gt;0,vlookup(A241,'Input - Capacities'!$F$3:$W$2013,6,0),"-")</f>
        <v>-</v>
      </c>
      <c r="I241" s="53" t="str">
        <f>if(len(vlookup(A241,'Input - Capacities'!$F$3:$W$2013,7,0))&gt;0,vlookup(A241,'Input - Capacities'!$F$3:$W$2013,7,0),"-")</f>
        <v>-</v>
      </c>
      <c r="J241" s="54" t="str">
        <f>if(len(vlookup(A241,'Input - Capacities'!$F$3:$W$2013,13,0))&gt;0,vlookup(A241,'Input - Capacities'!$F$3:$W$2013,13,0),"-")</f>
        <v>https://www.nature.com/articles/s41597-023-01992-9</v>
      </c>
      <c r="K241" s="54" t="str">
        <f>if(len(vlookup(A241,'Input - Capacities'!$F$3:$W$2013,14,0))&gt;0,vlookup(A241,'Input - Capacities'!$F$3:$W$2013,14,0),"-")</f>
        <v>https://www.cier.org/es-uy/Lists/EstadisticasLD/MapaInterconexiones.pdf</v>
      </c>
      <c r="L241" s="53" t="str">
        <f>if(len(vlookup(A241,'Input - Capacities'!$F$3:$W$2013,17,0))&gt;0,vlookup(A241,'Input - Capacities'!$F$3:$W$2013,17,0),"-")</f>
        <v>-</v>
      </c>
      <c r="M241" s="53" t="str">
        <f>if(len(vlookup(A241,'Input - Capacities'!$F$3:$W$2013,18,0))&gt;0,vlookup(A241,'Input - Capacities'!$F$3:$W$2013,18,0),"-")</f>
        <v>-</v>
      </c>
    </row>
    <row r="242">
      <c r="A242" s="53" t="str">
        <f t="array" ref="A242">IFERROR(INDEX('Input - Capacities'!$F$3:$F$1128, MATCH(0,COUNTIF($A$1:A241, 'Input - Capacities'!$F$3:$F$1128), 0)),"")</f>
        <v>TRNBRANWGUYXX</v>
      </c>
      <c r="B242" s="53" t="str">
        <f t="shared" si="2"/>
        <v>BRANW</v>
      </c>
      <c r="C242" s="53" t="str">
        <f t="shared" si="3"/>
        <v>GUYXX</v>
      </c>
      <c r="D242" s="53" t="str">
        <f t="shared" ref="D242:E242" si="243">left(B242,3)</f>
        <v>BRA</v>
      </c>
      <c r="E242" s="53" t="str">
        <f t="shared" si="243"/>
        <v>GUY</v>
      </c>
      <c r="F242" s="53">
        <f>max(SUMIFS('Input - Capacities'!$I$3:$I$1128,'Input - Capacities'!$F$3:$F$1128,A242))</f>
        <v>0</v>
      </c>
      <c r="G242" s="53">
        <f>max(SUMIFS('Input - Capacities'!$J$3:$J$1128,'Input - Capacities'!$F$3:$F$1128,A242))*-1</f>
        <v>0</v>
      </c>
      <c r="H242" s="53" t="str">
        <f>if(len(vlookup(A242,'Input - Capacities'!$F$3:$W$2013,6,0))&gt;0,vlookup(A242,'Input - Capacities'!$F$3:$W$2013,6,0),"-")</f>
        <v>-</v>
      </c>
      <c r="I242" s="53" t="str">
        <f>if(len(vlookup(A242,'Input - Capacities'!$F$3:$W$2013,7,0))&gt;0,vlookup(A242,'Input - Capacities'!$F$3:$W$2013,7,0),"-")</f>
        <v>-</v>
      </c>
      <c r="J242" s="54" t="str">
        <f>if(len(vlookup(A242,'Input - Capacities'!$F$3:$W$2013,13,0))&gt;0,vlookup(A242,'Input - Capacities'!$F$3:$W$2013,13,0),"-")</f>
        <v>https://www.nature.com/articles/s41597-023-01992-9</v>
      </c>
      <c r="K242" s="54" t="str">
        <f>if(len(vlookup(A242,'Input - Capacities'!$F$3:$W$2013,14,0))&gt;0,vlookup(A242,'Input - Capacities'!$F$3:$W$2013,14,0),"-")</f>
        <v>https://www.cier.org/es-uy/Lists/EstadisticasLD/MapaInterconexiones.pdf</v>
      </c>
      <c r="L242" s="53" t="str">
        <f>if(len(vlookup(A242,'Input - Capacities'!$F$3:$W$2013,17,0))&gt;0,vlookup(A242,'Input - Capacities'!$F$3:$W$2013,17,0),"-")</f>
        <v>-</v>
      </c>
      <c r="M242" s="53" t="str">
        <f>if(len(vlookup(A242,'Input - Capacities'!$F$3:$W$2013,18,0))&gt;0,vlookup(A242,'Input - Capacities'!$F$3:$W$2013,18,0),"-")</f>
        <v>-</v>
      </c>
    </row>
    <row r="243">
      <c r="A243" s="53" t="str">
        <f t="array" ref="A243">IFERROR(INDEX('Input - Capacities'!$F$3:$F$1128, MATCH(0,COUNTIF($A$1:A242, 'Input - Capacities'!$F$3:$F$1128), 0)),"")</f>
        <v>TRNBRANWPERXX</v>
      </c>
      <c r="B243" s="53" t="str">
        <f t="shared" si="2"/>
        <v>BRANW</v>
      </c>
      <c r="C243" s="53" t="str">
        <f t="shared" si="3"/>
        <v>PERXX</v>
      </c>
      <c r="D243" s="53" t="str">
        <f t="shared" ref="D243:E243" si="244">left(B243,3)</f>
        <v>BRA</v>
      </c>
      <c r="E243" s="53" t="str">
        <f t="shared" si="244"/>
        <v>PER</v>
      </c>
      <c r="F243" s="53">
        <f>max(SUMIFS('Input - Capacities'!$I$3:$I$1128,'Input - Capacities'!$F$3:$F$1128,A243))</f>
        <v>0</v>
      </c>
      <c r="G243" s="53">
        <f>max(SUMIFS('Input - Capacities'!$J$3:$J$1128,'Input - Capacities'!$F$3:$F$1128,A243))*-1</f>
        <v>0</v>
      </c>
      <c r="H243" s="53" t="str">
        <f>if(len(vlookup(A243,'Input - Capacities'!$F$3:$W$2013,6,0))&gt;0,vlookup(A243,'Input - Capacities'!$F$3:$W$2013,6,0),"-")</f>
        <v>-</v>
      </c>
      <c r="I243" s="53" t="str">
        <f>if(len(vlookup(A243,'Input - Capacities'!$F$3:$W$2013,7,0))&gt;0,vlookup(A243,'Input - Capacities'!$F$3:$W$2013,7,0),"-")</f>
        <v>-</v>
      </c>
      <c r="J243" s="54" t="str">
        <f>if(len(vlookup(A243,'Input - Capacities'!$F$3:$W$2013,13,0))&gt;0,vlookup(A243,'Input - Capacities'!$F$3:$W$2013,13,0),"-")</f>
        <v>https://www.nature.com/articles/s41597-023-01992-9</v>
      </c>
      <c r="K243" s="54" t="str">
        <f>if(len(vlookup(A243,'Input - Capacities'!$F$3:$W$2013,14,0))&gt;0,vlookup(A243,'Input - Capacities'!$F$3:$W$2013,14,0),"-")</f>
        <v>https://www.cier.org/es-uy/Lists/EstadisticasLD/MapaInterconexiones.pdf</v>
      </c>
      <c r="L243" s="53" t="str">
        <f>if(len(vlookup(A243,'Input - Capacities'!$F$3:$W$2013,17,0))&gt;0,vlookup(A243,'Input - Capacities'!$F$3:$W$2013,17,0),"-")</f>
        <v>-</v>
      </c>
      <c r="M243" s="53" t="str">
        <f>if(len(vlookup(A243,'Input - Capacities'!$F$3:$W$2013,18,0))&gt;0,vlookup(A243,'Input - Capacities'!$F$3:$W$2013,18,0),"-")</f>
        <v>-</v>
      </c>
    </row>
    <row r="244">
      <c r="A244" s="53" t="str">
        <f t="array" ref="A244">IFERROR(INDEX('Input - Capacities'!$F$3:$F$1128, MATCH(0,COUNTIF($A$1:A243, 'Input - Capacities'!$F$3:$F$1128), 0)),"")</f>
        <v>TRNBRANWSURXX</v>
      </c>
      <c r="B244" s="53" t="str">
        <f t="shared" si="2"/>
        <v>BRANW</v>
      </c>
      <c r="C244" s="53" t="str">
        <f t="shared" si="3"/>
        <v>SURXX</v>
      </c>
      <c r="D244" s="53" t="str">
        <f t="shared" ref="D244:E244" si="245">left(B244,3)</f>
        <v>BRA</v>
      </c>
      <c r="E244" s="53" t="str">
        <f t="shared" si="245"/>
        <v>SUR</v>
      </c>
      <c r="F244" s="53">
        <f>max(SUMIFS('Input - Capacities'!$I$3:$I$1128,'Input - Capacities'!$F$3:$F$1128,A244))</f>
        <v>0</v>
      </c>
      <c r="G244" s="53">
        <f>max(SUMIFS('Input - Capacities'!$J$3:$J$1128,'Input - Capacities'!$F$3:$F$1128,A244))*-1</f>
        <v>0</v>
      </c>
      <c r="H244" s="53" t="str">
        <f>if(len(vlookup(A244,'Input - Capacities'!$F$3:$W$2013,6,0))&gt;0,vlookup(A244,'Input - Capacities'!$F$3:$W$2013,6,0),"-")</f>
        <v>-</v>
      </c>
      <c r="I244" s="53" t="str">
        <f>if(len(vlookup(A244,'Input - Capacities'!$F$3:$W$2013,7,0))&gt;0,vlookup(A244,'Input - Capacities'!$F$3:$W$2013,7,0),"-")</f>
        <v>-</v>
      </c>
      <c r="J244" s="54" t="str">
        <f>if(len(vlookup(A244,'Input - Capacities'!$F$3:$W$2013,13,0))&gt;0,vlookup(A244,'Input - Capacities'!$F$3:$W$2013,13,0),"-")</f>
        <v>https://www.nature.com/articles/s41597-023-01992-9</v>
      </c>
      <c r="K244" s="54" t="str">
        <f>if(len(vlookup(A244,'Input - Capacities'!$F$3:$W$2013,14,0))&gt;0,vlookup(A244,'Input - Capacities'!$F$3:$W$2013,14,0),"-")</f>
        <v>https://www.cier.org/es-uy/Lists/EstadisticasLD/MapaInterconexiones.pdf</v>
      </c>
      <c r="L244" s="53" t="str">
        <f>if(len(vlookup(A244,'Input - Capacities'!$F$3:$W$2013,17,0))&gt;0,vlookup(A244,'Input - Capacities'!$F$3:$W$2013,17,0),"-")</f>
        <v>-</v>
      </c>
      <c r="M244" s="53" t="str">
        <f>if(len(vlookup(A244,'Input - Capacities'!$F$3:$W$2013,18,0))&gt;0,vlookup(A244,'Input - Capacities'!$F$3:$W$2013,18,0),"-")</f>
        <v>-</v>
      </c>
    </row>
    <row r="245">
      <c r="A245" s="53" t="str">
        <f t="array" ref="A245">IFERROR(INDEX('Input - Capacities'!$F$3:$F$1128, MATCH(0,COUNTIF($A$1:A244, 'Input - Capacities'!$F$3:$F$1128), 0)),"")</f>
        <v>TRNBRANWVENXX</v>
      </c>
      <c r="B245" s="53" t="str">
        <f t="shared" si="2"/>
        <v>BRANW</v>
      </c>
      <c r="C245" s="53" t="str">
        <f t="shared" si="3"/>
        <v>VENXX</v>
      </c>
      <c r="D245" s="53" t="str">
        <f t="shared" ref="D245:E245" si="246">left(B245,3)</f>
        <v>BRA</v>
      </c>
      <c r="E245" s="53" t="str">
        <f t="shared" si="246"/>
        <v>VEN</v>
      </c>
      <c r="F245" s="53">
        <f>max(SUMIFS('Input - Capacities'!$I$3:$I$1128,'Input - Capacities'!$F$3:$F$1128,A245))</f>
        <v>231</v>
      </c>
      <c r="G245" s="53">
        <f>max(SUMIFS('Input - Capacities'!$J$3:$J$1128,'Input - Capacities'!$F$3:$F$1128,A245))*-1</f>
        <v>231</v>
      </c>
      <c r="H245" s="53" t="str">
        <f>if(len(vlookup(A245,'Input - Capacities'!$F$3:$W$2013,6,0))&gt;0,vlookup(A245,'Input - Capacities'!$F$3:$W$2013,6,0),"-")</f>
        <v>230/400</v>
      </c>
      <c r="I245" s="53">
        <f>if(len(vlookup(A245,'Input - Capacities'!$F$3:$W$2013,7,0))&gt;0,vlookup(A245,'Input - Capacities'!$F$3:$W$2013,7,0),"-")</f>
        <v>580</v>
      </c>
      <c r="J245" s="54" t="str">
        <f>if(len(vlookup(A245,'Input - Capacities'!$F$3:$W$2013,13,0))&gt;0,vlookup(A245,'Input - Capacities'!$F$3:$W$2013,13,0),"-")</f>
        <v>https://www.nature.com/articles/s41597-023-01992-9</v>
      </c>
      <c r="K245" s="54" t="str">
        <f>if(len(vlookup(A245,'Input - Capacities'!$F$3:$W$2013,14,0))&gt;0,vlookup(A245,'Input - Capacities'!$F$3:$W$2013,14,0),"-")</f>
        <v>https://www.cier.org/es-uy/Lists/EstadisticasLD/MapaInterconexiones.pdf</v>
      </c>
      <c r="L245" s="53" t="str">
        <f>if(len(vlookup(A245,'Input - Capacities'!$F$3:$W$2013,17,0))&gt;0,vlookup(A245,'Input - Capacities'!$F$3:$W$2013,17,0),"-")</f>
        <v>-</v>
      </c>
      <c r="M245" s="53" t="str">
        <f>if(len(vlookup(A245,'Input - Capacities'!$F$3:$W$2013,18,0))&gt;0,vlookup(A245,'Input - Capacities'!$F$3:$W$2013,18,0),"-")</f>
        <v>-</v>
      </c>
    </row>
    <row r="246">
      <c r="A246" s="53" t="str">
        <f t="array" ref="A246">IFERROR(INDEX('Input - Capacities'!$F$3:$F$1128, MATCH(0,COUNTIF($A$1:A245, 'Input - Capacities'!$F$3:$F$1128), 0)),"")</f>
        <v>TRNBRASEBRASO</v>
      </c>
      <c r="B246" s="53" t="str">
        <f t="shared" si="2"/>
        <v>BRASE</v>
      </c>
      <c r="C246" s="53" t="str">
        <f t="shared" si="3"/>
        <v>BRASO</v>
      </c>
      <c r="D246" s="53" t="str">
        <f t="shared" ref="D246:E246" si="247">left(B246,3)</f>
        <v>BRA</v>
      </c>
      <c r="E246" s="53" t="str">
        <f t="shared" si="247"/>
        <v>BRA</v>
      </c>
      <c r="F246" s="53">
        <f>max(SUMIFS('Input - Capacities'!$I$3:$I$1128,'Input - Capacities'!$F$3:$F$1128,A246))</f>
        <v>25141</v>
      </c>
      <c r="G246" s="53">
        <f>max(SUMIFS('Input - Capacities'!$J$3:$J$1128,'Input - Capacities'!$F$3:$F$1128,A246))*-1</f>
        <v>25141</v>
      </c>
      <c r="H246" s="53" t="str">
        <f>if(len(vlookup(A246,'Input - Capacities'!$F$3:$W$2013,6,0))&gt;0,vlookup(A246,'Input - Capacities'!$F$3:$W$2013,6,0),"-")</f>
        <v>-</v>
      </c>
      <c r="I246" s="53" t="str">
        <f>if(len(vlookup(A246,'Input - Capacities'!$F$3:$W$2013,7,0))&gt;0,vlookup(A246,'Input - Capacities'!$F$3:$W$2013,7,0),"-")</f>
        <v>-</v>
      </c>
      <c r="J246" s="54" t="str">
        <f>if(len(vlookup(A246,'Input - Capacities'!$F$3:$W$2013,13,0))&gt;0,vlookup(A246,'Input - Capacities'!$F$3:$W$2013,13,0),"-")</f>
        <v>https://www.nature.com/articles/s41597-023-01992-9</v>
      </c>
      <c r="K246" s="54" t="str">
        <f>if(len(vlookup(A246,'Input - Capacities'!$F$3:$W$2013,14,0))&gt;0,vlookup(A246,'Input - Capacities'!$F$3:$W$2013,14,0),"-")</f>
        <v>https://www.cier.org/es-uy/Lists/EstadisticasLD/MapaInterconexiones.pdf</v>
      </c>
      <c r="L246" s="53" t="str">
        <f>if(len(vlookup(A246,'Input - Capacities'!$F$3:$W$2013,17,0))&gt;0,vlookup(A246,'Input - Capacities'!$F$3:$W$2013,17,0),"-")</f>
        <v>Existing and planned capacities between Brazilian provinces are extracted from Deng et al., 2022, filtered and aggregated to inter-regional level following the OSeMOSYS Global representation.</v>
      </c>
      <c r="M246" s="53" t="str">
        <f>if(len(vlookup(A246,'Input - Capacities'!$F$3:$W$2013,18,0))&gt;0,vlookup(A246,'Input - Capacities'!$F$3:$W$2013,18,0),"-")</f>
        <v>-</v>
      </c>
    </row>
    <row r="247">
      <c r="A247" s="53" t="str">
        <f t="array" ref="A247">IFERROR(INDEX('Input - Capacities'!$F$3:$F$1128, MATCH(0,COUNTIF($A$1:A246, 'Input - Capacities'!$F$3:$F$1128), 0)),"")</f>
        <v>TRNBRASEBRAWE</v>
      </c>
      <c r="B247" s="53" t="str">
        <f t="shared" si="2"/>
        <v>BRASE</v>
      </c>
      <c r="C247" s="53" t="str">
        <f t="shared" si="3"/>
        <v>BRAWE</v>
      </c>
      <c r="D247" s="53" t="str">
        <f t="shared" ref="D247:E247" si="248">left(B247,3)</f>
        <v>BRA</v>
      </c>
      <c r="E247" s="53" t="str">
        <f t="shared" si="248"/>
        <v>BRA</v>
      </c>
      <c r="F247" s="53">
        <f>max(SUMIFS('Input - Capacities'!$I$3:$I$1128,'Input - Capacities'!$F$3:$F$1128,A247))</f>
        <v>6300</v>
      </c>
      <c r="G247" s="53">
        <f>max(SUMIFS('Input - Capacities'!$J$3:$J$1128,'Input - Capacities'!$F$3:$F$1128,A247))*-1</f>
        <v>6300</v>
      </c>
      <c r="H247" s="53" t="str">
        <f>if(len(vlookup(A247,'Input - Capacities'!$F$3:$W$2013,6,0))&gt;0,vlookup(A247,'Input - Capacities'!$F$3:$W$2013,6,0),"-")</f>
        <v>-</v>
      </c>
      <c r="I247" s="53" t="str">
        <f>if(len(vlookup(A247,'Input - Capacities'!$F$3:$W$2013,7,0))&gt;0,vlookup(A247,'Input - Capacities'!$F$3:$W$2013,7,0),"-")</f>
        <v>-</v>
      </c>
      <c r="J247" s="54" t="str">
        <f>if(len(vlookup(A247,'Input - Capacities'!$F$3:$W$2013,13,0))&gt;0,vlookup(A247,'Input - Capacities'!$F$3:$W$2013,13,0),"-")</f>
        <v>https://www.nature.com/articles/s41597-023-01992-9</v>
      </c>
      <c r="K247" s="54" t="str">
        <f>if(len(vlookup(A247,'Input - Capacities'!$F$3:$W$2013,14,0))&gt;0,vlookup(A247,'Input - Capacities'!$F$3:$W$2013,14,0),"-")</f>
        <v>https://www.cier.org/es-uy/Lists/EstadisticasLD/MapaInterconexiones.pdf</v>
      </c>
      <c r="L247" s="53" t="str">
        <f>if(len(vlookup(A247,'Input - Capacities'!$F$3:$W$2013,17,0))&gt;0,vlookup(A247,'Input - Capacities'!$F$3:$W$2013,17,0),"-")</f>
        <v>Existing and planned capacities between Brazilian provinces are extracted from Deng et al., 2022, filtered and aggregated to inter-regional level following the OSeMOSYS Global representation.</v>
      </c>
      <c r="M247" s="53" t="str">
        <f>if(len(vlookup(A247,'Input - Capacities'!$F$3:$W$2013,18,0))&gt;0,vlookup(A247,'Input - Capacities'!$F$3:$W$2013,18,0),"-")</f>
        <v>-</v>
      </c>
    </row>
    <row r="248">
      <c r="A248" s="53" t="str">
        <f t="array" ref="A248">IFERROR(INDEX('Input - Capacities'!$F$3:$F$1128, MATCH(0,COUNTIF($A$1:A247, 'Input - Capacities'!$F$3:$F$1128), 0)),"")</f>
        <v>TRNBRASOPRYXX</v>
      </c>
      <c r="B248" s="53" t="str">
        <f t="shared" si="2"/>
        <v>BRASO</v>
      </c>
      <c r="C248" s="53" t="str">
        <f t="shared" si="3"/>
        <v>PRYXX</v>
      </c>
      <c r="D248" s="53" t="str">
        <f t="shared" ref="D248:E248" si="249">left(B248,3)</f>
        <v>BRA</v>
      </c>
      <c r="E248" s="53" t="str">
        <f t="shared" si="249"/>
        <v>PRY</v>
      </c>
      <c r="F248" s="53">
        <f>max(SUMIFS('Input - Capacities'!$I$3:$I$1128,'Input - Capacities'!$F$3:$F$1128,A248))</f>
        <v>8751</v>
      </c>
      <c r="G248" s="53">
        <f>max(SUMIFS('Input - Capacities'!$J$3:$J$1128,'Input - Capacities'!$F$3:$F$1128,A248))*-1</f>
        <v>8751</v>
      </c>
      <c r="H248" s="53" t="str">
        <f>if(len(vlookup(A248,'Input - Capacities'!$F$3:$W$2013,6,0))&gt;0,vlookup(A248,'Input - Capacities'!$F$3:$W$2013,6,0),"-")</f>
        <v>-</v>
      </c>
      <c r="I248" s="53" t="str">
        <f>if(len(vlookup(A248,'Input - Capacities'!$F$3:$W$2013,7,0))&gt;0,vlookup(A248,'Input - Capacities'!$F$3:$W$2013,7,0),"-")</f>
        <v>-</v>
      </c>
      <c r="J248" s="54" t="str">
        <f>if(len(vlookup(A248,'Input - Capacities'!$F$3:$W$2013,13,0))&gt;0,vlookup(A248,'Input - Capacities'!$F$3:$W$2013,13,0),"-")</f>
        <v>https://www.nature.com/articles/s41597-023-01992-9</v>
      </c>
      <c r="K248" s="54" t="str">
        <f>if(len(vlookup(A248,'Input - Capacities'!$F$3:$W$2013,14,0))&gt;0,vlookup(A248,'Input - Capacities'!$F$3:$W$2013,14,0),"-")</f>
        <v>https://www.cier.org/es-uy/Lists/EstadisticasLD/MapaInterconexiones.pdf</v>
      </c>
      <c r="L248" s="53" t="str">
        <f>if(len(vlookup(A248,'Input - Capacities'!$F$3:$W$2013,17,0))&gt;0,vlookup(A248,'Input - Capacities'!$F$3:$W$2013,17,0),"-")</f>
        <v>-</v>
      </c>
      <c r="M248" s="53" t="str">
        <f>if(len(vlookup(A248,'Input - Capacities'!$F$3:$W$2013,18,0))&gt;0,vlookup(A248,'Input - Capacities'!$F$3:$W$2013,18,0),"-")</f>
        <v>-</v>
      </c>
    </row>
    <row r="249">
      <c r="A249" s="53" t="str">
        <f t="array" ref="A249">IFERROR(INDEX('Input - Capacities'!$F$3:$F$1128, MATCH(0,COUNTIF($A$1:A248, 'Input - Capacities'!$F$3:$F$1128), 0)),"")</f>
        <v>TRNBRASOURYXX</v>
      </c>
      <c r="B249" s="53" t="str">
        <f t="shared" si="2"/>
        <v>BRASO</v>
      </c>
      <c r="C249" s="53" t="str">
        <f t="shared" si="3"/>
        <v>URYXX</v>
      </c>
      <c r="D249" s="53" t="str">
        <f t="shared" ref="D249:E249" si="250">left(B249,3)</f>
        <v>BRA</v>
      </c>
      <c r="E249" s="53" t="str">
        <f t="shared" si="250"/>
        <v>URY</v>
      </c>
      <c r="F249" s="53">
        <f>max(SUMIFS('Input - Capacities'!$I$3:$I$1128,'Input - Capacities'!$F$3:$F$1128,A249))</f>
        <v>570</v>
      </c>
      <c r="G249" s="53">
        <f>max(SUMIFS('Input - Capacities'!$J$3:$J$1128,'Input - Capacities'!$F$3:$F$1128,A249))*-1</f>
        <v>570</v>
      </c>
      <c r="H249" s="53" t="str">
        <f>if(len(vlookup(A249,'Input - Capacities'!$F$3:$W$2013,6,0))&gt;0,vlookup(A249,'Input - Capacities'!$F$3:$W$2013,6,0),"-")</f>
        <v>150/230;500</v>
      </c>
      <c r="I249" s="53" t="str">
        <f>if(len(vlookup(A249,'Input - Capacities'!$F$3:$W$2013,7,0))&gt;0,vlookup(A249,'Input - Capacities'!$F$3:$W$2013,7,0),"-")</f>
        <v>11;400</v>
      </c>
      <c r="J249" s="54" t="str">
        <f>if(len(vlookup(A249,'Input - Capacities'!$F$3:$W$2013,13,0))&gt;0,vlookup(A249,'Input - Capacities'!$F$3:$W$2013,13,0),"-")</f>
        <v>https://www.nature.com/articles/s41597-023-01992-9</v>
      </c>
      <c r="K249" s="54" t="str">
        <f>if(len(vlookup(A249,'Input - Capacities'!$F$3:$W$2013,14,0))&gt;0,vlookup(A249,'Input - Capacities'!$F$3:$W$2013,14,0),"-")</f>
        <v>https://www.cier.org/es-uy/Lists/EstadisticasLD/MapaInterconexiones.pdf</v>
      </c>
      <c r="L249" s="53" t="str">
        <f>if(len(vlookup(A249,'Input - Capacities'!$F$3:$W$2013,17,0))&gt;0,vlookup(A249,'Input - Capacities'!$F$3:$W$2013,17,0),"-")</f>
        <v>-</v>
      </c>
      <c r="M249" s="53" t="str">
        <f>if(len(vlookup(A249,'Input - Capacities'!$F$3:$W$2013,18,0))&gt;0,vlookup(A249,'Input - Capacities'!$F$3:$W$2013,18,0),"-")</f>
        <v>-</v>
      </c>
    </row>
    <row r="250">
      <c r="A250" s="53" t="str">
        <f t="array" ref="A250">IFERROR(INDEX('Input - Capacities'!$F$3:$F$1128, MATCH(0,COUNTIF($A$1:A249, 'Input - Capacities'!$F$3:$F$1128), 0)),"")</f>
        <v>TRNBRAWEPERXX</v>
      </c>
      <c r="B250" s="53" t="str">
        <f t="shared" si="2"/>
        <v>BRAWE</v>
      </c>
      <c r="C250" s="53" t="str">
        <f t="shared" si="3"/>
        <v>PERXX</v>
      </c>
      <c r="D250" s="53" t="str">
        <f t="shared" ref="D250:E250" si="251">left(B250,3)</f>
        <v>BRA</v>
      </c>
      <c r="E250" s="53" t="str">
        <f t="shared" si="251"/>
        <v>PER</v>
      </c>
      <c r="F250" s="53">
        <f>max(SUMIFS('Input - Capacities'!$I$3:$I$1128,'Input - Capacities'!$F$3:$F$1128,A250))</f>
        <v>0</v>
      </c>
      <c r="G250" s="53">
        <f>max(SUMIFS('Input - Capacities'!$J$3:$J$1128,'Input - Capacities'!$F$3:$F$1128,A250))*-1</f>
        <v>0</v>
      </c>
      <c r="H250" s="53" t="str">
        <f>if(len(vlookup(A250,'Input - Capacities'!$F$3:$W$2013,6,0))&gt;0,vlookup(A250,'Input - Capacities'!$F$3:$W$2013,6,0),"-")</f>
        <v>-</v>
      </c>
      <c r="I250" s="53" t="str">
        <f>if(len(vlookup(A250,'Input - Capacities'!$F$3:$W$2013,7,0))&gt;0,vlookup(A250,'Input - Capacities'!$F$3:$W$2013,7,0),"-")</f>
        <v>-</v>
      </c>
      <c r="J250" s="54" t="str">
        <f>if(len(vlookup(A250,'Input - Capacities'!$F$3:$W$2013,13,0))&gt;0,vlookup(A250,'Input - Capacities'!$F$3:$W$2013,13,0),"-")</f>
        <v>https://www.nature.com/articles/s41597-023-01992-9</v>
      </c>
      <c r="K250" s="54" t="str">
        <f>if(len(vlookup(A250,'Input - Capacities'!$F$3:$W$2013,14,0))&gt;0,vlookup(A250,'Input - Capacities'!$F$3:$W$2013,14,0),"-")</f>
        <v>https://www.cier.org/es-uy/Lists/EstadisticasLD/MapaInterconexiones.pdf</v>
      </c>
      <c r="L250" s="53" t="str">
        <f>if(len(vlookup(A250,'Input - Capacities'!$F$3:$W$2013,17,0))&gt;0,vlookup(A250,'Input - Capacities'!$F$3:$W$2013,17,0),"-")</f>
        <v>-</v>
      </c>
      <c r="M250" s="53" t="str">
        <f>if(len(vlookup(A250,'Input - Capacities'!$F$3:$W$2013,18,0))&gt;0,vlookup(A250,'Input - Capacities'!$F$3:$W$2013,18,0),"-")</f>
        <v>-</v>
      </c>
    </row>
    <row r="251">
      <c r="A251" s="53" t="str">
        <f t="array" ref="A251">IFERROR(INDEX('Input - Capacities'!$F$3:$F$1128, MATCH(0,COUNTIF($A$1:A250, 'Input - Capacities'!$F$3:$F$1128), 0)),"")</f>
        <v>TRNCANARCANQC</v>
      </c>
      <c r="B251" s="53" t="str">
        <f t="shared" si="2"/>
        <v>CANAR</v>
      </c>
      <c r="C251" s="53" t="str">
        <f t="shared" si="3"/>
        <v>CANQC</v>
      </c>
      <c r="D251" s="53" t="str">
        <f t="shared" ref="D251:E251" si="252">left(B251,3)</f>
        <v>CAN</v>
      </c>
      <c r="E251" s="53" t="str">
        <f t="shared" si="252"/>
        <v>CAN</v>
      </c>
      <c r="F251" s="53">
        <f>max(SUMIFS('Input - Capacities'!$I$3:$I$1128,'Input - Capacities'!$F$3:$F$1128,A251))</f>
        <v>775</v>
      </c>
      <c r="G251" s="53">
        <f>max(SUMIFS('Input - Capacities'!$J$3:$J$1128,'Input - Capacities'!$F$3:$F$1128,A251))*-1</f>
        <v>1200</v>
      </c>
      <c r="H251" s="53" t="str">
        <f>if(len(vlookup(A251,'Input - Capacities'!$F$3:$W$2013,6,0))&gt;0,vlookup(A251,'Input - Capacities'!$F$3:$W$2013,6,0),"-")</f>
        <v>-</v>
      </c>
      <c r="I251" s="53" t="str">
        <f>if(len(vlookup(A251,'Input - Capacities'!$F$3:$W$2013,7,0))&gt;0,vlookup(A251,'Input - Capacities'!$F$3:$W$2013,7,0),"-")</f>
        <v>-</v>
      </c>
      <c r="J251" s="54" t="str">
        <f>if(len(vlookup(A251,'Input - Capacities'!$F$3:$W$2013,13,0))&gt;0,vlookup(A251,'Input - Capacities'!$F$3:$W$2013,13,0),"-")</f>
        <v>http://www.oasis.oati.com/hqt/index.html</v>
      </c>
      <c r="K251" s="55" t="str">
        <f>if(len(vlookup(A251,'Input - Capacities'!$F$3:$W$2013,14,0))&gt;0,vlookup(A251,'Input - Capacities'!$F$3:$W$2013,14,0),"-")</f>
        <v>-</v>
      </c>
      <c r="L251" s="53" t="str">
        <f>if(len(vlookup(A251,'Input - Capacities'!$F$3:$W$2013,17,0))&gt;0,vlookup(A251,'Input - Capacities'!$F$3:$W$2013,17,0),"-")</f>
        <v>-</v>
      </c>
      <c r="M251" s="53" t="str">
        <f>if(len(vlookup(A251,'Input - Capacities'!$F$3:$W$2013,18,0))&gt;0,vlookup(A251,'Input - Capacities'!$F$3:$W$2013,18,0),"-")</f>
        <v>Additional transmission links between New Brunswick and Quebec are considered but recent comments from NB-power have indicated that the costs are considered as too high as of now so no concrete plans for the forseeable future.</v>
      </c>
    </row>
    <row r="252">
      <c r="A252" s="53" t="str">
        <f t="array" ref="A252">IFERROR(INDEX('Input - Capacities'!$F$3:$F$1128, MATCH(0,COUNTIF($A$1:A251, 'Input - Capacities'!$F$3:$F$1128), 0)),"")</f>
        <v>TRNCANMBCANON</v>
      </c>
      <c r="B252" s="53" t="str">
        <f t="shared" si="2"/>
        <v>CANMB</v>
      </c>
      <c r="C252" s="53" t="str">
        <f t="shared" si="3"/>
        <v>CANON</v>
      </c>
      <c r="D252" s="53" t="str">
        <f t="shared" ref="D252:E252" si="253">left(B252,3)</f>
        <v>CAN</v>
      </c>
      <c r="E252" s="53" t="str">
        <f t="shared" si="253"/>
        <v>CAN</v>
      </c>
      <c r="F252" s="53">
        <f>max(SUMIFS('Input - Capacities'!$I$3:$I$1128,'Input - Capacities'!$F$3:$F$1128,A252))</f>
        <v>200</v>
      </c>
      <c r="G252" s="53">
        <f>max(SUMIFS('Input - Capacities'!$J$3:$J$1128,'Input - Capacities'!$F$3:$F$1128,A252))*-1</f>
        <v>200</v>
      </c>
      <c r="H252" s="53">
        <f>if(len(vlookup(A252,'Input - Capacities'!$F$3:$W$2013,6,0))&gt;0,vlookup(A252,'Input - Capacities'!$F$3:$W$2013,6,0),"-")</f>
        <v>230</v>
      </c>
      <c r="I252" s="53" t="str">
        <f>if(len(vlookup(A252,'Input - Capacities'!$F$3:$W$2013,7,0))&gt;0,vlookup(A252,'Input - Capacities'!$F$3:$W$2013,7,0),"-")</f>
        <v>-</v>
      </c>
      <c r="J252" s="54" t="str">
        <f>if(len(vlookup(A252,'Input - Capacities'!$F$3:$W$2013,13,0))&gt;0,vlookup(A252,'Input - Capacities'!$F$3:$W$2013,13,0),"-")</f>
        <v>https://www.dbrsmorningstar.com/document/354005.pdf?Expires=1697577716&amp;Policy=eyJTdGF0ZW1lbnQiOlt7IlJlc291cmNlIjoiaHR0cHM6Ly93d3cuZGJyc21vcm5pbmdzdGFyLmNvbS9kb2N1bWVudC8zNTQwMDUucGRmIiwiQ29uZGl0aW9uIjp7IkRhdGVMZXNzVGhhbiI6eyJBV1M6RXBvY2hUaW1lIjoxNjk3NTc3NzE2fX19XX0_&amp;Signature=uy9IusDEjG6AXZdZNq-FOYelR7nl7YHz8q61aAIlXzDO-Cg9RJvjbKVRrqD7vRtLPS~MsX-4~IsNWcg5FrThBuJd5yMTsaFmRBJYpUDH9N4uxJXX8UBlv0QIJ62Ce80UWnbvGDwfwgSsw9PRsBVaTy1L6BJchoGzcnIBiuQcT3QcHbBLEPrcteh94Xuyec3XARM-gxFYeAIkoH9pPYuu1sDJDBteqivRyE1A5Vy4~xs1FoEcEwd4c~3Qd06CefYSigo8gLwO2jpuLbOPjCg0N954H5qs~u42g4Rq7V~Z-6Q8oXzhlrwDwSr0lQQBl4DrX29OivU24VB-7CcjYXJEHA__&amp;Key-Pair-Id=KNWV36WLG7L4J</v>
      </c>
      <c r="K252" s="55" t="str">
        <f>if(len(vlookup(A252,'Input - Capacities'!$F$3:$W$2013,14,0))&gt;0,vlookup(A252,'Input - Capacities'!$F$3:$W$2013,14,0),"-")</f>
        <v>-</v>
      </c>
      <c r="L252" s="53" t="str">
        <f>if(len(vlookup(A252,'Input - Capacities'!$F$3:$W$2013,17,0))&gt;0,vlookup(A252,'Input - Capacities'!$F$3:$W$2013,17,0),"-")</f>
        <v>-</v>
      </c>
      <c r="M252" s="53" t="str">
        <f>if(len(vlookup(A252,'Input - Capacities'!$F$3:$W$2013,18,0))&gt;0,vlookup(A252,'Input - Capacities'!$F$3:$W$2013,18,0),"-")</f>
        <v>Additional link between Ontario and Manitoba is considered as part of Phase 3 of the 'Northwest Bulk Transmission Line' developments but 'The IESO does not anticipate a need for Phase 3 at this time.' so no expected new planned capacities in the short term.</v>
      </c>
    </row>
    <row r="253">
      <c r="A253" s="53" t="str">
        <f t="array" ref="A253">IFERROR(INDEX('Input - Capacities'!$F$3:$F$1128, MATCH(0,COUNTIF($A$1:A252, 'Input - Capacities'!$F$3:$F$1128), 0)),"")</f>
        <v>TRNCHEXXDEUXX</v>
      </c>
      <c r="B253" s="53" t="str">
        <f t="shared" si="2"/>
        <v>CHEXX</v>
      </c>
      <c r="C253" s="53" t="str">
        <f t="shared" si="3"/>
        <v>DEUXX</v>
      </c>
      <c r="D253" s="53" t="str">
        <f t="shared" ref="D253:E253" si="254">left(B253,3)</f>
        <v>CHE</v>
      </c>
      <c r="E253" s="53" t="str">
        <f t="shared" si="254"/>
        <v>DEU</v>
      </c>
      <c r="F253" s="53">
        <f>max(SUMIFS('Input - Capacities'!$I$3:$I$1128,'Input - Capacities'!$F$3:$F$1128,A253))</f>
        <v>4200</v>
      </c>
      <c r="G253" s="53">
        <f>max(SUMIFS('Input - Capacities'!$J$3:$J$1128,'Input - Capacities'!$F$3:$F$1128,A253))*-1</f>
        <v>4200</v>
      </c>
      <c r="H253" s="53" t="str">
        <f>if(len(vlookup(A253,'Input - Capacities'!$F$3:$W$2013,6,0))&gt;0,vlookup(A253,'Input - Capacities'!$F$3:$W$2013,6,0),"-")</f>
        <v>-</v>
      </c>
      <c r="I253" s="53" t="str">
        <f>if(len(vlookup(A253,'Input - Capacities'!$F$3:$W$2013,7,0))&gt;0,vlookup(A253,'Input - Capacities'!$F$3:$W$2013,7,0),"-")</f>
        <v>-</v>
      </c>
      <c r="J253" s="54" t="str">
        <f>if(len(vlookup(A253,'Input - Capacities'!$F$3:$W$2013,13,0))&gt;0,vlookup(A253,'Input - Capacities'!$F$3:$W$2013,13,0),"-")</f>
        <v>https://ember-climate.org/data/data-tools/electricity-interconnection-europe/</v>
      </c>
      <c r="K253" s="54" t="str">
        <f>if(len(vlookup(A253,'Input - Capacities'!$F$3:$W$2013,14,0))&gt;0,vlookup(A253,'Input - Capacities'!$F$3:$W$2013,14,0),"-")</f>
        <v>https://docs.google.com/spreadsheets/d/1NfuG5KZw0k_W-zo-2orJOZkrr6nv1OeOQZzY61KNS4M/edit?usp=sharing</v>
      </c>
      <c r="L253" s="53" t="str">
        <f>if(len(vlookup(A253,'Input - Capacities'!$F$3:$W$2013,17,0))&gt;0,vlookup(A253,'Input - Capacities'!$F$3:$W$2013,17,0),"-")</f>
        <v>-</v>
      </c>
      <c r="M253" s="53" t="str">
        <f>if(len(vlookup(A253,'Input - Capacities'!$F$3:$W$2013,18,0))&gt;0,vlookup(A253,'Input - Capacities'!$F$3:$W$2013,18,0),"-")</f>
        <v>-</v>
      </c>
    </row>
    <row r="254">
      <c r="A254" s="53" t="str">
        <f t="array" ref="A254">IFERROR(INDEX('Input - Capacities'!$F$3:$F$1128, MATCH(0,COUNTIF($A$1:A253, 'Input - Capacities'!$F$3:$F$1128), 0)),"")</f>
        <v>TRNCHEXXFRAXX</v>
      </c>
      <c r="B254" s="53" t="str">
        <f t="shared" si="2"/>
        <v>CHEXX</v>
      </c>
      <c r="C254" s="53" t="str">
        <f t="shared" si="3"/>
        <v>FRAXX</v>
      </c>
      <c r="D254" s="53" t="str">
        <f t="shared" ref="D254:E254" si="255">left(B254,3)</f>
        <v>CHE</v>
      </c>
      <c r="E254" s="53" t="str">
        <f t="shared" si="255"/>
        <v>FRA</v>
      </c>
      <c r="F254" s="53">
        <f>max(SUMIFS('Input - Capacities'!$I$3:$I$1128,'Input - Capacities'!$F$3:$F$1128,A254))</f>
        <v>3700</v>
      </c>
      <c r="G254" s="53">
        <f>max(SUMIFS('Input - Capacities'!$J$3:$J$1128,'Input - Capacities'!$F$3:$F$1128,A254))*-1</f>
        <v>3700</v>
      </c>
      <c r="H254" s="53" t="str">
        <f>if(len(vlookup(A254,'Input - Capacities'!$F$3:$W$2013,6,0))&gt;0,vlookup(A254,'Input - Capacities'!$F$3:$W$2013,6,0),"-")</f>
        <v>-</v>
      </c>
      <c r="I254" s="53" t="str">
        <f>if(len(vlookup(A254,'Input - Capacities'!$F$3:$W$2013,7,0))&gt;0,vlookup(A254,'Input - Capacities'!$F$3:$W$2013,7,0),"-")</f>
        <v>-</v>
      </c>
      <c r="J254" s="54" t="str">
        <f>if(len(vlookup(A254,'Input - Capacities'!$F$3:$W$2013,13,0))&gt;0,vlookup(A254,'Input - Capacities'!$F$3:$W$2013,13,0),"-")</f>
        <v>https://ember-climate.org/data/data-tools/electricity-interconnection-europe/</v>
      </c>
      <c r="K254" s="54" t="str">
        <f>if(len(vlookup(A254,'Input - Capacities'!$F$3:$W$2013,14,0))&gt;0,vlookup(A254,'Input - Capacities'!$F$3:$W$2013,14,0),"-")</f>
        <v>https://docs.google.com/spreadsheets/d/1NfuG5KZw0k_W-zo-2orJOZkrr6nv1OeOQZzY61KNS4M/edit?usp=sharing</v>
      </c>
      <c r="L254" s="53" t="str">
        <f>if(len(vlookup(A254,'Input - Capacities'!$F$3:$W$2013,17,0))&gt;0,vlookup(A254,'Input - Capacities'!$F$3:$W$2013,17,0),"-")</f>
        <v>-</v>
      </c>
      <c r="M254" s="53" t="str">
        <f>if(len(vlookup(A254,'Input - Capacities'!$F$3:$W$2013,18,0))&gt;0,vlookup(A254,'Input - Capacities'!$F$3:$W$2013,18,0),"-")</f>
        <v>-</v>
      </c>
    </row>
    <row r="255">
      <c r="A255" s="53" t="str">
        <f t="array" ref="A255">IFERROR(INDEX('Input - Capacities'!$F$3:$F$1128, MATCH(0,COUNTIF($A$1:A254, 'Input - Capacities'!$F$3:$F$1128), 0)),"")</f>
        <v>TRNCHEXXITAXX</v>
      </c>
      <c r="B255" s="53" t="str">
        <f t="shared" si="2"/>
        <v>CHEXX</v>
      </c>
      <c r="C255" s="53" t="str">
        <f t="shared" si="3"/>
        <v>ITAXX</v>
      </c>
      <c r="D255" s="53" t="str">
        <f t="shared" ref="D255:E255" si="256">left(B255,3)</f>
        <v>CHE</v>
      </c>
      <c r="E255" s="53" t="str">
        <f t="shared" si="256"/>
        <v>ITA</v>
      </c>
      <c r="F255" s="53">
        <f>max(SUMIFS('Input - Capacities'!$I$3:$I$1128,'Input - Capacities'!$F$3:$F$1128,A255))</f>
        <v>3750</v>
      </c>
      <c r="G255" s="53">
        <f>max(SUMIFS('Input - Capacities'!$J$3:$J$1128,'Input - Capacities'!$F$3:$F$1128,A255))*-1</f>
        <v>3750</v>
      </c>
      <c r="H255" s="53" t="str">
        <f>if(len(vlookup(A255,'Input - Capacities'!$F$3:$W$2013,6,0))&gt;0,vlookup(A255,'Input - Capacities'!$F$3:$W$2013,6,0),"-")</f>
        <v>-</v>
      </c>
      <c r="I255" s="53" t="str">
        <f>if(len(vlookup(A255,'Input - Capacities'!$F$3:$W$2013,7,0))&gt;0,vlookup(A255,'Input - Capacities'!$F$3:$W$2013,7,0),"-")</f>
        <v>-</v>
      </c>
      <c r="J255" s="54" t="str">
        <f>if(len(vlookup(A255,'Input - Capacities'!$F$3:$W$2013,13,0))&gt;0,vlookup(A255,'Input - Capacities'!$F$3:$W$2013,13,0),"-")</f>
        <v>https://ember-climate.org/data/data-tools/electricity-interconnection-europe/</v>
      </c>
      <c r="K255" s="54" t="str">
        <f>if(len(vlookup(A255,'Input - Capacities'!$F$3:$W$2013,14,0))&gt;0,vlookup(A255,'Input - Capacities'!$F$3:$W$2013,14,0),"-")</f>
        <v>https://docs.google.com/spreadsheets/d/1NfuG5KZw0k_W-zo-2orJOZkrr6nv1OeOQZzY61KNS4M/edit?usp=sharing</v>
      </c>
      <c r="L255" s="53" t="str">
        <f>if(len(vlookup(A255,'Input - Capacities'!$F$3:$W$2013,17,0))&gt;0,vlookup(A255,'Input - Capacities'!$F$3:$W$2013,17,0),"-")</f>
        <v>-</v>
      </c>
      <c r="M255" s="53" t="str">
        <f>if(len(vlookup(A255,'Input - Capacities'!$F$3:$W$2013,18,0))&gt;0,vlookup(A255,'Input - Capacities'!$F$3:$W$2013,18,0),"-")</f>
        <v>-</v>
      </c>
    </row>
    <row r="256">
      <c r="A256" s="53" t="str">
        <f t="array" ref="A256">IFERROR(INDEX('Input - Capacities'!$F$3:$F$1128, MATCH(0,COUNTIF($A$1:A255, 'Input - Capacities'!$F$3:$F$1128), 0)),"")</f>
        <v>TRNCHNANCHNHB</v>
      </c>
      <c r="B256" s="53" t="str">
        <f t="shared" si="2"/>
        <v>CHNAN</v>
      </c>
      <c r="C256" s="53" t="str">
        <f t="shared" si="3"/>
        <v>CHNHB</v>
      </c>
      <c r="D256" s="53" t="str">
        <f t="shared" ref="D256:E256" si="257">left(B256,3)</f>
        <v>CHN</v>
      </c>
      <c r="E256" s="53" t="str">
        <f t="shared" si="257"/>
        <v>CHN</v>
      </c>
      <c r="F256" s="53">
        <f>max(SUMIFS('Input - Capacities'!$I$3:$I$1128,'Input - Capacities'!$F$3:$F$1128,A256))</f>
        <v>4000</v>
      </c>
      <c r="G256" s="53">
        <f>max(SUMIFS('Input - Capacities'!$J$3:$J$1128,'Input - Capacities'!$F$3:$F$1128,A256))*-1</f>
        <v>4000</v>
      </c>
      <c r="H256" s="53" t="str">
        <f>if(len(vlookup(A256,'Input - Capacities'!$F$3:$W$2013,6,0))&gt;0,vlookup(A256,'Input - Capacities'!$F$3:$W$2013,6,0),"-")</f>
        <v>-</v>
      </c>
      <c r="I256" s="53" t="str">
        <f>if(len(vlookup(A256,'Input - Capacities'!$F$3:$W$2013,7,0))&gt;0,vlookup(A256,'Input - Capacities'!$F$3:$W$2013,7,0),"-")</f>
        <v>-</v>
      </c>
      <c r="J256" s="54" t="str">
        <f>if(len(vlookup(A256,'Input - Capacities'!$F$3:$W$2013,13,0))&gt;0,vlookup(A256,'Input - Capacities'!$F$3:$W$2013,13,0),"-")</f>
        <v>https://github.com/switch-model/switch-china-open-model</v>
      </c>
      <c r="K256" s="55" t="str">
        <f>if(len(vlookup(A256,'Input - Capacities'!$F$3:$W$2013,14,0))&gt;0,vlookup(A256,'Input - Capacities'!$F$3:$W$2013,14,0),"-")</f>
        <v>-</v>
      </c>
      <c r="L256" s="53" t="str">
        <f>if(len(vlookup(A256,'Input - Capacities'!$F$3:$W$2013,17,0))&gt;0,vlookup(A256,'Input - Capacities'!$F$3:$W$2013,17,0),"-")</f>
        <v>No data available on lower voltage inter-regional transmission development within China so planned capacities set to 0.</v>
      </c>
      <c r="M256" s="53" t="str">
        <f>if(len(vlookup(A256,'Input - Capacities'!$F$3:$W$2013,18,0))&gt;0,vlookup(A256,'Input - Capacities'!$F$3:$W$2013,18,0),"-")</f>
        <v>Use of data from SWITCH-China requires citation of number of data sources (see Github page)</v>
      </c>
    </row>
    <row r="257">
      <c r="A257" s="53" t="str">
        <f t="array" ref="A257">IFERROR(INDEX('Input - Capacities'!$F$3:$F$1128, MATCH(0,COUNTIF($A$1:A256, 'Input - Capacities'!$F$3:$F$1128), 0)),"")</f>
        <v>TRNCHNANCHNHE</v>
      </c>
      <c r="B257" s="53" t="str">
        <f t="shared" si="2"/>
        <v>CHNAN</v>
      </c>
      <c r="C257" s="53" t="str">
        <f t="shared" si="3"/>
        <v>CHNHE</v>
      </c>
      <c r="D257" s="53" t="str">
        <f t="shared" ref="D257:E257" si="258">left(B257,3)</f>
        <v>CHN</v>
      </c>
      <c r="E257" s="53" t="str">
        <f t="shared" si="258"/>
        <v>CHN</v>
      </c>
      <c r="F257" s="53">
        <f>max(SUMIFS('Input - Capacities'!$I$3:$I$1128,'Input - Capacities'!$F$3:$F$1128,A257))</f>
        <v>0</v>
      </c>
      <c r="G257" s="53">
        <f>max(SUMIFS('Input - Capacities'!$J$3:$J$1128,'Input - Capacities'!$F$3:$F$1128,A257))*-1</f>
        <v>0</v>
      </c>
      <c r="H257" s="53" t="str">
        <f>if(len(vlookup(A257,'Input - Capacities'!$F$3:$W$2013,6,0))&gt;0,vlookup(A257,'Input - Capacities'!$F$3:$W$2013,6,0),"-")</f>
        <v>-</v>
      </c>
      <c r="I257" s="53" t="str">
        <f>if(len(vlookup(A257,'Input - Capacities'!$F$3:$W$2013,7,0))&gt;0,vlookup(A257,'Input - Capacities'!$F$3:$W$2013,7,0),"-")</f>
        <v>-</v>
      </c>
      <c r="J257" s="54" t="str">
        <f>if(len(vlookup(A257,'Input - Capacities'!$F$3:$W$2013,13,0))&gt;0,vlookup(A257,'Input - Capacities'!$F$3:$W$2013,13,0),"-")</f>
        <v>https://github.com/switch-model/switch-china-open-model</v>
      </c>
      <c r="K257" s="55" t="str">
        <f>if(len(vlookup(A257,'Input - Capacities'!$F$3:$W$2013,14,0))&gt;0,vlookup(A257,'Input - Capacities'!$F$3:$W$2013,14,0),"-")</f>
        <v>-</v>
      </c>
      <c r="L257" s="53" t="str">
        <f>if(len(vlookup(A257,'Input - Capacities'!$F$3:$W$2013,17,0))&gt;0,vlookup(A257,'Input - Capacities'!$F$3:$W$2013,17,0),"-")</f>
        <v>No data available on lower voltage inter-regional transmission development within China so planned capacities set to 0.</v>
      </c>
      <c r="M257" s="53" t="str">
        <f>if(len(vlookup(A257,'Input - Capacities'!$F$3:$W$2013,18,0))&gt;0,vlookup(A257,'Input - Capacities'!$F$3:$W$2013,18,0),"-")</f>
        <v>Use of data from SWITCH-China requires citation of number of data sources (see Github page)</v>
      </c>
    </row>
    <row r="258">
      <c r="A258" s="53" t="str">
        <f t="array" ref="A258">IFERROR(INDEX('Input - Capacities'!$F$3:$F$1128, MATCH(0,COUNTIF($A$1:A257, 'Input - Capacities'!$F$3:$F$1128), 0)),"")</f>
        <v>TRNCHNANCHNHU</v>
      </c>
      <c r="B258" s="53" t="str">
        <f t="shared" si="2"/>
        <v>CHNAN</v>
      </c>
      <c r="C258" s="53" t="str">
        <f t="shared" si="3"/>
        <v>CHNHU</v>
      </c>
      <c r="D258" s="53" t="str">
        <f t="shared" ref="D258:E258" si="259">left(B258,3)</f>
        <v>CHN</v>
      </c>
      <c r="E258" s="53" t="str">
        <f t="shared" si="259"/>
        <v>CHN</v>
      </c>
      <c r="F258" s="53">
        <f>max(SUMIFS('Input - Capacities'!$I$3:$I$1128,'Input - Capacities'!$F$3:$F$1128,A258))</f>
        <v>0</v>
      </c>
      <c r="G258" s="53">
        <f>max(SUMIFS('Input - Capacities'!$J$3:$J$1128,'Input - Capacities'!$F$3:$F$1128,A258))*-1</f>
        <v>0</v>
      </c>
      <c r="H258" s="53" t="str">
        <f>if(len(vlookup(A258,'Input - Capacities'!$F$3:$W$2013,6,0))&gt;0,vlookup(A258,'Input - Capacities'!$F$3:$W$2013,6,0),"-")</f>
        <v>-</v>
      </c>
      <c r="I258" s="53" t="str">
        <f>if(len(vlookup(A258,'Input - Capacities'!$F$3:$W$2013,7,0))&gt;0,vlookup(A258,'Input - Capacities'!$F$3:$W$2013,7,0),"-")</f>
        <v>-</v>
      </c>
      <c r="J258" s="54" t="str">
        <f>if(len(vlookup(A258,'Input - Capacities'!$F$3:$W$2013,13,0))&gt;0,vlookup(A258,'Input - Capacities'!$F$3:$W$2013,13,0),"-")</f>
        <v>https://github.com/switch-model/switch-china-open-model</v>
      </c>
      <c r="K258" s="55" t="str">
        <f>if(len(vlookup(A258,'Input - Capacities'!$F$3:$W$2013,14,0))&gt;0,vlookup(A258,'Input - Capacities'!$F$3:$W$2013,14,0),"-")</f>
        <v>-</v>
      </c>
      <c r="L258" s="53" t="str">
        <f>if(len(vlookup(A258,'Input - Capacities'!$F$3:$W$2013,17,0))&gt;0,vlookup(A258,'Input - Capacities'!$F$3:$W$2013,17,0),"-")</f>
        <v>No data available on lower voltage inter-regional transmission development within China so planned capacities set to 0.</v>
      </c>
      <c r="M258" s="53" t="str">
        <f>if(len(vlookup(A258,'Input - Capacities'!$F$3:$W$2013,18,0))&gt;0,vlookup(A258,'Input - Capacities'!$F$3:$W$2013,18,0),"-")</f>
        <v>Use of data from SWITCH-China requires citation of number of data sources (see Github page)</v>
      </c>
    </row>
    <row r="259">
      <c r="A259" s="53" t="str">
        <f t="array" ref="A259">IFERROR(INDEX('Input - Capacities'!$F$3:$F$1128, MATCH(0,COUNTIF($A$1:A258, 'Input - Capacities'!$F$3:$F$1128), 0)),"")</f>
        <v>TRNCHNANCHNJS</v>
      </c>
      <c r="B259" s="53" t="str">
        <f t="shared" si="2"/>
        <v>CHNAN</v>
      </c>
      <c r="C259" s="53" t="str">
        <f t="shared" si="3"/>
        <v>CHNJS</v>
      </c>
      <c r="D259" s="53" t="str">
        <f t="shared" ref="D259:E259" si="260">left(B259,3)</f>
        <v>CHN</v>
      </c>
      <c r="E259" s="53" t="str">
        <f t="shared" si="260"/>
        <v>CHN</v>
      </c>
      <c r="F259" s="53">
        <f>max(SUMIFS('Input - Capacities'!$I$3:$I$1128,'Input - Capacities'!$F$3:$F$1128,A259))</f>
        <v>7500</v>
      </c>
      <c r="G259" s="53">
        <f>max(SUMIFS('Input - Capacities'!$J$3:$J$1128,'Input - Capacities'!$F$3:$F$1128,A259))*-1</f>
        <v>7500</v>
      </c>
      <c r="H259" s="53" t="str">
        <f>if(len(vlookup(A259,'Input - Capacities'!$F$3:$W$2013,6,0))&gt;0,vlookup(A259,'Input - Capacities'!$F$3:$W$2013,6,0),"-")</f>
        <v>-</v>
      </c>
      <c r="I259" s="53" t="str">
        <f>if(len(vlookup(A259,'Input - Capacities'!$F$3:$W$2013,7,0))&gt;0,vlookup(A259,'Input - Capacities'!$F$3:$W$2013,7,0),"-")</f>
        <v>-</v>
      </c>
      <c r="J259" s="54" t="str">
        <f>if(len(vlookup(A259,'Input - Capacities'!$F$3:$W$2013,13,0))&gt;0,vlookup(A259,'Input - Capacities'!$F$3:$W$2013,13,0),"-")</f>
        <v>https://github.com/switch-model/switch-china-open-model</v>
      </c>
      <c r="K259" s="55" t="str">
        <f>if(len(vlookup(A259,'Input - Capacities'!$F$3:$W$2013,14,0))&gt;0,vlookup(A259,'Input - Capacities'!$F$3:$W$2013,14,0),"-")</f>
        <v>-</v>
      </c>
      <c r="L259" s="53" t="str">
        <f>if(len(vlookup(A259,'Input - Capacities'!$F$3:$W$2013,17,0))&gt;0,vlookup(A259,'Input - Capacities'!$F$3:$W$2013,17,0),"-")</f>
        <v>No data available on lower voltage inter-regional transmission development within China so planned capacities set to 0.</v>
      </c>
      <c r="M259" s="53" t="str">
        <f>if(len(vlookup(A259,'Input - Capacities'!$F$3:$W$2013,18,0))&gt;0,vlookup(A259,'Input - Capacities'!$F$3:$W$2013,18,0),"-")</f>
        <v>Use of data from SWITCH-China requires citation of number of data sources (see Github page)</v>
      </c>
    </row>
    <row r="260">
      <c r="A260" s="53" t="str">
        <f t="array" ref="A260">IFERROR(INDEX('Input - Capacities'!$F$3:$F$1128, MATCH(0,COUNTIF($A$1:A259, 'Input - Capacities'!$F$3:$F$1128), 0)),"")</f>
        <v>TRNCHNANCHNJX</v>
      </c>
      <c r="B260" s="53" t="str">
        <f t="shared" si="2"/>
        <v>CHNAN</v>
      </c>
      <c r="C260" s="53" t="str">
        <f t="shared" si="3"/>
        <v>CHNJX</v>
      </c>
      <c r="D260" s="53" t="str">
        <f t="shared" ref="D260:E260" si="261">left(B260,3)</f>
        <v>CHN</v>
      </c>
      <c r="E260" s="53" t="str">
        <f t="shared" si="261"/>
        <v>CHN</v>
      </c>
      <c r="F260" s="53">
        <f>max(SUMIFS('Input - Capacities'!$I$3:$I$1128,'Input - Capacities'!$F$3:$F$1128,A260))</f>
        <v>0</v>
      </c>
      <c r="G260" s="53">
        <f>max(SUMIFS('Input - Capacities'!$J$3:$J$1128,'Input - Capacities'!$F$3:$F$1128,A260))*-1</f>
        <v>0</v>
      </c>
      <c r="H260" s="53" t="str">
        <f>if(len(vlookup(A260,'Input - Capacities'!$F$3:$W$2013,6,0))&gt;0,vlookup(A260,'Input - Capacities'!$F$3:$W$2013,6,0),"-")</f>
        <v>-</v>
      </c>
      <c r="I260" s="53" t="str">
        <f>if(len(vlookup(A260,'Input - Capacities'!$F$3:$W$2013,7,0))&gt;0,vlookup(A260,'Input - Capacities'!$F$3:$W$2013,7,0),"-")</f>
        <v>-</v>
      </c>
      <c r="J260" s="54" t="str">
        <f>if(len(vlookup(A260,'Input - Capacities'!$F$3:$W$2013,13,0))&gt;0,vlookup(A260,'Input - Capacities'!$F$3:$W$2013,13,0),"-")</f>
        <v>https://github.com/switch-model/switch-china-open-model</v>
      </c>
      <c r="K260" s="55" t="str">
        <f>if(len(vlookup(A260,'Input - Capacities'!$F$3:$W$2013,14,0))&gt;0,vlookup(A260,'Input - Capacities'!$F$3:$W$2013,14,0),"-")</f>
        <v>-</v>
      </c>
      <c r="L260" s="53" t="str">
        <f>if(len(vlookup(A260,'Input - Capacities'!$F$3:$W$2013,17,0))&gt;0,vlookup(A260,'Input - Capacities'!$F$3:$W$2013,17,0),"-")</f>
        <v>No data available on lower voltage inter-regional transmission development within China so planned capacities set to 0.</v>
      </c>
      <c r="M260" s="53" t="str">
        <f>if(len(vlookup(A260,'Input - Capacities'!$F$3:$W$2013,18,0))&gt;0,vlookup(A260,'Input - Capacities'!$F$3:$W$2013,18,0),"-")</f>
        <v>Use of data from SWITCH-China requires citation of number of data sources (see Github page)</v>
      </c>
    </row>
    <row r="261">
      <c r="A261" s="53" t="str">
        <f t="array" ref="A261">IFERROR(INDEX('Input - Capacities'!$F$3:$F$1128, MATCH(0,COUNTIF($A$1:A260, 'Input - Capacities'!$F$3:$F$1128), 0)),"")</f>
        <v>TRNCHNANCHNSD</v>
      </c>
      <c r="B261" s="53" t="str">
        <f t="shared" si="2"/>
        <v>CHNAN</v>
      </c>
      <c r="C261" s="53" t="str">
        <f t="shared" si="3"/>
        <v>CHNSD</v>
      </c>
      <c r="D261" s="53" t="str">
        <f t="shared" ref="D261:E261" si="262">left(B261,3)</f>
        <v>CHN</v>
      </c>
      <c r="E261" s="53" t="str">
        <f t="shared" si="262"/>
        <v>CHN</v>
      </c>
      <c r="F261" s="53">
        <f>max(SUMIFS('Input - Capacities'!$I$3:$I$1128,'Input - Capacities'!$F$3:$F$1128,A261))</f>
        <v>0</v>
      </c>
      <c r="G261" s="53">
        <f>max(SUMIFS('Input - Capacities'!$J$3:$J$1128,'Input - Capacities'!$F$3:$F$1128,A261))*-1</f>
        <v>0</v>
      </c>
      <c r="H261" s="53" t="str">
        <f>if(len(vlookup(A261,'Input - Capacities'!$F$3:$W$2013,6,0))&gt;0,vlookup(A261,'Input - Capacities'!$F$3:$W$2013,6,0),"-")</f>
        <v>-</v>
      </c>
      <c r="I261" s="53" t="str">
        <f>if(len(vlookup(A261,'Input - Capacities'!$F$3:$W$2013,7,0))&gt;0,vlookup(A261,'Input - Capacities'!$F$3:$W$2013,7,0),"-")</f>
        <v>-</v>
      </c>
      <c r="J261" s="54" t="str">
        <f>if(len(vlookup(A261,'Input - Capacities'!$F$3:$W$2013,13,0))&gt;0,vlookup(A261,'Input - Capacities'!$F$3:$W$2013,13,0),"-")</f>
        <v>https://github.com/switch-model/switch-china-open-model</v>
      </c>
      <c r="K261" s="55" t="str">
        <f>if(len(vlookup(A261,'Input - Capacities'!$F$3:$W$2013,14,0))&gt;0,vlookup(A261,'Input - Capacities'!$F$3:$W$2013,14,0),"-")</f>
        <v>-</v>
      </c>
      <c r="L261" s="53" t="str">
        <f>if(len(vlookup(A261,'Input - Capacities'!$F$3:$W$2013,17,0))&gt;0,vlookup(A261,'Input - Capacities'!$F$3:$W$2013,17,0),"-")</f>
        <v>No data available on lower voltage inter-regional transmission development within China so planned capacities set to 0.</v>
      </c>
      <c r="M261" s="53" t="str">
        <f>if(len(vlookup(A261,'Input - Capacities'!$F$3:$W$2013,18,0))&gt;0,vlookup(A261,'Input - Capacities'!$F$3:$W$2013,18,0),"-")</f>
        <v>Use of data from SWITCH-China requires citation of number of data sources (see Github page)</v>
      </c>
    </row>
    <row r="262">
      <c r="A262" s="53" t="str">
        <f t="array" ref="A262">IFERROR(INDEX('Input - Capacities'!$F$3:$F$1128, MATCH(0,COUNTIF($A$1:A261, 'Input - Capacities'!$F$3:$F$1128), 0)),"")</f>
        <v>TRNCHNANCHNZH</v>
      </c>
      <c r="B262" s="53" t="str">
        <f t="shared" si="2"/>
        <v>CHNAN</v>
      </c>
      <c r="C262" s="53" t="str">
        <f t="shared" si="3"/>
        <v>CHNZH</v>
      </c>
      <c r="D262" s="53" t="str">
        <f t="shared" ref="D262:E262" si="263">left(B262,3)</f>
        <v>CHN</v>
      </c>
      <c r="E262" s="53" t="str">
        <f t="shared" si="263"/>
        <v>CHN</v>
      </c>
      <c r="F262" s="53">
        <f>max(SUMIFS('Input - Capacities'!$I$3:$I$1128,'Input - Capacities'!$F$3:$F$1128,A262))</f>
        <v>2500</v>
      </c>
      <c r="G262" s="53">
        <f>max(SUMIFS('Input - Capacities'!$J$3:$J$1128,'Input - Capacities'!$F$3:$F$1128,A262))*-1</f>
        <v>2500</v>
      </c>
      <c r="H262" s="53" t="str">
        <f>if(len(vlookup(A262,'Input - Capacities'!$F$3:$W$2013,6,0))&gt;0,vlookup(A262,'Input - Capacities'!$F$3:$W$2013,6,0),"-")</f>
        <v>-</v>
      </c>
      <c r="I262" s="53" t="str">
        <f>if(len(vlookup(A262,'Input - Capacities'!$F$3:$W$2013,7,0))&gt;0,vlookup(A262,'Input - Capacities'!$F$3:$W$2013,7,0),"-")</f>
        <v>-</v>
      </c>
      <c r="J262" s="54" t="str">
        <f>if(len(vlookup(A262,'Input - Capacities'!$F$3:$W$2013,13,0))&gt;0,vlookup(A262,'Input - Capacities'!$F$3:$W$2013,13,0),"-")</f>
        <v>https://github.com/switch-model/switch-china-open-model</v>
      </c>
      <c r="K262" s="55" t="str">
        <f>if(len(vlookup(A262,'Input - Capacities'!$F$3:$W$2013,14,0))&gt;0,vlookup(A262,'Input - Capacities'!$F$3:$W$2013,14,0),"-")</f>
        <v>-</v>
      </c>
      <c r="L262" s="53" t="str">
        <f>if(len(vlookup(A262,'Input - Capacities'!$F$3:$W$2013,17,0))&gt;0,vlookup(A262,'Input - Capacities'!$F$3:$W$2013,17,0),"-")</f>
        <v>No data available on lower voltage inter-regional transmission development within China so planned capacities set to 0.</v>
      </c>
      <c r="M262" s="53" t="str">
        <f>if(len(vlookup(A262,'Input - Capacities'!$F$3:$W$2013,18,0))&gt;0,vlookup(A262,'Input - Capacities'!$F$3:$W$2013,18,0),"-")</f>
        <v>Use of data from SWITCH-China requires citation of number of data sources (see Github page)</v>
      </c>
    </row>
    <row r="263">
      <c r="A263" s="53" t="str">
        <f t="array" ref="A263">IFERROR(INDEX('Input - Capacities'!$F$3:$F$1128, MATCH(0,COUNTIF($A$1:A262, 'Input - Capacities'!$F$3:$F$1128), 0)),"")</f>
        <v>TRNCHNBECHNHB</v>
      </c>
      <c r="B263" s="53" t="str">
        <f t="shared" si="2"/>
        <v>CHNBE</v>
      </c>
      <c r="C263" s="53" t="str">
        <f t="shared" si="3"/>
        <v>CHNHB</v>
      </c>
      <c r="D263" s="53" t="str">
        <f t="shared" ref="D263:E263" si="264">left(B263,3)</f>
        <v>CHN</v>
      </c>
      <c r="E263" s="53" t="str">
        <f t="shared" si="264"/>
        <v>CHN</v>
      </c>
      <c r="F263" s="53">
        <f>max(SUMIFS('Input - Capacities'!$I$3:$I$1128,'Input - Capacities'!$F$3:$F$1128,A263))</f>
        <v>6500</v>
      </c>
      <c r="G263" s="53">
        <f>max(SUMIFS('Input - Capacities'!$J$3:$J$1128,'Input - Capacities'!$F$3:$F$1128,A263))*-1</f>
        <v>6500</v>
      </c>
      <c r="H263" s="53" t="str">
        <f>if(len(vlookup(A263,'Input - Capacities'!$F$3:$W$2013,6,0))&gt;0,vlookup(A263,'Input - Capacities'!$F$3:$W$2013,6,0),"-")</f>
        <v>-</v>
      </c>
      <c r="I263" s="53" t="str">
        <f>if(len(vlookup(A263,'Input - Capacities'!$F$3:$W$2013,7,0))&gt;0,vlookup(A263,'Input - Capacities'!$F$3:$W$2013,7,0),"-")</f>
        <v>-</v>
      </c>
      <c r="J263" s="54" t="str">
        <f>if(len(vlookup(A263,'Input - Capacities'!$F$3:$W$2013,13,0))&gt;0,vlookup(A263,'Input - Capacities'!$F$3:$W$2013,13,0),"-")</f>
        <v>https://github.com/switch-model/switch-china-open-model</v>
      </c>
      <c r="K263" s="55" t="str">
        <f>if(len(vlookup(A263,'Input - Capacities'!$F$3:$W$2013,14,0))&gt;0,vlookup(A263,'Input - Capacities'!$F$3:$W$2013,14,0),"-")</f>
        <v>-</v>
      </c>
      <c r="L263" s="53" t="str">
        <f>if(len(vlookup(A263,'Input - Capacities'!$F$3:$W$2013,17,0))&gt;0,vlookup(A263,'Input - Capacities'!$F$3:$W$2013,17,0),"-")</f>
        <v>No data available on lower voltage inter-regional transmission development within China so planned capacities set to 0.</v>
      </c>
      <c r="M263" s="53" t="str">
        <f>if(len(vlookup(A263,'Input - Capacities'!$F$3:$W$2013,18,0))&gt;0,vlookup(A263,'Input - Capacities'!$F$3:$W$2013,18,0),"-")</f>
        <v>Use of data from SWITCH-China requires citation of number of data sources (see Github page)</v>
      </c>
    </row>
    <row r="264">
      <c r="A264" s="53" t="str">
        <f t="array" ref="A264">IFERROR(INDEX('Input - Capacities'!$F$3:$F$1128, MATCH(0,COUNTIF($A$1:A263, 'Input - Capacities'!$F$3:$F$1128), 0)),"")</f>
        <v>TRNCHNBECHNNM</v>
      </c>
      <c r="B264" s="53" t="str">
        <f t="shared" si="2"/>
        <v>CHNBE</v>
      </c>
      <c r="C264" s="53" t="str">
        <f t="shared" si="3"/>
        <v>CHNNM</v>
      </c>
      <c r="D264" s="53" t="str">
        <f t="shared" ref="D264:E264" si="265">left(B264,3)</f>
        <v>CHN</v>
      </c>
      <c r="E264" s="53" t="str">
        <f t="shared" si="265"/>
        <v>CHN</v>
      </c>
      <c r="F264" s="53">
        <f>max(SUMIFS('Input - Capacities'!$I$3:$I$1128,'Input - Capacities'!$F$3:$F$1128,A264))</f>
        <v>5000</v>
      </c>
      <c r="G264" s="53">
        <f>max(SUMIFS('Input - Capacities'!$J$3:$J$1128,'Input - Capacities'!$F$3:$F$1128,A264))*-1</f>
        <v>5000</v>
      </c>
      <c r="H264" s="53" t="str">
        <f>if(len(vlookup(A264,'Input - Capacities'!$F$3:$W$2013,6,0))&gt;0,vlookup(A264,'Input - Capacities'!$F$3:$W$2013,6,0),"-")</f>
        <v>-</v>
      </c>
      <c r="I264" s="53" t="str">
        <f>if(len(vlookup(A264,'Input - Capacities'!$F$3:$W$2013,7,0))&gt;0,vlookup(A264,'Input - Capacities'!$F$3:$W$2013,7,0),"-")</f>
        <v>-</v>
      </c>
      <c r="J264" s="54" t="str">
        <f>if(len(vlookup(A264,'Input - Capacities'!$F$3:$W$2013,13,0))&gt;0,vlookup(A264,'Input - Capacities'!$F$3:$W$2013,13,0),"-")</f>
        <v>https://github.com/switch-model/switch-china-open-model</v>
      </c>
      <c r="K264" s="55" t="str">
        <f>if(len(vlookup(A264,'Input - Capacities'!$F$3:$W$2013,14,0))&gt;0,vlookup(A264,'Input - Capacities'!$F$3:$W$2013,14,0),"-")</f>
        <v>-</v>
      </c>
      <c r="L264" s="53" t="str">
        <f>if(len(vlookup(A264,'Input - Capacities'!$F$3:$W$2013,17,0))&gt;0,vlookup(A264,'Input - Capacities'!$F$3:$W$2013,17,0),"-")</f>
        <v>No data available on lower voltage inter-regional transmission development within China so planned capacities set to 0.</v>
      </c>
      <c r="M264" s="53" t="str">
        <f>if(len(vlookup(A264,'Input - Capacities'!$F$3:$W$2013,18,0))&gt;0,vlookup(A264,'Input - Capacities'!$F$3:$W$2013,18,0),"-")</f>
        <v>Use of data from SWITCH-China requires citation of number of data sources (see Github page)</v>
      </c>
    </row>
    <row r="265">
      <c r="A265" s="53" t="str">
        <f t="array" ref="A265">IFERROR(INDEX('Input - Capacities'!$F$3:$F$1128, MATCH(0,COUNTIF($A$1:A264, 'Input - Capacities'!$F$3:$F$1128), 0)),"")</f>
        <v>TRNCHNBECHNTJ</v>
      </c>
      <c r="B265" s="53" t="str">
        <f t="shared" si="2"/>
        <v>CHNBE</v>
      </c>
      <c r="C265" s="53" t="str">
        <f t="shared" si="3"/>
        <v>CHNTJ</v>
      </c>
      <c r="D265" s="53" t="str">
        <f t="shared" ref="D265:E265" si="266">left(B265,3)</f>
        <v>CHN</v>
      </c>
      <c r="E265" s="53" t="str">
        <f t="shared" si="266"/>
        <v>CHN</v>
      </c>
      <c r="F265" s="53">
        <f>max(SUMIFS('Input - Capacities'!$I$3:$I$1128,'Input - Capacities'!$F$3:$F$1128,A265))</f>
        <v>2500</v>
      </c>
      <c r="G265" s="53">
        <f>max(SUMIFS('Input - Capacities'!$J$3:$J$1128,'Input - Capacities'!$F$3:$F$1128,A265))*-1</f>
        <v>2500</v>
      </c>
      <c r="H265" s="53" t="str">
        <f>if(len(vlookup(A265,'Input - Capacities'!$F$3:$W$2013,6,0))&gt;0,vlookup(A265,'Input - Capacities'!$F$3:$W$2013,6,0),"-")</f>
        <v>-</v>
      </c>
      <c r="I265" s="53" t="str">
        <f>if(len(vlookup(A265,'Input - Capacities'!$F$3:$W$2013,7,0))&gt;0,vlookup(A265,'Input - Capacities'!$F$3:$W$2013,7,0),"-")</f>
        <v>-</v>
      </c>
      <c r="J265" s="54" t="str">
        <f>if(len(vlookup(A265,'Input - Capacities'!$F$3:$W$2013,13,0))&gt;0,vlookup(A265,'Input - Capacities'!$F$3:$W$2013,13,0),"-")</f>
        <v>https://github.com/switch-model/switch-china-open-model</v>
      </c>
      <c r="K265" s="55" t="str">
        <f>if(len(vlookup(A265,'Input - Capacities'!$F$3:$W$2013,14,0))&gt;0,vlookup(A265,'Input - Capacities'!$F$3:$W$2013,14,0),"-")</f>
        <v>-</v>
      </c>
      <c r="L265" s="53" t="str">
        <f>if(len(vlookup(A265,'Input - Capacities'!$F$3:$W$2013,17,0))&gt;0,vlookup(A265,'Input - Capacities'!$F$3:$W$2013,17,0),"-")</f>
        <v>No data available on lower voltage inter-regional transmission development within China so planned capacities set to 0.</v>
      </c>
      <c r="M265" s="53" t="str">
        <f>if(len(vlookup(A265,'Input - Capacities'!$F$3:$W$2013,18,0))&gt;0,vlookup(A265,'Input - Capacities'!$F$3:$W$2013,18,0),"-")</f>
        <v>Use of data from SWITCH-China requires citation of number of data sources (see Github page)</v>
      </c>
    </row>
    <row r="266">
      <c r="A266" s="53" t="str">
        <f t="array" ref="A266">IFERROR(INDEX('Input - Capacities'!$F$3:$F$1128, MATCH(0,COUNTIF($A$1:A265, 'Input - Capacities'!$F$3:$F$1128), 0)),"")</f>
        <v>TRNCHNCHCHNGU</v>
      </c>
      <c r="B266" s="53" t="str">
        <f t="shared" si="2"/>
        <v>CHNCH</v>
      </c>
      <c r="C266" s="53" t="str">
        <f t="shared" si="3"/>
        <v>CHNGU</v>
      </c>
      <c r="D266" s="53" t="str">
        <f t="shared" ref="D266:E266" si="267">left(B266,3)</f>
        <v>CHN</v>
      </c>
      <c r="E266" s="53" t="str">
        <f t="shared" si="267"/>
        <v>CHN</v>
      </c>
      <c r="F266" s="53">
        <f>max(SUMIFS('Input - Capacities'!$I$3:$I$1128,'Input - Capacities'!$F$3:$F$1128,A266))</f>
        <v>0</v>
      </c>
      <c r="G266" s="53">
        <f>max(SUMIFS('Input - Capacities'!$J$3:$J$1128,'Input - Capacities'!$F$3:$F$1128,A266))*-1</f>
        <v>0</v>
      </c>
      <c r="H266" s="53" t="str">
        <f>if(len(vlookup(A266,'Input - Capacities'!$F$3:$W$2013,6,0))&gt;0,vlookup(A266,'Input - Capacities'!$F$3:$W$2013,6,0),"-")</f>
        <v>-</v>
      </c>
      <c r="I266" s="53" t="str">
        <f>if(len(vlookup(A266,'Input - Capacities'!$F$3:$W$2013,7,0))&gt;0,vlookup(A266,'Input - Capacities'!$F$3:$W$2013,7,0),"-")</f>
        <v>-</v>
      </c>
      <c r="J266" s="54" t="str">
        <f>if(len(vlookup(A266,'Input - Capacities'!$F$3:$W$2013,13,0))&gt;0,vlookup(A266,'Input - Capacities'!$F$3:$W$2013,13,0),"-")</f>
        <v>https://github.com/switch-model/switch-china-open-model</v>
      </c>
      <c r="K266" s="55" t="str">
        <f>if(len(vlookup(A266,'Input - Capacities'!$F$3:$W$2013,14,0))&gt;0,vlookup(A266,'Input - Capacities'!$F$3:$W$2013,14,0),"-")</f>
        <v>-</v>
      </c>
      <c r="L266" s="53" t="str">
        <f>if(len(vlookup(A266,'Input - Capacities'!$F$3:$W$2013,17,0))&gt;0,vlookup(A266,'Input - Capacities'!$F$3:$W$2013,17,0),"-")</f>
        <v>No data available on lower voltage inter-regional transmission development within China so planned capacities set to 0.</v>
      </c>
      <c r="M266" s="53" t="str">
        <f>if(len(vlookup(A266,'Input - Capacities'!$F$3:$W$2013,18,0))&gt;0,vlookup(A266,'Input - Capacities'!$F$3:$W$2013,18,0),"-")</f>
        <v>Use of data from SWITCH-China requires citation of number of data sources (see Github page)</v>
      </c>
    </row>
    <row r="267">
      <c r="A267" s="53" t="str">
        <f t="array" ref="A267">IFERROR(INDEX('Input - Capacities'!$F$3:$F$1128, MATCH(0,COUNTIF($A$1:A266, 'Input - Capacities'!$F$3:$F$1128), 0)),"")</f>
        <v>TRNCHNCHCHNHB</v>
      </c>
      <c r="B267" s="53" t="str">
        <f t="shared" si="2"/>
        <v>CHNCH</v>
      </c>
      <c r="C267" s="53" t="str">
        <f t="shared" si="3"/>
        <v>CHNHB</v>
      </c>
      <c r="D267" s="53" t="str">
        <f t="shared" ref="D267:E267" si="268">left(B267,3)</f>
        <v>CHN</v>
      </c>
      <c r="E267" s="53" t="str">
        <f t="shared" si="268"/>
        <v>CHN</v>
      </c>
      <c r="F267" s="53">
        <f>max(SUMIFS('Input - Capacities'!$I$3:$I$1128,'Input - Capacities'!$F$3:$F$1128,A267))</f>
        <v>4000</v>
      </c>
      <c r="G267" s="53">
        <f>max(SUMIFS('Input - Capacities'!$J$3:$J$1128,'Input - Capacities'!$F$3:$F$1128,A267))*-1</f>
        <v>4000</v>
      </c>
      <c r="H267" s="53" t="str">
        <f>if(len(vlookup(A267,'Input - Capacities'!$F$3:$W$2013,6,0))&gt;0,vlookup(A267,'Input - Capacities'!$F$3:$W$2013,6,0),"-")</f>
        <v>-</v>
      </c>
      <c r="I267" s="53" t="str">
        <f>if(len(vlookup(A267,'Input - Capacities'!$F$3:$W$2013,7,0))&gt;0,vlookup(A267,'Input - Capacities'!$F$3:$W$2013,7,0),"-")</f>
        <v>-</v>
      </c>
      <c r="J267" s="54" t="str">
        <f>if(len(vlookup(A267,'Input - Capacities'!$F$3:$W$2013,13,0))&gt;0,vlookup(A267,'Input - Capacities'!$F$3:$W$2013,13,0),"-")</f>
        <v>https://github.com/switch-model/switch-china-open-model</v>
      </c>
      <c r="K267" s="55" t="str">
        <f>if(len(vlookup(A267,'Input - Capacities'!$F$3:$W$2013,14,0))&gt;0,vlookup(A267,'Input - Capacities'!$F$3:$W$2013,14,0),"-")</f>
        <v>-</v>
      </c>
      <c r="L267" s="53" t="str">
        <f>if(len(vlookup(A267,'Input - Capacities'!$F$3:$W$2013,17,0))&gt;0,vlookup(A267,'Input - Capacities'!$F$3:$W$2013,17,0),"-")</f>
        <v>No data available on lower voltage inter-regional transmission development within China so planned capacities set to 0.</v>
      </c>
      <c r="M267" s="53" t="str">
        <f>if(len(vlookup(A267,'Input - Capacities'!$F$3:$W$2013,18,0))&gt;0,vlookup(A267,'Input - Capacities'!$F$3:$W$2013,18,0),"-")</f>
        <v>Use of data from SWITCH-China requires citation of number of data sources (see Github page)</v>
      </c>
    </row>
    <row r="268">
      <c r="A268" s="53" t="str">
        <f t="array" ref="A268">IFERROR(INDEX('Input - Capacities'!$F$3:$F$1128, MATCH(0,COUNTIF($A$1:A267, 'Input - Capacities'!$F$3:$F$1128), 0)),"")</f>
        <v>TRNCHNCHCHNHN</v>
      </c>
      <c r="B268" s="53" t="str">
        <f t="shared" si="2"/>
        <v>CHNCH</v>
      </c>
      <c r="C268" s="53" t="str">
        <f t="shared" si="3"/>
        <v>CHNHN</v>
      </c>
      <c r="D268" s="53" t="str">
        <f t="shared" ref="D268:E268" si="269">left(B268,3)</f>
        <v>CHN</v>
      </c>
      <c r="E268" s="53" t="str">
        <f t="shared" si="269"/>
        <v>CHN</v>
      </c>
      <c r="F268" s="53">
        <f>max(SUMIFS('Input - Capacities'!$I$3:$I$1128,'Input - Capacities'!$F$3:$F$1128,A268))</f>
        <v>2500</v>
      </c>
      <c r="G268" s="53">
        <f>max(SUMIFS('Input - Capacities'!$J$3:$J$1128,'Input - Capacities'!$F$3:$F$1128,A268))*-1</f>
        <v>2500</v>
      </c>
      <c r="H268" s="53" t="str">
        <f>if(len(vlookup(A268,'Input - Capacities'!$F$3:$W$2013,6,0))&gt;0,vlookup(A268,'Input - Capacities'!$F$3:$W$2013,6,0),"-")</f>
        <v>-</v>
      </c>
      <c r="I268" s="53" t="str">
        <f>if(len(vlookup(A268,'Input - Capacities'!$F$3:$W$2013,7,0))&gt;0,vlookup(A268,'Input - Capacities'!$F$3:$W$2013,7,0),"-")</f>
        <v>-</v>
      </c>
      <c r="J268" s="54" t="str">
        <f>if(len(vlookup(A268,'Input - Capacities'!$F$3:$W$2013,13,0))&gt;0,vlookup(A268,'Input - Capacities'!$F$3:$W$2013,13,0),"-")</f>
        <v>https://github.com/switch-model/switch-china-open-model</v>
      </c>
      <c r="K268" s="55" t="str">
        <f>if(len(vlookup(A268,'Input - Capacities'!$F$3:$W$2013,14,0))&gt;0,vlookup(A268,'Input - Capacities'!$F$3:$W$2013,14,0),"-")</f>
        <v>-</v>
      </c>
      <c r="L268" s="53" t="str">
        <f>if(len(vlookup(A268,'Input - Capacities'!$F$3:$W$2013,17,0))&gt;0,vlookup(A268,'Input - Capacities'!$F$3:$W$2013,17,0),"-")</f>
        <v>No data available on lower voltage inter-regional transmission development within China so planned capacities set to 0.</v>
      </c>
      <c r="M268" s="53" t="str">
        <f>if(len(vlookup(A268,'Input - Capacities'!$F$3:$W$2013,18,0))&gt;0,vlookup(A268,'Input - Capacities'!$F$3:$W$2013,18,0),"-")</f>
        <v>Use of data from SWITCH-China requires citation of number of data sources (see Github page)</v>
      </c>
    </row>
    <row r="269">
      <c r="A269" s="53" t="str">
        <f t="array" ref="A269">IFERROR(INDEX('Input - Capacities'!$F$3:$F$1128, MATCH(0,COUNTIF($A$1:A268, 'Input - Capacities'!$F$3:$F$1128), 0)),"")</f>
        <v>TRNCHNCHCHNHU</v>
      </c>
      <c r="B269" s="53" t="str">
        <f t="shared" si="2"/>
        <v>CHNCH</v>
      </c>
      <c r="C269" s="53" t="str">
        <f t="shared" si="3"/>
        <v>CHNHU</v>
      </c>
      <c r="D269" s="53" t="str">
        <f t="shared" ref="D269:E269" si="270">left(B269,3)</f>
        <v>CHN</v>
      </c>
      <c r="E269" s="53" t="str">
        <f t="shared" si="270"/>
        <v>CHN</v>
      </c>
      <c r="F269" s="53">
        <f>max(SUMIFS('Input - Capacities'!$I$3:$I$1128,'Input - Capacities'!$F$3:$F$1128,A269))</f>
        <v>2500</v>
      </c>
      <c r="G269" s="53">
        <f>max(SUMIFS('Input - Capacities'!$J$3:$J$1128,'Input - Capacities'!$F$3:$F$1128,A269))*-1</f>
        <v>2500</v>
      </c>
      <c r="H269" s="53" t="str">
        <f>if(len(vlookup(A269,'Input - Capacities'!$F$3:$W$2013,6,0))&gt;0,vlookup(A269,'Input - Capacities'!$F$3:$W$2013,6,0),"-")</f>
        <v>-</v>
      </c>
      <c r="I269" s="53" t="str">
        <f>if(len(vlookup(A269,'Input - Capacities'!$F$3:$W$2013,7,0))&gt;0,vlookup(A269,'Input - Capacities'!$F$3:$W$2013,7,0),"-")</f>
        <v>-</v>
      </c>
      <c r="J269" s="54" t="str">
        <f>if(len(vlookup(A269,'Input - Capacities'!$F$3:$W$2013,13,0))&gt;0,vlookup(A269,'Input - Capacities'!$F$3:$W$2013,13,0),"-")</f>
        <v>https://github.com/switch-model/switch-china-open-model</v>
      </c>
      <c r="K269" s="55" t="str">
        <f>if(len(vlookup(A269,'Input - Capacities'!$F$3:$W$2013,14,0))&gt;0,vlookup(A269,'Input - Capacities'!$F$3:$W$2013,14,0),"-")</f>
        <v>-</v>
      </c>
      <c r="L269" s="53" t="str">
        <f>if(len(vlookup(A269,'Input - Capacities'!$F$3:$W$2013,17,0))&gt;0,vlookup(A269,'Input - Capacities'!$F$3:$W$2013,17,0),"-")</f>
        <v>No data available on lower voltage inter-regional transmission development within China so planned capacities set to 0.</v>
      </c>
      <c r="M269" s="53" t="str">
        <f>if(len(vlookup(A269,'Input - Capacities'!$F$3:$W$2013,18,0))&gt;0,vlookup(A269,'Input - Capacities'!$F$3:$W$2013,18,0),"-")</f>
        <v>Use of data from SWITCH-China requires citation of number of data sources (see Github page)</v>
      </c>
    </row>
    <row r="270">
      <c r="A270" s="53" t="str">
        <f t="array" ref="A270">IFERROR(INDEX('Input - Capacities'!$F$3:$F$1128, MATCH(0,COUNTIF($A$1:A269, 'Input - Capacities'!$F$3:$F$1128), 0)),"")</f>
        <v>TRNCHNCHCHNSC</v>
      </c>
      <c r="B270" s="53" t="str">
        <f t="shared" si="2"/>
        <v>CHNCH</v>
      </c>
      <c r="C270" s="53" t="str">
        <f t="shared" si="3"/>
        <v>CHNSC</v>
      </c>
      <c r="D270" s="53" t="str">
        <f t="shared" ref="D270:E270" si="271">left(B270,3)</f>
        <v>CHN</v>
      </c>
      <c r="E270" s="53" t="str">
        <f t="shared" si="271"/>
        <v>CHN</v>
      </c>
      <c r="F270" s="53">
        <f>max(SUMIFS('Input - Capacities'!$I$3:$I$1128,'Input - Capacities'!$F$3:$F$1128,A270))</f>
        <v>6500</v>
      </c>
      <c r="G270" s="53">
        <f>max(SUMIFS('Input - Capacities'!$J$3:$J$1128,'Input - Capacities'!$F$3:$F$1128,A270))*-1</f>
        <v>6500</v>
      </c>
      <c r="H270" s="53" t="str">
        <f>if(len(vlookup(A270,'Input - Capacities'!$F$3:$W$2013,6,0))&gt;0,vlookup(A270,'Input - Capacities'!$F$3:$W$2013,6,0),"-")</f>
        <v>-</v>
      </c>
      <c r="I270" s="53" t="str">
        <f>if(len(vlookup(A270,'Input - Capacities'!$F$3:$W$2013,7,0))&gt;0,vlookup(A270,'Input - Capacities'!$F$3:$W$2013,7,0),"-")</f>
        <v>-</v>
      </c>
      <c r="J270" s="54" t="str">
        <f>if(len(vlookup(A270,'Input - Capacities'!$F$3:$W$2013,13,0))&gt;0,vlookup(A270,'Input - Capacities'!$F$3:$W$2013,13,0),"-")</f>
        <v>https://github.com/switch-model/switch-china-open-model</v>
      </c>
      <c r="K270" s="55" t="str">
        <f>if(len(vlookup(A270,'Input - Capacities'!$F$3:$W$2013,14,0))&gt;0,vlookup(A270,'Input - Capacities'!$F$3:$W$2013,14,0),"-")</f>
        <v>-</v>
      </c>
      <c r="L270" s="53" t="str">
        <f>if(len(vlookup(A270,'Input - Capacities'!$F$3:$W$2013,17,0))&gt;0,vlookup(A270,'Input - Capacities'!$F$3:$W$2013,17,0),"-")</f>
        <v>Total capacity of 25 GW on Sichuan-Chongqing lines planned for 2025 assuming a power factor of 1. Values are given in kVa.</v>
      </c>
      <c r="M270" s="53" t="str">
        <f>if(len(vlookup(A270,'Input - Capacities'!$F$3:$W$2013,18,0))&gt;0,vlookup(A270,'Input - Capacities'!$F$3:$W$2013,18,0),"-")</f>
        <v>Use of data from SWITCH-China requires citation of number of data sources (see Github page)</v>
      </c>
    </row>
    <row r="271">
      <c r="A271" s="53" t="str">
        <f t="array" ref="A271">IFERROR(INDEX('Input - Capacities'!$F$3:$F$1128, MATCH(0,COUNTIF($A$1:A270, 'Input - Capacities'!$F$3:$F$1128), 0)),"")</f>
        <v>TRNCHNCHCHNSI</v>
      </c>
      <c r="B271" s="53" t="str">
        <f t="shared" si="2"/>
        <v>CHNCH</v>
      </c>
      <c r="C271" s="53" t="str">
        <f t="shared" si="3"/>
        <v>CHNSI</v>
      </c>
      <c r="D271" s="53" t="str">
        <f t="shared" ref="D271:E271" si="272">left(B271,3)</f>
        <v>CHN</v>
      </c>
      <c r="E271" s="53" t="str">
        <f t="shared" si="272"/>
        <v>CHN</v>
      </c>
      <c r="F271" s="53">
        <f>max(SUMIFS('Input - Capacities'!$I$3:$I$1128,'Input - Capacities'!$F$3:$F$1128,A271))</f>
        <v>0</v>
      </c>
      <c r="G271" s="53">
        <f>max(SUMIFS('Input - Capacities'!$J$3:$J$1128,'Input - Capacities'!$F$3:$F$1128,A271))*-1</f>
        <v>0</v>
      </c>
      <c r="H271" s="53" t="str">
        <f>if(len(vlookup(A271,'Input - Capacities'!$F$3:$W$2013,6,0))&gt;0,vlookup(A271,'Input - Capacities'!$F$3:$W$2013,6,0),"-")</f>
        <v>-</v>
      </c>
      <c r="I271" s="53" t="str">
        <f>if(len(vlookup(A271,'Input - Capacities'!$F$3:$W$2013,7,0))&gt;0,vlookup(A271,'Input - Capacities'!$F$3:$W$2013,7,0),"-")</f>
        <v>-</v>
      </c>
      <c r="J271" s="54" t="str">
        <f>if(len(vlookup(A271,'Input - Capacities'!$F$3:$W$2013,13,0))&gt;0,vlookup(A271,'Input - Capacities'!$F$3:$W$2013,13,0),"-")</f>
        <v>https://github.com/switch-model/switch-china-open-model</v>
      </c>
      <c r="K271" s="55" t="str">
        <f>if(len(vlookup(A271,'Input - Capacities'!$F$3:$W$2013,14,0))&gt;0,vlookup(A271,'Input - Capacities'!$F$3:$W$2013,14,0),"-")</f>
        <v>-</v>
      </c>
      <c r="L271" s="53" t="str">
        <f>if(len(vlookup(A271,'Input - Capacities'!$F$3:$W$2013,17,0))&gt;0,vlookup(A271,'Input - Capacities'!$F$3:$W$2013,17,0),"-")</f>
        <v>No data available on lower voltage inter-regional transmission development within China so planned capacities set to 0.</v>
      </c>
      <c r="M271" s="53" t="str">
        <f>if(len(vlookup(A271,'Input - Capacities'!$F$3:$W$2013,18,0))&gt;0,vlookup(A271,'Input - Capacities'!$F$3:$W$2013,18,0),"-")</f>
        <v>Use of data from SWITCH-China requires citation of number of data sources (see Github page)</v>
      </c>
    </row>
    <row r="272">
      <c r="A272" s="53" t="str">
        <f t="array" ref="A272">IFERROR(INDEX('Input - Capacities'!$F$3:$F$1128, MATCH(0,COUNTIF($A$1:A271, 'Input - Capacities'!$F$3:$F$1128), 0)),"")</f>
        <v>TRNCHNCHCHNSX</v>
      </c>
      <c r="B272" s="53" t="str">
        <f t="shared" si="2"/>
        <v>CHNCH</v>
      </c>
      <c r="C272" s="53" t="str">
        <f t="shared" si="3"/>
        <v>CHNSX</v>
      </c>
      <c r="D272" s="53" t="str">
        <f t="shared" ref="D272:E272" si="273">left(B272,3)</f>
        <v>CHN</v>
      </c>
      <c r="E272" s="53" t="str">
        <f t="shared" si="273"/>
        <v>CHN</v>
      </c>
      <c r="F272" s="53">
        <f>max(SUMIFS('Input - Capacities'!$I$3:$I$1128,'Input - Capacities'!$F$3:$F$1128,A272))</f>
        <v>0</v>
      </c>
      <c r="G272" s="53">
        <f>max(SUMIFS('Input - Capacities'!$J$3:$J$1128,'Input - Capacities'!$F$3:$F$1128,A272))*-1</f>
        <v>0</v>
      </c>
      <c r="H272" s="53" t="str">
        <f>if(len(vlookup(A272,'Input - Capacities'!$F$3:$W$2013,6,0))&gt;0,vlookup(A272,'Input - Capacities'!$F$3:$W$2013,6,0),"-")</f>
        <v>-</v>
      </c>
      <c r="I272" s="53" t="str">
        <f>if(len(vlookup(A272,'Input - Capacities'!$F$3:$W$2013,7,0))&gt;0,vlookup(A272,'Input - Capacities'!$F$3:$W$2013,7,0),"-")</f>
        <v>-</v>
      </c>
      <c r="J272" s="54" t="str">
        <f>if(len(vlookup(A272,'Input - Capacities'!$F$3:$W$2013,13,0))&gt;0,vlookup(A272,'Input - Capacities'!$F$3:$W$2013,13,0),"-")</f>
        <v>https://github.com/switch-model/switch-china-open-model</v>
      </c>
      <c r="K272" s="55" t="str">
        <f>if(len(vlookup(A272,'Input - Capacities'!$F$3:$W$2013,14,0))&gt;0,vlookup(A272,'Input - Capacities'!$F$3:$W$2013,14,0),"-")</f>
        <v>-</v>
      </c>
      <c r="L272" s="53" t="str">
        <f>if(len(vlookup(A272,'Input - Capacities'!$F$3:$W$2013,17,0))&gt;0,vlookup(A272,'Input - Capacities'!$F$3:$W$2013,17,0),"-")</f>
        <v>No data available on lower voltage inter-regional transmission development within China so planned capacities set to 0.</v>
      </c>
      <c r="M272" s="53" t="str">
        <f>if(len(vlookup(A272,'Input - Capacities'!$F$3:$W$2013,18,0))&gt;0,vlookup(A272,'Input - Capacities'!$F$3:$W$2013,18,0),"-")</f>
        <v>Use of data from SWITCH-China requires citation of number of data sources (see Github page)</v>
      </c>
    </row>
    <row r="273">
      <c r="A273" s="53" t="str">
        <f t="array" ref="A273">IFERROR(INDEX('Input - Capacities'!$F$3:$F$1128, MATCH(0,COUNTIF($A$1:A272, 'Input - Capacities'!$F$3:$F$1128), 0)),"")</f>
        <v>TRNCHNFUCHNGD</v>
      </c>
      <c r="B273" s="53" t="str">
        <f t="shared" si="2"/>
        <v>CHNFU</v>
      </c>
      <c r="C273" s="53" t="str">
        <f t="shared" si="3"/>
        <v>CHNGD</v>
      </c>
      <c r="D273" s="53" t="str">
        <f t="shared" ref="D273:E273" si="274">left(B273,3)</f>
        <v>CHN</v>
      </c>
      <c r="E273" s="53" t="str">
        <f t="shared" si="274"/>
        <v>CHN</v>
      </c>
      <c r="F273" s="53">
        <f>max(SUMIFS('Input - Capacities'!$I$3:$I$1128,'Input - Capacities'!$F$3:$F$1128,A273))</f>
        <v>0</v>
      </c>
      <c r="G273" s="53">
        <f>max(SUMIFS('Input - Capacities'!$J$3:$J$1128,'Input - Capacities'!$F$3:$F$1128,A273))*-1</f>
        <v>0</v>
      </c>
      <c r="H273" s="53" t="str">
        <f>if(len(vlookup(A273,'Input - Capacities'!$F$3:$W$2013,6,0))&gt;0,vlookup(A273,'Input - Capacities'!$F$3:$W$2013,6,0),"-")</f>
        <v>-</v>
      </c>
      <c r="I273" s="53" t="str">
        <f>if(len(vlookup(A273,'Input - Capacities'!$F$3:$W$2013,7,0))&gt;0,vlookup(A273,'Input - Capacities'!$F$3:$W$2013,7,0),"-")</f>
        <v>-</v>
      </c>
      <c r="J273" s="54" t="str">
        <f>if(len(vlookup(A273,'Input - Capacities'!$F$3:$W$2013,13,0))&gt;0,vlookup(A273,'Input - Capacities'!$F$3:$W$2013,13,0),"-")</f>
        <v>https://github.com/switch-model/switch-china-open-model</v>
      </c>
      <c r="K273" s="55" t="str">
        <f>if(len(vlookup(A273,'Input - Capacities'!$F$3:$W$2013,14,0))&gt;0,vlookup(A273,'Input - Capacities'!$F$3:$W$2013,14,0),"-")</f>
        <v>-</v>
      </c>
      <c r="L273" s="53" t="str">
        <f>if(len(vlookup(A273,'Input - Capacities'!$F$3:$W$2013,17,0))&gt;0,vlookup(A273,'Input - Capacities'!$F$3:$W$2013,17,0),"-")</f>
        <v>No data available on lower voltage inter-regional transmission development within China so planned capacities set to 0.</v>
      </c>
      <c r="M273" s="53" t="str">
        <f>if(len(vlookup(A273,'Input - Capacities'!$F$3:$W$2013,18,0))&gt;0,vlookup(A273,'Input - Capacities'!$F$3:$W$2013,18,0),"-")</f>
        <v>Use of data from SWITCH-China requires citation of number of data sources (see Github page)</v>
      </c>
    </row>
    <row r="274">
      <c r="A274" s="53" t="str">
        <f t="array" ref="A274">IFERROR(INDEX('Input - Capacities'!$F$3:$F$1128, MATCH(0,COUNTIF($A$1:A273, 'Input - Capacities'!$F$3:$F$1128), 0)),"")</f>
        <v>TRNCHNFUCHNJX</v>
      </c>
      <c r="B274" s="53" t="str">
        <f t="shared" si="2"/>
        <v>CHNFU</v>
      </c>
      <c r="C274" s="53" t="str">
        <f t="shared" si="3"/>
        <v>CHNJX</v>
      </c>
      <c r="D274" s="53" t="str">
        <f t="shared" ref="D274:E274" si="275">left(B274,3)</f>
        <v>CHN</v>
      </c>
      <c r="E274" s="53" t="str">
        <f t="shared" si="275"/>
        <v>CHN</v>
      </c>
      <c r="F274" s="53">
        <f>max(SUMIFS('Input - Capacities'!$I$3:$I$1128,'Input - Capacities'!$F$3:$F$1128,A274))</f>
        <v>0</v>
      </c>
      <c r="G274" s="53">
        <f>max(SUMIFS('Input - Capacities'!$J$3:$J$1128,'Input - Capacities'!$F$3:$F$1128,A274))*-1</f>
        <v>0</v>
      </c>
      <c r="H274" s="53" t="str">
        <f>if(len(vlookup(A274,'Input - Capacities'!$F$3:$W$2013,6,0))&gt;0,vlookup(A274,'Input - Capacities'!$F$3:$W$2013,6,0),"-")</f>
        <v>-</v>
      </c>
      <c r="I274" s="53" t="str">
        <f>if(len(vlookup(A274,'Input - Capacities'!$F$3:$W$2013,7,0))&gt;0,vlookup(A274,'Input - Capacities'!$F$3:$W$2013,7,0),"-")</f>
        <v>-</v>
      </c>
      <c r="J274" s="54" t="str">
        <f>if(len(vlookup(A274,'Input - Capacities'!$F$3:$W$2013,13,0))&gt;0,vlookup(A274,'Input - Capacities'!$F$3:$W$2013,13,0),"-")</f>
        <v>https://github.com/switch-model/switch-china-open-model</v>
      </c>
      <c r="K274" s="55" t="str">
        <f>if(len(vlookup(A274,'Input - Capacities'!$F$3:$W$2013,14,0))&gt;0,vlookup(A274,'Input - Capacities'!$F$3:$W$2013,14,0),"-")</f>
        <v>-</v>
      </c>
      <c r="L274" s="53" t="str">
        <f>if(len(vlookup(A274,'Input - Capacities'!$F$3:$W$2013,17,0))&gt;0,vlookup(A274,'Input - Capacities'!$F$3:$W$2013,17,0),"-")</f>
        <v>No data available on lower voltage inter-regional transmission development within China so planned capacities set to 0.</v>
      </c>
      <c r="M274" s="53" t="str">
        <f>if(len(vlookup(A274,'Input - Capacities'!$F$3:$W$2013,18,0))&gt;0,vlookup(A274,'Input - Capacities'!$F$3:$W$2013,18,0),"-")</f>
        <v>Use of data from SWITCH-China requires citation of number of data sources (see Github page)</v>
      </c>
    </row>
    <row r="275">
      <c r="A275" s="53" t="str">
        <f t="array" ref="A275">IFERROR(INDEX('Input - Capacities'!$F$3:$F$1128, MATCH(0,COUNTIF($A$1:A274, 'Input - Capacities'!$F$3:$F$1128), 0)),"")</f>
        <v>TRNCHNFUCHNZH</v>
      </c>
      <c r="B275" s="53" t="str">
        <f t="shared" si="2"/>
        <v>CHNFU</v>
      </c>
      <c r="C275" s="53" t="str">
        <f t="shared" si="3"/>
        <v>CHNZH</v>
      </c>
      <c r="D275" s="53" t="str">
        <f t="shared" ref="D275:E275" si="276">left(B275,3)</f>
        <v>CHN</v>
      </c>
      <c r="E275" s="53" t="str">
        <f t="shared" si="276"/>
        <v>CHN</v>
      </c>
      <c r="F275" s="53">
        <f>max(SUMIFS('Input - Capacities'!$I$3:$I$1128,'Input - Capacities'!$F$3:$F$1128,A275))</f>
        <v>2500</v>
      </c>
      <c r="G275" s="53">
        <f>max(SUMIFS('Input - Capacities'!$J$3:$J$1128,'Input - Capacities'!$F$3:$F$1128,A275))*-1</f>
        <v>2500</v>
      </c>
      <c r="H275" s="53" t="str">
        <f>if(len(vlookup(A275,'Input - Capacities'!$F$3:$W$2013,6,0))&gt;0,vlookup(A275,'Input - Capacities'!$F$3:$W$2013,6,0),"-")</f>
        <v>-</v>
      </c>
      <c r="I275" s="53" t="str">
        <f>if(len(vlookup(A275,'Input - Capacities'!$F$3:$W$2013,7,0))&gt;0,vlookup(A275,'Input - Capacities'!$F$3:$W$2013,7,0),"-")</f>
        <v>-</v>
      </c>
      <c r="J275" s="54" t="str">
        <f>if(len(vlookup(A275,'Input - Capacities'!$F$3:$W$2013,13,0))&gt;0,vlookup(A275,'Input - Capacities'!$F$3:$W$2013,13,0),"-")</f>
        <v>https://github.com/switch-model/switch-china-open-model</v>
      </c>
      <c r="K275" s="55" t="str">
        <f>if(len(vlookup(A275,'Input - Capacities'!$F$3:$W$2013,14,0))&gt;0,vlookup(A275,'Input - Capacities'!$F$3:$W$2013,14,0),"-")</f>
        <v>-</v>
      </c>
      <c r="L275" s="53" t="str">
        <f>if(len(vlookup(A275,'Input - Capacities'!$F$3:$W$2013,17,0))&gt;0,vlookup(A275,'Input - Capacities'!$F$3:$W$2013,17,0),"-")</f>
        <v>No data available on lower voltage inter-regional transmission development within China so planned capacities set to 0.</v>
      </c>
      <c r="M275" s="53" t="str">
        <f>if(len(vlookup(A275,'Input - Capacities'!$F$3:$W$2013,18,0))&gt;0,vlookup(A275,'Input - Capacities'!$F$3:$W$2013,18,0),"-")</f>
        <v>Use of data from SWITCH-China requires citation of number of data sources (see Github page)</v>
      </c>
    </row>
    <row r="276">
      <c r="A276" s="53" t="str">
        <f t="array" ref="A276">IFERROR(INDEX('Input - Capacities'!$F$3:$F$1128, MATCH(0,COUNTIF($A$1:A275, 'Input - Capacities'!$F$3:$F$1128), 0)),"")</f>
        <v>TRNCHNGACHNJS</v>
      </c>
      <c r="B276" s="53" t="str">
        <f t="shared" si="2"/>
        <v>CHNGA</v>
      </c>
      <c r="C276" s="53" t="str">
        <f t="shared" si="3"/>
        <v>CHNJS</v>
      </c>
      <c r="D276" s="53" t="str">
        <f t="shared" ref="D276:E276" si="277">left(B276,3)</f>
        <v>CHN</v>
      </c>
      <c r="E276" s="53" t="str">
        <f t="shared" si="277"/>
        <v>CHN</v>
      </c>
      <c r="F276" s="53">
        <f>max(SUMIFS('Input - Capacities'!$I$3:$I$1128,'Input - Capacities'!$F$3:$F$1128,A276))</f>
        <v>7200</v>
      </c>
      <c r="G276" s="53">
        <f>max(SUMIFS('Input - Capacities'!$J$3:$J$1128,'Input - Capacities'!$F$3:$F$1128,A276))*-1</f>
        <v>7200</v>
      </c>
      <c r="H276" s="53" t="str">
        <f>if(len(vlookup(A276,'Input - Capacities'!$F$3:$W$2013,6,0))&gt;0,vlookup(A276,'Input - Capacities'!$F$3:$W$2013,6,0),"-")</f>
        <v>-</v>
      </c>
      <c r="I276" s="53" t="str">
        <f>if(len(vlookup(A276,'Input - Capacities'!$F$3:$W$2013,7,0))&gt;0,vlookup(A276,'Input - Capacities'!$F$3:$W$2013,7,0),"-")</f>
        <v>-</v>
      </c>
      <c r="J276" s="54" t="str">
        <f>if(len(vlookup(A276,'Input - Capacities'!$F$3:$W$2013,13,0))&gt;0,vlookup(A276,'Input - Capacities'!$F$3:$W$2013,13,0),"-")</f>
        <v>https://github.com/switch-model/switch-china-open-model</v>
      </c>
      <c r="K276" s="55" t="str">
        <f>if(len(vlookup(A276,'Input - Capacities'!$F$3:$W$2013,14,0))&gt;0,vlookup(A276,'Input - Capacities'!$F$3:$W$2013,14,0),"-")</f>
        <v>-</v>
      </c>
      <c r="L276" s="53" t="str">
        <f>if(len(vlookup(A276,'Input - Capacities'!$F$3:$W$2013,17,0))&gt;0,vlookup(A276,'Input - Capacities'!$F$3:$W$2013,17,0),"-")</f>
        <v>No data available on lower voltage inter-regional transmission development within China so planned capacities set to 0.</v>
      </c>
      <c r="M276" s="53" t="str">
        <f>if(len(vlookup(A276,'Input - Capacities'!$F$3:$W$2013,18,0))&gt;0,vlookup(A276,'Input - Capacities'!$F$3:$W$2013,18,0),"-")</f>
        <v>Use of data from SWITCH-China requires citation of number of data sources (see Github page)</v>
      </c>
    </row>
    <row r="277">
      <c r="A277" s="53" t="str">
        <f t="array" ref="A277">IFERROR(INDEX('Input - Capacities'!$F$3:$F$1128, MATCH(0,COUNTIF($A$1:A276, 'Input - Capacities'!$F$3:$F$1128), 0)),"")</f>
        <v>TRNCHNGACHNNI</v>
      </c>
      <c r="B277" s="53" t="str">
        <f t="shared" si="2"/>
        <v>CHNGA</v>
      </c>
      <c r="C277" s="53" t="str">
        <f t="shared" si="3"/>
        <v>CHNNI</v>
      </c>
      <c r="D277" s="53" t="str">
        <f t="shared" ref="D277:E277" si="278">left(B277,3)</f>
        <v>CHN</v>
      </c>
      <c r="E277" s="53" t="str">
        <f t="shared" si="278"/>
        <v>CHN</v>
      </c>
      <c r="F277" s="53">
        <f>max(SUMIFS('Input - Capacities'!$I$3:$I$1128,'Input - Capacities'!$F$3:$F$1128,A277))</f>
        <v>2500</v>
      </c>
      <c r="G277" s="53">
        <f>max(SUMIFS('Input - Capacities'!$J$3:$J$1128,'Input - Capacities'!$F$3:$F$1128,A277))*-1</f>
        <v>2500</v>
      </c>
      <c r="H277" s="53" t="str">
        <f>if(len(vlookup(A277,'Input - Capacities'!$F$3:$W$2013,6,0))&gt;0,vlookup(A277,'Input - Capacities'!$F$3:$W$2013,6,0),"-")</f>
        <v>-</v>
      </c>
      <c r="I277" s="53" t="str">
        <f>if(len(vlookup(A277,'Input - Capacities'!$F$3:$W$2013,7,0))&gt;0,vlookup(A277,'Input - Capacities'!$F$3:$W$2013,7,0),"-")</f>
        <v>-</v>
      </c>
      <c r="J277" s="54" t="str">
        <f>if(len(vlookup(A277,'Input - Capacities'!$F$3:$W$2013,13,0))&gt;0,vlookup(A277,'Input - Capacities'!$F$3:$W$2013,13,0),"-")</f>
        <v>https://github.com/switch-model/switch-china-open-model</v>
      </c>
      <c r="K277" s="55" t="str">
        <f>if(len(vlookup(A277,'Input - Capacities'!$F$3:$W$2013,14,0))&gt;0,vlookup(A277,'Input - Capacities'!$F$3:$W$2013,14,0),"-")</f>
        <v>-</v>
      </c>
      <c r="L277" s="53" t="str">
        <f>if(len(vlookup(A277,'Input - Capacities'!$F$3:$W$2013,17,0))&gt;0,vlookup(A277,'Input - Capacities'!$F$3:$W$2013,17,0),"-")</f>
        <v>No data available on lower voltage inter-regional transmission development within China so planned capacities set to 0.</v>
      </c>
      <c r="M277" s="53" t="str">
        <f>if(len(vlookup(A277,'Input - Capacities'!$F$3:$W$2013,18,0))&gt;0,vlookup(A277,'Input - Capacities'!$F$3:$W$2013,18,0),"-")</f>
        <v>Use of data from SWITCH-China requires citation of number of data sources (see Github page)</v>
      </c>
    </row>
    <row r="278">
      <c r="A278" s="53" t="str">
        <f t="array" ref="A278">IFERROR(INDEX('Input - Capacities'!$F$3:$F$1128, MATCH(0,COUNTIF($A$1:A277, 'Input - Capacities'!$F$3:$F$1128), 0)),"")</f>
        <v>TRNCHNGACHNNM</v>
      </c>
      <c r="B278" s="53" t="str">
        <f t="shared" si="2"/>
        <v>CHNGA</v>
      </c>
      <c r="C278" s="53" t="str">
        <f t="shared" si="3"/>
        <v>CHNNM</v>
      </c>
      <c r="D278" s="53" t="str">
        <f t="shared" ref="D278:E278" si="279">left(B278,3)</f>
        <v>CHN</v>
      </c>
      <c r="E278" s="53" t="str">
        <f t="shared" si="279"/>
        <v>CHN</v>
      </c>
      <c r="F278" s="53">
        <f>max(SUMIFS('Input - Capacities'!$I$3:$I$1128,'Input - Capacities'!$F$3:$F$1128,A278))</f>
        <v>0</v>
      </c>
      <c r="G278" s="53">
        <f>max(SUMIFS('Input - Capacities'!$J$3:$J$1128,'Input - Capacities'!$F$3:$F$1128,A278))*-1</f>
        <v>0</v>
      </c>
      <c r="H278" s="53" t="str">
        <f>if(len(vlookup(A278,'Input - Capacities'!$F$3:$W$2013,6,0))&gt;0,vlookup(A278,'Input - Capacities'!$F$3:$W$2013,6,0),"-")</f>
        <v>-</v>
      </c>
      <c r="I278" s="53" t="str">
        <f>if(len(vlookup(A278,'Input - Capacities'!$F$3:$W$2013,7,0))&gt;0,vlookup(A278,'Input - Capacities'!$F$3:$W$2013,7,0),"-")</f>
        <v>-</v>
      </c>
      <c r="J278" s="54" t="str">
        <f>if(len(vlookup(A278,'Input - Capacities'!$F$3:$W$2013,13,0))&gt;0,vlookup(A278,'Input - Capacities'!$F$3:$W$2013,13,0),"-")</f>
        <v>https://github.com/switch-model/switch-china-open-model</v>
      </c>
      <c r="K278" s="55" t="str">
        <f>if(len(vlookup(A278,'Input - Capacities'!$F$3:$W$2013,14,0))&gt;0,vlookup(A278,'Input - Capacities'!$F$3:$W$2013,14,0),"-")</f>
        <v>-</v>
      </c>
      <c r="L278" s="53" t="str">
        <f>if(len(vlookup(A278,'Input - Capacities'!$F$3:$W$2013,17,0))&gt;0,vlookup(A278,'Input - Capacities'!$F$3:$W$2013,17,0),"-")</f>
        <v>No data available on lower voltage inter-regional transmission development within China so planned capacities set to 0.</v>
      </c>
      <c r="M278" s="53" t="str">
        <f>if(len(vlookup(A278,'Input - Capacities'!$F$3:$W$2013,18,0))&gt;0,vlookup(A278,'Input - Capacities'!$F$3:$W$2013,18,0),"-")</f>
        <v>Use of data from SWITCH-China requires citation of number of data sources (see Github page)</v>
      </c>
    </row>
    <row r="279">
      <c r="A279" s="53" t="str">
        <f t="array" ref="A279">IFERROR(INDEX('Input - Capacities'!$F$3:$F$1128, MATCH(0,COUNTIF($A$1:A278, 'Input - Capacities'!$F$3:$F$1128), 0)),"")</f>
        <v>TRNCHNGACHNQI</v>
      </c>
      <c r="B279" s="53" t="str">
        <f t="shared" si="2"/>
        <v>CHNGA</v>
      </c>
      <c r="C279" s="53" t="str">
        <f t="shared" si="3"/>
        <v>CHNQI</v>
      </c>
      <c r="D279" s="53" t="str">
        <f t="shared" ref="D279:E279" si="280">left(B279,3)</f>
        <v>CHN</v>
      </c>
      <c r="E279" s="53" t="str">
        <f t="shared" si="280"/>
        <v>CHN</v>
      </c>
      <c r="F279" s="53">
        <f>max(SUMIFS('Input - Capacities'!$I$3:$I$1128,'Input - Capacities'!$F$3:$F$1128,A279))</f>
        <v>2500</v>
      </c>
      <c r="G279" s="53">
        <f>max(SUMIFS('Input - Capacities'!$J$3:$J$1128,'Input - Capacities'!$F$3:$F$1128,A279))*-1</f>
        <v>2500</v>
      </c>
      <c r="H279" s="53" t="str">
        <f>if(len(vlookup(A279,'Input - Capacities'!$F$3:$W$2013,6,0))&gt;0,vlookup(A279,'Input - Capacities'!$F$3:$W$2013,6,0),"-")</f>
        <v>-</v>
      </c>
      <c r="I279" s="53" t="str">
        <f>if(len(vlookup(A279,'Input - Capacities'!$F$3:$W$2013,7,0))&gt;0,vlookup(A279,'Input - Capacities'!$F$3:$W$2013,7,0),"-")</f>
        <v>-</v>
      </c>
      <c r="J279" s="54" t="str">
        <f>if(len(vlookup(A279,'Input - Capacities'!$F$3:$W$2013,13,0))&gt;0,vlookup(A279,'Input - Capacities'!$F$3:$W$2013,13,0),"-")</f>
        <v>https://github.com/switch-model/switch-china-open-model</v>
      </c>
      <c r="K279" s="55" t="str">
        <f>if(len(vlookup(A279,'Input - Capacities'!$F$3:$W$2013,14,0))&gt;0,vlookup(A279,'Input - Capacities'!$F$3:$W$2013,14,0),"-")</f>
        <v>-</v>
      </c>
      <c r="L279" s="53" t="str">
        <f>if(len(vlookup(A279,'Input - Capacities'!$F$3:$W$2013,17,0))&gt;0,vlookup(A279,'Input - Capacities'!$F$3:$W$2013,17,0),"-")</f>
        <v>No data available on lower voltage inter-regional transmission development within China so planned capacities set to 0.</v>
      </c>
      <c r="M279" s="53" t="str">
        <f>if(len(vlookup(A279,'Input - Capacities'!$F$3:$W$2013,18,0))&gt;0,vlookup(A279,'Input - Capacities'!$F$3:$W$2013,18,0),"-")</f>
        <v>Use of data from SWITCH-China requires citation of number of data sources (see Github page)</v>
      </c>
    </row>
    <row r="280">
      <c r="A280" s="53" t="str">
        <f t="array" ref="A280">IFERROR(INDEX('Input - Capacities'!$F$3:$F$1128, MATCH(0,COUNTIF($A$1:A279, 'Input - Capacities'!$F$3:$F$1128), 0)),"")</f>
        <v>TRNCHNGACHNSC</v>
      </c>
      <c r="B280" s="53" t="str">
        <f t="shared" si="2"/>
        <v>CHNGA</v>
      </c>
      <c r="C280" s="53" t="str">
        <f t="shared" si="3"/>
        <v>CHNSC</v>
      </c>
      <c r="D280" s="53" t="str">
        <f t="shared" ref="D280:E280" si="281">left(B280,3)</f>
        <v>CHN</v>
      </c>
      <c r="E280" s="53" t="str">
        <f t="shared" si="281"/>
        <v>CHN</v>
      </c>
      <c r="F280" s="53">
        <f>max(SUMIFS('Input - Capacities'!$I$3:$I$1128,'Input - Capacities'!$F$3:$F$1128,A280))</f>
        <v>0</v>
      </c>
      <c r="G280" s="53">
        <f>max(SUMIFS('Input - Capacities'!$J$3:$J$1128,'Input - Capacities'!$F$3:$F$1128,A280))*-1</f>
        <v>0</v>
      </c>
      <c r="H280" s="53" t="str">
        <f>if(len(vlookup(A280,'Input - Capacities'!$F$3:$W$2013,6,0))&gt;0,vlookup(A280,'Input - Capacities'!$F$3:$W$2013,6,0),"-")</f>
        <v>-</v>
      </c>
      <c r="I280" s="53" t="str">
        <f>if(len(vlookup(A280,'Input - Capacities'!$F$3:$W$2013,7,0))&gt;0,vlookup(A280,'Input - Capacities'!$F$3:$W$2013,7,0),"-")</f>
        <v>-</v>
      </c>
      <c r="J280" s="54" t="str">
        <f>if(len(vlookup(A280,'Input - Capacities'!$F$3:$W$2013,13,0))&gt;0,vlookup(A280,'Input - Capacities'!$F$3:$W$2013,13,0),"-")</f>
        <v>https://github.com/switch-model/switch-china-open-model</v>
      </c>
      <c r="K280" s="55" t="str">
        <f>if(len(vlookup(A280,'Input - Capacities'!$F$3:$W$2013,14,0))&gt;0,vlookup(A280,'Input - Capacities'!$F$3:$W$2013,14,0),"-")</f>
        <v>-</v>
      </c>
      <c r="L280" s="53" t="str">
        <f>if(len(vlookup(A280,'Input - Capacities'!$F$3:$W$2013,17,0))&gt;0,vlookup(A280,'Input - Capacities'!$F$3:$W$2013,17,0),"-")</f>
        <v>No data available on lower voltage inter-regional transmission development within China so planned capacities set to 0.</v>
      </c>
      <c r="M280" s="53" t="str">
        <f>if(len(vlookup(A280,'Input - Capacities'!$F$3:$W$2013,18,0))&gt;0,vlookup(A280,'Input - Capacities'!$F$3:$W$2013,18,0),"-")</f>
        <v>Use of data from SWITCH-China requires citation of number of data sources (see Github page)</v>
      </c>
    </row>
    <row r="281">
      <c r="A281" s="53" t="str">
        <f t="array" ref="A281">IFERROR(INDEX('Input - Capacities'!$F$3:$F$1128, MATCH(0,COUNTIF($A$1:A280, 'Input - Capacities'!$F$3:$F$1128), 0)),"")</f>
        <v>TRNCHNGACHNSD</v>
      </c>
      <c r="B281" s="53" t="str">
        <f t="shared" si="2"/>
        <v>CHNGA</v>
      </c>
      <c r="C281" s="53" t="str">
        <f t="shared" si="3"/>
        <v>CHNSD</v>
      </c>
      <c r="D281" s="53" t="str">
        <f t="shared" ref="D281:E281" si="282">left(B281,3)</f>
        <v>CHN</v>
      </c>
      <c r="E281" s="53" t="str">
        <f t="shared" si="282"/>
        <v>CHN</v>
      </c>
      <c r="F281" s="53">
        <f>max(SUMIFS('Input - Capacities'!$I$3:$I$1128,'Input - Capacities'!$F$3:$F$1128,A281))</f>
        <v>0</v>
      </c>
      <c r="G281" s="53">
        <f>max(SUMIFS('Input - Capacities'!$J$3:$J$1128,'Input - Capacities'!$F$3:$F$1128,A281))*-1</f>
        <v>0</v>
      </c>
      <c r="H281" s="53" t="str">
        <f>if(len(vlookup(A281,'Input - Capacities'!$F$3:$W$2013,6,0))&gt;0,vlookup(A281,'Input - Capacities'!$F$3:$W$2013,6,0),"-")</f>
        <v>-</v>
      </c>
      <c r="I281" s="53" t="str">
        <f>if(len(vlookup(A281,'Input - Capacities'!$F$3:$W$2013,7,0))&gt;0,vlookup(A281,'Input - Capacities'!$F$3:$W$2013,7,0),"-")</f>
        <v>-</v>
      </c>
      <c r="J281" s="54" t="str">
        <f>if(len(vlookup(A281,'Input - Capacities'!$F$3:$W$2013,13,0))&gt;0,vlookup(A281,'Input - Capacities'!$F$3:$W$2013,13,0),"-")</f>
        <v>https://github.com/switch-model/switch-china-open-model</v>
      </c>
      <c r="K281" s="55" t="str">
        <f>if(len(vlookup(A281,'Input - Capacities'!$F$3:$W$2013,14,0))&gt;0,vlookup(A281,'Input - Capacities'!$F$3:$W$2013,14,0),"-")</f>
        <v>-</v>
      </c>
      <c r="L281" s="53" t="str">
        <f>if(len(vlookup(A281,'Input - Capacities'!$F$3:$W$2013,17,0))&gt;0,vlookup(A281,'Input - Capacities'!$F$3:$W$2013,17,0),"-")</f>
        <v>-</v>
      </c>
      <c r="M281" s="53" t="str">
        <f>if(len(vlookup(A281,'Input - Capacities'!$F$3:$W$2013,18,0))&gt;0,vlookup(A281,'Input - Capacities'!$F$3:$W$2013,18,0),"-")</f>
        <v>-</v>
      </c>
    </row>
    <row r="282">
      <c r="A282" s="53" t="str">
        <f t="array" ref="A282">IFERROR(INDEX('Input - Capacities'!$F$3:$F$1128, MATCH(0,COUNTIF($A$1:A281, 'Input - Capacities'!$F$3:$F$1128), 0)),"")</f>
        <v>TRNCHNGACHNSI</v>
      </c>
      <c r="B282" s="53" t="str">
        <f t="shared" si="2"/>
        <v>CHNGA</v>
      </c>
      <c r="C282" s="53" t="str">
        <f t="shared" si="3"/>
        <v>CHNSI</v>
      </c>
      <c r="D282" s="53" t="str">
        <f t="shared" ref="D282:E282" si="283">left(B282,3)</f>
        <v>CHN</v>
      </c>
      <c r="E282" s="53" t="str">
        <f t="shared" si="283"/>
        <v>CHN</v>
      </c>
      <c r="F282" s="53">
        <f>max(SUMIFS('Input - Capacities'!$I$3:$I$1128,'Input - Capacities'!$F$3:$F$1128,A282))</f>
        <v>2500</v>
      </c>
      <c r="G282" s="53">
        <f>max(SUMIFS('Input - Capacities'!$J$3:$J$1128,'Input - Capacities'!$F$3:$F$1128,A282))*-1</f>
        <v>2500</v>
      </c>
      <c r="H282" s="53" t="str">
        <f>if(len(vlookup(A282,'Input - Capacities'!$F$3:$W$2013,6,0))&gt;0,vlookup(A282,'Input - Capacities'!$F$3:$W$2013,6,0),"-")</f>
        <v>-</v>
      </c>
      <c r="I282" s="53" t="str">
        <f>if(len(vlookup(A282,'Input - Capacities'!$F$3:$W$2013,7,0))&gt;0,vlookup(A282,'Input - Capacities'!$F$3:$W$2013,7,0),"-")</f>
        <v>-</v>
      </c>
      <c r="J282" s="54" t="str">
        <f>if(len(vlookup(A282,'Input - Capacities'!$F$3:$W$2013,13,0))&gt;0,vlookup(A282,'Input - Capacities'!$F$3:$W$2013,13,0),"-")</f>
        <v>https://github.com/switch-model/switch-china-open-model</v>
      </c>
      <c r="K282" s="55" t="str">
        <f>if(len(vlookup(A282,'Input - Capacities'!$F$3:$W$2013,14,0))&gt;0,vlookup(A282,'Input - Capacities'!$F$3:$W$2013,14,0),"-")</f>
        <v>-</v>
      </c>
      <c r="L282" s="53" t="str">
        <f>if(len(vlookup(A282,'Input - Capacities'!$F$3:$W$2013,17,0))&gt;0,vlookup(A282,'Input - Capacities'!$F$3:$W$2013,17,0),"-")</f>
        <v>No data available on lower voltage inter-regional transmission development within China so planned capacities set to 0.</v>
      </c>
      <c r="M282" s="53" t="str">
        <f>if(len(vlookup(A282,'Input - Capacities'!$F$3:$W$2013,18,0))&gt;0,vlookup(A282,'Input - Capacities'!$F$3:$W$2013,18,0),"-")</f>
        <v>Use of data from SWITCH-China requires citation of number of data sources (see Github page)</v>
      </c>
    </row>
    <row r="283">
      <c r="A283" s="53" t="str">
        <f t="array" ref="A283">IFERROR(INDEX('Input - Capacities'!$F$3:$F$1128, MATCH(0,COUNTIF($A$1:A282, 'Input - Capacities'!$F$3:$F$1128), 0)),"")</f>
        <v>TRNCHNGACHNXI</v>
      </c>
      <c r="B283" s="53" t="str">
        <f t="shared" si="2"/>
        <v>CHNGA</v>
      </c>
      <c r="C283" s="53" t="str">
        <f t="shared" si="3"/>
        <v>CHNXI</v>
      </c>
      <c r="D283" s="53" t="str">
        <f t="shared" ref="D283:E283" si="284">left(B283,3)</f>
        <v>CHN</v>
      </c>
      <c r="E283" s="53" t="str">
        <f t="shared" si="284"/>
        <v>CHN</v>
      </c>
      <c r="F283" s="53">
        <f>max(SUMIFS('Input - Capacities'!$I$3:$I$1128,'Input - Capacities'!$F$3:$F$1128,A283))</f>
        <v>2500</v>
      </c>
      <c r="G283" s="53">
        <f>max(SUMIFS('Input - Capacities'!$J$3:$J$1128,'Input - Capacities'!$F$3:$F$1128,A283))*-1</f>
        <v>2500</v>
      </c>
      <c r="H283" s="53" t="str">
        <f>if(len(vlookup(A283,'Input - Capacities'!$F$3:$W$2013,6,0))&gt;0,vlookup(A283,'Input - Capacities'!$F$3:$W$2013,6,0),"-")</f>
        <v>-</v>
      </c>
      <c r="I283" s="53" t="str">
        <f>if(len(vlookup(A283,'Input - Capacities'!$F$3:$W$2013,7,0))&gt;0,vlookup(A283,'Input - Capacities'!$F$3:$W$2013,7,0),"-")</f>
        <v>-</v>
      </c>
      <c r="J283" s="54" t="str">
        <f>if(len(vlookup(A283,'Input - Capacities'!$F$3:$W$2013,13,0))&gt;0,vlookup(A283,'Input - Capacities'!$F$3:$W$2013,13,0),"-")</f>
        <v>https://github.com/switch-model/switch-china-open-model</v>
      </c>
      <c r="K283" s="55" t="str">
        <f>if(len(vlookup(A283,'Input - Capacities'!$F$3:$W$2013,14,0))&gt;0,vlookup(A283,'Input - Capacities'!$F$3:$W$2013,14,0),"-")</f>
        <v>-</v>
      </c>
      <c r="L283" s="53" t="str">
        <f>if(len(vlookup(A283,'Input - Capacities'!$F$3:$W$2013,17,0))&gt;0,vlookup(A283,'Input - Capacities'!$F$3:$W$2013,17,0),"-")</f>
        <v>No data available on lower voltage inter-regional transmission development within China so planned capacities set to 0.</v>
      </c>
      <c r="M283" s="53" t="str">
        <f>if(len(vlookup(A283,'Input - Capacities'!$F$3:$W$2013,18,0))&gt;0,vlookup(A283,'Input - Capacities'!$F$3:$W$2013,18,0),"-")</f>
        <v>Use of data from SWITCH-China requires citation of number of data sources (see Github page)</v>
      </c>
    </row>
    <row r="284">
      <c r="A284" s="53" t="str">
        <f t="array" ref="A284">IFERROR(INDEX('Input - Capacities'!$F$3:$F$1128, MATCH(0,COUNTIF($A$1:A283, 'Input - Capacities'!$F$3:$F$1128), 0)),"")</f>
        <v>TRNCHNGAMNGXX</v>
      </c>
      <c r="B284" s="53" t="str">
        <f t="shared" si="2"/>
        <v>CHNGA</v>
      </c>
      <c r="C284" s="53" t="str">
        <f t="shared" si="3"/>
        <v>MNGXX</v>
      </c>
      <c r="D284" s="53" t="str">
        <f t="shared" ref="D284:E284" si="285">left(B284,3)</f>
        <v>CHN</v>
      </c>
      <c r="E284" s="53" t="str">
        <f t="shared" si="285"/>
        <v>MNG</v>
      </c>
      <c r="F284" s="53">
        <f>max(SUMIFS('Input - Capacities'!$I$3:$I$1128,'Input - Capacities'!$F$3:$F$1128,A284))</f>
        <v>0</v>
      </c>
      <c r="G284" s="53">
        <f>max(SUMIFS('Input - Capacities'!$J$3:$J$1128,'Input - Capacities'!$F$3:$F$1128,A284))*-1</f>
        <v>0</v>
      </c>
      <c r="H284" s="53" t="str">
        <f>if(len(vlookup(A284,'Input - Capacities'!$F$3:$W$2013,6,0))&gt;0,vlookup(A284,'Input - Capacities'!$F$3:$W$2013,6,0),"-")</f>
        <v>-</v>
      </c>
      <c r="I284" s="53" t="str">
        <f>if(len(vlookup(A284,'Input - Capacities'!$F$3:$W$2013,7,0))&gt;0,vlookup(A284,'Input - Capacities'!$F$3:$W$2013,7,0),"-")</f>
        <v>-</v>
      </c>
      <c r="J284" s="54" t="str">
        <f>if(len(vlookup(A284,'Input - Capacities'!$F$3:$W$2013,13,0))&gt;0,vlookup(A284,'Input - Capacities'!$F$3:$W$2013,13,0),"-")</f>
        <v>https://openinframap.org/#4.99/47.32/92.59</v>
      </c>
      <c r="K284" s="55" t="str">
        <f>if(len(vlookup(A284,'Input - Capacities'!$F$3:$W$2013,14,0))&gt;0,vlookup(A284,'Input - Capacities'!$F$3:$W$2013,14,0),"-")</f>
        <v>-</v>
      </c>
      <c r="L284" s="53" t="str">
        <f>if(len(vlookup(A284,'Input - Capacities'!$F$3:$W$2013,17,0))&gt;0,vlookup(A284,'Input - Capacities'!$F$3:$W$2013,17,0),"-")</f>
        <v>-</v>
      </c>
      <c r="M284" s="53" t="str">
        <f>if(len(vlookup(A284,'Input - Capacities'!$F$3:$W$2013,18,0))&gt;0,vlookup(A284,'Input - Capacities'!$F$3:$W$2013,18,0),"-")</f>
        <v>-</v>
      </c>
    </row>
    <row r="285">
      <c r="A285" s="53" t="str">
        <f t="array" ref="A285">IFERROR(INDEX('Input - Capacities'!$F$3:$F$1128, MATCH(0,COUNTIF($A$1:A284, 'Input - Capacities'!$F$3:$F$1128), 0)),"")</f>
        <v>TRNCHNGDCHNGX</v>
      </c>
      <c r="B285" s="53" t="str">
        <f t="shared" si="2"/>
        <v>CHNGD</v>
      </c>
      <c r="C285" s="53" t="str">
        <f t="shared" si="3"/>
        <v>CHNGX</v>
      </c>
      <c r="D285" s="53" t="str">
        <f t="shared" ref="D285:E285" si="286">left(B285,3)</f>
        <v>CHN</v>
      </c>
      <c r="E285" s="53" t="str">
        <f t="shared" si="286"/>
        <v>CHN</v>
      </c>
      <c r="F285" s="53">
        <f>max(SUMIFS('Input - Capacities'!$I$3:$I$1128,'Input - Capacities'!$F$3:$F$1128,A285))</f>
        <v>2500</v>
      </c>
      <c r="G285" s="53">
        <f>max(SUMIFS('Input - Capacities'!$J$3:$J$1128,'Input - Capacities'!$F$3:$F$1128,A285))*-1</f>
        <v>2500</v>
      </c>
      <c r="H285" s="53" t="str">
        <f>if(len(vlookup(A285,'Input - Capacities'!$F$3:$W$2013,6,0))&gt;0,vlookup(A285,'Input - Capacities'!$F$3:$W$2013,6,0),"-")</f>
        <v>-</v>
      </c>
      <c r="I285" s="53" t="str">
        <f>if(len(vlookup(A285,'Input - Capacities'!$F$3:$W$2013,7,0))&gt;0,vlookup(A285,'Input - Capacities'!$F$3:$W$2013,7,0),"-")</f>
        <v>-</v>
      </c>
      <c r="J285" s="54" t="str">
        <f>if(len(vlookup(A285,'Input - Capacities'!$F$3:$W$2013,13,0))&gt;0,vlookup(A285,'Input - Capacities'!$F$3:$W$2013,13,0),"-")</f>
        <v>https://github.com/switch-model/switch-china-open-model</v>
      </c>
      <c r="K285" s="55" t="str">
        <f>if(len(vlookup(A285,'Input - Capacities'!$F$3:$W$2013,14,0))&gt;0,vlookup(A285,'Input - Capacities'!$F$3:$W$2013,14,0),"-")</f>
        <v>-</v>
      </c>
      <c r="L285" s="53" t="str">
        <f>if(len(vlookup(A285,'Input - Capacities'!$F$3:$W$2013,17,0))&gt;0,vlookup(A285,'Input - Capacities'!$F$3:$W$2013,17,0),"-")</f>
        <v>No data available on lower voltage inter-regional transmission development within China so planned capacities set to 0.</v>
      </c>
      <c r="M285" s="53" t="str">
        <f>if(len(vlookup(A285,'Input - Capacities'!$F$3:$W$2013,18,0))&gt;0,vlookup(A285,'Input - Capacities'!$F$3:$W$2013,18,0),"-")</f>
        <v>Use of data from SWITCH-China requires citation of number of data sources (see Github page)</v>
      </c>
    </row>
    <row r="286">
      <c r="A286" s="53" t="str">
        <f t="array" ref="A286">IFERROR(INDEX('Input - Capacities'!$F$3:$F$1128, MATCH(0,COUNTIF($A$1:A285, 'Input - Capacities'!$F$3:$F$1128), 0)),"")</f>
        <v>TRNCHNGDCHNHA</v>
      </c>
      <c r="B286" s="53" t="str">
        <f t="shared" si="2"/>
        <v>CHNGD</v>
      </c>
      <c r="C286" s="53" t="str">
        <f t="shared" si="3"/>
        <v>CHNHA</v>
      </c>
      <c r="D286" s="53" t="str">
        <f t="shared" ref="D286:E286" si="287">left(B286,3)</f>
        <v>CHN</v>
      </c>
      <c r="E286" s="53" t="str">
        <f t="shared" si="287"/>
        <v>CHN</v>
      </c>
      <c r="F286" s="53">
        <f>max(SUMIFS('Input - Capacities'!$I$3:$I$1128,'Input - Capacities'!$F$3:$F$1128,A286))</f>
        <v>1200</v>
      </c>
      <c r="G286" s="53">
        <f>max(SUMIFS('Input - Capacities'!$J$3:$J$1128,'Input - Capacities'!$F$3:$F$1128,A286))*-1</f>
        <v>1200</v>
      </c>
      <c r="H286" s="53" t="str">
        <f>if(len(vlookup(A286,'Input - Capacities'!$F$3:$W$2013,6,0))&gt;0,vlookup(A286,'Input - Capacities'!$F$3:$W$2013,6,0),"-")</f>
        <v>-</v>
      </c>
      <c r="I286" s="53" t="str">
        <f>if(len(vlookup(A286,'Input - Capacities'!$F$3:$W$2013,7,0))&gt;0,vlookup(A286,'Input - Capacities'!$F$3:$W$2013,7,0),"-")</f>
        <v>-</v>
      </c>
      <c r="J286" s="54" t="str">
        <f>if(len(vlookup(A286,'Input - Capacities'!$F$3:$W$2013,13,0))&gt;0,vlookup(A286,'Input - Capacities'!$F$3:$W$2013,13,0),"-")</f>
        <v>https://energycentral.com/news/hainan-underwater-grid-ready-power-ftz-development</v>
      </c>
      <c r="K286" s="54" t="str">
        <f>if(len(vlookup(A286,'Input - Capacities'!$F$3:$W$2013,14,0))&gt;0,vlookup(A286,'Input - Capacities'!$F$3:$W$2013,14,0),"-")</f>
        <v>https://www.xinhuanet.com/english/2019-02/12/c_137816315.htm</v>
      </c>
      <c r="L286" s="53" t="str">
        <f>if(len(vlookup(A286,'Input - Capacities'!$F$3:$W$2013,17,0))&gt;0,vlookup(A286,'Input - Capacities'!$F$3:$W$2013,17,0),"-")</f>
        <v>-</v>
      </c>
      <c r="M286" s="53" t="str">
        <f>if(len(vlookup(A286,'Input - Capacities'!$F$3:$W$2013,18,0))&gt;0,vlookup(A286,'Input - Capacities'!$F$3:$W$2013,18,0),"-")</f>
        <v>Phase ii of the Hainan - China mainland interconnection development was finalized in 2019/2020 increasing transmission capacity from 600 MW to 1200 MW. No further indications for newly planned projects can be found.</v>
      </c>
    </row>
    <row r="287">
      <c r="A287" s="53" t="str">
        <f t="array" ref="A287">IFERROR(INDEX('Input - Capacities'!$F$3:$F$1128, MATCH(0,COUNTIF($A$1:A286, 'Input - Capacities'!$F$3:$F$1128), 0)),"")</f>
        <v>TRNCHNGDCHNHK</v>
      </c>
      <c r="B287" s="53" t="str">
        <f t="shared" si="2"/>
        <v>CHNGD</v>
      </c>
      <c r="C287" s="53" t="str">
        <f t="shared" si="3"/>
        <v>CHNHK</v>
      </c>
      <c r="D287" s="53" t="str">
        <f t="shared" ref="D287:E287" si="288">left(B287,3)</f>
        <v>CHN</v>
      </c>
      <c r="E287" s="53" t="str">
        <f t="shared" si="288"/>
        <v>CHN</v>
      </c>
      <c r="F287" s="53">
        <f>max(SUMIFS('Input - Capacities'!$I$3:$I$1128,'Input - Capacities'!$F$3:$F$1128,A287))</f>
        <v>1700</v>
      </c>
      <c r="G287" s="53">
        <f>max(SUMIFS('Input - Capacities'!$J$3:$J$1128,'Input - Capacities'!$F$3:$F$1128,A287))*-1</f>
        <v>1700</v>
      </c>
      <c r="H287" s="53" t="str">
        <f>if(len(vlookup(A287,'Input - Capacities'!$F$3:$W$2013,6,0))&gt;0,vlookup(A287,'Input - Capacities'!$F$3:$W$2013,6,0),"-")</f>
        <v>-</v>
      </c>
      <c r="I287" s="53" t="str">
        <f>if(len(vlookup(A287,'Input - Capacities'!$F$3:$W$2013,7,0))&gt;0,vlookup(A287,'Input - Capacities'!$F$3:$W$2013,7,0),"-")</f>
        <v>-</v>
      </c>
      <c r="J287" s="54" t="str">
        <f>if(len(vlookup(A287,'Input - Capacities'!$F$3:$W$2013,13,0))&gt;0,vlookup(A287,'Input - Capacities'!$F$3:$W$2013,13,0),"-")</f>
        <v>https://www.seetao.com/details/166829.html</v>
      </c>
      <c r="K287" s="55" t="str">
        <f>if(len(vlookup(A287,'Input - Capacities'!$F$3:$W$2013,14,0))&gt;0,vlookup(A287,'Input - Capacities'!$F$3:$W$2013,14,0),"-")</f>
        <v>-</v>
      </c>
      <c r="L287" s="53" t="str">
        <f>if(len(vlookup(A287,'Input - Capacities'!$F$3:$W$2013,17,0))&gt;0,vlookup(A287,'Input - Capacities'!$F$3:$W$2013,17,0),"-")</f>
        <v>-</v>
      </c>
      <c r="M287" s="53" t="str">
        <f>if(len(vlookup(A287,'Input - Capacities'!$F$3:$W$2013,18,0))&gt;0,vlookup(A287,'Input - Capacities'!$F$3:$W$2013,18,0),"-")</f>
        <v>-</v>
      </c>
    </row>
    <row r="288">
      <c r="A288" s="53" t="str">
        <f t="array" ref="A288">IFERROR(INDEX('Input - Capacities'!$F$3:$F$1128, MATCH(0,COUNTIF($A$1:A287, 'Input - Capacities'!$F$3:$F$1128), 0)),"")</f>
        <v>TRNCHNGDCHNHN</v>
      </c>
      <c r="B288" s="53" t="str">
        <f t="shared" si="2"/>
        <v>CHNGD</v>
      </c>
      <c r="C288" s="53" t="str">
        <f t="shared" si="3"/>
        <v>CHNHN</v>
      </c>
      <c r="D288" s="53" t="str">
        <f t="shared" ref="D288:E288" si="289">left(B288,3)</f>
        <v>CHN</v>
      </c>
      <c r="E288" s="53" t="str">
        <f t="shared" si="289"/>
        <v>CHN</v>
      </c>
      <c r="F288" s="53">
        <f>max(SUMIFS('Input - Capacities'!$I$3:$I$1128,'Input - Capacities'!$F$3:$F$1128,A288))</f>
        <v>0</v>
      </c>
      <c r="G288" s="53">
        <f>max(SUMIFS('Input - Capacities'!$J$3:$J$1128,'Input - Capacities'!$F$3:$F$1128,A288))*-1</f>
        <v>0</v>
      </c>
      <c r="H288" s="53" t="str">
        <f>if(len(vlookup(A288,'Input - Capacities'!$F$3:$W$2013,6,0))&gt;0,vlookup(A288,'Input - Capacities'!$F$3:$W$2013,6,0),"-")</f>
        <v>-</v>
      </c>
      <c r="I288" s="53" t="str">
        <f>if(len(vlookup(A288,'Input - Capacities'!$F$3:$W$2013,7,0))&gt;0,vlookup(A288,'Input - Capacities'!$F$3:$W$2013,7,0),"-")</f>
        <v>-</v>
      </c>
      <c r="J288" s="54" t="str">
        <f>if(len(vlookup(A288,'Input - Capacities'!$F$3:$W$2013,13,0))&gt;0,vlookup(A288,'Input - Capacities'!$F$3:$W$2013,13,0),"-")</f>
        <v>https://github.com/switch-model/switch-china-open-model</v>
      </c>
      <c r="K288" s="55" t="str">
        <f>if(len(vlookup(A288,'Input - Capacities'!$F$3:$W$2013,14,0))&gt;0,vlookup(A288,'Input - Capacities'!$F$3:$W$2013,14,0),"-")</f>
        <v>-</v>
      </c>
      <c r="L288" s="53" t="str">
        <f>if(len(vlookup(A288,'Input - Capacities'!$F$3:$W$2013,17,0))&gt;0,vlookup(A288,'Input - Capacities'!$F$3:$W$2013,17,0),"-")</f>
        <v>No data available on lower voltage inter-regional transmission development within China so planned capacities set to 0.</v>
      </c>
      <c r="M288" s="53" t="str">
        <f>if(len(vlookup(A288,'Input - Capacities'!$F$3:$W$2013,18,0))&gt;0,vlookup(A288,'Input - Capacities'!$F$3:$W$2013,18,0),"-")</f>
        <v>Use of data from SWITCH-China requires citation of number of data sources (see Github page)</v>
      </c>
    </row>
    <row r="289">
      <c r="A289" s="53" t="str">
        <f t="array" ref="A289">IFERROR(INDEX('Input - Capacities'!$F$3:$F$1128, MATCH(0,COUNTIF($A$1:A288, 'Input - Capacities'!$F$3:$F$1128), 0)),"")</f>
        <v>TRNCHNGDCHNJX</v>
      </c>
      <c r="B289" s="53" t="str">
        <f t="shared" si="2"/>
        <v>CHNGD</v>
      </c>
      <c r="C289" s="53" t="str">
        <f t="shared" si="3"/>
        <v>CHNJX</v>
      </c>
      <c r="D289" s="53" t="str">
        <f t="shared" ref="D289:E289" si="290">left(B289,3)</f>
        <v>CHN</v>
      </c>
      <c r="E289" s="53" t="str">
        <f t="shared" si="290"/>
        <v>CHN</v>
      </c>
      <c r="F289" s="53">
        <f>max(SUMIFS('Input - Capacities'!$I$3:$I$1128,'Input - Capacities'!$F$3:$F$1128,A289))</f>
        <v>0</v>
      </c>
      <c r="G289" s="53">
        <f>max(SUMIFS('Input - Capacities'!$J$3:$J$1128,'Input - Capacities'!$F$3:$F$1128,A289))*-1</f>
        <v>0</v>
      </c>
      <c r="H289" s="53" t="str">
        <f>if(len(vlookup(A289,'Input - Capacities'!$F$3:$W$2013,6,0))&gt;0,vlookup(A289,'Input - Capacities'!$F$3:$W$2013,6,0),"-")</f>
        <v>-</v>
      </c>
      <c r="I289" s="53" t="str">
        <f>if(len(vlookup(A289,'Input - Capacities'!$F$3:$W$2013,7,0))&gt;0,vlookup(A289,'Input - Capacities'!$F$3:$W$2013,7,0),"-")</f>
        <v>-</v>
      </c>
      <c r="J289" s="54" t="str">
        <f>if(len(vlookup(A289,'Input - Capacities'!$F$3:$W$2013,13,0))&gt;0,vlookup(A289,'Input - Capacities'!$F$3:$W$2013,13,0),"-")</f>
        <v>https://github.com/switch-model/switch-china-open-model</v>
      </c>
      <c r="K289" s="55" t="str">
        <f>if(len(vlookup(A289,'Input - Capacities'!$F$3:$W$2013,14,0))&gt;0,vlookup(A289,'Input - Capacities'!$F$3:$W$2013,14,0),"-")</f>
        <v>-</v>
      </c>
      <c r="L289" s="53" t="str">
        <f>if(len(vlookup(A289,'Input - Capacities'!$F$3:$W$2013,17,0))&gt;0,vlookup(A289,'Input - Capacities'!$F$3:$W$2013,17,0),"-")</f>
        <v>No data available on lower voltage inter-regional transmission development within China so planned capacities set to 0.</v>
      </c>
      <c r="M289" s="53" t="str">
        <f>if(len(vlookup(A289,'Input - Capacities'!$F$3:$W$2013,18,0))&gt;0,vlookup(A289,'Input - Capacities'!$F$3:$W$2013,18,0),"-")</f>
        <v>Use of data from SWITCH-China requires citation of number of data sources (see Github page)</v>
      </c>
    </row>
    <row r="290">
      <c r="A290" s="53" t="str">
        <f t="array" ref="A290">IFERROR(INDEX('Input - Capacities'!$F$3:$F$1128, MATCH(0,COUNTIF($A$1:A289, 'Input - Capacities'!$F$3:$F$1128), 0)),"")</f>
        <v>TRNCHNGDCHNMA</v>
      </c>
      <c r="B290" s="53" t="str">
        <f t="shared" si="2"/>
        <v>CHNGD</v>
      </c>
      <c r="C290" s="53" t="str">
        <f t="shared" si="3"/>
        <v>CHNMA</v>
      </c>
      <c r="D290" s="53" t="str">
        <f t="shared" ref="D290:E290" si="291">left(B290,3)</f>
        <v>CHN</v>
      </c>
      <c r="E290" s="53" t="str">
        <f t="shared" si="291"/>
        <v>CHN</v>
      </c>
      <c r="F290" s="53">
        <f>max(SUMIFS('Input - Capacities'!$I$3:$I$1128,'Input - Capacities'!$F$3:$F$1128,A290))</f>
        <v>1700</v>
      </c>
      <c r="G290" s="53">
        <f>max(SUMIFS('Input - Capacities'!$J$3:$J$1128,'Input - Capacities'!$F$3:$F$1128,A290))*-1</f>
        <v>1700</v>
      </c>
      <c r="H290" s="53" t="str">
        <f>if(len(vlookup(A290,'Input - Capacities'!$F$3:$W$2013,6,0))&gt;0,vlookup(A290,'Input - Capacities'!$F$3:$W$2013,6,0),"-")</f>
        <v>-</v>
      </c>
      <c r="I290" s="53" t="str">
        <f>if(len(vlookup(A290,'Input - Capacities'!$F$3:$W$2013,7,0))&gt;0,vlookup(A290,'Input - Capacities'!$F$3:$W$2013,7,0),"-")</f>
        <v>-</v>
      </c>
      <c r="J290" s="54" t="str">
        <f>if(len(vlookup(A290,'Input - Capacities'!$F$3:$W$2013,13,0))&gt;0,vlookup(A290,'Input - Capacities'!$F$3:$W$2013,13,0),"-")</f>
        <v>https://news.cgtn.com/news/2022-11-25/3rd-power-transmission-line-from-Guangdong-to-Macao-put-into-operation-1ffF7CrsDkY/index.html</v>
      </c>
      <c r="K290" s="55" t="str">
        <f>if(len(vlookup(A290,'Input - Capacities'!$F$3:$W$2013,14,0))&gt;0,vlookup(A290,'Input - Capacities'!$F$3:$W$2013,14,0),"-")</f>
        <v>-</v>
      </c>
      <c r="L290" s="53" t="str">
        <f>if(len(vlookup(A290,'Input - Capacities'!$F$3:$W$2013,17,0))&gt;0,vlookup(A290,'Input - Capacities'!$F$3:$W$2013,17,0),"-")</f>
        <v>-</v>
      </c>
      <c r="M290" s="53" t="str">
        <f>if(len(vlookup(A290,'Input - Capacities'!$F$3:$W$2013,18,0))&gt;0,vlookup(A290,'Input - Capacities'!$F$3:$W$2013,18,0),"-")</f>
        <v>A thirds interconnector between Macao and Guangdong has been operationalized in 2022 as part of Macao's Five-Year Plan period (2021-2025). No further indications for newly planned projects can be found.</v>
      </c>
    </row>
    <row r="291">
      <c r="A291" s="53" t="str">
        <f t="array" ref="A291">IFERROR(INDEX('Input - Capacities'!$F$3:$F$1128, MATCH(0,COUNTIF($A$1:A290, 'Input - Capacities'!$F$3:$F$1128), 0)),"")</f>
        <v>TRNCHNGDCHNSC</v>
      </c>
      <c r="B291" s="53" t="str">
        <f t="shared" si="2"/>
        <v>CHNGD</v>
      </c>
      <c r="C291" s="53" t="str">
        <f t="shared" si="3"/>
        <v>CHNSC</v>
      </c>
      <c r="D291" s="53" t="str">
        <f t="shared" ref="D291:E291" si="292">left(B291,3)</f>
        <v>CHN</v>
      </c>
      <c r="E291" s="53" t="str">
        <f t="shared" si="292"/>
        <v>CHN</v>
      </c>
      <c r="F291" s="53">
        <f>max(SUMIFS('Input - Capacities'!$I$3:$I$1128,'Input - Capacities'!$F$3:$F$1128,A291))</f>
        <v>14400</v>
      </c>
      <c r="G291" s="53">
        <f>max(SUMIFS('Input - Capacities'!$J$3:$J$1128,'Input - Capacities'!$F$3:$F$1128,A291))*-1</f>
        <v>14400</v>
      </c>
      <c r="H291" s="53" t="str">
        <f>if(len(vlookup(A291,'Input - Capacities'!$F$3:$W$2013,6,0))&gt;0,vlookup(A291,'Input - Capacities'!$F$3:$W$2013,6,0),"-")</f>
        <v>-</v>
      </c>
      <c r="I291" s="53" t="str">
        <f>if(len(vlookup(A291,'Input - Capacities'!$F$3:$W$2013,7,0))&gt;0,vlookup(A291,'Input - Capacities'!$F$3:$W$2013,7,0),"-")</f>
        <v>-</v>
      </c>
      <c r="J291" s="54" t="str">
        <f>if(len(vlookup(A291,'Input - Capacities'!$F$3:$W$2013,13,0))&gt;0,vlookup(A291,'Input - Capacities'!$F$3:$W$2013,13,0),"-")</f>
        <v>https://github.com/switch-model/switch-china-open-model</v>
      </c>
      <c r="K291" s="55" t="str">
        <f>if(len(vlookup(A291,'Input - Capacities'!$F$3:$W$2013,14,0))&gt;0,vlookup(A291,'Input - Capacities'!$F$3:$W$2013,14,0),"-")</f>
        <v>-</v>
      </c>
      <c r="L291" s="53" t="str">
        <f>if(len(vlookup(A291,'Input - Capacities'!$F$3:$W$2013,17,0))&gt;0,vlookup(A291,'Input - Capacities'!$F$3:$W$2013,17,0),"-")</f>
        <v>No data available on lower voltage inter-regional transmission development within China so planned capacities set to 0.</v>
      </c>
      <c r="M291" s="53" t="str">
        <f>if(len(vlookup(A291,'Input - Capacities'!$F$3:$W$2013,18,0))&gt;0,vlookup(A291,'Input - Capacities'!$F$3:$W$2013,18,0),"-")</f>
        <v>Use of data from SWITCH-China requires citation of number of data sources (see Github page)</v>
      </c>
    </row>
    <row r="292">
      <c r="A292" s="53" t="str">
        <f t="array" ref="A292">IFERROR(INDEX('Input - Capacities'!$F$3:$F$1128, MATCH(0,COUNTIF($A$1:A291, 'Input - Capacities'!$F$3:$F$1128), 0)),"")</f>
        <v>TRNCHNGDCHNYU</v>
      </c>
      <c r="B292" s="53" t="str">
        <f t="shared" si="2"/>
        <v>CHNGD</v>
      </c>
      <c r="C292" s="53" t="str">
        <f t="shared" si="3"/>
        <v>CHNYU</v>
      </c>
      <c r="D292" s="53" t="str">
        <f t="shared" ref="D292:E292" si="293">left(B292,3)</f>
        <v>CHN</v>
      </c>
      <c r="E292" s="53" t="str">
        <f t="shared" si="293"/>
        <v>CHN</v>
      </c>
      <c r="F292" s="53">
        <f>max(SUMIFS('Input - Capacities'!$I$3:$I$1128,'Input - Capacities'!$F$3:$F$1128,A292))</f>
        <v>24700</v>
      </c>
      <c r="G292" s="53">
        <f>max(SUMIFS('Input - Capacities'!$J$3:$J$1128,'Input - Capacities'!$F$3:$F$1128,A292))*-1</f>
        <v>29700</v>
      </c>
      <c r="H292" s="53" t="str">
        <f>if(len(vlookup(A292,'Input - Capacities'!$F$3:$W$2013,6,0))&gt;0,vlookup(A292,'Input - Capacities'!$F$3:$W$2013,6,0),"-")</f>
        <v>-</v>
      </c>
      <c r="I292" s="53" t="str">
        <f>if(len(vlookup(A292,'Input - Capacities'!$F$3:$W$2013,7,0))&gt;0,vlookup(A292,'Input - Capacities'!$F$3:$W$2013,7,0),"-")</f>
        <v>-</v>
      </c>
      <c r="J292" s="54" t="str">
        <f>if(len(vlookup(A292,'Input - Capacities'!$F$3:$W$2013,13,0))&gt;0,vlookup(A292,'Input - Capacities'!$F$3:$W$2013,13,0),"-")</f>
        <v>https://github.com/switch-model/switch-china-open-model</v>
      </c>
      <c r="K292" s="54" t="str">
        <f>if(len(vlookup(A292,'Input - Capacities'!$F$3:$W$2013,14,0))&gt;0,vlookup(A292,'Input - Capacities'!$F$3:$W$2013,14,0),"-")</f>
        <v>https://cleanenergygrid.org/wp-content/uploads/2020/11/Macro-Grids-in-the-Mainstream-1.pdf</v>
      </c>
      <c r="L292" s="53" t="str">
        <f>if(len(vlookup(A292,'Input - Capacities'!$F$3:$W$2013,17,0))&gt;0,vlookup(A292,'Input - Capacities'!$F$3:$W$2013,17,0),"-")</f>
        <v>Includes existing 5 GW Wudongde-Guangxi-Guangdong line (capacity not yet included in SWITCH data with 2020 baseline year). Long-distance UHV line to connect renewable resources in to demand centers.</v>
      </c>
      <c r="M292" s="53" t="str">
        <f>if(len(vlookup(A292,'Input - Capacities'!$F$3:$W$2013,18,0))&gt;0,vlookup(A292,'Input - Capacities'!$F$3:$W$2013,18,0),"-")</f>
        <v>Use of data from SWITCH-China requires citation of number of data sources (see Github page)</v>
      </c>
    </row>
    <row r="293">
      <c r="A293" s="53" t="str">
        <f t="array" ref="A293">IFERROR(INDEX('Input - Capacities'!$F$3:$F$1128, MATCH(0,COUNTIF($A$1:A292, 'Input - Capacities'!$F$3:$F$1128), 0)),"")</f>
        <v>TRNCHNGUCHNGX</v>
      </c>
      <c r="B293" s="53" t="str">
        <f t="shared" si="2"/>
        <v>CHNGU</v>
      </c>
      <c r="C293" s="53" t="str">
        <f t="shared" si="3"/>
        <v>CHNGX</v>
      </c>
      <c r="D293" s="53" t="str">
        <f t="shared" ref="D293:E293" si="294">left(B293,3)</f>
        <v>CHN</v>
      </c>
      <c r="E293" s="53" t="str">
        <f t="shared" si="294"/>
        <v>CHN</v>
      </c>
      <c r="F293" s="53">
        <f>max(SUMIFS('Input - Capacities'!$I$3:$I$1128,'Input - Capacities'!$F$3:$F$1128,A293))</f>
        <v>2500</v>
      </c>
      <c r="G293" s="53">
        <f>max(SUMIFS('Input - Capacities'!$J$3:$J$1128,'Input - Capacities'!$F$3:$F$1128,A293))*-1</f>
        <v>2500</v>
      </c>
      <c r="H293" s="53" t="str">
        <f>if(len(vlookup(A293,'Input - Capacities'!$F$3:$W$2013,6,0))&gt;0,vlookup(A293,'Input - Capacities'!$F$3:$W$2013,6,0),"-")</f>
        <v>-</v>
      </c>
      <c r="I293" s="53" t="str">
        <f>if(len(vlookup(A293,'Input - Capacities'!$F$3:$W$2013,7,0))&gt;0,vlookup(A293,'Input - Capacities'!$F$3:$W$2013,7,0),"-")</f>
        <v>-</v>
      </c>
      <c r="J293" s="54" t="str">
        <f>if(len(vlookup(A293,'Input - Capacities'!$F$3:$W$2013,13,0))&gt;0,vlookup(A293,'Input - Capacities'!$F$3:$W$2013,13,0),"-")</f>
        <v>https://github.com/switch-model/switch-china-open-model</v>
      </c>
      <c r="K293" s="55" t="str">
        <f>if(len(vlookup(A293,'Input - Capacities'!$F$3:$W$2013,14,0))&gt;0,vlookup(A293,'Input - Capacities'!$F$3:$W$2013,14,0),"-")</f>
        <v>-</v>
      </c>
      <c r="L293" s="53" t="str">
        <f>if(len(vlookup(A293,'Input - Capacities'!$F$3:$W$2013,17,0))&gt;0,vlookup(A293,'Input - Capacities'!$F$3:$W$2013,17,0),"-")</f>
        <v>No data available on lower voltage inter-regional transmission development within China so planned capacities set to 0.</v>
      </c>
      <c r="M293" s="53" t="str">
        <f>if(len(vlookup(A293,'Input - Capacities'!$F$3:$W$2013,18,0))&gt;0,vlookup(A293,'Input - Capacities'!$F$3:$W$2013,18,0),"-")</f>
        <v>Use of data from SWITCH-China requires citation of number of data sources (see Github page)</v>
      </c>
    </row>
    <row r="294">
      <c r="A294" s="53" t="str">
        <f t="array" ref="A294">IFERROR(INDEX('Input - Capacities'!$F$3:$F$1128, MATCH(0,COUNTIF($A$1:A293, 'Input - Capacities'!$F$3:$F$1128), 0)),"")</f>
        <v>TRNCHNGUCHNHN</v>
      </c>
      <c r="B294" s="53" t="str">
        <f t="shared" si="2"/>
        <v>CHNGU</v>
      </c>
      <c r="C294" s="53" t="str">
        <f t="shared" si="3"/>
        <v>CHNHN</v>
      </c>
      <c r="D294" s="53" t="str">
        <f t="shared" ref="D294:E294" si="295">left(B294,3)</f>
        <v>CHN</v>
      </c>
      <c r="E294" s="53" t="str">
        <f t="shared" si="295"/>
        <v>CHN</v>
      </c>
      <c r="F294" s="53">
        <f>max(SUMIFS('Input - Capacities'!$I$3:$I$1128,'Input - Capacities'!$F$3:$F$1128,A294))</f>
        <v>0</v>
      </c>
      <c r="G294" s="53">
        <f>max(SUMIFS('Input - Capacities'!$J$3:$J$1128,'Input - Capacities'!$F$3:$F$1128,A294))*-1</f>
        <v>0</v>
      </c>
      <c r="H294" s="53" t="str">
        <f>if(len(vlookup(A294,'Input - Capacities'!$F$3:$W$2013,6,0))&gt;0,vlookup(A294,'Input - Capacities'!$F$3:$W$2013,6,0),"-")</f>
        <v>-</v>
      </c>
      <c r="I294" s="53" t="str">
        <f>if(len(vlookup(A294,'Input - Capacities'!$F$3:$W$2013,7,0))&gt;0,vlookup(A294,'Input - Capacities'!$F$3:$W$2013,7,0),"-")</f>
        <v>-</v>
      </c>
      <c r="J294" s="54" t="str">
        <f>if(len(vlookup(A294,'Input - Capacities'!$F$3:$W$2013,13,0))&gt;0,vlookup(A294,'Input - Capacities'!$F$3:$W$2013,13,0),"-")</f>
        <v>https://github.com/switch-model/switch-china-open-model</v>
      </c>
      <c r="K294" s="55" t="str">
        <f>if(len(vlookup(A294,'Input - Capacities'!$F$3:$W$2013,14,0))&gt;0,vlookup(A294,'Input - Capacities'!$F$3:$W$2013,14,0),"-")</f>
        <v>-</v>
      </c>
      <c r="L294" s="53" t="str">
        <f>if(len(vlookup(A294,'Input - Capacities'!$F$3:$W$2013,17,0))&gt;0,vlookup(A294,'Input - Capacities'!$F$3:$W$2013,17,0),"-")</f>
        <v>No data available on lower voltage inter-regional transmission development within China so planned capacities set to 0.</v>
      </c>
      <c r="M294" s="53" t="str">
        <f>if(len(vlookup(A294,'Input - Capacities'!$F$3:$W$2013,18,0))&gt;0,vlookup(A294,'Input - Capacities'!$F$3:$W$2013,18,0),"-")</f>
        <v>Use of data from SWITCH-China requires citation of number of data sources (see Github page)</v>
      </c>
    </row>
    <row r="295">
      <c r="A295" s="53" t="str">
        <f t="array" ref="A295">IFERROR(INDEX('Input - Capacities'!$F$3:$F$1128, MATCH(0,COUNTIF($A$1:A294, 'Input - Capacities'!$F$3:$F$1128), 0)),"")</f>
        <v>TRNCHNGUCHNJS</v>
      </c>
      <c r="B295" s="53" t="str">
        <f t="shared" si="2"/>
        <v>CHNGU</v>
      </c>
      <c r="C295" s="53" t="str">
        <f t="shared" si="3"/>
        <v>CHNJS</v>
      </c>
      <c r="D295" s="53" t="str">
        <f t="shared" ref="D295:E295" si="296">left(B295,3)</f>
        <v>CHN</v>
      </c>
      <c r="E295" s="53" t="str">
        <f t="shared" si="296"/>
        <v>CHN</v>
      </c>
      <c r="F295" s="53">
        <f>max(SUMIFS('Input - Capacities'!$I$3:$I$1128,'Input - Capacities'!$F$3:$F$1128,A295))</f>
        <v>7200</v>
      </c>
      <c r="G295" s="53">
        <f>max(SUMIFS('Input - Capacities'!$J$3:$J$1128,'Input - Capacities'!$F$3:$F$1128,A295))*-1</f>
        <v>7200</v>
      </c>
      <c r="H295" s="53" t="str">
        <f>if(len(vlookup(A295,'Input - Capacities'!$F$3:$W$2013,6,0))&gt;0,vlookup(A295,'Input - Capacities'!$F$3:$W$2013,6,0),"-")</f>
        <v>-</v>
      </c>
      <c r="I295" s="53" t="str">
        <f>if(len(vlookup(A295,'Input - Capacities'!$F$3:$W$2013,7,0))&gt;0,vlookup(A295,'Input - Capacities'!$F$3:$W$2013,7,0),"-")</f>
        <v>-</v>
      </c>
      <c r="J295" s="54" t="str">
        <f>if(len(vlookup(A295,'Input - Capacities'!$F$3:$W$2013,13,0))&gt;0,vlookup(A295,'Input - Capacities'!$F$3:$W$2013,13,0),"-")</f>
        <v>https://github.com/switch-model/switch-china-open-model</v>
      </c>
      <c r="K295" s="55" t="str">
        <f>if(len(vlookup(A295,'Input - Capacities'!$F$3:$W$2013,14,0))&gt;0,vlookup(A295,'Input - Capacities'!$F$3:$W$2013,14,0),"-")</f>
        <v>-</v>
      </c>
      <c r="L295" s="53" t="str">
        <f>if(len(vlookup(A295,'Input - Capacities'!$F$3:$W$2013,17,0))&gt;0,vlookup(A295,'Input - Capacities'!$F$3:$W$2013,17,0),"-")</f>
        <v>No data available on lower voltage inter-regional transmission development within China so planned capacities set to 0.</v>
      </c>
      <c r="M295" s="53" t="str">
        <f>if(len(vlookup(A295,'Input - Capacities'!$F$3:$W$2013,18,0))&gt;0,vlookup(A295,'Input - Capacities'!$F$3:$W$2013,18,0),"-")</f>
        <v>Use of data from SWITCH-China requires citation of number of data sources (see Github page)</v>
      </c>
    </row>
    <row r="296">
      <c r="A296" s="53" t="str">
        <f t="array" ref="A296">IFERROR(INDEX('Input - Capacities'!$F$3:$F$1128, MATCH(0,COUNTIF($A$1:A295, 'Input - Capacities'!$F$3:$F$1128), 0)),"")</f>
        <v>TRNCHNGUCHNSC</v>
      </c>
      <c r="B296" s="53" t="str">
        <f t="shared" si="2"/>
        <v>CHNGU</v>
      </c>
      <c r="C296" s="53" t="str">
        <f t="shared" si="3"/>
        <v>CHNSC</v>
      </c>
      <c r="D296" s="53" t="str">
        <f t="shared" ref="D296:E296" si="297">left(B296,3)</f>
        <v>CHN</v>
      </c>
      <c r="E296" s="53" t="str">
        <f t="shared" si="297"/>
        <v>CHN</v>
      </c>
      <c r="F296" s="53">
        <f>max(SUMIFS('Input - Capacities'!$I$3:$I$1128,'Input - Capacities'!$F$3:$F$1128,A296))</f>
        <v>0</v>
      </c>
      <c r="G296" s="53">
        <f>max(SUMIFS('Input - Capacities'!$J$3:$J$1128,'Input - Capacities'!$F$3:$F$1128,A296))*-1</f>
        <v>0</v>
      </c>
      <c r="H296" s="53" t="str">
        <f>if(len(vlookup(A296,'Input - Capacities'!$F$3:$W$2013,6,0))&gt;0,vlookup(A296,'Input - Capacities'!$F$3:$W$2013,6,0),"-")</f>
        <v>-</v>
      </c>
      <c r="I296" s="53" t="str">
        <f>if(len(vlookup(A296,'Input - Capacities'!$F$3:$W$2013,7,0))&gt;0,vlookup(A296,'Input - Capacities'!$F$3:$W$2013,7,0),"-")</f>
        <v>-</v>
      </c>
      <c r="J296" s="54" t="str">
        <f>if(len(vlookup(A296,'Input - Capacities'!$F$3:$W$2013,13,0))&gt;0,vlookup(A296,'Input - Capacities'!$F$3:$W$2013,13,0),"-")</f>
        <v>https://github.com/switch-model/switch-china-open-model</v>
      </c>
      <c r="K296" s="55" t="str">
        <f>if(len(vlookup(A296,'Input - Capacities'!$F$3:$W$2013,14,0))&gt;0,vlookup(A296,'Input - Capacities'!$F$3:$W$2013,14,0),"-")</f>
        <v>-</v>
      </c>
      <c r="L296" s="53" t="str">
        <f>if(len(vlookup(A296,'Input - Capacities'!$F$3:$W$2013,17,0))&gt;0,vlookup(A296,'Input - Capacities'!$F$3:$W$2013,17,0),"-")</f>
        <v>No data available on lower voltage inter-regional transmission development within China so planned capacities set to 0.</v>
      </c>
      <c r="M296" s="53" t="str">
        <f>if(len(vlookup(A296,'Input - Capacities'!$F$3:$W$2013,18,0))&gt;0,vlookup(A296,'Input - Capacities'!$F$3:$W$2013,18,0),"-")</f>
        <v>Use of data from SWITCH-China requires citation of number of data sources (see Github page)</v>
      </c>
    </row>
    <row r="297">
      <c r="A297" s="53" t="str">
        <f t="array" ref="A297">IFERROR(INDEX('Input - Capacities'!$F$3:$F$1128, MATCH(0,COUNTIF($A$1:A296, 'Input - Capacities'!$F$3:$F$1128), 0)),"")</f>
        <v>TRNCHNGUCHNYU</v>
      </c>
      <c r="B297" s="53" t="str">
        <f t="shared" si="2"/>
        <v>CHNGU</v>
      </c>
      <c r="C297" s="53" t="str">
        <f t="shared" si="3"/>
        <v>CHNYU</v>
      </c>
      <c r="D297" s="53" t="str">
        <f t="shared" ref="D297:E297" si="298">left(B297,3)</f>
        <v>CHN</v>
      </c>
      <c r="E297" s="53" t="str">
        <f t="shared" si="298"/>
        <v>CHN</v>
      </c>
      <c r="F297" s="53">
        <f>max(SUMIFS('Input - Capacities'!$I$3:$I$1128,'Input - Capacities'!$F$3:$F$1128,A297))</f>
        <v>5500</v>
      </c>
      <c r="G297" s="53">
        <f>max(SUMIFS('Input - Capacities'!$J$3:$J$1128,'Input - Capacities'!$F$3:$F$1128,A297))*-1</f>
        <v>5500</v>
      </c>
      <c r="H297" s="53" t="str">
        <f>if(len(vlookup(A297,'Input - Capacities'!$F$3:$W$2013,6,0))&gt;0,vlookup(A297,'Input - Capacities'!$F$3:$W$2013,6,0),"-")</f>
        <v>-</v>
      </c>
      <c r="I297" s="53" t="str">
        <f>if(len(vlookup(A297,'Input - Capacities'!$F$3:$W$2013,7,0))&gt;0,vlookup(A297,'Input - Capacities'!$F$3:$W$2013,7,0),"-")</f>
        <v>-</v>
      </c>
      <c r="J297" s="54" t="str">
        <f>if(len(vlookup(A297,'Input - Capacities'!$F$3:$W$2013,13,0))&gt;0,vlookup(A297,'Input - Capacities'!$F$3:$W$2013,13,0),"-")</f>
        <v>https://github.com/switch-model/switch-china-open-model</v>
      </c>
      <c r="K297" s="55" t="str">
        <f>if(len(vlookup(A297,'Input - Capacities'!$F$3:$W$2013,14,0))&gt;0,vlookup(A297,'Input - Capacities'!$F$3:$W$2013,14,0),"-")</f>
        <v>-</v>
      </c>
      <c r="L297" s="53" t="str">
        <f>if(len(vlookup(A297,'Input - Capacities'!$F$3:$W$2013,17,0))&gt;0,vlookup(A297,'Input - Capacities'!$F$3:$W$2013,17,0),"-")</f>
        <v>No data available on lower voltage inter-regional transmission development within China so planned capacities set to 0.</v>
      </c>
      <c r="M297" s="53" t="str">
        <f>if(len(vlookup(A297,'Input - Capacities'!$F$3:$W$2013,18,0))&gt;0,vlookup(A297,'Input - Capacities'!$F$3:$W$2013,18,0),"-")</f>
        <v>Use of data from SWITCH-China requires citation of number of data sources (see Github page)</v>
      </c>
    </row>
    <row r="298">
      <c r="A298" s="53" t="str">
        <f t="array" ref="A298">IFERROR(INDEX('Input - Capacities'!$F$3:$F$1128, MATCH(0,COUNTIF($A$1:A297, 'Input - Capacities'!$F$3:$F$1128), 0)),"")</f>
        <v>TRNCHNGXCHNHN</v>
      </c>
      <c r="B298" s="53" t="str">
        <f t="shared" si="2"/>
        <v>CHNGX</v>
      </c>
      <c r="C298" s="53" t="str">
        <f t="shared" si="3"/>
        <v>CHNHN</v>
      </c>
      <c r="D298" s="53" t="str">
        <f t="shared" ref="D298:E298" si="299">left(B298,3)</f>
        <v>CHN</v>
      </c>
      <c r="E298" s="53" t="str">
        <f t="shared" si="299"/>
        <v>CHN</v>
      </c>
      <c r="F298" s="53">
        <f>max(SUMIFS('Input - Capacities'!$I$3:$I$1128,'Input - Capacities'!$F$3:$F$1128,A298))</f>
        <v>0</v>
      </c>
      <c r="G298" s="53">
        <f>max(SUMIFS('Input - Capacities'!$J$3:$J$1128,'Input - Capacities'!$F$3:$F$1128,A298))*-1</f>
        <v>0</v>
      </c>
      <c r="H298" s="53" t="str">
        <f>if(len(vlookup(A298,'Input - Capacities'!$F$3:$W$2013,6,0))&gt;0,vlookup(A298,'Input - Capacities'!$F$3:$W$2013,6,0),"-")</f>
        <v>-</v>
      </c>
      <c r="I298" s="53" t="str">
        <f>if(len(vlookup(A298,'Input - Capacities'!$F$3:$W$2013,7,0))&gt;0,vlookup(A298,'Input - Capacities'!$F$3:$W$2013,7,0),"-")</f>
        <v>-</v>
      </c>
      <c r="J298" s="54" t="str">
        <f>if(len(vlookup(A298,'Input - Capacities'!$F$3:$W$2013,13,0))&gt;0,vlookup(A298,'Input - Capacities'!$F$3:$W$2013,13,0),"-")</f>
        <v>https://github.com/switch-model/switch-china-open-model</v>
      </c>
      <c r="K298" s="55" t="str">
        <f>if(len(vlookup(A298,'Input - Capacities'!$F$3:$W$2013,14,0))&gt;0,vlookup(A298,'Input - Capacities'!$F$3:$W$2013,14,0),"-")</f>
        <v>-</v>
      </c>
      <c r="L298" s="53" t="str">
        <f>if(len(vlookup(A298,'Input - Capacities'!$F$3:$W$2013,17,0))&gt;0,vlookup(A298,'Input - Capacities'!$F$3:$W$2013,17,0),"-")</f>
        <v>No data available on lower voltage inter-regional transmission development within China so planned capacities set to 0.</v>
      </c>
      <c r="M298" s="53" t="str">
        <f>if(len(vlookup(A298,'Input - Capacities'!$F$3:$W$2013,18,0))&gt;0,vlookup(A298,'Input - Capacities'!$F$3:$W$2013,18,0),"-")</f>
        <v>Use of data from SWITCH-China requires citation of number of data sources (see Github page)</v>
      </c>
    </row>
    <row r="299">
      <c r="A299" s="53" t="str">
        <f t="array" ref="A299">IFERROR(INDEX('Input - Capacities'!$F$3:$F$1128, MATCH(0,COUNTIF($A$1:A298, 'Input - Capacities'!$F$3:$F$1128), 0)),"")</f>
        <v>TRNCHNGXCHNXI</v>
      </c>
      <c r="B299" s="53" t="str">
        <f t="shared" si="2"/>
        <v>CHNGX</v>
      </c>
      <c r="C299" s="53" t="str">
        <f t="shared" si="3"/>
        <v>CHNXI</v>
      </c>
      <c r="D299" s="53" t="str">
        <f t="shared" ref="D299:E299" si="300">left(B299,3)</f>
        <v>CHN</v>
      </c>
      <c r="E299" s="53" t="str">
        <f t="shared" si="300"/>
        <v>CHN</v>
      </c>
      <c r="F299" s="53">
        <f>max(SUMIFS('Input - Capacities'!$I$3:$I$1128,'Input - Capacities'!$F$3:$F$1128,A299))</f>
        <v>0</v>
      </c>
      <c r="G299" s="53">
        <f>max(SUMIFS('Input - Capacities'!$J$3:$J$1128,'Input - Capacities'!$F$3:$F$1128,A299))*-1</f>
        <v>0</v>
      </c>
      <c r="H299" s="53" t="str">
        <f>if(len(vlookup(A299,'Input - Capacities'!$F$3:$W$2013,6,0))&gt;0,vlookup(A299,'Input - Capacities'!$F$3:$W$2013,6,0),"-")</f>
        <v>-</v>
      </c>
      <c r="I299" s="53" t="str">
        <f>if(len(vlookup(A299,'Input - Capacities'!$F$3:$W$2013,7,0))&gt;0,vlookup(A299,'Input - Capacities'!$F$3:$W$2013,7,0),"-")</f>
        <v>-</v>
      </c>
      <c r="J299" s="54" t="str">
        <f>if(len(vlookup(A299,'Input - Capacities'!$F$3:$W$2013,13,0))&gt;0,vlookup(A299,'Input - Capacities'!$F$3:$W$2013,13,0),"-")</f>
        <v>https://github.com/switch-model/switch-china-open-model</v>
      </c>
      <c r="K299" s="55" t="str">
        <f>if(len(vlookup(A299,'Input - Capacities'!$F$3:$W$2013,14,0))&gt;0,vlookup(A299,'Input - Capacities'!$F$3:$W$2013,14,0),"-")</f>
        <v>-</v>
      </c>
      <c r="L299" s="53" t="str">
        <f>if(len(vlookup(A299,'Input - Capacities'!$F$3:$W$2013,17,0))&gt;0,vlookup(A299,'Input - Capacities'!$F$3:$W$2013,17,0),"-")</f>
        <v>No data available on lower voltage inter-regional transmission development within China so planned capacities set to 0.</v>
      </c>
      <c r="M299" s="53" t="str">
        <f>if(len(vlookup(A299,'Input - Capacities'!$F$3:$W$2013,18,0))&gt;0,vlookup(A299,'Input - Capacities'!$F$3:$W$2013,18,0),"-")</f>
        <v>Use of data from SWITCH-China requires citation of number of data sources (see Github page)</v>
      </c>
    </row>
    <row r="300">
      <c r="A300" s="53" t="str">
        <f t="array" ref="A300">IFERROR(INDEX('Input - Capacities'!$F$3:$F$1128, MATCH(0,COUNTIF($A$1:A299, 'Input - Capacities'!$F$3:$F$1128), 0)),"")</f>
        <v>TRNCHNGXCHNYU</v>
      </c>
      <c r="B300" s="53" t="str">
        <f t="shared" si="2"/>
        <v>CHNGX</v>
      </c>
      <c r="C300" s="53" t="str">
        <f t="shared" si="3"/>
        <v>CHNYU</v>
      </c>
      <c r="D300" s="53" t="str">
        <f t="shared" ref="D300:E300" si="301">left(B300,3)</f>
        <v>CHN</v>
      </c>
      <c r="E300" s="53" t="str">
        <f t="shared" si="301"/>
        <v>CHN</v>
      </c>
      <c r="F300" s="53">
        <f>max(SUMIFS('Input - Capacities'!$I$3:$I$1128,'Input - Capacities'!$F$3:$F$1128,A300))</f>
        <v>2500</v>
      </c>
      <c r="G300" s="53">
        <f>max(SUMIFS('Input - Capacities'!$J$3:$J$1128,'Input - Capacities'!$F$3:$F$1128,A300))*-1</f>
        <v>5500</v>
      </c>
      <c r="H300" s="53" t="str">
        <f>if(len(vlookup(A300,'Input - Capacities'!$F$3:$W$2013,6,0))&gt;0,vlookup(A300,'Input - Capacities'!$F$3:$W$2013,6,0),"-")</f>
        <v>-</v>
      </c>
      <c r="I300" s="53" t="str">
        <f>if(len(vlookup(A300,'Input - Capacities'!$F$3:$W$2013,7,0))&gt;0,vlookup(A300,'Input - Capacities'!$F$3:$W$2013,7,0),"-")</f>
        <v>-</v>
      </c>
      <c r="J300" s="54" t="str">
        <f>if(len(vlookup(A300,'Input - Capacities'!$F$3:$W$2013,13,0))&gt;0,vlookup(A300,'Input - Capacities'!$F$3:$W$2013,13,0),"-")</f>
        <v>https://github.com/switch-model/switch-china-open-model</v>
      </c>
      <c r="K300" s="54" t="str">
        <f>if(len(vlookup(A300,'Input - Capacities'!$F$3:$W$2013,14,0))&gt;0,vlookup(A300,'Input - Capacities'!$F$3:$W$2013,14,0),"-")</f>
        <v>https://cleanenergygrid.org/wp-content/uploads/2020/11/Macro-Grids-in-the-Mainstream-1.pdf</v>
      </c>
      <c r="L300" s="53" t="str">
        <f>if(len(vlookup(A300,'Input - Capacities'!$F$3:$W$2013,17,0))&gt;0,vlookup(A300,'Input - Capacities'!$F$3:$W$2013,17,0),"-")</f>
        <v>Includes existing 3 GW Wudongde-Guangxi-Guangdong line (capacity not yet included in SWITCH data with 2020 baseline year). Long-distance UHV line to connect renewable resources in to demand centers.</v>
      </c>
      <c r="M300" s="53" t="str">
        <f>if(len(vlookup(A300,'Input - Capacities'!$F$3:$W$2013,18,0))&gt;0,vlookup(A300,'Input - Capacities'!$F$3:$W$2013,18,0),"-")</f>
        <v>Use of data from SWITCH-China requires citation of number of data sources (see Github page)</v>
      </c>
    </row>
    <row r="301">
      <c r="A301" s="53" t="str">
        <f t="array" ref="A301">IFERROR(INDEX('Input - Capacities'!$F$3:$F$1128, MATCH(0,COUNTIF($A$1:A300, 'Input - Capacities'!$F$3:$F$1128), 0)),"")</f>
        <v>TRNCHNGXVNMNO</v>
      </c>
      <c r="B301" s="53" t="str">
        <f t="shared" si="2"/>
        <v>CHNGX</v>
      </c>
      <c r="C301" s="53" t="str">
        <f t="shared" si="3"/>
        <v>VNMNO</v>
      </c>
      <c r="D301" s="53" t="str">
        <f t="shared" ref="D301:E301" si="302">left(B301,3)</f>
        <v>CHN</v>
      </c>
      <c r="E301" s="53" t="str">
        <f t="shared" si="302"/>
        <v>VNM</v>
      </c>
      <c r="F301" s="53">
        <f>max(SUMIFS('Input - Capacities'!$I$3:$I$1128,'Input - Capacities'!$F$3:$F$1128,A301))</f>
        <v>70</v>
      </c>
      <c r="G301" s="53">
        <f>max(SUMIFS('Input - Capacities'!$J$3:$J$1128,'Input - Capacities'!$F$3:$F$1128,A301))*-1</f>
        <v>70</v>
      </c>
      <c r="H301" s="53">
        <f>if(len(vlookup(A301,'Input - Capacities'!$F$3:$W$2013,6,0))&gt;0,vlookup(A301,'Input - Capacities'!$F$3:$W$2013,6,0),"-")</f>
        <v>110</v>
      </c>
      <c r="I301" s="53" t="str">
        <f>if(len(vlookup(A301,'Input - Capacities'!$F$3:$W$2013,7,0))&gt;0,vlookup(A301,'Input - Capacities'!$F$3:$W$2013,7,0),"-")</f>
        <v>-</v>
      </c>
      <c r="J301" s="54" t="str">
        <f>if(len(vlookup(A301,'Input - Capacities'!$F$3:$W$2013,13,0))&gt;0,vlookup(A301,'Input - Capacities'!$F$3:$W$2013,13,0),"-")</f>
        <v>https://en.imsilkroad.com/p/334247.html</v>
      </c>
      <c r="K301" s="54" t="str">
        <f>if(len(vlookup(A301,'Input - Capacities'!$F$3:$W$2013,14,0))&gt;0,vlookup(A301,'Input - Capacities'!$F$3:$W$2013,14,0),"-")</f>
        <v>https://tuoitrenews.vn/news/society/20230523/vietnam-buys-electricity-from-china-to-ease-shortage/73292.html</v>
      </c>
      <c r="L301" s="53" t="str">
        <f>if(len(vlookup(A301,'Input - Capacities'!$F$3:$W$2013,17,0))&gt;0,vlookup(A301,'Input - Capacities'!$F$3:$W$2013,17,0),"-")</f>
        <v>-</v>
      </c>
      <c r="M301" s="53" t="str">
        <f>if(len(vlookup(A301,'Input - Capacities'!$F$3:$W$2013,18,0))&gt;0,vlookup(A301,'Input - Capacities'!$F$3:$W$2013,18,0),"-")</f>
        <v>110 kV line between Guangxi and Vietnam has been reopened in 2023 with an agreed max trade of 70 MW.</v>
      </c>
    </row>
    <row r="302">
      <c r="A302" s="53" t="str">
        <f t="array" ref="A302">IFERROR(INDEX('Input - Capacities'!$F$3:$F$1128, MATCH(0,COUNTIF($A$1:A301, 'Input - Capacities'!$F$3:$F$1128), 0)),"")</f>
        <v>TRNCHNHBCHNHE</v>
      </c>
      <c r="B302" s="53" t="str">
        <f t="shared" si="2"/>
        <v>CHNHB</v>
      </c>
      <c r="C302" s="53" t="str">
        <f t="shared" si="3"/>
        <v>CHNHE</v>
      </c>
      <c r="D302" s="53" t="str">
        <f t="shared" ref="D302:E302" si="303">left(B302,3)</f>
        <v>CHN</v>
      </c>
      <c r="E302" s="53" t="str">
        <f t="shared" si="303"/>
        <v>CHN</v>
      </c>
      <c r="F302" s="53">
        <f>max(SUMIFS('Input - Capacities'!$I$3:$I$1128,'Input - Capacities'!$F$3:$F$1128,A302))</f>
        <v>14274.3</v>
      </c>
      <c r="G302" s="53">
        <f>max(SUMIFS('Input - Capacities'!$J$3:$J$1128,'Input - Capacities'!$F$3:$F$1128,A302))*-1</f>
        <v>14274.3</v>
      </c>
      <c r="H302" s="53" t="str">
        <f>if(len(vlookup(A302,'Input - Capacities'!$F$3:$W$2013,6,0))&gt;0,vlookup(A302,'Input - Capacities'!$F$3:$W$2013,6,0),"-")</f>
        <v>-</v>
      </c>
      <c r="I302" s="53" t="str">
        <f>if(len(vlookup(A302,'Input - Capacities'!$F$3:$W$2013,7,0))&gt;0,vlookup(A302,'Input - Capacities'!$F$3:$W$2013,7,0),"-")</f>
        <v>-</v>
      </c>
      <c r="J302" s="54" t="str">
        <f>if(len(vlookup(A302,'Input - Capacities'!$F$3:$W$2013,13,0))&gt;0,vlookup(A302,'Input - Capacities'!$F$3:$W$2013,13,0),"-")</f>
        <v>https://github.com/switch-model/switch-china-open-model</v>
      </c>
      <c r="K302" s="54" t="str">
        <f>if(len(vlookup(A302,'Input - Capacities'!$F$3:$W$2013,14,0))&gt;0,vlookup(A302,'Input - Capacities'!$F$3:$W$2013,14,0),"-")</f>
        <v>https://iopscience.iop.org/article/10.1088/1742-6596/2276/1/012005/pdf</v>
      </c>
      <c r="L302" s="53" t="str">
        <f>if(len(vlookup(A302,'Input - Capacities'!$F$3:$W$2013,17,0))&gt;0,vlookup(A302,'Input - Capacities'!$F$3:$W$2013,17,0),"-")</f>
        <v>Includes existing 10.2743 GW Zhangbei-Xiong'an line (capacity not yet included in SWITCH data with 2020 baseline year)</v>
      </c>
      <c r="M302" s="53" t="str">
        <f>if(len(vlookup(A302,'Input - Capacities'!$F$3:$W$2013,18,0))&gt;0,vlookup(A302,'Input - Capacities'!$F$3:$W$2013,18,0),"-")</f>
        <v>Use of data from SWITCH-China requires citation of number of data sources (see Github page)</v>
      </c>
    </row>
    <row r="303">
      <c r="A303" s="53" t="str">
        <f t="array" ref="A303">IFERROR(INDEX('Input - Capacities'!$F$3:$F$1128, MATCH(0,COUNTIF($A$1:A302, 'Input - Capacities'!$F$3:$F$1128), 0)),"")</f>
        <v>TRNCHNHBCHNLI</v>
      </c>
      <c r="B303" s="53" t="str">
        <f t="shared" si="2"/>
        <v>CHNHB</v>
      </c>
      <c r="C303" s="53" t="str">
        <f t="shared" si="3"/>
        <v>CHNLI</v>
      </c>
      <c r="D303" s="53" t="str">
        <f t="shared" ref="D303:E303" si="304">left(B303,3)</f>
        <v>CHN</v>
      </c>
      <c r="E303" s="53" t="str">
        <f t="shared" si="304"/>
        <v>CHN</v>
      </c>
      <c r="F303" s="53">
        <f>max(SUMIFS('Input - Capacities'!$I$3:$I$1128,'Input - Capacities'!$F$3:$F$1128,A303))</f>
        <v>0</v>
      </c>
      <c r="G303" s="53">
        <f>max(SUMIFS('Input - Capacities'!$J$3:$J$1128,'Input - Capacities'!$F$3:$F$1128,A303))*-1</f>
        <v>0</v>
      </c>
      <c r="H303" s="53" t="str">
        <f>if(len(vlookup(A303,'Input - Capacities'!$F$3:$W$2013,6,0))&gt;0,vlookup(A303,'Input - Capacities'!$F$3:$W$2013,6,0),"-")</f>
        <v>-</v>
      </c>
      <c r="I303" s="53" t="str">
        <f>if(len(vlookup(A303,'Input - Capacities'!$F$3:$W$2013,7,0))&gt;0,vlookup(A303,'Input - Capacities'!$F$3:$W$2013,7,0),"-")</f>
        <v>-</v>
      </c>
      <c r="J303" s="54" t="str">
        <f>if(len(vlookup(A303,'Input - Capacities'!$F$3:$W$2013,13,0))&gt;0,vlookup(A303,'Input - Capacities'!$F$3:$W$2013,13,0),"-")</f>
        <v>https://github.com/switch-model/switch-china-open-model</v>
      </c>
      <c r="K303" s="55" t="str">
        <f>if(len(vlookup(A303,'Input - Capacities'!$F$3:$W$2013,14,0))&gt;0,vlookup(A303,'Input - Capacities'!$F$3:$W$2013,14,0),"-")</f>
        <v>-</v>
      </c>
      <c r="L303" s="53" t="str">
        <f>if(len(vlookup(A303,'Input - Capacities'!$F$3:$W$2013,17,0))&gt;0,vlookup(A303,'Input - Capacities'!$F$3:$W$2013,17,0),"-")</f>
        <v>No data available on lower voltage inter-regional transmission development within China so planned capacities set to 0.</v>
      </c>
      <c r="M303" s="53" t="str">
        <f>if(len(vlookup(A303,'Input - Capacities'!$F$3:$W$2013,18,0))&gt;0,vlookup(A303,'Input - Capacities'!$F$3:$W$2013,18,0),"-")</f>
        <v>Use of data from SWITCH-China requires citation of number of data sources (see Github page)</v>
      </c>
    </row>
    <row r="304">
      <c r="A304" s="53" t="str">
        <f t="array" ref="A304">IFERROR(INDEX('Input - Capacities'!$F$3:$F$1128, MATCH(0,COUNTIF($A$1:A303, 'Input - Capacities'!$F$3:$F$1128), 0)),"")</f>
        <v>TRNCHNHBCHNNM</v>
      </c>
      <c r="B304" s="53" t="str">
        <f t="shared" si="2"/>
        <v>CHNHB</v>
      </c>
      <c r="C304" s="53" t="str">
        <f t="shared" si="3"/>
        <v>CHNNM</v>
      </c>
      <c r="D304" s="53" t="str">
        <f t="shared" ref="D304:E304" si="305">left(B304,3)</f>
        <v>CHN</v>
      </c>
      <c r="E304" s="53" t="str">
        <f t="shared" si="305"/>
        <v>CHN</v>
      </c>
      <c r="F304" s="53">
        <f>max(SUMIFS('Input - Capacities'!$I$3:$I$1128,'Input - Capacities'!$F$3:$F$1128,A304))</f>
        <v>6500</v>
      </c>
      <c r="G304" s="53">
        <f>max(SUMIFS('Input - Capacities'!$J$3:$J$1128,'Input - Capacities'!$F$3:$F$1128,A304))*-1</f>
        <v>6500</v>
      </c>
      <c r="H304" s="53" t="str">
        <f>if(len(vlookup(A304,'Input - Capacities'!$F$3:$W$2013,6,0))&gt;0,vlookup(A304,'Input - Capacities'!$F$3:$W$2013,6,0),"-")</f>
        <v>-</v>
      </c>
      <c r="I304" s="53" t="str">
        <f>if(len(vlookup(A304,'Input - Capacities'!$F$3:$W$2013,7,0))&gt;0,vlookup(A304,'Input - Capacities'!$F$3:$W$2013,7,0),"-")</f>
        <v>-</v>
      </c>
      <c r="J304" s="54" t="str">
        <f>if(len(vlookup(A304,'Input - Capacities'!$F$3:$W$2013,13,0))&gt;0,vlookup(A304,'Input - Capacities'!$F$3:$W$2013,13,0),"-")</f>
        <v>https://github.com/switch-model/switch-china-open-model</v>
      </c>
      <c r="K304" s="55" t="str">
        <f>if(len(vlookup(A304,'Input - Capacities'!$F$3:$W$2013,14,0))&gt;0,vlookup(A304,'Input - Capacities'!$F$3:$W$2013,14,0),"-")</f>
        <v>-</v>
      </c>
      <c r="L304" s="53" t="str">
        <f>if(len(vlookup(A304,'Input - Capacities'!$F$3:$W$2013,17,0))&gt;0,vlookup(A304,'Input - Capacities'!$F$3:$W$2013,17,0),"-")</f>
        <v>No data available on lower voltage inter-regional transmission development within China so planned capacities set to 0.</v>
      </c>
      <c r="M304" s="53" t="str">
        <f>if(len(vlookup(A304,'Input - Capacities'!$F$3:$W$2013,18,0))&gt;0,vlookup(A304,'Input - Capacities'!$F$3:$W$2013,18,0),"-")</f>
        <v>Use of data from SWITCH-China requires citation of number of data sources (see Github page)</v>
      </c>
    </row>
    <row r="305">
      <c r="A305" s="53" t="str">
        <f t="array" ref="A305">IFERROR(INDEX('Input - Capacities'!$F$3:$F$1128, MATCH(0,COUNTIF($A$1:A304, 'Input - Capacities'!$F$3:$F$1128), 0)),"")</f>
        <v>TRNCHNHBCHNSD</v>
      </c>
      <c r="B305" s="53" t="str">
        <f t="shared" si="2"/>
        <v>CHNHB</v>
      </c>
      <c r="C305" s="53" t="str">
        <f t="shared" si="3"/>
        <v>CHNSD</v>
      </c>
      <c r="D305" s="53" t="str">
        <f t="shared" ref="D305:E305" si="306">left(B305,3)</f>
        <v>CHN</v>
      </c>
      <c r="E305" s="53" t="str">
        <f t="shared" si="306"/>
        <v>CHN</v>
      </c>
      <c r="F305" s="53">
        <f>max(SUMIFS('Input - Capacities'!$I$3:$I$1128,'Input - Capacities'!$F$3:$F$1128,A305))</f>
        <v>8500</v>
      </c>
      <c r="G305" s="53">
        <f>max(SUMIFS('Input - Capacities'!$J$3:$J$1128,'Input - Capacities'!$F$3:$F$1128,A305))*-1</f>
        <v>8500</v>
      </c>
      <c r="H305" s="53" t="str">
        <f>if(len(vlookup(A305,'Input - Capacities'!$F$3:$W$2013,6,0))&gt;0,vlookup(A305,'Input - Capacities'!$F$3:$W$2013,6,0),"-")</f>
        <v>-</v>
      </c>
      <c r="I305" s="53" t="str">
        <f>if(len(vlookup(A305,'Input - Capacities'!$F$3:$W$2013,7,0))&gt;0,vlookup(A305,'Input - Capacities'!$F$3:$W$2013,7,0),"-")</f>
        <v>-</v>
      </c>
      <c r="J305" s="54" t="str">
        <f>if(len(vlookup(A305,'Input - Capacities'!$F$3:$W$2013,13,0))&gt;0,vlookup(A305,'Input - Capacities'!$F$3:$W$2013,13,0),"-")</f>
        <v>https://github.com/switch-model/switch-china-open-model</v>
      </c>
      <c r="K305" s="54" t="str">
        <f>if(len(vlookup(A305,'Input - Capacities'!$F$3:$W$2013,14,0))&gt;0,vlookup(A305,'Input - Capacities'!$F$3:$W$2013,14,0),"-")</f>
        <v>https://www.cell.com/cms/10.1016/j.joule.2021.10.006/attachment/53103cd8-9db9-479b-8b49-f9957e2b418c/mmc1</v>
      </c>
      <c r="L305" s="53" t="str">
        <f>if(len(vlookup(A305,'Input - Capacities'!$F$3:$W$2013,17,0))&gt;0,vlookup(A305,'Input - Capacities'!$F$3:$W$2013,17,0),"-")</f>
        <v>Includes existing 6 GW Weifang-Shijazhuang line (capacity not yet included in SWITCH data with 2020 baseline year)</v>
      </c>
      <c r="M305" s="53" t="str">
        <f>if(len(vlookup(A305,'Input - Capacities'!$F$3:$W$2013,18,0))&gt;0,vlookup(A305,'Input - Capacities'!$F$3:$W$2013,18,0),"-")</f>
        <v>Use of data from SWITCH-China requires citation of number of data sources (see Github page)</v>
      </c>
    </row>
    <row r="306">
      <c r="A306" s="53" t="str">
        <f t="array" ref="A306">IFERROR(INDEX('Input - Capacities'!$F$3:$F$1128, MATCH(0,COUNTIF($A$1:A305, 'Input - Capacities'!$F$3:$F$1128), 0)),"")</f>
        <v>TRNCHNHBCHNSX</v>
      </c>
      <c r="B306" s="53" t="str">
        <f t="shared" si="2"/>
        <v>CHNHB</v>
      </c>
      <c r="C306" s="53" t="str">
        <f t="shared" si="3"/>
        <v>CHNSX</v>
      </c>
      <c r="D306" s="53" t="str">
        <f t="shared" ref="D306:E306" si="307">left(B306,3)</f>
        <v>CHN</v>
      </c>
      <c r="E306" s="53" t="str">
        <f t="shared" si="307"/>
        <v>CHN</v>
      </c>
      <c r="F306" s="53">
        <f>max(SUMIFS('Input - Capacities'!$I$3:$I$1128,'Input - Capacities'!$F$3:$F$1128,A306))</f>
        <v>2500</v>
      </c>
      <c r="G306" s="53">
        <f>max(SUMIFS('Input - Capacities'!$J$3:$J$1128,'Input - Capacities'!$F$3:$F$1128,A306))*-1</f>
        <v>2500</v>
      </c>
      <c r="H306" s="53" t="str">
        <f>if(len(vlookup(A306,'Input - Capacities'!$F$3:$W$2013,6,0))&gt;0,vlookup(A306,'Input - Capacities'!$F$3:$W$2013,6,0),"-")</f>
        <v>-</v>
      </c>
      <c r="I306" s="53" t="str">
        <f>if(len(vlookup(A306,'Input - Capacities'!$F$3:$W$2013,7,0))&gt;0,vlookup(A306,'Input - Capacities'!$F$3:$W$2013,7,0),"-")</f>
        <v>-</v>
      </c>
      <c r="J306" s="54" t="str">
        <f>if(len(vlookup(A306,'Input - Capacities'!$F$3:$W$2013,13,0))&gt;0,vlookup(A306,'Input - Capacities'!$F$3:$W$2013,13,0),"-")</f>
        <v>https://github.com/switch-model/switch-china-open-model</v>
      </c>
      <c r="K306" s="55" t="str">
        <f>if(len(vlookup(A306,'Input - Capacities'!$F$3:$W$2013,14,0))&gt;0,vlookup(A306,'Input - Capacities'!$F$3:$W$2013,14,0),"-")</f>
        <v>-</v>
      </c>
      <c r="L306" s="53" t="str">
        <f>if(len(vlookup(A306,'Input - Capacities'!$F$3:$W$2013,17,0))&gt;0,vlookup(A306,'Input - Capacities'!$F$3:$W$2013,17,0),"-")</f>
        <v>No data available on lower voltage inter-regional transmission development within China so planned capacities set to 0.</v>
      </c>
      <c r="M306" s="53" t="str">
        <f>if(len(vlookup(A306,'Input - Capacities'!$F$3:$W$2013,18,0))&gt;0,vlookup(A306,'Input - Capacities'!$F$3:$W$2013,18,0),"-")</f>
        <v>Use of data from SWITCH-China requires citation of number of data sources (see Github page)</v>
      </c>
    </row>
    <row r="307">
      <c r="A307" s="53" t="str">
        <f t="array" ref="A307">IFERROR(INDEX('Input - Capacities'!$F$3:$F$1128, MATCH(0,COUNTIF($A$1:A306, 'Input - Capacities'!$F$3:$F$1128), 0)),"")</f>
        <v>TRNCHNHBCHNTJ</v>
      </c>
      <c r="B307" s="53" t="str">
        <f t="shared" si="2"/>
        <v>CHNHB</v>
      </c>
      <c r="C307" s="53" t="str">
        <f t="shared" si="3"/>
        <v>CHNTJ</v>
      </c>
      <c r="D307" s="53" t="str">
        <f t="shared" ref="D307:E307" si="308">left(B307,3)</f>
        <v>CHN</v>
      </c>
      <c r="E307" s="53" t="str">
        <f t="shared" si="308"/>
        <v>CHN</v>
      </c>
      <c r="F307" s="53">
        <f>max(SUMIFS('Input - Capacities'!$I$3:$I$1128,'Input - Capacities'!$F$3:$F$1128,A307))</f>
        <v>2500</v>
      </c>
      <c r="G307" s="53">
        <f>max(SUMIFS('Input - Capacities'!$J$3:$J$1128,'Input - Capacities'!$F$3:$F$1128,A307))*-1</f>
        <v>2500</v>
      </c>
      <c r="H307" s="53" t="str">
        <f>if(len(vlookup(A307,'Input - Capacities'!$F$3:$W$2013,6,0))&gt;0,vlookup(A307,'Input - Capacities'!$F$3:$W$2013,6,0),"-")</f>
        <v>-</v>
      </c>
      <c r="I307" s="53" t="str">
        <f>if(len(vlookup(A307,'Input - Capacities'!$F$3:$W$2013,7,0))&gt;0,vlookup(A307,'Input - Capacities'!$F$3:$W$2013,7,0),"-")</f>
        <v>-</v>
      </c>
      <c r="J307" s="54" t="str">
        <f>if(len(vlookup(A307,'Input - Capacities'!$F$3:$W$2013,13,0))&gt;0,vlookup(A307,'Input - Capacities'!$F$3:$W$2013,13,0),"-")</f>
        <v>https://github.com/switch-model/switch-china-open-model</v>
      </c>
      <c r="K307" s="55" t="str">
        <f>if(len(vlookup(A307,'Input - Capacities'!$F$3:$W$2013,14,0))&gt;0,vlookup(A307,'Input - Capacities'!$F$3:$W$2013,14,0),"-")</f>
        <v>-</v>
      </c>
      <c r="L307" s="53" t="str">
        <f>if(len(vlookup(A307,'Input - Capacities'!$F$3:$W$2013,17,0))&gt;0,vlookup(A307,'Input - Capacities'!$F$3:$W$2013,17,0),"-")</f>
        <v>No data available on lower voltage inter-regional transmission development within China so planned capacities set to 0.</v>
      </c>
      <c r="M307" s="53" t="str">
        <f>if(len(vlookup(A307,'Input - Capacities'!$F$3:$W$2013,18,0))&gt;0,vlookup(A307,'Input - Capacities'!$F$3:$W$2013,18,0),"-")</f>
        <v>Use of data from SWITCH-China requires citation of number of data sources (see Github page)</v>
      </c>
    </row>
    <row r="308">
      <c r="A308" s="53" t="str">
        <f t="array" ref="A308">IFERROR(INDEX('Input - Capacities'!$F$3:$F$1128, MATCH(0,COUNTIF($A$1:A307, 'Input - Capacities'!$F$3:$F$1128), 0)),"")</f>
        <v>TRNCHNHECHNHU</v>
      </c>
      <c r="B308" s="53" t="str">
        <f t="shared" si="2"/>
        <v>CHNHE</v>
      </c>
      <c r="C308" s="53" t="str">
        <f t="shared" si="3"/>
        <v>CHNHU</v>
      </c>
      <c r="D308" s="53" t="str">
        <f t="shared" ref="D308:E308" si="309">left(B308,3)</f>
        <v>CHN</v>
      </c>
      <c r="E308" s="53" t="str">
        <f t="shared" si="309"/>
        <v>CHN</v>
      </c>
      <c r="F308" s="53">
        <f>max(SUMIFS('Input - Capacities'!$I$3:$I$1128,'Input - Capacities'!$F$3:$F$1128,A308))</f>
        <v>8500</v>
      </c>
      <c r="G308" s="53">
        <f>max(SUMIFS('Input - Capacities'!$J$3:$J$1128,'Input - Capacities'!$F$3:$F$1128,A308))*-1</f>
        <v>8500</v>
      </c>
      <c r="H308" s="53" t="str">
        <f>if(len(vlookup(A308,'Input - Capacities'!$F$3:$W$2013,6,0))&gt;0,vlookup(A308,'Input - Capacities'!$F$3:$W$2013,6,0),"-")</f>
        <v>-</v>
      </c>
      <c r="I308" s="53" t="str">
        <f>if(len(vlookup(A308,'Input - Capacities'!$F$3:$W$2013,7,0))&gt;0,vlookup(A308,'Input - Capacities'!$F$3:$W$2013,7,0),"-")</f>
        <v>-</v>
      </c>
      <c r="J308" s="54" t="str">
        <f>if(len(vlookup(A308,'Input - Capacities'!$F$3:$W$2013,13,0))&gt;0,vlookup(A308,'Input - Capacities'!$F$3:$W$2013,13,0),"-")</f>
        <v>https://github.com/switch-model/switch-china-open-model</v>
      </c>
      <c r="K308" s="54" t="str">
        <f>if(len(vlookup(A308,'Input - Capacities'!$F$3:$W$2013,14,0))&gt;0,vlookup(A308,'Input - Capacities'!$F$3:$W$2013,14,0),"-")</f>
        <v>https://www.composite-insulators.com/news/nanyang-jingmen-changsha-1000-kv-uhv-ac-pr-61790907.html</v>
      </c>
      <c r="L308" s="53" t="str">
        <f>if(len(vlookup(A308,'Input - Capacities'!$F$3:$W$2013,17,0))&gt;0,vlookup(A308,'Input - Capacities'!$F$3:$W$2013,17,0),"-")</f>
        <v>Includes existing 6 GW Nanyang-Jingmen-Changsha line (capacity not yet included in SWITCH data with 2020 baseline year). Also 5 GW Wuhan-Nanchang line planned for 2024.</v>
      </c>
      <c r="M308" s="53" t="str">
        <f>if(len(vlookup(A308,'Input - Capacities'!$F$3:$W$2013,18,0))&gt;0,vlookup(A308,'Input - Capacities'!$F$3:$W$2013,18,0),"-")</f>
        <v>Use of data from SWITCH-China requires citation of number of data sources (see Github page)</v>
      </c>
    </row>
    <row r="309">
      <c r="A309" s="53" t="str">
        <f t="array" ref="A309">IFERROR(INDEX('Input - Capacities'!$F$3:$F$1128, MATCH(0,COUNTIF($A$1:A308, 'Input - Capacities'!$F$3:$F$1128), 0)),"")</f>
        <v>TRNCHNHECHNJS</v>
      </c>
      <c r="B309" s="53" t="str">
        <f t="shared" si="2"/>
        <v>CHNHE</v>
      </c>
      <c r="C309" s="53" t="str">
        <f t="shared" si="3"/>
        <v>CHNJS</v>
      </c>
      <c r="D309" s="53" t="str">
        <f t="shared" ref="D309:E309" si="310">left(B309,3)</f>
        <v>CHN</v>
      </c>
      <c r="E309" s="53" t="str">
        <f t="shared" si="310"/>
        <v>CHN</v>
      </c>
      <c r="F309" s="53">
        <f>max(SUMIFS('Input - Capacities'!$I$3:$I$1128,'Input - Capacities'!$F$3:$F$1128,A309))</f>
        <v>0</v>
      </c>
      <c r="G309" s="53">
        <f>max(SUMIFS('Input - Capacities'!$J$3:$J$1128,'Input - Capacities'!$F$3:$F$1128,A309))*-1</f>
        <v>0</v>
      </c>
      <c r="H309" s="53" t="str">
        <f>if(len(vlookup(A309,'Input - Capacities'!$F$3:$W$2013,6,0))&gt;0,vlookup(A309,'Input - Capacities'!$F$3:$W$2013,6,0),"-")</f>
        <v>-</v>
      </c>
      <c r="I309" s="53" t="str">
        <f>if(len(vlookup(A309,'Input - Capacities'!$F$3:$W$2013,7,0))&gt;0,vlookup(A309,'Input - Capacities'!$F$3:$W$2013,7,0),"-")</f>
        <v>-</v>
      </c>
      <c r="J309" s="54" t="str">
        <f>if(len(vlookup(A309,'Input - Capacities'!$F$3:$W$2013,13,0))&gt;0,vlookup(A309,'Input - Capacities'!$F$3:$W$2013,13,0),"-")</f>
        <v>https://github.com/switch-model/switch-china-open-model</v>
      </c>
      <c r="K309" s="55" t="str">
        <f>if(len(vlookup(A309,'Input - Capacities'!$F$3:$W$2013,14,0))&gt;0,vlookup(A309,'Input - Capacities'!$F$3:$W$2013,14,0),"-")</f>
        <v>-</v>
      </c>
      <c r="L309" s="53" t="str">
        <f>if(len(vlookup(A309,'Input - Capacities'!$F$3:$W$2013,17,0))&gt;0,vlookup(A309,'Input - Capacities'!$F$3:$W$2013,17,0),"-")</f>
        <v>No data available on lower voltage inter-regional transmission development within China so planned capacities set to 0.</v>
      </c>
      <c r="M309" s="53" t="str">
        <f>if(len(vlookup(A309,'Input - Capacities'!$F$3:$W$2013,18,0))&gt;0,vlookup(A309,'Input - Capacities'!$F$3:$W$2013,18,0),"-")</f>
        <v>Use of data from SWITCH-China requires citation of number of data sources (see Github page)</v>
      </c>
    </row>
    <row r="310">
      <c r="A310" s="53" t="str">
        <f t="array" ref="A310">IFERROR(INDEX('Input - Capacities'!$F$3:$F$1128, MATCH(0,COUNTIF($A$1:A309, 'Input - Capacities'!$F$3:$F$1128), 0)),"")</f>
        <v>TRNCHNHECHNQI</v>
      </c>
      <c r="B310" s="53" t="str">
        <f t="shared" si="2"/>
        <v>CHNHE</v>
      </c>
      <c r="C310" s="53" t="str">
        <f t="shared" si="3"/>
        <v>CHNQI</v>
      </c>
      <c r="D310" s="53" t="str">
        <f t="shared" ref="D310:E310" si="311">left(B310,3)</f>
        <v>CHN</v>
      </c>
      <c r="E310" s="53" t="str">
        <f t="shared" si="311"/>
        <v>CHN</v>
      </c>
      <c r="F310" s="53">
        <f>max(SUMIFS('Input - Capacities'!$I$3:$I$1128,'Input - Capacities'!$F$3:$F$1128,A310))</f>
        <v>0</v>
      </c>
      <c r="G310" s="53">
        <f>max(SUMIFS('Input - Capacities'!$J$3:$J$1128,'Input - Capacities'!$F$3:$F$1128,A310))*-1</f>
        <v>8000</v>
      </c>
      <c r="H310" s="53">
        <f>if(len(vlookup(A310,'Input - Capacities'!$F$3:$W$2013,6,0))&gt;0,vlookup(A310,'Input - Capacities'!$F$3:$W$2013,6,0),"-")</f>
        <v>800</v>
      </c>
      <c r="I310" s="53">
        <f>if(len(vlookup(A310,'Input - Capacities'!$F$3:$W$2013,7,0))&gt;0,vlookup(A310,'Input - Capacities'!$F$3:$W$2013,7,0),"-")</f>
        <v>1587</v>
      </c>
      <c r="J310" s="54" t="str">
        <f>if(len(vlookup(A310,'Input - Capacities'!$F$3:$W$2013,13,0))&gt;0,vlookup(A310,'Input - Capacities'!$F$3:$W$2013,13,0),"-")</f>
        <v>https://www.cell.com/cms/10.1016/j.joule.2021.10.006/attachment/53103cd8-9db9-479b-8b49-f9957e2b418c/mmc1</v>
      </c>
      <c r="K310" s="55" t="str">
        <f>if(len(vlookup(A310,'Input - Capacities'!$F$3:$W$2013,14,0))&gt;0,vlookup(A310,'Input - Capacities'!$F$3:$W$2013,14,0),"-")</f>
        <v>-</v>
      </c>
      <c r="L310" s="53" t="str">
        <f>if(len(vlookup(A310,'Input - Capacities'!$F$3:$W$2013,17,0))&gt;0,vlookup(A310,'Input - Capacities'!$F$3:$W$2013,17,0),"-")</f>
        <v>Includes existing 8 GW Qinghai-Henan line (capacity not yet included in SWITCH data with 2020 baseline year). Long-distance UHV line to connect renewable resources in to demand centers.</v>
      </c>
      <c r="M310" s="53" t="str">
        <f>if(len(vlookup(A310,'Input - Capacities'!$F$3:$W$2013,18,0))&gt;0,vlookup(A310,'Input - Capacities'!$F$3:$W$2013,18,0),"-")</f>
        <v>-</v>
      </c>
    </row>
    <row r="311">
      <c r="A311" s="53" t="str">
        <f t="array" ref="A311">IFERROR(INDEX('Input - Capacities'!$F$3:$F$1128, MATCH(0,COUNTIF($A$1:A310, 'Input - Capacities'!$F$3:$F$1128), 0)),"")</f>
        <v>TRNCHNHECHNSD</v>
      </c>
      <c r="B311" s="53" t="str">
        <f t="shared" si="2"/>
        <v>CHNHE</v>
      </c>
      <c r="C311" s="53" t="str">
        <f t="shared" si="3"/>
        <v>CHNSD</v>
      </c>
      <c r="D311" s="53" t="str">
        <f t="shared" ref="D311:E311" si="312">left(B311,3)</f>
        <v>CHN</v>
      </c>
      <c r="E311" s="53" t="str">
        <f t="shared" si="312"/>
        <v>CHN</v>
      </c>
      <c r="F311" s="53">
        <f>max(SUMIFS('Input - Capacities'!$I$3:$I$1128,'Input - Capacities'!$F$3:$F$1128,A311))</f>
        <v>0</v>
      </c>
      <c r="G311" s="53">
        <f>max(SUMIFS('Input - Capacities'!$J$3:$J$1128,'Input - Capacities'!$F$3:$F$1128,A311))*-1</f>
        <v>0</v>
      </c>
      <c r="H311" s="53" t="str">
        <f>if(len(vlookup(A311,'Input - Capacities'!$F$3:$W$2013,6,0))&gt;0,vlookup(A311,'Input - Capacities'!$F$3:$W$2013,6,0),"-")</f>
        <v>-</v>
      </c>
      <c r="I311" s="53" t="str">
        <f>if(len(vlookup(A311,'Input - Capacities'!$F$3:$W$2013,7,0))&gt;0,vlookup(A311,'Input - Capacities'!$F$3:$W$2013,7,0),"-")</f>
        <v>-</v>
      </c>
      <c r="J311" s="54" t="str">
        <f>if(len(vlookup(A311,'Input - Capacities'!$F$3:$W$2013,13,0))&gt;0,vlookup(A311,'Input - Capacities'!$F$3:$W$2013,13,0),"-")</f>
        <v>https://github.com/switch-model/switch-china-open-model</v>
      </c>
      <c r="K311" s="55" t="str">
        <f>if(len(vlookup(A311,'Input - Capacities'!$F$3:$W$2013,14,0))&gt;0,vlookup(A311,'Input - Capacities'!$F$3:$W$2013,14,0),"-")</f>
        <v>-</v>
      </c>
      <c r="L311" s="53" t="str">
        <f>if(len(vlookup(A311,'Input - Capacities'!$F$3:$W$2013,17,0))&gt;0,vlookup(A311,'Input - Capacities'!$F$3:$W$2013,17,0),"-")</f>
        <v>No data available on lower voltage inter-regional transmission development within China so planned capacities set to 0.</v>
      </c>
      <c r="M311" s="53" t="str">
        <f>if(len(vlookup(A311,'Input - Capacities'!$F$3:$W$2013,18,0))&gt;0,vlookup(A311,'Input - Capacities'!$F$3:$W$2013,18,0),"-")</f>
        <v>Use of data from SWITCH-China requires citation of number of data sources (see Github page)</v>
      </c>
    </row>
    <row r="312">
      <c r="A312" s="53" t="str">
        <f t="array" ref="A312">IFERROR(INDEX('Input - Capacities'!$F$3:$F$1128, MATCH(0,COUNTIF($A$1:A311, 'Input - Capacities'!$F$3:$F$1128), 0)),"")</f>
        <v>TRNCHNHECHNSI</v>
      </c>
      <c r="B312" s="53" t="str">
        <f t="shared" si="2"/>
        <v>CHNHE</v>
      </c>
      <c r="C312" s="53" t="str">
        <f t="shared" si="3"/>
        <v>CHNSI</v>
      </c>
      <c r="D312" s="53" t="str">
        <f t="shared" ref="D312:E312" si="313">left(B312,3)</f>
        <v>CHN</v>
      </c>
      <c r="E312" s="53" t="str">
        <f t="shared" si="313"/>
        <v>CHN</v>
      </c>
      <c r="F312" s="53">
        <f>max(SUMIFS('Input - Capacities'!$I$3:$I$1128,'Input - Capacities'!$F$3:$F$1128,A312))</f>
        <v>0</v>
      </c>
      <c r="G312" s="53">
        <f>max(SUMIFS('Input - Capacities'!$J$3:$J$1128,'Input - Capacities'!$F$3:$F$1128,A312))*-1</f>
        <v>0</v>
      </c>
      <c r="H312" s="53" t="str">
        <f>if(len(vlookup(A312,'Input - Capacities'!$F$3:$W$2013,6,0))&gt;0,vlookup(A312,'Input - Capacities'!$F$3:$W$2013,6,0),"-")</f>
        <v>-</v>
      </c>
      <c r="I312" s="53" t="str">
        <f>if(len(vlookup(A312,'Input - Capacities'!$F$3:$W$2013,7,0))&gt;0,vlookup(A312,'Input - Capacities'!$F$3:$W$2013,7,0),"-")</f>
        <v>-</v>
      </c>
      <c r="J312" s="54" t="str">
        <f>if(len(vlookup(A312,'Input - Capacities'!$F$3:$W$2013,13,0))&gt;0,vlookup(A312,'Input - Capacities'!$F$3:$W$2013,13,0),"-")</f>
        <v>https://github.com/switch-model/switch-china-open-model</v>
      </c>
      <c r="K312" s="55" t="str">
        <f>if(len(vlookup(A312,'Input - Capacities'!$F$3:$W$2013,14,0))&gt;0,vlookup(A312,'Input - Capacities'!$F$3:$W$2013,14,0),"-")</f>
        <v>-</v>
      </c>
      <c r="L312" s="53" t="str">
        <f>if(len(vlookup(A312,'Input - Capacities'!$F$3:$W$2013,17,0))&gt;0,vlookup(A312,'Input - Capacities'!$F$3:$W$2013,17,0),"-")</f>
        <v>No data available on lower voltage inter-regional transmission development within China so planned capacities set to 0.</v>
      </c>
      <c r="M312" s="53" t="str">
        <f>if(len(vlookup(A312,'Input - Capacities'!$F$3:$W$2013,18,0))&gt;0,vlookup(A312,'Input - Capacities'!$F$3:$W$2013,18,0),"-")</f>
        <v>Use of data from SWITCH-China requires citation of number of data sources (see Github page)</v>
      </c>
    </row>
    <row r="313">
      <c r="A313" s="53" t="str">
        <f t="array" ref="A313">IFERROR(INDEX('Input - Capacities'!$F$3:$F$1128, MATCH(0,COUNTIF($A$1:A312, 'Input - Capacities'!$F$3:$F$1128), 0)),"")</f>
        <v>TRNCHNHECHNSX</v>
      </c>
      <c r="B313" s="53" t="str">
        <f t="shared" si="2"/>
        <v>CHNHE</v>
      </c>
      <c r="C313" s="53" t="str">
        <f t="shared" si="3"/>
        <v>CHNSX</v>
      </c>
      <c r="D313" s="53" t="str">
        <f t="shared" ref="D313:E313" si="314">left(B313,3)</f>
        <v>CHN</v>
      </c>
      <c r="E313" s="53" t="str">
        <f t="shared" si="314"/>
        <v>CHN</v>
      </c>
      <c r="F313" s="53">
        <f>max(SUMIFS('Input - Capacities'!$I$3:$I$1128,'Input - Capacities'!$F$3:$F$1128,A313))</f>
        <v>0</v>
      </c>
      <c r="G313" s="53">
        <f>max(SUMIFS('Input - Capacities'!$J$3:$J$1128,'Input - Capacities'!$F$3:$F$1128,A313))*-1</f>
        <v>0</v>
      </c>
      <c r="H313" s="53" t="str">
        <f>if(len(vlookup(A313,'Input - Capacities'!$F$3:$W$2013,6,0))&gt;0,vlookup(A313,'Input - Capacities'!$F$3:$W$2013,6,0),"-")</f>
        <v>-</v>
      </c>
      <c r="I313" s="53" t="str">
        <f>if(len(vlookup(A313,'Input - Capacities'!$F$3:$W$2013,7,0))&gt;0,vlookup(A313,'Input - Capacities'!$F$3:$W$2013,7,0),"-")</f>
        <v>-</v>
      </c>
      <c r="J313" s="54" t="str">
        <f>if(len(vlookup(A313,'Input - Capacities'!$F$3:$W$2013,13,0))&gt;0,vlookup(A313,'Input - Capacities'!$F$3:$W$2013,13,0),"-")</f>
        <v>https://github.com/switch-model/switch-china-open-model</v>
      </c>
      <c r="K313" s="55" t="str">
        <f>if(len(vlookup(A313,'Input - Capacities'!$F$3:$W$2013,14,0))&gt;0,vlookup(A313,'Input - Capacities'!$F$3:$W$2013,14,0),"-")</f>
        <v>-</v>
      </c>
      <c r="L313" s="53" t="str">
        <f>if(len(vlookup(A313,'Input - Capacities'!$F$3:$W$2013,17,0))&gt;0,vlookup(A313,'Input - Capacities'!$F$3:$W$2013,17,0),"-")</f>
        <v>No data available on lower voltage inter-regional transmission development within China so planned capacities set to 0.</v>
      </c>
      <c r="M313" s="53" t="str">
        <f>if(len(vlookup(A313,'Input - Capacities'!$F$3:$W$2013,18,0))&gt;0,vlookup(A313,'Input - Capacities'!$F$3:$W$2013,18,0),"-")</f>
        <v>Use of data from SWITCH-China requires citation of number of data sources (see Github page)</v>
      </c>
    </row>
    <row r="314">
      <c r="A314" s="53" t="str">
        <f t="array" ref="A314">IFERROR(INDEX('Input - Capacities'!$F$3:$F$1128, MATCH(0,COUNTIF($A$1:A313, 'Input - Capacities'!$F$3:$F$1128), 0)),"")</f>
        <v>TRNCHNHECHNXI</v>
      </c>
      <c r="B314" s="53" t="str">
        <f t="shared" si="2"/>
        <v>CHNHE</v>
      </c>
      <c r="C314" s="53" t="str">
        <f t="shared" si="3"/>
        <v>CHNXI</v>
      </c>
      <c r="D314" s="53" t="str">
        <f t="shared" ref="D314:E314" si="315">left(B314,3)</f>
        <v>CHN</v>
      </c>
      <c r="E314" s="53" t="str">
        <f t="shared" si="315"/>
        <v>CHN</v>
      </c>
      <c r="F314" s="53">
        <f>max(SUMIFS('Input - Capacities'!$I$3:$I$1128,'Input - Capacities'!$F$3:$F$1128,A314))</f>
        <v>14400</v>
      </c>
      <c r="G314" s="53">
        <f>max(SUMIFS('Input - Capacities'!$J$3:$J$1128,'Input - Capacities'!$F$3:$F$1128,A314))*-1</f>
        <v>14400</v>
      </c>
      <c r="H314" s="53" t="str">
        <f>if(len(vlookup(A314,'Input - Capacities'!$F$3:$W$2013,6,0))&gt;0,vlookup(A314,'Input - Capacities'!$F$3:$W$2013,6,0),"-")</f>
        <v>-</v>
      </c>
      <c r="I314" s="53" t="str">
        <f>if(len(vlookup(A314,'Input - Capacities'!$F$3:$W$2013,7,0))&gt;0,vlookup(A314,'Input - Capacities'!$F$3:$W$2013,7,0),"-")</f>
        <v>-</v>
      </c>
      <c r="J314" s="54" t="str">
        <f>if(len(vlookup(A314,'Input - Capacities'!$F$3:$W$2013,13,0))&gt;0,vlookup(A314,'Input - Capacities'!$F$3:$W$2013,13,0),"-")</f>
        <v>https://github.com/switch-model/switch-china-open-model</v>
      </c>
      <c r="K314" s="55" t="str">
        <f>if(len(vlookup(A314,'Input - Capacities'!$F$3:$W$2013,14,0))&gt;0,vlookup(A314,'Input - Capacities'!$F$3:$W$2013,14,0),"-")</f>
        <v>-</v>
      </c>
      <c r="L314" s="53" t="str">
        <f>if(len(vlookup(A314,'Input - Capacities'!$F$3:$W$2013,17,0))&gt;0,vlookup(A314,'Input - Capacities'!$F$3:$W$2013,17,0),"-")</f>
        <v>No data available on lower voltage inter-regional transmission development within China so planned capacities set to 0.</v>
      </c>
      <c r="M314" s="53" t="str">
        <f>if(len(vlookup(A314,'Input - Capacities'!$F$3:$W$2013,18,0))&gt;0,vlookup(A314,'Input - Capacities'!$F$3:$W$2013,18,0),"-")</f>
        <v>Use of data from SWITCH-China requires citation of number of data sources (see Github page)</v>
      </c>
    </row>
    <row r="315">
      <c r="A315" s="53" t="str">
        <f t="array" ref="A315">IFERROR(INDEX('Input - Capacities'!$F$3:$F$1128, MATCH(0,COUNTIF($A$1:A314, 'Input - Capacities'!$F$3:$F$1128), 0)),"")</f>
        <v>TRNCHNHJCHNJI</v>
      </c>
      <c r="B315" s="53" t="str">
        <f t="shared" si="2"/>
        <v>CHNHJ</v>
      </c>
      <c r="C315" s="53" t="str">
        <f t="shared" si="3"/>
        <v>CHNJI</v>
      </c>
      <c r="D315" s="53" t="str">
        <f t="shared" ref="D315:E315" si="316">left(B315,3)</f>
        <v>CHN</v>
      </c>
      <c r="E315" s="53" t="str">
        <f t="shared" si="316"/>
        <v>CHN</v>
      </c>
      <c r="F315" s="53">
        <f>max(SUMIFS('Input - Capacities'!$I$3:$I$1128,'Input - Capacities'!$F$3:$F$1128,A315))</f>
        <v>2500</v>
      </c>
      <c r="G315" s="53">
        <f>max(SUMIFS('Input - Capacities'!$J$3:$J$1128,'Input - Capacities'!$F$3:$F$1128,A315))*-1</f>
        <v>2500</v>
      </c>
      <c r="H315" s="53" t="str">
        <f>if(len(vlookup(A315,'Input - Capacities'!$F$3:$W$2013,6,0))&gt;0,vlookup(A315,'Input - Capacities'!$F$3:$W$2013,6,0),"-")</f>
        <v>-</v>
      </c>
      <c r="I315" s="53" t="str">
        <f>if(len(vlookup(A315,'Input - Capacities'!$F$3:$W$2013,7,0))&gt;0,vlookup(A315,'Input - Capacities'!$F$3:$W$2013,7,0),"-")</f>
        <v>-</v>
      </c>
      <c r="J315" s="54" t="str">
        <f>if(len(vlookup(A315,'Input - Capacities'!$F$3:$W$2013,13,0))&gt;0,vlookup(A315,'Input - Capacities'!$F$3:$W$2013,13,0),"-")</f>
        <v>https://github.com/switch-model/switch-china-open-model</v>
      </c>
      <c r="K315" s="55" t="str">
        <f>if(len(vlookup(A315,'Input - Capacities'!$F$3:$W$2013,14,0))&gt;0,vlookup(A315,'Input - Capacities'!$F$3:$W$2013,14,0),"-")</f>
        <v>-</v>
      </c>
      <c r="L315" s="53" t="str">
        <f>if(len(vlookup(A315,'Input - Capacities'!$F$3:$W$2013,17,0))&gt;0,vlookup(A315,'Input - Capacities'!$F$3:$W$2013,17,0),"-")</f>
        <v>No data available on lower voltage inter-regional transmission development within China so planned capacities set to 0.</v>
      </c>
      <c r="M315" s="53" t="str">
        <f>if(len(vlookup(A315,'Input - Capacities'!$F$3:$W$2013,18,0))&gt;0,vlookup(A315,'Input - Capacities'!$F$3:$W$2013,18,0),"-")</f>
        <v>Use of data from SWITCH-China requires citation of number of data sources (see Github page)</v>
      </c>
    </row>
    <row r="316">
      <c r="A316" s="53" t="str">
        <f t="array" ref="A316">IFERROR(INDEX('Input - Capacities'!$F$3:$F$1128, MATCH(0,COUNTIF($A$1:A315, 'Input - Capacities'!$F$3:$F$1128), 0)),"")</f>
        <v>TRNCHNHJCHNNM</v>
      </c>
      <c r="B316" s="53" t="str">
        <f t="shared" si="2"/>
        <v>CHNHJ</v>
      </c>
      <c r="C316" s="53" t="str">
        <f t="shared" si="3"/>
        <v>CHNNM</v>
      </c>
      <c r="D316" s="53" t="str">
        <f t="shared" ref="D316:E316" si="317">left(B316,3)</f>
        <v>CHN</v>
      </c>
      <c r="E316" s="53" t="str">
        <f t="shared" si="317"/>
        <v>CHN</v>
      </c>
      <c r="F316" s="53">
        <f>max(SUMIFS('Input - Capacities'!$I$3:$I$1128,'Input - Capacities'!$F$3:$F$1128,A316))</f>
        <v>2500</v>
      </c>
      <c r="G316" s="53">
        <f>max(SUMIFS('Input - Capacities'!$J$3:$J$1128,'Input - Capacities'!$F$3:$F$1128,A316))*-1</f>
        <v>2500</v>
      </c>
      <c r="H316" s="53" t="str">
        <f>if(len(vlookup(A316,'Input - Capacities'!$F$3:$W$2013,6,0))&gt;0,vlookup(A316,'Input - Capacities'!$F$3:$W$2013,6,0),"-")</f>
        <v>-</v>
      </c>
      <c r="I316" s="53" t="str">
        <f>if(len(vlookup(A316,'Input - Capacities'!$F$3:$W$2013,7,0))&gt;0,vlookup(A316,'Input - Capacities'!$F$3:$W$2013,7,0),"-")</f>
        <v>-</v>
      </c>
      <c r="J316" s="54" t="str">
        <f>if(len(vlookup(A316,'Input - Capacities'!$F$3:$W$2013,13,0))&gt;0,vlookup(A316,'Input - Capacities'!$F$3:$W$2013,13,0),"-")</f>
        <v>https://github.com/switch-model/switch-china-open-model</v>
      </c>
      <c r="K316" s="55" t="str">
        <f>if(len(vlookup(A316,'Input - Capacities'!$F$3:$W$2013,14,0))&gt;0,vlookup(A316,'Input - Capacities'!$F$3:$W$2013,14,0),"-")</f>
        <v>-</v>
      </c>
      <c r="L316" s="53" t="str">
        <f>if(len(vlookup(A316,'Input - Capacities'!$F$3:$W$2013,17,0))&gt;0,vlookup(A316,'Input - Capacities'!$F$3:$W$2013,17,0),"-")</f>
        <v>No data available on lower voltage inter-regional transmission development within China so planned capacities set to 0.</v>
      </c>
      <c r="M316" s="53" t="str">
        <f>if(len(vlookup(A316,'Input - Capacities'!$F$3:$W$2013,18,0))&gt;0,vlookup(A316,'Input - Capacities'!$F$3:$W$2013,18,0),"-")</f>
        <v>Use of data from SWITCH-China requires citation of number of data sources (see Github page)</v>
      </c>
    </row>
    <row r="317">
      <c r="A317" s="53" t="str">
        <f t="array" ref="A317">IFERROR(INDEX('Input - Capacities'!$F$3:$F$1128, MATCH(0,COUNTIF($A$1:A316, 'Input - Capacities'!$F$3:$F$1128), 0)),"")</f>
        <v>TRNCHNHJRUSFE</v>
      </c>
      <c r="B317" s="53" t="str">
        <f t="shared" si="2"/>
        <v>CHNHJ</v>
      </c>
      <c r="C317" s="53" t="str">
        <f t="shared" si="3"/>
        <v>RUSFE</v>
      </c>
      <c r="D317" s="53" t="str">
        <f t="shared" ref="D317:E317" si="318">left(B317,3)</f>
        <v>CHN</v>
      </c>
      <c r="E317" s="53" t="str">
        <f t="shared" si="318"/>
        <v>RUS</v>
      </c>
      <c r="F317" s="53">
        <f>max(SUMIFS('Input - Capacities'!$I$3:$I$1128,'Input - Capacities'!$F$3:$F$1128,A317))</f>
        <v>950</v>
      </c>
      <c r="G317" s="53">
        <f>max(SUMIFS('Input - Capacities'!$J$3:$J$1128,'Input - Capacities'!$F$3:$F$1128,A317))*-1</f>
        <v>950</v>
      </c>
      <c r="H317" s="53" t="str">
        <f>if(len(vlookup(A317,'Input - Capacities'!$F$3:$W$2013,6,0))&gt;0,vlookup(A317,'Input - Capacities'!$F$3:$W$2013,6,0),"-")</f>
        <v>-</v>
      </c>
      <c r="I317" s="53" t="str">
        <f>if(len(vlookup(A317,'Input - Capacities'!$F$3:$W$2013,7,0))&gt;0,vlookup(A317,'Input - Capacities'!$F$3:$W$2013,7,0),"-")</f>
        <v>-</v>
      </c>
      <c r="J317" s="54" t="str">
        <f>if(len(vlookup(A317,'Input - Capacities'!$F$3:$W$2013,13,0))&gt;0,vlookup(A317,'Input - Capacities'!$F$3:$W$2013,13,0),"-")</f>
        <v>https://www.garant.ru/products/ipo/prime/doc/404487690/</v>
      </c>
      <c r="K317" s="55" t="str">
        <f>if(len(vlookup(A317,'Input - Capacities'!$F$3:$W$2013,14,0))&gt;0,vlookup(A317,'Input - Capacities'!$F$3:$W$2013,14,0),"-")</f>
        <v>-</v>
      </c>
      <c r="L317" s="53" t="str">
        <f>if(len(vlookup(A317,'Input - Capacities'!$F$3:$W$2013,17,0))&gt;0,vlookup(A317,'Input - Capacities'!$F$3:$W$2013,17,0),"-")</f>
        <v>-</v>
      </c>
      <c r="M317" s="53" t="str">
        <f>if(len(vlookup(A317,'Input - Capacities'!$F$3:$W$2013,18,0))&gt;0,vlookup(A317,'Input - Capacities'!$F$3:$W$2013,18,0),"-")</f>
        <v>-</v>
      </c>
    </row>
    <row r="318">
      <c r="A318" s="53" t="str">
        <f t="array" ref="A318">IFERROR(INDEX('Input - Capacities'!$F$3:$F$1128, MATCH(0,COUNTIF($A$1:A317, 'Input - Capacities'!$F$3:$F$1128), 0)),"")</f>
        <v>TRNCHNHJRUSSI</v>
      </c>
      <c r="B318" s="53" t="str">
        <f t="shared" si="2"/>
        <v>CHNHJ</v>
      </c>
      <c r="C318" s="53" t="str">
        <f t="shared" si="3"/>
        <v>RUSSI</v>
      </c>
      <c r="D318" s="53" t="str">
        <f t="shared" ref="D318:E318" si="319">left(B318,3)</f>
        <v>CHN</v>
      </c>
      <c r="E318" s="53" t="str">
        <f t="shared" si="319"/>
        <v>RUS</v>
      </c>
      <c r="F318" s="53">
        <f>max(SUMIFS('Input - Capacities'!$I$3:$I$1128,'Input - Capacities'!$F$3:$F$1128,A318))</f>
        <v>0</v>
      </c>
      <c r="G318" s="53">
        <f>max(SUMIFS('Input - Capacities'!$J$3:$J$1128,'Input - Capacities'!$F$3:$F$1128,A318))*-1</f>
        <v>0</v>
      </c>
      <c r="H318" s="53" t="str">
        <f>if(len(vlookup(A318,'Input - Capacities'!$F$3:$W$2013,6,0))&gt;0,vlookup(A318,'Input - Capacities'!$F$3:$W$2013,6,0),"-")</f>
        <v>-</v>
      </c>
      <c r="I318" s="53" t="str">
        <f>if(len(vlookup(A318,'Input - Capacities'!$F$3:$W$2013,7,0))&gt;0,vlookup(A318,'Input - Capacities'!$F$3:$W$2013,7,0),"-")</f>
        <v>-</v>
      </c>
      <c r="J318" s="54" t="str">
        <f>if(len(vlookup(A318,'Input - Capacities'!$F$3:$W$2013,13,0))&gt;0,vlookup(A318,'Input - Capacities'!$F$3:$W$2013,13,0),"-")</f>
        <v>https://www.garant.ru/products/ipo/prime/doc/404487690/</v>
      </c>
      <c r="K318" s="55" t="str">
        <f>if(len(vlookup(A318,'Input - Capacities'!$F$3:$W$2013,14,0))&gt;0,vlookup(A318,'Input - Capacities'!$F$3:$W$2013,14,0),"-")</f>
        <v>-</v>
      </c>
      <c r="L318" s="53" t="str">
        <f>if(len(vlookup(A318,'Input - Capacities'!$F$3:$W$2013,17,0))&gt;0,vlookup(A318,'Input - Capacities'!$F$3:$W$2013,17,0),"-")</f>
        <v>-</v>
      </c>
      <c r="M318" s="53" t="str">
        <f>if(len(vlookup(A318,'Input - Capacities'!$F$3:$W$2013,18,0))&gt;0,vlookup(A318,'Input - Capacities'!$F$3:$W$2013,18,0),"-")</f>
        <v>-</v>
      </c>
    </row>
    <row r="319">
      <c r="A319" s="53" t="str">
        <f t="array" ref="A319">IFERROR(INDEX('Input - Capacities'!$F$3:$F$1128, MATCH(0,COUNTIF($A$1:A318, 'Input - Capacities'!$F$3:$F$1128), 0)),"")</f>
        <v>TRNCHNHNCHNHU</v>
      </c>
      <c r="B319" s="53" t="str">
        <f t="shared" si="2"/>
        <v>CHNHN</v>
      </c>
      <c r="C319" s="53" t="str">
        <f t="shared" si="3"/>
        <v>CHNHU</v>
      </c>
      <c r="D319" s="53" t="str">
        <f t="shared" ref="D319:E319" si="320">left(B319,3)</f>
        <v>CHN</v>
      </c>
      <c r="E319" s="53" t="str">
        <f t="shared" si="320"/>
        <v>CHN</v>
      </c>
      <c r="F319" s="53">
        <f>max(SUMIFS('Input - Capacities'!$I$3:$I$1128,'Input - Capacities'!$F$3:$F$1128,A319))</f>
        <v>14500</v>
      </c>
      <c r="G319" s="53">
        <f>max(SUMIFS('Input - Capacities'!$J$3:$J$1128,'Input - Capacities'!$F$3:$F$1128,A319))*-1</f>
        <v>14500</v>
      </c>
      <c r="H319" s="53" t="str">
        <f>if(len(vlookup(A319,'Input - Capacities'!$F$3:$W$2013,6,0))&gt;0,vlookup(A319,'Input - Capacities'!$F$3:$W$2013,6,0),"-")</f>
        <v>-</v>
      </c>
      <c r="I319" s="53" t="str">
        <f>if(len(vlookup(A319,'Input - Capacities'!$F$3:$W$2013,7,0))&gt;0,vlookup(A319,'Input - Capacities'!$F$3:$W$2013,7,0),"-")</f>
        <v>-</v>
      </c>
      <c r="J319" s="54" t="str">
        <f>if(len(vlookup(A319,'Input - Capacities'!$F$3:$W$2013,13,0))&gt;0,vlookup(A319,'Input - Capacities'!$F$3:$W$2013,13,0),"-")</f>
        <v>https://github.com/switch-model/switch-china-open-model</v>
      </c>
      <c r="K319" s="54" t="str">
        <f>if(len(vlookup(A319,'Input - Capacities'!$F$3:$W$2013,14,0))&gt;0,vlookup(A319,'Input - Capacities'!$F$3:$W$2013,14,0),"-")</f>
        <v>https://www.composite-insulators.com/news/nanyang-jingmen-changsha-1000-kv-uhv-ac-pr-61790907.html</v>
      </c>
      <c r="L319" s="53" t="str">
        <f>if(len(vlookup(A319,'Input - Capacities'!$F$3:$W$2013,17,0))&gt;0,vlookup(A319,'Input - Capacities'!$F$3:$W$2013,17,0),"-")</f>
        <v>Includes existing 6 GW Nanyang-Jingmen-Changsha line (capacity not yet included in SWITCH data with 2020 baseline year). Also 6 GW Zhumadian-Wuhan line planned for 2023.</v>
      </c>
      <c r="M319" s="53" t="str">
        <f>if(len(vlookup(A319,'Input - Capacities'!$F$3:$W$2013,18,0))&gt;0,vlookup(A319,'Input - Capacities'!$F$3:$W$2013,18,0),"-")</f>
        <v>Use of data from SWITCH-China requires citation of number of data sources (see Github page)</v>
      </c>
    </row>
    <row r="320">
      <c r="A320" s="53" t="str">
        <f t="array" ref="A320">IFERROR(INDEX('Input - Capacities'!$F$3:$F$1128, MATCH(0,COUNTIF($A$1:A319, 'Input - Capacities'!$F$3:$F$1128), 0)),"")</f>
        <v>TRNCHNHNCHNJX</v>
      </c>
      <c r="B320" s="53" t="str">
        <f t="shared" si="2"/>
        <v>CHNHN</v>
      </c>
      <c r="C320" s="53" t="str">
        <f t="shared" si="3"/>
        <v>CHNJX</v>
      </c>
      <c r="D320" s="53" t="str">
        <f t="shared" ref="D320:E320" si="321">left(B320,3)</f>
        <v>CHN</v>
      </c>
      <c r="E320" s="53" t="str">
        <f t="shared" si="321"/>
        <v>CHN</v>
      </c>
      <c r="F320" s="53">
        <f>max(SUMIFS('Input - Capacities'!$I$3:$I$1128,'Input - Capacities'!$F$3:$F$1128,A320))</f>
        <v>2500</v>
      </c>
      <c r="G320" s="53">
        <f>max(SUMIFS('Input - Capacities'!$J$3:$J$1128,'Input - Capacities'!$F$3:$F$1128,A320))*-1</f>
        <v>2500</v>
      </c>
      <c r="H320" s="53" t="str">
        <f>if(len(vlookup(A320,'Input - Capacities'!$F$3:$W$2013,6,0))&gt;0,vlookup(A320,'Input - Capacities'!$F$3:$W$2013,6,0),"-")</f>
        <v>-</v>
      </c>
      <c r="I320" s="53" t="str">
        <f>if(len(vlookup(A320,'Input - Capacities'!$F$3:$W$2013,7,0))&gt;0,vlookup(A320,'Input - Capacities'!$F$3:$W$2013,7,0),"-")</f>
        <v>-</v>
      </c>
      <c r="J320" s="54" t="str">
        <f>if(len(vlookup(A320,'Input - Capacities'!$F$3:$W$2013,13,0))&gt;0,vlookup(A320,'Input - Capacities'!$F$3:$W$2013,13,0),"-")</f>
        <v>https://github.com/switch-model/switch-china-open-model</v>
      </c>
      <c r="K320" s="55" t="str">
        <f>if(len(vlookup(A320,'Input - Capacities'!$F$3:$W$2013,14,0))&gt;0,vlookup(A320,'Input - Capacities'!$F$3:$W$2013,14,0),"-")</f>
        <v>-</v>
      </c>
      <c r="L320" s="53" t="str">
        <f>if(len(vlookup(A320,'Input - Capacities'!$F$3:$W$2013,17,0))&gt;0,vlookup(A320,'Input - Capacities'!$F$3:$W$2013,17,0),"-")</f>
        <v>No data available on lower voltage inter-regional transmission development within China so planned capacities set to 0.</v>
      </c>
      <c r="M320" s="53" t="str">
        <f>if(len(vlookup(A320,'Input - Capacities'!$F$3:$W$2013,18,0))&gt;0,vlookup(A320,'Input - Capacities'!$F$3:$W$2013,18,0),"-")</f>
        <v>Use of data from SWITCH-China requires citation of number of data sources (see Github page)</v>
      </c>
    </row>
    <row r="321">
      <c r="A321" s="53" t="str">
        <f t="array" ref="A321">IFERROR(INDEX('Input - Capacities'!$F$3:$F$1128, MATCH(0,COUNTIF($A$1:A320, 'Input - Capacities'!$F$3:$F$1128), 0)),"")</f>
        <v>TRNCHNHNCHNNI</v>
      </c>
      <c r="B321" s="53" t="str">
        <f t="shared" si="2"/>
        <v>CHNHN</v>
      </c>
      <c r="C321" s="53" t="str">
        <f t="shared" si="3"/>
        <v>CHNNI</v>
      </c>
      <c r="D321" s="53" t="str">
        <f t="shared" ref="D321:E321" si="322">left(B321,3)</f>
        <v>CHN</v>
      </c>
      <c r="E321" s="53" t="str">
        <f t="shared" si="322"/>
        <v>CHN</v>
      </c>
      <c r="F321" s="53">
        <f>max(SUMIFS('Input - Capacities'!$I$3:$I$1128,'Input - Capacities'!$F$3:$F$1128,A321))</f>
        <v>0</v>
      </c>
      <c r="G321" s="53">
        <f>max(SUMIFS('Input - Capacities'!$J$3:$J$1128,'Input - Capacities'!$F$3:$F$1128,A321))*-1</f>
        <v>0</v>
      </c>
      <c r="H321" s="53" t="str">
        <f>if(len(vlookup(A321,'Input - Capacities'!$F$3:$W$2013,6,0))&gt;0,vlookup(A321,'Input - Capacities'!$F$3:$W$2013,6,0),"-")</f>
        <v>-</v>
      </c>
      <c r="I321" s="53" t="str">
        <f>if(len(vlookup(A321,'Input - Capacities'!$F$3:$W$2013,7,0))&gt;0,vlookup(A321,'Input - Capacities'!$F$3:$W$2013,7,0),"-")</f>
        <v>-</v>
      </c>
      <c r="J321" s="54" t="str">
        <f>if(len(vlookup(A321,'Input - Capacities'!$F$3:$W$2013,13,0))&gt;0,vlookup(A321,'Input - Capacities'!$F$3:$W$2013,13,0),"-")</f>
        <v>https://github.com/switch-model/switch-china-open-model</v>
      </c>
      <c r="K321" s="55" t="str">
        <f>if(len(vlookup(A321,'Input - Capacities'!$F$3:$W$2013,14,0))&gt;0,vlookup(A321,'Input - Capacities'!$F$3:$W$2013,14,0),"-")</f>
        <v>-</v>
      </c>
      <c r="L321" s="53" t="str">
        <f>if(len(vlookup(A321,'Input - Capacities'!$F$3:$W$2013,17,0))&gt;0,vlookup(A321,'Input - Capacities'!$F$3:$W$2013,17,0),"-")</f>
        <v>-</v>
      </c>
      <c r="M321" s="53" t="str">
        <f>if(len(vlookup(A321,'Input - Capacities'!$F$3:$W$2013,18,0))&gt;0,vlookup(A321,'Input - Capacities'!$F$3:$W$2013,18,0),"-")</f>
        <v>Planned 8 GW HVDC line transporting desert solar power from Ningxia to Hunan. </v>
      </c>
    </row>
    <row r="322">
      <c r="A322" s="53" t="str">
        <f t="array" ref="A322">IFERROR(INDEX('Input - Capacities'!$F$3:$F$1128, MATCH(0,COUNTIF($A$1:A321, 'Input - Capacities'!$F$3:$F$1128), 0)),"")</f>
        <v>TRNCHNHNCHNSC</v>
      </c>
      <c r="B322" s="53" t="str">
        <f t="shared" si="2"/>
        <v>CHNHN</v>
      </c>
      <c r="C322" s="53" t="str">
        <f t="shared" si="3"/>
        <v>CHNSC</v>
      </c>
      <c r="D322" s="53" t="str">
        <f t="shared" ref="D322:E322" si="323">left(B322,3)</f>
        <v>CHN</v>
      </c>
      <c r="E322" s="53" t="str">
        <f t="shared" si="323"/>
        <v>CHN</v>
      </c>
      <c r="F322" s="53">
        <f>max(SUMIFS('Input - Capacities'!$I$3:$I$1128,'Input - Capacities'!$F$3:$F$1128,A322))</f>
        <v>10500</v>
      </c>
      <c r="G322" s="53">
        <f>max(SUMIFS('Input - Capacities'!$J$3:$J$1128,'Input - Capacities'!$F$3:$F$1128,A322))*-1</f>
        <v>10500</v>
      </c>
      <c r="H322" s="53" t="str">
        <f>if(len(vlookup(A322,'Input - Capacities'!$F$3:$W$2013,6,0))&gt;0,vlookup(A322,'Input - Capacities'!$F$3:$W$2013,6,0),"-")</f>
        <v>-</v>
      </c>
      <c r="I322" s="53" t="str">
        <f>if(len(vlookup(A322,'Input - Capacities'!$F$3:$W$2013,7,0))&gt;0,vlookup(A322,'Input - Capacities'!$F$3:$W$2013,7,0),"-")</f>
        <v>-</v>
      </c>
      <c r="J322" s="54" t="str">
        <f>if(len(vlookup(A322,'Input - Capacities'!$F$3:$W$2013,13,0))&gt;0,vlookup(A322,'Input - Capacities'!$F$3:$W$2013,13,0),"-")</f>
        <v>https://github.com/switch-model/switch-china-open-model</v>
      </c>
      <c r="K322" s="55" t="str">
        <f>if(len(vlookup(A322,'Input - Capacities'!$F$3:$W$2013,14,0))&gt;0,vlookup(A322,'Input - Capacities'!$F$3:$W$2013,14,0),"-")</f>
        <v>-</v>
      </c>
      <c r="L322" s="53" t="str">
        <f>if(len(vlookup(A322,'Input - Capacities'!$F$3:$W$2013,17,0))&gt;0,vlookup(A322,'Input - Capacities'!$F$3:$W$2013,17,0),"-")</f>
        <v>No data available on lower voltage inter-regional transmission development within China so planned capacities set to 0.</v>
      </c>
      <c r="M322" s="53" t="str">
        <f>if(len(vlookup(A322,'Input - Capacities'!$F$3:$W$2013,18,0))&gt;0,vlookup(A322,'Input - Capacities'!$F$3:$W$2013,18,0),"-")</f>
        <v>Use of data from SWITCH-China requires citation of number of data sources (see Github page)</v>
      </c>
    </row>
    <row r="323">
      <c r="A323" s="53" t="str">
        <f t="array" ref="A323">IFERROR(INDEX('Input - Capacities'!$F$3:$F$1128, MATCH(0,COUNTIF($A$1:A322, 'Input - Capacities'!$F$3:$F$1128), 0)),"")</f>
        <v>TRNCHNHNCHNSX</v>
      </c>
      <c r="B323" s="53" t="str">
        <f t="shared" si="2"/>
        <v>CHNHN</v>
      </c>
      <c r="C323" s="53" t="str">
        <f t="shared" si="3"/>
        <v>CHNSX</v>
      </c>
      <c r="D323" s="53" t="str">
        <f t="shared" ref="D323:E323" si="324">left(B323,3)</f>
        <v>CHN</v>
      </c>
      <c r="E323" s="53" t="str">
        <f t="shared" si="324"/>
        <v>CHN</v>
      </c>
      <c r="F323" s="53">
        <f>max(SUMIFS('Input - Capacities'!$I$3:$I$1128,'Input - Capacities'!$F$3:$F$1128,A323))</f>
        <v>5000</v>
      </c>
      <c r="G323" s="53">
        <f>max(SUMIFS('Input - Capacities'!$J$3:$J$1128,'Input - Capacities'!$F$3:$F$1128,A323))*-1</f>
        <v>5000</v>
      </c>
      <c r="H323" s="53" t="str">
        <f>if(len(vlookup(A323,'Input - Capacities'!$F$3:$W$2013,6,0))&gt;0,vlookup(A323,'Input - Capacities'!$F$3:$W$2013,6,0),"-")</f>
        <v>-</v>
      </c>
      <c r="I323" s="53" t="str">
        <f>if(len(vlookup(A323,'Input - Capacities'!$F$3:$W$2013,7,0))&gt;0,vlookup(A323,'Input - Capacities'!$F$3:$W$2013,7,0),"-")</f>
        <v>-</v>
      </c>
      <c r="J323" s="54" t="str">
        <f>if(len(vlookup(A323,'Input - Capacities'!$F$3:$W$2013,13,0))&gt;0,vlookup(A323,'Input - Capacities'!$F$3:$W$2013,13,0),"-")</f>
        <v>https://github.com/switch-model/switch-china-open-model</v>
      </c>
      <c r="K323" s="55" t="str">
        <f>if(len(vlookup(A323,'Input - Capacities'!$F$3:$W$2013,14,0))&gt;0,vlookup(A323,'Input - Capacities'!$F$3:$W$2013,14,0),"-")</f>
        <v>-</v>
      </c>
      <c r="L323" s="53" t="str">
        <f>if(len(vlookup(A323,'Input - Capacities'!$F$3:$W$2013,17,0))&gt;0,vlookup(A323,'Input - Capacities'!$F$3:$W$2013,17,0),"-")</f>
        <v>No data available on lower voltage inter-regional transmission development within China so planned capacities set to 0.</v>
      </c>
      <c r="M323" s="53" t="str">
        <f>if(len(vlookup(A323,'Input - Capacities'!$F$3:$W$2013,18,0))&gt;0,vlookup(A323,'Input - Capacities'!$F$3:$W$2013,18,0),"-")</f>
        <v>Use of data from SWITCH-China requires citation of number of data sources (see Github page)</v>
      </c>
    </row>
    <row r="324">
      <c r="A324" s="53" t="str">
        <f t="array" ref="A324">IFERROR(INDEX('Input - Capacities'!$F$3:$F$1128, MATCH(0,COUNTIF($A$1:A323, 'Input - Capacities'!$F$3:$F$1128), 0)),"")</f>
        <v>TRNCHNHUCHNJX</v>
      </c>
      <c r="B324" s="53" t="str">
        <f t="shared" si="2"/>
        <v>CHNHU</v>
      </c>
      <c r="C324" s="53" t="str">
        <f t="shared" si="3"/>
        <v>CHNJX</v>
      </c>
      <c r="D324" s="53" t="str">
        <f t="shared" ref="D324:E324" si="325">left(B324,3)</f>
        <v>CHN</v>
      </c>
      <c r="E324" s="53" t="str">
        <f t="shared" si="325"/>
        <v>CHN</v>
      </c>
      <c r="F324" s="53">
        <f>max(SUMIFS('Input - Capacities'!$I$3:$I$1128,'Input - Capacities'!$F$3:$F$1128,A324))</f>
        <v>7500</v>
      </c>
      <c r="G324" s="53">
        <f>max(SUMIFS('Input - Capacities'!$J$3:$J$1128,'Input - Capacities'!$F$3:$F$1128,A324))*-1</f>
        <v>7500</v>
      </c>
      <c r="H324" s="53" t="str">
        <f>if(len(vlookup(A324,'Input - Capacities'!$F$3:$W$2013,6,0))&gt;0,vlookup(A324,'Input - Capacities'!$F$3:$W$2013,6,0),"-")</f>
        <v>-</v>
      </c>
      <c r="I324" s="53" t="str">
        <f>if(len(vlookup(A324,'Input - Capacities'!$F$3:$W$2013,7,0))&gt;0,vlookup(A324,'Input - Capacities'!$F$3:$W$2013,7,0),"-")</f>
        <v>-</v>
      </c>
      <c r="J324" s="54" t="str">
        <f>if(len(vlookup(A324,'Input - Capacities'!$F$3:$W$2013,13,0))&gt;0,vlookup(A324,'Input - Capacities'!$F$3:$W$2013,13,0),"-")</f>
        <v>https://github.com/switch-model/switch-china-open-model</v>
      </c>
      <c r="K324" s="54" t="str">
        <f>if(len(vlookup(A324,'Input - Capacities'!$F$3:$W$2013,14,0))&gt;0,vlookup(A324,'Input - Capacities'!$F$3:$W$2013,14,0),"-")</f>
        <v>https://www.cell.com/cms/10.1016/j.joule.2021.10.006/attachment/53103cd8-9db9-479b-8b49-f9957e2b418c/mmc1</v>
      </c>
      <c r="L324" s="53" t="str">
        <f>if(len(vlookup(A324,'Input - Capacities'!$F$3:$W$2013,17,0))&gt;0,vlookup(A324,'Input - Capacities'!$F$3:$W$2013,17,0),"-")</f>
        <v>Includes existing 5 GW Nanchang-Changsha line (capacity not yet included in SWITCH data with 2020 baseline year).</v>
      </c>
      <c r="M324" s="53" t="str">
        <f>if(len(vlookup(A324,'Input - Capacities'!$F$3:$W$2013,18,0))&gt;0,vlookup(A324,'Input - Capacities'!$F$3:$W$2013,18,0),"-")</f>
        <v>Use of data from SWITCH-China requires citation of number of data sources (see Github page)</v>
      </c>
    </row>
    <row r="325">
      <c r="A325" s="53" t="str">
        <f t="array" ref="A325">IFERROR(INDEX('Input - Capacities'!$F$3:$F$1128, MATCH(0,COUNTIF($A$1:A324, 'Input - Capacities'!$F$3:$F$1128), 0)),"")</f>
        <v>TRNCHNHUCHNSC</v>
      </c>
      <c r="B325" s="53" t="str">
        <f t="shared" si="2"/>
        <v>CHNHU</v>
      </c>
      <c r="C325" s="53" t="str">
        <f t="shared" si="3"/>
        <v>CHNSC</v>
      </c>
      <c r="D325" s="53" t="str">
        <f t="shared" ref="D325:E325" si="326">left(B325,3)</f>
        <v>CHN</v>
      </c>
      <c r="E325" s="53" t="str">
        <f t="shared" si="326"/>
        <v>CHN</v>
      </c>
      <c r="F325" s="53">
        <f>max(SUMIFS('Input - Capacities'!$I$3:$I$1128,'Input - Capacities'!$F$3:$F$1128,A325))</f>
        <v>0</v>
      </c>
      <c r="G325" s="53">
        <f>max(SUMIFS('Input - Capacities'!$J$3:$J$1128,'Input - Capacities'!$F$3:$F$1128,A325))*-1</f>
        <v>0</v>
      </c>
      <c r="H325" s="53" t="str">
        <f>if(len(vlookup(A325,'Input - Capacities'!$F$3:$W$2013,6,0))&gt;0,vlookup(A325,'Input - Capacities'!$F$3:$W$2013,6,0),"-")</f>
        <v>-</v>
      </c>
      <c r="I325" s="53" t="str">
        <f>if(len(vlookup(A325,'Input - Capacities'!$F$3:$W$2013,7,0))&gt;0,vlookup(A325,'Input - Capacities'!$F$3:$W$2013,7,0),"-")</f>
        <v>-</v>
      </c>
      <c r="J325" s="54" t="str">
        <f>if(len(vlookup(A325,'Input - Capacities'!$F$3:$W$2013,13,0))&gt;0,vlookup(A325,'Input - Capacities'!$F$3:$W$2013,13,0),"-")</f>
        <v>https://github.com/switch-model/switch-china-open-model</v>
      </c>
      <c r="K325" s="55" t="str">
        <f>if(len(vlookup(A325,'Input - Capacities'!$F$3:$W$2013,14,0))&gt;0,vlookup(A325,'Input - Capacities'!$F$3:$W$2013,14,0),"-")</f>
        <v>-</v>
      </c>
      <c r="L325" s="53" t="str">
        <f>if(len(vlookup(A325,'Input - Capacities'!$F$3:$W$2013,17,0))&gt;0,vlookup(A325,'Input - Capacities'!$F$3:$W$2013,17,0),"-")</f>
        <v>Planned multi-terminal HVDC line that transports hydropowered electricity from Tibet &amp; Sichuan to Hubei. Runs from Tibet into Sichuan on to Hubei (no terminal in Chongqing). Assumption that full flow capacity of 8 GW exists along the entire route.</v>
      </c>
      <c r="M325" s="53" t="str">
        <f>if(len(vlookup(A325,'Input - Capacities'!$F$3:$W$2013,18,0))&gt;0,vlookup(A325,'Input - Capacities'!$F$3:$W$2013,18,0),"-")</f>
        <v>-</v>
      </c>
    </row>
    <row r="326">
      <c r="A326" s="53" t="str">
        <f t="array" ref="A326">IFERROR(INDEX('Input - Capacities'!$F$3:$F$1128, MATCH(0,COUNTIF($A$1:A325, 'Input - Capacities'!$F$3:$F$1128), 0)),"")</f>
        <v>TRNCHNHUCHNSI</v>
      </c>
      <c r="B326" s="53" t="str">
        <f t="shared" si="2"/>
        <v>CHNHU</v>
      </c>
      <c r="C326" s="53" t="str">
        <f t="shared" si="3"/>
        <v>CHNSI</v>
      </c>
      <c r="D326" s="53" t="str">
        <f t="shared" ref="D326:E326" si="327">left(B326,3)</f>
        <v>CHN</v>
      </c>
      <c r="E326" s="53" t="str">
        <f t="shared" si="327"/>
        <v>CHN</v>
      </c>
      <c r="F326" s="53">
        <f>max(SUMIFS('Input - Capacities'!$I$3:$I$1128,'Input - Capacities'!$F$3:$F$1128,A326))</f>
        <v>8000</v>
      </c>
      <c r="G326" s="53">
        <f>max(SUMIFS('Input - Capacities'!$J$3:$J$1128,'Input - Capacities'!$F$3:$F$1128,A326))*-1</f>
        <v>8000</v>
      </c>
      <c r="H326" s="53" t="str">
        <f>if(len(vlookup(A326,'Input - Capacities'!$F$3:$W$2013,6,0))&gt;0,vlookup(A326,'Input - Capacities'!$F$3:$W$2013,6,0),"-")</f>
        <v>-</v>
      </c>
      <c r="I326" s="53" t="str">
        <f>if(len(vlookup(A326,'Input - Capacities'!$F$3:$W$2013,7,0))&gt;0,vlookup(A326,'Input - Capacities'!$F$3:$W$2013,7,0),"-")</f>
        <v>-</v>
      </c>
      <c r="J326" s="54" t="str">
        <f>if(len(vlookup(A326,'Input - Capacities'!$F$3:$W$2013,13,0))&gt;0,vlookup(A326,'Input - Capacities'!$F$3:$W$2013,13,0),"-")</f>
        <v>https://github.com/switch-model/switch-china-open-model</v>
      </c>
      <c r="K326" s="55" t="str">
        <f>if(len(vlookup(A326,'Input - Capacities'!$F$3:$W$2013,14,0))&gt;0,vlookup(A326,'Input - Capacities'!$F$3:$W$2013,14,0),"-")</f>
        <v>-</v>
      </c>
      <c r="L326" s="53" t="str">
        <f>if(len(vlookup(A326,'Input - Capacities'!$F$3:$W$2013,17,0))&gt;0,vlookup(A326,'Input - Capacities'!$F$3:$W$2013,17,0),"-")</f>
        <v>No data available on lower voltage inter-regional transmission development within China so planned capacities set to 0.</v>
      </c>
      <c r="M326" s="53" t="str">
        <f>if(len(vlookup(A326,'Input - Capacities'!$F$3:$W$2013,18,0))&gt;0,vlookup(A326,'Input - Capacities'!$F$3:$W$2013,18,0),"-")</f>
        <v>Use of data from SWITCH-China requires citation of number of data sources (see Github page)</v>
      </c>
    </row>
    <row r="327">
      <c r="A327" s="53" t="str">
        <f t="array" ref="A327">IFERROR(INDEX('Input - Capacities'!$F$3:$F$1128, MATCH(0,COUNTIF($A$1:A326, 'Input - Capacities'!$F$3:$F$1128), 0)),"")</f>
        <v>TRNCHNJICHNLI</v>
      </c>
      <c r="B327" s="53" t="str">
        <f t="shared" si="2"/>
        <v>CHNJI</v>
      </c>
      <c r="C327" s="53" t="str">
        <f t="shared" si="3"/>
        <v>CHNLI</v>
      </c>
      <c r="D327" s="53" t="str">
        <f t="shared" ref="D327:E327" si="328">left(B327,3)</f>
        <v>CHN</v>
      </c>
      <c r="E327" s="53" t="str">
        <f t="shared" si="328"/>
        <v>CHN</v>
      </c>
      <c r="F327" s="53">
        <f>max(SUMIFS('Input - Capacities'!$I$3:$I$1128,'Input - Capacities'!$F$3:$F$1128,A327))</f>
        <v>2500</v>
      </c>
      <c r="G327" s="53">
        <f>max(SUMIFS('Input - Capacities'!$J$3:$J$1128,'Input - Capacities'!$F$3:$F$1128,A327))*-1</f>
        <v>2500</v>
      </c>
      <c r="H327" s="53" t="str">
        <f>if(len(vlookup(A327,'Input - Capacities'!$F$3:$W$2013,6,0))&gt;0,vlookup(A327,'Input - Capacities'!$F$3:$W$2013,6,0),"-")</f>
        <v>-</v>
      </c>
      <c r="I327" s="53" t="str">
        <f>if(len(vlookup(A327,'Input - Capacities'!$F$3:$W$2013,7,0))&gt;0,vlookup(A327,'Input - Capacities'!$F$3:$W$2013,7,0),"-")</f>
        <v>-</v>
      </c>
      <c r="J327" s="54" t="str">
        <f>if(len(vlookup(A327,'Input - Capacities'!$F$3:$W$2013,13,0))&gt;0,vlookup(A327,'Input - Capacities'!$F$3:$W$2013,13,0),"-")</f>
        <v>https://github.com/switch-model/switch-china-open-model</v>
      </c>
      <c r="K327" s="55" t="str">
        <f>if(len(vlookup(A327,'Input - Capacities'!$F$3:$W$2013,14,0))&gt;0,vlookup(A327,'Input - Capacities'!$F$3:$W$2013,14,0),"-")</f>
        <v>-</v>
      </c>
      <c r="L327" s="53" t="str">
        <f>if(len(vlookup(A327,'Input - Capacities'!$F$3:$W$2013,17,0))&gt;0,vlookup(A327,'Input - Capacities'!$F$3:$W$2013,17,0),"-")</f>
        <v>No data available on lower voltage inter-regional transmission development within China so planned capacities set to 0.</v>
      </c>
      <c r="M327" s="53" t="str">
        <f>if(len(vlookup(A327,'Input - Capacities'!$F$3:$W$2013,18,0))&gt;0,vlookup(A327,'Input - Capacities'!$F$3:$W$2013,18,0),"-")</f>
        <v>Use of data from SWITCH-China requires citation of number of data sources (see Github page)</v>
      </c>
    </row>
    <row r="328">
      <c r="A328" s="53" t="str">
        <f t="array" ref="A328">IFERROR(INDEX('Input - Capacities'!$F$3:$F$1128, MATCH(0,COUNTIF($A$1:A327, 'Input - Capacities'!$F$3:$F$1128), 0)),"")</f>
        <v>TRNCHNJICHNNM</v>
      </c>
      <c r="B328" s="53" t="str">
        <f t="shared" si="2"/>
        <v>CHNJI</v>
      </c>
      <c r="C328" s="53" t="str">
        <f t="shared" si="3"/>
        <v>CHNNM</v>
      </c>
      <c r="D328" s="53" t="str">
        <f t="shared" ref="D328:E328" si="329">left(B328,3)</f>
        <v>CHN</v>
      </c>
      <c r="E328" s="53" t="str">
        <f t="shared" si="329"/>
        <v>CHN</v>
      </c>
      <c r="F328" s="53">
        <f>max(SUMIFS('Input - Capacities'!$I$3:$I$1128,'Input - Capacities'!$F$3:$F$1128,A328))</f>
        <v>2500</v>
      </c>
      <c r="G328" s="53">
        <f>max(SUMIFS('Input - Capacities'!$J$3:$J$1128,'Input - Capacities'!$F$3:$F$1128,A328))*-1</f>
        <v>2500</v>
      </c>
      <c r="H328" s="53" t="str">
        <f>if(len(vlookup(A328,'Input - Capacities'!$F$3:$W$2013,6,0))&gt;0,vlookup(A328,'Input - Capacities'!$F$3:$W$2013,6,0),"-")</f>
        <v>-</v>
      </c>
      <c r="I328" s="53" t="str">
        <f>if(len(vlookup(A328,'Input - Capacities'!$F$3:$W$2013,7,0))&gt;0,vlookup(A328,'Input - Capacities'!$F$3:$W$2013,7,0),"-")</f>
        <v>-</v>
      </c>
      <c r="J328" s="54" t="str">
        <f>if(len(vlookup(A328,'Input - Capacities'!$F$3:$W$2013,13,0))&gt;0,vlookup(A328,'Input - Capacities'!$F$3:$W$2013,13,0),"-")</f>
        <v>https://github.com/switch-model/switch-china-open-model</v>
      </c>
      <c r="K328" s="55" t="str">
        <f>if(len(vlookup(A328,'Input - Capacities'!$F$3:$W$2013,14,0))&gt;0,vlookup(A328,'Input - Capacities'!$F$3:$W$2013,14,0),"-")</f>
        <v>-</v>
      </c>
      <c r="L328" s="53" t="str">
        <f>if(len(vlookup(A328,'Input - Capacities'!$F$3:$W$2013,17,0))&gt;0,vlookup(A328,'Input - Capacities'!$F$3:$W$2013,17,0),"-")</f>
        <v>No data available on lower voltage inter-regional transmission development within China so planned capacities set to 0.</v>
      </c>
      <c r="M328" s="53" t="str">
        <f>if(len(vlookup(A328,'Input - Capacities'!$F$3:$W$2013,18,0))&gt;0,vlookup(A328,'Input - Capacities'!$F$3:$W$2013,18,0),"-")</f>
        <v>Use of data from SWITCH-China requires citation of number of data sources (see Github page)</v>
      </c>
    </row>
    <row r="329">
      <c r="A329" s="53" t="str">
        <f t="array" ref="A329">IFERROR(INDEX('Input - Capacities'!$F$3:$F$1128, MATCH(0,COUNTIF($A$1:A328, 'Input - Capacities'!$F$3:$F$1128), 0)),"")</f>
        <v>TRNCHNJIPRKXX</v>
      </c>
      <c r="B329" s="53" t="str">
        <f t="shared" si="2"/>
        <v>CHNJI</v>
      </c>
      <c r="C329" s="53" t="str">
        <f t="shared" si="3"/>
        <v>PRKXX</v>
      </c>
      <c r="D329" s="53" t="str">
        <f t="shared" ref="D329:E329" si="330">left(B329,3)</f>
        <v>CHN</v>
      </c>
      <c r="E329" s="53" t="str">
        <f t="shared" si="330"/>
        <v>PRK</v>
      </c>
      <c r="F329" s="53">
        <f>max(SUMIFS('Input - Capacities'!$I$3:$I$1128,'Input - Capacities'!$F$3:$F$1128,A329))</f>
        <v>0</v>
      </c>
      <c r="G329" s="53">
        <f>max(SUMIFS('Input - Capacities'!$J$3:$J$1128,'Input - Capacities'!$F$3:$F$1128,A329))*-1</f>
        <v>0</v>
      </c>
      <c r="H329" s="53" t="str">
        <f>if(len(vlookup(A329,'Input - Capacities'!$F$3:$W$2013,6,0))&gt;0,vlookup(A329,'Input - Capacities'!$F$3:$W$2013,6,0),"-")</f>
        <v>-</v>
      </c>
      <c r="I329" s="53" t="str">
        <f>if(len(vlookup(A329,'Input - Capacities'!$F$3:$W$2013,7,0))&gt;0,vlookup(A329,'Input - Capacities'!$F$3:$W$2013,7,0),"-")</f>
        <v>-</v>
      </c>
      <c r="J329" s="54" t="str">
        <f>if(len(vlookup(A329,'Input - Capacities'!$F$3:$W$2013,13,0))&gt;0,vlookup(A329,'Input - Capacities'!$F$3:$W$2013,13,0),"-")</f>
        <v>https://openinframap.org/#7.22/40.657/126.096</v>
      </c>
      <c r="K329" s="55" t="str">
        <f>if(len(vlookup(A329,'Input - Capacities'!$F$3:$W$2013,14,0))&gt;0,vlookup(A329,'Input - Capacities'!$F$3:$W$2013,14,0),"-")</f>
        <v>-</v>
      </c>
      <c r="L329" s="53" t="str">
        <f>if(len(vlookup(A329,'Input - Capacities'!$F$3:$W$2013,17,0))&gt;0,vlookup(A329,'Input - Capacities'!$F$3:$W$2013,17,0),"-")</f>
        <v>-</v>
      </c>
      <c r="M329" s="53" t="str">
        <f>if(len(vlookup(A329,'Input - Capacities'!$F$3:$W$2013,18,0))&gt;0,vlookup(A329,'Input - Capacities'!$F$3:$W$2013,18,0),"-")</f>
        <v>No concrete plans found for new transmission lines between PRK and China despite growing electricity exports from PRK.</v>
      </c>
    </row>
    <row r="330">
      <c r="A330" s="53" t="str">
        <f t="array" ref="A330">IFERROR(INDEX('Input - Capacities'!$F$3:$F$1128, MATCH(0,COUNTIF($A$1:A329, 'Input - Capacities'!$F$3:$F$1128), 0)),"")</f>
        <v>TRNCHNJSCHNSC</v>
      </c>
      <c r="B330" s="53" t="str">
        <f t="shared" si="2"/>
        <v>CHNJS</v>
      </c>
      <c r="C330" s="53" t="str">
        <f t="shared" si="3"/>
        <v>CHNSC</v>
      </c>
      <c r="D330" s="53" t="str">
        <f t="shared" ref="D330:E330" si="331">left(B330,3)</f>
        <v>CHN</v>
      </c>
      <c r="E330" s="53" t="str">
        <f t="shared" si="331"/>
        <v>CHN</v>
      </c>
      <c r="F330" s="53">
        <f>max(SUMIFS('Input - Capacities'!$I$3:$I$1128,'Input - Capacities'!$F$3:$F$1128,A330))</f>
        <v>0</v>
      </c>
      <c r="G330" s="53">
        <f>max(SUMIFS('Input - Capacities'!$J$3:$J$1128,'Input - Capacities'!$F$3:$F$1128,A330))*-1</f>
        <v>8000</v>
      </c>
      <c r="H330" s="53">
        <f>if(len(vlookup(A330,'Input - Capacities'!$F$3:$W$2013,6,0))&gt;0,vlookup(A330,'Input - Capacities'!$F$3:$W$2013,6,0),"-")</f>
        <v>800</v>
      </c>
      <c r="I330" s="53">
        <f>if(len(vlookup(A330,'Input - Capacities'!$F$3:$W$2013,7,0))&gt;0,vlookup(A330,'Input - Capacities'!$F$3:$W$2013,7,0),"-")</f>
        <v>2080</v>
      </c>
      <c r="J330" s="54" t="str">
        <f>if(len(vlookup(A330,'Input - Capacities'!$F$3:$W$2013,13,0))&gt;0,vlookup(A330,'Input - Capacities'!$F$3:$W$2013,13,0),"-")</f>
        <v>https://www.cell.com/cms/10.1016/j.joule.2021.10.006/attachment/53103cd8-9db9-479b-8b49-f9957e2b418c/mmc1</v>
      </c>
      <c r="K330" s="54" t="str">
        <f>if(len(vlookup(A330,'Input - Capacities'!$F$3:$W$2013,14,0))&gt;0,vlookup(A330,'Input - Capacities'!$F$3:$W$2013,14,0),"-")</f>
        <v>https://www.enerdata.net/publications/daily-energy-news/chinas-8-gw-baihetan-zhejiang-power-transmission-line-fully-operational.html</v>
      </c>
      <c r="L330" s="53" t="str">
        <f>if(len(vlookup(A330,'Input - Capacities'!$F$3:$W$2013,17,0))&gt;0,vlookup(A330,'Input - Capacities'!$F$3:$W$2013,17,0),"-")</f>
        <v>Includes existing 8 GW Baihetan - Jiangsu line (capacity not yet included in SWITCH data with 2020 baseline year). Long-distance UHV line to connect renewable resources to demand centers.</v>
      </c>
      <c r="M330" s="53" t="str">
        <f>if(len(vlookup(A330,'Input - Capacities'!$F$3:$W$2013,18,0))&gt;0,vlookup(A330,'Input - Capacities'!$F$3:$W$2013,18,0),"-")</f>
        <v>-</v>
      </c>
    </row>
    <row r="331">
      <c r="A331" s="53" t="str">
        <f t="array" ref="A331">IFERROR(INDEX('Input - Capacities'!$F$3:$F$1128, MATCH(0,COUNTIF($A$1:A330, 'Input - Capacities'!$F$3:$F$1128), 0)),"")</f>
        <v>TRNCHNJSCHNSD</v>
      </c>
      <c r="B331" s="53" t="str">
        <f t="shared" si="2"/>
        <v>CHNJS</v>
      </c>
      <c r="C331" s="53" t="str">
        <f t="shared" si="3"/>
        <v>CHNSD</v>
      </c>
      <c r="D331" s="53" t="str">
        <f t="shared" ref="D331:E331" si="332">left(B331,3)</f>
        <v>CHN</v>
      </c>
      <c r="E331" s="53" t="str">
        <f t="shared" si="332"/>
        <v>CHN</v>
      </c>
      <c r="F331" s="53">
        <f>max(SUMIFS('Input - Capacities'!$I$3:$I$1128,'Input - Capacities'!$F$3:$F$1128,A331))</f>
        <v>5000</v>
      </c>
      <c r="G331" s="53">
        <f>max(SUMIFS('Input - Capacities'!$J$3:$J$1128,'Input - Capacities'!$F$3:$F$1128,A331))*-1</f>
        <v>5000</v>
      </c>
      <c r="H331" s="53" t="str">
        <f>if(len(vlookup(A331,'Input - Capacities'!$F$3:$W$2013,6,0))&gt;0,vlookup(A331,'Input - Capacities'!$F$3:$W$2013,6,0),"-")</f>
        <v>-</v>
      </c>
      <c r="I331" s="53" t="str">
        <f>if(len(vlookup(A331,'Input - Capacities'!$F$3:$W$2013,7,0))&gt;0,vlookup(A331,'Input - Capacities'!$F$3:$W$2013,7,0),"-")</f>
        <v>-</v>
      </c>
      <c r="J331" s="54" t="str">
        <f>if(len(vlookup(A331,'Input - Capacities'!$F$3:$W$2013,13,0))&gt;0,vlookup(A331,'Input - Capacities'!$F$3:$W$2013,13,0),"-")</f>
        <v>https://github.com/switch-model/switch-china-open-model</v>
      </c>
      <c r="K331" s="55" t="str">
        <f>if(len(vlookup(A331,'Input - Capacities'!$F$3:$W$2013,14,0))&gt;0,vlookup(A331,'Input - Capacities'!$F$3:$W$2013,14,0),"-")</f>
        <v>-</v>
      </c>
      <c r="L331" s="53" t="str">
        <f>if(len(vlookup(A331,'Input - Capacities'!$F$3:$W$2013,17,0))&gt;0,vlookup(A331,'Input - Capacities'!$F$3:$W$2013,17,0),"-")</f>
        <v>No data available on lower voltage inter-regional transmission development within China so planned capacities set to 0.</v>
      </c>
      <c r="M331" s="53" t="str">
        <f>if(len(vlookup(A331,'Input - Capacities'!$F$3:$W$2013,18,0))&gt;0,vlookup(A331,'Input - Capacities'!$F$3:$W$2013,18,0),"-")</f>
        <v>Use of data from SWITCH-China requires citation of number of data sources (see Github page)</v>
      </c>
    </row>
    <row r="332">
      <c r="A332" s="53" t="str">
        <f t="array" ref="A332">IFERROR(INDEX('Input - Capacities'!$F$3:$F$1128, MATCH(0,COUNTIF($A$1:A331, 'Input - Capacities'!$F$3:$F$1128), 0)),"")</f>
        <v>TRNCHNJSCHNSH</v>
      </c>
      <c r="B332" s="53" t="str">
        <f t="shared" si="2"/>
        <v>CHNJS</v>
      </c>
      <c r="C332" s="53" t="str">
        <f t="shared" si="3"/>
        <v>CHNSH</v>
      </c>
      <c r="D332" s="53" t="str">
        <f t="shared" ref="D332:E332" si="333">left(B332,3)</f>
        <v>CHN</v>
      </c>
      <c r="E332" s="53" t="str">
        <f t="shared" si="333"/>
        <v>CHN</v>
      </c>
      <c r="F332" s="53">
        <f>max(SUMIFS('Input - Capacities'!$I$3:$I$1128,'Input - Capacities'!$F$3:$F$1128,A332))</f>
        <v>7500</v>
      </c>
      <c r="G332" s="53">
        <f>max(SUMIFS('Input - Capacities'!$J$3:$J$1128,'Input - Capacities'!$F$3:$F$1128,A332))*-1</f>
        <v>7500</v>
      </c>
      <c r="H332" s="53" t="str">
        <f>if(len(vlookup(A332,'Input - Capacities'!$F$3:$W$2013,6,0))&gt;0,vlookup(A332,'Input - Capacities'!$F$3:$W$2013,6,0),"-")</f>
        <v>-</v>
      </c>
      <c r="I332" s="53" t="str">
        <f>if(len(vlookup(A332,'Input - Capacities'!$F$3:$W$2013,7,0))&gt;0,vlookup(A332,'Input - Capacities'!$F$3:$W$2013,7,0),"-")</f>
        <v>-</v>
      </c>
      <c r="J332" s="54" t="str">
        <f>if(len(vlookup(A332,'Input - Capacities'!$F$3:$W$2013,13,0))&gt;0,vlookup(A332,'Input - Capacities'!$F$3:$W$2013,13,0),"-")</f>
        <v>https://github.com/switch-model/switch-china-open-model</v>
      </c>
      <c r="K332" s="55" t="str">
        <f>if(len(vlookup(A332,'Input - Capacities'!$F$3:$W$2013,14,0))&gt;0,vlookup(A332,'Input - Capacities'!$F$3:$W$2013,14,0),"-")</f>
        <v>-</v>
      </c>
      <c r="L332" s="53" t="str">
        <f>if(len(vlookup(A332,'Input - Capacities'!$F$3:$W$2013,17,0))&gt;0,vlookup(A332,'Input - Capacities'!$F$3:$W$2013,17,0),"-")</f>
        <v>No data available on lower voltage inter-regional transmission development within China so planned capacities set to 0.</v>
      </c>
      <c r="M332" s="53" t="str">
        <f>if(len(vlookup(A332,'Input - Capacities'!$F$3:$W$2013,18,0))&gt;0,vlookup(A332,'Input - Capacities'!$F$3:$W$2013,18,0),"-")</f>
        <v>Use of data from SWITCH-China requires citation of number of data sources (see Github page)</v>
      </c>
    </row>
    <row r="333">
      <c r="A333" s="53" t="str">
        <f t="array" ref="A333">IFERROR(INDEX('Input - Capacities'!$F$3:$F$1128, MATCH(0,COUNTIF($A$1:A332, 'Input - Capacities'!$F$3:$F$1128), 0)),"")</f>
        <v>TRNCHNJSCHNSI</v>
      </c>
      <c r="B333" s="53" t="str">
        <f t="shared" si="2"/>
        <v>CHNJS</v>
      </c>
      <c r="C333" s="53" t="str">
        <f t="shared" si="3"/>
        <v>CHNSI</v>
      </c>
      <c r="D333" s="53" t="str">
        <f t="shared" ref="D333:E333" si="334">left(B333,3)</f>
        <v>CHN</v>
      </c>
      <c r="E333" s="53" t="str">
        <f t="shared" si="334"/>
        <v>CHN</v>
      </c>
      <c r="F333" s="53">
        <f>max(SUMIFS('Input - Capacities'!$I$3:$I$1128,'Input - Capacities'!$F$3:$F$1128,A333))</f>
        <v>4000</v>
      </c>
      <c r="G333" s="53">
        <f>max(SUMIFS('Input - Capacities'!$J$3:$J$1128,'Input - Capacities'!$F$3:$F$1128,A333))*-1</f>
        <v>4000</v>
      </c>
      <c r="H333" s="53" t="str">
        <f>if(len(vlookup(A333,'Input - Capacities'!$F$3:$W$2013,6,0))&gt;0,vlookup(A333,'Input - Capacities'!$F$3:$W$2013,6,0),"-")</f>
        <v>-</v>
      </c>
      <c r="I333" s="53" t="str">
        <f>if(len(vlookup(A333,'Input - Capacities'!$F$3:$W$2013,7,0))&gt;0,vlookup(A333,'Input - Capacities'!$F$3:$W$2013,7,0),"-")</f>
        <v>-</v>
      </c>
      <c r="J333" s="54" t="str">
        <f>if(len(vlookup(A333,'Input - Capacities'!$F$3:$W$2013,13,0))&gt;0,vlookup(A333,'Input - Capacities'!$F$3:$W$2013,13,0),"-")</f>
        <v>https://github.com/switch-model/switch-china-open-model</v>
      </c>
      <c r="K333" s="55" t="str">
        <f>if(len(vlookup(A333,'Input - Capacities'!$F$3:$W$2013,14,0))&gt;0,vlookup(A333,'Input - Capacities'!$F$3:$W$2013,14,0),"-")</f>
        <v>-</v>
      </c>
      <c r="L333" s="53" t="str">
        <f>if(len(vlookup(A333,'Input - Capacities'!$F$3:$W$2013,17,0))&gt;0,vlookup(A333,'Input - Capacities'!$F$3:$W$2013,17,0),"-")</f>
        <v>No data available on lower voltage inter-regional transmission development within China so planned capacities set to 0.</v>
      </c>
      <c r="M333" s="53" t="str">
        <f>if(len(vlookup(A333,'Input - Capacities'!$F$3:$W$2013,18,0))&gt;0,vlookup(A333,'Input - Capacities'!$F$3:$W$2013,18,0),"-")</f>
        <v>Use of data from SWITCH-China requires citation of number of data sources (see Github page)</v>
      </c>
    </row>
    <row r="334">
      <c r="A334" s="53" t="str">
        <f t="array" ref="A334">IFERROR(INDEX('Input - Capacities'!$F$3:$F$1128, MATCH(0,COUNTIF($A$1:A333, 'Input - Capacities'!$F$3:$F$1128), 0)),"")</f>
        <v>TRNCHNJSCHNSX</v>
      </c>
      <c r="B334" s="53" t="str">
        <f t="shared" si="2"/>
        <v>CHNJS</v>
      </c>
      <c r="C334" s="53" t="str">
        <f t="shared" si="3"/>
        <v>CHNSX</v>
      </c>
      <c r="D334" s="53" t="str">
        <f t="shared" ref="D334:E334" si="335">left(B334,3)</f>
        <v>CHN</v>
      </c>
      <c r="E334" s="53" t="str">
        <f t="shared" si="335"/>
        <v>CHN</v>
      </c>
      <c r="F334" s="53">
        <f>max(SUMIFS('Input - Capacities'!$I$3:$I$1128,'Input - Capacities'!$F$3:$F$1128,A334))</f>
        <v>5000</v>
      </c>
      <c r="G334" s="53">
        <f>max(SUMIFS('Input - Capacities'!$J$3:$J$1128,'Input - Capacities'!$F$3:$F$1128,A334))*-1</f>
        <v>5000</v>
      </c>
      <c r="H334" s="53" t="str">
        <f>if(len(vlookup(A334,'Input - Capacities'!$F$3:$W$2013,6,0))&gt;0,vlookup(A334,'Input - Capacities'!$F$3:$W$2013,6,0),"-")</f>
        <v>-</v>
      </c>
      <c r="I334" s="53" t="str">
        <f>if(len(vlookup(A334,'Input - Capacities'!$F$3:$W$2013,7,0))&gt;0,vlookup(A334,'Input - Capacities'!$F$3:$W$2013,7,0),"-")</f>
        <v>-</v>
      </c>
      <c r="J334" s="54" t="str">
        <f>if(len(vlookup(A334,'Input - Capacities'!$F$3:$W$2013,13,0))&gt;0,vlookup(A334,'Input - Capacities'!$F$3:$W$2013,13,0),"-")</f>
        <v>https://github.com/switch-model/switch-china-open-model</v>
      </c>
      <c r="K334" s="55" t="str">
        <f>if(len(vlookup(A334,'Input - Capacities'!$F$3:$W$2013,14,0))&gt;0,vlookup(A334,'Input - Capacities'!$F$3:$W$2013,14,0),"-")</f>
        <v>-</v>
      </c>
      <c r="L334" s="53" t="str">
        <f>if(len(vlookup(A334,'Input - Capacities'!$F$3:$W$2013,17,0))&gt;0,vlookup(A334,'Input - Capacities'!$F$3:$W$2013,17,0),"-")</f>
        <v>No data available on lower voltage inter-regional transmission development within China so planned capacities set to 0.</v>
      </c>
      <c r="M334" s="53" t="str">
        <f>if(len(vlookup(A334,'Input - Capacities'!$F$3:$W$2013,18,0))&gt;0,vlookup(A334,'Input - Capacities'!$F$3:$W$2013,18,0),"-")</f>
        <v>Use of data from SWITCH-China requires citation of number of data sources (see Github page)</v>
      </c>
    </row>
    <row r="335">
      <c r="A335" s="53" t="str">
        <f t="array" ref="A335">IFERROR(INDEX('Input - Capacities'!$F$3:$F$1128, MATCH(0,COUNTIF($A$1:A334, 'Input - Capacities'!$F$3:$F$1128), 0)),"")</f>
        <v>TRNCHNJSCHNZH</v>
      </c>
      <c r="B335" s="53" t="str">
        <f t="shared" si="2"/>
        <v>CHNJS</v>
      </c>
      <c r="C335" s="53" t="str">
        <f t="shared" si="3"/>
        <v>CHNZH</v>
      </c>
      <c r="D335" s="53" t="str">
        <f t="shared" ref="D335:E335" si="336">left(B335,3)</f>
        <v>CHN</v>
      </c>
      <c r="E335" s="53" t="str">
        <f t="shared" si="336"/>
        <v>CHN</v>
      </c>
      <c r="F335" s="53">
        <f>max(SUMIFS('Input - Capacities'!$I$3:$I$1128,'Input - Capacities'!$F$3:$F$1128,A335))</f>
        <v>2500</v>
      </c>
      <c r="G335" s="53">
        <f>max(SUMIFS('Input - Capacities'!$J$3:$J$1128,'Input - Capacities'!$F$3:$F$1128,A335))*-1</f>
        <v>2500</v>
      </c>
      <c r="H335" s="53" t="str">
        <f>if(len(vlookup(A335,'Input - Capacities'!$F$3:$W$2013,6,0))&gt;0,vlookup(A335,'Input - Capacities'!$F$3:$W$2013,6,0),"-")</f>
        <v>-</v>
      </c>
      <c r="I335" s="53" t="str">
        <f>if(len(vlookup(A335,'Input - Capacities'!$F$3:$W$2013,7,0))&gt;0,vlookup(A335,'Input - Capacities'!$F$3:$W$2013,7,0),"-")</f>
        <v>-</v>
      </c>
      <c r="J335" s="54" t="str">
        <f>if(len(vlookup(A335,'Input - Capacities'!$F$3:$W$2013,13,0))&gt;0,vlookup(A335,'Input - Capacities'!$F$3:$W$2013,13,0),"-")</f>
        <v>https://github.com/switch-model/switch-china-open-model</v>
      </c>
      <c r="K335" s="55" t="str">
        <f>if(len(vlookup(A335,'Input - Capacities'!$F$3:$W$2013,14,0))&gt;0,vlookup(A335,'Input - Capacities'!$F$3:$W$2013,14,0),"-")</f>
        <v>-</v>
      </c>
      <c r="L335" s="53" t="str">
        <f>if(len(vlookup(A335,'Input - Capacities'!$F$3:$W$2013,17,0))&gt;0,vlookup(A335,'Input - Capacities'!$F$3:$W$2013,17,0),"-")</f>
        <v>No data available on lower voltage inter-regional transmission development within China so planned capacities set to 0.</v>
      </c>
      <c r="M335" s="53" t="str">
        <f>if(len(vlookup(A335,'Input - Capacities'!$F$3:$W$2013,18,0))&gt;0,vlookup(A335,'Input - Capacities'!$F$3:$W$2013,18,0),"-")</f>
        <v>Use of data from SWITCH-China requires citation of number of data sources (see Github page)</v>
      </c>
    </row>
    <row r="336">
      <c r="A336" s="53" t="str">
        <f t="array" ref="A336">IFERROR(INDEX('Input - Capacities'!$F$3:$F$1128, MATCH(0,COUNTIF($A$1:A335, 'Input - Capacities'!$F$3:$F$1128), 0)),"")</f>
        <v>TRNCHNJXCHNNM</v>
      </c>
      <c r="B336" s="53" t="str">
        <f t="shared" si="2"/>
        <v>CHNJX</v>
      </c>
      <c r="C336" s="53" t="str">
        <f t="shared" si="3"/>
        <v>CHNNM</v>
      </c>
      <c r="D336" s="53" t="str">
        <f t="shared" ref="D336:E336" si="337">left(B336,3)</f>
        <v>CHN</v>
      </c>
      <c r="E336" s="53" t="str">
        <f t="shared" si="337"/>
        <v>CHN</v>
      </c>
      <c r="F336" s="53">
        <f>max(SUMIFS('Input - Capacities'!$I$3:$I$1128,'Input - Capacities'!$F$3:$F$1128,A336))</f>
        <v>7200</v>
      </c>
      <c r="G336" s="53">
        <f>max(SUMIFS('Input - Capacities'!$J$3:$J$1128,'Input - Capacities'!$F$3:$F$1128,A336))*-1</f>
        <v>7200</v>
      </c>
      <c r="H336" s="53" t="str">
        <f>if(len(vlookup(A336,'Input - Capacities'!$F$3:$W$2013,6,0))&gt;0,vlookup(A336,'Input - Capacities'!$F$3:$W$2013,6,0),"-")</f>
        <v>-</v>
      </c>
      <c r="I336" s="53" t="str">
        <f>if(len(vlookup(A336,'Input - Capacities'!$F$3:$W$2013,7,0))&gt;0,vlookup(A336,'Input - Capacities'!$F$3:$W$2013,7,0),"-")</f>
        <v>-</v>
      </c>
      <c r="J336" s="54" t="str">
        <f>if(len(vlookup(A336,'Input - Capacities'!$F$3:$W$2013,13,0))&gt;0,vlookup(A336,'Input - Capacities'!$F$3:$W$2013,13,0),"-")</f>
        <v>https://github.com/switch-model/switch-china-open-model</v>
      </c>
      <c r="K336" s="55" t="str">
        <f>if(len(vlookup(A336,'Input - Capacities'!$F$3:$W$2013,14,0))&gt;0,vlookup(A336,'Input - Capacities'!$F$3:$W$2013,14,0),"-")</f>
        <v>-</v>
      </c>
      <c r="L336" s="53" t="str">
        <f>if(len(vlookup(A336,'Input - Capacities'!$F$3:$W$2013,17,0))&gt;0,vlookup(A336,'Input - Capacities'!$F$3:$W$2013,17,0),"-")</f>
        <v>No data available on lower voltage inter-regional transmission development within China so planned capacities set to 0.</v>
      </c>
      <c r="M336" s="53" t="str">
        <f>if(len(vlookup(A336,'Input - Capacities'!$F$3:$W$2013,18,0))&gt;0,vlookup(A336,'Input - Capacities'!$F$3:$W$2013,18,0),"-")</f>
        <v>Use of data from SWITCH-China requires citation of number of data sources (see Github page)</v>
      </c>
    </row>
    <row r="337">
      <c r="A337" s="53" t="str">
        <f t="array" ref="A337">IFERROR(INDEX('Input - Capacities'!$F$3:$F$1128, MATCH(0,COUNTIF($A$1:A336, 'Input - Capacities'!$F$3:$F$1128), 0)),"")</f>
        <v>TRNCHNJXCHNSC</v>
      </c>
      <c r="B337" s="53" t="str">
        <f t="shared" si="2"/>
        <v>CHNJX</v>
      </c>
      <c r="C337" s="53" t="str">
        <f t="shared" si="3"/>
        <v>CHNSC</v>
      </c>
      <c r="D337" s="53" t="str">
        <f t="shared" ref="D337:E337" si="338">left(B337,3)</f>
        <v>CHN</v>
      </c>
      <c r="E337" s="53" t="str">
        <f t="shared" si="338"/>
        <v>CHN</v>
      </c>
      <c r="F337" s="53">
        <f>max(SUMIFS('Input - Capacities'!$I$3:$I$1128,'Input - Capacities'!$F$3:$F$1128,A337))</f>
        <v>0</v>
      </c>
      <c r="G337" s="53">
        <f>max(SUMIFS('Input - Capacities'!$J$3:$J$1128,'Input - Capacities'!$F$3:$F$1128,A337))*-1</f>
        <v>8000</v>
      </c>
      <c r="H337" s="53">
        <f>if(len(vlookup(A337,'Input - Capacities'!$F$3:$W$2013,6,0))&gt;0,vlookup(A337,'Input - Capacities'!$F$3:$W$2013,6,0),"-")</f>
        <v>800</v>
      </c>
      <c r="I337" s="53">
        <f>if(len(vlookup(A337,'Input - Capacities'!$F$3:$W$2013,7,0))&gt;0,vlookup(A337,'Input - Capacities'!$F$3:$W$2013,7,0),"-")</f>
        <v>1711</v>
      </c>
      <c r="J337" s="54" t="str">
        <f>if(len(vlookup(A337,'Input - Capacities'!$F$3:$W$2013,13,0))&gt;0,vlookup(A337,'Input - Capacities'!$F$3:$W$2013,13,0),"-")</f>
        <v>https://www.cell.com/cms/10.1016/j.joule.2021.10.006/attachment/53103cd8-9db9-479b-8b49-f9957e2b418c/mmc1</v>
      </c>
      <c r="K337" s="55" t="str">
        <f>if(len(vlookup(A337,'Input - Capacities'!$F$3:$W$2013,14,0))&gt;0,vlookup(A337,'Input - Capacities'!$F$3:$W$2013,14,0),"-")</f>
        <v>-</v>
      </c>
      <c r="L337" s="53" t="str">
        <f>if(len(vlookup(A337,'Input - Capacities'!$F$3:$W$2013,17,0))&gt;0,vlookup(A337,'Input - Capacities'!$F$3:$W$2013,17,0),"-")</f>
        <v>Includes existing 8 GW Yazhong-Jiangxi line (capacity not yet included in SWITCH data with 2020 baseline year). Long-distance UHV line to connect renewable resources to demand centers.</v>
      </c>
      <c r="M337" s="53" t="str">
        <f>if(len(vlookup(A337,'Input - Capacities'!$F$3:$W$2013,18,0))&gt;0,vlookup(A337,'Input - Capacities'!$F$3:$W$2013,18,0),"-")</f>
        <v>-</v>
      </c>
    </row>
    <row r="338">
      <c r="A338" s="53" t="str">
        <f t="array" ref="A338">IFERROR(INDEX('Input - Capacities'!$F$3:$F$1128, MATCH(0,COUNTIF($A$1:A337, 'Input - Capacities'!$F$3:$F$1128), 0)),"")</f>
        <v>TRNCHNJXCHNZH</v>
      </c>
      <c r="B338" s="53" t="str">
        <f t="shared" si="2"/>
        <v>CHNJX</v>
      </c>
      <c r="C338" s="53" t="str">
        <f t="shared" si="3"/>
        <v>CHNZH</v>
      </c>
      <c r="D338" s="53" t="str">
        <f t="shared" ref="D338:E338" si="339">left(B338,3)</f>
        <v>CHN</v>
      </c>
      <c r="E338" s="53" t="str">
        <f t="shared" si="339"/>
        <v>CHN</v>
      </c>
      <c r="F338" s="53">
        <f>max(SUMIFS('Input - Capacities'!$I$3:$I$1128,'Input - Capacities'!$F$3:$F$1128,A338))</f>
        <v>0</v>
      </c>
      <c r="G338" s="53">
        <f>max(SUMIFS('Input - Capacities'!$J$3:$J$1128,'Input - Capacities'!$F$3:$F$1128,A338))*-1</f>
        <v>0</v>
      </c>
      <c r="H338" s="53" t="str">
        <f>if(len(vlookup(A338,'Input - Capacities'!$F$3:$W$2013,6,0))&gt;0,vlookup(A338,'Input - Capacities'!$F$3:$W$2013,6,0),"-")</f>
        <v>-</v>
      </c>
      <c r="I338" s="53" t="str">
        <f>if(len(vlookup(A338,'Input - Capacities'!$F$3:$W$2013,7,0))&gt;0,vlookup(A338,'Input - Capacities'!$F$3:$W$2013,7,0),"-")</f>
        <v>-</v>
      </c>
      <c r="J338" s="54" t="str">
        <f>if(len(vlookup(A338,'Input - Capacities'!$F$3:$W$2013,13,0))&gt;0,vlookup(A338,'Input - Capacities'!$F$3:$W$2013,13,0),"-")</f>
        <v>https://github.com/switch-model/switch-china-open-model</v>
      </c>
      <c r="K338" s="55" t="str">
        <f>if(len(vlookup(A338,'Input - Capacities'!$F$3:$W$2013,14,0))&gt;0,vlookup(A338,'Input - Capacities'!$F$3:$W$2013,14,0),"-")</f>
        <v>-</v>
      </c>
      <c r="L338" s="53" t="str">
        <f>if(len(vlookup(A338,'Input - Capacities'!$F$3:$W$2013,17,0))&gt;0,vlookup(A338,'Input - Capacities'!$F$3:$W$2013,17,0),"-")</f>
        <v>No data available on lower voltage inter-regional transmission development within China so planned capacities set to 0.</v>
      </c>
      <c r="M338" s="53" t="str">
        <f>if(len(vlookup(A338,'Input - Capacities'!$F$3:$W$2013,18,0))&gt;0,vlookup(A338,'Input - Capacities'!$F$3:$W$2013,18,0),"-")</f>
        <v>Use of data from SWITCH-China requires citation of number of data sources (see Github page)</v>
      </c>
    </row>
    <row r="339">
      <c r="A339" s="53" t="str">
        <f t="array" ref="A339">IFERROR(INDEX('Input - Capacities'!$F$3:$F$1128, MATCH(0,COUNTIF($A$1:A338, 'Input - Capacities'!$F$3:$F$1128), 0)),"")</f>
        <v>TRNCHNLICHNNM</v>
      </c>
      <c r="B339" s="53" t="str">
        <f t="shared" si="2"/>
        <v>CHNLI</v>
      </c>
      <c r="C339" s="53" t="str">
        <f t="shared" si="3"/>
        <v>CHNNM</v>
      </c>
      <c r="D339" s="53" t="str">
        <f t="shared" ref="D339:E339" si="340">left(B339,3)</f>
        <v>CHN</v>
      </c>
      <c r="E339" s="53" t="str">
        <f t="shared" si="340"/>
        <v>CHN</v>
      </c>
      <c r="F339" s="53">
        <f>max(SUMIFS('Input - Capacities'!$I$3:$I$1128,'Input - Capacities'!$F$3:$F$1128,A339))</f>
        <v>6500</v>
      </c>
      <c r="G339" s="53">
        <f>max(SUMIFS('Input - Capacities'!$J$3:$J$1128,'Input - Capacities'!$F$3:$F$1128,A339))*-1</f>
        <v>6500</v>
      </c>
      <c r="H339" s="53" t="str">
        <f>if(len(vlookup(A339,'Input - Capacities'!$F$3:$W$2013,6,0))&gt;0,vlookup(A339,'Input - Capacities'!$F$3:$W$2013,6,0),"-")</f>
        <v>-</v>
      </c>
      <c r="I339" s="53" t="str">
        <f>if(len(vlookup(A339,'Input - Capacities'!$F$3:$W$2013,7,0))&gt;0,vlookup(A339,'Input - Capacities'!$F$3:$W$2013,7,0),"-")</f>
        <v>-</v>
      </c>
      <c r="J339" s="54" t="str">
        <f>if(len(vlookup(A339,'Input - Capacities'!$F$3:$W$2013,13,0))&gt;0,vlookup(A339,'Input - Capacities'!$F$3:$W$2013,13,0),"-")</f>
        <v>https://github.com/switch-model/switch-china-open-model</v>
      </c>
      <c r="K339" s="55" t="str">
        <f>if(len(vlookup(A339,'Input - Capacities'!$F$3:$W$2013,14,0))&gt;0,vlookup(A339,'Input - Capacities'!$F$3:$W$2013,14,0),"-")</f>
        <v>-</v>
      </c>
      <c r="L339" s="53" t="str">
        <f>if(len(vlookup(A339,'Input - Capacities'!$F$3:$W$2013,17,0))&gt;0,vlookup(A339,'Input - Capacities'!$F$3:$W$2013,17,0),"-")</f>
        <v>No data available on lower voltage inter-regional transmission development within China so planned capacities set to 0.</v>
      </c>
      <c r="M339" s="53" t="str">
        <f>if(len(vlookup(A339,'Input - Capacities'!$F$3:$W$2013,18,0))&gt;0,vlookup(A339,'Input - Capacities'!$F$3:$W$2013,18,0),"-")</f>
        <v>Use of data from SWITCH-China requires citation of number of data sources (see Github page)</v>
      </c>
    </row>
    <row r="340">
      <c r="A340" s="53" t="str">
        <f t="array" ref="A340">IFERROR(INDEX('Input - Capacities'!$F$3:$F$1128, MATCH(0,COUNTIF($A$1:A339, 'Input - Capacities'!$F$3:$F$1128), 0)),"")</f>
        <v>TRNCHNLIPRKXX</v>
      </c>
      <c r="B340" s="53" t="str">
        <f t="shared" si="2"/>
        <v>CHNLI</v>
      </c>
      <c r="C340" s="53" t="str">
        <f t="shared" si="3"/>
        <v>PRKXX</v>
      </c>
      <c r="D340" s="53" t="str">
        <f t="shared" ref="D340:E340" si="341">left(B340,3)</f>
        <v>CHN</v>
      </c>
      <c r="E340" s="53" t="str">
        <f t="shared" si="341"/>
        <v>PRK</v>
      </c>
      <c r="F340" s="53">
        <f>max(SUMIFS('Input - Capacities'!$I$3:$I$1128,'Input - Capacities'!$F$3:$F$1128,A340))</f>
        <v>50</v>
      </c>
      <c r="G340" s="53">
        <f>max(SUMIFS('Input - Capacities'!$J$3:$J$1128,'Input - Capacities'!$F$3:$F$1128,A340))*-1</f>
        <v>50</v>
      </c>
      <c r="H340" s="53" t="str">
        <f>if(len(vlookup(A340,'Input - Capacities'!$F$3:$W$2013,6,0))&gt;0,vlookup(A340,'Input - Capacities'!$F$3:$W$2013,6,0),"-")</f>
        <v>-</v>
      </c>
      <c r="I340" s="53" t="str">
        <f>if(len(vlookup(A340,'Input - Capacities'!$F$3:$W$2013,7,0))&gt;0,vlookup(A340,'Input - Capacities'!$F$3:$W$2013,7,0),"-")</f>
        <v>-</v>
      </c>
      <c r="J340" s="54" t="str">
        <f>if(len(vlookup(A340,'Input - Capacities'!$F$3:$W$2013,13,0))&gt;0,vlookup(A340,'Input - Capacities'!$F$3:$W$2013,13,0),"-")</f>
        <v>https://www.scmp.com/economy/china-economy/article/3153342/china-ramps-electricity-imports-north-korea-russia-myanmar</v>
      </c>
      <c r="K340" s="55" t="str">
        <f>if(len(vlookup(A340,'Input - Capacities'!$F$3:$W$2013,14,0))&gt;0,vlookup(A340,'Input - Capacities'!$F$3:$W$2013,14,0),"-")</f>
        <v>-</v>
      </c>
      <c r="L340" s="53" t="str">
        <f>if(len(vlookup(A340,'Input - Capacities'!$F$3:$W$2013,17,0))&gt;0,vlookup(A340,'Input - Capacities'!$F$3:$W$2013,17,0),"-")</f>
        <v>No data can be found on exact existing transmission capacities, but it is reported that China imported 35,974 MWh in September 2021. Assuming this is close to the maximum available capacity considering supply constraints and large electricity needs in China (see sources) this equals roughly 50 MW (35,974/30 days/24 hours). No concrete plans found for new transmission lines between PRK and China despite growing electricity exports from PRK.</v>
      </c>
      <c r="M340" s="53" t="str">
        <f>if(len(vlookup(A340,'Input - Capacities'!$F$3:$W$2013,18,0))&gt;0,vlookup(A340,'Input - Capacities'!$F$3:$W$2013,18,0),"-")</f>
        <v>-</v>
      </c>
    </row>
    <row r="341">
      <c r="A341" s="53" t="str">
        <f t="array" ref="A341">IFERROR(INDEX('Input - Capacities'!$F$3:$F$1128, MATCH(0,COUNTIF($A$1:A340, 'Input - Capacities'!$F$3:$F$1128), 0)),"")</f>
        <v>TRNCHNNICHNNM</v>
      </c>
      <c r="B341" s="53" t="str">
        <f t="shared" si="2"/>
        <v>CHNNI</v>
      </c>
      <c r="C341" s="53" t="str">
        <f t="shared" si="3"/>
        <v>CHNNM</v>
      </c>
      <c r="D341" s="53" t="str">
        <f t="shared" ref="D341:E341" si="342">left(B341,3)</f>
        <v>CHN</v>
      </c>
      <c r="E341" s="53" t="str">
        <f t="shared" si="342"/>
        <v>CHN</v>
      </c>
      <c r="F341" s="53">
        <f>max(SUMIFS('Input - Capacities'!$I$3:$I$1128,'Input - Capacities'!$F$3:$F$1128,A341))</f>
        <v>0</v>
      </c>
      <c r="G341" s="53">
        <f>max(SUMIFS('Input - Capacities'!$J$3:$J$1128,'Input - Capacities'!$F$3:$F$1128,A341))*-1</f>
        <v>0</v>
      </c>
      <c r="H341" s="53" t="str">
        <f>if(len(vlookup(A341,'Input - Capacities'!$F$3:$W$2013,6,0))&gt;0,vlookup(A341,'Input - Capacities'!$F$3:$W$2013,6,0),"-")</f>
        <v>-</v>
      </c>
      <c r="I341" s="53" t="str">
        <f>if(len(vlookup(A341,'Input - Capacities'!$F$3:$W$2013,7,0))&gt;0,vlookup(A341,'Input - Capacities'!$F$3:$W$2013,7,0),"-")</f>
        <v>-</v>
      </c>
      <c r="J341" s="54" t="str">
        <f>if(len(vlookup(A341,'Input - Capacities'!$F$3:$W$2013,13,0))&gt;0,vlookup(A341,'Input - Capacities'!$F$3:$W$2013,13,0),"-")</f>
        <v>https://github.com/switch-model/switch-china-open-model</v>
      </c>
      <c r="K341" s="55" t="str">
        <f>if(len(vlookup(A341,'Input - Capacities'!$F$3:$W$2013,14,0))&gt;0,vlookup(A341,'Input - Capacities'!$F$3:$W$2013,14,0),"-")</f>
        <v>-</v>
      </c>
      <c r="L341" s="53" t="str">
        <f>if(len(vlookup(A341,'Input - Capacities'!$F$3:$W$2013,17,0))&gt;0,vlookup(A341,'Input - Capacities'!$F$3:$W$2013,17,0),"-")</f>
        <v>No data available on lower voltage inter-regional transmission development within China so planned capacities set to 0.</v>
      </c>
      <c r="M341" s="53" t="str">
        <f>if(len(vlookup(A341,'Input - Capacities'!$F$3:$W$2013,18,0))&gt;0,vlookup(A341,'Input - Capacities'!$F$3:$W$2013,18,0),"-")</f>
        <v>Use of data from SWITCH-China requires citation of number of data sources (see Github page)</v>
      </c>
    </row>
    <row r="342">
      <c r="A342" s="53" t="str">
        <f t="array" ref="A342">IFERROR(INDEX('Input - Capacities'!$F$3:$F$1128, MATCH(0,COUNTIF($A$1:A341, 'Input - Capacities'!$F$3:$F$1128), 0)),"")</f>
        <v>TRNCHNNICHNSD</v>
      </c>
      <c r="B342" s="53" t="str">
        <f t="shared" si="2"/>
        <v>CHNNI</v>
      </c>
      <c r="C342" s="53" t="str">
        <f t="shared" si="3"/>
        <v>CHNSD</v>
      </c>
      <c r="D342" s="53" t="str">
        <f t="shared" ref="D342:E342" si="343">left(B342,3)</f>
        <v>CHN</v>
      </c>
      <c r="E342" s="53" t="str">
        <f t="shared" si="343"/>
        <v>CHN</v>
      </c>
      <c r="F342" s="53">
        <f>max(SUMIFS('Input - Capacities'!$I$3:$I$1128,'Input - Capacities'!$F$3:$F$1128,A342))</f>
        <v>4000</v>
      </c>
      <c r="G342" s="53">
        <f>max(SUMIFS('Input - Capacities'!$J$3:$J$1128,'Input - Capacities'!$F$3:$F$1128,A342))*-1</f>
        <v>4000</v>
      </c>
      <c r="H342" s="53" t="str">
        <f>if(len(vlookup(A342,'Input - Capacities'!$F$3:$W$2013,6,0))&gt;0,vlookup(A342,'Input - Capacities'!$F$3:$W$2013,6,0),"-")</f>
        <v>-</v>
      </c>
      <c r="I342" s="53" t="str">
        <f>if(len(vlookup(A342,'Input - Capacities'!$F$3:$W$2013,7,0))&gt;0,vlookup(A342,'Input - Capacities'!$F$3:$W$2013,7,0),"-")</f>
        <v>-</v>
      </c>
      <c r="J342" s="54" t="str">
        <f>if(len(vlookup(A342,'Input - Capacities'!$F$3:$W$2013,13,0))&gt;0,vlookup(A342,'Input - Capacities'!$F$3:$W$2013,13,0),"-")</f>
        <v>https://github.com/switch-model/switch-china-open-model</v>
      </c>
      <c r="K342" s="55" t="str">
        <f>if(len(vlookup(A342,'Input - Capacities'!$F$3:$W$2013,14,0))&gt;0,vlookup(A342,'Input - Capacities'!$F$3:$W$2013,14,0),"-")</f>
        <v>-</v>
      </c>
      <c r="L342" s="53" t="str">
        <f>if(len(vlookup(A342,'Input - Capacities'!$F$3:$W$2013,17,0))&gt;0,vlookup(A342,'Input - Capacities'!$F$3:$W$2013,17,0),"-")</f>
        <v>No data available on lower voltage inter-regional transmission development within China so planned capacities set to 0.</v>
      </c>
      <c r="M342" s="53" t="str">
        <f>if(len(vlookup(A342,'Input - Capacities'!$F$3:$W$2013,18,0))&gt;0,vlookup(A342,'Input - Capacities'!$F$3:$W$2013,18,0),"-")</f>
        <v>Use of data from SWITCH-China requires citation of number of data sources (see Github page)</v>
      </c>
    </row>
    <row r="343">
      <c r="A343" s="53" t="str">
        <f t="array" ref="A343">IFERROR(INDEX('Input - Capacities'!$F$3:$F$1128, MATCH(0,COUNTIF($A$1:A342, 'Input - Capacities'!$F$3:$F$1128), 0)),"")</f>
        <v>TRNCHNNICHNSI</v>
      </c>
      <c r="B343" s="53" t="str">
        <f t="shared" si="2"/>
        <v>CHNNI</v>
      </c>
      <c r="C343" s="53" t="str">
        <f t="shared" si="3"/>
        <v>CHNSI</v>
      </c>
      <c r="D343" s="53" t="str">
        <f t="shared" ref="D343:E343" si="344">left(B343,3)</f>
        <v>CHN</v>
      </c>
      <c r="E343" s="53" t="str">
        <f t="shared" si="344"/>
        <v>CHN</v>
      </c>
      <c r="F343" s="53">
        <f>max(SUMIFS('Input - Capacities'!$I$3:$I$1128,'Input - Capacities'!$F$3:$F$1128,A343))</f>
        <v>2500</v>
      </c>
      <c r="G343" s="53">
        <f>max(SUMIFS('Input - Capacities'!$J$3:$J$1128,'Input - Capacities'!$F$3:$F$1128,A343))*-1</f>
        <v>2500</v>
      </c>
      <c r="H343" s="53" t="str">
        <f>if(len(vlookup(A343,'Input - Capacities'!$F$3:$W$2013,6,0))&gt;0,vlookup(A343,'Input - Capacities'!$F$3:$W$2013,6,0),"-")</f>
        <v>-</v>
      </c>
      <c r="I343" s="53" t="str">
        <f>if(len(vlookup(A343,'Input - Capacities'!$F$3:$W$2013,7,0))&gt;0,vlookup(A343,'Input - Capacities'!$F$3:$W$2013,7,0),"-")</f>
        <v>-</v>
      </c>
      <c r="J343" s="54" t="str">
        <f>if(len(vlookup(A343,'Input - Capacities'!$F$3:$W$2013,13,0))&gt;0,vlookup(A343,'Input - Capacities'!$F$3:$W$2013,13,0),"-")</f>
        <v>https://github.com/switch-model/switch-china-open-model</v>
      </c>
      <c r="K343" s="55" t="str">
        <f>if(len(vlookup(A343,'Input - Capacities'!$F$3:$W$2013,14,0))&gt;0,vlookup(A343,'Input - Capacities'!$F$3:$W$2013,14,0),"-")</f>
        <v>-</v>
      </c>
      <c r="L343" s="53" t="str">
        <f>if(len(vlookup(A343,'Input - Capacities'!$F$3:$W$2013,17,0))&gt;0,vlookup(A343,'Input - Capacities'!$F$3:$W$2013,17,0),"-")</f>
        <v>No data available on lower voltage inter-regional transmission development within China so planned capacities set to 0.</v>
      </c>
      <c r="M343" s="53" t="str">
        <f>if(len(vlookup(A343,'Input - Capacities'!$F$3:$W$2013,18,0))&gt;0,vlookup(A343,'Input - Capacities'!$F$3:$W$2013,18,0),"-")</f>
        <v>Use of data from SWITCH-China requires citation of number of data sources (see Github page)</v>
      </c>
    </row>
    <row r="344">
      <c r="A344" s="53" t="str">
        <f t="array" ref="A344">IFERROR(INDEX('Input - Capacities'!$F$3:$F$1128, MATCH(0,COUNTIF($A$1:A343, 'Input - Capacities'!$F$3:$F$1128), 0)),"")</f>
        <v>TRNCHNNICHNZH</v>
      </c>
      <c r="B344" s="53" t="str">
        <f t="shared" si="2"/>
        <v>CHNNI</v>
      </c>
      <c r="C344" s="53" t="str">
        <f t="shared" si="3"/>
        <v>CHNZH</v>
      </c>
      <c r="D344" s="53" t="str">
        <f t="shared" ref="D344:E344" si="345">left(B344,3)</f>
        <v>CHN</v>
      </c>
      <c r="E344" s="53" t="str">
        <f t="shared" si="345"/>
        <v>CHN</v>
      </c>
      <c r="F344" s="53">
        <f>max(SUMIFS('Input - Capacities'!$I$3:$I$1128,'Input - Capacities'!$F$3:$F$1128,A344))</f>
        <v>7200</v>
      </c>
      <c r="G344" s="53">
        <f>max(SUMIFS('Input - Capacities'!$J$3:$J$1128,'Input - Capacities'!$F$3:$F$1128,A344))*-1</f>
        <v>7200</v>
      </c>
      <c r="H344" s="53" t="str">
        <f>if(len(vlookup(A344,'Input - Capacities'!$F$3:$W$2013,6,0))&gt;0,vlookup(A344,'Input - Capacities'!$F$3:$W$2013,6,0),"-")</f>
        <v>-</v>
      </c>
      <c r="I344" s="53" t="str">
        <f>if(len(vlookup(A344,'Input - Capacities'!$F$3:$W$2013,7,0))&gt;0,vlookup(A344,'Input - Capacities'!$F$3:$W$2013,7,0),"-")</f>
        <v>-</v>
      </c>
      <c r="J344" s="54" t="str">
        <f>if(len(vlookup(A344,'Input - Capacities'!$F$3:$W$2013,13,0))&gt;0,vlookup(A344,'Input - Capacities'!$F$3:$W$2013,13,0),"-")</f>
        <v>https://github.com/switch-model/switch-china-open-model</v>
      </c>
      <c r="K344" s="55" t="str">
        <f>if(len(vlookup(A344,'Input - Capacities'!$F$3:$W$2013,14,0))&gt;0,vlookup(A344,'Input - Capacities'!$F$3:$W$2013,14,0),"-")</f>
        <v>-</v>
      </c>
      <c r="L344" s="53" t="str">
        <f>if(len(vlookup(A344,'Input - Capacities'!$F$3:$W$2013,17,0))&gt;0,vlookup(A344,'Input - Capacities'!$F$3:$W$2013,17,0),"-")</f>
        <v>No data available on lower voltage inter-regional transmission development within China so planned capacities set to 0.</v>
      </c>
      <c r="M344" s="53" t="str">
        <f>if(len(vlookup(A344,'Input - Capacities'!$F$3:$W$2013,18,0))&gt;0,vlookup(A344,'Input - Capacities'!$F$3:$W$2013,18,0),"-")</f>
        <v>Use of data from SWITCH-China requires citation of number of data sources (see Github page)</v>
      </c>
    </row>
    <row r="345">
      <c r="A345" s="53" t="str">
        <f t="array" ref="A345">IFERROR(INDEX('Input - Capacities'!$F$3:$F$1128, MATCH(0,COUNTIF($A$1:A344, 'Input - Capacities'!$F$3:$F$1128), 0)),"")</f>
        <v>TRNCHNNMCHNSD</v>
      </c>
      <c r="B345" s="53" t="str">
        <f t="shared" si="2"/>
        <v>CHNNM</v>
      </c>
      <c r="C345" s="53" t="str">
        <f t="shared" si="3"/>
        <v>CHNSD</v>
      </c>
      <c r="D345" s="53" t="str">
        <f t="shared" ref="D345:E345" si="346">left(B345,3)</f>
        <v>CHN</v>
      </c>
      <c r="E345" s="53" t="str">
        <f t="shared" si="346"/>
        <v>CHN</v>
      </c>
      <c r="F345" s="53">
        <f>max(SUMIFS('Input - Capacities'!$I$3:$I$1128,'Input - Capacities'!$F$3:$F$1128,A345))</f>
        <v>14400</v>
      </c>
      <c r="G345" s="53">
        <f>max(SUMIFS('Input - Capacities'!$J$3:$J$1128,'Input - Capacities'!$F$3:$F$1128,A345))*-1</f>
        <v>14400</v>
      </c>
      <c r="H345" s="53" t="str">
        <f>if(len(vlookup(A345,'Input - Capacities'!$F$3:$W$2013,6,0))&gt;0,vlookup(A345,'Input - Capacities'!$F$3:$W$2013,6,0),"-")</f>
        <v>-</v>
      </c>
      <c r="I345" s="53" t="str">
        <f>if(len(vlookup(A345,'Input - Capacities'!$F$3:$W$2013,7,0))&gt;0,vlookup(A345,'Input - Capacities'!$F$3:$W$2013,7,0),"-")</f>
        <v>-</v>
      </c>
      <c r="J345" s="54" t="str">
        <f>if(len(vlookup(A345,'Input - Capacities'!$F$3:$W$2013,13,0))&gt;0,vlookup(A345,'Input - Capacities'!$F$3:$W$2013,13,0),"-")</f>
        <v>https://github.com/switch-model/switch-china-open-model</v>
      </c>
      <c r="K345" s="55" t="str">
        <f>if(len(vlookup(A345,'Input - Capacities'!$F$3:$W$2013,14,0))&gt;0,vlookup(A345,'Input - Capacities'!$F$3:$W$2013,14,0),"-")</f>
        <v>-</v>
      </c>
      <c r="L345" s="53" t="str">
        <f>if(len(vlookup(A345,'Input - Capacities'!$F$3:$W$2013,17,0))&gt;0,vlookup(A345,'Input - Capacities'!$F$3:$W$2013,17,0),"-")</f>
        <v>No data available on lower voltage inter-regional transmission development within China so planned capacities set to 0.</v>
      </c>
      <c r="M345" s="53" t="str">
        <f>if(len(vlookup(A345,'Input - Capacities'!$F$3:$W$2013,18,0))&gt;0,vlookup(A345,'Input - Capacities'!$F$3:$W$2013,18,0),"-")</f>
        <v>Use of data from SWITCH-China requires citation of number of data sources (see Github page)</v>
      </c>
    </row>
    <row r="346">
      <c r="A346" s="53" t="str">
        <f t="array" ref="A346">IFERROR(INDEX('Input - Capacities'!$F$3:$F$1128, MATCH(0,COUNTIF($A$1:A345, 'Input - Capacities'!$F$3:$F$1128), 0)),"")</f>
        <v>TRNCHNNMCHNSI</v>
      </c>
      <c r="B346" s="53" t="str">
        <f t="shared" si="2"/>
        <v>CHNNM</v>
      </c>
      <c r="C346" s="53" t="str">
        <f t="shared" si="3"/>
        <v>CHNSI</v>
      </c>
      <c r="D346" s="53" t="str">
        <f t="shared" ref="D346:E346" si="347">left(B346,3)</f>
        <v>CHN</v>
      </c>
      <c r="E346" s="53" t="str">
        <f t="shared" si="347"/>
        <v>CHN</v>
      </c>
      <c r="F346" s="53">
        <f>max(SUMIFS('Input - Capacities'!$I$3:$I$1128,'Input - Capacities'!$F$3:$F$1128,A346))</f>
        <v>0</v>
      </c>
      <c r="G346" s="53">
        <f>max(SUMIFS('Input - Capacities'!$J$3:$J$1128,'Input - Capacities'!$F$3:$F$1128,A346))*-1</f>
        <v>0</v>
      </c>
      <c r="H346" s="53" t="str">
        <f>if(len(vlookup(A346,'Input - Capacities'!$F$3:$W$2013,6,0))&gt;0,vlookup(A346,'Input - Capacities'!$F$3:$W$2013,6,0),"-")</f>
        <v>-</v>
      </c>
      <c r="I346" s="53" t="str">
        <f>if(len(vlookup(A346,'Input - Capacities'!$F$3:$W$2013,7,0))&gt;0,vlookup(A346,'Input - Capacities'!$F$3:$W$2013,7,0),"-")</f>
        <v>-</v>
      </c>
      <c r="J346" s="54" t="str">
        <f>if(len(vlookup(A346,'Input - Capacities'!$F$3:$W$2013,13,0))&gt;0,vlookup(A346,'Input - Capacities'!$F$3:$W$2013,13,0),"-")</f>
        <v>https://github.com/switch-model/switch-china-open-model</v>
      </c>
      <c r="K346" s="55" t="str">
        <f>if(len(vlookup(A346,'Input - Capacities'!$F$3:$W$2013,14,0))&gt;0,vlookup(A346,'Input - Capacities'!$F$3:$W$2013,14,0),"-")</f>
        <v>-</v>
      </c>
      <c r="L346" s="53" t="str">
        <f>if(len(vlookup(A346,'Input - Capacities'!$F$3:$W$2013,17,0))&gt;0,vlookup(A346,'Input - Capacities'!$F$3:$W$2013,17,0),"-")</f>
        <v>No data available on lower voltage inter-regional transmission development within China so planned capacities set to 0.</v>
      </c>
      <c r="M346" s="53" t="str">
        <f>if(len(vlookup(A346,'Input - Capacities'!$F$3:$W$2013,18,0))&gt;0,vlookup(A346,'Input - Capacities'!$F$3:$W$2013,18,0),"-")</f>
        <v>Use of data from SWITCH-China requires citation of number of data sources (see Github page)</v>
      </c>
    </row>
    <row r="347">
      <c r="A347" s="53" t="str">
        <f t="array" ref="A347">IFERROR(INDEX('Input - Capacities'!$F$3:$F$1128, MATCH(0,COUNTIF($A$1:A346, 'Input - Capacities'!$F$3:$F$1128), 0)),"")</f>
        <v>TRNCHNNMCHNSX</v>
      </c>
      <c r="B347" s="53" t="str">
        <f t="shared" si="2"/>
        <v>CHNNM</v>
      </c>
      <c r="C347" s="53" t="str">
        <f t="shared" si="3"/>
        <v>CHNSX</v>
      </c>
      <c r="D347" s="53" t="str">
        <f t="shared" ref="D347:E347" si="348">left(B347,3)</f>
        <v>CHN</v>
      </c>
      <c r="E347" s="53" t="str">
        <f t="shared" si="348"/>
        <v>CHN</v>
      </c>
      <c r="F347" s="53">
        <f>max(SUMIFS('Input - Capacities'!$I$3:$I$1128,'Input - Capacities'!$F$3:$F$1128,A347))</f>
        <v>19500</v>
      </c>
      <c r="G347" s="53">
        <f>max(SUMIFS('Input - Capacities'!$J$3:$J$1128,'Input - Capacities'!$F$3:$F$1128,A347))*-1</f>
        <v>19500</v>
      </c>
      <c r="H347" s="53" t="str">
        <f>if(len(vlookup(A347,'Input - Capacities'!$F$3:$W$2013,6,0))&gt;0,vlookup(A347,'Input - Capacities'!$F$3:$W$2013,6,0),"-")</f>
        <v>-</v>
      </c>
      <c r="I347" s="53" t="str">
        <f>if(len(vlookup(A347,'Input - Capacities'!$F$3:$W$2013,7,0))&gt;0,vlookup(A347,'Input - Capacities'!$F$3:$W$2013,7,0),"-")</f>
        <v>-</v>
      </c>
      <c r="J347" s="54" t="str">
        <f>if(len(vlookup(A347,'Input - Capacities'!$F$3:$W$2013,13,0))&gt;0,vlookup(A347,'Input - Capacities'!$F$3:$W$2013,13,0),"-")</f>
        <v>https://github.com/switch-model/switch-china-open-model</v>
      </c>
      <c r="K347" s="55" t="str">
        <f>if(len(vlookup(A347,'Input - Capacities'!$F$3:$W$2013,14,0))&gt;0,vlookup(A347,'Input - Capacities'!$F$3:$W$2013,14,0),"-")</f>
        <v>-</v>
      </c>
      <c r="L347" s="53" t="str">
        <f>if(len(vlookup(A347,'Input - Capacities'!$F$3:$W$2013,17,0))&gt;0,vlookup(A347,'Input - Capacities'!$F$3:$W$2013,17,0),"-")</f>
        <v>No data available on lower voltage inter-regional transmission development within China so planned capacities set to 0.</v>
      </c>
      <c r="M347" s="53" t="str">
        <f>if(len(vlookup(A347,'Input - Capacities'!$F$3:$W$2013,18,0))&gt;0,vlookup(A347,'Input - Capacities'!$F$3:$W$2013,18,0),"-")</f>
        <v>Use of data from SWITCH-China requires citation of number of data sources (see Github page)</v>
      </c>
    </row>
    <row r="348">
      <c r="A348" s="53" t="str">
        <f t="array" ref="A348">IFERROR(INDEX('Input - Capacities'!$F$3:$F$1128, MATCH(0,COUNTIF($A$1:A347, 'Input - Capacities'!$F$3:$F$1128), 0)),"")</f>
        <v>TRNCHNNMCHNTJ</v>
      </c>
      <c r="B348" s="53" t="str">
        <f t="shared" si="2"/>
        <v>CHNNM</v>
      </c>
      <c r="C348" s="53" t="str">
        <f t="shared" si="3"/>
        <v>CHNTJ</v>
      </c>
      <c r="D348" s="53" t="str">
        <f t="shared" ref="D348:E348" si="349">left(B348,3)</f>
        <v>CHN</v>
      </c>
      <c r="E348" s="53" t="str">
        <f t="shared" si="349"/>
        <v>CHN</v>
      </c>
      <c r="F348" s="53">
        <f>max(SUMIFS('Input - Capacities'!$I$3:$I$1128,'Input - Capacities'!$F$3:$F$1128,A348))</f>
        <v>4000</v>
      </c>
      <c r="G348" s="53">
        <f>max(SUMIFS('Input - Capacities'!$J$3:$J$1128,'Input - Capacities'!$F$3:$F$1128,A348))*-1</f>
        <v>4000</v>
      </c>
      <c r="H348" s="53" t="str">
        <f>if(len(vlookup(A348,'Input - Capacities'!$F$3:$W$2013,6,0))&gt;0,vlookup(A348,'Input - Capacities'!$F$3:$W$2013,6,0),"-")</f>
        <v>-</v>
      </c>
      <c r="I348" s="53" t="str">
        <f>if(len(vlookup(A348,'Input - Capacities'!$F$3:$W$2013,7,0))&gt;0,vlookup(A348,'Input - Capacities'!$F$3:$W$2013,7,0),"-")</f>
        <v>-</v>
      </c>
      <c r="J348" s="54" t="str">
        <f>if(len(vlookup(A348,'Input - Capacities'!$F$3:$W$2013,13,0))&gt;0,vlookup(A348,'Input - Capacities'!$F$3:$W$2013,13,0),"-")</f>
        <v>https://github.com/switch-model/switch-china-open-model</v>
      </c>
      <c r="K348" s="55" t="str">
        <f>if(len(vlookup(A348,'Input - Capacities'!$F$3:$W$2013,14,0))&gt;0,vlookup(A348,'Input - Capacities'!$F$3:$W$2013,14,0),"-")</f>
        <v>-</v>
      </c>
      <c r="L348" s="53" t="str">
        <f>if(len(vlookup(A348,'Input - Capacities'!$F$3:$W$2013,17,0))&gt;0,vlookup(A348,'Input - Capacities'!$F$3:$W$2013,17,0),"-")</f>
        <v>No data available on lower voltage inter-regional transmission development within China so planned capacities set to 0.</v>
      </c>
      <c r="M348" s="53" t="str">
        <f>if(len(vlookup(A348,'Input - Capacities'!$F$3:$W$2013,18,0))&gt;0,vlookup(A348,'Input - Capacities'!$F$3:$W$2013,18,0),"-")</f>
        <v>Use of data from SWITCH-China requires citation of number of data sources (see Github page)</v>
      </c>
    </row>
    <row r="349">
      <c r="A349" s="53" t="str">
        <f t="array" ref="A349">IFERROR(INDEX('Input - Capacities'!$F$3:$F$1128, MATCH(0,COUNTIF($A$1:A348, 'Input - Capacities'!$F$3:$F$1128), 0)),"")</f>
        <v>TRNCHNNMMNGXX</v>
      </c>
      <c r="B349" s="53" t="str">
        <f t="shared" si="2"/>
        <v>CHNNM</v>
      </c>
      <c r="C349" s="53" t="str">
        <f t="shared" si="3"/>
        <v>MNGXX</v>
      </c>
      <c r="D349" s="53" t="str">
        <f t="shared" ref="D349:E349" si="350">left(B349,3)</f>
        <v>CHN</v>
      </c>
      <c r="E349" s="53" t="str">
        <f t="shared" si="350"/>
        <v>MNG</v>
      </c>
      <c r="F349" s="53">
        <f>max(SUMIFS('Input - Capacities'!$I$3:$I$1128,'Input - Capacities'!$F$3:$F$1128,A349))</f>
        <v>260</v>
      </c>
      <c r="G349" s="53">
        <f>max(SUMIFS('Input - Capacities'!$J$3:$J$1128,'Input - Capacities'!$F$3:$F$1128,A349))*-1</f>
        <v>260</v>
      </c>
      <c r="H349" s="53" t="str">
        <f>if(len(vlookup(A349,'Input - Capacities'!$F$3:$W$2013,6,0))&gt;0,vlookup(A349,'Input - Capacities'!$F$3:$W$2013,6,0),"-")</f>
        <v>220;220</v>
      </c>
      <c r="I349" s="53" t="str">
        <f>if(len(vlookup(A349,'Input - Capacities'!$F$3:$W$2013,7,0))&gt;0,vlookup(A349,'Input - Capacities'!$F$3:$W$2013,7,0),"-")</f>
        <v>-</v>
      </c>
      <c r="J349" s="54" t="str">
        <f>if(len(vlookup(A349,'Input - Capacities'!$F$3:$W$2013,13,0))&gt;0,vlookup(A349,'Input - Capacities'!$F$3:$W$2013,13,0),"-")</f>
        <v>https://www.unescap.org/sites/default/files/D1-S1b.%20Inner%20Mongolia%20Power%20Group_Mr.%20Yan%20Jun.pdf</v>
      </c>
      <c r="K349" s="55" t="str">
        <f>if(len(vlookup(A349,'Input - Capacities'!$F$3:$W$2013,14,0))&gt;0,vlookup(A349,'Input - Capacities'!$F$3:$W$2013,14,0),"-")</f>
        <v>-</v>
      </c>
      <c r="L349" s="53" t="str">
        <f>if(len(vlookup(A349,'Input - Capacities'!$F$3:$W$2013,17,0))&gt;0,vlookup(A349,'Input - Capacities'!$F$3:$W$2013,17,0),"-")</f>
        <v>-</v>
      </c>
      <c r="M349" s="53" t="str">
        <f>if(len(vlookup(A349,'Input - Capacities'!$F$3:$W$2013,18,0))&gt;0,vlookup(A349,'Input - Capacities'!$F$3:$W$2013,18,0),"-")</f>
        <v>Power trade agreement running up till 2023 between Mongolia and Inner Mongolia is set at max 260 MW. </v>
      </c>
    </row>
    <row r="350">
      <c r="A350" s="53" t="str">
        <f t="array" ref="A350">IFERROR(INDEX('Input - Capacities'!$F$3:$F$1128, MATCH(0,COUNTIF($A$1:A349, 'Input - Capacities'!$F$3:$F$1128), 0)),"")</f>
        <v>TRNCHNNMRUSSI</v>
      </c>
      <c r="B350" s="53" t="str">
        <f t="shared" si="2"/>
        <v>CHNNM</v>
      </c>
      <c r="C350" s="53" t="str">
        <f t="shared" si="3"/>
        <v>RUSSI</v>
      </c>
      <c r="D350" s="53" t="str">
        <f t="shared" ref="D350:E350" si="351">left(B350,3)</f>
        <v>CHN</v>
      </c>
      <c r="E350" s="53" t="str">
        <f t="shared" si="351"/>
        <v>RUS</v>
      </c>
      <c r="F350" s="53">
        <f>max(SUMIFS('Input - Capacities'!$I$3:$I$1128,'Input - Capacities'!$F$3:$F$1128,A350))</f>
        <v>0</v>
      </c>
      <c r="G350" s="53">
        <f>max(SUMIFS('Input - Capacities'!$J$3:$J$1128,'Input - Capacities'!$F$3:$F$1128,A350))*-1</f>
        <v>0</v>
      </c>
      <c r="H350" s="53" t="str">
        <f>if(len(vlookup(A350,'Input - Capacities'!$F$3:$W$2013,6,0))&gt;0,vlookup(A350,'Input - Capacities'!$F$3:$W$2013,6,0),"-")</f>
        <v>-</v>
      </c>
      <c r="I350" s="53" t="str">
        <f>if(len(vlookup(A350,'Input - Capacities'!$F$3:$W$2013,7,0))&gt;0,vlookup(A350,'Input - Capacities'!$F$3:$W$2013,7,0),"-")</f>
        <v>-</v>
      </c>
      <c r="J350" s="54" t="str">
        <f>if(len(vlookup(A350,'Input - Capacities'!$F$3:$W$2013,13,0))&gt;0,vlookup(A350,'Input - Capacities'!$F$3:$W$2013,13,0),"-")</f>
        <v>https://www.garant.ru/products/ipo/prime/doc/404487690/</v>
      </c>
      <c r="K350" s="55" t="str">
        <f>if(len(vlookup(A350,'Input - Capacities'!$F$3:$W$2013,14,0))&gt;0,vlookup(A350,'Input - Capacities'!$F$3:$W$2013,14,0),"-")</f>
        <v>-</v>
      </c>
      <c r="L350" s="53" t="str">
        <f>if(len(vlookup(A350,'Input - Capacities'!$F$3:$W$2013,17,0))&gt;0,vlookup(A350,'Input - Capacities'!$F$3:$W$2013,17,0),"-")</f>
        <v>-</v>
      </c>
      <c r="M350" s="53" t="str">
        <f>if(len(vlookup(A350,'Input - Capacities'!$F$3:$W$2013,18,0))&gt;0,vlookup(A350,'Input - Capacities'!$F$3:$W$2013,18,0),"-")</f>
        <v>-</v>
      </c>
    </row>
    <row r="351">
      <c r="A351" s="53" t="str">
        <f t="array" ref="A351">IFERROR(INDEX('Input - Capacities'!$F$3:$F$1128, MATCH(0,COUNTIF($A$1:A350, 'Input - Capacities'!$F$3:$F$1128), 0)),"")</f>
        <v>TRNCHNQICHNSC</v>
      </c>
      <c r="B351" s="53" t="str">
        <f t="shared" si="2"/>
        <v>CHNQI</v>
      </c>
      <c r="C351" s="53" t="str">
        <f t="shared" si="3"/>
        <v>CHNSC</v>
      </c>
      <c r="D351" s="53" t="str">
        <f t="shared" ref="D351:E351" si="352">left(B351,3)</f>
        <v>CHN</v>
      </c>
      <c r="E351" s="53" t="str">
        <f t="shared" si="352"/>
        <v>CHN</v>
      </c>
      <c r="F351" s="53">
        <f>max(SUMIFS('Input - Capacities'!$I$3:$I$1128,'Input - Capacities'!$F$3:$F$1128,A351))</f>
        <v>0</v>
      </c>
      <c r="G351" s="53">
        <f>max(SUMIFS('Input - Capacities'!$J$3:$J$1128,'Input - Capacities'!$F$3:$F$1128,A351))*-1</f>
        <v>0</v>
      </c>
      <c r="H351" s="53" t="str">
        <f>if(len(vlookup(A351,'Input - Capacities'!$F$3:$W$2013,6,0))&gt;0,vlookup(A351,'Input - Capacities'!$F$3:$W$2013,6,0),"-")</f>
        <v>-</v>
      </c>
      <c r="I351" s="53" t="str">
        <f>if(len(vlookup(A351,'Input - Capacities'!$F$3:$W$2013,7,0))&gt;0,vlookup(A351,'Input - Capacities'!$F$3:$W$2013,7,0),"-")</f>
        <v>-</v>
      </c>
      <c r="J351" s="54" t="str">
        <f>if(len(vlookup(A351,'Input - Capacities'!$F$3:$W$2013,13,0))&gt;0,vlookup(A351,'Input - Capacities'!$F$3:$W$2013,13,0),"-")</f>
        <v>https://github.com/switch-model/switch-china-open-model</v>
      </c>
      <c r="K351" s="55" t="str">
        <f>if(len(vlookup(A351,'Input - Capacities'!$F$3:$W$2013,14,0))&gt;0,vlookup(A351,'Input - Capacities'!$F$3:$W$2013,14,0),"-")</f>
        <v>-</v>
      </c>
      <c r="L351" s="53" t="str">
        <f>if(len(vlookup(A351,'Input - Capacities'!$F$3:$W$2013,17,0))&gt;0,vlookup(A351,'Input - Capacities'!$F$3:$W$2013,17,0),"-")</f>
        <v>No data available on lower voltage inter-regional transmission development within China so planned capacities set to 0.</v>
      </c>
      <c r="M351" s="53" t="str">
        <f>if(len(vlookup(A351,'Input - Capacities'!$F$3:$W$2013,18,0))&gt;0,vlookup(A351,'Input - Capacities'!$F$3:$W$2013,18,0),"-")</f>
        <v>Use of data from SWITCH-China requires citation of number of data sources (see Github page)</v>
      </c>
    </row>
    <row r="352">
      <c r="A352" s="53" t="str">
        <f t="array" ref="A352">IFERROR(INDEX('Input - Capacities'!$F$3:$F$1128, MATCH(0,COUNTIF($A$1:A351, 'Input - Capacities'!$F$3:$F$1128), 0)),"")</f>
        <v>TRNCHNQICHNTI</v>
      </c>
      <c r="B352" s="53" t="str">
        <f t="shared" si="2"/>
        <v>CHNQI</v>
      </c>
      <c r="C352" s="53" t="str">
        <f t="shared" si="3"/>
        <v>CHNTI</v>
      </c>
      <c r="D352" s="53" t="str">
        <f t="shared" ref="D352:E352" si="353">left(B352,3)</f>
        <v>CHN</v>
      </c>
      <c r="E352" s="53" t="str">
        <f t="shared" si="353"/>
        <v>CHN</v>
      </c>
      <c r="F352" s="53">
        <f>max(SUMIFS('Input - Capacities'!$I$3:$I$1128,'Input - Capacities'!$F$3:$F$1128,A352))</f>
        <v>1500</v>
      </c>
      <c r="G352" s="53">
        <f>max(SUMIFS('Input - Capacities'!$J$3:$J$1128,'Input - Capacities'!$F$3:$F$1128,A352))*-1</f>
        <v>1500</v>
      </c>
      <c r="H352" s="53" t="str">
        <f>if(len(vlookup(A352,'Input - Capacities'!$F$3:$W$2013,6,0))&gt;0,vlookup(A352,'Input - Capacities'!$F$3:$W$2013,6,0),"-")</f>
        <v>-</v>
      </c>
      <c r="I352" s="53" t="str">
        <f>if(len(vlookup(A352,'Input - Capacities'!$F$3:$W$2013,7,0))&gt;0,vlookup(A352,'Input - Capacities'!$F$3:$W$2013,7,0),"-")</f>
        <v>-</v>
      </c>
      <c r="J352" s="54" t="str">
        <f>if(len(vlookup(A352,'Input - Capacities'!$F$3:$W$2013,13,0))&gt;0,vlookup(A352,'Input - Capacities'!$F$3:$W$2013,13,0),"-")</f>
        <v>https://github.com/switch-model/switch-china-open-model</v>
      </c>
      <c r="K352" s="55" t="str">
        <f>if(len(vlookup(A352,'Input - Capacities'!$F$3:$W$2013,14,0))&gt;0,vlookup(A352,'Input - Capacities'!$F$3:$W$2013,14,0),"-")</f>
        <v>-</v>
      </c>
      <c r="L352" s="53" t="str">
        <f>if(len(vlookup(A352,'Input - Capacities'!$F$3:$W$2013,17,0))&gt;0,vlookup(A352,'Input - Capacities'!$F$3:$W$2013,17,0),"-")</f>
        <v>No data available on lower voltage inter-regional transmission development within China so planned capacities set to 0.</v>
      </c>
      <c r="M352" s="53" t="str">
        <f>if(len(vlookup(A352,'Input - Capacities'!$F$3:$W$2013,18,0))&gt;0,vlookup(A352,'Input - Capacities'!$F$3:$W$2013,18,0),"-")</f>
        <v>Use of data from SWITCH-China requires citation of number of data sources (see Github page)</v>
      </c>
    </row>
    <row r="353">
      <c r="A353" s="53" t="str">
        <f t="array" ref="A353">IFERROR(INDEX('Input - Capacities'!$F$3:$F$1128, MATCH(0,COUNTIF($A$1:A352, 'Input - Capacities'!$F$3:$F$1128), 0)),"")</f>
        <v>TRNCHNQICHNXI</v>
      </c>
      <c r="B353" s="53" t="str">
        <f t="shared" si="2"/>
        <v>CHNQI</v>
      </c>
      <c r="C353" s="53" t="str">
        <f t="shared" si="3"/>
        <v>CHNXI</v>
      </c>
      <c r="D353" s="53" t="str">
        <f t="shared" ref="D353:E353" si="354">left(B353,3)</f>
        <v>CHN</v>
      </c>
      <c r="E353" s="53" t="str">
        <f t="shared" si="354"/>
        <v>CHN</v>
      </c>
      <c r="F353" s="53">
        <f>max(SUMIFS('Input - Capacities'!$I$3:$I$1128,'Input - Capacities'!$F$3:$F$1128,A353))</f>
        <v>2500</v>
      </c>
      <c r="G353" s="53">
        <f>max(SUMIFS('Input - Capacities'!$J$3:$J$1128,'Input - Capacities'!$F$3:$F$1128,A353))*-1</f>
        <v>2500</v>
      </c>
      <c r="H353" s="53" t="str">
        <f>if(len(vlookup(A353,'Input - Capacities'!$F$3:$W$2013,6,0))&gt;0,vlookup(A353,'Input - Capacities'!$F$3:$W$2013,6,0),"-")</f>
        <v>-</v>
      </c>
      <c r="I353" s="53" t="str">
        <f>if(len(vlookup(A353,'Input - Capacities'!$F$3:$W$2013,7,0))&gt;0,vlookup(A353,'Input - Capacities'!$F$3:$W$2013,7,0),"-")</f>
        <v>-</v>
      </c>
      <c r="J353" s="54" t="str">
        <f>if(len(vlookup(A353,'Input - Capacities'!$F$3:$W$2013,13,0))&gt;0,vlookup(A353,'Input - Capacities'!$F$3:$W$2013,13,0),"-")</f>
        <v>https://github.com/switch-model/switch-china-open-model</v>
      </c>
      <c r="K353" s="55" t="str">
        <f>if(len(vlookup(A353,'Input - Capacities'!$F$3:$W$2013,14,0))&gt;0,vlookup(A353,'Input - Capacities'!$F$3:$W$2013,14,0),"-")</f>
        <v>-</v>
      </c>
      <c r="L353" s="53" t="str">
        <f>if(len(vlookup(A353,'Input - Capacities'!$F$3:$W$2013,17,0))&gt;0,vlookup(A353,'Input - Capacities'!$F$3:$W$2013,17,0),"-")</f>
        <v>No data available on lower voltage inter-regional transmission development within China so planned capacities set to 0.</v>
      </c>
      <c r="M353" s="53" t="str">
        <f>if(len(vlookup(A353,'Input - Capacities'!$F$3:$W$2013,18,0))&gt;0,vlookup(A353,'Input - Capacities'!$F$3:$W$2013,18,0),"-")</f>
        <v>Use of data from SWITCH-China requires citation of number of data sources (see Github page)</v>
      </c>
    </row>
    <row r="354">
      <c r="A354" s="53" t="str">
        <f t="array" ref="A354">IFERROR(INDEX('Input - Capacities'!$F$3:$F$1128, MATCH(0,COUNTIF($A$1:A353, 'Input - Capacities'!$F$3:$F$1128), 0)),"")</f>
        <v>TRNCHNSCCHNSI</v>
      </c>
      <c r="B354" s="53" t="str">
        <f t="shared" si="2"/>
        <v>CHNSC</v>
      </c>
      <c r="C354" s="53" t="str">
        <f t="shared" si="3"/>
        <v>CHNSI</v>
      </c>
      <c r="D354" s="53" t="str">
        <f t="shared" ref="D354:E354" si="355">left(B354,3)</f>
        <v>CHN</v>
      </c>
      <c r="E354" s="53" t="str">
        <f t="shared" si="355"/>
        <v>CHN</v>
      </c>
      <c r="F354" s="53">
        <f>max(SUMIFS('Input - Capacities'!$I$3:$I$1128,'Input - Capacities'!$F$3:$F$1128,A354))</f>
        <v>0</v>
      </c>
      <c r="G354" s="53">
        <f>max(SUMIFS('Input - Capacities'!$J$3:$J$1128,'Input - Capacities'!$F$3:$F$1128,A354))*-1</f>
        <v>0</v>
      </c>
      <c r="H354" s="53" t="str">
        <f>if(len(vlookup(A354,'Input - Capacities'!$F$3:$W$2013,6,0))&gt;0,vlookup(A354,'Input - Capacities'!$F$3:$W$2013,6,0),"-")</f>
        <v>-</v>
      </c>
      <c r="I354" s="53" t="str">
        <f>if(len(vlookup(A354,'Input - Capacities'!$F$3:$W$2013,7,0))&gt;0,vlookup(A354,'Input - Capacities'!$F$3:$W$2013,7,0),"-")</f>
        <v>-</v>
      </c>
      <c r="J354" s="54" t="str">
        <f>if(len(vlookup(A354,'Input - Capacities'!$F$3:$W$2013,13,0))&gt;0,vlookup(A354,'Input - Capacities'!$F$3:$W$2013,13,0),"-")</f>
        <v>https://github.com/switch-model/switch-china-open-model</v>
      </c>
      <c r="K354" s="55" t="str">
        <f>if(len(vlookup(A354,'Input - Capacities'!$F$3:$W$2013,14,0))&gt;0,vlookup(A354,'Input - Capacities'!$F$3:$W$2013,14,0),"-")</f>
        <v>-</v>
      </c>
      <c r="L354" s="53" t="str">
        <f>if(len(vlookup(A354,'Input - Capacities'!$F$3:$W$2013,17,0))&gt;0,vlookup(A354,'Input - Capacities'!$F$3:$W$2013,17,0),"-")</f>
        <v>No data available on lower voltage inter-regional transmission development within China so planned capacities set to 0.</v>
      </c>
      <c r="M354" s="53" t="str">
        <f>if(len(vlookup(A354,'Input - Capacities'!$F$3:$W$2013,18,0))&gt;0,vlookup(A354,'Input - Capacities'!$F$3:$W$2013,18,0),"-")</f>
        <v>Use of data from SWITCH-China requires citation of number of data sources (see Github page)</v>
      </c>
    </row>
    <row r="355">
      <c r="A355" s="53" t="str">
        <f t="array" ref="A355">IFERROR(INDEX('Input - Capacities'!$F$3:$F$1128, MATCH(0,COUNTIF($A$1:A354, 'Input - Capacities'!$F$3:$F$1128), 0)),"")</f>
        <v>TRNCHNSCCHNTI</v>
      </c>
      <c r="B355" s="53" t="str">
        <f t="shared" si="2"/>
        <v>CHNSC</v>
      </c>
      <c r="C355" s="53" t="str">
        <f t="shared" si="3"/>
        <v>CHNTI</v>
      </c>
      <c r="D355" s="53" t="str">
        <f t="shared" ref="D355:E355" si="356">left(B355,3)</f>
        <v>CHN</v>
      </c>
      <c r="E355" s="53" t="str">
        <f t="shared" si="356"/>
        <v>CHN</v>
      </c>
      <c r="F355" s="53">
        <f>max(SUMIFS('Input - Capacities'!$I$3:$I$1128,'Input - Capacities'!$F$3:$F$1128,A355))</f>
        <v>0</v>
      </c>
      <c r="G355" s="53">
        <f>max(SUMIFS('Input - Capacities'!$J$3:$J$1128,'Input - Capacities'!$F$3:$F$1128,A355))*-1</f>
        <v>0</v>
      </c>
      <c r="H355" s="53" t="str">
        <f>if(len(vlookup(A355,'Input - Capacities'!$F$3:$W$2013,6,0))&gt;0,vlookup(A355,'Input - Capacities'!$F$3:$W$2013,6,0),"-")</f>
        <v>-</v>
      </c>
      <c r="I355" s="53" t="str">
        <f>if(len(vlookup(A355,'Input - Capacities'!$F$3:$W$2013,7,0))&gt;0,vlookup(A355,'Input - Capacities'!$F$3:$W$2013,7,0),"-")</f>
        <v>-</v>
      </c>
      <c r="J355" s="54" t="str">
        <f>if(len(vlookup(A355,'Input - Capacities'!$F$3:$W$2013,13,0))&gt;0,vlookup(A355,'Input - Capacities'!$F$3:$W$2013,13,0),"-")</f>
        <v>https://github.com/switch-model/switch-china-open-model</v>
      </c>
      <c r="K355" s="55" t="str">
        <f>if(len(vlookup(A355,'Input - Capacities'!$F$3:$W$2013,14,0))&gt;0,vlookup(A355,'Input - Capacities'!$F$3:$W$2013,14,0),"-")</f>
        <v>-</v>
      </c>
      <c r="L355" s="53" t="str">
        <f>if(len(vlookup(A355,'Input - Capacities'!$F$3:$W$2013,17,0))&gt;0,vlookup(A355,'Input - Capacities'!$F$3:$W$2013,17,0),"-")</f>
        <v>Planned multi-terminal HVDC line that transports hydropowered electricity from Tibet &amp; Sichuan to Hubei. Runs from Tibet into Sichuan on to Hubei (no terminal in Chongqing). Assumption that full flow capacity of 8 GW exists along the entire route.</v>
      </c>
      <c r="M355" s="53" t="str">
        <f>if(len(vlookup(A355,'Input - Capacities'!$F$3:$W$2013,18,0))&gt;0,vlookup(A355,'Input - Capacities'!$F$3:$W$2013,18,0),"-")</f>
        <v>Use of data from SWITCH-China requires citation of number of data sources (see Github page)</v>
      </c>
    </row>
    <row r="356">
      <c r="A356" s="53" t="str">
        <f t="array" ref="A356">IFERROR(INDEX('Input - Capacities'!$F$3:$F$1128, MATCH(0,COUNTIF($A$1:A355, 'Input - Capacities'!$F$3:$F$1128), 0)),"")</f>
        <v>TRNCHNSCCHNYU</v>
      </c>
      <c r="B356" s="53" t="str">
        <f t="shared" si="2"/>
        <v>CHNSC</v>
      </c>
      <c r="C356" s="53" t="str">
        <f t="shared" si="3"/>
        <v>CHNYU</v>
      </c>
      <c r="D356" s="53" t="str">
        <f t="shared" ref="D356:E356" si="357">left(B356,3)</f>
        <v>CHN</v>
      </c>
      <c r="E356" s="53" t="str">
        <f t="shared" si="357"/>
        <v>CHN</v>
      </c>
      <c r="F356" s="53">
        <f>max(SUMIFS('Input - Capacities'!$I$3:$I$1128,'Input - Capacities'!$F$3:$F$1128,A356))</f>
        <v>0</v>
      </c>
      <c r="G356" s="53">
        <f>max(SUMIFS('Input - Capacities'!$J$3:$J$1128,'Input - Capacities'!$F$3:$F$1128,A356))*-1</f>
        <v>0</v>
      </c>
      <c r="H356" s="53" t="str">
        <f>if(len(vlookup(A356,'Input - Capacities'!$F$3:$W$2013,6,0))&gt;0,vlookup(A356,'Input - Capacities'!$F$3:$W$2013,6,0),"-")</f>
        <v>-</v>
      </c>
      <c r="I356" s="53" t="str">
        <f>if(len(vlookup(A356,'Input - Capacities'!$F$3:$W$2013,7,0))&gt;0,vlookup(A356,'Input - Capacities'!$F$3:$W$2013,7,0),"-")</f>
        <v>-</v>
      </c>
      <c r="J356" s="54" t="str">
        <f>if(len(vlookup(A356,'Input - Capacities'!$F$3:$W$2013,13,0))&gt;0,vlookup(A356,'Input - Capacities'!$F$3:$W$2013,13,0),"-")</f>
        <v>https://github.com/switch-model/switch-china-open-model</v>
      </c>
      <c r="K356" s="55" t="str">
        <f>if(len(vlookup(A356,'Input - Capacities'!$F$3:$W$2013,14,0))&gt;0,vlookup(A356,'Input - Capacities'!$F$3:$W$2013,14,0),"-")</f>
        <v>-</v>
      </c>
      <c r="L356" s="53" t="str">
        <f>if(len(vlookup(A356,'Input - Capacities'!$F$3:$W$2013,17,0))&gt;0,vlookup(A356,'Input - Capacities'!$F$3:$W$2013,17,0),"-")</f>
        <v>No data available on lower voltage inter-regional transmission development within China so planned capacities set to 0.</v>
      </c>
      <c r="M356" s="53" t="str">
        <f>if(len(vlookup(A356,'Input - Capacities'!$F$3:$W$2013,18,0))&gt;0,vlookup(A356,'Input - Capacities'!$F$3:$W$2013,18,0),"-")</f>
        <v>Use of data from SWITCH-China requires citation of number of data sources (see Github page)</v>
      </c>
    </row>
    <row r="357">
      <c r="A357" s="53" t="str">
        <f t="array" ref="A357">IFERROR(INDEX('Input - Capacities'!$F$3:$F$1128, MATCH(0,COUNTIF($A$1:A356, 'Input - Capacities'!$F$3:$F$1128), 0)),"")</f>
        <v>TRNCHNSCCHNZH</v>
      </c>
      <c r="B357" s="53" t="str">
        <f t="shared" si="2"/>
        <v>CHNSC</v>
      </c>
      <c r="C357" s="53" t="str">
        <f t="shared" si="3"/>
        <v>CHNZH</v>
      </c>
      <c r="D357" s="53" t="str">
        <f t="shared" ref="D357:E357" si="358">left(B357,3)</f>
        <v>CHN</v>
      </c>
      <c r="E357" s="53" t="str">
        <f t="shared" si="358"/>
        <v>CHN</v>
      </c>
      <c r="F357" s="53">
        <f>max(SUMIFS('Input - Capacities'!$I$3:$I$1128,'Input - Capacities'!$F$3:$F$1128,A357))</f>
        <v>8000</v>
      </c>
      <c r="G357" s="53">
        <f>max(SUMIFS('Input - Capacities'!$J$3:$J$1128,'Input - Capacities'!$F$3:$F$1128,A357))*-1</f>
        <v>0</v>
      </c>
      <c r="H357" s="53">
        <f>if(len(vlookup(A357,'Input - Capacities'!$F$3:$W$2013,6,0))&gt;0,vlookup(A357,'Input - Capacities'!$F$3:$W$2013,6,0),"-")</f>
        <v>800</v>
      </c>
      <c r="I357" s="53">
        <f>if(len(vlookup(A357,'Input - Capacities'!$F$3:$W$2013,7,0))&gt;0,vlookup(A357,'Input - Capacities'!$F$3:$W$2013,7,0),"-")</f>
        <v>2121</v>
      </c>
      <c r="J357" s="54" t="str">
        <f>if(len(vlookup(A357,'Input - Capacities'!$F$3:$W$2013,13,0))&gt;0,vlookup(A357,'Input - Capacities'!$F$3:$W$2013,13,0),"-")</f>
        <v>https://www.cell.com/cms/10.1016/j.joule.2021.10.006/attachment/53103cd8-9db9-479b-8b49-f9957e2b418c/mmc1</v>
      </c>
      <c r="K357" s="54" t="str">
        <f>if(len(vlookup(A357,'Input - Capacities'!$F$3:$W$2013,14,0))&gt;0,vlookup(A357,'Input - Capacities'!$F$3:$W$2013,14,0),"-")</f>
        <v>https://www.enerdata.net/publications/daily-energy-news/chinas-8-gw-baihetan-zhejiang-power-transmission-line-fully-operational.html</v>
      </c>
      <c r="L357" s="53" t="str">
        <f>if(len(vlookup(A357,'Input - Capacities'!$F$3:$W$2013,17,0))&gt;0,vlookup(A357,'Input - Capacities'!$F$3:$W$2013,17,0),"-")</f>
        <v>Includes existing 8 GW Baihetan - Zhejiang line (capacity not yet included in SWITCH data with 2020 baseline year). Long-distance UHV line to connect renewable resources to demand centers.</v>
      </c>
      <c r="M357" s="53" t="str">
        <f>if(len(vlookup(A357,'Input - Capacities'!$F$3:$W$2013,18,0))&gt;0,vlookup(A357,'Input - Capacities'!$F$3:$W$2013,18,0),"-")</f>
        <v>-</v>
      </c>
    </row>
    <row r="358">
      <c r="A358" s="53" t="str">
        <f t="array" ref="A358">IFERROR(INDEX('Input - Capacities'!$F$3:$F$1128, MATCH(0,COUNTIF($A$1:A357, 'Input - Capacities'!$F$3:$F$1128), 0)),"")</f>
        <v>TRNCHNSDCHNSX</v>
      </c>
      <c r="B358" s="53" t="str">
        <f t="shared" si="2"/>
        <v>CHNSD</v>
      </c>
      <c r="C358" s="53" t="str">
        <f t="shared" si="3"/>
        <v>CHNSX</v>
      </c>
      <c r="D358" s="53" t="str">
        <f t="shared" ref="D358:E358" si="359">left(B358,3)</f>
        <v>CHN</v>
      </c>
      <c r="E358" s="53" t="str">
        <f t="shared" si="359"/>
        <v>CHN</v>
      </c>
      <c r="F358" s="53">
        <f>max(SUMIFS('Input - Capacities'!$I$3:$I$1128,'Input - Capacities'!$F$3:$F$1128,A358))</f>
        <v>6500</v>
      </c>
      <c r="G358" s="53">
        <f>max(SUMIFS('Input - Capacities'!$J$3:$J$1128,'Input - Capacities'!$F$3:$F$1128,A358))*-1</f>
        <v>6500</v>
      </c>
      <c r="H358" s="53" t="str">
        <f>if(len(vlookup(A358,'Input - Capacities'!$F$3:$W$2013,6,0))&gt;0,vlookup(A358,'Input - Capacities'!$F$3:$W$2013,6,0),"-")</f>
        <v>-</v>
      </c>
      <c r="I358" s="53" t="str">
        <f>if(len(vlookup(A358,'Input - Capacities'!$F$3:$W$2013,7,0))&gt;0,vlookup(A358,'Input - Capacities'!$F$3:$W$2013,7,0),"-")</f>
        <v>-</v>
      </c>
      <c r="J358" s="54" t="str">
        <f>if(len(vlookup(A358,'Input - Capacities'!$F$3:$W$2013,13,0))&gt;0,vlookup(A358,'Input - Capacities'!$F$3:$W$2013,13,0),"-")</f>
        <v>https://github.com/switch-model/switch-china-open-model</v>
      </c>
      <c r="K358" s="55" t="str">
        <f>if(len(vlookup(A358,'Input - Capacities'!$F$3:$W$2013,14,0))&gt;0,vlookup(A358,'Input - Capacities'!$F$3:$W$2013,14,0),"-")</f>
        <v>-</v>
      </c>
      <c r="L358" s="53" t="str">
        <f>if(len(vlookup(A358,'Input - Capacities'!$F$3:$W$2013,17,0))&gt;0,vlookup(A358,'Input - Capacities'!$F$3:$W$2013,17,0),"-")</f>
        <v>No data available on lower voltage inter-regional transmission development within China so planned capacities set to 0.</v>
      </c>
      <c r="M358" s="53" t="str">
        <f>if(len(vlookup(A358,'Input - Capacities'!$F$3:$W$2013,18,0))&gt;0,vlookup(A358,'Input - Capacities'!$F$3:$W$2013,18,0),"-")</f>
        <v>Use of data from SWITCH-China requires citation of number of data sources (see Github page)</v>
      </c>
    </row>
    <row r="359">
      <c r="A359" s="53" t="str">
        <f t="array" ref="A359">IFERROR(INDEX('Input - Capacities'!$F$3:$F$1128, MATCH(0,COUNTIF($A$1:A358, 'Input - Capacities'!$F$3:$F$1128), 0)),"")</f>
        <v>TRNCHNSDCHNTJ</v>
      </c>
      <c r="B359" s="53" t="str">
        <f t="shared" si="2"/>
        <v>CHNSD</v>
      </c>
      <c r="C359" s="53" t="str">
        <f t="shared" si="3"/>
        <v>CHNTJ</v>
      </c>
      <c r="D359" s="53" t="str">
        <f t="shared" ref="D359:E359" si="360">left(B359,3)</f>
        <v>CHN</v>
      </c>
      <c r="E359" s="53" t="str">
        <f t="shared" si="360"/>
        <v>CHN</v>
      </c>
      <c r="F359" s="53">
        <f>max(SUMIFS('Input - Capacities'!$I$3:$I$1128,'Input - Capacities'!$F$3:$F$1128,A359))</f>
        <v>2500</v>
      </c>
      <c r="G359" s="53">
        <f>max(SUMIFS('Input - Capacities'!$J$3:$J$1128,'Input - Capacities'!$F$3:$F$1128,A359))*-1</f>
        <v>2500</v>
      </c>
      <c r="H359" s="53" t="str">
        <f>if(len(vlookup(A359,'Input - Capacities'!$F$3:$W$2013,6,0))&gt;0,vlookup(A359,'Input - Capacities'!$F$3:$W$2013,6,0),"-")</f>
        <v>-</v>
      </c>
      <c r="I359" s="53" t="str">
        <f>if(len(vlookup(A359,'Input - Capacities'!$F$3:$W$2013,7,0))&gt;0,vlookup(A359,'Input - Capacities'!$F$3:$W$2013,7,0),"-")</f>
        <v>-</v>
      </c>
      <c r="J359" s="54" t="str">
        <f>if(len(vlookup(A359,'Input - Capacities'!$F$3:$W$2013,13,0))&gt;0,vlookup(A359,'Input - Capacities'!$F$3:$W$2013,13,0),"-")</f>
        <v>https://github.com/switch-model/switch-china-open-model</v>
      </c>
      <c r="K359" s="55" t="str">
        <f>if(len(vlookup(A359,'Input - Capacities'!$F$3:$W$2013,14,0))&gt;0,vlookup(A359,'Input - Capacities'!$F$3:$W$2013,14,0),"-")</f>
        <v>-</v>
      </c>
      <c r="L359" s="53" t="str">
        <f>if(len(vlookup(A359,'Input - Capacities'!$F$3:$W$2013,17,0))&gt;0,vlookup(A359,'Input - Capacities'!$F$3:$W$2013,17,0),"-")</f>
        <v>No data available on lower voltage inter-regional transmission development within China so planned capacities set to 0.</v>
      </c>
      <c r="M359" s="53" t="str">
        <f>if(len(vlookup(A359,'Input - Capacities'!$F$3:$W$2013,18,0))&gt;0,vlookup(A359,'Input - Capacities'!$F$3:$W$2013,18,0),"-")</f>
        <v>Use of data from SWITCH-China requires citation of number of data sources (see Github page)</v>
      </c>
    </row>
    <row r="360">
      <c r="A360" s="53" t="str">
        <f t="array" ref="A360">IFERROR(INDEX('Input - Capacities'!$F$3:$F$1128, MATCH(0,COUNTIF($A$1:A359, 'Input - Capacities'!$F$3:$F$1128), 0)),"")</f>
        <v>TRNCHNSDKORXX</v>
      </c>
      <c r="B360" s="53" t="str">
        <f t="shared" si="2"/>
        <v>CHNSD</v>
      </c>
      <c r="C360" s="53" t="str">
        <f t="shared" si="3"/>
        <v>KORXX</v>
      </c>
      <c r="D360" s="53" t="str">
        <f t="shared" ref="D360:E360" si="361">left(B360,3)</f>
        <v>CHN</v>
      </c>
      <c r="E360" s="53" t="str">
        <f t="shared" si="361"/>
        <v>KOR</v>
      </c>
      <c r="F360" s="53">
        <f>max(SUMIFS('Input - Capacities'!$I$3:$I$1128,'Input - Capacities'!$F$3:$F$1128,A360))</f>
        <v>0</v>
      </c>
      <c r="G360" s="53">
        <f>max(SUMIFS('Input - Capacities'!$J$3:$J$1128,'Input - Capacities'!$F$3:$F$1128,A360))*-1</f>
        <v>0</v>
      </c>
      <c r="H360" s="53" t="str">
        <f>if(len(vlookup(A360,'Input - Capacities'!$F$3:$W$2013,6,0))&gt;0,vlookup(A360,'Input - Capacities'!$F$3:$W$2013,6,0),"-")</f>
        <v>-</v>
      </c>
      <c r="I360" s="53" t="str">
        <f>if(len(vlookup(A360,'Input - Capacities'!$F$3:$W$2013,7,0))&gt;0,vlookup(A360,'Input - Capacities'!$F$3:$W$2013,7,0),"-")</f>
        <v>-</v>
      </c>
      <c r="J360" s="54" t="str">
        <f>if(len(vlookup(A360,'Input - Capacities'!$F$3:$W$2013,13,0))&gt;0,vlookup(A360,'Input - Capacities'!$F$3:$W$2013,13,0),"-")</f>
        <v>https://openinframap.org/#7.22/40.657/126.096</v>
      </c>
      <c r="K360" s="55" t="str">
        <f>if(len(vlookup(A360,'Input - Capacities'!$F$3:$W$2013,14,0))&gt;0,vlookup(A360,'Input - Capacities'!$F$3:$W$2013,14,0),"-")</f>
        <v>-</v>
      </c>
      <c r="L360" s="53" t="str">
        <f>if(len(vlookup(A360,'Input - Capacities'!$F$3:$W$2013,17,0))&gt;0,vlookup(A360,'Input - Capacities'!$F$3:$W$2013,17,0),"-")</f>
        <v>-</v>
      </c>
      <c r="M360" s="53" t="str">
        <f>if(len(vlookup(A360,'Input - Capacities'!$F$3:$W$2013,18,0))&gt;0,vlookup(A360,'Input - Capacities'!$F$3:$W$2013,18,0),"-")</f>
        <v>A transmission link between South-Korea and China has been conceptualized as part of a Asian Supergrid concept yet no actual projects have materialized as of yet.</v>
      </c>
    </row>
    <row r="361">
      <c r="A361" s="53" t="str">
        <f t="array" ref="A361">IFERROR(INDEX('Input - Capacities'!$F$3:$F$1128, MATCH(0,COUNTIF($A$1:A360, 'Input - Capacities'!$F$3:$F$1128), 0)),"")</f>
        <v>TRNCHNSDPRKXX</v>
      </c>
      <c r="B361" s="53" t="str">
        <f t="shared" si="2"/>
        <v>CHNSD</v>
      </c>
      <c r="C361" s="53" t="str">
        <f t="shared" si="3"/>
        <v>PRKXX</v>
      </c>
      <c r="D361" s="53" t="str">
        <f t="shared" ref="D361:E361" si="362">left(B361,3)</f>
        <v>CHN</v>
      </c>
      <c r="E361" s="53" t="str">
        <f t="shared" si="362"/>
        <v>PRK</v>
      </c>
      <c r="F361" s="53">
        <f>max(SUMIFS('Input - Capacities'!$I$3:$I$1128,'Input - Capacities'!$F$3:$F$1128,A361))</f>
        <v>0</v>
      </c>
      <c r="G361" s="53">
        <f>max(SUMIFS('Input - Capacities'!$J$3:$J$1128,'Input - Capacities'!$F$3:$F$1128,A361))*-1</f>
        <v>0</v>
      </c>
      <c r="H361" s="53" t="str">
        <f>if(len(vlookup(A361,'Input - Capacities'!$F$3:$W$2013,6,0))&gt;0,vlookup(A361,'Input - Capacities'!$F$3:$W$2013,6,0),"-")</f>
        <v>-</v>
      </c>
      <c r="I361" s="53" t="str">
        <f>if(len(vlookup(A361,'Input - Capacities'!$F$3:$W$2013,7,0))&gt;0,vlookup(A361,'Input - Capacities'!$F$3:$W$2013,7,0),"-")</f>
        <v>-</v>
      </c>
      <c r="J361" s="54" t="str">
        <f>if(len(vlookup(A361,'Input - Capacities'!$F$3:$W$2013,13,0))&gt;0,vlookup(A361,'Input - Capacities'!$F$3:$W$2013,13,0),"-")</f>
        <v>https://openinframap.org/#7.22/40.657/126.096</v>
      </c>
      <c r="K361" s="55" t="str">
        <f>if(len(vlookup(A361,'Input - Capacities'!$F$3:$W$2013,14,0))&gt;0,vlookup(A361,'Input - Capacities'!$F$3:$W$2013,14,0),"-")</f>
        <v>-</v>
      </c>
      <c r="L361" s="53" t="str">
        <f>if(len(vlookup(A361,'Input - Capacities'!$F$3:$W$2013,17,0))&gt;0,vlookup(A361,'Input - Capacities'!$F$3:$W$2013,17,0),"-")</f>
        <v>-</v>
      </c>
      <c r="M361" s="53" t="str">
        <f>if(len(vlookup(A361,'Input - Capacities'!$F$3:$W$2013,18,0))&gt;0,vlookup(A361,'Input - Capacities'!$F$3:$W$2013,18,0),"-")</f>
        <v>No concrete plans found for new transmission lines between PRK and China despite growing electricity exports from PRK (see sources).</v>
      </c>
    </row>
    <row r="362">
      <c r="A362" s="53" t="str">
        <f t="array" ref="A362">IFERROR(INDEX('Input - Capacities'!$F$3:$F$1128, MATCH(0,COUNTIF($A$1:A361, 'Input - Capacities'!$F$3:$F$1128), 0)),"")</f>
        <v>TRNCHNSHCHNZH</v>
      </c>
      <c r="B362" s="53" t="str">
        <f t="shared" si="2"/>
        <v>CHNSH</v>
      </c>
      <c r="C362" s="53" t="str">
        <f t="shared" si="3"/>
        <v>CHNZH</v>
      </c>
      <c r="D362" s="53" t="str">
        <f t="shared" ref="D362:E362" si="363">left(B362,3)</f>
        <v>CHN</v>
      </c>
      <c r="E362" s="53" t="str">
        <f t="shared" si="363"/>
        <v>CHN</v>
      </c>
      <c r="F362" s="53">
        <f>max(SUMIFS('Input - Capacities'!$I$3:$I$1128,'Input - Capacities'!$F$3:$F$1128,A362))</f>
        <v>2500</v>
      </c>
      <c r="G362" s="53">
        <f>max(SUMIFS('Input - Capacities'!$J$3:$J$1128,'Input - Capacities'!$F$3:$F$1128,A362))*-1</f>
        <v>2500</v>
      </c>
      <c r="H362" s="53" t="str">
        <f>if(len(vlookup(A362,'Input - Capacities'!$F$3:$W$2013,6,0))&gt;0,vlookup(A362,'Input - Capacities'!$F$3:$W$2013,6,0),"-")</f>
        <v>-</v>
      </c>
      <c r="I362" s="53" t="str">
        <f>if(len(vlookup(A362,'Input - Capacities'!$F$3:$W$2013,7,0))&gt;0,vlookup(A362,'Input - Capacities'!$F$3:$W$2013,7,0),"-")</f>
        <v>-</v>
      </c>
      <c r="J362" s="54" t="str">
        <f>if(len(vlookup(A362,'Input - Capacities'!$F$3:$W$2013,13,0))&gt;0,vlookup(A362,'Input - Capacities'!$F$3:$W$2013,13,0),"-")</f>
        <v>https://github.com/switch-model/switch-china-open-model</v>
      </c>
      <c r="K362" s="55" t="str">
        <f>if(len(vlookup(A362,'Input - Capacities'!$F$3:$W$2013,14,0))&gt;0,vlookup(A362,'Input - Capacities'!$F$3:$W$2013,14,0),"-")</f>
        <v>-</v>
      </c>
      <c r="L362" s="53" t="str">
        <f>if(len(vlookup(A362,'Input - Capacities'!$F$3:$W$2013,17,0))&gt;0,vlookup(A362,'Input - Capacities'!$F$3:$W$2013,17,0),"-")</f>
        <v>No data available on lower voltage inter-regional transmission development within China so planned capacities set to 0.</v>
      </c>
      <c r="M362" s="53" t="str">
        <f>if(len(vlookup(A362,'Input - Capacities'!$F$3:$W$2013,18,0))&gt;0,vlookup(A362,'Input - Capacities'!$F$3:$W$2013,18,0),"-")</f>
        <v>Use of data from SWITCH-China requires citation of number of data sources (see Github page)</v>
      </c>
    </row>
    <row r="363">
      <c r="A363" s="53" t="str">
        <f t="array" ref="A363">IFERROR(INDEX('Input - Capacities'!$F$3:$F$1128, MATCH(0,COUNTIF($A$1:A362, 'Input - Capacities'!$F$3:$F$1128), 0)),"")</f>
        <v>TRNCHNSICHNSX</v>
      </c>
      <c r="B363" s="53" t="str">
        <f t="shared" si="2"/>
        <v>CHNSI</v>
      </c>
      <c r="C363" s="53" t="str">
        <f t="shared" si="3"/>
        <v>CHNSX</v>
      </c>
      <c r="D363" s="53" t="str">
        <f t="shared" ref="D363:E363" si="364">left(B363,3)</f>
        <v>CHN</v>
      </c>
      <c r="E363" s="53" t="str">
        <f t="shared" si="364"/>
        <v>CHN</v>
      </c>
      <c r="F363" s="53">
        <f>max(SUMIFS('Input - Capacities'!$I$3:$I$1128,'Input - Capacities'!$F$3:$F$1128,A363))</f>
        <v>0</v>
      </c>
      <c r="G363" s="53">
        <f>max(SUMIFS('Input - Capacities'!$J$3:$J$1128,'Input - Capacities'!$F$3:$F$1128,A363))*-1</f>
        <v>0</v>
      </c>
      <c r="H363" s="53" t="str">
        <f>if(len(vlookup(A363,'Input - Capacities'!$F$3:$W$2013,6,0))&gt;0,vlookup(A363,'Input - Capacities'!$F$3:$W$2013,6,0),"-")</f>
        <v>-</v>
      </c>
      <c r="I363" s="53" t="str">
        <f>if(len(vlookup(A363,'Input - Capacities'!$F$3:$W$2013,7,0))&gt;0,vlookup(A363,'Input - Capacities'!$F$3:$W$2013,7,0),"-")</f>
        <v>-</v>
      </c>
      <c r="J363" s="54" t="str">
        <f>if(len(vlookup(A363,'Input - Capacities'!$F$3:$W$2013,13,0))&gt;0,vlookup(A363,'Input - Capacities'!$F$3:$W$2013,13,0),"-")</f>
        <v>https://github.com/switch-model/switch-china-open-model</v>
      </c>
      <c r="K363" s="55" t="str">
        <f>if(len(vlookup(A363,'Input - Capacities'!$F$3:$W$2013,14,0))&gt;0,vlookup(A363,'Input - Capacities'!$F$3:$W$2013,14,0),"-")</f>
        <v>-</v>
      </c>
      <c r="L363" s="53" t="str">
        <f>if(len(vlookup(A363,'Input - Capacities'!$F$3:$W$2013,17,0))&gt;0,vlookup(A363,'Input - Capacities'!$F$3:$W$2013,17,0),"-")</f>
        <v>No data available on lower voltage inter-regional transmission development within China so planned capacities set to 0.</v>
      </c>
      <c r="M363" s="53" t="str">
        <f>if(len(vlookup(A363,'Input - Capacities'!$F$3:$W$2013,18,0))&gt;0,vlookup(A363,'Input - Capacities'!$F$3:$W$2013,18,0),"-")</f>
        <v>Use of data from SWITCH-China requires citation of number of data sources (see Github page)</v>
      </c>
    </row>
    <row r="364">
      <c r="A364" s="53" t="str">
        <f t="array" ref="A364">IFERROR(INDEX('Input - Capacities'!$F$3:$F$1128, MATCH(0,COUNTIF($A$1:A363, 'Input - Capacities'!$F$3:$F$1128), 0)),"")</f>
        <v>TRNCHNTICHNXI</v>
      </c>
      <c r="B364" s="53" t="str">
        <f t="shared" si="2"/>
        <v>CHNTI</v>
      </c>
      <c r="C364" s="53" t="str">
        <f t="shared" si="3"/>
        <v>CHNXI</v>
      </c>
      <c r="D364" s="53" t="str">
        <f t="shared" ref="D364:E364" si="365">left(B364,3)</f>
        <v>CHN</v>
      </c>
      <c r="E364" s="53" t="str">
        <f t="shared" si="365"/>
        <v>CHN</v>
      </c>
      <c r="F364" s="53">
        <f>max(SUMIFS('Input - Capacities'!$I$3:$I$1128,'Input - Capacities'!$F$3:$F$1128,A364))</f>
        <v>0</v>
      </c>
      <c r="G364" s="53">
        <f>max(SUMIFS('Input - Capacities'!$J$3:$J$1128,'Input - Capacities'!$F$3:$F$1128,A364))*-1</f>
        <v>0</v>
      </c>
      <c r="H364" s="53" t="str">
        <f>if(len(vlookup(A364,'Input - Capacities'!$F$3:$W$2013,6,0))&gt;0,vlookup(A364,'Input - Capacities'!$F$3:$W$2013,6,0),"-")</f>
        <v>-</v>
      </c>
      <c r="I364" s="53" t="str">
        <f>if(len(vlookup(A364,'Input - Capacities'!$F$3:$W$2013,7,0))&gt;0,vlookup(A364,'Input - Capacities'!$F$3:$W$2013,7,0),"-")</f>
        <v>-</v>
      </c>
      <c r="J364" s="54" t="str">
        <f>if(len(vlookup(A364,'Input - Capacities'!$F$3:$W$2013,13,0))&gt;0,vlookup(A364,'Input - Capacities'!$F$3:$W$2013,13,0),"-")</f>
        <v>https://github.com/switch-model/switch-china-open-model</v>
      </c>
      <c r="K364" s="55" t="str">
        <f>if(len(vlookup(A364,'Input - Capacities'!$F$3:$W$2013,14,0))&gt;0,vlookup(A364,'Input - Capacities'!$F$3:$W$2013,14,0),"-")</f>
        <v>-</v>
      </c>
      <c r="L364" s="53" t="str">
        <f>if(len(vlookup(A364,'Input - Capacities'!$F$3:$W$2013,17,0))&gt;0,vlookup(A364,'Input - Capacities'!$F$3:$W$2013,17,0),"-")</f>
        <v>No data available on lower voltage inter-regional transmission development within China so planned capacities set to 0.</v>
      </c>
      <c r="M364" s="53" t="str">
        <f>if(len(vlookup(A364,'Input - Capacities'!$F$3:$W$2013,18,0))&gt;0,vlookup(A364,'Input - Capacities'!$F$3:$W$2013,18,0),"-")</f>
        <v>Use of data from SWITCH-China requires citation of number of data sources (see Github page)</v>
      </c>
    </row>
    <row r="365">
      <c r="A365" s="53" t="str">
        <f t="array" ref="A365">IFERROR(INDEX('Input - Capacities'!$F$3:$F$1128, MATCH(0,COUNTIF($A$1:A364, 'Input - Capacities'!$F$3:$F$1128), 0)),"")</f>
        <v>TRNCHNTICHNYU</v>
      </c>
      <c r="B365" s="53" t="str">
        <f t="shared" si="2"/>
        <v>CHNTI</v>
      </c>
      <c r="C365" s="53" t="str">
        <f t="shared" si="3"/>
        <v>CHNYU</v>
      </c>
      <c r="D365" s="53" t="str">
        <f t="shared" ref="D365:E365" si="366">left(B365,3)</f>
        <v>CHN</v>
      </c>
      <c r="E365" s="53" t="str">
        <f t="shared" si="366"/>
        <v>CHN</v>
      </c>
      <c r="F365" s="53">
        <f>max(SUMIFS('Input - Capacities'!$I$3:$I$1128,'Input - Capacities'!$F$3:$F$1128,A365))</f>
        <v>0</v>
      </c>
      <c r="G365" s="53">
        <f>max(SUMIFS('Input - Capacities'!$J$3:$J$1128,'Input - Capacities'!$F$3:$F$1128,A365))*-1</f>
        <v>0</v>
      </c>
      <c r="H365" s="53" t="str">
        <f>if(len(vlookup(A365,'Input - Capacities'!$F$3:$W$2013,6,0))&gt;0,vlookup(A365,'Input - Capacities'!$F$3:$W$2013,6,0),"-")</f>
        <v>-</v>
      </c>
      <c r="I365" s="53" t="str">
        <f>if(len(vlookup(A365,'Input - Capacities'!$F$3:$W$2013,7,0))&gt;0,vlookup(A365,'Input - Capacities'!$F$3:$W$2013,7,0),"-")</f>
        <v>-</v>
      </c>
      <c r="J365" s="54" t="str">
        <f>if(len(vlookup(A365,'Input - Capacities'!$F$3:$W$2013,13,0))&gt;0,vlookup(A365,'Input - Capacities'!$F$3:$W$2013,13,0),"-")</f>
        <v>https://github.com/switch-model/switch-china-open-model</v>
      </c>
      <c r="K365" s="55" t="str">
        <f>if(len(vlookup(A365,'Input - Capacities'!$F$3:$W$2013,14,0))&gt;0,vlookup(A365,'Input - Capacities'!$F$3:$W$2013,14,0),"-")</f>
        <v>-</v>
      </c>
      <c r="L365" s="53" t="str">
        <f>if(len(vlookup(A365,'Input - Capacities'!$F$3:$W$2013,17,0))&gt;0,vlookup(A365,'Input - Capacities'!$F$3:$W$2013,17,0),"-")</f>
        <v>No data available on lower voltage inter-regional transmission development within China so planned capacities set to 0.</v>
      </c>
      <c r="M365" s="53" t="str">
        <f>if(len(vlookup(A365,'Input - Capacities'!$F$3:$W$2013,18,0))&gt;0,vlookup(A365,'Input - Capacities'!$F$3:$W$2013,18,0),"-")</f>
        <v>Use of data from SWITCH-China requires citation of number of data sources (see Github page)</v>
      </c>
    </row>
    <row r="366">
      <c r="A366" s="53" t="str">
        <f t="array" ref="A366">IFERROR(INDEX('Input - Capacities'!$F$3:$F$1128, MATCH(0,COUNTIF($A$1:A365, 'Input - Capacities'!$F$3:$F$1128), 0)),"")</f>
        <v>TRNCHNTIINDNE</v>
      </c>
      <c r="B366" s="53" t="str">
        <f t="shared" si="2"/>
        <v>CHNTI</v>
      </c>
      <c r="C366" s="53" t="str">
        <f t="shared" si="3"/>
        <v>INDNE</v>
      </c>
      <c r="D366" s="53" t="str">
        <f t="shared" ref="D366:E366" si="367">left(B366,3)</f>
        <v>CHN</v>
      </c>
      <c r="E366" s="53" t="str">
        <f t="shared" si="367"/>
        <v>IND</v>
      </c>
      <c r="F366" s="53">
        <f>max(SUMIFS('Input - Capacities'!$I$3:$I$1128,'Input - Capacities'!$F$3:$F$1128,A366))</f>
        <v>0</v>
      </c>
      <c r="G366" s="53">
        <f>max(SUMIFS('Input - Capacities'!$J$3:$J$1128,'Input - Capacities'!$F$3:$F$1128,A366))*-1</f>
        <v>0</v>
      </c>
      <c r="H366" s="53" t="str">
        <f>if(len(vlookup(A366,'Input - Capacities'!$F$3:$W$2013,6,0))&gt;0,vlookup(A366,'Input - Capacities'!$F$3:$W$2013,6,0),"-")</f>
        <v>-</v>
      </c>
      <c r="I366" s="53" t="str">
        <f>if(len(vlookup(A366,'Input - Capacities'!$F$3:$W$2013,7,0))&gt;0,vlookup(A366,'Input - Capacities'!$F$3:$W$2013,7,0),"-")</f>
        <v>-</v>
      </c>
      <c r="J366" s="54" t="str">
        <f>if(len(vlookup(A366,'Input - Capacities'!$F$3:$W$2013,13,0))&gt;0,vlookup(A366,'Input - Capacities'!$F$3:$W$2013,13,0),"-")</f>
        <v>https://openinframap.org/#5.7/29.925/87.699</v>
      </c>
      <c r="K366" s="55" t="str">
        <f>if(len(vlookup(A366,'Input - Capacities'!$F$3:$W$2013,14,0))&gt;0,vlookup(A366,'Input - Capacities'!$F$3:$W$2013,14,0),"-")</f>
        <v>-</v>
      </c>
      <c r="L366" s="53" t="str">
        <f>if(len(vlookup(A366,'Input - Capacities'!$F$3:$W$2013,17,0))&gt;0,vlookup(A366,'Input - Capacities'!$F$3:$W$2013,17,0),"-")</f>
        <v>-</v>
      </c>
      <c r="M366" s="53" t="str">
        <f>if(len(vlookup(A366,'Input - Capacities'!$F$3:$W$2013,18,0))&gt;0,vlookup(A366,'Input - Capacities'!$F$3:$W$2013,18,0),"-")</f>
        <v>No existing lines/electricity trade between CHN and IND. Also no plans for interconnections to-date. </v>
      </c>
    </row>
    <row r="367">
      <c r="A367" s="53" t="str">
        <f t="array" ref="A367">IFERROR(INDEX('Input - Capacities'!$F$3:$F$1128, MATCH(0,COUNTIF($A$1:A366, 'Input - Capacities'!$F$3:$F$1128), 0)),"")</f>
        <v>TRNCHNTIINDNO</v>
      </c>
      <c r="B367" s="53" t="str">
        <f t="shared" si="2"/>
        <v>CHNTI</v>
      </c>
      <c r="C367" s="53" t="str">
        <f t="shared" si="3"/>
        <v>INDNO</v>
      </c>
      <c r="D367" s="53" t="str">
        <f t="shared" ref="D367:E367" si="368">left(B367,3)</f>
        <v>CHN</v>
      </c>
      <c r="E367" s="53" t="str">
        <f t="shared" si="368"/>
        <v>IND</v>
      </c>
      <c r="F367" s="53">
        <f>max(SUMIFS('Input - Capacities'!$I$3:$I$1128,'Input - Capacities'!$F$3:$F$1128,A367))</f>
        <v>0</v>
      </c>
      <c r="G367" s="53">
        <f>max(SUMIFS('Input - Capacities'!$J$3:$J$1128,'Input - Capacities'!$F$3:$F$1128,A367))*-1</f>
        <v>0</v>
      </c>
      <c r="H367" s="53" t="str">
        <f>if(len(vlookup(A367,'Input - Capacities'!$F$3:$W$2013,6,0))&gt;0,vlookup(A367,'Input - Capacities'!$F$3:$W$2013,6,0),"-")</f>
        <v>-</v>
      </c>
      <c r="I367" s="53" t="str">
        <f>if(len(vlookup(A367,'Input - Capacities'!$F$3:$W$2013,7,0))&gt;0,vlookup(A367,'Input - Capacities'!$F$3:$W$2013,7,0),"-")</f>
        <v>-</v>
      </c>
      <c r="J367" s="54" t="str">
        <f>if(len(vlookup(A367,'Input - Capacities'!$F$3:$W$2013,13,0))&gt;0,vlookup(A367,'Input - Capacities'!$F$3:$W$2013,13,0),"-")</f>
        <v>https://openinframap.org/#5.7/29.925/87.699</v>
      </c>
      <c r="K367" s="55" t="str">
        <f>if(len(vlookup(A367,'Input - Capacities'!$F$3:$W$2013,14,0))&gt;0,vlookup(A367,'Input - Capacities'!$F$3:$W$2013,14,0),"-")</f>
        <v>-</v>
      </c>
      <c r="L367" s="53" t="str">
        <f>if(len(vlookup(A367,'Input - Capacities'!$F$3:$W$2013,17,0))&gt;0,vlookup(A367,'Input - Capacities'!$F$3:$W$2013,17,0),"-")</f>
        <v>-</v>
      </c>
      <c r="M367" s="53" t="str">
        <f>if(len(vlookup(A367,'Input - Capacities'!$F$3:$W$2013,18,0))&gt;0,vlookup(A367,'Input - Capacities'!$F$3:$W$2013,18,0),"-")</f>
        <v>No existing lines/electricity trade between CHN and IND. Also no plans for interconnections to-date. </v>
      </c>
    </row>
    <row r="368">
      <c r="A368" s="53" t="str">
        <f t="array" ref="A368">IFERROR(INDEX('Input - Capacities'!$F$3:$F$1128, MATCH(0,COUNTIF($A$1:A367, 'Input - Capacities'!$F$3:$F$1128), 0)),"")</f>
        <v>TRNCHNTIMMRXX</v>
      </c>
      <c r="B368" s="53" t="str">
        <f t="shared" si="2"/>
        <v>CHNTI</v>
      </c>
      <c r="C368" s="53" t="str">
        <f t="shared" si="3"/>
        <v>MMRXX</v>
      </c>
      <c r="D368" s="53" t="str">
        <f t="shared" ref="D368:E368" si="369">left(B368,3)</f>
        <v>CHN</v>
      </c>
      <c r="E368" s="53" t="str">
        <f t="shared" si="369"/>
        <v>MMR</v>
      </c>
      <c r="F368" s="53">
        <f>max(SUMIFS('Input - Capacities'!$I$3:$I$1128,'Input - Capacities'!$F$3:$F$1128,A368))</f>
        <v>0</v>
      </c>
      <c r="G368" s="53">
        <f>max(SUMIFS('Input - Capacities'!$J$3:$J$1128,'Input - Capacities'!$F$3:$F$1128,A368))*-1</f>
        <v>0</v>
      </c>
      <c r="H368" s="53" t="str">
        <f>if(len(vlookup(A368,'Input - Capacities'!$F$3:$W$2013,6,0))&gt;0,vlookup(A368,'Input - Capacities'!$F$3:$W$2013,6,0),"-")</f>
        <v>-</v>
      </c>
      <c r="I368" s="53" t="str">
        <f>if(len(vlookup(A368,'Input - Capacities'!$F$3:$W$2013,7,0))&gt;0,vlookup(A368,'Input - Capacities'!$F$3:$W$2013,7,0),"-")</f>
        <v>-</v>
      </c>
      <c r="J368" s="54" t="str">
        <f>if(len(vlookup(A368,'Input - Capacities'!$F$3:$W$2013,13,0))&gt;0,vlookup(A368,'Input - Capacities'!$F$3:$W$2013,13,0),"-")</f>
        <v>https://openinframap.org/#5.23/26.014/95.885</v>
      </c>
      <c r="K368" s="55" t="str">
        <f>if(len(vlookup(A368,'Input - Capacities'!$F$3:$W$2013,14,0))&gt;0,vlookup(A368,'Input - Capacities'!$F$3:$W$2013,14,0),"-")</f>
        <v>-</v>
      </c>
      <c r="L368" s="53" t="str">
        <f>if(len(vlookup(A368,'Input - Capacities'!$F$3:$W$2013,17,0))&gt;0,vlookup(A368,'Input - Capacities'!$F$3:$W$2013,17,0),"-")</f>
        <v>-</v>
      </c>
      <c r="M368" s="53" t="str">
        <f>if(len(vlookup(A368,'Input - Capacities'!$F$3:$W$2013,18,0))&gt;0,vlookup(A368,'Input - Capacities'!$F$3:$W$2013,18,0),"-")</f>
        <v>No existing plans found for ties between Tibet and Myanmar. Plans exist for further interconnection between Yunnan and Myanmar.</v>
      </c>
    </row>
    <row r="369">
      <c r="A369" s="53" t="str">
        <f t="array" ref="A369">IFERROR(INDEX('Input - Capacities'!$F$3:$F$1128, MATCH(0,COUNTIF($A$1:A368, 'Input - Capacities'!$F$3:$F$1128), 0)),"")</f>
        <v>TRNCHNTINPLXX</v>
      </c>
      <c r="B369" s="53" t="str">
        <f t="shared" si="2"/>
        <v>CHNTI</v>
      </c>
      <c r="C369" s="53" t="str">
        <f t="shared" si="3"/>
        <v>NPLXX</v>
      </c>
      <c r="D369" s="53" t="str">
        <f t="shared" ref="D369:E369" si="370">left(B369,3)</f>
        <v>CHN</v>
      </c>
      <c r="E369" s="53" t="str">
        <f t="shared" si="370"/>
        <v>NPL</v>
      </c>
      <c r="F369" s="53">
        <f>max(SUMIFS('Input - Capacities'!$I$3:$I$1128,'Input - Capacities'!$F$3:$F$1128,A369))</f>
        <v>0</v>
      </c>
      <c r="G369" s="53">
        <f>max(SUMIFS('Input - Capacities'!$J$3:$J$1128,'Input - Capacities'!$F$3:$F$1128,A369))*-1</f>
        <v>0</v>
      </c>
      <c r="H369" s="53" t="str">
        <f>if(len(vlookup(A369,'Input - Capacities'!$F$3:$W$2013,6,0))&gt;0,vlookup(A369,'Input - Capacities'!$F$3:$W$2013,6,0),"-")</f>
        <v>-</v>
      </c>
      <c r="I369" s="53" t="str">
        <f>if(len(vlookup(A369,'Input - Capacities'!$F$3:$W$2013,7,0))&gt;0,vlookup(A369,'Input - Capacities'!$F$3:$W$2013,7,0),"-")</f>
        <v>-</v>
      </c>
      <c r="J369" s="54" t="str">
        <f>if(len(vlookup(A369,'Input - Capacities'!$F$3:$W$2013,13,0))&gt;0,vlookup(A369,'Input - Capacities'!$F$3:$W$2013,13,0),"-")</f>
        <v>https://openinframap.org/#5.83/29.219/88.142</v>
      </c>
      <c r="K369" s="55" t="str">
        <f>if(len(vlookup(A369,'Input - Capacities'!$F$3:$W$2013,14,0))&gt;0,vlookup(A369,'Input - Capacities'!$F$3:$W$2013,14,0),"-")</f>
        <v>-</v>
      </c>
      <c r="L369" s="53" t="str">
        <f>if(len(vlookup(A369,'Input - Capacities'!$F$3:$W$2013,17,0))&gt;0,vlookup(A369,'Input - Capacities'!$F$3:$W$2013,17,0),"-")</f>
        <v>-</v>
      </c>
      <c r="M369" s="53" t="str">
        <f>if(len(vlookup(A369,'Input - Capacities'!$F$3:$W$2013,18,0))&gt;0,vlookup(A369,'Input - Capacities'!$F$3:$W$2013,18,0),"-")</f>
        <v>Initial plans were constructed to develop a 400 kV-5000 MW intertie yet recent discussions between both system operators have lowered project plans to a 220 kV line with lower power rating. Prospects still exist for the 5000 MW intertie but no concrete plans as of yet. No details on the exact power rating for the 220 kV line can be found nor an indicated completion year.</v>
      </c>
    </row>
    <row r="370">
      <c r="A370" s="53" t="str">
        <f t="array" ref="A370">IFERROR(INDEX('Input - Capacities'!$F$3:$F$1128, MATCH(0,COUNTIF($A$1:A369, 'Input - Capacities'!$F$3:$F$1128), 0)),"")</f>
        <v>TRNCHNTIPAKXX</v>
      </c>
      <c r="B370" s="53" t="str">
        <f t="shared" si="2"/>
        <v>CHNTI</v>
      </c>
      <c r="C370" s="53" t="str">
        <f t="shared" si="3"/>
        <v>PAKXX</v>
      </c>
      <c r="D370" s="53" t="str">
        <f t="shared" ref="D370:E370" si="371">left(B370,3)</f>
        <v>CHN</v>
      </c>
      <c r="E370" s="53" t="str">
        <f t="shared" si="371"/>
        <v>PAK</v>
      </c>
      <c r="F370" s="53">
        <f>max(SUMIFS('Input - Capacities'!$I$3:$I$1128,'Input - Capacities'!$F$3:$F$1128,A370))</f>
        <v>0</v>
      </c>
      <c r="G370" s="53">
        <f>max(SUMIFS('Input - Capacities'!$J$3:$J$1128,'Input - Capacities'!$F$3:$F$1128,A370))*-1</f>
        <v>0</v>
      </c>
      <c r="H370" s="53" t="str">
        <f>if(len(vlookup(A370,'Input - Capacities'!$F$3:$W$2013,6,0))&gt;0,vlookup(A370,'Input - Capacities'!$F$3:$W$2013,6,0),"-")</f>
        <v>-</v>
      </c>
      <c r="I370" s="53" t="str">
        <f>if(len(vlookup(A370,'Input - Capacities'!$F$3:$W$2013,7,0))&gt;0,vlookup(A370,'Input - Capacities'!$F$3:$W$2013,7,0),"-")</f>
        <v>-</v>
      </c>
      <c r="J370" s="54" t="str">
        <f>if(len(vlookup(A370,'Input - Capacities'!$F$3:$W$2013,13,0))&gt;0,vlookup(A370,'Input - Capacities'!$F$3:$W$2013,13,0),"-")</f>
        <v>https://openinframap.org/#6.47/34.914/74.38</v>
      </c>
      <c r="K370" s="55" t="str">
        <f>if(len(vlookup(A370,'Input - Capacities'!$F$3:$W$2013,14,0))&gt;0,vlookup(A370,'Input - Capacities'!$F$3:$W$2013,14,0),"-")</f>
        <v>-</v>
      </c>
      <c r="L370" s="53" t="str">
        <f>if(len(vlookup(A370,'Input - Capacities'!$F$3:$W$2013,17,0))&gt;0,vlookup(A370,'Input - Capacities'!$F$3:$W$2013,17,0),"-")</f>
        <v>-</v>
      </c>
      <c r="M370" s="53" t="str">
        <f>if(len(vlookup(A370,'Input - Capacities'!$F$3:$W$2013,18,0))&gt;0,vlookup(A370,'Input - Capacities'!$F$3:$W$2013,18,0),"-")</f>
        <v>No current lines exist between China and Pakistan, and although there is strong collaboration and multual influences in the energy space no concrete plans as of yet exist for transmission lines.</v>
      </c>
    </row>
    <row r="371">
      <c r="A371" s="53" t="str">
        <f t="array" ref="A371">IFERROR(INDEX('Input - Capacities'!$F$3:$F$1128, MATCH(0,COUNTIF($A$1:A370, 'Input - Capacities'!$F$3:$F$1128), 0)),"")</f>
        <v>TRNCHNXIINDNO</v>
      </c>
      <c r="B371" s="53" t="str">
        <f t="shared" si="2"/>
        <v>CHNXI</v>
      </c>
      <c r="C371" s="53" t="str">
        <f t="shared" si="3"/>
        <v>INDNO</v>
      </c>
      <c r="D371" s="53" t="str">
        <f t="shared" ref="D371:E371" si="372">left(B371,3)</f>
        <v>CHN</v>
      </c>
      <c r="E371" s="53" t="str">
        <f t="shared" si="372"/>
        <v>IND</v>
      </c>
      <c r="F371" s="53">
        <f>max(SUMIFS('Input - Capacities'!$I$3:$I$1128,'Input - Capacities'!$F$3:$F$1128,A371))</f>
        <v>0</v>
      </c>
      <c r="G371" s="53">
        <f>max(SUMIFS('Input - Capacities'!$J$3:$J$1128,'Input - Capacities'!$F$3:$F$1128,A371))*-1</f>
        <v>0</v>
      </c>
      <c r="H371" s="53" t="str">
        <f>if(len(vlookup(A371,'Input - Capacities'!$F$3:$W$2013,6,0))&gt;0,vlookup(A371,'Input - Capacities'!$F$3:$W$2013,6,0),"-")</f>
        <v>-</v>
      </c>
      <c r="I371" s="53" t="str">
        <f>if(len(vlookup(A371,'Input - Capacities'!$F$3:$W$2013,7,0))&gt;0,vlookup(A371,'Input - Capacities'!$F$3:$W$2013,7,0),"-")</f>
        <v>-</v>
      </c>
      <c r="J371" s="54" t="str">
        <f>if(len(vlookup(A371,'Input - Capacities'!$F$3:$W$2013,13,0))&gt;0,vlookup(A371,'Input - Capacities'!$F$3:$W$2013,13,0),"-")</f>
        <v>https://openinframap.org/#5.7/29.925/87.699</v>
      </c>
      <c r="K371" s="55" t="str">
        <f>if(len(vlookup(A371,'Input - Capacities'!$F$3:$W$2013,14,0))&gt;0,vlookup(A371,'Input - Capacities'!$F$3:$W$2013,14,0),"-")</f>
        <v>-</v>
      </c>
      <c r="L371" s="53" t="str">
        <f>if(len(vlookup(A371,'Input - Capacities'!$F$3:$W$2013,17,0))&gt;0,vlookup(A371,'Input - Capacities'!$F$3:$W$2013,17,0),"-")</f>
        <v>-</v>
      </c>
      <c r="M371" s="53" t="str">
        <f>if(len(vlookup(A371,'Input - Capacities'!$F$3:$W$2013,18,0))&gt;0,vlookup(A371,'Input - Capacities'!$F$3:$W$2013,18,0),"-")</f>
        <v>No existing lines/electricity trade between CHN and IND. Also no plans for interconnections to-date. </v>
      </c>
    </row>
    <row r="372">
      <c r="A372" s="53" t="str">
        <f t="array" ref="A372">IFERROR(INDEX('Input - Capacities'!$F$3:$F$1128, MATCH(0,COUNTIF($A$1:A371, 'Input - Capacities'!$F$3:$F$1128), 0)),"")</f>
        <v>TRNCHNXIKAZXX</v>
      </c>
      <c r="B372" s="53" t="str">
        <f t="shared" si="2"/>
        <v>CHNXI</v>
      </c>
      <c r="C372" s="53" t="str">
        <f t="shared" si="3"/>
        <v>KAZXX</v>
      </c>
      <c r="D372" s="53" t="str">
        <f t="shared" ref="D372:E372" si="373">left(B372,3)</f>
        <v>CHN</v>
      </c>
      <c r="E372" s="53" t="str">
        <f t="shared" si="373"/>
        <v>KAZ</v>
      </c>
      <c r="F372" s="53">
        <f>max(SUMIFS('Input - Capacities'!$I$3:$I$1128,'Input - Capacities'!$F$3:$F$1128,A372))</f>
        <v>0</v>
      </c>
      <c r="G372" s="53">
        <f>max(SUMIFS('Input - Capacities'!$J$3:$J$1128,'Input - Capacities'!$F$3:$F$1128,A372))*-1</f>
        <v>0</v>
      </c>
      <c r="H372" s="53" t="str">
        <f>if(len(vlookup(A372,'Input - Capacities'!$F$3:$W$2013,6,0))&gt;0,vlookup(A372,'Input - Capacities'!$F$3:$W$2013,6,0),"-")</f>
        <v>-</v>
      </c>
      <c r="I372" s="53" t="str">
        <f>if(len(vlookup(A372,'Input - Capacities'!$F$3:$W$2013,7,0))&gt;0,vlookup(A372,'Input - Capacities'!$F$3:$W$2013,7,0),"-")</f>
        <v>-</v>
      </c>
      <c r="J372" s="54" t="str">
        <f>if(len(vlookup(A372,'Input - Capacities'!$F$3:$W$2013,13,0))&gt;0,vlookup(A372,'Input - Capacities'!$F$3:$W$2013,13,0),"-")</f>
        <v>https://www.kegoc.kz/%D0%9A%D0%B0%D1%80%D1%82%D0%B0%20%D1%81%D1%85%D0%B5%D0%BC%D0%B0%20%D0%95%D0%AD%D0%A1%20%D0%9A%D0%B0%D0%B7%D0%B0%D1%85%D1%81%D1%82%D0%B0%D0%BD%D0%B0-2023%20%D0%B4%D0%B5%D0%B9%D1%81%D1%82%D0%B2%20%20eng.pdf</v>
      </c>
      <c r="K372" s="55" t="str">
        <f>if(len(vlookup(A372,'Input - Capacities'!$F$3:$W$2013,14,0))&gt;0,vlookup(A372,'Input - Capacities'!$F$3:$W$2013,14,0),"-")</f>
        <v>-</v>
      </c>
      <c r="L372" s="53" t="str">
        <f>if(len(vlookup(A372,'Input - Capacities'!$F$3:$W$2013,17,0))&gt;0,vlookup(A372,'Input - Capacities'!$F$3:$W$2013,17,0),"-")</f>
        <v>-</v>
      </c>
      <c r="M372" s="53" t="str">
        <f>if(len(vlookup(A372,'Input - Capacities'!$F$3:$W$2013,18,0))&gt;0,vlookup(A372,'Input - Capacities'!$F$3:$W$2013,18,0),"-")</f>
        <v>No existing/planned lines on KAZ grid map.</v>
      </c>
    </row>
    <row r="373">
      <c r="A373" s="53" t="str">
        <f t="array" ref="A373">IFERROR(INDEX('Input - Capacities'!$F$3:$F$1128, MATCH(0,COUNTIF($A$1:A372, 'Input - Capacities'!$F$3:$F$1128), 0)),"")</f>
        <v>TRNCHNXIKGZXX</v>
      </c>
      <c r="B373" s="53" t="str">
        <f t="shared" si="2"/>
        <v>CHNXI</v>
      </c>
      <c r="C373" s="53" t="str">
        <f t="shared" si="3"/>
        <v>KGZXX</v>
      </c>
      <c r="D373" s="53" t="str">
        <f t="shared" ref="D373:E373" si="374">left(B373,3)</f>
        <v>CHN</v>
      </c>
      <c r="E373" s="53" t="str">
        <f t="shared" si="374"/>
        <v>KGZ</v>
      </c>
      <c r="F373" s="53">
        <f>max(SUMIFS('Input - Capacities'!$I$3:$I$1128,'Input - Capacities'!$F$3:$F$1128,A373))</f>
        <v>0</v>
      </c>
      <c r="G373" s="53">
        <f>max(SUMIFS('Input - Capacities'!$J$3:$J$1128,'Input - Capacities'!$F$3:$F$1128,A373))*-1</f>
        <v>0</v>
      </c>
      <c r="H373" s="53" t="str">
        <f>if(len(vlookup(A373,'Input - Capacities'!$F$3:$W$2013,6,0))&gt;0,vlookup(A373,'Input - Capacities'!$F$3:$W$2013,6,0),"-")</f>
        <v>-</v>
      </c>
      <c r="I373" s="53" t="str">
        <f>if(len(vlookup(A373,'Input - Capacities'!$F$3:$W$2013,7,0))&gt;0,vlookup(A373,'Input - Capacities'!$F$3:$W$2013,7,0),"-")</f>
        <v>-</v>
      </c>
      <c r="J373" s="54" t="str">
        <f>if(len(vlookup(A373,'Input - Capacities'!$F$3:$W$2013,13,0))&gt;0,vlookup(A373,'Input - Capacities'!$F$3:$W$2013,13,0),"-")</f>
        <v>https://www.kegoc.kz/%D0%9A%D0%B0%D1%80%D1%82%D0%B0%20%D1%81%D1%85%D0%B5%D0%BC%D0%B0%20%D0%95%D0%AD%D0%A1%20%D0%9A%D0%B0%D0%B7%D0%B0%D1%85%D1%81%D1%82%D0%B0%D0%BD%D0%B0-2023%20%D0%B4%D0%B5%D0%B9%D1%81%D1%82%D0%B2%20%20eng.pdf</v>
      </c>
      <c r="K373" s="55" t="str">
        <f>if(len(vlookup(A373,'Input - Capacities'!$F$3:$W$2013,14,0))&gt;0,vlookup(A373,'Input - Capacities'!$F$3:$W$2013,14,0),"-")</f>
        <v>-</v>
      </c>
      <c r="L373" s="53" t="str">
        <f>if(len(vlookup(A373,'Input - Capacities'!$F$3:$W$2013,17,0))&gt;0,vlookup(A373,'Input - Capacities'!$F$3:$W$2013,17,0),"-")</f>
        <v>-</v>
      </c>
      <c r="M373" s="53" t="str">
        <f>if(len(vlookup(A373,'Input - Capacities'!$F$3:$W$2013,18,0))&gt;0,vlookup(A373,'Input - Capacities'!$F$3:$W$2013,18,0),"-")</f>
        <v>No existing/planned lines on KAZ grid map.</v>
      </c>
    </row>
    <row r="374">
      <c r="A374" s="53" t="str">
        <f t="array" ref="A374">IFERROR(INDEX('Input - Capacities'!$F$3:$F$1128, MATCH(0,COUNTIF($A$1:A373, 'Input - Capacities'!$F$3:$F$1128), 0)),"")</f>
        <v>TRNCHNXIMNGXX</v>
      </c>
      <c r="B374" s="53" t="str">
        <f t="shared" si="2"/>
        <v>CHNXI</v>
      </c>
      <c r="C374" s="53" t="str">
        <f t="shared" si="3"/>
        <v>MNGXX</v>
      </c>
      <c r="D374" s="53" t="str">
        <f t="shared" ref="D374:E374" si="375">left(B374,3)</f>
        <v>CHN</v>
      </c>
      <c r="E374" s="53" t="str">
        <f t="shared" si="375"/>
        <v>MNG</v>
      </c>
      <c r="F374" s="53">
        <f>max(SUMIFS('Input - Capacities'!$I$3:$I$1128,'Input - Capacities'!$F$3:$F$1128,A374))</f>
        <v>0</v>
      </c>
      <c r="G374" s="53">
        <f>max(SUMIFS('Input - Capacities'!$J$3:$J$1128,'Input - Capacities'!$F$3:$F$1128,A374))*-1</f>
        <v>0</v>
      </c>
      <c r="H374" s="53" t="str">
        <f>if(len(vlookup(A374,'Input - Capacities'!$F$3:$W$2013,6,0))&gt;0,vlookup(A374,'Input - Capacities'!$F$3:$W$2013,6,0),"-")</f>
        <v>-</v>
      </c>
      <c r="I374" s="53" t="str">
        <f>if(len(vlookup(A374,'Input - Capacities'!$F$3:$W$2013,7,0))&gt;0,vlookup(A374,'Input - Capacities'!$F$3:$W$2013,7,0),"-")</f>
        <v>-</v>
      </c>
      <c r="J374" s="54" t="str">
        <f>if(len(vlookup(A374,'Input - Capacities'!$F$3:$W$2013,13,0))&gt;0,vlookup(A374,'Input - Capacities'!$F$3:$W$2013,13,0),"-")</f>
        <v>https://openinframap.org/#4.99/47.32/92.59</v>
      </c>
      <c r="K374" s="55" t="str">
        <f>if(len(vlookup(A374,'Input - Capacities'!$F$3:$W$2013,14,0))&gt;0,vlookup(A374,'Input - Capacities'!$F$3:$W$2013,14,0),"-")</f>
        <v>-</v>
      </c>
      <c r="L374" s="53" t="str">
        <f>if(len(vlookup(A374,'Input - Capacities'!$F$3:$W$2013,17,0))&gt;0,vlookup(A374,'Input - Capacities'!$F$3:$W$2013,17,0),"-")</f>
        <v>-</v>
      </c>
      <c r="M374" s="53" t="str">
        <f>if(len(vlookup(A374,'Input - Capacities'!$F$3:$W$2013,18,0))&gt;0,vlookup(A374,'Input - Capacities'!$F$3:$W$2013,18,0),"-")</f>
        <v>-</v>
      </c>
    </row>
    <row r="375">
      <c r="A375" s="53" t="str">
        <f t="array" ref="A375">IFERROR(INDEX('Input - Capacities'!$F$3:$F$1128, MATCH(0,COUNTIF($A$1:A374, 'Input - Capacities'!$F$3:$F$1128), 0)),"")</f>
        <v>TRNCHNXIPAKXX</v>
      </c>
      <c r="B375" s="53" t="str">
        <f t="shared" si="2"/>
        <v>CHNXI</v>
      </c>
      <c r="C375" s="53" t="str">
        <f t="shared" si="3"/>
        <v>PAKXX</v>
      </c>
      <c r="D375" s="53" t="str">
        <f t="shared" ref="D375:E375" si="376">left(B375,3)</f>
        <v>CHN</v>
      </c>
      <c r="E375" s="53" t="str">
        <f t="shared" si="376"/>
        <v>PAK</v>
      </c>
      <c r="F375" s="53">
        <f>max(SUMIFS('Input - Capacities'!$I$3:$I$1128,'Input - Capacities'!$F$3:$F$1128,A375))</f>
        <v>0</v>
      </c>
      <c r="G375" s="53">
        <f>max(SUMIFS('Input - Capacities'!$J$3:$J$1128,'Input - Capacities'!$F$3:$F$1128,A375))*-1</f>
        <v>0</v>
      </c>
      <c r="H375" s="53" t="str">
        <f>if(len(vlookup(A375,'Input - Capacities'!$F$3:$W$2013,6,0))&gt;0,vlookup(A375,'Input - Capacities'!$F$3:$W$2013,6,0),"-")</f>
        <v>-</v>
      </c>
      <c r="I375" s="53" t="str">
        <f>if(len(vlookup(A375,'Input - Capacities'!$F$3:$W$2013,7,0))&gt;0,vlookup(A375,'Input - Capacities'!$F$3:$W$2013,7,0),"-")</f>
        <v>-</v>
      </c>
      <c r="J375" s="54" t="str">
        <f>if(len(vlookup(A375,'Input - Capacities'!$F$3:$W$2013,13,0))&gt;0,vlookup(A375,'Input - Capacities'!$F$3:$W$2013,13,0),"-")</f>
        <v>https://openinframap.org/#6.47/34.914/74.38</v>
      </c>
      <c r="K375" s="55" t="str">
        <f>if(len(vlookup(A375,'Input - Capacities'!$F$3:$W$2013,14,0))&gt;0,vlookup(A375,'Input - Capacities'!$F$3:$W$2013,14,0),"-")</f>
        <v>-</v>
      </c>
      <c r="L375" s="53" t="str">
        <f>if(len(vlookup(A375,'Input - Capacities'!$F$3:$W$2013,17,0))&gt;0,vlookup(A375,'Input - Capacities'!$F$3:$W$2013,17,0),"-")</f>
        <v>-</v>
      </c>
      <c r="M375" s="53" t="str">
        <f>if(len(vlookup(A375,'Input - Capacities'!$F$3:$W$2013,18,0))&gt;0,vlookup(A375,'Input - Capacities'!$F$3:$W$2013,18,0),"-")</f>
        <v>No current lines exist between China and Pakistan, and although there is strong collaboration and multual influences in the energy space no concrete plans as of yet exist for transmission lines.</v>
      </c>
    </row>
    <row r="376">
      <c r="A376" s="53" t="str">
        <f t="array" ref="A376">IFERROR(INDEX('Input - Capacities'!$F$3:$F$1128, MATCH(0,COUNTIF($A$1:A375, 'Input - Capacities'!$F$3:$F$1128), 0)),"")</f>
        <v>TRNCHNXIRUSSI</v>
      </c>
      <c r="B376" s="53" t="str">
        <f t="shared" si="2"/>
        <v>CHNXI</v>
      </c>
      <c r="C376" s="53" t="str">
        <f t="shared" si="3"/>
        <v>RUSSI</v>
      </c>
      <c r="D376" s="53" t="str">
        <f t="shared" ref="D376:E376" si="377">left(B376,3)</f>
        <v>CHN</v>
      </c>
      <c r="E376" s="53" t="str">
        <f t="shared" si="377"/>
        <v>RUS</v>
      </c>
      <c r="F376" s="53">
        <f>max(SUMIFS('Input - Capacities'!$I$3:$I$1128,'Input - Capacities'!$F$3:$F$1128,A376))</f>
        <v>0</v>
      </c>
      <c r="G376" s="53">
        <f>max(SUMIFS('Input - Capacities'!$J$3:$J$1128,'Input - Capacities'!$F$3:$F$1128,A376))*-1</f>
        <v>0</v>
      </c>
      <c r="H376" s="53" t="str">
        <f>if(len(vlookup(A376,'Input - Capacities'!$F$3:$W$2013,6,0))&gt;0,vlookup(A376,'Input - Capacities'!$F$3:$W$2013,6,0),"-")</f>
        <v>-</v>
      </c>
      <c r="I376" s="53" t="str">
        <f>if(len(vlookup(A376,'Input - Capacities'!$F$3:$W$2013,7,0))&gt;0,vlookup(A376,'Input - Capacities'!$F$3:$W$2013,7,0),"-")</f>
        <v>-</v>
      </c>
      <c r="J376" s="54" t="str">
        <f>if(len(vlookup(A376,'Input - Capacities'!$F$3:$W$2013,13,0))&gt;0,vlookup(A376,'Input - Capacities'!$F$3:$W$2013,13,0),"-")</f>
        <v>https://www.garant.ru/products/ipo/prime/doc/404487690/</v>
      </c>
      <c r="K376" s="55" t="str">
        <f>if(len(vlookup(A376,'Input - Capacities'!$F$3:$W$2013,14,0))&gt;0,vlookup(A376,'Input - Capacities'!$F$3:$W$2013,14,0),"-")</f>
        <v>-</v>
      </c>
      <c r="L376" s="53" t="str">
        <f>if(len(vlookup(A376,'Input - Capacities'!$F$3:$W$2013,17,0))&gt;0,vlookup(A376,'Input - Capacities'!$F$3:$W$2013,17,0),"-")</f>
        <v>-</v>
      </c>
      <c r="M376" s="53" t="str">
        <f>if(len(vlookup(A376,'Input - Capacities'!$F$3:$W$2013,18,0))&gt;0,vlookup(A376,'Input - Capacities'!$F$3:$W$2013,18,0),"-")</f>
        <v>-</v>
      </c>
    </row>
    <row r="377">
      <c r="A377" s="53" t="str">
        <f t="array" ref="A377">IFERROR(INDEX('Input - Capacities'!$F$3:$F$1128, MATCH(0,COUNTIF($A$1:A376, 'Input - Capacities'!$F$3:$F$1128), 0)),"")</f>
        <v>TRNCHNXITJKXX</v>
      </c>
      <c r="B377" s="53" t="str">
        <f t="shared" si="2"/>
        <v>CHNXI</v>
      </c>
      <c r="C377" s="53" t="str">
        <f t="shared" si="3"/>
        <v>TJKXX</v>
      </c>
      <c r="D377" s="53" t="str">
        <f t="shared" ref="D377:E377" si="378">left(B377,3)</f>
        <v>CHN</v>
      </c>
      <c r="E377" s="53" t="str">
        <f t="shared" si="378"/>
        <v>TJK</v>
      </c>
      <c r="F377" s="53">
        <f>max(SUMIFS('Input - Capacities'!$I$3:$I$1128,'Input - Capacities'!$F$3:$F$1128,A377))</f>
        <v>0</v>
      </c>
      <c r="G377" s="53">
        <f>max(SUMIFS('Input - Capacities'!$J$3:$J$1128,'Input - Capacities'!$F$3:$F$1128,A377))*-1</f>
        <v>0</v>
      </c>
      <c r="H377" s="53" t="str">
        <f>if(len(vlookup(A377,'Input - Capacities'!$F$3:$W$2013,6,0))&gt;0,vlookup(A377,'Input - Capacities'!$F$3:$W$2013,6,0),"-")</f>
        <v>-</v>
      </c>
      <c r="I377" s="53" t="str">
        <f>if(len(vlookup(A377,'Input - Capacities'!$F$3:$W$2013,7,0))&gt;0,vlookup(A377,'Input - Capacities'!$F$3:$W$2013,7,0),"-")</f>
        <v>-</v>
      </c>
      <c r="J377" s="54" t="str">
        <f>if(len(vlookup(A377,'Input - Capacities'!$F$3:$W$2013,13,0))&gt;0,vlookup(A377,'Input - Capacities'!$F$3:$W$2013,13,0),"-")</f>
        <v>https://www.iea.org/reports/cross-border-electricity-trading-for-tajikistan-a-roadmap/opportunities-for-electricity-trade</v>
      </c>
      <c r="K377" s="55" t="str">
        <f>if(len(vlookup(A377,'Input - Capacities'!$F$3:$W$2013,14,0))&gt;0,vlookup(A377,'Input - Capacities'!$F$3:$W$2013,14,0),"-")</f>
        <v>-</v>
      </c>
      <c r="L377" s="53" t="str">
        <f>if(len(vlookup(A377,'Input - Capacities'!$F$3:$W$2013,17,0))&gt;0,vlookup(A377,'Input - Capacities'!$F$3:$W$2013,17,0),"-")</f>
        <v>-</v>
      </c>
      <c r="M377" s="53" t="str">
        <f>if(len(vlookup(A377,'Input - Capacities'!$F$3:$W$2013,18,0))&gt;0,vlookup(A377,'Input - Capacities'!$F$3:$W$2013,18,0),"-")</f>
        <v>-</v>
      </c>
    </row>
    <row r="378">
      <c r="A378" s="53" t="str">
        <f t="array" ref="A378">IFERROR(INDEX('Input - Capacities'!$F$3:$F$1128, MATCH(0,COUNTIF($A$1:A377, 'Input - Capacities'!$F$3:$F$1128), 0)),"")</f>
        <v>TRNCHNYUCHNZH</v>
      </c>
      <c r="B378" s="53" t="str">
        <f t="shared" si="2"/>
        <v>CHNYU</v>
      </c>
      <c r="C378" s="53" t="str">
        <f t="shared" si="3"/>
        <v>CHNZH</v>
      </c>
      <c r="D378" s="53" t="str">
        <f t="shared" ref="D378:E378" si="379">left(B378,3)</f>
        <v>CHN</v>
      </c>
      <c r="E378" s="53" t="str">
        <f t="shared" si="379"/>
        <v>CHN</v>
      </c>
      <c r="F378" s="53">
        <f>max(SUMIFS('Input - Capacities'!$I$3:$I$1128,'Input - Capacities'!$F$3:$F$1128,A378))</f>
        <v>15200</v>
      </c>
      <c r="G378" s="53">
        <f>max(SUMIFS('Input - Capacities'!$J$3:$J$1128,'Input - Capacities'!$F$3:$F$1128,A378))*-1</f>
        <v>15200</v>
      </c>
      <c r="H378" s="53" t="str">
        <f>if(len(vlookup(A378,'Input - Capacities'!$F$3:$W$2013,6,0))&gt;0,vlookup(A378,'Input - Capacities'!$F$3:$W$2013,6,0),"-")</f>
        <v>-</v>
      </c>
      <c r="I378" s="53" t="str">
        <f>if(len(vlookup(A378,'Input - Capacities'!$F$3:$W$2013,7,0))&gt;0,vlookup(A378,'Input - Capacities'!$F$3:$W$2013,7,0),"-")</f>
        <v>-</v>
      </c>
      <c r="J378" s="54" t="str">
        <f>if(len(vlookup(A378,'Input - Capacities'!$F$3:$W$2013,13,0))&gt;0,vlookup(A378,'Input - Capacities'!$F$3:$W$2013,13,0),"-")</f>
        <v>https://github.com/switch-model/switch-china-open-model</v>
      </c>
      <c r="K378" s="55" t="str">
        <f>if(len(vlookup(A378,'Input - Capacities'!$F$3:$W$2013,14,0))&gt;0,vlookup(A378,'Input - Capacities'!$F$3:$W$2013,14,0),"-")</f>
        <v>-</v>
      </c>
      <c r="L378" s="53" t="str">
        <f>if(len(vlookup(A378,'Input - Capacities'!$F$3:$W$2013,17,0))&gt;0,vlookup(A378,'Input - Capacities'!$F$3:$W$2013,17,0),"-")</f>
        <v>No data available on lower voltage inter-regional transmission development within China so planned capacities set to 0.</v>
      </c>
      <c r="M378" s="53" t="str">
        <f>if(len(vlookup(A378,'Input - Capacities'!$F$3:$W$2013,18,0))&gt;0,vlookup(A378,'Input - Capacities'!$F$3:$W$2013,18,0),"-")</f>
        <v>Use of data from SWITCH-China requires citation of number of data sources (see Github page)</v>
      </c>
    </row>
    <row r="379">
      <c r="A379" s="53" t="str">
        <f t="array" ref="A379">IFERROR(INDEX('Input - Capacities'!$F$3:$F$1128, MATCH(0,COUNTIF($A$1:A378, 'Input - Capacities'!$F$3:$F$1128), 0)),"")</f>
        <v>TRNCHNYULAOXX</v>
      </c>
      <c r="B379" s="53" t="str">
        <f t="shared" si="2"/>
        <v>CHNYU</v>
      </c>
      <c r="C379" s="53" t="str">
        <f t="shared" si="3"/>
        <v>LAOXX</v>
      </c>
      <c r="D379" s="53" t="str">
        <f t="shared" ref="D379:E379" si="380">left(B379,3)</f>
        <v>CHN</v>
      </c>
      <c r="E379" s="53" t="str">
        <f t="shared" si="380"/>
        <v>LAO</v>
      </c>
      <c r="F379" s="53">
        <f>max(SUMIFS('Input - Capacities'!$I$3:$I$1128,'Input - Capacities'!$F$3:$F$1128,A379))</f>
        <v>60</v>
      </c>
      <c r="G379" s="53">
        <f>max(SUMIFS('Input - Capacities'!$J$3:$J$1128,'Input - Capacities'!$F$3:$F$1128,A379))*-1</f>
        <v>60</v>
      </c>
      <c r="H379" s="53" t="str">
        <f>if(len(vlookup(A379,'Input - Capacities'!$F$3:$W$2013,6,0))&gt;0,vlookup(A379,'Input - Capacities'!$F$3:$W$2013,6,0),"-")</f>
        <v>-</v>
      </c>
      <c r="I379" s="53" t="str">
        <f>if(len(vlookup(A379,'Input - Capacities'!$F$3:$W$2013,7,0))&gt;0,vlookup(A379,'Input - Capacities'!$F$3:$W$2013,7,0),"-")</f>
        <v>-</v>
      </c>
      <c r="J379" s="54" t="str">
        <f>if(len(vlookup(A379,'Input - Capacities'!$F$3:$W$2013,13,0))&gt;0,vlookup(A379,'Input - Capacities'!$F$3:$W$2013,13,0),"-")</f>
        <v>https://openinframap.org/#5.85/20.713/105.03</v>
      </c>
      <c r="K379" s="54" t="str">
        <f>if(len(vlookup(A379,'Input - Capacities'!$F$3:$W$2013,14,0))&gt;0,vlookup(A379,'Input - Capacities'!$F$3:$W$2013,14,0),"-")</f>
        <v>https://www.globaltimes.cn/page/202206/1268596.shtml#:~:text=The%20implementation%20of%20the%20115,opportunity%20for%20win%2Dwin%20cooperation.</v>
      </c>
      <c r="L379" s="53" t="str">
        <f>if(len(vlookup(A379,'Input - Capacities'!$F$3:$W$2013,17,0))&gt;0,vlookup(A379,'Input - Capacities'!$F$3:$W$2013,17,0),"-")</f>
        <v>In 2022 the existing 110 kV tieline between Laos and Yunnan has been opened for two-way trade whereas historically it was solely operated for Chinese export. No data can be found on the exact power ratings in the new setup, yet we assume that the historical one-way limit (60 MW) can be operational in both directions.</v>
      </c>
      <c r="M379" s="53" t="str">
        <f>if(len(vlookup(A379,'Input - Capacities'!$F$3:$W$2013,18,0))&gt;0,vlookup(A379,'Input - Capacities'!$F$3:$W$2013,18,0),"-")</f>
        <v>There are also plans for a new 500 kV tieline yet no concrete information regarding power ratings/planned commissioning year.</v>
      </c>
    </row>
    <row r="380">
      <c r="A380" s="53" t="str">
        <f t="array" ref="A380">IFERROR(INDEX('Input - Capacities'!$F$3:$F$1128, MATCH(0,COUNTIF($A$1:A379, 'Input - Capacities'!$F$3:$F$1128), 0)),"")</f>
        <v>TRNCHNYUMMRXX</v>
      </c>
      <c r="B380" s="53" t="str">
        <f t="shared" si="2"/>
        <v>CHNYU</v>
      </c>
      <c r="C380" s="53" t="str">
        <f t="shared" si="3"/>
        <v>MMRXX</v>
      </c>
      <c r="D380" s="53" t="str">
        <f t="shared" ref="D380:E380" si="381">left(B380,3)</f>
        <v>CHN</v>
      </c>
      <c r="E380" s="53" t="str">
        <f t="shared" si="381"/>
        <v>MMR</v>
      </c>
      <c r="F380" s="53">
        <f>max(SUMIFS('Input - Capacities'!$I$3:$I$1128,'Input - Capacities'!$F$3:$F$1128,A380))</f>
        <v>228</v>
      </c>
      <c r="G380" s="53">
        <f>max(SUMIFS('Input - Capacities'!$J$3:$J$1128,'Input - Capacities'!$F$3:$F$1128,A380))*-1</f>
        <v>228</v>
      </c>
      <c r="H380" s="53" t="str">
        <f>if(len(vlookup(A380,'Input - Capacities'!$F$3:$W$2013,6,0))&gt;0,vlookup(A380,'Input - Capacities'!$F$3:$W$2013,6,0),"-")</f>
        <v>-</v>
      </c>
      <c r="I380" s="53" t="str">
        <f>if(len(vlookup(A380,'Input - Capacities'!$F$3:$W$2013,7,0))&gt;0,vlookup(A380,'Input - Capacities'!$F$3:$W$2013,7,0),"-")</f>
        <v>-</v>
      </c>
      <c r="J380" s="54" t="str">
        <f>if(len(vlookup(A380,'Input - Capacities'!$F$3:$W$2013,13,0))&gt;0,vlookup(A380,'Input - Capacities'!$F$3:$W$2013,13,0),"-")</f>
        <v>https://thedocs.worldbank.org/en/doc/6bd0c527c8469333b119d88cc0b8b410-0070062023/original/In-The-Dark-Power-Sector-Challenges-in-Myanmar-August2023.pdf</v>
      </c>
      <c r="K380" s="54" t="str">
        <f>if(len(vlookup(A380,'Input - Capacities'!$F$3:$W$2013,14,0))&gt;0,vlookup(A380,'Input - Capacities'!$F$3:$W$2013,14,0),"-")</f>
        <v>https://www.irrawaddy.com/news/burma/myanmar-regime-signs-energy-agreement-with-china.html</v>
      </c>
      <c r="L380" s="53" t="str">
        <f>if(len(vlookup(A380,'Input - Capacities'!$F$3:$W$2013,17,0))&gt;0,vlookup(A380,'Input - Capacities'!$F$3:$W$2013,17,0),"-")</f>
        <v>No data can be found on exact existing transmission capacities, but it is reported that Myanmar imported at max 170 GWh of electricity per month in 2023. Assuming this is close to the maximum available capacity considering supply constraints and large electricity needs in Myanmar (see sources) this equals roughly 228 MW (170 GWh/31 days/24 hours).</v>
      </c>
      <c r="M380" s="53" t="str">
        <f>if(len(vlookup(A380,'Input - Capacities'!$F$3:$W$2013,18,0))&gt;0,vlookup(A380,'Input - Capacities'!$F$3:$W$2013,18,0),"-")</f>
        <v>Intentions exist to realise a 1 GW intertie between Myanmar and Yunnan (was part of a 2018 development plant in Myanmar) but as to-date has not yet materialized. Initial plans for completion were 2025 but this has been delayed.</v>
      </c>
    </row>
    <row r="381">
      <c r="A381" s="53" t="str">
        <f t="array" ref="A381">IFERROR(INDEX('Input - Capacities'!$F$3:$F$1128, MATCH(0,COUNTIF($A$1:A380, 'Input - Capacities'!$F$3:$F$1128), 0)),"")</f>
        <v>TRNCHNYUVNMNO</v>
      </c>
      <c r="B381" s="53" t="str">
        <f t="shared" si="2"/>
        <v>CHNYU</v>
      </c>
      <c r="C381" s="53" t="str">
        <f t="shared" si="3"/>
        <v>VNMNO</v>
      </c>
      <c r="D381" s="53" t="str">
        <f t="shared" ref="D381:E381" si="382">left(B381,3)</f>
        <v>CHN</v>
      </c>
      <c r="E381" s="53" t="str">
        <f t="shared" si="382"/>
        <v>VNM</v>
      </c>
      <c r="F381" s="53">
        <f>max(SUMIFS('Input - Capacities'!$I$3:$I$1128,'Input - Capacities'!$F$3:$F$1128,A381))</f>
        <v>800</v>
      </c>
      <c r="G381" s="53">
        <f>max(SUMIFS('Input - Capacities'!$J$3:$J$1128,'Input - Capacities'!$F$3:$F$1128,A381))*-1</f>
        <v>800</v>
      </c>
      <c r="H381" s="53" t="str">
        <f>if(len(vlookup(A381,'Input - Capacities'!$F$3:$W$2013,6,0))&gt;0,vlookup(A381,'Input - Capacities'!$F$3:$W$2013,6,0),"-")</f>
        <v>220;220;220</v>
      </c>
      <c r="I381" s="53" t="str">
        <f>if(len(vlookup(A381,'Input - Capacities'!$F$3:$W$2013,7,0))&gt;0,vlookup(A381,'Input - Capacities'!$F$3:$W$2013,7,0),"-")</f>
        <v>-</v>
      </c>
      <c r="J381" s="54" t="str">
        <f>if(len(vlookup(A381,'Input - Capacities'!$F$3:$W$2013,13,0))&gt;0,vlookup(A381,'Input - Capacities'!$F$3:$W$2013,13,0),"-")</f>
        <v>https://hal.science/hal-02396354/document</v>
      </c>
      <c r="K381" s="54" t="str">
        <f>if(len(vlookup(A381,'Input - Capacities'!$F$3:$W$2013,14,0))&gt;0,vlookup(A381,'Input - Capacities'!$F$3:$W$2013,14,0),"-")</f>
        <v>https://www.greatermekong.org/sites/default/files/Attachment%2011.4_PRC.pdf</v>
      </c>
      <c r="L381" s="53" t="str">
        <f>if(len(vlookup(A381,'Input - Capacities'!$F$3:$W$2013,17,0))&gt;0,vlookup(A381,'Input - Capacities'!$F$3:$W$2013,17,0),"-")</f>
        <v>-</v>
      </c>
      <c r="M381" s="53" t="str">
        <f>if(len(vlookup(A381,'Input - Capacities'!$F$3:$W$2013,18,0))&gt;0,vlookup(A381,'Input - Capacities'!$F$3:$W$2013,18,0),"-")</f>
        <v>No additional concrete plans found for new lines.</v>
      </c>
    </row>
    <row r="382">
      <c r="A382" s="53" t="str">
        <f t="array" ref="A382">IFERROR(INDEX('Input - Capacities'!$F$3:$F$1128, MATCH(0,COUNTIF($A$1:A381, 'Input - Capacities'!$F$3:$F$1128), 0)),"")</f>
        <v>TRNCOLXXPANXX</v>
      </c>
      <c r="B382" s="53" t="str">
        <f t="shared" si="2"/>
        <v>COLXX</v>
      </c>
      <c r="C382" s="53" t="str">
        <f t="shared" si="3"/>
        <v>PANXX</v>
      </c>
      <c r="D382" s="53" t="str">
        <f t="shared" ref="D382:E382" si="383">left(B382,3)</f>
        <v>COL</v>
      </c>
      <c r="E382" s="53" t="str">
        <f t="shared" si="383"/>
        <v>PAN</v>
      </c>
      <c r="F382" s="53">
        <f>max(SUMIFS('Input - Capacities'!$I$3:$I$1128,'Input - Capacities'!$F$3:$F$1128,A382))</f>
        <v>0</v>
      </c>
      <c r="G382" s="53">
        <f>max(SUMIFS('Input - Capacities'!$J$3:$J$1128,'Input - Capacities'!$F$3:$F$1128,A382))*-1</f>
        <v>0</v>
      </c>
      <c r="H382" s="53" t="str">
        <f>if(len(vlookup(A382,'Input - Capacities'!$F$3:$W$2013,6,0))&gt;0,vlookup(A382,'Input - Capacities'!$F$3:$W$2013,6,0),"-")</f>
        <v>-</v>
      </c>
      <c r="I382" s="53" t="str">
        <f>if(len(vlookup(A382,'Input - Capacities'!$F$3:$W$2013,7,0))&gt;0,vlookup(A382,'Input - Capacities'!$F$3:$W$2013,7,0),"-")</f>
        <v>-</v>
      </c>
      <c r="J382" s="54" t="str">
        <f>if(len(vlookup(A382,'Input - Capacities'!$F$3:$W$2013,13,0))&gt;0,vlookup(A382,'Input - Capacities'!$F$3:$W$2013,13,0),"-")</f>
        <v>https://www.cepal.org/sites/default/files/events/files/foreplen_sesion5_cier_0.pdf</v>
      </c>
      <c r="K382" s="55" t="str">
        <f>if(len(vlookup(A382,'Input - Capacities'!$F$3:$W$2013,14,0))&gt;0,vlookup(A382,'Input - Capacities'!$F$3:$W$2013,14,0),"-")</f>
        <v>-</v>
      </c>
      <c r="L382" s="53" t="str">
        <f>if(len(vlookup(A382,'Input - Capacities'!$F$3:$W$2013,17,0))&gt;0,vlookup(A382,'Input - Capacities'!$F$3:$W$2013,17,0),"-")</f>
        <v>-</v>
      </c>
      <c r="M382" s="53" t="str">
        <f>if(len(vlookup(A382,'Input - Capacities'!$F$3:$W$2013,18,0))&gt;0,vlookup(A382,'Input - Capacities'!$F$3:$W$2013,18,0),"-")</f>
        <v>No expected commissioning year as of now.</v>
      </c>
    </row>
    <row r="383">
      <c r="A383" s="53" t="str">
        <f t="array" ref="A383">IFERROR(INDEX('Input - Capacities'!$F$3:$F$1128, MATCH(0,COUNTIF($A$1:A382, 'Input - Capacities'!$F$3:$F$1128), 0)),"")</f>
        <v>TRNCRIXXNICXX</v>
      </c>
      <c r="B383" s="53" t="str">
        <f t="shared" si="2"/>
        <v>CRIXX</v>
      </c>
      <c r="C383" s="53" t="str">
        <f t="shared" si="3"/>
        <v>NICXX</v>
      </c>
      <c r="D383" s="53" t="str">
        <f t="shared" ref="D383:E383" si="384">left(B383,3)</f>
        <v>CRI</v>
      </c>
      <c r="E383" s="53" t="str">
        <f t="shared" si="384"/>
        <v>NIC</v>
      </c>
      <c r="F383" s="53">
        <f>max(SUMIFS('Input - Capacities'!$I$3:$I$1128,'Input - Capacities'!$F$3:$F$1128,A383))</f>
        <v>300</v>
      </c>
      <c r="G383" s="53">
        <f>max(SUMIFS('Input - Capacities'!$J$3:$J$1128,'Input - Capacities'!$F$3:$F$1128,A383))*-1</f>
        <v>300</v>
      </c>
      <c r="H383" s="53">
        <f>if(len(vlookup(A383,'Input - Capacities'!$F$3:$W$2013,6,0))&gt;0,vlookup(A383,'Input - Capacities'!$F$3:$W$2013,6,0),"-")</f>
        <v>230</v>
      </c>
      <c r="I383" s="53" t="str">
        <f>if(len(vlookup(A383,'Input - Capacities'!$F$3:$W$2013,7,0))&gt;0,vlookup(A383,'Input - Capacities'!$F$3:$W$2013,7,0),"-")</f>
        <v>-</v>
      </c>
      <c r="J383" s="54" t="str">
        <f>if(len(vlookup(A383,'Input - Capacities'!$F$3:$W$2013,13,0))&gt;0,vlookup(A383,'Input - Capacities'!$F$3:$W$2013,13,0),"-")</f>
        <v>https://www.cepal.org/sites/default/files/events/files/foreplen_sesion5_cier_0.pdf</v>
      </c>
      <c r="K383" s="55" t="str">
        <f>if(len(vlookup(A383,'Input - Capacities'!$F$3:$W$2013,14,0))&gt;0,vlookup(A383,'Input - Capacities'!$F$3:$W$2013,14,0),"-")</f>
        <v>-</v>
      </c>
      <c r="L383" s="53" t="str">
        <f>if(len(vlookup(A383,'Input - Capacities'!$F$3:$W$2013,17,0))&gt;0,vlookup(A383,'Input - Capacities'!$F$3:$W$2013,17,0),"-")</f>
        <v>-</v>
      </c>
      <c r="M383" s="53" t="str">
        <f>if(len(vlookup(A383,'Input - Capacities'!$F$3:$W$2013,18,0))&gt;0,vlookup(A383,'Input - Capacities'!$F$3:$W$2013,18,0),"-")</f>
        <v>Addition of second circuit on existing SIEPAC pathways is planned but no expected commissioning year as of now.</v>
      </c>
    </row>
    <row r="384">
      <c r="A384" s="53" t="str">
        <f t="array" ref="A384">IFERROR(INDEX('Input - Capacities'!$F$3:$F$1128, MATCH(0,COUNTIF($A$1:A383, 'Input - Capacities'!$F$3:$F$1128), 0)),"")</f>
        <v>TRNCRIXXPANXX</v>
      </c>
      <c r="B384" s="53" t="str">
        <f t="shared" si="2"/>
        <v>CRIXX</v>
      </c>
      <c r="C384" s="53" t="str">
        <f t="shared" si="3"/>
        <v>PANXX</v>
      </c>
      <c r="D384" s="53" t="str">
        <f t="shared" ref="D384:E384" si="385">left(B384,3)</f>
        <v>CRI</v>
      </c>
      <c r="E384" s="53" t="str">
        <f t="shared" si="385"/>
        <v>PAN</v>
      </c>
      <c r="F384" s="53">
        <f>max(SUMIFS('Input - Capacities'!$I$3:$I$1128,'Input - Capacities'!$F$3:$F$1128,A384))</f>
        <v>300</v>
      </c>
      <c r="G384" s="53">
        <f>max(SUMIFS('Input - Capacities'!$J$3:$J$1128,'Input - Capacities'!$F$3:$F$1128,A384))*-1</f>
        <v>300</v>
      </c>
      <c r="H384" s="53">
        <f>if(len(vlookup(A384,'Input - Capacities'!$F$3:$W$2013,6,0))&gt;0,vlookup(A384,'Input - Capacities'!$F$3:$W$2013,6,0),"-")</f>
        <v>230</v>
      </c>
      <c r="I384" s="53" t="str">
        <f>if(len(vlookup(A384,'Input - Capacities'!$F$3:$W$2013,7,0))&gt;0,vlookup(A384,'Input - Capacities'!$F$3:$W$2013,7,0),"-")</f>
        <v>-</v>
      </c>
      <c r="J384" s="54" t="str">
        <f>if(len(vlookup(A384,'Input - Capacities'!$F$3:$W$2013,13,0))&gt;0,vlookup(A384,'Input - Capacities'!$F$3:$W$2013,13,0),"-")</f>
        <v>https://www.cepal.org/sites/default/files/events/files/foreplen_sesion5_cier_0.pdf</v>
      </c>
      <c r="K384" s="55" t="str">
        <f>if(len(vlookup(A384,'Input - Capacities'!$F$3:$W$2013,14,0))&gt;0,vlookup(A384,'Input - Capacities'!$F$3:$W$2013,14,0),"-")</f>
        <v>-</v>
      </c>
      <c r="L384" s="53" t="str">
        <f>if(len(vlookup(A384,'Input - Capacities'!$F$3:$W$2013,17,0))&gt;0,vlookup(A384,'Input - Capacities'!$F$3:$W$2013,17,0),"-")</f>
        <v>-</v>
      </c>
      <c r="M384" s="53" t="str">
        <f>if(len(vlookup(A384,'Input - Capacities'!$F$3:$W$2013,18,0))&gt;0,vlookup(A384,'Input - Capacities'!$F$3:$W$2013,18,0),"-")</f>
        <v>Addition of second circuit on existing SIEPAC pathways is planned but no expected commissioning year as of now.</v>
      </c>
    </row>
    <row r="385">
      <c r="A385" s="53" t="str">
        <f t="array" ref="A385">IFERROR(INDEX('Input - Capacities'!$F$3:$F$1128, MATCH(0,COUNTIF($A$1:A384, 'Input - Capacities'!$F$3:$F$1128), 0)),"")</f>
        <v>TRNCZEXXDEUXX</v>
      </c>
      <c r="B385" s="53" t="str">
        <f t="shared" si="2"/>
        <v>CZEXX</v>
      </c>
      <c r="C385" s="53" t="str">
        <f t="shared" si="3"/>
        <v>DEUXX</v>
      </c>
      <c r="D385" s="53" t="str">
        <f t="shared" ref="D385:E385" si="386">left(B385,3)</f>
        <v>CZE</v>
      </c>
      <c r="E385" s="53" t="str">
        <f t="shared" si="386"/>
        <v>DEU</v>
      </c>
      <c r="F385" s="53">
        <f>max(SUMIFS('Input - Capacities'!$I$3:$I$1128,'Input - Capacities'!$F$3:$F$1128,A385))</f>
        <v>1600</v>
      </c>
      <c r="G385" s="53">
        <f>max(SUMIFS('Input - Capacities'!$J$3:$J$1128,'Input - Capacities'!$F$3:$F$1128,A385))*-1</f>
        <v>1600</v>
      </c>
      <c r="H385" s="53" t="str">
        <f>if(len(vlookup(A385,'Input - Capacities'!$F$3:$W$2013,6,0))&gt;0,vlookup(A385,'Input - Capacities'!$F$3:$W$2013,6,0),"-")</f>
        <v>-</v>
      </c>
      <c r="I385" s="53" t="str">
        <f>if(len(vlookup(A385,'Input - Capacities'!$F$3:$W$2013,7,0))&gt;0,vlookup(A385,'Input - Capacities'!$F$3:$W$2013,7,0),"-")</f>
        <v>-</v>
      </c>
      <c r="J385" s="54" t="str">
        <f>if(len(vlookup(A385,'Input - Capacities'!$F$3:$W$2013,13,0))&gt;0,vlookup(A385,'Input - Capacities'!$F$3:$W$2013,13,0),"-")</f>
        <v>https://ember-climate.org/data/data-tools/electricity-interconnection-europe/</v>
      </c>
      <c r="K385" s="54" t="str">
        <f>if(len(vlookup(A385,'Input - Capacities'!$F$3:$W$2013,14,0))&gt;0,vlookup(A385,'Input - Capacities'!$F$3:$W$2013,14,0),"-")</f>
        <v>https://docs.google.com/spreadsheets/d/1NfuG5KZw0k_W-zo-2orJOZkrr6nv1OeOQZzY61KNS4M/edit?usp=sharing</v>
      </c>
      <c r="L385" s="53" t="str">
        <f>if(len(vlookup(A385,'Input - Capacities'!$F$3:$W$2013,17,0))&gt;0,vlookup(A385,'Input - Capacities'!$F$3:$W$2013,17,0),"-")</f>
        <v>-</v>
      </c>
      <c r="M385" s="53" t="str">
        <f>if(len(vlookup(A385,'Input - Capacities'!$F$3:$W$2013,18,0))&gt;0,vlookup(A385,'Input - Capacities'!$F$3:$W$2013,18,0),"-")</f>
        <v>-</v>
      </c>
    </row>
    <row r="386">
      <c r="A386" s="53" t="str">
        <f t="array" ref="A386">IFERROR(INDEX('Input - Capacities'!$F$3:$F$1128, MATCH(0,COUNTIF($A$1:A385, 'Input - Capacities'!$F$3:$F$1128), 0)),"")</f>
        <v>TRNCZEXXPOLXX</v>
      </c>
      <c r="B386" s="53" t="str">
        <f t="shared" si="2"/>
        <v>CZEXX</v>
      </c>
      <c r="C386" s="53" t="str">
        <f t="shared" si="3"/>
        <v>POLXX</v>
      </c>
      <c r="D386" s="53" t="str">
        <f t="shared" ref="D386:E386" si="387">left(B386,3)</f>
        <v>CZE</v>
      </c>
      <c r="E386" s="53" t="str">
        <f t="shared" si="387"/>
        <v>POL</v>
      </c>
      <c r="F386" s="53">
        <f>max(SUMIFS('Input - Capacities'!$I$3:$I$1128,'Input - Capacities'!$F$3:$F$1128,A386))</f>
        <v>1400</v>
      </c>
      <c r="G386" s="53">
        <f>max(SUMIFS('Input - Capacities'!$J$3:$J$1128,'Input - Capacities'!$F$3:$F$1128,A386))*-1</f>
        <v>1400</v>
      </c>
      <c r="H386" s="53" t="str">
        <f>if(len(vlookup(A386,'Input - Capacities'!$F$3:$W$2013,6,0))&gt;0,vlookup(A386,'Input - Capacities'!$F$3:$W$2013,6,0),"-")</f>
        <v>-</v>
      </c>
      <c r="I386" s="53" t="str">
        <f>if(len(vlookup(A386,'Input - Capacities'!$F$3:$W$2013,7,0))&gt;0,vlookup(A386,'Input - Capacities'!$F$3:$W$2013,7,0),"-")</f>
        <v>-</v>
      </c>
      <c r="J386" s="54" t="str">
        <f>if(len(vlookup(A386,'Input - Capacities'!$F$3:$W$2013,13,0))&gt;0,vlookup(A386,'Input - Capacities'!$F$3:$W$2013,13,0),"-")</f>
        <v>https://ember-climate.org/data/data-tools/electricity-interconnection-europe/</v>
      </c>
      <c r="K386" s="54" t="str">
        <f>if(len(vlookup(A386,'Input - Capacities'!$F$3:$W$2013,14,0))&gt;0,vlookup(A386,'Input - Capacities'!$F$3:$W$2013,14,0),"-")</f>
        <v>https://docs.google.com/spreadsheets/d/1NfuG5KZw0k_W-zo-2orJOZkrr6nv1OeOQZzY61KNS4M/edit?usp=sharing</v>
      </c>
      <c r="L386" s="53" t="str">
        <f>if(len(vlookup(A386,'Input - Capacities'!$F$3:$W$2013,17,0))&gt;0,vlookup(A386,'Input - Capacities'!$F$3:$W$2013,17,0),"-")</f>
        <v>-</v>
      </c>
      <c r="M386" s="53" t="str">
        <f>if(len(vlookup(A386,'Input - Capacities'!$F$3:$W$2013,18,0))&gt;0,vlookup(A386,'Input - Capacities'!$F$3:$W$2013,18,0),"-")</f>
        <v>-</v>
      </c>
    </row>
    <row r="387">
      <c r="A387" s="53" t="str">
        <f t="array" ref="A387">IFERROR(INDEX('Input - Capacities'!$F$3:$F$1128, MATCH(0,COUNTIF($A$1:A386, 'Input - Capacities'!$F$3:$F$1128), 0)),"")</f>
        <v>TRNCZEXXSVKXX</v>
      </c>
      <c r="B387" s="53" t="str">
        <f t="shared" si="2"/>
        <v>CZEXX</v>
      </c>
      <c r="C387" s="53" t="str">
        <f t="shared" si="3"/>
        <v>SVKXX</v>
      </c>
      <c r="D387" s="53" t="str">
        <f t="shared" ref="D387:E387" si="388">left(B387,3)</f>
        <v>CZE</v>
      </c>
      <c r="E387" s="53" t="str">
        <f t="shared" si="388"/>
        <v>SVK</v>
      </c>
      <c r="F387" s="53">
        <f>max(SUMIFS('Input - Capacities'!$I$3:$I$1128,'Input - Capacities'!$F$3:$F$1128,A387))</f>
        <v>1800</v>
      </c>
      <c r="G387" s="53">
        <f>max(SUMIFS('Input - Capacities'!$J$3:$J$1128,'Input - Capacities'!$F$3:$F$1128,A387))*-1</f>
        <v>1800</v>
      </c>
      <c r="H387" s="53" t="str">
        <f>if(len(vlookup(A387,'Input - Capacities'!$F$3:$W$2013,6,0))&gt;0,vlookup(A387,'Input - Capacities'!$F$3:$W$2013,6,0),"-")</f>
        <v>-</v>
      </c>
      <c r="I387" s="53" t="str">
        <f>if(len(vlookup(A387,'Input - Capacities'!$F$3:$W$2013,7,0))&gt;0,vlookup(A387,'Input - Capacities'!$F$3:$W$2013,7,0),"-")</f>
        <v>-</v>
      </c>
      <c r="J387" s="54" t="str">
        <f>if(len(vlookup(A387,'Input - Capacities'!$F$3:$W$2013,13,0))&gt;0,vlookup(A387,'Input - Capacities'!$F$3:$W$2013,13,0),"-")</f>
        <v>https://ember-climate.org/data/data-tools/electricity-interconnection-europe/</v>
      </c>
      <c r="K387" s="54" t="str">
        <f>if(len(vlookup(A387,'Input - Capacities'!$F$3:$W$2013,14,0))&gt;0,vlookup(A387,'Input - Capacities'!$F$3:$W$2013,14,0),"-")</f>
        <v>https://docs.google.com/spreadsheets/d/1NfuG5KZw0k_W-zo-2orJOZkrr6nv1OeOQZzY61KNS4M/edit?usp=sharing</v>
      </c>
      <c r="L387" s="53" t="str">
        <f>if(len(vlookup(A387,'Input - Capacities'!$F$3:$W$2013,17,0))&gt;0,vlookup(A387,'Input - Capacities'!$F$3:$W$2013,17,0),"-")</f>
        <v>-</v>
      </c>
      <c r="M387" s="53" t="str">
        <f>if(len(vlookup(A387,'Input - Capacities'!$F$3:$W$2013,18,0))&gt;0,vlookup(A387,'Input - Capacities'!$F$3:$W$2013,18,0),"-")</f>
        <v>-</v>
      </c>
    </row>
    <row r="388">
      <c r="A388" s="53" t="str">
        <f t="array" ref="A388">IFERROR(INDEX('Input - Capacities'!$F$3:$F$1128, MATCH(0,COUNTIF($A$1:A387, 'Input - Capacities'!$F$3:$F$1128), 0)),"")</f>
        <v>TRNDEUXXDNKXX</v>
      </c>
      <c r="B388" s="53" t="str">
        <f t="shared" si="2"/>
        <v>DEUXX</v>
      </c>
      <c r="C388" s="53" t="str">
        <f t="shared" si="3"/>
        <v>DNKXX</v>
      </c>
      <c r="D388" s="53" t="str">
        <f t="shared" ref="D388:E388" si="389">left(B388,3)</f>
        <v>DEU</v>
      </c>
      <c r="E388" s="53" t="str">
        <f t="shared" si="389"/>
        <v>DNK</v>
      </c>
      <c r="F388" s="53">
        <f>max(SUMIFS('Input - Capacities'!$I$3:$I$1128,'Input - Capacities'!$F$3:$F$1128,A388))</f>
        <v>3700</v>
      </c>
      <c r="G388" s="53">
        <f>max(SUMIFS('Input - Capacities'!$J$3:$J$1128,'Input - Capacities'!$F$3:$F$1128,A388))*-1</f>
        <v>3700</v>
      </c>
      <c r="H388" s="53" t="str">
        <f>if(len(vlookup(A388,'Input - Capacities'!$F$3:$W$2013,6,0))&gt;0,vlookup(A388,'Input - Capacities'!$F$3:$W$2013,6,0),"-")</f>
        <v>-</v>
      </c>
      <c r="I388" s="53" t="str">
        <f>if(len(vlookup(A388,'Input - Capacities'!$F$3:$W$2013,7,0))&gt;0,vlookup(A388,'Input - Capacities'!$F$3:$W$2013,7,0),"-")</f>
        <v>-</v>
      </c>
      <c r="J388" s="54" t="str">
        <f>if(len(vlookup(A388,'Input - Capacities'!$F$3:$W$2013,13,0))&gt;0,vlookup(A388,'Input - Capacities'!$F$3:$W$2013,13,0),"-")</f>
        <v>https://ember-climate.org/data/data-tools/electricity-interconnection-europe/</v>
      </c>
      <c r="K388" s="54" t="str">
        <f>if(len(vlookup(A388,'Input - Capacities'!$F$3:$W$2013,14,0))&gt;0,vlookup(A388,'Input - Capacities'!$F$3:$W$2013,14,0),"-")</f>
        <v>https://docs.google.com/spreadsheets/d/1NfuG5KZw0k_W-zo-2orJOZkrr6nv1OeOQZzY61KNS4M/edit?usp=sharing</v>
      </c>
      <c r="L388" s="53" t="str">
        <f>if(len(vlookup(A388,'Input - Capacities'!$F$3:$W$2013,17,0))&gt;0,vlookup(A388,'Input - Capacities'!$F$3:$W$2013,17,0),"-")</f>
        <v>-</v>
      </c>
      <c r="M388" s="53" t="str">
        <f>if(len(vlookup(A388,'Input - Capacities'!$F$3:$W$2013,18,0))&gt;0,vlookup(A388,'Input - Capacities'!$F$3:$W$2013,18,0),"-")</f>
        <v>-</v>
      </c>
    </row>
    <row r="389">
      <c r="A389" s="53" t="str">
        <f t="array" ref="A389">IFERROR(INDEX('Input - Capacities'!$F$3:$F$1128, MATCH(0,COUNTIF($A$1:A388, 'Input - Capacities'!$F$3:$F$1128), 0)),"")</f>
        <v>TRNDEUXXFRAXX</v>
      </c>
      <c r="B389" s="53" t="str">
        <f t="shared" si="2"/>
        <v>DEUXX</v>
      </c>
      <c r="C389" s="53" t="str">
        <f t="shared" si="3"/>
        <v>FRAXX</v>
      </c>
      <c r="D389" s="53" t="str">
        <f t="shared" ref="D389:E389" si="390">left(B389,3)</f>
        <v>DEU</v>
      </c>
      <c r="E389" s="53" t="str">
        <f t="shared" si="390"/>
        <v>FRA</v>
      </c>
      <c r="F389" s="53">
        <f>max(SUMIFS('Input - Capacities'!$I$3:$I$1128,'Input - Capacities'!$F$3:$F$1128,A389))</f>
        <v>3000</v>
      </c>
      <c r="G389" s="53">
        <f>max(SUMIFS('Input - Capacities'!$J$3:$J$1128,'Input - Capacities'!$F$3:$F$1128,A389))*-1</f>
        <v>3000</v>
      </c>
      <c r="H389" s="53" t="str">
        <f>if(len(vlookup(A389,'Input - Capacities'!$F$3:$W$2013,6,0))&gt;0,vlookup(A389,'Input - Capacities'!$F$3:$W$2013,6,0),"-")</f>
        <v>-</v>
      </c>
      <c r="I389" s="53" t="str">
        <f>if(len(vlookup(A389,'Input - Capacities'!$F$3:$W$2013,7,0))&gt;0,vlookup(A389,'Input - Capacities'!$F$3:$W$2013,7,0),"-")</f>
        <v>-</v>
      </c>
      <c r="J389" s="54" t="str">
        <f>if(len(vlookup(A389,'Input - Capacities'!$F$3:$W$2013,13,0))&gt;0,vlookup(A389,'Input - Capacities'!$F$3:$W$2013,13,0),"-")</f>
        <v>https://ember-climate.org/data/data-tools/electricity-interconnection-europe/</v>
      </c>
      <c r="K389" s="54" t="str">
        <f>if(len(vlookup(A389,'Input - Capacities'!$F$3:$W$2013,14,0))&gt;0,vlookup(A389,'Input - Capacities'!$F$3:$W$2013,14,0),"-")</f>
        <v>https://docs.google.com/spreadsheets/d/1NfuG5KZw0k_W-zo-2orJOZkrr6nv1OeOQZzY61KNS4M/edit?usp=sharing</v>
      </c>
      <c r="L389" s="53" t="str">
        <f>if(len(vlookup(A389,'Input - Capacities'!$F$3:$W$2013,17,0))&gt;0,vlookup(A389,'Input - Capacities'!$F$3:$W$2013,17,0),"-")</f>
        <v>-</v>
      </c>
      <c r="M389" s="53" t="str">
        <f>if(len(vlookup(A389,'Input - Capacities'!$F$3:$W$2013,18,0))&gt;0,vlookup(A389,'Input - Capacities'!$F$3:$W$2013,18,0),"-")</f>
        <v>-</v>
      </c>
    </row>
    <row r="390">
      <c r="A390" s="53" t="str">
        <f t="array" ref="A390">IFERROR(INDEX('Input - Capacities'!$F$3:$F$1128, MATCH(0,COUNTIF($A$1:A389, 'Input - Capacities'!$F$3:$F$1128), 0)),"")</f>
        <v>TRNDEUXXGBRXX</v>
      </c>
      <c r="B390" s="53" t="str">
        <f t="shared" si="2"/>
        <v>DEUXX</v>
      </c>
      <c r="C390" s="53" t="str">
        <f t="shared" si="3"/>
        <v>GBRXX</v>
      </c>
      <c r="D390" s="53" t="str">
        <f t="shared" ref="D390:E390" si="391">left(B390,3)</f>
        <v>DEU</v>
      </c>
      <c r="E390" s="53" t="str">
        <f t="shared" si="391"/>
        <v>GBR</v>
      </c>
      <c r="F390" s="53">
        <f>max(SUMIFS('Input - Capacities'!$I$3:$I$1128,'Input - Capacities'!$F$3:$F$1128,A390))</f>
        <v>0</v>
      </c>
      <c r="G390" s="53">
        <f>max(SUMIFS('Input - Capacities'!$J$3:$J$1128,'Input - Capacities'!$F$3:$F$1128,A390))*-1</f>
        <v>0</v>
      </c>
      <c r="H390" s="53" t="str">
        <f>if(len(vlookup(A390,'Input - Capacities'!$F$3:$W$2013,6,0))&gt;0,vlookup(A390,'Input - Capacities'!$F$3:$W$2013,6,0),"-")</f>
        <v>-</v>
      </c>
      <c r="I390" s="53" t="str">
        <f>if(len(vlookup(A390,'Input - Capacities'!$F$3:$W$2013,7,0))&gt;0,vlookup(A390,'Input - Capacities'!$F$3:$W$2013,7,0),"-")</f>
        <v>-</v>
      </c>
      <c r="J390" s="54" t="str">
        <f>if(len(vlookup(A390,'Input - Capacities'!$F$3:$W$2013,13,0))&gt;0,vlookup(A390,'Input - Capacities'!$F$3:$W$2013,13,0),"-")</f>
        <v>https://ember-climate.org/data/data-tools/electricity-interconnection-europe/</v>
      </c>
      <c r="K390" s="54" t="str">
        <f>if(len(vlookup(A390,'Input - Capacities'!$F$3:$W$2013,14,0))&gt;0,vlookup(A390,'Input - Capacities'!$F$3:$W$2013,14,0),"-")</f>
        <v>https://docs.google.com/spreadsheets/d/1NfuG5KZw0k_W-zo-2orJOZkrr6nv1OeOQZzY61KNS4M/edit?usp=sharing</v>
      </c>
      <c r="L390" s="53" t="str">
        <f>if(len(vlookup(A390,'Input - Capacities'!$F$3:$W$2013,17,0))&gt;0,vlookup(A390,'Input - Capacities'!$F$3:$W$2013,17,0),"-")</f>
        <v>-</v>
      </c>
      <c r="M390" s="53" t="str">
        <f>if(len(vlookup(A390,'Input - Capacities'!$F$3:$W$2013,18,0))&gt;0,vlookup(A390,'Input - Capacities'!$F$3:$W$2013,18,0),"-")</f>
        <v>-</v>
      </c>
    </row>
    <row r="391">
      <c r="A391" s="53" t="str">
        <f t="array" ref="A391">IFERROR(INDEX('Input - Capacities'!$F$3:$F$1128, MATCH(0,COUNTIF($A$1:A390, 'Input - Capacities'!$F$3:$F$1128), 0)),"")</f>
        <v>TRNDEUXXLUXXX</v>
      </c>
      <c r="B391" s="53" t="str">
        <f t="shared" si="2"/>
        <v>DEUXX</v>
      </c>
      <c r="C391" s="53" t="str">
        <f t="shared" si="3"/>
        <v>LUXXX</v>
      </c>
      <c r="D391" s="53" t="str">
        <f t="shared" ref="D391:E391" si="392">left(B391,3)</f>
        <v>DEU</v>
      </c>
      <c r="E391" s="53" t="str">
        <f t="shared" si="392"/>
        <v>LUX</v>
      </c>
      <c r="F391" s="53">
        <f>max(SUMIFS('Input - Capacities'!$I$3:$I$1128,'Input - Capacities'!$F$3:$F$1128,A391))</f>
        <v>2300</v>
      </c>
      <c r="G391" s="53">
        <f>max(SUMIFS('Input - Capacities'!$J$3:$J$1128,'Input - Capacities'!$F$3:$F$1128,A391))*-1</f>
        <v>2300</v>
      </c>
      <c r="H391" s="53" t="str">
        <f>if(len(vlookup(A391,'Input - Capacities'!$F$3:$W$2013,6,0))&gt;0,vlookup(A391,'Input - Capacities'!$F$3:$W$2013,6,0),"-")</f>
        <v>-</v>
      </c>
      <c r="I391" s="53" t="str">
        <f>if(len(vlookup(A391,'Input - Capacities'!$F$3:$W$2013,7,0))&gt;0,vlookup(A391,'Input - Capacities'!$F$3:$W$2013,7,0),"-")</f>
        <v>-</v>
      </c>
      <c r="J391" s="54" t="str">
        <f>if(len(vlookup(A391,'Input - Capacities'!$F$3:$W$2013,13,0))&gt;0,vlookup(A391,'Input - Capacities'!$F$3:$W$2013,13,0),"-")</f>
        <v>https://ember-climate.org/data/data-tools/electricity-interconnection-europe/</v>
      </c>
      <c r="K391" s="54" t="str">
        <f>if(len(vlookup(A391,'Input - Capacities'!$F$3:$W$2013,14,0))&gt;0,vlookup(A391,'Input - Capacities'!$F$3:$W$2013,14,0),"-")</f>
        <v>https://docs.google.com/spreadsheets/d/1NfuG5KZw0k_W-zo-2orJOZkrr6nv1OeOQZzY61KNS4M/edit?usp=sharing</v>
      </c>
      <c r="L391" s="53" t="str">
        <f>if(len(vlookup(A391,'Input - Capacities'!$F$3:$W$2013,17,0))&gt;0,vlookup(A391,'Input - Capacities'!$F$3:$W$2013,17,0),"-")</f>
        <v>-</v>
      </c>
      <c r="M391" s="53" t="str">
        <f>if(len(vlookup(A391,'Input - Capacities'!$F$3:$W$2013,18,0))&gt;0,vlookup(A391,'Input - Capacities'!$F$3:$W$2013,18,0),"-")</f>
        <v>-</v>
      </c>
    </row>
    <row r="392">
      <c r="A392" s="53" t="str">
        <f t="array" ref="A392">IFERROR(INDEX('Input - Capacities'!$F$3:$F$1128, MATCH(0,COUNTIF($A$1:A391, 'Input - Capacities'!$F$3:$F$1128), 0)),"")</f>
        <v>TRNDEUXXNLDXX</v>
      </c>
      <c r="B392" s="53" t="str">
        <f t="shared" si="2"/>
        <v>DEUXX</v>
      </c>
      <c r="C392" s="53" t="str">
        <f t="shared" si="3"/>
        <v>NLDXX</v>
      </c>
      <c r="D392" s="53" t="str">
        <f t="shared" ref="D392:E392" si="393">left(B392,3)</f>
        <v>DEU</v>
      </c>
      <c r="E392" s="53" t="str">
        <f t="shared" si="393"/>
        <v>NLD</v>
      </c>
      <c r="F392" s="53">
        <f>max(SUMIFS('Input - Capacities'!$I$3:$I$1128,'Input - Capacities'!$F$3:$F$1128,A392))</f>
        <v>3950</v>
      </c>
      <c r="G392" s="53">
        <f>max(SUMIFS('Input - Capacities'!$J$3:$J$1128,'Input - Capacities'!$F$3:$F$1128,A392))*-1</f>
        <v>3950</v>
      </c>
      <c r="H392" s="53" t="str">
        <f>if(len(vlookup(A392,'Input - Capacities'!$F$3:$W$2013,6,0))&gt;0,vlookup(A392,'Input - Capacities'!$F$3:$W$2013,6,0),"-")</f>
        <v>-</v>
      </c>
      <c r="I392" s="53" t="str">
        <f>if(len(vlookup(A392,'Input - Capacities'!$F$3:$W$2013,7,0))&gt;0,vlookup(A392,'Input - Capacities'!$F$3:$W$2013,7,0),"-")</f>
        <v>-</v>
      </c>
      <c r="J392" s="54" t="str">
        <f>if(len(vlookup(A392,'Input - Capacities'!$F$3:$W$2013,13,0))&gt;0,vlookup(A392,'Input - Capacities'!$F$3:$W$2013,13,0),"-")</f>
        <v>https://ember-climate.org/data/data-tools/electricity-interconnection-europe/</v>
      </c>
      <c r="K392" s="54" t="str">
        <f>if(len(vlookup(A392,'Input - Capacities'!$F$3:$W$2013,14,0))&gt;0,vlookup(A392,'Input - Capacities'!$F$3:$W$2013,14,0),"-")</f>
        <v>https://docs.google.com/spreadsheets/d/1NfuG5KZw0k_W-zo-2orJOZkrr6nv1OeOQZzY61KNS4M/edit?usp=sharing</v>
      </c>
      <c r="L392" s="53" t="str">
        <f>if(len(vlookup(A392,'Input - Capacities'!$F$3:$W$2013,17,0))&gt;0,vlookup(A392,'Input - Capacities'!$F$3:$W$2013,17,0),"-")</f>
        <v>-</v>
      </c>
      <c r="M392" s="53" t="str">
        <f>if(len(vlookup(A392,'Input - Capacities'!$F$3:$W$2013,18,0))&gt;0,vlookup(A392,'Input - Capacities'!$F$3:$W$2013,18,0),"-")</f>
        <v>-</v>
      </c>
    </row>
    <row r="393">
      <c r="A393" s="53" t="str">
        <f t="array" ref="A393">IFERROR(INDEX('Input - Capacities'!$F$3:$F$1128, MATCH(0,COUNTIF($A$1:A392, 'Input - Capacities'!$F$3:$F$1128), 0)),"")</f>
        <v>TRNDEUXXNORXX</v>
      </c>
      <c r="B393" s="53" t="str">
        <f t="shared" si="2"/>
        <v>DEUXX</v>
      </c>
      <c r="C393" s="53" t="str">
        <f t="shared" si="3"/>
        <v>NORXX</v>
      </c>
      <c r="D393" s="53" t="str">
        <f t="shared" ref="D393:E393" si="394">left(B393,3)</f>
        <v>DEU</v>
      </c>
      <c r="E393" s="53" t="str">
        <f t="shared" si="394"/>
        <v>NOR</v>
      </c>
      <c r="F393" s="53">
        <f>max(SUMIFS('Input - Capacities'!$I$3:$I$1128,'Input - Capacities'!$F$3:$F$1128,A393))</f>
        <v>1400</v>
      </c>
      <c r="G393" s="53">
        <f>max(SUMIFS('Input - Capacities'!$J$3:$J$1128,'Input - Capacities'!$F$3:$F$1128,A393))*-1</f>
        <v>1400</v>
      </c>
      <c r="H393" s="53" t="str">
        <f>if(len(vlookup(A393,'Input - Capacities'!$F$3:$W$2013,6,0))&gt;0,vlookup(A393,'Input - Capacities'!$F$3:$W$2013,6,0),"-")</f>
        <v>-</v>
      </c>
      <c r="I393" s="53" t="str">
        <f>if(len(vlookup(A393,'Input - Capacities'!$F$3:$W$2013,7,0))&gt;0,vlookup(A393,'Input - Capacities'!$F$3:$W$2013,7,0),"-")</f>
        <v>-</v>
      </c>
      <c r="J393" s="54" t="str">
        <f>if(len(vlookup(A393,'Input - Capacities'!$F$3:$W$2013,13,0))&gt;0,vlookup(A393,'Input - Capacities'!$F$3:$W$2013,13,0),"-")</f>
        <v>https://ember-climate.org/data/data-tools/electricity-interconnection-europe/</v>
      </c>
      <c r="K393" s="54" t="str">
        <f>if(len(vlookup(A393,'Input - Capacities'!$F$3:$W$2013,14,0))&gt;0,vlookup(A393,'Input - Capacities'!$F$3:$W$2013,14,0),"-")</f>
        <v>https://docs.google.com/spreadsheets/d/1NfuG5KZw0k_W-zo-2orJOZkrr6nv1OeOQZzY61KNS4M/edit?usp=sharing</v>
      </c>
      <c r="L393" s="53" t="str">
        <f>if(len(vlookup(A393,'Input - Capacities'!$F$3:$W$2013,17,0))&gt;0,vlookup(A393,'Input - Capacities'!$F$3:$W$2013,17,0),"-")</f>
        <v>-</v>
      </c>
      <c r="M393" s="53" t="str">
        <f>if(len(vlookup(A393,'Input - Capacities'!$F$3:$W$2013,18,0))&gt;0,vlookup(A393,'Input - Capacities'!$F$3:$W$2013,18,0),"-")</f>
        <v>-</v>
      </c>
    </row>
    <row r="394">
      <c r="A394" s="53" t="str">
        <f t="array" ref="A394">IFERROR(INDEX('Input - Capacities'!$F$3:$F$1128, MATCH(0,COUNTIF($A$1:A393, 'Input - Capacities'!$F$3:$F$1128), 0)),"")</f>
        <v>TRNDEUXXPOLXX</v>
      </c>
      <c r="B394" s="53" t="str">
        <f t="shared" si="2"/>
        <v>DEUXX</v>
      </c>
      <c r="C394" s="53" t="str">
        <f t="shared" si="3"/>
        <v>POLXX</v>
      </c>
      <c r="D394" s="53" t="str">
        <f t="shared" ref="D394:E394" si="395">left(B394,3)</f>
        <v>DEU</v>
      </c>
      <c r="E394" s="53" t="str">
        <f t="shared" si="395"/>
        <v>POL</v>
      </c>
      <c r="F394" s="53">
        <f>max(SUMIFS('Input - Capacities'!$I$3:$I$1128,'Input - Capacities'!$F$3:$F$1128,A394))</f>
        <v>1000</v>
      </c>
      <c r="G394" s="53">
        <f>max(SUMIFS('Input - Capacities'!$J$3:$J$1128,'Input - Capacities'!$F$3:$F$1128,A394))*-1</f>
        <v>1000</v>
      </c>
      <c r="H394" s="53" t="str">
        <f>if(len(vlookup(A394,'Input - Capacities'!$F$3:$W$2013,6,0))&gt;0,vlookup(A394,'Input - Capacities'!$F$3:$W$2013,6,0),"-")</f>
        <v>-</v>
      </c>
      <c r="I394" s="53" t="str">
        <f>if(len(vlookup(A394,'Input - Capacities'!$F$3:$W$2013,7,0))&gt;0,vlookup(A394,'Input - Capacities'!$F$3:$W$2013,7,0),"-")</f>
        <v>-</v>
      </c>
      <c r="J394" s="54" t="str">
        <f>if(len(vlookup(A394,'Input - Capacities'!$F$3:$W$2013,13,0))&gt;0,vlookup(A394,'Input - Capacities'!$F$3:$W$2013,13,0),"-")</f>
        <v>https://ember-climate.org/data/data-tools/electricity-interconnection-europe/</v>
      </c>
      <c r="K394" s="54" t="str">
        <f>if(len(vlookup(A394,'Input - Capacities'!$F$3:$W$2013,14,0))&gt;0,vlookup(A394,'Input - Capacities'!$F$3:$W$2013,14,0),"-")</f>
        <v>https://docs.google.com/spreadsheets/d/1NfuG5KZw0k_W-zo-2orJOZkrr6nv1OeOQZzY61KNS4M/edit?usp=sharing</v>
      </c>
      <c r="L394" s="53" t="str">
        <f>if(len(vlookup(A394,'Input - Capacities'!$F$3:$W$2013,17,0))&gt;0,vlookup(A394,'Input - Capacities'!$F$3:$W$2013,17,0),"-")</f>
        <v>-</v>
      </c>
      <c r="M394" s="53" t="str">
        <f>if(len(vlookup(A394,'Input - Capacities'!$F$3:$W$2013,18,0))&gt;0,vlookup(A394,'Input - Capacities'!$F$3:$W$2013,18,0),"-")</f>
        <v>-</v>
      </c>
    </row>
    <row r="395">
      <c r="A395" s="53" t="str">
        <f t="array" ref="A395">IFERROR(INDEX('Input - Capacities'!$F$3:$F$1128, MATCH(0,COUNTIF($A$1:A394, 'Input - Capacities'!$F$3:$F$1128), 0)),"")</f>
        <v>TRNDEUXXSWEXX</v>
      </c>
      <c r="B395" s="53" t="str">
        <f t="shared" si="2"/>
        <v>DEUXX</v>
      </c>
      <c r="C395" s="53" t="str">
        <f t="shared" si="3"/>
        <v>SWEXX</v>
      </c>
      <c r="D395" s="53" t="str">
        <f t="shared" ref="D395:E395" si="396">left(B395,3)</f>
        <v>DEU</v>
      </c>
      <c r="E395" s="53" t="str">
        <f t="shared" si="396"/>
        <v>SWE</v>
      </c>
      <c r="F395" s="53">
        <f>max(SUMIFS('Input - Capacities'!$I$3:$I$1128,'Input - Capacities'!$F$3:$F$1128,A395))</f>
        <v>615</v>
      </c>
      <c r="G395" s="53">
        <f>max(SUMIFS('Input - Capacities'!$J$3:$J$1128,'Input - Capacities'!$F$3:$F$1128,A395))*-1</f>
        <v>615</v>
      </c>
      <c r="H395" s="53" t="str">
        <f>if(len(vlookup(A395,'Input - Capacities'!$F$3:$W$2013,6,0))&gt;0,vlookup(A395,'Input - Capacities'!$F$3:$W$2013,6,0),"-")</f>
        <v>-</v>
      </c>
      <c r="I395" s="53" t="str">
        <f>if(len(vlookup(A395,'Input - Capacities'!$F$3:$W$2013,7,0))&gt;0,vlookup(A395,'Input - Capacities'!$F$3:$W$2013,7,0),"-")</f>
        <v>-</v>
      </c>
      <c r="J395" s="54" t="str">
        <f>if(len(vlookup(A395,'Input - Capacities'!$F$3:$W$2013,13,0))&gt;0,vlookup(A395,'Input - Capacities'!$F$3:$W$2013,13,0),"-")</f>
        <v>https://ember-climate.org/data/data-tools/electricity-interconnection-europe/</v>
      </c>
      <c r="K395" s="54" t="str">
        <f>if(len(vlookup(A395,'Input - Capacities'!$F$3:$W$2013,14,0))&gt;0,vlookup(A395,'Input - Capacities'!$F$3:$W$2013,14,0),"-")</f>
        <v>https://docs.google.com/spreadsheets/d/1NfuG5KZw0k_W-zo-2orJOZkrr6nv1OeOQZzY61KNS4M/edit?usp=sharing</v>
      </c>
      <c r="L395" s="53" t="str">
        <f>if(len(vlookup(A395,'Input - Capacities'!$F$3:$W$2013,17,0))&gt;0,vlookup(A395,'Input - Capacities'!$F$3:$W$2013,17,0),"-")</f>
        <v>-</v>
      </c>
      <c r="M395" s="53" t="str">
        <f>if(len(vlookup(A395,'Input - Capacities'!$F$3:$W$2013,18,0))&gt;0,vlookup(A395,'Input - Capacities'!$F$3:$W$2013,18,0),"-")</f>
        <v>-</v>
      </c>
    </row>
    <row r="396">
      <c r="A396" s="53" t="str">
        <f t="array" ref="A396">IFERROR(INDEX('Input - Capacities'!$F$3:$F$1128, MATCH(0,COUNTIF($A$1:A395, 'Input - Capacities'!$F$3:$F$1128), 0)),"")</f>
        <v>TRNDNKXXGBRXX</v>
      </c>
      <c r="B396" s="53" t="str">
        <f t="shared" si="2"/>
        <v>DNKXX</v>
      </c>
      <c r="C396" s="53" t="str">
        <f t="shared" si="3"/>
        <v>GBRXX</v>
      </c>
      <c r="D396" s="53" t="str">
        <f t="shared" ref="D396:E396" si="397">left(B396,3)</f>
        <v>DNK</v>
      </c>
      <c r="E396" s="53" t="str">
        <f t="shared" si="397"/>
        <v>GBR</v>
      </c>
      <c r="F396" s="53">
        <f>max(SUMIFS('Input - Capacities'!$I$3:$I$1128,'Input - Capacities'!$F$3:$F$1128,A396))</f>
        <v>0</v>
      </c>
      <c r="G396" s="53">
        <f>max(SUMIFS('Input - Capacities'!$J$3:$J$1128,'Input - Capacities'!$F$3:$F$1128,A396))*-1</f>
        <v>0</v>
      </c>
      <c r="H396" s="53" t="str">
        <f>if(len(vlookup(A396,'Input - Capacities'!$F$3:$W$2013,6,0))&gt;0,vlookup(A396,'Input - Capacities'!$F$3:$W$2013,6,0),"-")</f>
        <v>-</v>
      </c>
      <c r="I396" s="53" t="str">
        <f>if(len(vlookup(A396,'Input - Capacities'!$F$3:$W$2013,7,0))&gt;0,vlookup(A396,'Input - Capacities'!$F$3:$W$2013,7,0),"-")</f>
        <v>-</v>
      </c>
      <c r="J396" s="54" t="str">
        <f>if(len(vlookup(A396,'Input - Capacities'!$F$3:$W$2013,13,0))&gt;0,vlookup(A396,'Input - Capacities'!$F$3:$W$2013,13,0),"-")</f>
        <v>https://ember-climate.org/data/data-tools/electricity-interconnection-europe/</v>
      </c>
      <c r="K396" s="54" t="str">
        <f>if(len(vlookup(A396,'Input - Capacities'!$F$3:$W$2013,14,0))&gt;0,vlookup(A396,'Input - Capacities'!$F$3:$W$2013,14,0),"-")</f>
        <v>https://docs.google.com/spreadsheets/d/1NfuG5KZw0k_W-zo-2orJOZkrr6nv1OeOQZzY61KNS4M/edit?usp=sharing</v>
      </c>
      <c r="L396" s="53" t="str">
        <f>if(len(vlookup(A396,'Input - Capacities'!$F$3:$W$2013,17,0))&gt;0,vlookup(A396,'Input - Capacities'!$F$3:$W$2013,17,0),"-")</f>
        <v>-</v>
      </c>
      <c r="M396" s="53" t="str">
        <f>if(len(vlookup(A396,'Input - Capacities'!$F$3:$W$2013,18,0))&gt;0,vlookup(A396,'Input - Capacities'!$F$3:$W$2013,18,0),"-")</f>
        <v>-</v>
      </c>
    </row>
    <row r="397">
      <c r="A397" s="53" t="str">
        <f t="array" ref="A397">IFERROR(INDEX('Input - Capacities'!$F$3:$F$1128, MATCH(0,COUNTIF($A$1:A396, 'Input - Capacities'!$F$3:$F$1128), 0)),"")</f>
        <v>TRNDNKXXNLDXX</v>
      </c>
      <c r="B397" s="53" t="str">
        <f t="shared" si="2"/>
        <v>DNKXX</v>
      </c>
      <c r="C397" s="53" t="str">
        <f t="shared" si="3"/>
        <v>NLDXX</v>
      </c>
      <c r="D397" s="53" t="str">
        <f t="shared" ref="D397:E397" si="398">left(B397,3)</f>
        <v>DNK</v>
      </c>
      <c r="E397" s="53" t="str">
        <f t="shared" si="398"/>
        <v>NLD</v>
      </c>
      <c r="F397" s="53">
        <f>max(SUMIFS('Input - Capacities'!$I$3:$I$1128,'Input - Capacities'!$F$3:$F$1128,A397))</f>
        <v>700</v>
      </c>
      <c r="G397" s="53">
        <f>max(SUMIFS('Input - Capacities'!$J$3:$J$1128,'Input - Capacities'!$F$3:$F$1128,A397))*-1</f>
        <v>700</v>
      </c>
      <c r="H397" s="53" t="str">
        <f>if(len(vlookup(A397,'Input - Capacities'!$F$3:$W$2013,6,0))&gt;0,vlookup(A397,'Input - Capacities'!$F$3:$W$2013,6,0),"-")</f>
        <v>-</v>
      </c>
      <c r="I397" s="53" t="str">
        <f>if(len(vlookup(A397,'Input - Capacities'!$F$3:$W$2013,7,0))&gt;0,vlookup(A397,'Input - Capacities'!$F$3:$W$2013,7,0),"-")</f>
        <v>-</v>
      </c>
      <c r="J397" s="54" t="str">
        <f>if(len(vlookup(A397,'Input - Capacities'!$F$3:$W$2013,13,0))&gt;0,vlookup(A397,'Input - Capacities'!$F$3:$W$2013,13,0),"-")</f>
        <v>https://ember-climate.org/data/data-tools/electricity-interconnection-europe/</v>
      </c>
      <c r="K397" s="54" t="str">
        <f>if(len(vlookup(A397,'Input - Capacities'!$F$3:$W$2013,14,0))&gt;0,vlookup(A397,'Input - Capacities'!$F$3:$W$2013,14,0),"-")</f>
        <v>https://docs.google.com/spreadsheets/d/1NfuG5KZw0k_W-zo-2orJOZkrr6nv1OeOQZzY61KNS4M/edit?usp=sharing</v>
      </c>
      <c r="L397" s="53" t="str">
        <f>if(len(vlookup(A397,'Input - Capacities'!$F$3:$W$2013,17,0))&gt;0,vlookup(A397,'Input - Capacities'!$F$3:$W$2013,17,0),"-")</f>
        <v>-</v>
      </c>
      <c r="M397" s="53" t="str">
        <f>if(len(vlookup(A397,'Input - Capacities'!$F$3:$W$2013,18,0))&gt;0,vlookup(A397,'Input - Capacities'!$F$3:$W$2013,18,0),"-")</f>
        <v>-</v>
      </c>
    </row>
    <row r="398">
      <c r="A398" s="53" t="str">
        <f t="array" ref="A398">IFERROR(INDEX('Input - Capacities'!$F$3:$F$1128, MATCH(0,COUNTIF($A$1:A397, 'Input - Capacities'!$F$3:$F$1128), 0)),"")</f>
        <v>TRNDNKXXNORXX</v>
      </c>
      <c r="B398" s="53" t="str">
        <f t="shared" si="2"/>
        <v>DNKXX</v>
      </c>
      <c r="C398" s="53" t="str">
        <f t="shared" si="3"/>
        <v>NORXX</v>
      </c>
      <c r="D398" s="53" t="str">
        <f t="shared" ref="D398:E398" si="399">left(B398,3)</f>
        <v>DNK</v>
      </c>
      <c r="E398" s="53" t="str">
        <f t="shared" si="399"/>
        <v>NOR</v>
      </c>
      <c r="F398" s="53">
        <f>max(SUMIFS('Input - Capacities'!$I$3:$I$1128,'Input - Capacities'!$F$3:$F$1128,A398))</f>
        <v>1640</v>
      </c>
      <c r="G398" s="53">
        <f>max(SUMIFS('Input - Capacities'!$J$3:$J$1128,'Input - Capacities'!$F$3:$F$1128,A398))*-1</f>
        <v>1640</v>
      </c>
      <c r="H398" s="53" t="str">
        <f>if(len(vlookup(A398,'Input - Capacities'!$F$3:$W$2013,6,0))&gt;0,vlookup(A398,'Input - Capacities'!$F$3:$W$2013,6,0),"-")</f>
        <v>-</v>
      </c>
      <c r="I398" s="53" t="str">
        <f>if(len(vlookup(A398,'Input - Capacities'!$F$3:$W$2013,7,0))&gt;0,vlookup(A398,'Input - Capacities'!$F$3:$W$2013,7,0),"-")</f>
        <v>-</v>
      </c>
      <c r="J398" s="54" t="str">
        <f>if(len(vlookup(A398,'Input - Capacities'!$F$3:$W$2013,13,0))&gt;0,vlookup(A398,'Input - Capacities'!$F$3:$W$2013,13,0),"-")</f>
        <v>https://ember-climate.org/data/data-tools/electricity-interconnection-europe/</v>
      </c>
      <c r="K398" s="54" t="str">
        <f>if(len(vlookup(A398,'Input - Capacities'!$F$3:$W$2013,14,0))&gt;0,vlookup(A398,'Input - Capacities'!$F$3:$W$2013,14,0),"-")</f>
        <v>https://docs.google.com/spreadsheets/d/1NfuG5KZw0k_W-zo-2orJOZkrr6nv1OeOQZzY61KNS4M/edit?usp=sharing</v>
      </c>
      <c r="L398" s="53" t="str">
        <f>if(len(vlookup(A398,'Input - Capacities'!$F$3:$W$2013,17,0))&gt;0,vlookup(A398,'Input - Capacities'!$F$3:$W$2013,17,0),"-")</f>
        <v>-</v>
      </c>
      <c r="M398" s="53" t="str">
        <f>if(len(vlookup(A398,'Input - Capacities'!$F$3:$W$2013,18,0))&gt;0,vlookup(A398,'Input - Capacities'!$F$3:$W$2013,18,0),"-")</f>
        <v>-</v>
      </c>
    </row>
    <row r="399">
      <c r="A399" s="53" t="str">
        <f t="array" ref="A399">IFERROR(INDEX('Input - Capacities'!$F$3:$F$1128, MATCH(0,COUNTIF($A$1:A398, 'Input - Capacities'!$F$3:$F$1128), 0)),"")</f>
        <v>TRNDNKXXSWEXX</v>
      </c>
      <c r="B399" s="53" t="str">
        <f t="shared" si="2"/>
        <v>DNKXX</v>
      </c>
      <c r="C399" s="53" t="str">
        <f t="shared" si="3"/>
        <v>SWEXX</v>
      </c>
      <c r="D399" s="53" t="str">
        <f t="shared" ref="D399:E399" si="400">left(B399,3)</f>
        <v>DNK</v>
      </c>
      <c r="E399" s="53" t="str">
        <f t="shared" si="400"/>
        <v>SWE</v>
      </c>
      <c r="F399" s="53">
        <f>max(SUMIFS('Input - Capacities'!$I$3:$I$1128,'Input - Capacities'!$F$3:$F$1128,A399))</f>
        <v>2450</v>
      </c>
      <c r="G399" s="53">
        <f>max(SUMIFS('Input - Capacities'!$J$3:$J$1128,'Input - Capacities'!$F$3:$F$1128,A399))*-1</f>
        <v>2450</v>
      </c>
      <c r="H399" s="53" t="str">
        <f>if(len(vlookup(A399,'Input - Capacities'!$F$3:$W$2013,6,0))&gt;0,vlookup(A399,'Input - Capacities'!$F$3:$W$2013,6,0),"-")</f>
        <v>-</v>
      </c>
      <c r="I399" s="53" t="str">
        <f>if(len(vlookup(A399,'Input - Capacities'!$F$3:$W$2013,7,0))&gt;0,vlookup(A399,'Input - Capacities'!$F$3:$W$2013,7,0),"-")</f>
        <v>-</v>
      </c>
      <c r="J399" s="54" t="str">
        <f>if(len(vlookup(A399,'Input - Capacities'!$F$3:$W$2013,13,0))&gt;0,vlookup(A399,'Input - Capacities'!$F$3:$W$2013,13,0),"-")</f>
        <v>https://ember-climate.org/data/data-tools/electricity-interconnection-europe/</v>
      </c>
      <c r="K399" s="54" t="str">
        <f>if(len(vlookup(A399,'Input - Capacities'!$F$3:$W$2013,14,0))&gt;0,vlookup(A399,'Input - Capacities'!$F$3:$W$2013,14,0),"-")</f>
        <v>https://docs.google.com/spreadsheets/d/1NfuG5KZw0k_W-zo-2orJOZkrr6nv1OeOQZzY61KNS4M/edit?usp=sharing</v>
      </c>
      <c r="L399" s="53" t="str">
        <f>if(len(vlookup(A399,'Input - Capacities'!$F$3:$W$2013,17,0))&gt;0,vlookup(A399,'Input - Capacities'!$F$3:$W$2013,17,0),"-")</f>
        <v>-</v>
      </c>
      <c r="M399" s="53" t="str">
        <f>if(len(vlookup(A399,'Input - Capacities'!$F$3:$W$2013,18,0))&gt;0,vlookup(A399,'Input - Capacities'!$F$3:$W$2013,18,0),"-")</f>
        <v>-</v>
      </c>
    </row>
    <row r="400">
      <c r="A400" s="53" t="str">
        <f t="array" ref="A400">IFERROR(INDEX('Input - Capacities'!$F$3:$F$1128, MATCH(0,COUNTIF($A$1:A399, 'Input - Capacities'!$F$3:$F$1128), 0)),"")</f>
        <v>TRNDOMXXHTIXX</v>
      </c>
      <c r="B400" s="53" t="str">
        <f t="shared" si="2"/>
        <v>DOMXX</v>
      </c>
      <c r="C400" s="53" t="str">
        <f t="shared" si="3"/>
        <v>HTIXX</v>
      </c>
      <c r="D400" s="53" t="str">
        <f t="shared" ref="D400:E400" si="401">left(B400,3)</f>
        <v>DOM</v>
      </c>
      <c r="E400" s="53" t="str">
        <f t="shared" si="401"/>
        <v>HTI</v>
      </c>
      <c r="F400" s="53">
        <f>max(SUMIFS('Input - Capacities'!$I$3:$I$1128,'Input - Capacities'!$F$3:$F$1128,A400))</f>
        <v>0</v>
      </c>
      <c r="G400" s="53">
        <f>max(SUMIFS('Input - Capacities'!$J$3:$J$1128,'Input - Capacities'!$F$3:$F$1128,A400))*-1</f>
        <v>0</v>
      </c>
      <c r="H400" s="53" t="str">
        <f>if(len(vlookup(A400,'Input - Capacities'!$F$3:$W$2013,6,0))&gt;0,vlookup(A400,'Input - Capacities'!$F$3:$W$2013,6,0),"-")</f>
        <v>-</v>
      </c>
      <c r="I400" s="53" t="str">
        <f>if(len(vlookup(A400,'Input - Capacities'!$F$3:$W$2013,7,0))&gt;0,vlookup(A400,'Input - Capacities'!$F$3:$W$2013,7,0),"-")</f>
        <v>-</v>
      </c>
      <c r="J400" s="54" t="str">
        <f>if(len(vlookup(A400,'Input - Capacities'!$F$3:$W$2013,13,0))&gt;0,vlookup(A400,'Input - Capacities'!$F$3:$W$2013,13,0),"-")</f>
        <v>https://deetkenimpact.com/blog/its-time-for-a-renewable-energy-transition-in-haiti/</v>
      </c>
      <c r="K400" s="55" t="str">
        <f>if(len(vlookup(A400,'Input - Capacities'!$F$3:$W$2013,14,0))&gt;0,vlookup(A400,'Input - Capacities'!$F$3:$W$2013,14,0),"-")</f>
        <v>-</v>
      </c>
      <c r="L400" s="53" t="str">
        <f>if(len(vlookup(A400,'Input - Capacities'!$F$3:$W$2013,17,0))&gt;0,vlookup(A400,'Input - Capacities'!$F$3:$W$2013,17,0),"-")</f>
        <v>-</v>
      </c>
      <c r="M400" s="53" t="str">
        <f>if(len(vlookup(A400,'Input - Capacities'!$F$3:$W$2013,18,0))&gt;0,vlookup(A400,'Input - Capacities'!$F$3:$W$2013,18,0),"-")</f>
        <v>Haiti consists of multiple isolated micogrids with not centralized system nor integration with the Dominican Republic.</v>
      </c>
    </row>
    <row r="401">
      <c r="A401" s="53" t="str">
        <f t="array" ref="A401">IFERROR(INDEX('Input - Capacities'!$F$3:$F$1128, MATCH(0,COUNTIF($A$1:A400, 'Input - Capacities'!$F$3:$F$1128), 0)),"")</f>
        <v>TRNEGYXXGRCXX</v>
      </c>
      <c r="B401" s="53" t="str">
        <f t="shared" si="2"/>
        <v>EGYXX</v>
      </c>
      <c r="C401" s="53" t="str">
        <f t="shared" si="3"/>
        <v>GRCXX</v>
      </c>
      <c r="D401" s="53" t="str">
        <f t="shared" ref="D401:E401" si="402">left(B401,3)</f>
        <v>EGY</v>
      </c>
      <c r="E401" s="53" t="str">
        <f t="shared" si="402"/>
        <v>GRC</v>
      </c>
      <c r="F401" s="53">
        <f>max(SUMIFS('Input - Capacities'!$I$3:$I$1128,'Input - Capacities'!$F$3:$F$1128,A401))</f>
        <v>0</v>
      </c>
      <c r="G401" s="53">
        <f>max(SUMIFS('Input - Capacities'!$J$3:$J$1128,'Input - Capacities'!$F$3:$F$1128,A401))*-1</f>
        <v>0</v>
      </c>
      <c r="H401" s="53" t="str">
        <f>if(len(vlookup(A401,'Input - Capacities'!$F$3:$W$2013,6,0))&gt;0,vlookup(A401,'Input - Capacities'!$F$3:$W$2013,6,0),"-")</f>
        <v>-</v>
      </c>
      <c r="I401" s="53" t="str">
        <f>if(len(vlookup(A401,'Input - Capacities'!$F$3:$W$2013,7,0))&gt;0,vlookup(A401,'Input - Capacities'!$F$3:$W$2013,7,0),"-")</f>
        <v>-</v>
      </c>
      <c r="J401" s="54" t="str">
        <f>if(len(vlookup(A401,'Input - Capacities'!$F$3:$W$2013,13,0))&gt;0,vlookup(A401,'Input - Capacities'!$F$3:$W$2013,13,0),"-")</f>
        <v>https://ember-climate.org/data/data-tools/electricity-interconnection-europe/</v>
      </c>
      <c r="K401" s="54" t="str">
        <f>if(len(vlookup(A401,'Input - Capacities'!$F$3:$W$2013,14,0))&gt;0,vlookup(A401,'Input - Capacities'!$F$3:$W$2013,14,0),"-")</f>
        <v>https://docs.google.com/spreadsheets/d/1NfuG5KZw0k_W-zo-2orJOZkrr6nv1OeOQZzY61KNS4M/edit?usp=sharing</v>
      </c>
      <c r="L401" s="53" t="str">
        <f>if(len(vlookup(A401,'Input - Capacities'!$F$3:$W$2013,17,0))&gt;0,vlookup(A401,'Input - Capacities'!$F$3:$W$2013,17,0),"-")</f>
        <v>-</v>
      </c>
      <c r="M401" s="53" t="str">
        <f>if(len(vlookup(A401,'Input - Capacities'!$F$3:$W$2013,18,0))&gt;0,vlookup(A401,'Input - Capacities'!$F$3:$W$2013,18,0),"-")</f>
        <v>-</v>
      </c>
    </row>
    <row r="402">
      <c r="A402" s="53" t="str">
        <f t="array" ref="A402">IFERROR(INDEX('Input - Capacities'!$F$3:$F$1128, MATCH(0,COUNTIF($A$1:A401, 'Input - Capacities'!$F$3:$F$1128), 0)),"")</f>
        <v>TRNERIXXSAUXX</v>
      </c>
      <c r="B402" s="53" t="str">
        <f t="shared" si="2"/>
        <v>ERIXX</v>
      </c>
      <c r="C402" s="53" t="str">
        <f t="shared" si="3"/>
        <v>SAUXX</v>
      </c>
      <c r="D402" s="53" t="str">
        <f t="shared" ref="D402:E402" si="403">left(B402,3)</f>
        <v>ERI</v>
      </c>
      <c r="E402" s="53" t="str">
        <f t="shared" si="403"/>
        <v>SAU</v>
      </c>
      <c r="F402" s="53">
        <f>max(SUMIFS('Input - Capacities'!$I$3:$I$1128,'Input - Capacities'!$F$3:$F$1128,A402))</f>
        <v>0</v>
      </c>
      <c r="G402" s="53">
        <f>max(SUMIFS('Input - Capacities'!$J$3:$J$1128,'Input - Capacities'!$F$3:$F$1128,A402))*-1</f>
        <v>0</v>
      </c>
      <c r="H402" s="53" t="str">
        <f>if(len(vlookup(A402,'Input - Capacities'!$F$3:$W$2013,6,0))&gt;0,vlookup(A402,'Input - Capacities'!$F$3:$W$2013,6,0),"-")</f>
        <v>-</v>
      </c>
      <c r="I402" s="53" t="str">
        <f>if(len(vlookup(A402,'Input - Capacities'!$F$3:$W$2013,7,0))&gt;0,vlookup(A402,'Input - Capacities'!$F$3:$W$2013,7,0),"-")</f>
        <v>-</v>
      </c>
      <c r="J402" s="54" t="str">
        <f>if(len(vlookup(A402,'Input - Capacities'!$F$3:$W$2013,13,0))&gt;0,vlookup(A402,'Input - Capacities'!$F$3:$W$2013,13,0),"-")</f>
        <v>https://openinframap.org/#5.46/15.568/44.323</v>
      </c>
      <c r="K402" s="55" t="str">
        <f>if(len(vlookup(A402,'Input - Capacities'!$F$3:$W$2013,14,0))&gt;0,vlookup(A402,'Input - Capacities'!$F$3:$W$2013,14,0),"-")</f>
        <v>-</v>
      </c>
      <c r="L402" s="53" t="str">
        <f>if(len(vlookup(A402,'Input - Capacities'!$F$3:$W$2013,17,0))&gt;0,vlookup(A402,'Input - Capacities'!$F$3:$W$2013,17,0),"-")</f>
        <v>-</v>
      </c>
      <c r="M402" s="53" t="str">
        <f>if(len(vlookup(A402,'Input - Capacities'!$F$3:$W$2013,18,0))&gt;0,vlookup(A402,'Input - Capacities'!$F$3:$W$2013,18,0),"-")</f>
        <v>In the past proposed as a conceptual subsea HVDC link but no concrete plans as of now.</v>
      </c>
    </row>
    <row r="403">
      <c r="A403" s="53" t="str">
        <f t="array" ref="A403">IFERROR(INDEX('Input - Capacities'!$F$3:$F$1128, MATCH(0,COUNTIF($A$1:A402, 'Input - Capacities'!$F$3:$F$1128), 0)),"")</f>
        <v>TRNESPXXFRAXX</v>
      </c>
      <c r="B403" s="53" t="str">
        <f t="shared" si="2"/>
        <v>ESPXX</v>
      </c>
      <c r="C403" s="53" t="str">
        <f t="shared" si="3"/>
        <v>FRAXX</v>
      </c>
      <c r="D403" s="53" t="str">
        <f t="shared" ref="D403:E403" si="404">left(B403,3)</f>
        <v>ESP</v>
      </c>
      <c r="E403" s="53" t="str">
        <f t="shared" si="404"/>
        <v>FRA</v>
      </c>
      <c r="F403" s="53">
        <f>max(SUMIFS('Input - Capacities'!$I$3:$I$1128,'Input - Capacities'!$F$3:$F$1128,A403))</f>
        <v>2800</v>
      </c>
      <c r="G403" s="53">
        <f>max(SUMIFS('Input - Capacities'!$J$3:$J$1128,'Input - Capacities'!$F$3:$F$1128,A403))*-1</f>
        <v>2800</v>
      </c>
      <c r="H403" s="53" t="str">
        <f>if(len(vlookup(A403,'Input - Capacities'!$F$3:$W$2013,6,0))&gt;0,vlookup(A403,'Input - Capacities'!$F$3:$W$2013,6,0),"-")</f>
        <v>-</v>
      </c>
      <c r="I403" s="53" t="str">
        <f>if(len(vlookup(A403,'Input - Capacities'!$F$3:$W$2013,7,0))&gt;0,vlookup(A403,'Input - Capacities'!$F$3:$W$2013,7,0),"-")</f>
        <v>-</v>
      </c>
      <c r="J403" s="54" t="str">
        <f>if(len(vlookup(A403,'Input - Capacities'!$F$3:$W$2013,13,0))&gt;0,vlookup(A403,'Input - Capacities'!$F$3:$W$2013,13,0),"-")</f>
        <v>https://ember-climate.org/data/data-tools/electricity-interconnection-europe/</v>
      </c>
      <c r="K403" s="54" t="str">
        <f>if(len(vlookup(A403,'Input - Capacities'!$F$3:$W$2013,14,0))&gt;0,vlookup(A403,'Input - Capacities'!$F$3:$W$2013,14,0),"-")</f>
        <v>https://docs.google.com/spreadsheets/d/1NfuG5KZw0k_W-zo-2orJOZkrr6nv1OeOQZzY61KNS4M/edit?usp=sharing</v>
      </c>
      <c r="L403" s="53" t="str">
        <f>if(len(vlookup(A403,'Input - Capacities'!$F$3:$W$2013,17,0))&gt;0,vlookup(A403,'Input - Capacities'!$F$3:$W$2013,17,0),"-")</f>
        <v>-</v>
      </c>
      <c r="M403" s="53" t="str">
        <f>if(len(vlookup(A403,'Input - Capacities'!$F$3:$W$2013,18,0))&gt;0,vlookup(A403,'Input - Capacities'!$F$3:$W$2013,18,0),"-")</f>
        <v>-</v>
      </c>
    </row>
    <row r="404">
      <c r="A404" s="53" t="str">
        <f t="array" ref="A404">IFERROR(INDEX('Input - Capacities'!$F$3:$F$1128, MATCH(0,COUNTIF($A$1:A403, 'Input - Capacities'!$F$3:$F$1128), 0)),"")</f>
        <v>TRNESPXXPRTXX</v>
      </c>
      <c r="B404" s="53" t="str">
        <f t="shared" si="2"/>
        <v>ESPXX</v>
      </c>
      <c r="C404" s="53" t="str">
        <f t="shared" si="3"/>
        <v>PRTXX</v>
      </c>
      <c r="D404" s="53" t="str">
        <f t="shared" ref="D404:E404" si="405">left(B404,3)</f>
        <v>ESP</v>
      </c>
      <c r="E404" s="53" t="str">
        <f t="shared" si="405"/>
        <v>PRT</v>
      </c>
      <c r="F404" s="53">
        <f>max(SUMIFS('Input - Capacities'!$I$3:$I$1128,'Input - Capacities'!$F$3:$F$1128,A404))</f>
        <v>2300</v>
      </c>
      <c r="G404" s="53">
        <f>max(SUMIFS('Input - Capacities'!$J$3:$J$1128,'Input - Capacities'!$F$3:$F$1128,A404))*-1</f>
        <v>2700</v>
      </c>
      <c r="H404" s="53" t="str">
        <f>if(len(vlookup(A404,'Input - Capacities'!$F$3:$W$2013,6,0))&gt;0,vlookup(A404,'Input - Capacities'!$F$3:$W$2013,6,0),"-")</f>
        <v>-</v>
      </c>
      <c r="I404" s="53" t="str">
        <f>if(len(vlookup(A404,'Input - Capacities'!$F$3:$W$2013,7,0))&gt;0,vlookup(A404,'Input - Capacities'!$F$3:$W$2013,7,0),"-")</f>
        <v>-</v>
      </c>
      <c r="J404" s="54" t="str">
        <f>if(len(vlookup(A404,'Input - Capacities'!$F$3:$W$2013,13,0))&gt;0,vlookup(A404,'Input - Capacities'!$F$3:$W$2013,13,0),"-")</f>
        <v>https://ember-climate.org/data/data-tools/electricity-interconnection-europe/</v>
      </c>
      <c r="K404" s="54" t="str">
        <f>if(len(vlookup(A404,'Input - Capacities'!$F$3:$W$2013,14,0))&gt;0,vlookup(A404,'Input - Capacities'!$F$3:$W$2013,14,0),"-")</f>
        <v>https://docs.google.com/spreadsheets/d/1NfuG5KZw0k_W-zo-2orJOZkrr6nv1OeOQZzY61KNS4M/edit?usp=sharing</v>
      </c>
      <c r="L404" s="53" t="str">
        <f>if(len(vlookup(A404,'Input - Capacities'!$F$3:$W$2013,17,0))&gt;0,vlookup(A404,'Input - Capacities'!$F$3:$W$2013,17,0),"-")</f>
        <v>-</v>
      </c>
      <c r="M404" s="53" t="str">
        <f>if(len(vlookup(A404,'Input - Capacities'!$F$3:$W$2013,18,0))&gt;0,vlookup(A404,'Input - Capacities'!$F$3:$W$2013,18,0),"-")</f>
        <v>-</v>
      </c>
    </row>
    <row r="405">
      <c r="A405" s="53" t="str">
        <f t="array" ref="A405">IFERROR(INDEX('Input - Capacities'!$F$3:$F$1128, MATCH(0,COUNTIF($A$1:A404, 'Input - Capacities'!$F$3:$F$1128), 0)),"")</f>
        <v>TRNESTXXFINXX</v>
      </c>
      <c r="B405" s="53" t="str">
        <f t="shared" si="2"/>
        <v>ESTXX</v>
      </c>
      <c r="C405" s="53" t="str">
        <f t="shared" si="3"/>
        <v>FINXX</v>
      </c>
      <c r="D405" s="53" t="str">
        <f t="shared" ref="D405:E405" si="406">left(B405,3)</f>
        <v>EST</v>
      </c>
      <c r="E405" s="53" t="str">
        <f t="shared" si="406"/>
        <v>FIN</v>
      </c>
      <c r="F405" s="53">
        <f>max(SUMIFS('Input - Capacities'!$I$3:$I$1128,'Input - Capacities'!$F$3:$F$1128,A405))</f>
        <v>1016</v>
      </c>
      <c r="G405" s="53">
        <f>max(SUMIFS('Input - Capacities'!$J$3:$J$1128,'Input - Capacities'!$F$3:$F$1128,A405))*-1</f>
        <v>1016</v>
      </c>
      <c r="H405" s="53" t="str">
        <f>if(len(vlookup(A405,'Input - Capacities'!$F$3:$W$2013,6,0))&gt;0,vlookup(A405,'Input - Capacities'!$F$3:$W$2013,6,0),"-")</f>
        <v>-</v>
      </c>
      <c r="I405" s="53" t="str">
        <f>if(len(vlookup(A405,'Input - Capacities'!$F$3:$W$2013,7,0))&gt;0,vlookup(A405,'Input - Capacities'!$F$3:$W$2013,7,0),"-")</f>
        <v>-</v>
      </c>
      <c r="J405" s="54" t="str">
        <f>if(len(vlookup(A405,'Input - Capacities'!$F$3:$W$2013,13,0))&gt;0,vlookup(A405,'Input - Capacities'!$F$3:$W$2013,13,0),"-")</f>
        <v>https://ember-climate.org/data/data-tools/electricity-interconnection-europe/</v>
      </c>
      <c r="K405" s="54" t="str">
        <f>if(len(vlookup(A405,'Input - Capacities'!$F$3:$W$2013,14,0))&gt;0,vlookup(A405,'Input - Capacities'!$F$3:$W$2013,14,0),"-")</f>
        <v>https://docs.google.com/spreadsheets/d/1NfuG5KZw0k_W-zo-2orJOZkrr6nv1OeOQZzY61KNS4M/edit?usp=sharing</v>
      </c>
      <c r="L405" s="53" t="str">
        <f>if(len(vlookup(A405,'Input - Capacities'!$F$3:$W$2013,17,0))&gt;0,vlookup(A405,'Input - Capacities'!$F$3:$W$2013,17,0),"-")</f>
        <v>-</v>
      </c>
      <c r="M405" s="53" t="str">
        <f>if(len(vlookup(A405,'Input - Capacities'!$F$3:$W$2013,18,0))&gt;0,vlookup(A405,'Input - Capacities'!$F$3:$W$2013,18,0),"-")</f>
        <v>-</v>
      </c>
    </row>
    <row r="406">
      <c r="A406" s="53" t="str">
        <f t="array" ref="A406">IFERROR(INDEX('Input - Capacities'!$F$3:$F$1128, MATCH(0,COUNTIF($A$1:A405, 'Input - Capacities'!$F$3:$F$1128), 0)),"")</f>
        <v>TRNESTXXLVAXX</v>
      </c>
      <c r="B406" s="53" t="str">
        <f t="shared" si="2"/>
        <v>ESTXX</v>
      </c>
      <c r="C406" s="53" t="str">
        <f t="shared" si="3"/>
        <v>LVAXX</v>
      </c>
      <c r="D406" s="53" t="str">
        <f t="shared" ref="D406:E406" si="407">left(B406,3)</f>
        <v>EST</v>
      </c>
      <c r="E406" s="53" t="str">
        <f t="shared" si="407"/>
        <v>LVA</v>
      </c>
      <c r="F406" s="53">
        <f>max(SUMIFS('Input - Capacities'!$I$3:$I$1128,'Input - Capacities'!$F$3:$F$1128,A406))</f>
        <v>0</v>
      </c>
      <c r="G406" s="53">
        <f>max(SUMIFS('Input - Capacities'!$J$3:$J$1128,'Input - Capacities'!$F$3:$F$1128,A406))*-1</f>
        <v>0</v>
      </c>
      <c r="H406" s="53" t="str">
        <f>if(len(vlookup(A406,'Input - Capacities'!$F$3:$W$2013,6,0))&gt;0,vlookup(A406,'Input - Capacities'!$F$3:$W$2013,6,0),"-")</f>
        <v>-</v>
      </c>
      <c r="I406" s="53" t="str">
        <f>if(len(vlookup(A406,'Input - Capacities'!$F$3:$W$2013,7,0))&gt;0,vlookup(A406,'Input - Capacities'!$F$3:$W$2013,7,0),"-")</f>
        <v>-</v>
      </c>
      <c r="J406" s="54" t="str">
        <f>if(len(vlookup(A406,'Input - Capacities'!$F$3:$W$2013,13,0))&gt;0,vlookup(A406,'Input - Capacities'!$F$3:$W$2013,13,0),"-")</f>
        <v>https://ember-climate.org/data/data-tools/electricity-interconnection-europe/</v>
      </c>
      <c r="K406" s="54" t="str">
        <f>if(len(vlookup(A406,'Input - Capacities'!$F$3:$W$2013,14,0))&gt;0,vlookup(A406,'Input - Capacities'!$F$3:$W$2013,14,0),"-")</f>
        <v>https://docs.google.com/spreadsheets/d/1NfuG5KZw0k_W-zo-2orJOZkrr6nv1OeOQZzY61KNS4M/edit?usp=sharing</v>
      </c>
      <c r="L406" s="53" t="str">
        <f>if(len(vlookup(A406,'Input - Capacities'!$F$3:$W$2013,17,0))&gt;0,vlookup(A406,'Input - Capacities'!$F$3:$W$2013,17,0),"-")</f>
        <v>-</v>
      </c>
      <c r="M406" s="53" t="str">
        <f>if(len(vlookup(A406,'Input - Capacities'!$F$3:$W$2013,18,0))&gt;0,vlookup(A406,'Input - Capacities'!$F$3:$W$2013,18,0),"-")</f>
        <v>-</v>
      </c>
    </row>
    <row r="407">
      <c r="A407" s="53" t="str">
        <f t="array" ref="A407">IFERROR(INDEX('Input - Capacities'!$F$3:$F$1128, MATCH(0,COUNTIF($A$1:A406, 'Input - Capacities'!$F$3:$F$1128), 0)),"")</f>
        <v>TRNESTXXRUSNW</v>
      </c>
      <c r="B407" s="53" t="str">
        <f t="shared" si="2"/>
        <v>ESTXX</v>
      </c>
      <c r="C407" s="53" t="str">
        <f t="shared" si="3"/>
        <v>RUSNW</v>
      </c>
      <c r="D407" s="53" t="str">
        <f t="shared" ref="D407:E407" si="408">left(B407,3)</f>
        <v>EST</v>
      </c>
      <c r="E407" s="53" t="str">
        <f t="shared" si="408"/>
        <v>RUS</v>
      </c>
      <c r="F407" s="53">
        <f>max(SUMIFS('Input - Capacities'!$I$3:$I$1128,'Input - Capacities'!$F$3:$F$1128,A407))</f>
        <v>0</v>
      </c>
      <c r="G407" s="53">
        <f>max(SUMIFS('Input - Capacities'!$J$3:$J$1128,'Input - Capacities'!$F$3:$F$1128,A407))*-1</f>
        <v>0</v>
      </c>
      <c r="H407" s="53" t="str">
        <f>if(len(vlookup(A407,'Input - Capacities'!$F$3:$W$2013,6,0))&gt;0,vlookup(A407,'Input - Capacities'!$F$3:$W$2013,6,0),"-")</f>
        <v>-</v>
      </c>
      <c r="I407" s="53" t="str">
        <f>if(len(vlookup(A407,'Input - Capacities'!$F$3:$W$2013,7,0))&gt;0,vlookup(A407,'Input - Capacities'!$F$3:$W$2013,7,0),"-")</f>
        <v>-</v>
      </c>
      <c r="J407" s="54" t="str">
        <f>if(len(vlookup(A407,'Input - Capacities'!$F$3:$W$2013,13,0))&gt;0,vlookup(A407,'Input - Capacities'!$F$3:$W$2013,13,0),"-")</f>
        <v>https://www.reuters.com/business/energy/estonia-lithuania-says-baltic-states-decouple-russian-power-grid-early-2025-2023-07-17/</v>
      </c>
      <c r="K407" s="55" t="str">
        <f>if(len(vlookup(A407,'Input - Capacities'!$F$3:$W$2013,14,0))&gt;0,vlookup(A407,'Input - Capacities'!$F$3:$W$2013,14,0),"-")</f>
        <v>-</v>
      </c>
      <c r="L407" s="53" t="str">
        <f>if(len(vlookup(A407,'Input - Capacities'!$F$3:$W$2013,17,0))&gt;0,vlookup(A407,'Input - Capacities'!$F$3:$W$2013,17,0),"-")</f>
        <v>Transmission lines do exist between the baltic states and RUSNW but the baltic states are working on decoupling from the RUSNW grid in either 2024/2025 so we made the assumption to set existing capacities to 0. This also means that no new projects are on the horizon.</v>
      </c>
      <c r="M407" s="53" t="str">
        <f>if(len(vlookup(A407,'Input - Capacities'!$F$3:$W$2013,18,0))&gt;0,vlookup(A407,'Input - Capacities'!$F$3:$W$2013,18,0),"-")</f>
        <v>-</v>
      </c>
    </row>
    <row r="408">
      <c r="A408" s="53" t="str">
        <f t="array" ref="A408">IFERROR(INDEX('Input - Capacities'!$F$3:$F$1128, MATCH(0,COUNTIF($A$1:A407, 'Input - Capacities'!$F$3:$F$1128), 0)),"")</f>
        <v>TRNFINXXNORXX</v>
      </c>
      <c r="B408" s="53" t="str">
        <f t="shared" si="2"/>
        <v>FINXX</v>
      </c>
      <c r="C408" s="53" t="str">
        <f t="shared" si="3"/>
        <v>NORXX</v>
      </c>
      <c r="D408" s="53" t="str">
        <f t="shared" ref="D408:E408" si="409">left(B408,3)</f>
        <v>FIN</v>
      </c>
      <c r="E408" s="53" t="str">
        <f t="shared" si="409"/>
        <v>NOR</v>
      </c>
      <c r="F408" s="53">
        <f>max(SUMIFS('Input - Capacities'!$I$3:$I$1128,'Input - Capacities'!$F$3:$F$1128,A408))</f>
        <v>0</v>
      </c>
      <c r="G408" s="53">
        <f>max(SUMIFS('Input - Capacities'!$J$3:$J$1128,'Input - Capacities'!$F$3:$F$1128,A408))*-1</f>
        <v>0</v>
      </c>
      <c r="H408" s="53" t="str">
        <f>if(len(vlookup(A408,'Input - Capacities'!$F$3:$W$2013,6,0))&gt;0,vlookup(A408,'Input - Capacities'!$F$3:$W$2013,6,0),"-")</f>
        <v>-</v>
      </c>
      <c r="I408" s="53" t="str">
        <f>if(len(vlookup(A408,'Input - Capacities'!$F$3:$W$2013,7,0))&gt;0,vlookup(A408,'Input - Capacities'!$F$3:$W$2013,7,0),"-")</f>
        <v>-</v>
      </c>
      <c r="J408" s="54" t="str">
        <f>if(len(vlookup(A408,'Input - Capacities'!$F$3:$W$2013,13,0))&gt;0,vlookup(A408,'Input - Capacities'!$F$3:$W$2013,13,0),"-")</f>
        <v>https://ember-climate.org/data/data-tools/electricity-interconnection-europe/</v>
      </c>
      <c r="K408" s="54" t="str">
        <f>if(len(vlookup(A408,'Input - Capacities'!$F$3:$W$2013,14,0))&gt;0,vlookup(A408,'Input - Capacities'!$F$3:$W$2013,14,0),"-")</f>
        <v>https://docs.google.com/spreadsheets/d/1NfuG5KZw0k_W-zo-2orJOZkrr6nv1OeOQZzY61KNS4M/edit?usp=sharing</v>
      </c>
      <c r="L408" s="53" t="str">
        <f>if(len(vlookup(A408,'Input - Capacities'!$F$3:$W$2013,17,0))&gt;0,vlookup(A408,'Input - Capacities'!$F$3:$W$2013,17,0),"-")</f>
        <v>-</v>
      </c>
      <c r="M408" s="53" t="str">
        <f>if(len(vlookup(A408,'Input - Capacities'!$F$3:$W$2013,18,0))&gt;0,vlookup(A408,'Input - Capacities'!$F$3:$W$2013,18,0),"-")</f>
        <v>-</v>
      </c>
    </row>
    <row r="409">
      <c r="A409" s="53" t="str">
        <f t="array" ref="A409">IFERROR(INDEX('Input - Capacities'!$F$3:$F$1128, MATCH(0,COUNTIF($A$1:A408, 'Input - Capacities'!$F$3:$F$1128), 0)),"")</f>
        <v>TRNFINXXRUSNW</v>
      </c>
      <c r="B409" s="53" t="str">
        <f t="shared" si="2"/>
        <v>FINXX</v>
      </c>
      <c r="C409" s="53" t="str">
        <f t="shared" si="3"/>
        <v>RUSNW</v>
      </c>
      <c r="D409" s="53" t="str">
        <f t="shared" ref="D409:E409" si="410">left(B409,3)</f>
        <v>FIN</v>
      </c>
      <c r="E409" s="53" t="str">
        <f t="shared" si="410"/>
        <v>RUS</v>
      </c>
      <c r="F409" s="53">
        <f>max(SUMIFS('Input - Capacities'!$I$3:$I$1128,'Input - Capacities'!$F$3:$F$1128,A409))</f>
        <v>0</v>
      </c>
      <c r="G409" s="53">
        <f>max(SUMIFS('Input - Capacities'!$J$3:$J$1128,'Input - Capacities'!$F$3:$F$1128,A409))*-1</f>
        <v>0</v>
      </c>
      <c r="H409" s="53" t="str">
        <f>if(len(vlookup(A409,'Input - Capacities'!$F$3:$W$2013,6,0))&gt;0,vlookup(A409,'Input - Capacities'!$F$3:$W$2013,6,0),"-")</f>
        <v>-</v>
      </c>
      <c r="I409" s="53" t="str">
        <f>if(len(vlookup(A409,'Input - Capacities'!$F$3:$W$2013,7,0))&gt;0,vlookup(A409,'Input - Capacities'!$F$3:$W$2013,7,0),"-")</f>
        <v>-</v>
      </c>
      <c r="J409" s="54" t="str">
        <f>if(len(vlookup(A409,'Input - Capacities'!$F$3:$W$2013,13,0))&gt;0,vlookup(A409,'Input - Capacities'!$F$3:$W$2013,13,0),"-")</f>
        <v>https://www.fingrid.fi/en/electricity-market/power-system/</v>
      </c>
      <c r="K409" s="54" t="str">
        <f>if(len(vlookup(A409,'Input - Capacities'!$F$3:$W$2013,14,0))&gt;0,vlookup(A409,'Input - Capacities'!$F$3:$W$2013,14,0),"-")</f>
        <v>https://www.reuters.com/markets/europe/russia-cuts-power-exports-finland-over-failed-payments-2022-05-16/</v>
      </c>
      <c r="L409" s="53" t="str">
        <f>if(len(vlookup(A409,'Input - Capacities'!$F$3:$W$2013,17,0))&gt;0,vlookup(A409,'Input - Capacities'!$F$3:$W$2013,17,0),"-")</f>
        <v>Transmission lines do exist between FIN and RUSNW (+320 MW, -1300 MW) but exchange has been halted. As of now this also means that no new projects are on the horizon.</v>
      </c>
      <c r="M409" s="53" t="str">
        <f>if(len(vlookup(A409,'Input - Capacities'!$F$3:$W$2013,18,0))&gt;0,vlookup(A409,'Input - Capacities'!$F$3:$W$2013,18,0),"-")</f>
        <v>-</v>
      </c>
    </row>
    <row r="410">
      <c r="A410" s="53" t="str">
        <f t="array" ref="A410">IFERROR(INDEX('Input - Capacities'!$F$3:$F$1128, MATCH(0,COUNTIF($A$1:A409, 'Input - Capacities'!$F$3:$F$1128), 0)),"")</f>
        <v>TRNFINXXSWEXX</v>
      </c>
      <c r="B410" s="53" t="str">
        <f t="shared" si="2"/>
        <v>FINXX</v>
      </c>
      <c r="C410" s="53" t="str">
        <f t="shared" si="3"/>
        <v>SWEXX</v>
      </c>
      <c r="D410" s="53" t="str">
        <f t="shared" ref="D410:E410" si="411">left(B410,3)</f>
        <v>FIN</v>
      </c>
      <c r="E410" s="53" t="str">
        <f t="shared" si="411"/>
        <v>SWE</v>
      </c>
      <c r="F410" s="53">
        <f>max(SUMIFS('Input - Capacities'!$I$3:$I$1128,'Input - Capacities'!$F$3:$F$1128,A410))</f>
        <v>2400</v>
      </c>
      <c r="G410" s="53">
        <f>max(SUMIFS('Input - Capacities'!$J$3:$J$1128,'Input - Capacities'!$F$3:$F$1128,A410))*-1</f>
        <v>2400</v>
      </c>
      <c r="H410" s="53" t="str">
        <f>if(len(vlookup(A410,'Input - Capacities'!$F$3:$W$2013,6,0))&gt;0,vlookup(A410,'Input - Capacities'!$F$3:$W$2013,6,0),"-")</f>
        <v>-</v>
      </c>
      <c r="I410" s="53" t="str">
        <f>if(len(vlookup(A410,'Input - Capacities'!$F$3:$W$2013,7,0))&gt;0,vlookup(A410,'Input - Capacities'!$F$3:$W$2013,7,0),"-")</f>
        <v>-</v>
      </c>
      <c r="J410" s="54" t="str">
        <f>if(len(vlookup(A410,'Input - Capacities'!$F$3:$W$2013,13,0))&gt;0,vlookup(A410,'Input - Capacities'!$F$3:$W$2013,13,0),"-")</f>
        <v>https://ember-climate.org/data/data-tools/electricity-interconnection-europe/</v>
      </c>
      <c r="K410" s="54" t="str">
        <f>if(len(vlookup(A410,'Input - Capacities'!$F$3:$W$2013,14,0))&gt;0,vlookup(A410,'Input - Capacities'!$F$3:$W$2013,14,0),"-")</f>
        <v>https://docs.google.com/spreadsheets/d/1NfuG5KZw0k_W-zo-2orJOZkrr6nv1OeOQZzY61KNS4M/edit?usp=sharing</v>
      </c>
      <c r="L410" s="53" t="str">
        <f>if(len(vlookup(A410,'Input - Capacities'!$F$3:$W$2013,17,0))&gt;0,vlookup(A410,'Input - Capacities'!$F$3:$W$2013,17,0),"-")</f>
        <v>-</v>
      </c>
      <c r="M410" s="53" t="str">
        <f>if(len(vlookup(A410,'Input - Capacities'!$F$3:$W$2013,18,0))&gt;0,vlookup(A410,'Input - Capacities'!$F$3:$W$2013,18,0),"-")</f>
        <v>-</v>
      </c>
    </row>
    <row r="411">
      <c r="A411" s="53" t="str">
        <f t="array" ref="A411">IFERROR(INDEX('Input - Capacities'!$F$3:$F$1128, MATCH(0,COUNTIF($A$1:A410, 'Input - Capacities'!$F$3:$F$1128), 0)),"")</f>
        <v>TRNFRAXXGBRXX</v>
      </c>
      <c r="B411" s="53" t="str">
        <f t="shared" si="2"/>
        <v>FRAXX</v>
      </c>
      <c r="C411" s="53" t="str">
        <f t="shared" si="3"/>
        <v>GBRXX</v>
      </c>
      <c r="D411" s="53" t="str">
        <f t="shared" ref="D411:E411" si="412">left(B411,3)</f>
        <v>FRA</v>
      </c>
      <c r="E411" s="53" t="str">
        <f t="shared" si="412"/>
        <v>GBR</v>
      </c>
      <c r="F411" s="53">
        <f>max(SUMIFS('Input - Capacities'!$I$3:$I$1128,'Input - Capacities'!$F$3:$F$1128,A411))</f>
        <v>3000</v>
      </c>
      <c r="G411" s="53">
        <f>max(SUMIFS('Input - Capacities'!$J$3:$J$1128,'Input - Capacities'!$F$3:$F$1128,A411))*-1</f>
        <v>3000</v>
      </c>
      <c r="H411" s="53" t="str">
        <f>if(len(vlookup(A411,'Input - Capacities'!$F$3:$W$2013,6,0))&gt;0,vlookup(A411,'Input - Capacities'!$F$3:$W$2013,6,0),"-")</f>
        <v>-</v>
      </c>
      <c r="I411" s="53" t="str">
        <f>if(len(vlookup(A411,'Input - Capacities'!$F$3:$W$2013,7,0))&gt;0,vlookup(A411,'Input - Capacities'!$F$3:$W$2013,7,0),"-")</f>
        <v>-</v>
      </c>
      <c r="J411" s="54" t="str">
        <f>if(len(vlookup(A411,'Input - Capacities'!$F$3:$W$2013,13,0))&gt;0,vlookup(A411,'Input - Capacities'!$F$3:$W$2013,13,0),"-")</f>
        <v>https://ember-climate.org/data/data-tools/electricity-interconnection-europe/</v>
      </c>
      <c r="K411" s="54" t="str">
        <f>if(len(vlookup(A411,'Input - Capacities'!$F$3:$W$2013,14,0))&gt;0,vlookup(A411,'Input - Capacities'!$F$3:$W$2013,14,0),"-")</f>
        <v>https://docs.google.com/spreadsheets/d/1NfuG5KZw0k_W-zo-2orJOZkrr6nv1OeOQZzY61KNS4M/edit?usp=sharing</v>
      </c>
      <c r="L411" s="53" t="str">
        <f>if(len(vlookup(A411,'Input - Capacities'!$F$3:$W$2013,17,0))&gt;0,vlookup(A411,'Input - Capacities'!$F$3:$W$2013,17,0),"-")</f>
        <v>-</v>
      </c>
      <c r="M411" s="53" t="str">
        <f>if(len(vlookup(A411,'Input - Capacities'!$F$3:$W$2013,18,0))&gt;0,vlookup(A411,'Input - Capacities'!$F$3:$W$2013,18,0),"-")</f>
        <v>-</v>
      </c>
    </row>
    <row r="412">
      <c r="A412" s="53" t="str">
        <f t="array" ref="A412">IFERROR(INDEX('Input - Capacities'!$F$3:$F$1128, MATCH(0,COUNTIF($A$1:A411, 'Input - Capacities'!$F$3:$F$1128), 0)),"")</f>
        <v>TRNFRAXXIRLXX</v>
      </c>
      <c r="B412" s="53" t="str">
        <f t="shared" si="2"/>
        <v>FRAXX</v>
      </c>
      <c r="C412" s="53" t="str">
        <f t="shared" si="3"/>
        <v>IRLXX</v>
      </c>
      <c r="D412" s="53" t="str">
        <f t="shared" ref="D412:E412" si="413">left(B412,3)</f>
        <v>FRA</v>
      </c>
      <c r="E412" s="53" t="str">
        <f t="shared" si="413"/>
        <v>IRL</v>
      </c>
      <c r="F412" s="53">
        <f>max(SUMIFS('Input - Capacities'!$I$3:$I$1128,'Input - Capacities'!$F$3:$F$1128,A412))</f>
        <v>0</v>
      </c>
      <c r="G412" s="53">
        <f>max(SUMIFS('Input - Capacities'!$J$3:$J$1128,'Input - Capacities'!$F$3:$F$1128,A412))*-1</f>
        <v>0</v>
      </c>
      <c r="H412" s="53" t="str">
        <f>if(len(vlookup(A412,'Input - Capacities'!$F$3:$W$2013,6,0))&gt;0,vlookup(A412,'Input - Capacities'!$F$3:$W$2013,6,0),"-")</f>
        <v>-</v>
      </c>
      <c r="I412" s="53" t="str">
        <f>if(len(vlookup(A412,'Input - Capacities'!$F$3:$W$2013,7,0))&gt;0,vlookup(A412,'Input - Capacities'!$F$3:$W$2013,7,0),"-")</f>
        <v>-</v>
      </c>
      <c r="J412" s="54" t="str">
        <f>if(len(vlookup(A412,'Input - Capacities'!$F$3:$W$2013,13,0))&gt;0,vlookup(A412,'Input - Capacities'!$F$3:$W$2013,13,0),"-")</f>
        <v>https://ember-climate.org/data/data-tools/electricity-interconnection-europe/</v>
      </c>
      <c r="K412" s="54" t="str">
        <f>if(len(vlookup(A412,'Input - Capacities'!$F$3:$W$2013,14,0))&gt;0,vlookup(A412,'Input - Capacities'!$F$3:$W$2013,14,0),"-")</f>
        <v>https://docs.google.com/spreadsheets/d/1NfuG5KZw0k_W-zo-2orJOZkrr6nv1OeOQZzY61KNS4M/edit?usp=sharing</v>
      </c>
      <c r="L412" s="53" t="str">
        <f>if(len(vlookup(A412,'Input - Capacities'!$F$3:$W$2013,17,0))&gt;0,vlookup(A412,'Input - Capacities'!$F$3:$W$2013,17,0),"-")</f>
        <v>-</v>
      </c>
      <c r="M412" s="53" t="str">
        <f>if(len(vlookup(A412,'Input - Capacities'!$F$3:$W$2013,18,0))&gt;0,vlookup(A412,'Input - Capacities'!$F$3:$W$2013,18,0),"-")</f>
        <v>-</v>
      </c>
    </row>
    <row r="413">
      <c r="A413" s="53" t="str">
        <f t="array" ref="A413">IFERROR(INDEX('Input - Capacities'!$F$3:$F$1128, MATCH(0,COUNTIF($A$1:A412, 'Input - Capacities'!$F$3:$F$1128), 0)),"")</f>
        <v>TRNFRAXXITAXX</v>
      </c>
      <c r="B413" s="53" t="str">
        <f t="shared" si="2"/>
        <v>FRAXX</v>
      </c>
      <c r="C413" s="53" t="str">
        <f t="shared" si="3"/>
        <v>ITAXX</v>
      </c>
      <c r="D413" s="53" t="str">
        <f t="shared" ref="D413:E413" si="414">left(B413,3)</f>
        <v>FRA</v>
      </c>
      <c r="E413" s="53" t="str">
        <f t="shared" si="414"/>
        <v>ITA</v>
      </c>
      <c r="F413" s="53">
        <f>max(SUMIFS('Input - Capacities'!$I$3:$I$1128,'Input - Capacities'!$F$3:$F$1128,A413))</f>
        <v>2900</v>
      </c>
      <c r="G413" s="53">
        <f>max(SUMIFS('Input - Capacities'!$J$3:$J$1128,'Input - Capacities'!$F$3:$F$1128,A413))*-1</f>
        <v>3100</v>
      </c>
      <c r="H413" s="53" t="str">
        <f>if(len(vlookup(A413,'Input - Capacities'!$F$3:$W$2013,6,0))&gt;0,vlookup(A413,'Input - Capacities'!$F$3:$W$2013,6,0),"-")</f>
        <v>-</v>
      </c>
      <c r="I413" s="53" t="str">
        <f>if(len(vlookup(A413,'Input - Capacities'!$F$3:$W$2013,7,0))&gt;0,vlookup(A413,'Input - Capacities'!$F$3:$W$2013,7,0),"-")</f>
        <v>-</v>
      </c>
      <c r="J413" s="54" t="str">
        <f>if(len(vlookup(A413,'Input - Capacities'!$F$3:$W$2013,13,0))&gt;0,vlookup(A413,'Input - Capacities'!$F$3:$W$2013,13,0),"-")</f>
        <v>https://ember-climate.org/data/data-tools/electricity-interconnection-europe/</v>
      </c>
      <c r="K413" s="54" t="str">
        <f>if(len(vlookup(A413,'Input - Capacities'!$F$3:$W$2013,14,0))&gt;0,vlookup(A413,'Input - Capacities'!$F$3:$W$2013,14,0),"-")</f>
        <v>https://docs.google.com/spreadsheets/d/1NfuG5KZw0k_W-zo-2orJOZkrr6nv1OeOQZzY61KNS4M/edit?usp=sharing</v>
      </c>
      <c r="L413" s="53" t="str">
        <f>if(len(vlookup(A413,'Input - Capacities'!$F$3:$W$2013,17,0))&gt;0,vlookup(A413,'Input - Capacities'!$F$3:$W$2013,17,0),"-")</f>
        <v>-</v>
      </c>
      <c r="M413" s="53" t="str">
        <f>if(len(vlookup(A413,'Input - Capacities'!$F$3:$W$2013,18,0))&gt;0,vlookup(A413,'Input - Capacities'!$F$3:$W$2013,18,0),"-")</f>
        <v>-</v>
      </c>
    </row>
    <row r="414">
      <c r="A414" s="53" t="str">
        <f t="array" ref="A414">IFERROR(INDEX('Input - Capacities'!$F$3:$F$1128, MATCH(0,COUNTIF($A$1:A413, 'Input - Capacities'!$F$3:$F$1128), 0)),"")</f>
        <v>TRNFRAXXLUXXX</v>
      </c>
      <c r="B414" s="53" t="str">
        <f t="shared" si="2"/>
        <v>FRAXX</v>
      </c>
      <c r="C414" s="53" t="str">
        <f t="shared" si="3"/>
        <v>LUXXX</v>
      </c>
      <c r="D414" s="53" t="str">
        <f t="shared" ref="D414:E414" si="415">left(B414,3)</f>
        <v>FRA</v>
      </c>
      <c r="E414" s="53" t="str">
        <f t="shared" si="415"/>
        <v>LUX</v>
      </c>
      <c r="F414" s="53">
        <f>max(SUMIFS('Input - Capacities'!$I$3:$I$1128,'Input - Capacities'!$F$3:$F$1128,A414))</f>
        <v>380</v>
      </c>
      <c r="G414" s="53">
        <f>max(SUMIFS('Input - Capacities'!$J$3:$J$1128,'Input - Capacities'!$F$3:$F$1128,A414))*-1</f>
        <v>380</v>
      </c>
      <c r="H414" s="53" t="str">
        <f>if(len(vlookup(A414,'Input - Capacities'!$F$3:$W$2013,6,0))&gt;0,vlookup(A414,'Input - Capacities'!$F$3:$W$2013,6,0),"-")</f>
        <v>-</v>
      </c>
      <c r="I414" s="53" t="str">
        <f>if(len(vlookup(A414,'Input - Capacities'!$F$3:$W$2013,7,0))&gt;0,vlookup(A414,'Input - Capacities'!$F$3:$W$2013,7,0),"-")</f>
        <v>-</v>
      </c>
      <c r="J414" s="54" t="str">
        <f>if(len(vlookup(A414,'Input - Capacities'!$F$3:$W$2013,13,0))&gt;0,vlookup(A414,'Input - Capacities'!$F$3:$W$2013,13,0),"-")</f>
        <v>https://ember-climate.org/data/data-tools/electricity-interconnection-europe/</v>
      </c>
      <c r="K414" s="54" t="str">
        <f>if(len(vlookup(A414,'Input - Capacities'!$F$3:$W$2013,14,0))&gt;0,vlookup(A414,'Input - Capacities'!$F$3:$W$2013,14,0),"-")</f>
        <v>https://docs.google.com/spreadsheets/d/1NfuG5KZw0k_W-zo-2orJOZkrr6nv1OeOQZzY61KNS4M/edit?usp=sharing</v>
      </c>
      <c r="L414" s="53" t="str">
        <f>if(len(vlookup(A414,'Input - Capacities'!$F$3:$W$2013,17,0))&gt;0,vlookup(A414,'Input - Capacities'!$F$3:$W$2013,17,0),"-")</f>
        <v>-</v>
      </c>
      <c r="M414" s="53" t="str">
        <f>if(len(vlookup(A414,'Input - Capacities'!$F$3:$W$2013,18,0))&gt;0,vlookup(A414,'Input - Capacities'!$F$3:$W$2013,18,0),"-")</f>
        <v>-</v>
      </c>
    </row>
    <row r="415">
      <c r="A415" s="53" t="str">
        <f t="array" ref="A415">IFERROR(INDEX('Input - Capacities'!$F$3:$F$1128, MATCH(0,COUNTIF($A$1:A414, 'Input - Capacities'!$F$3:$F$1128), 0)),"")</f>
        <v>TRNGBRXXIRLXX</v>
      </c>
      <c r="B415" s="53" t="str">
        <f t="shared" si="2"/>
        <v>GBRXX</v>
      </c>
      <c r="C415" s="53" t="str">
        <f t="shared" si="3"/>
        <v>IRLXX</v>
      </c>
      <c r="D415" s="53" t="str">
        <f t="shared" ref="D415:E415" si="416">left(B415,3)</f>
        <v>GBR</v>
      </c>
      <c r="E415" s="53" t="str">
        <f t="shared" si="416"/>
        <v>IRL</v>
      </c>
      <c r="F415" s="53">
        <f>max(SUMIFS('Input - Capacities'!$I$3:$I$1128,'Input - Capacities'!$F$3:$F$1128,A415))</f>
        <v>630</v>
      </c>
      <c r="G415" s="53">
        <f>max(SUMIFS('Input - Capacities'!$J$3:$J$1128,'Input - Capacities'!$F$3:$F$1128,A415))*-1</f>
        <v>630</v>
      </c>
      <c r="H415" s="53" t="str">
        <f>if(len(vlookup(A415,'Input - Capacities'!$F$3:$W$2013,6,0))&gt;0,vlookup(A415,'Input - Capacities'!$F$3:$W$2013,6,0),"-")</f>
        <v>-</v>
      </c>
      <c r="I415" s="53" t="str">
        <f>if(len(vlookup(A415,'Input - Capacities'!$F$3:$W$2013,7,0))&gt;0,vlookup(A415,'Input - Capacities'!$F$3:$W$2013,7,0),"-")</f>
        <v>-</v>
      </c>
      <c r="J415" s="54" t="str">
        <f>if(len(vlookup(A415,'Input - Capacities'!$F$3:$W$2013,13,0))&gt;0,vlookup(A415,'Input - Capacities'!$F$3:$W$2013,13,0),"-")</f>
        <v>https://ember-climate.org/data/data-tools/electricity-interconnection-europe/</v>
      </c>
      <c r="K415" s="54" t="str">
        <f>if(len(vlookup(A415,'Input - Capacities'!$F$3:$W$2013,14,0))&gt;0,vlookup(A415,'Input - Capacities'!$F$3:$W$2013,14,0),"-")</f>
        <v>https://docs.google.com/spreadsheets/d/1NfuG5KZw0k_W-zo-2orJOZkrr6nv1OeOQZzY61KNS4M/edit?usp=sharing</v>
      </c>
      <c r="L415" s="53" t="str">
        <f>if(len(vlookup(A415,'Input - Capacities'!$F$3:$W$2013,17,0))&gt;0,vlookup(A415,'Input - Capacities'!$F$3:$W$2013,17,0),"-")</f>
        <v>-</v>
      </c>
      <c r="M415" s="53" t="str">
        <f>if(len(vlookup(A415,'Input - Capacities'!$F$3:$W$2013,18,0))&gt;0,vlookup(A415,'Input - Capacities'!$F$3:$W$2013,18,0),"-")</f>
        <v>-</v>
      </c>
    </row>
    <row r="416">
      <c r="A416" s="53" t="str">
        <f t="array" ref="A416">IFERROR(INDEX('Input - Capacities'!$F$3:$F$1128, MATCH(0,COUNTIF($A$1:A415, 'Input - Capacities'!$F$3:$F$1128), 0)),"")</f>
        <v>TRNGBRXXISLXX</v>
      </c>
      <c r="B416" s="53" t="str">
        <f t="shared" si="2"/>
        <v>GBRXX</v>
      </c>
      <c r="C416" s="53" t="str">
        <f t="shared" si="3"/>
        <v>ISLXX</v>
      </c>
      <c r="D416" s="53" t="str">
        <f t="shared" ref="D416:E416" si="417">left(B416,3)</f>
        <v>GBR</v>
      </c>
      <c r="E416" s="53" t="str">
        <f t="shared" si="417"/>
        <v>ISL</v>
      </c>
      <c r="F416" s="53">
        <f>max(SUMIFS('Input - Capacities'!$I$3:$I$1128,'Input - Capacities'!$F$3:$F$1128,A416))</f>
        <v>0</v>
      </c>
      <c r="G416" s="53">
        <f>max(SUMIFS('Input - Capacities'!$J$3:$J$1128,'Input - Capacities'!$F$3:$F$1128,A416))*-1</f>
        <v>0</v>
      </c>
      <c r="H416" s="53" t="str">
        <f>if(len(vlookup(A416,'Input - Capacities'!$F$3:$W$2013,6,0))&gt;0,vlookup(A416,'Input - Capacities'!$F$3:$W$2013,6,0),"-")</f>
        <v>-</v>
      </c>
      <c r="I416" s="53" t="str">
        <f>if(len(vlookup(A416,'Input - Capacities'!$F$3:$W$2013,7,0))&gt;0,vlookup(A416,'Input - Capacities'!$F$3:$W$2013,7,0),"-")</f>
        <v>-</v>
      </c>
      <c r="J416" s="54" t="str">
        <f>if(len(vlookup(A416,'Input - Capacities'!$F$3:$W$2013,13,0))&gt;0,vlookup(A416,'Input - Capacities'!$F$3:$W$2013,13,0),"-")</f>
        <v>https://www.ruv.is/frettir/innlent/saestrengur-ekki-lengur-samkeppnishaefur</v>
      </c>
      <c r="K416" s="55" t="str">
        <f>if(len(vlookup(A416,'Input - Capacities'!$F$3:$W$2013,14,0))&gt;0,vlookup(A416,'Input - Capacities'!$F$3:$W$2013,14,0),"-")</f>
        <v>-</v>
      </c>
      <c r="L416" s="53" t="str">
        <f>if(len(vlookup(A416,'Input - Capacities'!$F$3:$W$2013,17,0))&gt;0,vlookup(A416,'Input - Capacities'!$F$3:$W$2013,17,0),"-")</f>
        <v>-</v>
      </c>
      <c r="M416" s="53" t="str">
        <f>if(len(vlookup(A416,'Input - Capacities'!$F$3:$W$2013,18,0))&gt;0,vlookup(A416,'Input - Capacities'!$F$3:$W$2013,18,0),"-")</f>
        <v>Plans for the ICELINK interconnector linking Iceland and Scotland are currently on-hold. </v>
      </c>
    </row>
    <row r="417">
      <c r="A417" s="53" t="str">
        <f t="array" ref="A417">IFERROR(INDEX('Input - Capacities'!$F$3:$F$1128, MATCH(0,COUNTIF($A$1:A416, 'Input - Capacities'!$F$3:$F$1128), 0)),"")</f>
        <v>TRNGBRXXNLDXX</v>
      </c>
      <c r="B417" s="53" t="str">
        <f t="shared" si="2"/>
        <v>GBRXX</v>
      </c>
      <c r="C417" s="53" t="str">
        <f t="shared" si="3"/>
        <v>NLDXX</v>
      </c>
      <c r="D417" s="53" t="str">
        <f t="shared" ref="D417:E417" si="418">left(B417,3)</f>
        <v>GBR</v>
      </c>
      <c r="E417" s="53" t="str">
        <f t="shared" si="418"/>
        <v>NLD</v>
      </c>
      <c r="F417" s="53">
        <f>max(SUMIFS('Input - Capacities'!$I$3:$I$1128,'Input - Capacities'!$F$3:$F$1128,A417))</f>
        <v>1000</v>
      </c>
      <c r="G417" s="53">
        <f>max(SUMIFS('Input - Capacities'!$J$3:$J$1128,'Input - Capacities'!$F$3:$F$1128,A417))*-1</f>
        <v>1000</v>
      </c>
      <c r="H417" s="53" t="str">
        <f>if(len(vlookup(A417,'Input - Capacities'!$F$3:$W$2013,6,0))&gt;0,vlookup(A417,'Input - Capacities'!$F$3:$W$2013,6,0),"-")</f>
        <v>-</v>
      </c>
      <c r="I417" s="53" t="str">
        <f>if(len(vlookup(A417,'Input - Capacities'!$F$3:$W$2013,7,0))&gt;0,vlookup(A417,'Input - Capacities'!$F$3:$W$2013,7,0),"-")</f>
        <v>-</v>
      </c>
      <c r="J417" s="54" t="str">
        <f>if(len(vlookup(A417,'Input - Capacities'!$F$3:$W$2013,13,0))&gt;0,vlookup(A417,'Input - Capacities'!$F$3:$W$2013,13,0),"-")</f>
        <v>https://ember-climate.org/data/data-tools/electricity-interconnection-europe/</v>
      </c>
      <c r="K417" s="54" t="str">
        <f>if(len(vlookup(A417,'Input - Capacities'!$F$3:$W$2013,14,0))&gt;0,vlookup(A417,'Input - Capacities'!$F$3:$W$2013,14,0),"-")</f>
        <v>https://docs.google.com/spreadsheets/d/1NfuG5KZw0k_W-zo-2orJOZkrr6nv1OeOQZzY61KNS4M/edit?usp=sharing</v>
      </c>
      <c r="L417" s="53" t="str">
        <f>if(len(vlookup(A417,'Input - Capacities'!$F$3:$W$2013,17,0))&gt;0,vlookup(A417,'Input - Capacities'!$F$3:$W$2013,17,0),"-")</f>
        <v>-</v>
      </c>
      <c r="M417" s="53" t="str">
        <f>if(len(vlookup(A417,'Input - Capacities'!$F$3:$W$2013,18,0))&gt;0,vlookup(A417,'Input - Capacities'!$F$3:$W$2013,18,0),"-")</f>
        <v>-</v>
      </c>
    </row>
    <row r="418">
      <c r="A418" s="53" t="str">
        <f t="array" ref="A418">IFERROR(INDEX('Input - Capacities'!$F$3:$F$1128, MATCH(0,COUNTIF($A$1:A417, 'Input - Capacities'!$F$3:$F$1128), 0)),"")</f>
        <v>TRNGBRXXNORXX</v>
      </c>
      <c r="B418" s="53" t="str">
        <f t="shared" si="2"/>
        <v>GBRXX</v>
      </c>
      <c r="C418" s="53" t="str">
        <f t="shared" si="3"/>
        <v>NORXX</v>
      </c>
      <c r="D418" s="53" t="str">
        <f t="shared" ref="D418:E418" si="419">left(B418,3)</f>
        <v>GBR</v>
      </c>
      <c r="E418" s="53" t="str">
        <f t="shared" si="419"/>
        <v>NOR</v>
      </c>
      <c r="F418" s="53">
        <f>max(SUMIFS('Input - Capacities'!$I$3:$I$1128,'Input - Capacities'!$F$3:$F$1128,A418))</f>
        <v>1400</v>
      </c>
      <c r="G418" s="53">
        <f>max(SUMIFS('Input - Capacities'!$J$3:$J$1128,'Input - Capacities'!$F$3:$F$1128,A418))*-1</f>
        <v>1400</v>
      </c>
      <c r="H418" s="53" t="str">
        <f>if(len(vlookup(A418,'Input - Capacities'!$F$3:$W$2013,6,0))&gt;0,vlookup(A418,'Input - Capacities'!$F$3:$W$2013,6,0),"-")</f>
        <v>-</v>
      </c>
      <c r="I418" s="53" t="str">
        <f>if(len(vlookup(A418,'Input - Capacities'!$F$3:$W$2013,7,0))&gt;0,vlookup(A418,'Input - Capacities'!$F$3:$W$2013,7,0),"-")</f>
        <v>-</v>
      </c>
      <c r="J418" s="54" t="str">
        <f>if(len(vlookup(A418,'Input - Capacities'!$F$3:$W$2013,13,0))&gt;0,vlookup(A418,'Input - Capacities'!$F$3:$W$2013,13,0),"-")</f>
        <v>https://ember-climate.org/data/data-tools/electricity-interconnection-europe/</v>
      </c>
      <c r="K418" s="54" t="str">
        <f>if(len(vlookup(A418,'Input - Capacities'!$F$3:$W$2013,14,0))&gt;0,vlookup(A418,'Input - Capacities'!$F$3:$W$2013,14,0),"-")</f>
        <v>https://docs.google.com/spreadsheets/d/1NfuG5KZw0k_W-zo-2orJOZkrr6nv1OeOQZzY61KNS4M/edit?usp=sharing</v>
      </c>
      <c r="L418" s="53" t="str">
        <f>if(len(vlookup(A418,'Input - Capacities'!$F$3:$W$2013,17,0))&gt;0,vlookup(A418,'Input - Capacities'!$F$3:$W$2013,17,0),"-")</f>
        <v>-</v>
      </c>
      <c r="M418" s="53" t="str">
        <f>if(len(vlookup(A418,'Input - Capacities'!$F$3:$W$2013,18,0))&gt;0,vlookup(A418,'Input - Capacities'!$F$3:$W$2013,18,0),"-")</f>
        <v>-</v>
      </c>
    </row>
    <row r="419">
      <c r="A419" s="53" t="str">
        <f t="array" ref="A419">IFERROR(INDEX('Input - Capacities'!$F$3:$F$1128, MATCH(0,COUNTIF($A$1:A418, 'Input - Capacities'!$F$3:$F$1128), 0)),"")</f>
        <v>TRNGEOXXRUSSO</v>
      </c>
      <c r="B419" s="53" t="str">
        <f t="shared" si="2"/>
        <v>GEOXX</v>
      </c>
      <c r="C419" s="53" t="str">
        <f t="shared" si="3"/>
        <v>RUSSO</v>
      </c>
      <c r="D419" s="53" t="str">
        <f t="shared" ref="D419:E419" si="420">left(B419,3)</f>
        <v>GEO</v>
      </c>
      <c r="E419" s="53" t="str">
        <f t="shared" si="420"/>
        <v>RUS</v>
      </c>
      <c r="F419" s="53">
        <f>max(SUMIFS('Input - Capacities'!$I$3:$I$1128,'Input - Capacities'!$F$3:$F$1128,A419))</f>
        <v>950</v>
      </c>
      <c r="G419" s="53">
        <f>max(SUMIFS('Input - Capacities'!$J$3:$J$1128,'Input - Capacities'!$F$3:$F$1128,A419))*-1</f>
        <v>950</v>
      </c>
      <c r="H419" s="53" t="str">
        <f>if(len(vlookup(A419,'Input - Capacities'!$F$3:$W$2013,6,0))&gt;0,vlookup(A419,'Input - Capacities'!$F$3:$W$2013,6,0),"-")</f>
        <v>-</v>
      </c>
      <c r="I419" s="53" t="str">
        <f>if(len(vlookup(A419,'Input - Capacities'!$F$3:$W$2013,7,0))&gt;0,vlookup(A419,'Input - Capacities'!$F$3:$W$2013,7,0),"-")</f>
        <v>-</v>
      </c>
      <c r="J419" s="54" t="str">
        <f>if(len(vlookup(A419,'Input - Capacities'!$F$3:$W$2013,13,0))&gt;0,vlookup(A419,'Input - Capacities'!$F$3:$W$2013,13,0),"-")</f>
        <v>https://www.gse.com.ge/sw/static/file/TYNDP_GE-2023-2033_ENG_corr.PDF</v>
      </c>
      <c r="K419" s="55" t="str">
        <f>if(len(vlookup(A419,'Input - Capacities'!$F$3:$W$2013,14,0))&gt;0,vlookup(A419,'Input - Capacities'!$F$3:$W$2013,14,0),"-")</f>
        <v>-</v>
      </c>
      <c r="L419" s="53" t="str">
        <f>if(len(vlookup(A419,'Input - Capacities'!$F$3:$W$2013,17,0))&gt;0,vlookup(A419,'Input - Capacities'!$F$3:$W$2013,17,0),"-")</f>
        <v>-</v>
      </c>
      <c r="M419" s="53" t="str">
        <f>if(len(vlookup(A419,'Input - Capacities'!$F$3:$W$2013,18,0))&gt;0,vlookup(A419,'Input - Capacities'!$F$3:$W$2013,18,0),"-")</f>
        <v>-</v>
      </c>
    </row>
    <row r="420">
      <c r="A420" s="53" t="str">
        <f t="array" ref="A420">IFERROR(INDEX('Input - Capacities'!$F$3:$F$1128, MATCH(0,COUNTIF($A$1:A419, 'Input - Capacities'!$F$3:$F$1128), 0)),"")</f>
        <v>TRNGEOXXTURXX</v>
      </c>
      <c r="B420" s="53" t="str">
        <f t="shared" si="2"/>
        <v>GEOXX</v>
      </c>
      <c r="C420" s="53" t="str">
        <f t="shared" si="3"/>
        <v>TURXX</v>
      </c>
      <c r="D420" s="53" t="str">
        <f t="shared" ref="D420:E420" si="421">left(B420,3)</f>
        <v>GEO</v>
      </c>
      <c r="E420" s="53" t="str">
        <f t="shared" si="421"/>
        <v>TUR</v>
      </c>
      <c r="F420" s="53">
        <f>max(SUMIFS('Input - Capacities'!$I$3:$I$1128,'Input - Capacities'!$F$3:$F$1128,A420))</f>
        <v>1050</v>
      </c>
      <c r="G420" s="53">
        <f>max(SUMIFS('Input - Capacities'!$J$3:$J$1128,'Input - Capacities'!$F$3:$F$1128,A420))*-1</f>
        <v>0</v>
      </c>
      <c r="H420" s="53" t="str">
        <f>if(len(vlookup(A420,'Input - Capacities'!$F$3:$W$2013,6,0))&gt;0,vlookup(A420,'Input - Capacities'!$F$3:$W$2013,6,0),"-")</f>
        <v>-</v>
      </c>
      <c r="I420" s="53" t="str">
        <f>if(len(vlookup(A420,'Input - Capacities'!$F$3:$W$2013,7,0))&gt;0,vlookup(A420,'Input - Capacities'!$F$3:$W$2013,7,0),"-")</f>
        <v>-</v>
      </c>
      <c r="J420" s="54" t="str">
        <f>if(len(vlookup(A420,'Input - Capacities'!$F$3:$W$2013,13,0))&gt;0,vlookup(A420,'Input - Capacities'!$F$3:$W$2013,13,0),"-")</f>
        <v>https://www.gse.com.ge/sw/static/file/TYNDP_GE-2023-2033_ENG_corr.PDF</v>
      </c>
      <c r="K420" s="55" t="str">
        <f>if(len(vlookup(A420,'Input - Capacities'!$F$3:$W$2013,14,0))&gt;0,vlookup(A420,'Input - Capacities'!$F$3:$W$2013,14,0),"-")</f>
        <v>-</v>
      </c>
      <c r="L420" s="53" t="str">
        <f>if(len(vlookup(A420,'Input - Capacities'!$F$3:$W$2013,17,0))&gt;0,vlookup(A420,'Input - Capacities'!$F$3:$W$2013,17,0),"-")</f>
        <v>-</v>
      </c>
      <c r="M420" s="53" t="str">
        <f>if(len(vlookup(A420,'Input - Capacities'!$F$3:$W$2013,18,0))&gt;0,vlookup(A420,'Input - Capacities'!$F$3:$W$2013,18,0),"-")</f>
        <v>-</v>
      </c>
    </row>
    <row r="421">
      <c r="A421" s="53" t="str">
        <f t="array" ref="A421">IFERROR(INDEX('Input - Capacities'!$F$3:$F$1128, MATCH(0,COUNTIF($A$1:A420, 'Input - Capacities'!$F$3:$F$1128), 0)),"")</f>
        <v>TRNGHAXXTGOXX</v>
      </c>
      <c r="B421" s="53" t="str">
        <f t="shared" si="2"/>
        <v>GHAXX</v>
      </c>
      <c r="C421" s="53" t="str">
        <f t="shared" si="3"/>
        <v>TGOXX</v>
      </c>
      <c r="D421" s="53" t="str">
        <f t="shared" ref="D421:E421" si="422">left(B421,3)</f>
        <v>GHA</v>
      </c>
      <c r="E421" s="53" t="str">
        <f t="shared" si="422"/>
        <v>TGO</v>
      </c>
      <c r="F421" s="53">
        <f>max(SUMIFS('Input - Capacities'!$I$3:$I$1128,'Input - Capacities'!$F$3:$F$1128,A421))</f>
        <v>438</v>
      </c>
      <c r="G421" s="53">
        <f>max(SUMIFS('Input - Capacities'!$J$3:$J$1128,'Input - Capacities'!$F$3:$F$1128,A421))*-1</f>
        <v>438</v>
      </c>
      <c r="H421" s="53" t="str">
        <f>if(len(vlookup(A421,'Input - Capacities'!$F$3:$W$2013,6,0))&gt;0,vlookup(A421,'Input - Capacities'!$F$3:$W$2013,6,0),"-")</f>
        <v>-</v>
      </c>
      <c r="I421" s="53" t="str">
        <f>if(len(vlookup(A421,'Input - Capacities'!$F$3:$W$2013,7,0))&gt;0,vlookup(A421,'Input - Capacities'!$F$3:$W$2013,7,0),"-")</f>
        <v>-</v>
      </c>
      <c r="J421" s="54" t="str">
        <f>if(len(vlookup(A421,'Input - Capacities'!$F$3:$W$2013,13,0))&gt;0,vlookup(A421,'Input - Capacities'!$F$3:$W$2013,13,0),"-")</f>
        <v>https://www.irena.org/-/media/Files/IRENA/Agency/Publication/2018/Nov/IRENA_Planning_West_Africa_2018.pdf</v>
      </c>
      <c r="K421" s="55" t="str">
        <f>if(len(vlookup(A421,'Input - Capacities'!$F$3:$W$2013,14,0))&gt;0,vlookup(A421,'Input - Capacities'!$F$3:$W$2013,14,0),"-")</f>
        <v>-</v>
      </c>
      <c r="L421" s="53" t="str">
        <f>if(len(vlookup(A421,'Input - Capacities'!$F$3:$W$2013,17,0))&gt;0,vlookup(A421,'Input - Capacities'!$F$3:$W$2013,17,0),"-")</f>
        <v>-</v>
      </c>
      <c r="M421" s="53" t="str">
        <f>if(len(vlookup(A421,'Input - Capacities'!$F$3:$W$2013,18,0))&gt;0,vlookup(A421,'Input - Capacities'!$F$3:$W$2013,18,0),"-")</f>
        <v>-</v>
      </c>
    </row>
    <row r="422">
      <c r="A422" s="53" t="str">
        <f t="array" ref="A422">IFERROR(INDEX('Input - Capacities'!$F$3:$F$1128, MATCH(0,COUNTIF($A$1:A421, 'Input - Capacities'!$F$3:$F$1128), 0)),"")</f>
        <v>TRNGRCXXITAXX</v>
      </c>
      <c r="B422" s="53" t="str">
        <f t="shared" si="2"/>
        <v>GRCXX</v>
      </c>
      <c r="C422" s="53" t="str">
        <f t="shared" si="3"/>
        <v>ITAXX</v>
      </c>
      <c r="D422" s="53" t="str">
        <f t="shared" ref="D422:E422" si="423">left(B422,3)</f>
        <v>GRC</v>
      </c>
      <c r="E422" s="53" t="str">
        <f t="shared" si="423"/>
        <v>ITA</v>
      </c>
      <c r="F422" s="53">
        <f>max(SUMIFS('Input - Capacities'!$I$3:$I$1128,'Input - Capacities'!$F$3:$F$1128,A422))</f>
        <v>500</v>
      </c>
      <c r="G422" s="53">
        <f>max(SUMIFS('Input - Capacities'!$J$3:$J$1128,'Input - Capacities'!$F$3:$F$1128,A422))*-1</f>
        <v>500</v>
      </c>
      <c r="H422" s="53" t="str">
        <f>if(len(vlookup(A422,'Input - Capacities'!$F$3:$W$2013,6,0))&gt;0,vlookup(A422,'Input - Capacities'!$F$3:$W$2013,6,0),"-")</f>
        <v>-</v>
      </c>
      <c r="I422" s="53" t="str">
        <f>if(len(vlookup(A422,'Input - Capacities'!$F$3:$W$2013,7,0))&gt;0,vlookup(A422,'Input - Capacities'!$F$3:$W$2013,7,0),"-")</f>
        <v>-</v>
      </c>
      <c r="J422" s="54" t="str">
        <f>if(len(vlookup(A422,'Input - Capacities'!$F$3:$W$2013,13,0))&gt;0,vlookup(A422,'Input - Capacities'!$F$3:$W$2013,13,0),"-")</f>
        <v>https://ember-climate.org/data/data-tools/electricity-interconnection-europe/</v>
      </c>
      <c r="K422" s="54" t="str">
        <f>if(len(vlookup(A422,'Input - Capacities'!$F$3:$W$2013,14,0))&gt;0,vlookup(A422,'Input - Capacities'!$F$3:$W$2013,14,0),"-")</f>
        <v>https://docs.google.com/spreadsheets/d/1NfuG5KZw0k_W-zo-2orJOZkrr6nv1OeOQZzY61KNS4M/edit?usp=sharing</v>
      </c>
      <c r="L422" s="53" t="str">
        <f>if(len(vlookup(A422,'Input - Capacities'!$F$3:$W$2013,17,0))&gt;0,vlookup(A422,'Input - Capacities'!$F$3:$W$2013,17,0),"-")</f>
        <v>-</v>
      </c>
      <c r="M422" s="53" t="str">
        <f>if(len(vlookup(A422,'Input - Capacities'!$F$3:$W$2013,18,0))&gt;0,vlookup(A422,'Input - Capacities'!$F$3:$W$2013,18,0),"-")</f>
        <v>-</v>
      </c>
    </row>
    <row r="423">
      <c r="A423" s="53" t="str">
        <f t="array" ref="A423">IFERROR(INDEX('Input - Capacities'!$F$3:$F$1128, MATCH(0,COUNTIF($A$1:A422, 'Input - Capacities'!$F$3:$F$1128), 0)),"")</f>
        <v>TRNGRCXXMKDXX</v>
      </c>
      <c r="B423" s="53" t="str">
        <f t="shared" si="2"/>
        <v>GRCXX</v>
      </c>
      <c r="C423" s="53" t="str">
        <f t="shared" si="3"/>
        <v>MKDXX</v>
      </c>
      <c r="D423" s="53" t="str">
        <f t="shared" ref="D423:E423" si="424">left(B423,3)</f>
        <v>GRC</v>
      </c>
      <c r="E423" s="53" t="str">
        <f t="shared" si="424"/>
        <v>MKD</v>
      </c>
      <c r="F423" s="53">
        <f>max(SUMIFS('Input - Capacities'!$I$3:$I$1128,'Input - Capacities'!$F$3:$F$1128,A423))</f>
        <v>1100</v>
      </c>
      <c r="G423" s="53">
        <f>max(SUMIFS('Input - Capacities'!$J$3:$J$1128,'Input - Capacities'!$F$3:$F$1128,A423))*-1</f>
        <v>1100</v>
      </c>
      <c r="H423" s="53" t="str">
        <f>if(len(vlookup(A423,'Input - Capacities'!$F$3:$W$2013,6,0))&gt;0,vlookup(A423,'Input - Capacities'!$F$3:$W$2013,6,0),"-")</f>
        <v>-</v>
      </c>
      <c r="I423" s="53" t="str">
        <f>if(len(vlookup(A423,'Input - Capacities'!$F$3:$W$2013,7,0))&gt;0,vlookup(A423,'Input - Capacities'!$F$3:$W$2013,7,0),"-")</f>
        <v>-</v>
      </c>
      <c r="J423" s="54" t="str">
        <f>if(len(vlookup(A423,'Input - Capacities'!$F$3:$W$2013,13,0))&gt;0,vlookup(A423,'Input - Capacities'!$F$3:$W$2013,13,0),"-")</f>
        <v>https://ember-climate.org/data/data-tools/electricity-interconnection-europe/</v>
      </c>
      <c r="K423" s="54" t="str">
        <f>if(len(vlookup(A423,'Input - Capacities'!$F$3:$W$2013,14,0))&gt;0,vlookup(A423,'Input - Capacities'!$F$3:$W$2013,14,0),"-")</f>
        <v>https://docs.google.com/spreadsheets/d/1NfuG5KZw0k_W-zo-2orJOZkrr6nv1OeOQZzY61KNS4M/edit?usp=sharing</v>
      </c>
      <c r="L423" s="53" t="str">
        <f>if(len(vlookup(A423,'Input - Capacities'!$F$3:$W$2013,17,0))&gt;0,vlookup(A423,'Input - Capacities'!$F$3:$W$2013,17,0),"-")</f>
        <v>-</v>
      </c>
      <c r="M423" s="53" t="str">
        <f>if(len(vlookup(A423,'Input - Capacities'!$F$3:$W$2013,18,0))&gt;0,vlookup(A423,'Input - Capacities'!$F$3:$W$2013,18,0),"-")</f>
        <v>-</v>
      </c>
    </row>
    <row r="424">
      <c r="A424" s="53" t="str">
        <f t="array" ref="A424">IFERROR(INDEX('Input - Capacities'!$F$3:$F$1128, MATCH(0,COUNTIF($A$1:A423, 'Input - Capacities'!$F$3:$F$1128), 0)),"")</f>
        <v>TRNGRCXXTURXX</v>
      </c>
      <c r="B424" s="53" t="str">
        <f t="shared" si="2"/>
        <v>GRCXX</v>
      </c>
      <c r="C424" s="53" t="str">
        <f t="shared" si="3"/>
        <v>TURXX</v>
      </c>
      <c r="D424" s="53" t="str">
        <f t="shared" ref="D424:E424" si="425">left(B424,3)</f>
        <v>GRC</v>
      </c>
      <c r="E424" s="53" t="str">
        <f t="shared" si="425"/>
        <v>TUR</v>
      </c>
      <c r="F424" s="53">
        <f>max(SUMIFS('Input - Capacities'!$I$3:$I$1128,'Input - Capacities'!$F$3:$F$1128,A424))</f>
        <v>660</v>
      </c>
      <c r="G424" s="53">
        <f>max(SUMIFS('Input - Capacities'!$J$3:$J$1128,'Input - Capacities'!$F$3:$F$1128,A424))*-1</f>
        <v>660</v>
      </c>
      <c r="H424" s="53" t="str">
        <f>if(len(vlookup(A424,'Input - Capacities'!$F$3:$W$2013,6,0))&gt;0,vlookup(A424,'Input - Capacities'!$F$3:$W$2013,6,0),"-")</f>
        <v>-</v>
      </c>
      <c r="I424" s="53" t="str">
        <f>if(len(vlookup(A424,'Input - Capacities'!$F$3:$W$2013,7,0))&gt;0,vlookup(A424,'Input - Capacities'!$F$3:$W$2013,7,0),"-")</f>
        <v>-</v>
      </c>
      <c r="J424" s="54" t="str">
        <f>if(len(vlookup(A424,'Input - Capacities'!$F$3:$W$2013,13,0))&gt;0,vlookup(A424,'Input - Capacities'!$F$3:$W$2013,13,0),"-")</f>
        <v>https://ember-climate.org/data/data-tools/electricity-interconnection-europe/</v>
      </c>
      <c r="K424" s="54" t="str">
        <f>if(len(vlookup(A424,'Input - Capacities'!$F$3:$W$2013,14,0))&gt;0,vlookup(A424,'Input - Capacities'!$F$3:$W$2013,14,0),"-")</f>
        <v>https://docs.google.com/spreadsheets/d/1NfuG5KZw0k_W-zo-2orJOZkrr6nv1OeOQZzY61KNS4M/edit?usp=sharing</v>
      </c>
      <c r="L424" s="53" t="str">
        <f>if(len(vlookup(A424,'Input - Capacities'!$F$3:$W$2013,17,0))&gt;0,vlookup(A424,'Input - Capacities'!$F$3:$W$2013,17,0),"-")</f>
        <v>-</v>
      </c>
      <c r="M424" s="53" t="str">
        <f>if(len(vlookup(A424,'Input - Capacities'!$F$3:$W$2013,18,0))&gt;0,vlookup(A424,'Input - Capacities'!$F$3:$W$2013,18,0),"-")</f>
        <v>-</v>
      </c>
    </row>
    <row r="425">
      <c r="A425" s="53" t="str">
        <f t="array" ref="A425">IFERROR(INDEX('Input - Capacities'!$F$3:$F$1128, MATCH(0,COUNTIF($A$1:A424, 'Input - Capacities'!$F$3:$F$1128), 0)),"")</f>
        <v>TRNGTMXXHNDXX</v>
      </c>
      <c r="B425" s="53" t="str">
        <f t="shared" si="2"/>
        <v>GTMXX</v>
      </c>
      <c r="C425" s="53" t="str">
        <f t="shared" si="3"/>
        <v>HNDXX</v>
      </c>
      <c r="D425" s="53" t="str">
        <f t="shared" ref="D425:E425" si="426">left(B425,3)</f>
        <v>GTM</v>
      </c>
      <c r="E425" s="53" t="str">
        <f t="shared" si="426"/>
        <v>HND</v>
      </c>
      <c r="F425" s="53">
        <f>max(SUMIFS('Input - Capacities'!$I$3:$I$1128,'Input - Capacities'!$F$3:$F$1128,A425))</f>
        <v>300</v>
      </c>
      <c r="G425" s="53">
        <f>max(SUMIFS('Input - Capacities'!$J$3:$J$1128,'Input - Capacities'!$F$3:$F$1128,A425))*-1</f>
        <v>300</v>
      </c>
      <c r="H425" s="53">
        <f>if(len(vlookup(A425,'Input - Capacities'!$F$3:$W$2013,6,0))&gt;0,vlookup(A425,'Input - Capacities'!$F$3:$W$2013,6,0),"-")</f>
        <v>230</v>
      </c>
      <c r="I425" s="53" t="str">
        <f>if(len(vlookup(A425,'Input - Capacities'!$F$3:$W$2013,7,0))&gt;0,vlookup(A425,'Input - Capacities'!$F$3:$W$2013,7,0),"-")</f>
        <v>-</v>
      </c>
      <c r="J425" s="54" t="str">
        <f>if(len(vlookup(A425,'Input - Capacities'!$F$3:$W$2013,13,0))&gt;0,vlookup(A425,'Input - Capacities'!$F$3:$W$2013,13,0),"-")</f>
        <v>https://www.cepal.org/sites/default/files/events/files/foreplen_sesion5_cier_0.pdf</v>
      </c>
      <c r="K425" s="55" t="str">
        <f>if(len(vlookup(A425,'Input - Capacities'!$F$3:$W$2013,14,0))&gt;0,vlookup(A425,'Input - Capacities'!$F$3:$W$2013,14,0),"-")</f>
        <v>-</v>
      </c>
      <c r="L425" s="53" t="str">
        <f>if(len(vlookup(A425,'Input - Capacities'!$F$3:$W$2013,17,0))&gt;0,vlookup(A425,'Input - Capacities'!$F$3:$W$2013,17,0),"-")</f>
        <v>-</v>
      </c>
      <c r="M425" s="53" t="str">
        <f>if(len(vlookup(A425,'Input - Capacities'!$F$3:$W$2013,18,0))&gt;0,vlookup(A425,'Input - Capacities'!$F$3:$W$2013,18,0),"-")</f>
        <v>Addition of second circuit on existing SIEPAC pathways is planned but no expected commissioning year as of now.</v>
      </c>
    </row>
    <row r="426">
      <c r="A426" s="53" t="str">
        <f t="array" ref="A426">IFERROR(INDEX('Input - Capacities'!$F$3:$F$1128, MATCH(0,COUNTIF($A$1:A425, 'Input - Capacities'!$F$3:$F$1128), 0)),"")</f>
        <v>TRNGTMXXMEXXX</v>
      </c>
      <c r="B426" s="53" t="str">
        <f t="shared" si="2"/>
        <v>GTMXX</v>
      </c>
      <c r="C426" s="53" t="str">
        <f t="shared" si="3"/>
        <v>MEXXX</v>
      </c>
      <c r="D426" s="53" t="str">
        <f t="shared" ref="D426:E426" si="427">left(B426,3)</f>
        <v>GTM</v>
      </c>
      <c r="E426" s="53" t="str">
        <f t="shared" si="427"/>
        <v>MEX</v>
      </c>
      <c r="F426" s="53">
        <f>max(SUMIFS('Input - Capacities'!$I$3:$I$1128,'Input - Capacities'!$F$3:$F$1128,A426))</f>
        <v>200</v>
      </c>
      <c r="G426" s="53">
        <f>max(SUMIFS('Input - Capacities'!$J$3:$J$1128,'Input - Capacities'!$F$3:$F$1128,A426))*-1</f>
        <v>200</v>
      </c>
      <c r="H426" s="53">
        <f>if(len(vlookup(A426,'Input - Capacities'!$F$3:$W$2013,6,0))&gt;0,vlookup(A426,'Input - Capacities'!$F$3:$W$2013,6,0),"-")</f>
        <v>400</v>
      </c>
      <c r="I426" s="53" t="str">
        <f>if(len(vlookup(A426,'Input - Capacities'!$F$3:$W$2013,7,0))&gt;0,vlookup(A426,'Input - Capacities'!$F$3:$W$2013,7,0),"-")</f>
        <v>-</v>
      </c>
      <c r="J426" s="54" t="str">
        <f>if(len(vlookup(A426,'Input - Capacities'!$F$3:$W$2013,13,0))&gt;0,vlookup(A426,'Input - Capacities'!$F$3:$W$2013,13,0),"-")</f>
        <v>https://www.cepal.org/sites/default/files/events/files/foreplen_sesion5_cier_0.pdf</v>
      </c>
      <c r="K426" s="55" t="str">
        <f>if(len(vlookup(A426,'Input - Capacities'!$F$3:$W$2013,14,0))&gt;0,vlookup(A426,'Input - Capacities'!$F$3:$W$2013,14,0),"-")</f>
        <v>-</v>
      </c>
      <c r="L426" s="53" t="str">
        <f>if(len(vlookup(A426,'Input - Capacities'!$F$3:$W$2013,17,0))&gt;0,vlookup(A426,'Input - Capacities'!$F$3:$W$2013,17,0),"-")</f>
        <v>-</v>
      </c>
      <c r="M426" s="53" t="str">
        <f>if(len(vlookup(A426,'Input - Capacities'!$F$3:$W$2013,18,0))&gt;0,vlookup(A426,'Input - Capacities'!$F$3:$W$2013,18,0),"-")</f>
        <v>In the CIER document it is mentioned that additional capacity is being studied but no mentioning of capacities nor years. Probably too preliminary to include.</v>
      </c>
    </row>
    <row r="427">
      <c r="A427" s="53" t="str">
        <f t="array" ref="A427">IFERROR(INDEX('Input - Capacities'!$F$3:$F$1128, MATCH(0,COUNTIF($A$1:A426, 'Input - Capacities'!$F$3:$F$1128), 0)),"")</f>
        <v>TRNGTMXXSLVXX</v>
      </c>
      <c r="B427" s="53" t="str">
        <f t="shared" si="2"/>
        <v>GTMXX</v>
      </c>
      <c r="C427" s="53" t="str">
        <f t="shared" si="3"/>
        <v>SLVXX</v>
      </c>
      <c r="D427" s="53" t="str">
        <f t="shared" ref="D427:E427" si="428">left(B427,3)</f>
        <v>GTM</v>
      </c>
      <c r="E427" s="53" t="str">
        <f t="shared" si="428"/>
        <v>SLV</v>
      </c>
      <c r="F427" s="53">
        <f>max(SUMIFS('Input - Capacities'!$I$3:$I$1128,'Input - Capacities'!$F$3:$F$1128,A427))</f>
        <v>300</v>
      </c>
      <c r="G427" s="53">
        <f>max(SUMIFS('Input - Capacities'!$J$3:$J$1128,'Input - Capacities'!$F$3:$F$1128,A427))*-1</f>
        <v>300</v>
      </c>
      <c r="H427" s="53">
        <f>if(len(vlookup(A427,'Input - Capacities'!$F$3:$W$2013,6,0))&gt;0,vlookup(A427,'Input - Capacities'!$F$3:$W$2013,6,0),"-")</f>
        <v>230</v>
      </c>
      <c r="I427" s="53" t="str">
        <f>if(len(vlookup(A427,'Input - Capacities'!$F$3:$W$2013,7,0))&gt;0,vlookup(A427,'Input - Capacities'!$F$3:$W$2013,7,0),"-")</f>
        <v>-</v>
      </c>
      <c r="J427" s="54" t="str">
        <f>if(len(vlookup(A427,'Input - Capacities'!$F$3:$W$2013,13,0))&gt;0,vlookup(A427,'Input - Capacities'!$F$3:$W$2013,13,0),"-")</f>
        <v>https://www.cepal.org/sites/default/files/events/files/foreplen_sesion5_cier_0.pdf</v>
      </c>
      <c r="K427" s="55" t="str">
        <f>if(len(vlookup(A427,'Input - Capacities'!$F$3:$W$2013,14,0))&gt;0,vlookup(A427,'Input - Capacities'!$F$3:$W$2013,14,0),"-")</f>
        <v>-</v>
      </c>
      <c r="L427" s="53" t="str">
        <f>if(len(vlookup(A427,'Input - Capacities'!$F$3:$W$2013,17,0))&gt;0,vlookup(A427,'Input - Capacities'!$F$3:$W$2013,17,0),"-")</f>
        <v>-</v>
      </c>
      <c r="M427" s="53" t="str">
        <f>if(len(vlookup(A427,'Input - Capacities'!$F$3:$W$2013,18,0))&gt;0,vlookup(A427,'Input - Capacities'!$F$3:$W$2013,18,0),"-")</f>
        <v>Addition of second circuit on existing SIEPAC pathways is planned but no expected commissioning year as of now.</v>
      </c>
    </row>
    <row r="428">
      <c r="A428" s="53" t="str">
        <f t="array" ref="A428">IFERROR(INDEX('Input - Capacities'!$F$3:$F$1128, MATCH(0,COUNTIF($A$1:A427, 'Input - Capacities'!$F$3:$F$1128), 0)),"")</f>
        <v>TRNHNDXXNICXX</v>
      </c>
      <c r="B428" s="53" t="str">
        <f t="shared" si="2"/>
        <v>HNDXX</v>
      </c>
      <c r="C428" s="53" t="str">
        <f t="shared" si="3"/>
        <v>NICXX</v>
      </c>
      <c r="D428" s="53" t="str">
        <f t="shared" ref="D428:E428" si="429">left(B428,3)</f>
        <v>HND</v>
      </c>
      <c r="E428" s="53" t="str">
        <f t="shared" si="429"/>
        <v>NIC</v>
      </c>
      <c r="F428" s="53">
        <f>max(SUMIFS('Input - Capacities'!$I$3:$I$1128,'Input - Capacities'!$F$3:$F$1128,A428))</f>
        <v>300</v>
      </c>
      <c r="G428" s="53">
        <f>max(SUMIFS('Input - Capacities'!$J$3:$J$1128,'Input - Capacities'!$F$3:$F$1128,A428))*-1</f>
        <v>300</v>
      </c>
      <c r="H428" s="53">
        <f>if(len(vlookup(A428,'Input - Capacities'!$F$3:$W$2013,6,0))&gt;0,vlookup(A428,'Input - Capacities'!$F$3:$W$2013,6,0),"-")</f>
        <v>230</v>
      </c>
      <c r="I428" s="53" t="str">
        <f>if(len(vlookup(A428,'Input - Capacities'!$F$3:$W$2013,7,0))&gt;0,vlookup(A428,'Input - Capacities'!$F$3:$W$2013,7,0),"-")</f>
        <v>-</v>
      </c>
      <c r="J428" s="54" t="str">
        <f>if(len(vlookup(A428,'Input - Capacities'!$F$3:$W$2013,13,0))&gt;0,vlookup(A428,'Input - Capacities'!$F$3:$W$2013,13,0),"-")</f>
        <v>https://www.cepal.org/sites/default/files/events/files/foreplen_sesion5_cier_0.pdf</v>
      </c>
      <c r="K428" s="55" t="str">
        <f>if(len(vlookup(A428,'Input - Capacities'!$F$3:$W$2013,14,0))&gt;0,vlookup(A428,'Input - Capacities'!$F$3:$W$2013,14,0),"-")</f>
        <v>-</v>
      </c>
      <c r="L428" s="53" t="str">
        <f>if(len(vlookup(A428,'Input - Capacities'!$F$3:$W$2013,17,0))&gt;0,vlookup(A428,'Input - Capacities'!$F$3:$W$2013,17,0),"-")</f>
        <v>-</v>
      </c>
      <c r="M428" s="53" t="str">
        <f>if(len(vlookup(A428,'Input - Capacities'!$F$3:$W$2013,18,0))&gt;0,vlookup(A428,'Input - Capacities'!$F$3:$W$2013,18,0),"-")</f>
        <v>Addition of second circuit on existing SIEPAC pathways is planned but no expected commissioning year as of now.</v>
      </c>
    </row>
    <row r="429">
      <c r="A429" s="53" t="str">
        <f t="array" ref="A429">IFERROR(INDEX('Input - Capacities'!$F$3:$F$1128, MATCH(0,COUNTIF($A$1:A428, 'Input - Capacities'!$F$3:$F$1128), 0)),"")</f>
        <v>TRNHNDXXSLVXX</v>
      </c>
      <c r="B429" s="53" t="str">
        <f t="shared" si="2"/>
        <v>HNDXX</v>
      </c>
      <c r="C429" s="53" t="str">
        <f t="shared" si="3"/>
        <v>SLVXX</v>
      </c>
      <c r="D429" s="53" t="str">
        <f t="shared" ref="D429:E429" si="430">left(B429,3)</f>
        <v>HND</v>
      </c>
      <c r="E429" s="53" t="str">
        <f t="shared" si="430"/>
        <v>SLV</v>
      </c>
      <c r="F429" s="53">
        <f>max(SUMIFS('Input - Capacities'!$I$3:$I$1128,'Input - Capacities'!$F$3:$F$1128,A429))</f>
        <v>300</v>
      </c>
      <c r="G429" s="53">
        <f>max(SUMIFS('Input - Capacities'!$J$3:$J$1128,'Input - Capacities'!$F$3:$F$1128,A429))*-1</f>
        <v>300</v>
      </c>
      <c r="H429" s="53">
        <f>if(len(vlookup(A429,'Input - Capacities'!$F$3:$W$2013,6,0))&gt;0,vlookup(A429,'Input - Capacities'!$F$3:$W$2013,6,0),"-")</f>
        <v>230</v>
      </c>
      <c r="I429" s="53" t="str">
        <f>if(len(vlookup(A429,'Input - Capacities'!$F$3:$W$2013,7,0))&gt;0,vlookup(A429,'Input - Capacities'!$F$3:$W$2013,7,0),"-")</f>
        <v>-</v>
      </c>
      <c r="J429" s="54" t="str">
        <f>if(len(vlookup(A429,'Input - Capacities'!$F$3:$W$2013,13,0))&gt;0,vlookup(A429,'Input - Capacities'!$F$3:$W$2013,13,0),"-")</f>
        <v>https://www.cepal.org/sites/default/files/events/files/foreplen_sesion5_cier_0.pdf</v>
      </c>
      <c r="K429" s="55" t="str">
        <f>if(len(vlookup(A429,'Input - Capacities'!$F$3:$W$2013,14,0))&gt;0,vlookup(A429,'Input - Capacities'!$F$3:$W$2013,14,0),"-")</f>
        <v>-</v>
      </c>
      <c r="L429" s="53" t="str">
        <f>if(len(vlookup(A429,'Input - Capacities'!$F$3:$W$2013,17,0))&gt;0,vlookup(A429,'Input - Capacities'!$F$3:$W$2013,17,0),"-")</f>
        <v>-</v>
      </c>
      <c r="M429" s="53" t="str">
        <f>if(len(vlookup(A429,'Input - Capacities'!$F$3:$W$2013,18,0))&gt;0,vlookup(A429,'Input - Capacities'!$F$3:$W$2013,18,0),"-")</f>
        <v>Addition of second circuit on existing SIEPAC pathways is planned but no expected commissioning year as of now.</v>
      </c>
    </row>
    <row r="430">
      <c r="A430" s="53" t="str">
        <f t="array" ref="A430">IFERROR(INDEX('Input - Capacities'!$F$3:$F$1128, MATCH(0,COUNTIF($A$1:A429, 'Input - Capacities'!$F$3:$F$1128), 0)),"")</f>
        <v>TRNHRVXXHUNXX</v>
      </c>
      <c r="B430" s="53" t="str">
        <f t="shared" si="2"/>
        <v>HRVXX</v>
      </c>
      <c r="C430" s="53" t="str">
        <f t="shared" si="3"/>
        <v>HUNXX</v>
      </c>
      <c r="D430" s="53" t="str">
        <f t="shared" ref="D430:E430" si="431">left(B430,3)</f>
        <v>HRV</v>
      </c>
      <c r="E430" s="53" t="str">
        <f t="shared" si="431"/>
        <v>HUN</v>
      </c>
      <c r="F430" s="53">
        <f>max(SUMIFS('Input - Capacities'!$I$3:$I$1128,'Input - Capacities'!$F$3:$F$1128,A430))</f>
        <v>1700</v>
      </c>
      <c r="G430" s="53">
        <f>max(SUMIFS('Input - Capacities'!$J$3:$J$1128,'Input - Capacities'!$F$3:$F$1128,A430))*-1</f>
        <v>1700</v>
      </c>
      <c r="H430" s="53" t="str">
        <f>if(len(vlookup(A430,'Input - Capacities'!$F$3:$W$2013,6,0))&gt;0,vlookup(A430,'Input - Capacities'!$F$3:$W$2013,6,0),"-")</f>
        <v>-</v>
      </c>
      <c r="I430" s="53" t="str">
        <f>if(len(vlookup(A430,'Input - Capacities'!$F$3:$W$2013,7,0))&gt;0,vlookup(A430,'Input - Capacities'!$F$3:$W$2013,7,0),"-")</f>
        <v>-</v>
      </c>
      <c r="J430" s="54" t="str">
        <f>if(len(vlookup(A430,'Input - Capacities'!$F$3:$W$2013,13,0))&gt;0,vlookup(A430,'Input - Capacities'!$F$3:$W$2013,13,0),"-")</f>
        <v>https://ember-climate.org/data/data-tools/electricity-interconnection-europe/</v>
      </c>
      <c r="K430" s="54" t="str">
        <f>if(len(vlookup(A430,'Input - Capacities'!$F$3:$W$2013,14,0))&gt;0,vlookup(A430,'Input - Capacities'!$F$3:$W$2013,14,0),"-")</f>
        <v>https://docs.google.com/spreadsheets/d/1NfuG5KZw0k_W-zo-2orJOZkrr6nv1OeOQZzY61KNS4M/edit?usp=sharing</v>
      </c>
      <c r="L430" s="53" t="str">
        <f>if(len(vlookup(A430,'Input - Capacities'!$F$3:$W$2013,17,0))&gt;0,vlookup(A430,'Input - Capacities'!$F$3:$W$2013,17,0),"-")</f>
        <v>-</v>
      </c>
      <c r="M430" s="53" t="str">
        <f>if(len(vlookup(A430,'Input - Capacities'!$F$3:$W$2013,18,0))&gt;0,vlookup(A430,'Input - Capacities'!$F$3:$W$2013,18,0),"-")</f>
        <v>-</v>
      </c>
    </row>
    <row r="431">
      <c r="A431" s="53" t="str">
        <f t="array" ref="A431">IFERROR(INDEX('Input - Capacities'!$F$3:$F$1128, MATCH(0,COUNTIF($A$1:A430, 'Input - Capacities'!$F$3:$F$1128), 0)),"")</f>
        <v>TRNHRVXXMNEXX</v>
      </c>
      <c r="B431" s="53" t="str">
        <f t="shared" si="2"/>
        <v>HRVXX</v>
      </c>
      <c r="C431" s="53" t="str">
        <f t="shared" si="3"/>
        <v>MNEXX</v>
      </c>
      <c r="D431" s="53" t="str">
        <f t="shared" ref="D431:E431" si="432">left(B431,3)</f>
        <v>HRV</v>
      </c>
      <c r="E431" s="53" t="str">
        <f t="shared" si="432"/>
        <v>MNE</v>
      </c>
      <c r="F431" s="53">
        <f>max(SUMIFS('Input - Capacities'!$I$3:$I$1128,'Input - Capacities'!$F$3:$F$1128,A431))</f>
        <v>0</v>
      </c>
      <c r="G431" s="53">
        <f>max(SUMIFS('Input - Capacities'!$J$3:$J$1128,'Input - Capacities'!$F$3:$F$1128,A431))*-1</f>
        <v>0</v>
      </c>
      <c r="H431" s="53" t="str">
        <f>if(len(vlookup(A431,'Input - Capacities'!$F$3:$W$2013,6,0))&gt;0,vlookup(A431,'Input - Capacities'!$F$3:$W$2013,6,0),"-")</f>
        <v>-</v>
      </c>
      <c r="I431" s="53" t="str">
        <f>if(len(vlookup(A431,'Input - Capacities'!$F$3:$W$2013,7,0))&gt;0,vlookup(A431,'Input - Capacities'!$F$3:$W$2013,7,0),"-")</f>
        <v>-</v>
      </c>
      <c r="J431" s="54" t="str">
        <f>if(len(vlookup(A431,'Input - Capacities'!$F$3:$W$2013,13,0))&gt;0,vlookup(A431,'Input - Capacities'!$F$3:$W$2013,13,0),"-")</f>
        <v>https://www.entsoe.eu/data/map/</v>
      </c>
      <c r="K431" s="55" t="str">
        <f>if(len(vlookup(A431,'Input - Capacities'!$F$3:$W$2013,14,0))&gt;0,vlookup(A431,'Input - Capacities'!$F$3:$W$2013,14,0),"-")</f>
        <v>-</v>
      </c>
      <c r="L431" s="53" t="str">
        <f>if(len(vlookup(A431,'Input - Capacities'!$F$3:$W$2013,17,0))&gt;0,vlookup(A431,'Input - Capacities'!$F$3:$W$2013,17,0),"-")</f>
        <v>-</v>
      </c>
      <c r="M431" s="53" t="str">
        <f>if(len(vlookup(A431,'Input - Capacities'!$F$3:$W$2013,18,0))&gt;0,vlookup(A431,'Input - Capacities'!$F$3:$W$2013,18,0),"-")</f>
        <v>-</v>
      </c>
    </row>
    <row r="432">
      <c r="A432" s="53" t="str">
        <f t="array" ref="A432">IFERROR(INDEX('Input - Capacities'!$F$3:$F$1128, MATCH(0,COUNTIF($A$1:A431, 'Input - Capacities'!$F$3:$F$1128), 0)),"")</f>
        <v>TRNHRVXXSRBXX</v>
      </c>
      <c r="B432" s="53" t="str">
        <f t="shared" si="2"/>
        <v>HRVXX</v>
      </c>
      <c r="C432" s="53" t="str">
        <f t="shared" si="3"/>
        <v>SRBXX</v>
      </c>
      <c r="D432" s="53" t="str">
        <f t="shared" ref="D432:E432" si="433">left(B432,3)</f>
        <v>HRV</v>
      </c>
      <c r="E432" s="53" t="str">
        <f t="shared" si="433"/>
        <v>SRB</v>
      </c>
      <c r="F432" s="53">
        <f>max(SUMIFS('Input - Capacities'!$I$3:$I$1128,'Input - Capacities'!$F$3:$F$1128,A432))</f>
        <v>500</v>
      </c>
      <c r="G432" s="53">
        <f>max(SUMIFS('Input - Capacities'!$J$3:$J$1128,'Input - Capacities'!$F$3:$F$1128,A432))*-1</f>
        <v>500</v>
      </c>
      <c r="H432" s="53" t="str">
        <f>if(len(vlookup(A432,'Input - Capacities'!$F$3:$W$2013,6,0))&gt;0,vlookup(A432,'Input - Capacities'!$F$3:$W$2013,6,0),"-")</f>
        <v>-</v>
      </c>
      <c r="I432" s="53" t="str">
        <f>if(len(vlookup(A432,'Input - Capacities'!$F$3:$W$2013,7,0))&gt;0,vlookup(A432,'Input - Capacities'!$F$3:$W$2013,7,0),"-")</f>
        <v>-</v>
      </c>
      <c r="J432" s="54" t="str">
        <f>if(len(vlookup(A432,'Input - Capacities'!$F$3:$W$2013,13,0))&gt;0,vlookup(A432,'Input - Capacities'!$F$3:$W$2013,13,0),"-")</f>
        <v>https://ember-climate.org/data/data-tools/electricity-interconnection-europe/</v>
      </c>
      <c r="K432" s="54" t="str">
        <f>if(len(vlookup(A432,'Input - Capacities'!$F$3:$W$2013,14,0))&gt;0,vlookup(A432,'Input - Capacities'!$F$3:$W$2013,14,0),"-")</f>
        <v>https://docs.google.com/spreadsheets/d/1NfuG5KZw0k_W-zo-2orJOZkrr6nv1OeOQZzY61KNS4M/edit?usp=sharing</v>
      </c>
      <c r="L432" s="53" t="str">
        <f>if(len(vlookup(A432,'Input - Capacities'!$F$3:$W$2013,17,0))&gt;0,vlookup(A432,'Input - Capacities'!$F$3:$W$2013,17,0),"-")</f>
        <v>-</v>
      </c>
      <c r="M432" s="53" t="str">
        <f>if(len(vlookup(A432,'Input - Capacities'!$F$3:$W$2013,18,0))&gt;0,vlookup(A432,'Input - Capacities'!$F$3:$W$2013,18,0),"-")</f>
        <v>-</v>
      </c>
    </row>
    <row r="433">
      <c r="A433" s="53" t="str">
        <f t="array" ref="A433">IFERROR(INDEX('Input - Capacities'!$F$3:$F$1128, MATCH(0,COUNTIF($A$1:A432, 'Input - Capacities'!$F$3:$F$1128), 0)),"")</f>
        <v>TRNHRVXXSVNXX</v>
      </c>
      <c r="B433" s="53" t="str">
        <f t="shared" si="2"/>
        <v>HRVXX</v>
      </c>
      <c r="C433" s="53" t="str">
        <f t="shared" si="3"/>
        <v>SVNXX</v>
      </c>
      <c r="D433" s="53" t="str">
        <f t="shared" ref="D433:E433" si="434">left(B433,3)</f>
        <v>HRV</v>
      </c>
      <c r="E433" s="53" t="str">
        <f t="shared" si="434"/>
        <v>SVN</v>
      </c>
      <c r="F433" s="53">
        <f>max(SUMIFS('Input - Capacities'!$I$3:$I$1128,'Input - Capacities'!$F$3:$F$1128,A433))</f>
        <v>2000</v>
      </c>
      <c r="G433" s="53">
        <f>max(SUMIFS('Input - Capacities'!$J$3:$J$1128,'Input - Capacities'!$F$3:$F$1128,A433))*-1</f>
        <v>2000</v>
      </c>
      <c r="H433" s="53" t="str">
        <f>if(len(vlookup(A433,'Input - Capacities'!$F$3:$W$2013,6,0))&gt;0,vlookup(A433,'Input - Capacities'!$F$3:$W$2013,6,0),"-")</f>
        <v>-</v>
      </c>
      <c r="I433" s="53" t="str">
        <f>if(len(vlookup(A433,'Input - Capacities'!$F$3:$W$2013,7,0))&gt;0,vlookup(A433,'Input - Capacities'!$F$3:$W$2013,7,0),"-")</f>
        <v>-</v>
      </c>
      <c r="J433" s="54" t="str">
        <f>if(len(vlookup(A433,'Input - Capacities'!$F$3:$W$2013,13,0))&gt;0,vlookup(A433,'Input - Capacities'!$F$3:$W$2013,13,0),"-")</f>
        <v>https://ember-climate.org/data/data-tools/electricity-interconnection-europe/</v>
      </c>
      <c r="K433" s="54" t="str">
        <f>if(len(vlookup(A433,'Input - Capacities'!$F$3:$W$2013,14,0))&gt;0,vlookup(A433,'Input - Capacities'!$F$3:$W$2013,14,0),"-")</f>
        <v>https://docs.google.com/spreadsheets/d/1NfuG5KZw0k_W-zo-2orJOZkrr6nv1OeOQZzY61KNS4M/edit?usp=sharing</v>
      </c>
      <c r="L433" s="53" t="str">
        <f>if(len(vlookup(A433,'Input - Capacities'!$F$3:$W$2013,17,0))&gt;0,vlookup(A433,'Input - Capacities'!$F$3:$W$2013,17,0),"-")</f>
        <v>-</v>
      </c>
      <c r="M433" s="53" t="str">
        <f>if(len(vlookup(A433,'Input - Capacities'!$F$3:$W$2013,18,0))&gt;0,vlookup(A433,'Input - Capacities'!$F$3:$W$2013,18,0),"-")</f>
        <v>-</v>
      </c>
    </row>
    <row r="434">
      <c r="A434" s="53" t="str">
        <f t="array" ref="A434">IFERROR(INDEX('Input - Capacities'!$F$3:$F$1128, MATCH(0,COUNTIF($A$1:A433, 'Input - Capacities'!$F$3:$F$1128), 0)),"")</f>
        <v>TRNHUNXXROUXX</v>
      </c>
      <c r="B434" s="53" t="str">
        <f t="shared" si="2"/>
        <v>HUNXX</v>
      </c>
      <c r="C434" s="53" t="str">
        <f t="shared" si="3"/>
        <v>ROUXX</v>
      </c>
      <c r="D434" s="53" t="str">
        <f t="shared" ref="D434:E434" si="435">left(B434,3)</f>
        <v>HUN</v>
      </c>
      <c r="E434" s="53" t="str">
        <f t="shared" si="435"/>
        <v>ROU</v>
      </c>
      <c r="F434" s="53">
        <f>max(SUMIFS('Input - Capacities'!$I$3:$I$1128,'Input - Capacities'!$F$3:$F$1128,A434))</f>
        <v>1100</v>
      </c>
      <c r="G434" s="53">
        <f>max(SUMIFS('Input - Capacities'!$J$3:$J$1128,'Input - Capacities'!$F$3:$F$1128,A434))*-1</f>
        <v>1100</v>
      </c>
      <c r="H434" s="53" t="str">
        <f>if(len(vlookup(A434,'Input - Capacities'!$F$3:$W$2013,6,0))&gt;0,vlookup(A434,'Input - Capacities'!$F$3:$W$2013,6,0),"-")</f>
        <v>-</v>
      </c>
      <c r="I434" s="53" t="str">
        <f>if(len(vlookup(A434,'Input - Capacities'!$F$3:$W$2013,7,0))&gt;0,vlookup(A434,'Input - Capacities'!$F$3:$W$2013,7,0),"-")</f>
        <v>-</v>
      </c>
      <c r="J434" s="54" t="str">
        <f>if(len(vlookup(A434,'Input - Capacities'!$F$3:$W$2013,13,0))&gt;0,vlookup(A434,'Input - Capacities'!$F$3:$W$2013,13,0),"-")</f>
        <v>https://ember-climate.org/data/data-tools/electricity-interconnection-europe/</v>
      </c>
      <c r="K434" s="54" t="str">
        <f>if(len(vlookup(A434,'Input - Capacities'!$F$3:$W$2013,14,0))&gt;0,vlookup(A434,'Input - Capacities'!$F$3:$W$2013,14,0),"-")</f>
        <v>https://docs.google.com/spreadsheets/d/1NfuG5KZw0k_W-zo-2orJOZkrr6nv1OeOQZzY61KNS4M/edit?usp=sharing</v>
      </c>
      <c r="L434" s="53" t="str">
        <f>if(len(vlookup(A434,'Input - Capacities'!$F$3:$W$2013,17,0))&gt;0,vlookup(A434,'Input - Capacities'!$F$3:$W$2013,17,0),"-")</f>
        <v>-</v>
      </c>
      <c r="M434" s="53" t="str">
        <f>if(len(vlookup(A434,'Input - Capacities'!$F$3:$W$2013,18,0))&gt;0,vlookup(A434,'Input - Capacities'!$F$3:$W$2013,18,0),"-")</f>
        <v>-</v>
      </c>
    </row>
    <row r="435">
      <c r="A435" s="53" t="str">
        <f t="array" ref="A435">IFERROR(INDEX('Input - Capacities'!$F$3:$F$1128, MATCH(0,COUNTIF($A$1:A434, 'Input - Capacities'!$F$3:$F$1128), 0)),"")</f>
        <v>TRNHUNXXSRBXX</v>
      </c>
      <c r="B435" s="53" t="str">
        <f t="shared" si="2"/>
        <v>HUNXX</v>
      </c>
      <c r="C435" s="53" t="str">
        <f t="shared" si="3"/>
        <v>SRBXX</v>
      </c>
      <c r="D435" s="53" t="str">
        <f t="shared" ref="D435:E435" si="436">left(B435,3)</f>
        <v>HUN</v>
      </c>
      <c r="E435" s="53" t="str">
        <f t="shared" si="436"/>
        <v>SRB</v>
      </c>
      <c r="F435" s="53">
        <f>max(SUMIFS('Input - Capacities'!$I$3:$I$1128,'Input - Capacities'!$F$3:$F$1128,A435))</f>
        <v>750</v>
      </c>
      <c r="G435" s="53">
        <f>max(SUMIFS('Input - Capacities'!$J$3:$J$1128,'Input - Capacities'!$F$3:$F$1128,A435))*-1</f>
        <v>750</v>
      </c>
      <c r="H435" s="53" t="str">
        <f>if(len(vlookup(A435,'Input - Capacities'!$F$3:$W$2013,6,0))&gt;0,vlookup(A435,'Input - Capacities'!$F$3:$W$2013,6,0),"-")</f>
        <v>-</v>
      </c>
      <c r="I435" s="53" t="str">
        <f>if(len(vlookup(A435,'Input - Capacities'!$F$3:$W$2013,7,0))&gt;0,vlookup(A435,'Input - Capacities'!$F$3:$W$2013,7,0),"-")</f>
        <v>-</v>
      </c>
      <c r="J435" s="54" t="str">
        <f>if(len(vlookup(A435,'Input - Capacities'!$F$3:$W$2013,13,0))&gt;0,vlookup(A435,'Input - Capacities'!$F$3:$W$2013,13,0),"-")</f>
        <v>https://ember-climate.org/data/data-tools/electricity-interconnection-europe/</v>
      </c>
      <c r="K435" s="54" t="str">
        <f>if(len(vlookup(A435,'Input - Capacities'!$F$3:$W$2013,14,0))&gt;0,vlookup(A435,'Input - Capacities'!$F$3:$W$2013,14,0),"-")</f>
        <v>https://docs.google.com/spreadsheets/d/1NfuG5KZw0k_W-zo-2orJOZkrr6nv1OeOQZzY61KNS4M/edit?usp=sharing</v>
      </c>
      <c r="L435" s="53" t="str">
        <f>if(len(vlookup(A435,'Input - Capacities'!$F$3:$W$2013,17,0))&gt;0,vlookup(A435,'Input - Capacities'!$F$3:$W$2013,17,0),"-")</f>
        <v>-</v>
      </c>
      <c r="M435" s="53" t="str">
        <f>if(len(vlookup(A435,'Input - Capacities'!$F$3:$W$2013,18,0))&gt;0,vlookup(A435,'Input - Capacities'!$F$3:$W$2013,18,0),"-")</f>
        <v>-</v>
      </c>
    </row>
    <row r="436">
      <c r="A436" s="53" t="str">
        <f t="array" ref="A436">IFERROR(INDEX('Input - Capacities'!$F$3:$F$1128, MATCH(0,COUNTIF($A$1:A435, 'Input - Capacities'!$F$3:$F$1128), 0)),"")</f>
        <v>TRNHUNXXSVKXX</v>
      </c>
      <c r="B436" s="53" t="str">
        <f t="shared" si="2"/>
        <v>HUNXX</v>
      </c>
      <c r="C436" s="53" t="str">
        <f t="shared" si="3"/>
        <v>SVKXX</v>
      </c>
      <c r="D436" s="53" t="str">
        <f t="shared" ref="D436:E436" si="437">left(B436,3)</f>
        <v>HUN</v>
      </c>
      <c r="E436" s="53" t="str">
        <f t="shared" si="437"/>
        <v>SVK</v>
      </c>
      <c r="F436" s="53">
        <f>max(SUMIFS('Input - Capacities'!$I$3:$I$1128,'Input - Capacities'!$F$3:$F$1128,A436))</f>
        <v>1800</v>
      </c>
      <c r="G436" s="53">
        <f>max(SUMIFS('Input - Capacities'!$J$3:$J$1128,'Input - Capacities'!$F$3:$F$1128,A436))*-1</f>
        <v>1300</v>
      </c>
      <c r="H436" s="53" t="str">
        <f>if(len(vlookup(A436,'Input - Capacities'!$F$3:$W$2013,6,0))&gt;0,vlookup(A436,'Input - Capacities'!$F$3:$W$2013,6,0),"-")</f>
        <v>-</v>
      </c>
      <c r="I436" s="53" t="str">
        <f>if(len(vlookup(A436,'Input - Capacities'!$F$3:$W$2013,7,0))&gt;0,vlookup(A436,'Input - Capacities'!$F$3:$W$2013,7,0),"-")</f>
        <v>-</v>
      </c>
      <c r="J436" s="54" t="str">
        <f>if(len(vlookup(A436,'Input - Capacities'!$F$3:$W$2013,13,0))&gt;0,vlookup(A436,'Input - Capacities'!$F$3:$W$2013,13,0),"-")</f>
        <v>https://ember-climate.org/data/data-tools/electricity-interconnection-europe/</v>
      </c>
      <c r="K436" s="54" t="str">
        <f>if(len(vlookup(A436,'Input - Capacities'!$F$3:$W$2013,14,0))&gt;0,vlookup(A436,'Input - Capacities'!$F$3:$W$2013,14,0),"-")</f>
        <v>https://docs.google.com/spreadsheets/d/1NfuG5KZw0k_W-zo-2orJOZkrr6nv1OeOQZzY61KNS4M/edit?usp=sharing</v>
      </c>
      <c r="L436" s="53" t="str">
        <f>if(len(vlookup(A436,'Input - Capacities'!$F$3:$W$2013,17,0))&gt;0,vlookup(A436,'Input - Capacities'!$F$3:$W$2013,17,0),"-")</f>
        <v>-</v>
      </c>
      <c r="M436" s="53" t="str">
        <f>if(len(vlookup(A436,'Input - Capacities'!$F$3:$W$2013,18,0))&gt;0,vlookup(A436,'Input - Capacities'!$F$3:$W$2013,18,0),"-")</f>
        <v>-</v>
      </c>
    </row>
    <row r="437">
      <c r="A437" s="53" t="str">
        <f t="array" ref="A437">IFERROR(INDEX('Input - Capacities'!$F$3:$F$1128, MATCH(0,COUNTIF($A$1:A436, 'Input - Capacities'!$F$3:$F$1128), 0)),"")</f>
        <v>TRNHUNXXSVNXX</v>
      </c>
      <c r="B437" s="53" t="str">
        <f t="shared" si="2"/>
        <v>HUNXX</v>
      </c>
      <c r="C437" s="53" t="str">
        <f t="shared" si="3"/>
        <v>SVNXX</v>
      </c>
      <c r="D437" s="53" t="str">
        <f t="shared" ref="D437:E437" si="438">left(B437,3)</f>
        <v>HUN</v>
      </c>
      <c r="E437" s="53" t="str">
        <f t="shared" si="438"/>
        <v>SVN</v>
      </c>
      <c r="F437" s="53">
        <f>max(SUMIFS('Input - Capacities'!$I$3:$I$1128,'Input - Capacities'!$F$3:$F$1128,A437))</f>
        <v>0</v>
      </c>
      <c r="G437" s="53">
        <f>max(SUMIFS('Input - Capacities'!$J$3:$J$1128,'Input - Capacities'!$F$3:$F$1128,A437))*-1</f>
        <v>0</v>
      </c>
      <c r="H437" s="53" t="str">
        <f>if(len(vlookup(A437,'Input - Capacities'!$F$3:$W$2013,6,0))&gt;0,vlookup(A437,'Input - Capacities'!$F$3:$W$2013,6,0),"-")</f>
        <v>-</v>
      </c>
      <c r="I437" s="53" t="str">
        <f>if(len(vlookup(A437,'Input - Capacities'!$F$3:$W$2013,7,0))&gt;0,vlookup(A437,'Input - Capacities'!$F$3:$W$2013,7,0),"-")</f>
        <v>-</v>
      </c>
      <c r="J437" s="54" t="str">
        <f>if(len(vlookup(A437,'Input - Capacities'!$F$3:$W$2013,13,0))&gt;0,vlookup(A437,'Input - Capacities'!$F$3:$W$2013,13,0),"-")</f>
        <v>https://ember-climate.org/data/data-tools/electricity-interconnection-europe/</v>
      </c>
      <c r="K437" s="54" t="str">
        <f>if(len(vlookup(A437,'Input - Capacities'!$F$3:$W$2013,14,0))&gt;0,vlookup(A437,'Input - Capacities'!$F$3:$W$2013,14,0),"-")</f>
        <v>https://docs.google.com/spreadsheets/d/1NfuG5KZw0k_W-zo-2orJOZkrr6nv1OeOQZzY61KNS4M/edit?usp=sharing</v>
      </c>
      <c r="L437" s="53" t="str">
        <f>if(len(vlookup(A437,'Input - Capacities'!$F$3:$W$2013,17,0))&gt;0,vlookup(A437,'Input - Capacities'!$F$3:$W$2013,17,0),"-")</f>
        <v>-</v>
      </c>
      <c r="M437" s="53" t="str">
        <f>if(len(vlookup(A437,'Input - Capacities'!$F$3:$W$2013,18,0))&gt;0,vlookup(A437,'Input - Capacities'!$F$3:$W$2013,18,0),"-")</f>
        <v>-</v>
      </c>
    </row>
    <row r="438">
      <c r="A438" s="53" t="str">
        <f t="array" ref="A438">IFERROR(INDEX('Input - Capacities'!$F$3:$F$1128, MATCH(0,COUNTIF($A$1:A437, 'Input - Capacities'!$F$3:$F$1128), 0)),"")</f>
        <v>TRNHUNXXUKRXX</v>
      </c>
      <c r="B438" s="53" t="str">
        <f t="shared" si="2"/>
        <v>HUNXX</v>
      </c>
      <c r="C438" s="53" t="str">
        <f t="shared" si="3"/>
        <v>UKRXX</v>
      </c>
      <c r="D438" s="53" t="str">
        <f t="shared" ref="D438:E438" si="439">left(B438,3)</f>
        <v>HUN</v>
      </c>
      <c r="E438" s="53" t="str">
        <f t="shared" si="439"/>
        <v>UKR</v>
      </c>
      <c r="F438" s="53">
        <f>max(SUMIFS('Input - Capacities'!$I$3:$I$1128,'Input - Capacities'!$F$3:$F$1128,A438))</f>
        <v>650</v>
      </c>
      <c r="G438" s="53">
        <f>max(SUMIFS('Input - Capacities'!$J$3:$J$1128,'Input - Capacities'!$F$3:$F$1128,A438))*-1</f>
        <v>650</v>
      </c>
      <c r="H438" s="53" t="str">
        <f>if(len(vlookup(A438,'Input - Capacities'!$F$3:$W$2013,6,0))&gt;0,vlookup(A438,'Input - Capacities'!$F$3:$W$2013,6,0),"-")</f>
        <v>-</v>
      </c>
      <c r="I438" s="53" t="str">
        <f>if(len(vlookup(A438,'Input - Capacities'!$F$3:$W$2013,7,0))&gt;0,vlookup(A438,'Input - Capacities'!$F$3:$W$2013,7,0),"-")</f>
        <v>-</v>
      </c>
      <c r="J438" s="54" t="str">
        <f>if(len(vlookup(A438,'Input - Capacities'!$F$3:$W$2013,13,0))&gt;0,vlookup(A438,'Input - Capacities'!$F$3:$W$2013,13,0),"-")</f>
        <v>https://ember-climate.org/data/data-tools/electricity-interconnection-europe/</v>
      </c>
      <c r="K438" s="54" t="str">
        <f>if(len(vlookup(A438,'Input - Capacities'!$F$3:$W$2013,14,0))&gt;0,vlookup(A438,'Input - Capacities'!$F$3:$W$2013,14,0),"-")</f>
        <v>https://docs.google.com/spreadsheets/d/1NfuG5KZw0k_W-zo-2orJOZkrr6nv1OeOQZzY61KNS4M/edit?usp=sharing</v>
      </c>
      <c r="L438" s="53" t="str">
        <f>if(len(vlookup(A438,'Input - Capacities'!$F$3:$W$2013,17,0))&gt;0,vlookup(A438,'Input - Capacities'!$F$3:$W$2013,17,0),"-")</f>
        <v>-</v>
      </c>
      <c r="M438" s="53" t="str">
        <f>if(len(vlookup(A438,'Input - Capacities'!$F$3:$W$2013,18,0))&gt;0,vlookup(A438,'Input - Capacities'!$F$3:$W$2013,18,0),"-")</f>
        <v>-</v>
      </c>
    </row>
    <row r="439">
      <c r="A439" s="53" t="str">
        <f t="array" ref="A439">IFERROR(INDEX('Input - Capacities'!$F$3:$F$1128, MATCH(0,COUNTIF($A$1:A438, 'Input - Capacities'!$F$3:$F$1128), 0)),"")</f>
        <v>TRNIDNNUTLSXX</v>
      </c>
      <c r="B439" s="53" t="str">
        <f t="shared" si="2"/>
        <v>IDNNU</v>
      </c>
      <c r="C439" s="53" t="str">
        <f t="shared" si="3"/>
        <v>TLSXX</v>
      </c>
      <c r="D439" s="53" t="str">
        <f t="shared" ref="D439:E439" si="440">left(B439,3)</f>
        <v>IDN</v>
      </c>
      <c r="E439" s="53" t="str">
        <f t="shared" si="440"/>
        <v>TLS</v>
      </c>
      <c r="F439" s="53">
        <f>max(SUMIFS('Input - Capacities'!$I$3:$I$1128,'Input - Capacities'!$F$3:$F$1128,A439))</f>
        <v>0</v>
      </c>
      <c r="G439" s="53">
        <f>max(SUMIFS('Input - Capacities'!$J$3:$J$1128,'Input - Capacities'!$F$3:$F$1128,A439))*-1</f>
        <v>0</v>
      </c>
      <c r="H439" s="53" t="str">
        <f>if(len(vlookup(A439,'Input - Capacities'!$F$3:$W$2013,6,0))&gt;0,vlookup(A439,'Input - Capacities'!$F$3:$W$2013,6,0),"-")</f>
        <v>-</v>
      </c>
      <c r="I439" s="53" t="str">
        <f>if(len(vlookup(A439,'Input - Capacities'!$F$3:$W$2013,7,0))&gt;0,vlookup(A439,'Input - Capacities'!$F$3:$W$2013,7,0),"-")</f>
        <v>-</v>
      </c>
      <c r="J439" s="54" t="str">
        <f>if(len(vlookup(A439,'Input - Capacities'!$F$3:$W$2013,13,0))&gt;0,vlookup(A439,'Input - Capacities'!$F$3:$W$2013,13,0),"-")</f>
        <v>https://openinframap.org/#5.9/-8.829/124.842</v>
      </c>
      <c r="K439" s="55" t="str">
        <f>if(len(vlookup(A439,'Input - Capacities'!$F$3:$W$2013,14,0))&gt;0,vlookup(A439,'Input - Capacities'!$F$3:$W$2013,14,0),"-")</f>
        <v>-</v>
      </c>
      <c r="L439" s="53" t="str">
        <f>if(len(vlookup(A439,'Input - Capacities'!$F$3:$W$2013,17,0))&gt;0,vlookup(A439,'Input - Capacities'!$F$3:$W$2013,17,0),"-")</f>
        <v>-</v>
      </c>
      <c r="M439" s="53" t="str">
        <f>if(len(vlookup(A439,'Input - Capacities'!$F$3:$W$2013,18,0))&gt;0,vlookup(A439,'Input - Capacities'!$F$3:$W$2013,18,0),"-")</f>
        <v>Report mentions the interest of facilitating a tie line between West-Timor (Indonesia) and TLS to facilitate the export of hydro-electricity but no concrete plans as of yet that can be found.</v>
      </c>
    </row>
    <row r="440">
      <c r="A440" s="53" t="str">
        <f t="array" ref="A440">IFERROR(INDEX('Input - Capacities'!$F$3:$F$1128, MATCH(0,COUNTIF($A$1:A439, 'Input - Capacities'!$F$3:$F$1128), 0)),"")</f>
        <v>TRNIDNPPPNGXX</v>
      </c>
      <c r="B440" s="53" t="str">
        <f t="shared" si="2"/>
        <v>IDNPP</v>
      </c>
      <c r="C440" s="53" t="str">
        <f t="shared" si="3"/>
        <v>PNGXX</v>
      </c>
      <c r="D440" s="53" t="str">
        <f t="shared" ref="D440:E440" si="441">left(B440,3)</f>
        <v>IDN</v>
      </c>
      <c r="E440" s="53" t="str">
        <f t="shared" si="441"/>
        <v>PNG</v>
      </c>
      <c r="F440" s="53">
        <f>max(SUMIFS('Input - Capacities'!$I$3:$I$1128,'Input - Capacities'!$F$3:$F$1128,A440))</f>
        <v>0</v>
      </c>
      <c r="G440" s="53">
        <f>max(SUMIFS('Input - Capacities'!$J$3:$J$1128,'Input - Capacities'!$F$3:$F$1128,A440))*-1</f>
        <v>0</v>
      </c>
      <c r="H440" s="53" t="str">
        <f>if(len(vlookup(A440,'Input - Capacities'!$F$3:$W$2013,6,0))&gt;0,vlookup(A440,'Input - Capacities'!$F$3:$W$2013,6,0),"-")</f>
        <v>-</v>
      </c>
      <c r="I440" s="53" t="str">
        <f>if(len(vlookup(A440,'Input - Capacities'!$F$3:$W$2013,7,0))&gt;0,vlookup(A440,'Input - Capacities'!$F$3:$W$2013,7,0),"-")</f>
        <v>-</v>
      </c>
      <c r="J440" s="54" t="str">
        <f>if(len(vlookup(A440,'Input - Capacities'!$F$3:$W$2013,13,0))&gt;0,vlookup(A440,'Input - Capacities'!$F$3:$W$2013,13,0),"-")</f>
        <v>https://openinframap.org/#4.84/-6.52/146.34</v>
      </c>
      <c r="K440" s="54" t="str">
        <f>if(len(vlookup(A440,'Input - Capacities'!$F$3:$W$2013,14,0))&gt;0,vlookup(A440,'Input - Capacities'!$F$3:$W$2013,14,0),"-")</f>
        <v>https://hir.harvard.edu/electrification-in-papua-new-guinea/</v>
      </c>
      <c r="L440" s="53" t="str">
        <f>if(len(vlookup(A440,'Input - Capacities'!$F$3:$W$2013,17,0))&gt;0,vlookup(A440,'Input - Capacities'!$F$3:$W$2013,17,0),"-")</f>
        <v>-</v>
      </c>
      <c r="M440" s="53" t="str">
        <f>if(len(vlookup(A440,'Input - Capacities'!$F$3:$W$2013,18,0))&gt;0,vlookup(A440,'Input - Capacities'!$F$3:$W$2013,18,0),"-")</f>
        <v>Papua New Guinea is just undergoing national electrification now, and as a result there are no current or planned interconnections with Indonesia or other countries.</v>
      </c>
    </row>
    <row r="441">
      <c r="A441" s="53" t="str">
        <f t="array" ref="A441">IFERROR(INDEX('Input - Capacities'!$F$3:$F$1128, MATCH(0,COUNTIF($A$1:A440, 'Input - Capacities'!$F$3:$F$1128), 0)),"")</f>
        <v>TRNINDEANPLXX</v>
      </c>
      <c r="B441" s="53" t="str">
        <f t="shared" si="2"/>
        <v>INDEA</v>
      </c>
      <c r="C441" s="53" t="str">
        <f t="shared" si="3"/>
        <v>NPLXX</v>
      </c>
      <c r="D441" s="53" t="str">
        <f t="shared" ref="D441:E441" si="442">left(B441,3)</f>
        <v>IND</v>
      </c>
      <c r="E441" s="53" t="str">
        <f t="shared" si="442"/>
        <v>NPL</v>
      </c>
      <c r="F441" s="53">
        <f>max(SUMIFS('Input - Capacities'!$I$3:$I$1128,'Input - Capacities'!$F$3:$F$1128,A441))</f>
        <v>800</v>
      </c>
      <c r="G441" s="53">
        <f>max(SUMIFS('Input - Capacities'!$J$3:$J$1128,'Input - Capacities'!$F$3:$F$1128,A441))*-1</f>
        <v>800</v>
      </c>
      <c r="H441" s="53">
        <f>if(len(vlookup(A441,'Input - Capacities'!$F$3:$W$2013,6,0))&gt;0,vlookup(A441,'Input - Capacities'!$F$3:$W$2013,6,0),"-")</f>
        <v>400</v>
      </c>
      <c r="I441" s="53" t="str">
        <f>if(len(vlookup(A441,'Input - Capacities'!$F$3:$W$2013,7,0))&gt;0,vlookup(A441,'Input - Capacities'!$F$3:$W$2013,7,0),"-")</f>
        <v>-</v>
      </c>
      <c r="J441" s="54" t="str">
        <f>if(len(vlookup(A441,'Input - Capacities'!$F$3:$W$2013,13,0))&gt;0,vlookup(A441,'Input - Capacities'!$F$3:$W$2013,13,0),"-")</f>
        <v>https://powermin.gov.in/en/content/interconnection-neighbouring-countries</v>
      </c>
      <c r="K441" s="54" t="str">
        <f>if(len(vlookup(A441,'Input - Capacities'!$F$3:$W$2013,14,0))&gt;0,vlookup(A441,'Input - Capacities'!$F$3:$W$2013,14,0),"-")</f>
        <v>https://irade.org/Final%20report%20of%20study_NSB%20India.pdf</v>
      </c>
      <c r="L441" s="53" t="str">
        <f>if(len(vlookup(A441,'Input - Capacities'!$F$3:$W$2013,17,0))&gt;0,vlookup(A441,'Input - Capacities'!$F$3:$W$2013,17,0),"-")</f>
        <v>Internal 400 kV within Nepal is being build which will allow the NTC for the existing 400 kV line into India (Dhalkebar-Muzaffarpur) to be increased to 1 GW (agreements are in place). This 200 MW of additional NTC is added as new planned capacity for 2024. There are a number of low voltage lines existing between IND and NPL yet are not connected to the main grids and hence not included (capacities are also unknown).</v>
      </c>
      <c r="M441" s="53" t="str">
        <f>if(len(vlookup(A441,'Input - Capacities'!$F$3:$W$2013,18,0))&gt;0,vlookup(A441,'Input - Capacities'!$F$3:$W$2013,18,0),"-")</f>
        <v>-</v>
      </c>
    </row>
    <row r="442">
      <c r="A442" s="53" t="str">
        <f t="array" ref="A442">IFERROR(INDEX('Input - Capacities'!$F$3:$F$1128, MATCH(0,COUNTIF($A$1:A441, 'Input - Capacities'!$F$3:$F$1128), 0)),"")</f>
        <v>TRNINDNONPLXX</v>
      </c>
      <c r="B442" s="53" t="str">
        <f t="shared" si="2"/>
        <v>INDNO</v>
      </c>
      <c r="C442" s="53" t="str">
        <f t="shared" si="3"/>
        <v>NPLXX</v>
      </c>
      <c r="D442" s="53" t="str">
        <f t="shared" ref="D442:E442" si="443">left(B442,3)</f>
        <v>IND</v>
      </c>
      <c r="E442" s="53" t="str">
        <f t="shared" si="443"/>
        <v>NPL</v>
      </c>
      <c r="F442" s="53">
        <f>max(SUMIFS('Input - Capacities'!$I$3:$I$1128,'Input - Capacities'!$F$3:$F$1128,A442))</f>
        <v>70</v>
      </c>
      <c r="G442" s="53">
        <f>max(SUMIFS('Input - Capacities'!$J$3:$J$1128,'Input - Capacities'!$F$3:$F$1128,A442))*-1</f>
        <v>70</v>
      </c>
      <c r="H442" s="53" t="str">
        <f>if(len(vlookup(A442,'Input - Capacities'!$F$3:$W$2013,6,0))&gt;0,vlookup(A442,'Input - Capacities'!$F$3:$W$2013,6,0),"-")</f>
        <v>132;132</v>
      </c>
      <c r="I442" s="53" t="str">
        <f>if(len(vlookup(A442,'Input - Capacities'!$F$3:$W$2013,7,0))&gt;0,vlookup(A442,'Input - Capacities'!$F$3:$W$2013,7,0),"-")</f>
        <v>-</v>
      </c>
      <c r="J442" s="54" t="str">
        <f>if(len(vlookup(A442,'Input - Capacities'!$F$3:$W$2013,13,0))&gt;0,vlookup(A442,'Input - Capacities'!$F$3:$W$2013,13,0),"-")</f>
        <v>https://kathmandupost.com/national/2023/09/06/nepal-now-can-export-180-mw-more-electricity-to-india</v>
      </c>
      <c r="K442" s="55" t="str">
        <f>if(len(vlookup(A442,'Input - Capacities'!$F$3:$W$2013,14,0))&gt;0,vlookup(A442,'Input - Capacities'!$F$3:$W$2013,14,0),"-")</f>
        <v>-</v>
      </c>
      <c r="L442" s="53" t="str">
        <f>if(len(vlookup(A442,'Input - Capacities'!$F$3:$W$2013,17,0))&gt;0,vlookup(A442,'Input - Capacities'!$F$3:$W$2013,17,0),"-")</f>
        <v>Existing includes 70 MW 132 kv line (Mahendranagar-Tankapur). Also new 132 kv line being finalized in October 2023 (Nautanwa-Mainaiya) but MW capacity is unkown. Also new 132 kv line planned for 2024 (Kohalpur-Nanpara) but MW capacity is unkown. There are a number of low voltage lines existing between IND and NPL yet are not connected to the main grids and hence not included (capacities are also unknown).</v>
      </c>
      <c r="M442" s="53" t="str">
        <f>if(len(vlookup(A442,'Input - Capacities'!$F$3:$W$2013,18,0))&gt;0,vlookup(A442,'Input - Capacities'!$F$3:$W$2013,18,0),"-")</f>
        <v>-</v>
      </c>
    </row>
    <row r="443">
      <c r="A443" s="53" t="str">
        <f t="array" ref="A443">IFERROR(INDEX('Input - Capacities'!$F$3:$F$1128, MATCH(0,COUNTIF($A$1:A442, 'Input - Capacities'!$F$3:$F$1128), 0)),"")</f>
        <v>TRNINDNOPAKXX</v>
      </c>
      <c r="B443" s="53" t="str">
        <f t="shared" si="2"/>
        <v>INDNO</v>
      </c>
      <c r="C443" s="53" t="str">
        <f t="shared" si="3"/>
        <v>PAKXX</v>
      </c>
      <c r="D443" s="53" t="str">
        <f t="shared" ref="D443:E443" si="444">left(B443,3)</f>
        <v>IND</v>
      </c>
      <c r="E443" s="53" t="str">
        <f t="shared" si="444"/>
        <v>PAK</v>
      </c>
      <c r="F443" s="53">
        <f>max(SUMIFS('Input - Capacities'!$I$3:$I$1128,'Input - Capacities'!$F$3:$F$1128,A443))</f>
        <v>0</v>
      </c>
      <c r="G443" s="53">
        <f>max(SUMIFS('Input - Capacities'!$J$3:$J$1128,'Input - Capacities'!$F$3:$F$1128,A443))*-1</f>
        <v>0</v>
      </c>
      <c r="H443" s="53" t="str">
        <f>if(len(vlookup(A443,'Input - Capacities'!$F$3:$W$2013,6,0))&gt;0,vlookup(A443,'Input - Capacities'!$F$3:$W$2013,6,0),"-")</f>
        <v>-</v>
      </c>
      <c r="I443" s="53" t="str">
        <f>if(len(vlookup(A443,'Input - Capacities'!$F$3:$W$2013,7,0))&gt;0,vlookup(A443,'Input - Capacities'!$F$3:$W$2013,7,0),"-")</f>
        <v>-</v>
      </c>
      <c r="J443" s="54" t="str">
        <f>if(len(vlookup(A443,'Input - Capacities'!$F$3:$W$2013,13,0))&gt;0,vlookup(A443,'Input - Capacities'!$F$3:$W$2013,13,0),"-")</f>
        <v>https://powermin.gov.in/en/content/interconnection-neighbouring-countries</v>
      </c>
      <c r="K443" s="54" t="str">
        <f>if(len(vlookup(A443,'Input - Capacities'!$F$3:$W$2013,14,0))&gt;0,vlookup(A443,'Input - Capacities'!$F$3:$W$2013,14,0),"-")</f>
        <v>https://economictimes.indiatimes.com/industry/energy/power/pakistan-to-import-electricity-from-india-report/articleshow/32360374.cms</v>
      </c>
      <c r="L443" s="53" t="str">
        <f>if(len(vlookup(A443,'Input - Capacities'!$F$3:$W$2013,17,0))&gt;0,vlookup(A443,'Input - Capacities'!$F$3:$W$2013,17,0),"-")</f>
        <v>-</v>
      </c>
      <c r="M443" s="53" t="str">
        <f>if(len(vlookup(A443,'Input - Capacities'!$F$3:$W$2013,18,0))&gt;0,vlookup(A443,'Input - Capacities'!$F$3:$W$2013,18,0),"-")</f>
        <v>There is the potential for power exchange between IND and PAK (and this has been tested historically) yet currently no active power exchange.</v>
      </c>
    </row>
    <row r="444">
      <c r="A444" s="53" t="str">
        <f t="array" ref="A444">IFERROR(INDEX('Input - Capacities'!$F$3:$F$1128, MATCH(0,COUNTIF($A$1:A443, 'Input - Capacities'!$F$3:$F$1128), 0)),"")</f>
        <v>TRNITAXXMLTXX</v>
      </c>
      <c r="B444" s="53" t="str">
        <f t="shared" si="2"/>
        <v>ITAXX</v>
      </c>
      <c r="C444" s="53" t="str">
        <f t="shared" si="3"/>
        <v>MLTXX</v>
      </c>
      <c r="D444" s="53" t="str">
        <f t="shared" ref="D444:E444" si="445">left(B444,3)</f>
        <v>ITA</v>
      </c>
      <c r="E444" s="53" t="str">
        <f t="shared" si="445"/>
        <v>MLT</v>
      </c>
      <c r="F444" s="53">
        <f>max(SUMIFS('Input - Capacities'!$I$3:$I$1128,'Input - Capacities'!$F$3:$F$1128,A444))</f>
        <v>200</v>
      </c>
      <c r="G444" s="53">
        <f>max(SUMIFS('Input - Capacities'!$J$3:$J$1128,'Input - Capacities'!$F$3:$F$1128,A444))*-1</f>
        <v>200</v>
      </c>
      <c r="H444" s="53" t="str">
        <f>if(len(vlookup(A444,'Input - Capacities'!$F$3:$W$2013,6,0))&gt;0,vlookup(A444,'Input - Capacities'!$F$3:$W$2013,6,0),"-")</f>
        <v>-</v>
      </c>
      <c r="I444" s="53" t="str">
        <f>if(len(vlookup(A444,'Input - Capacities'!$F$3:$W$2013,7,0))&gt;0,vlookup(A444,'Input - Capacities'!$F$3:$W$2013,7,0),"-")</f>
        <v>-</v>
      </c>
      <c r="J444" s="54" t="str">
        <f>if(len(vlookup(A444,'Input - Capacities'!$F$3:$W$2013,13,0))&gt;0,vlookup(A444,'Input - Capacities'!$F$3:$W$2013,13,0),"-")</f>
        <v>https://ember-climate.org/data/data-tools/electricity-interconnection-europe/</v>
      </c>
      <c r="K444" s="54" t="str">
        <f>if(len(vlookup(A444,'Input - Capacities'!$F$3:$W$2013,14,0))&gt;0,vlookup(A444,'Input - Capacities'!$F$3:$W$2013,14,0),"-")</f>
        <v>https://docs.google.com/spreadsheets/d/1NfuG5KZw0k_W-zo-2orJOZkrr6nv1OeOQZzY61KNS4M/edit?usp=sharing</v>
      </c>
      <c r="L444" s="53" t="str">
        <f>if(len(vlookup(A444,'Input - Capacities'!$F$3:$W$2013,17,0))&gt;0,vlookup(A444,'Input - Capacities'!$F$3:$W$2013,17,0),"-")</f>
        <v>-</v>
      </c>
      <c r="M444" s="53" t="str">
        <f>if(len(vlookup(A444,'Input - Capacities'!$F$3:$W$2013,18,0))&gt;0,vlookup(A444,'Input - Capacities'!$F$3:$W$2013,18,0),"-")</f>
        <v>-</v>
      </c>
    </row>
    <row r="445">
      <c r="A445" s="53" t="str">
        <f t="array" ref="A445">IFERROR(INDEX('Input - Capacities'!$F$3:$F$1128, MATCH(0,COUNTIF($A$1:A444, 'Input - Capacities'!$F$3:$F$1128), 0)),"")</f>
        <v>TRNITAXXMNEXX</v>
      </c>
      <c r="B445" s="53" t="str">
        <f t="shared" si="2"/>
        <v>ITAXX</v>
      </c>
      <c r="C445" s="53" t="str">
        <f t="shared" si="3"/>
        <v>MNEXX</v>
      </c>
      <c r="D445" s="53" t="str">
        <f t="shared" ref="D445:E445" si="446">left(B445,3)</f>
        <v>ITA</v>
      </c>
      <c r="E445" s="53" t="str">
        <f t="shared" si="446"/>
        <v>MNE</v>
      </c>
      <c r="F445" s="53">
        <f>max(SUMIFS('Input - Capacities'!$I$3:$I$1128,'Input - Capacities'!$F$3:$F$1128,A445))</f>
        <v>600</v>
      </c>
      <c r="G445" s="53">
        <f>max(SUMIFS('Input - Capacities'!$J$3:$J$1128,'Input - Capacities'!$F$3:$F$1128,A445))*-1</f>
        <v>600</v>
      </c>
      <c r="H445" s="53" t="str">
        <f>if(len(vlookup(A445,'Input - Capacities'!$F$3:$W$2013,6,0))&gt;0,vlookup(A445,'Input - Capacities'!$F$3:$W$2013,6,0),"-")</f>
        <v>-</v>
      </c>
      <c r="I445" s="53" t="str">
        <f>if(len(vlookup(A445,'Input - Capacities'!$F$3:$W$2013,7,0))&gt;0,vlookup(A445,'Input - Capacities'!$F$3:$W$2013,7,0),"-")</f>
        <v>-</v>
      </c>
      <c r="J445" s="54" t="str">
        <f>if(len(vlookup(A445,'Input - Capacities'!$F$3:$W$2013,13,0))&gt;0,vlookup(A445,'Input - Capacities'!$F$3:$W$2013,13,0),"-")</f>
        <v>https://ember-climate.org/data/data-tools/electricity-interconnection-europe/</v>
      </c>
      <c r="K445" s="54" t="str">
        <f>if(len(vlookup(A445,'Input - Capacities'!$F$3:$W$2013,14,0))&gt;0,vlookup(A445,'Input - Capacities'!$F$3:$W$2013,14,0),"-")</f>
        <v>https://docs.google.com/spreadsheets/d/1NfuG5KZw0k_W-zo-2orJOZkrr6nv1OeOQZzY61KNS4M/edit?usp=sharing</v>
      </c>
      <c r="L445" s="53" t="str">
        <f>if(len(vlookup(A445,'Input - Capacities'!$F$3:$W$2013,17,0))&gt;0,vlookup(A445,'Input - Capacities'!$F$3:$W$2013,17,0),"-")</f>
        <v>-</v>
      </c>
      <c r="M445" s="53" t="str">
        <f>if(len(vlookup(A445,'Input - Capacities'!$F$3:$W$2013,18,0))&gt;0,vlookup(A445,'Input - Capacities'!$F$3:$W$2013,18,0),"-")</f>
        <v>-</v>
      </c>
    </row>
    <row r="446">
      <c r="A446" s="53" t="str">
        <f t="array" ref="A446">IFERROR(INDEX('Input - Capacities'!$F$3:$F$1128, MATCH(0,COUNTIF($A$1:A445, 'Input - Capacities'!$F$3:$F$1128), 0)),"")</f>
        <v>TRNITAXXSVNXX</v>
      </c>
      <c r="B446" s="53" t="str">
        <f t="shared" si="2"/>
        <v>ITAXX</v>
      </c>
      <c r="C446" s="53" t="str">
        <f t="shared" si="3"/>
        <v>SVNXX</v>
      </c>
      <c r="D446" s="53" t="str">
        <f t="shared" ref="D446:E446" si="447">left(B446,3)</f>
        <v>ITA</v>
      </c>
      <c r="E446" s="53" t="str">
        <f t="shared" si="447"/>
        <v>SVN</v>
      </c>
      <c r="F446" s="53">
        <f>max(SUMIFS('Input - Capacities'!$I$3:$I$1128,'Input - Capacities'!$F$3:$F$1128,A446))</f>
        <v>660</v>
      </c>
      <c r="G446" s="53">
        <f>max(SUMIFS('Input - Capacities'!$J$3:$J$1128,'Input - Capacities'!$F$3:$F$1128,A446))*-1</f>
        <v>660</v>
      </c>
      <c r="H446" s="53" t="str">
        <f>if(len(vlookup(A446,'Input - Capacities'!$F$3:$W$2013,6,0))&gt;0,vlookup(A446,'Input - Capacities'!$F$3:$W$2013,6,0),"-")</f>
        <v>-</v>
      </c>
      <c r="I446" s="53" t="str">
        <f>if(len(vlookup(A446,'Input - Capacities'!$F$3:$W$2013,7,0))&gt;0,vlookup(A446,'Input - Capacities'!$F$3:$W$2013,7,0),"-")</f>
        <v>-</v>
      </c>
      <c r="J446" s="54" t="str">
        <f>if(len(vlookup(A446,'Input - Capacities'!$F$3:$W$2013,13,0))&gt;0,vlookup(A446,'Input - Capacities'!$F$3:$W$2013,13,0),"-")</f>
        <v>https://ember-climate.org/data/data-tools/electricity-interconnection-europe/</v>
      </c>
      <c r="K446" s="54" t="str">
        <f>if(len(vlookup(A446,'Input - Capacities'!$F$3:$W$2013,14,0))&gt;0,vlookup(A446,'Input - Capacities'!$F$3:$W$2013,14,0),"-")</f>
        <v>https://docs.google.com/spreadsheets/d/1NfuG5KZw0k_W-zo-2orJOZkrr6nv1OeOQZzY61KNS4M/edit?usp=sharing</v>
      </c>
      <c r="L446" s="53" t="str">
        <f>if(len(vlookup(A446,'Input - Capacities'!$F$3:$W$2013,17,0))&gt;0,vlookup(A446,'Input - Capacities'!$F$3:$W$2013,17,0),"-")</f>
        <v>-</v>
      </c>
      <c r="M446" s="53" t="str">
        <f>if(len(vlookup(A446,'Input - Capacities'!$F$3:$W$2013,18,0))&gt;0,vlookup(A446,'Input - Capacities'!$F$3:$W$2013,18,0),"-")</f>
        <v>-</v>
      </c>
    </row>
    <row r="447">
      <c r="A447" s="53" t="str">
        <f t="array" ref="A447">IFERROR(INDEX('Input - Capacities'!$F$3:$F$1128, MATCH(0,COUNTIF($A$1:A446, 'Input - Capacities'!$F$3:$F$1128), 0)),"")</f>
        <v>TRNITAXXTUNXX</v>
      </c>
      <c r="B447" s="53" t="str">
        <f t="shared" si="2"/>
        <v>ITAXX</v>
      </c>
      <c r="C447" s="53" t="str">
        <f t="shared" si="3"/>
        <v>TUNXX</v>
      </c>
      <c r="D447" s="53" t="str">
        <f t="shared" ref="D447:E447" si="448">left(B447,3)</f>
        <v>ITA</v>
      </c>
      <c r="E447" s="53" t="str">
        <f t="shared" si="448"/>
        <v>TUN</v>
      </c>
      <c r="F447" s="53">
        <f>max(SUMIFS('Input - Capacities'!$I$3:$I$1128,'Input - Capacities'!$F$3:$F$1128,A447))</f>
        <v>0</v>
      </c>
      <c r="G447" s="53">
        <f>max(SUMIFS('Input - Capacities'!$J$3:$J$1128,'Input - Capacities'!$F$3:$F$1128,A447))*-1</f>
        <v>0</v>
      </c>
      <c r="H447" s="53" t="str">
        <f>if(len(vlookup(A447,'Input - Capacities'!$F$3:$W$2013,6,0))&gt;0,vlookup(A447,'Input - Capacities'!$F$3:$W$2013,6,0),"-")</f>
        <v>-</v>
      </c>
      <c r="I447" s="53" t="str">
        <f>if(len(vlookup(A447,'Input - Capacities'!$F$3:$W$2013,7,0))&gt;0,vlookup(A447,'Input - Capacities'!$F$3:$W$2013,7,0),"-")</f>
        <v>-</v>
      </c>
      <c r="J447" s="54" t="str">
        <f>if(len(vlookup(A447,'Input - Capacities'!$F$3:$W$2013,13,0))&gt;0,vlookup(A447,'Input - Capacities'!$F$3:$W$2013,13,0),"-")</f>
        <v>https://ember-climate.org/data/data-tools/electricity-interconnection-europe/</v>
      </c>
      <c r="K447" s="54" t="str">
        <f>if(len(vlookup(A447,'Input - Capacities'!$F$3:$W$2013,14,0))&gt;0,vlookup(A447,'Input - Capacities'!$F$3:$W$2013,14,0),"-")</f>
        <v>https://docs.google.com/spreadsheets/d/1NfuG5KZw0k_W-zo-2orJOZkrr6nv1OeOQZzY61KNS4M/edit?usp=sharing</v>
      </c>
      <c r="L447" s="53" t="str">
        <f>if(len(vlookup(A447,'Input - Capacities'!$F$3:$W$2013,17,0))&gt;0,vlookup(A447,'Input - Capacities'!$F$3:$W$2013,17,0),"-")</f>
        <v>-</v>
      </c>
      <c r="M447" s="53" t="str">
        <f>if(len(vlookup(A447,'Input - Capacities'!$F$3:$W$2013,18,0))&gt;0,vlookup(A447,'Input - Capacities'!$F$3:$W$2013,18,0),"-")</f>
        <v>-</v>
      </c>
    </row>
    <row r="448">
      <c r="A448" s="53" t="str">
        <f t="array" ref="A448">IFERROR(INDEX('Input - Capacities'!$F$3:$F$1128, MATCH(0,COUNTIF($A$1:A447, 'Input - Capacities'!$F$3:$F$1128), 0)),"")</f>
        <v>TRNJORXXSAUXX</v>
      </c>
      <c r="B448" s="53" t="str">
        <f t="shared" si="2"/>
        <v>JORXX</v>
      </c>
      <c r="C448" s="53" t="str">
        <f t="shared" si="3"/>
        <v>SAUXX</v>
      </c>
      <c r="D448" s="53" t="str">
        <f t="shared" ref="D448:E448" si="449">left(B448,3)</f>
        <v>JOR</v>
      </c>
      <c r="E448" s="53" t="str">
        <f t="shared" si="449"/>
        <v>SAU</v>
      </c>
      <c r="F448" s="53">
        <f>max(SUMIFS('Input - Capacities'!$I$3:$I$1128,'Input - Capacities'!$F$3:$F$1128,A448))</f>
        <v>0</v>
      </c>
      <c r="G448" s="53">
        <f>max(SUMIFS('Input - Capacities'!$J$3:$J$1128,'Input - Capacities'!$F$3:$F$1128,A448))*-1</f>
        <v>0</v>
      </c>
      <c r="H448" s="53" t="str">
        <f>if(len(vlookup(A448,'Input - Capacities'!$F$3:$W$2013,6,0))&gt;0,vlookup(A448,'Input - Capacities'!$F$3:$W$2013,6,0),"-")</f>
        <v>-</v>
      </c>
      <c r="I448" s="53" t="str">
        <f>if(len(vlookup(A448,'Input - Capacities'!$F$3:$W$2013,7,0))&gt;0,vlookup(A448,'Input - Capacities'!$F$3:$W$2013,7,0),"-")</f>
        <v>-</v>
      </c>
      <c r="J448" s="54" t="str">
        <f>if(len(vlookup(A448,'Input - Capacities'!$F$3:$W$2013,13,0))&gt;0,vlookup(A448,'Input - Capacities'!$F$3:$W$2013,13,0),"-")</f>
        <v>https://npolicy.org/Articles/March%202018%20Drafts/Mills_Saudi_Arabia_Feb18.pdf</v>
      </c>
      <c r="K448" s="55" t="str">
        <f>if(len(vlookup(A448,'Input - Capacities'!$F$3:$W$2013,14,0))&gt;0,vlookup(A448,'Input - Capacities'!$F$3:$W$2013,14,0),"-")</f>
        <v>-</v>
      </c>
      <c r="L448" s="53" t="str">
        <f>if(len(vlookup(A448,'Input - Capacities'!$F$3:$W$2013,17,0))&gt;0,vlookup(A448,'Input - Capacities'!$F$3:$W$2013,17,0),"-")</f>
        <v>-</v>
      </c>
      <c r="M448" s="53" t="str">
        <f>if(len(vlookup(A448,'Input - Capacities'!$F$3:$W$2013,18,0))&gt;0,vlookup(A448,'Input - Capacities'!$F$3:$W$2013,18,0),"-")</f>
        <v>-</v>
      </c>
    </row>
    <row r="449">
      <c r="A449" s="53" t="str">
        <f t="array" ref="A449">IFERROR(INDEX('Input - Capacities'!$F$3:$F$1128, MATCH(0,COUNTIF($A$1:A448, 'Input - Capacities'!$F$3:$F$1128), 0)),"")</f>
        <v>TRNKAZXXKGZXX</v>
      </c>
      <c r="B449" s="53" t="str">
        <f t="shared" si="2"/>
        <v>KAZXX</v>
      </c>
      <c r="C449" s="53" t="str">
        <f t="shared" si="3"/>
        <v>KGZXX</v>
      </c>
      <c r="D449" s="53" t="str">
        <f t="shared" ref="D449:E449" si="450">left(B449,3)</f>
        <v>KAZ</v>
      </c>
      <c r="E449" s="53" t="str">
        <f t="shared" si="450"/>
        <v>KGZ</v>
      </c>
      <c r="F449" s="53">
        <f>max(SUMIFS('Input - Capacities'!$I$3:$I$1128,'Input - Capacities'!$F$3:$F$1128,A449))</f>
        <v>2540</v>
      </c>
      <c r="G449" s="53">
        <f>max(SUMIFS('Input - Capacities'!$J$3:$J$1128,'Input - Capacities'!$F$3:$F$1128,A449))*-1</f>
        <v>2540</v>
      </c>
      <c r="H449" s="53" t="str">
        <f>if(len(vlookup(A449,'Input - Capacities'!$F$3:$W$2013,6,0))&gt;0,vlookup(A449,'Input - Capacities'!$F$3:$W$2013,6,0),"-")</f>
        <v>500;500;220;220;220;220</v>
      </c>
      <c r="I449" s="53" t="str">
        <f>if(len(vlookup(A449,'Input - Capacities'!$F$3:$W$2013,7,0))&gt;0,vlookup(A449,'Input - Capacities'!$F$3:$W$2013,7,0),"-")</f>
        <v>299;216;199;178;80;174</v>
      </c>
      <c r="J449" s="54" t="str">
        <f>if(len(vlookup(A449,'Input - Capacities'!$F$3:$W$2013,13,0))&gt;0,vlookup(A449,'Input - Capacities'!$F$3:$W$2013,13,0),"-")</f>
        <v>http://www.inogate.org/documents/ACR_89_107_108KZ_117UZ.pdf</v>
      </c>
      <c r="K449" s="55" t="str">
        <f>if(len(vlookup(A449,'Input - Capacities'!$F$3:$W$2013,14,0))&gt;0,vlookup(A449,'Input - Capacities'!$F$3:$W$2013,14,0),"-")</f>
        <v>-</v>
      </c>
      <c r="L449" s="53" t="str">
        <f>if(len(vlookup(A449,'Input - Capacities'!$F$3:$W$2013,17,0))&gt;0,vlookup(A449,'Input - Capacities'!$F$3:$W$2013,17,0),"-")</f>
        <v>-</v>
      </c>
      <c r="M449" s="53" t="str">
        <f>if(len(vlookup(A449,'Input - Capacities'!$F$3:$W$2013,18,0))&gt;0,vlookup(A449,'Input - Capacities'!$F$3:$W$2013,18,0),"-")</f>
        <v>No planned lines on KAZ grid map.</v>
      </c>
    </row>
    <row r="450">
      <c r="A450" s="53" t="str">
        <f t="array" ref="A450">IFERROR(INDEX('Input - Capacities'!$F$3:$F$1128, MATCH(0,COUNTIF($A$1:A449, 'Input - Capacities'!$F$3:$F$1128), 0)),"")</f>
        <v>TRNKAZXXRUSCE</v>
      </c>
      <c r="B450" s="53" t="str">
        <f t="shared" si="2"/>
        <v>KAZXX</v>
      </c>
      <c r="C450" s="53" t="str">
        <f t="shared" si="3"/>
        <v>RUSCE</v>
      </c>
      <c r="D450" s="53" t="str">
        <f t="shared" ref="D450:E450" si="451">left(B450,3)</f>
        <v>KAZ</v>
      </c>
      <c r="E450" s="53" t="str">
        <f t="shared" si="451"/>
        <v>RUS</v>
      </c>
      <c r="F450" s="53">
        <f>max(SUMIFS('Input - Capacities'!$I$3:$I$1128,'Input - Capacities'!$F$3:$F$1128,A450))</f>
        <v>0</v>
      </c>
      <c r="G450" s="53">
        <f>max(SUMIFS('Input - Capacities'!$J$3:$J$1128,'Input - Capacities'!$F$3:$F$1128,A450))*-1</f>
        <v>0</v>
      </c>
      <c r="H450" s="53" t="str">
        <f>if(len(vlookup(A450,'Input - Capacities'!$F$3:$W$2013,6,0))&gt;0,vlookup(A450,'Input - Capacities'!$F$3:$W$2013,6,0),"-")</f>
        <v>-</v>
      </c>
      <c r="I450" s="53" t="str">
        <f>if(len(vlookup(A450,'Input - Capacities'!$F$3:$W$2013,7,0))&gt;0,vlookup(A450,'Input - Capacities'!$F$3:$W$2013,7,0),"-")</f>
        <v>-</v>
      </c>
      <c r="J450" s="54" t="str">
        <f>if(len(vlookup(A450,'Input - Capacities'!$F$3:$W$2013,13,0))&gt;0,vlookup(A450,'Input - Capacities'!$F$3:$W$2013,13,0),"-")</f>
        <v>https://www.garant.ru/products/ipo/prime/doc/404487690/</v>
      </c>
      <c r="K450" s="55" t="str">
        <f>if(len(vlookup(A450,'Input - Capacities'!$F$3:$W$2013,14,0))&gt;0,vlookup(A450,'Input - Capacities'!$F$3:$W$2013,14,0),"-")</f>
        <v>-</v>
      </c>
      <c r="L450" s="53" t="str">
        <f>if(len(vlookup(A450,'Input - Capacities'!$F$3:$W$2013,17,0))&gt;0,vlookup(A450,'Input - Capacities'!$F$3:$W$2013,17,0),"-")</f>
        <v>-</v>
      </c>
      <c r="M450" s="53" t="str">
        <f>if(len(vlookup(A450,'Input - Capacities'!$F$3:$W$2013,18,0))&gt;0,vlookup(A450,'Input - Capacities'!$F$3:$W$2013,18,0),"-")</f>
        <v>No mentioning of new lines in Russian policy document/no new planned lines on KAZ grid map.</v>
      </c>
    </row>
    <row r="451">
      <c r="A451" s="53" t="str">
        <f t="array" ref="A451">IFERROR(INDEX('Input - Capacities'!$F$3:$F$1128, MATCH(0,COUNTIF($A$1:A450, 'Input - Capacities'!$F$3:$F$1128), 0)),"")</f>
        <v>TRNKAZXXRUSMV</v>
      </c>
      <c r="B451" s="53" t="str">
        <f t="shared" si="2"/>
        <v>KAZXX</v>
      </c>
      <c r="C451" s="53" t="str">
        <f t="shared" si="3"/>
        <v>RUSMV</v>
      </c>
      <c r="D451" s="53" t="str">
        <f t="shared" ref="D451:E451" si="452">left(B451,3)</f>
        <v>KAZ</v>
      </c>
      <c r="E451" s="53" t="str">
        <f t="shared" si="452"/>
        <v>RUS</v>
      </c>
      <c r="F451" s="53">
        <f>max(SUMIFS('Input - Capacities'!$I$3:$I$1128,'Input - Capacities'!$F$3:$F$1128,A451))</f>
        <v>10</v>
      </c>
      <c r="G451" s="53">
        <f>max(SUMIFS('Input - Capacities'!$J$3:$J$1128,'Input - Capacities'!$F$3:$F$1128,A451))*-1</f>
        <v>10</v>
      </c>
      <c r="H451" s="53" t="str">
        <f>if(len(vlookup(A451,'Input - Capacities'!$F$3:$W$2013,6,0))&gt;0,vlookup(A451,'Input - Capacities'!$F$3:$W$2013,6,0),"-")</f>
        <v>-</v>
      </c>
      <c r="I451" s="53" t="str">
        <f>if(len(vlookup(A451,'Input - Capacities'!$F$3:$W$2013,7,0))&gt;0,vlookup(A451,'Input - Capacities'!$F$3:$W$2013,7,0),"-")</f>
        <v>-</v>
      </c>
      <c r="J451" s="54" t="str">
        <f>if(len(vlookup(A451,'Input - Capacities'!$F$3:$W$2013,13,0))&gt;0,vlookup(A451,'Input - Capacities'!$F$3:$W$2013,13,0),"-")</f>
        <v>https://www.garant.ru/products/ipo/prime/doc/404487690/</v>
      </c>
      <c r="K451" s="55" t="str">
        <f>if(len(vlookup(A451,'Input - Capacities'!$F$3:$W$2013,14,0))&gt;0,vlookup(A451,'Input - Capacities'!$F$3:$W$2013,14,0),"-")</f>
        <v>-</v>
      </c>
      <c r="L451" s="53" t="str">
        <f>if(len(vlookup(A451,'Input - Capacities'!$F$3:$W$2013,17,0))&gt;0,vlookup(A451,'Input - Capacities'!$F$3:$W$2013,17,0),"-")</f>
        <v>-</v>
      </c>
      <c r="M451" s="53" t="str">
        <f>if(len(vlookup(A451,'Input - Capacities'!$F$3:$W$2013,18,0))&gt;0,vlookup(A451,'Input - Capacities'!$F$3:$W$2013,18,0),"-")</f>
        <v>No mentioning of new lines in Russian policy document/no new planned lines on KAZ grid map.</v>
      </c>
    </row>
    <row r="452">
      <c r="A452" s="53" t="str">
        <f t="array" ref="A452">IFERROR(INDEX('Input - Capacities'!$F$3:$F$1128, MATCH(0,COUNTIF($A$1:A451, 'Input - Capacities'!$F$3:$F$1128), 0)),"")</f>
        <v>TRNKAZXXRUSSI</v>
      </c>
      <c r="B452" s="53" t="str">
        <f t="shared" si="2"/>
        <v>KAZXX</v>
      </c>
      <c r="C452" s="53" t="str">
        <f t="shared" si="3"/>
        <v>RUSSI</v>
      </c>
      <c r="D452" s="53" t="str">
        <f t="shared" ref="D452:E452" si="453">left(B452,3)</f>
        <v>KAZ</v>
      </c>
      <c r="E452" s="53" t="str">
        <f t="shared" si="453"/>
        <v>RUS</v>
      </c>
      <c r="F452" s="53">
        <f>max(SUMIFS('Input - Capacities'!$I$3:$I$1128,'Input - Capacities'!$F$3:$F$1128,A452))</f>
        <v>50</v>
      </c>
      <c r="G452" s="53">
        <f>max(SUMIFS('Input - Capacities'!$J$3:$J$1128,'Input - Capacities'!$F$3:$F$1128,A452))*-1</f>
        <v>50</v>
      </c>
      <c r="H452" s="53" t="str">
        <f>if(len(vlookup(A452,'Input - Capacities'!$F$3:$W$2013,6,0))&gt;0,vlookup(A452,'Input - Capacities'!$F$3:$W$2013,6,0),"-")</f>
        <v>-</v>
      </c>
      <c r="I452" s="53" t="str">
        <f>if(len(vlookup(A452,'Input - Capacities'!$F$3:$W$2013,7,0))&gt;0,vlookup(A452,'Input - Capacities'!$F$3:$W$2013,7,0),"-")</f>
        <v>-</v>
      </c>
      <c r="J452" s="54" t="str">
        <f>if(len(vlookup(A452,'Input - Capacities'!$F$3:$W$2013,13,0))&gt;0,vlookup(A452,'Input - Capacities'!$F$3:$W$2013,13,0),"-")</f>
        <v>https://www.garant.ru/products/ipo/prime/doc/404487690/</v>
      </c>
      <c r="K452" s="55" t="str">
        <f>if(len(vlookup(A452,'Input - Capacities'!$F$3:$W$2013,14,0))&gt;0,vlookup(A452,'Input - Capacities'!$F$3:$W$2013,14,0),"-")</f>
        <v>-</v>
      </c>
      <c r="L452" s="53" t="str">
        <f>if(len(vlookup(A452,'Input - Capacities'!$F$3:$W$2013,17,0))&gt;0,vlookup(A452,'Input - Capacities'!$F$3:$W$2013,17,0),"-")</f>
        <v>-</v>
      </c>
      <c r="M452" s="53" t="str">
        <f>if(len(vlookup(A452,'Input - Capacities'!$F$3:$W$2013,18,0))&gt;0,vlookup(A452,'Input - Capacities'!$F$3:$W$2013,18,0),"-")</f>
        <v>No mentioning of new lines in Russian policy document/no new planned lines on KAZ grid map.</v>
      </c>
    </row>
    <row r="453">
      <c r="A453" s="53" t="str">
        <f t="array" ref="A453">IFERROR(INDEX('Input - Capacities'!$F$3:$F$1128, MATCH(0,COUNTIF($A$1:A452, 'Input - Capacities'!$F$3:$F$1128), 0)),"")</f>
        <v>TRNKAZXXRUSSO</v>
      </c>
      <c r="B453" s="53" t="str">
        <f t="shared" si="2"/>
        <v>KAZXX</v>
      </c>
      <c r="C453" s="53" t="str">
        <f t="shared" si="3"/>
        <v>RUSSO</v>
      </c>
      <c r="D453" s="53" t="str">
        <f t="shared" ref="D453:E453" si="454">left(B453,3)</f>
        <v>KAZ</v>
      </c>
      <c r="E453" s="53" t="str">
        <f t="shared" si="454"/>
        <v>RUS</v>
      </c>
      <c r="F453" s="53">
        <f>max(SUMIFS('Input - Capacities'!$I$3:$I$1128,'Input - Capacities'!$F$3:$F$1128,A453))</f>
        <v>10</v>
      </c>
      <c r="G453" s="53">
        <f>max(SUMIFS('Input - Capacities'!$J$3:$J$1128,'Input - Capacities'!$F$3:$F$1128,A453))*-1</f>
        <v>10</v>
      </c>
      <c r="H453" s="53" t="str">
        <f>if(len(vlookup(A453,'Input - Capacities'!$F$3:$W$2013,6,0))&gt;0,vlookup(A453,'Input - Capacities'!$F$3:$W$2013,6,0),"-")</f>
        <v>-</v>
      </c>
      <c r="I453" s="53" t="str">
        <f>if(len(vlookup(A453,'Input - Capacities'!$F$3:$W$2013,7,0))&gt;0,vlookup(A453,'Input - Capacities'!$F$3:$W$2013,7,0),"-")</f>
        <v>-</v>
      </c>
      <c r="J453" s="54" t="str">
        <f>if(len(vlookup(A453,'Input - Capacities'!$F$3:$W$2013,13,0))&gt;0,vlookup(A453,'Input - Capacities'!$F$3:$W$2013,13,0),"-")</f>
        <v>https://www.garant.ru/products/ipo/prime/doc/404487690/</v>
      </c>
      <c r="K453" s="55" t="str">
        <f>if(len(vlookup(A453,'Input - Capacities'!$F$3:$W$2013,14,0))&gt;0,vlookup(A453,'Input - Capacities'!$F$3:$W$2013,14,0),"-")</f>
        <v>-</v>
      </c>
      <c r="L453" s="53" t="str">
        <f>if(len(vlookup(A453,'Input - Capacities'!$F$3:$W$2013,17,0))&gt;0,vlookup(A453,'Input - Capacities'!$F$3:$W$2013,17,0),"-")</f>
        <v>-</v>
      </c>
      <c r="M453" s="53" t="str">
        <f>if(len(vlookup(A453,'Input - Capacities'!$F$3:$W$2013,18,0))&gt;0,vlookup(A453,'Input - Capacities'!$F$3:$W$2013,18,0),"-")</f>
        <v>No mentioning of new lines in Russian policy document/no new planned lines on KAZ grid map.</v>
      </c>
    </row>
    <row r="454">
      <c r="A454" s="53" t="str">
        <f t="array" ref="A454">IFERROR(INDEX('Input - Capacities'!$F$3:$F$1128, MATCH(0,COUNTIF($A$1:A453, 'Input - Capacities'!$F$3:$F$1128), 0)),"")</f>
        <v>TRNKAZXXRUSUR</v>
      </c>
      <c r="B454" s="53" t="str">
        <f t="shared" si="2"/>
        <v>KAZXX</v>
      </c>
      <c r="C454" s="53" t="str">
        <f t="shared" si="3"/>
        <v>RUSUR</v>
      </c>
      <c r="D454" s="53" t="str">
        <f t="shared" ref="D454:E454" si="455">left(B454,3)</f>
        <v>KAZ</v>
      </c>
      <c r="E454" s="53" t="str">
        <f t="shared" si="455"/>
        <v>RUS</v>
      </c>
      <c r="F454" s="53">
        <f>max(SUMIFS('Input - Capacities'!$I$3:$I$1128,'Input - Capacities'!$F$3:$F$1128,A454))</f>
        <v>280</v>
      </c>
      <c r="G454" s="53">
        <f>max(SUMIFS('Input - Capacities'!$J$3:$J$1128,'Input - Capacities'!$F$3:$F$1128,A454))*-1</f>
        <v>280</v>
      </c>
      <c r="H454" s="53" t="str">
        <f>if(len(vlookup(A454,'Input - Capacities'!$F$3:$W$2013,6,0))&gt;0,vlookup(A454,'Input - Capacities'!$F$3:$W$2013,6,0),"-")</f>
        <v>-</v>
      </c>
      <c r="I454" s="53" t="str">
        <f>if(len(vlookup(A454,'Input - Capacities'!$F$3:$W$2013,7,0))&gt;0,vlookup(A454,'Input - Capacities'!$F$3:$W$2013,7,0),"-")</f>
        <v>-</v>
      </c>
      <c r="J454" s="54" t="str">
        <f>if(len(vlookup(A454,'Input - Capacities'!$F$3:$W$2013,13,0))&gt;0,vlookup(A454,'Input - Capacities'!$F$3:$W$2013,13,0),"-")</f>
        <v>https://www.garant.ru/products/ipo/prime/doc/404487690/</v>
      </c>
      <c r="K454" s="55" t="str">
        <f>if(len(vlookup(A454,'Input - Capacities'!$F$3:$W$2013,14,0))&gt;0,vlookup(A454,'Input - Capacities'!$F$3:$W$2013,14,0),"-")</f>
        <v>-</v>
      </c>
      <c r="L454" s="53" t="str">
        <f>if(len(vlookup(A454,'Input - Capacities'!$F$3:$W$2013,17,0))&gt;0,vlookup(A454,'Input - Capacities'!$F$3:$W$2013,17,0),"-")</f>
        <v>-</v>
      </c>
      <c r="M454" s="53" t="str">
        <f>if(len(vlookup(A454,'Input - Capacities'!$F$3:$W$2013,18,0))&gt;0,vlookup(A454,'Input - Capacities'!$F$3:$W$2013,18,0),"-")</f>
        <v>No mentioning of new lines in Russian policy document/no new planned lines on KAZ grid map.</v>
      </c>
    </row>
    <row r="455">
      <c r="A455" s="53" t="str">
        <f t="array" ref="A455">IFERROR(INDEX('Input - Capacities'!$F$3:$F$1128, MATCH(0,COUNTIF($A$1:A454, 'Input - Capacities'!$F$3:$F$1128), 0)),"")</f>
        <v>TRNKAZXXTKMXX</v>
      </c>
      <c r="B455" s="53" t="str">
        <f t="shared" si="2"/>
        <v>KAZXX</v>
      </c>
      <c r="C455" s="53" t="str">
        <f t="shared" si="3"/>
        <v>TKMXX</v>
      </c>
      <c r="D455" s="53" t="str">
        <f t="shared" ref="D455:E455" si="456">left(B455,3)</f>
        <v>KAZ</v>
      </c>
      <c r="E455" s="53" t="str">
        <f t="shared" si="456"/>
        <v>TKM</v>
      </c>
      <c r="F455" s="53">
        <f>max(SUMIFS('Input - Capacities'!$I$3:$I$1128,'Input - Capacities'!$F$3:$F$1128,A455))</f>
        <v>0</v>
      </c>
      <c r="G455" s="53">
        <f>max(SUMIFS('Input - Capacities'!$J$3:$J$1128,'Input - Capacities'!$F$3:$F$1128,A455))*-1</f>
        <v>0</v>
      </c>
      <c r="H455" s="53" t="str">
        <f>if(len(vlookup(A455,'Input - Capacities'!$F$3:$W$2013,6,0))&gt;0,vlookup(A455,'Input - Capacities'!$F$3:$W$2013,6,0),"-")</f>
        <v>-</v>
      </c>
      <c r="I455" s="53" t="str">
        <f>if(len(vlookup(A455,'Input - Capacities'!$F$3:$W$2013,7,0))&gt;0,vlookup(A455,'Input - Capacities'!$F$3:$W$2013,7,0),"-")</f>
        <v>-</v>
      </c>
      <c r="J455" s="54" t="str">
        <f>if(len(vlookup(A455,'Input - Capacities'!$F$3:$W$2013,13,0))&gt;0,vlookup(A455,'Input - Capacities'!$F$3:$W$2013,13,0),"-")</f>
        <v>https://www.kegoc.kz/%D0%9A%D0%B0%D1%80%D1%82%D0%B0%20%D1%81%D1%85%D0%B5%D0%BC%D0%B0%20%D0%95%D0%AD%D0%A1%20%D0%9A%D0%B0%D0%B7%D0%B0%D1%85%D1%81%D1%82%D0%B0%D0%BD%D0%B0-2023%20%D0%B4%D0%B5%D0%B9%D1%81%D1%82%D0%B2%20%20eng.pdf</v>
      </c>
      <c r="K455" s="55" t="str">
        <f>if(len(vlookup(A455,'Input - Capacities'!$F$3:$W$2013,14,0))&gt;0,vlookup(A455,'Input - Capacities'!$F$3:$W$2013,14,0),"-")</f>
        <v>-</v>
      </c>
      <c r="L455" s="53" t="str">
        <f>if(len(vlookup(A455,'Input - Capacities'!$F$3:$W$2013,17,0))&gt;0,vlookup(A455,'Input - Capacities'!$F$3:$W$2013,17,0),"-")</f>
        <v>-</v>
      </c>
      <c r="M455" s="53" t="str">
        <f>if(len(vlookup(A455,'Input - Capacities'!$F$3:$W$2013,18,0))&gt;0,vlookup(A455,'Input - Capacities'!$F$3:$W$2013,18,0),"-")</f>
        <v>No existing lines on KAZ grid map. No planned lines on KAZ grid map.</v>
      </c>
    </row>
    <row r="456">
      <c r="A456" s="53" t="str">
        <f t="array" ref="A456">IFERROR(INDEX('Input - Capacities'!$F$3:$F$1128, MATCH(0,COUNTIF($A$1:A455, 'Input - Capacities'!$F$3:$F$1128), 0)),"")</f>
        <v>TRNKAZXXUZBXX</v>
      </c>
      <c r="B456" s="53" t="str">
        <f t="shared" si="2"/>
        <v>KAZXX</v>
      </c>
      <c r="C456" s="53" t="str">
        <f t="shared" si="3"/>
        <v>UZBXX</v>
      </c>
      <c r="D456" s="53" t="str">
        <f t="shared" ref="D456:E456" si="457">left(B456,3)</f>
        <v>KAZ</v>
      </c>
      <c r="E456" s="53" t="str">
        <f t="shared" si="457"/>
        <v>UZB</v>
      </c>
      <c r="F456" s="53">
        <f>max(SUMIFS('Input - Capacities'!$I$3:$I$1128,'Input - Capacities'!$F$3:$F$1128,A456))</f>
        <v>1000</v>
      </c>
      <c r="G456" s="53">
        <f>max(SUMIFS('Input - Capacities'!$J$3:$J$1128,'Input - Capacities'!$F$3:$F$1128,A456))*-1</f>
        <v>1000</v>
      </c>
      <c r="H456" s="53" t="str">
        <f>if(len(vlookup(A456,'Input - Capacities'!$F$3:$W$2013,6,0))&gt;0,vlookup(A456,'Input - Capacities'!$F$3:$W$2013,6,0),"-")</f>
        <v>-</v>
      </c>
      <c r="I456" s="53" t="str">
        <f>if(len(vlookup(A456,'Input - Capacities'!$F$3:$W$2013,7,0))&gt;0,vlookup(A456,'Input - Capacities'!$F$3:$W$2013,7,0),"-")</f>
        <v>-</v>
      </c>
      <c r="J456" s="54" t="str">
        <f>if(len(vlookup(A456,'Input - Capacities'!$F$3:$W$2013,13,0))&gt;0,vlookup(A456,'Input - Capacities'!$F$3:$W$2013,13,0),"-")</f>
        <v>https://iea.blob.core.windows.net/assets/0d00581c-dc3c-466f-b0c8-97d25112a6e0/Uzbekistan2022.pdf</v>
      </c>
      <c r="K456" s="55" t="str">
        <f>if(len(vlookup(A456,'Input - Capacities'!$F$3:$W$2013,14,0))&gt;0,vlookup(A456,'Input - Capacities'!$F$3:$W$2013,14,0),"-")</f>
        <v>-</v>
      </c>
      <c r="L456" s="53" t="str">
        <f>if(len(vlookup(A456,'Input - Capacities'!$F$3:$W$2013,17,0))&gt;0,vlookup(A456,'Input - Capacities'!$F$3:$W$2013,17,0),"-")</f>
        <v>-</v>
      </c>
      <c r="M456" s="53" t="str">
        <f>if(len(vlookup(A456,'Input - Capacities'!$F$3:$W$2013,18,0))&gt;0,vlookup(A456,'Input - Capacities'!$F$3:$W$2013,18,0),"-")</f>
        <v>No planned lines on KAZ grid map.</v>
      </c>
    </row>
    <row r="457">
      <c r="A457" s="53" t="str">
        <f t="array" ref="A457">IFERROR(INDEX('Input - Capacities'!$F$3:$F$1128, MATCH(0,COUNTIF($A$1:A456, 'Input - Capacities'!$F$3:$F$1128), 0)),"")</f>
        <v>TRNKGZXXTJKXX</v>
      </c>
      <c r="B457" s="53" t="str">
        <f t="shared" si="2"/>
        <v>KGZXX</v>
      </c>
      <c r="C457" s="53" t="str">
        <f t="shared" si="3"/>
        <v>TJKXX</v>
      </c>
      <c r="D457" s="53" t="str">
        <f t="shared" ref="D457:E457" si="458">left(B457,3)</f>
        <v>KGZ</v>
      </c>
      <c r="E457" s="53" t="str">
        <f t="shared" si="458"/>
        <v>TJK</v>
      </c>
      <c r="F457" s="53">
        <f>max(SUMIFS('Input - Capacities'!$I$3:$I$1128,'Input - Capacities'!$F$3:$F$1128,A457))</f>
        <v>0</v>
      </c>
      <c r="G457" s="53">
        <f>max(SUMIFS('Input - Capacities'!$J$3:$J$1128,'Input - Capacities'!$F$3:$F$1128,A457))*-1</f>
        <v>0</v>
      </c>
      <c r="H457" s="53" t="str">
        <f>if(len(vlookup(A457,'Input - Capacities'!$F$3:$W$2013,6,0))&gt;0,vlookup(A457,'Input - Capacities'!$F$3:$W$2013,6,0),"-")</f>
        <v>-</v>
      </c>
      <c r="I457" s="53" t="str">
        <f>if(len(vlookup(A457,'Input - Capacities'!$F$3:$W$2013,7,0))&gt;0,vlookup(A457,'Input - Capacities'!$F$3:$W$2013,7,0),"-")</f>
        <v>-</v>
      </c>
      <c r="J457" s="54" t="str">
        <f>if(len(vlookup(A457,'Input - Capacities'!$F$3:$W$2013,13,0))&gt;0,vlookup(A457,'Input - Capacities'!$F$3:$W$2013,13,0),"-")</f>
        <v>https://iea.blob.core.windows.net/assets/b066e0be-9a3f-49ca-b932-38a1e81bda2a/Cross-BorderTradingforTajikistan_ARoadmap.pdf</v>
      </c>
      <c r="K457" s="55" t="str">
        <f>if(len(vlookup(A457,'Input - Capacities'!$F$3:$W$2013,14,0))&gt;0,vlookup(A457,'Input - Capacities'!$F$3:$W$2013,14,0),"-")</f>
        <v>-</v>
      </c>
      <c r="L457" s="53" t="str">
        <f>if(len(vlookup(A457,'Input - Capacities'!$F$3:$W$2013,17,0))&gt;0,vlookup(A457,'Input - Capacities'!$F$3:$W$2013,17,0),"-")</f>
        <v>-</v>
      </c>
      <c r="M457" s="53" t="str">
        <f>if(len(vlookup(A457,'Input - Capacities'!$F$3:$W$2013,18,0))&gt;0,vlookup(A457,'Input - Capacities'!$F$3:$W$2013,18,0),"-")</f>
        <v>-</v>
      </c>
    </row>
    <row r="458">
      <c r="A458" s="53" t="str">
        <f t="array" ref="A458">IFERROR(INDEX('Input - Capacities'!$F$3:$F$1128, MATCH(0,COUNTIF($A$1:A457, 'Input - Capacities'!$F$3:$F$1128), 0)),"")</f>
        <v>TRNKGZXXUZBXX</v>
      </c>
      <c r="B458" s="53" t="str">
        <f t="shared" si="2"/>
        <v>KGZXX</v>
      </c>
      <c r="C458" s="53" t="str">
        <f t="shared" si="3"/>
        <v>UZBXX</v>
      </c>
      <c r="D458" s="53" t="str">
        <f t="shared" ref="D458:E458" si="459">left(B458,3)</f>
        <v>KGZ</v>
      </c>
      <c r="E458" s="53" t="str">
        <f t="shared" si="459"/>
        <v>UZB</v>
      </c>
      <c r="F458" s="53">
        <f>max(SUMIFS('Input - Capacities'!$I$3:$I$1128,'Input - Capacities'!$F$3:$F$1128,A458))</f>
        <v>1000</v>
      </c>
      <c r="G458" s="53">
        <f>max(SUMIFS('Input - Capacities'!$J$3:$J$1128,'Input - Capacities'!$F$3:$F$1128,A458))*-1</f>
        <v>1000</v>
      </c>
      <c r="H458" s="53" t="str">
        <f>if(len(vlookup(A458,'Input - Capacities'!$F$3:$W$2013,6,0))&gt;0,vlookup(A458,'Input - Capacities'!$F$3:$W$2013,6,0),"-")</f>
        <v>-</v>
      </c>
      <c r="I458" s="53" t="str">
        <f>if(len(vlookup(A458,'Input - Capacities'!$F$3:$W$2013,7,0))&gt;0,vlookup(A458,'Input - Capacities'!$F$3:$W$2013,7,0),"-")</f>
        <v>-</v>
      </c>
      <c r="J458" s="54" t="str">
        <f>if(len(vlookup(A458,'Input - Capacities'!$F$3:$W$2013,13,0))&gt;0,vlookup(A458,'Input - Capacities'!$F$3:$W$2013,13,0),"-")</f>
        <v>https://iea.blob.core.windows.net/assets/0d00581c-dc3c-466f-b0c8-97d25112a6e0/Uzbekistan2022.pdf</v>
      </c>
      <c r="K458" s="55" t="str">
        <f>if(len(vlookup(A458,'Input - Capacities'!$F$3:$W$2013,14,0))&gt;0,vlookup(A458,'Input - Capacities'!$F$3:$W$2013,14,0),"-")</f>
        <v>-</v>
      </c>
      <c r="L458" s="53" t="str">
        <f>if(len(vlookup(A458,'Input - Capacities'!$F$3:$W$2013,17,0))&gt;0,vlookup(A458,'Input - Capacities'!$F$3:$W$2013,17,0),"-")</f>
        <v>-</v>
      </c>
      <c r="M458" s="53" t="str">
        <f>if(len(vlookup(A458,'Input - Capacities'!$F$3:$W$2013,18,0))&gt;0,vlookup(A458,'Input - Capacities'!$F$3:$W$2013,18,0),"-")</f>
        <v>No planned lines on KAZ grid map.</v>
      </c>
    </row>
    <row r="459">
      <c r="A459" s="53" t="str">
        <f t="array" ref="A459">IFERROR(INDEX('Input - Capacities'!$F$3:$F$1128, MATCH(0,COUNTIF($A$1:A458, 'Input - Capacities'!$F$3:$F$1128), 0)),"")</f>
        <v>TRNKHMXXLAOXX</v>
      </c>
      <c r="B459" s="53" t="str">
        <f t="shared" si="2"/>
        <v>KHMXX</v>
      </c>
      <c r="C459" s="53" t="str">
        <f t="shared" si="3"/>
        <v>LAOXX</v>
      </c>
      <c r="D459" s="53" t="str">
        <f t="shared" ref="D459:E459" si="460">left(B459,3)</f>
        <v>KHM</v>
      </c>
      <c r="E459" s="53" t="str">
        <f t="shared" si="460"/>
        <v>LAO</v>
      </c>
      <c r="F459" s="53">
        <f>max(SUMIFS('Input - Capacities'!$I$3:$I$1128,'Input - Capacities'!$F$3:$F$1128,A459))</f>
        <v>2600</v>
      </c>
      <c r="G459" s="53">
        <f>max(SUMIFS('Input - Capacities'!$J$3:$J$1128,'Input - Capacities'!$F$3:$F$1128,A459))*-1</f>
        <v>2600</v>
      </c>
      <c r="H459" s="53" t="str">
        <f>if(len(vlookup(A459,'Input - Capacities'!$F$3:$W$2013,6,0))&gt;0,vlookup(A459,'Input - Capacities'!$F$3:$W$2013,6,0),"-")</f>
        <v>-</v>
      </c>
      <c r="I459" s="53" t="str">
        <f>if(len(vlookup(A459,'Input - Capacities'!$F$3:$W$2013,7,0))&gt;0,vlookup(A459,'Input - Capacities'!$F$3:$W$2013,7,0),"-")</f>
        <v>-</v>
      </c>
      <c r="J459" s="54" t="str">
        <f>if(len(vlookup(A459,'Input - Capacities'!$F$3:$W$2013,13,0))&gt;0,vlookup(A459,'Input - Capacities'!$F$3:$W$2013,13,0),"-")</f>
        <v>https://onlinelibrary.wiley.com/doi/epdf/10.1111/apv.12343</v>
      </c>
      <c r="K459" s="54" t="str">
        <f>if(len(vlookup(A459,'Input - Capacities'!$F$3:$W$2013,14,0))&gt;0,vlookup(A459,'Input - Capacities'!$F$3:$W$2013,14,0),"-")</f>
        <v>https://www.bangkokpost.com/business/1831359/laos-links-195mw-power-to-cambodia</v>
      </c>
      <c r="L459" s="53" t="str">
        <f>if(len(vlookup(A459,'Input - Capacities'!$F$3:$W$2013,17,0))&gt;0,vlookup(A459,'Input - Capacities'!$F$3:$W$2013,17,0),"-")</f>
        <v>-</v>
      </c>
      <c r="M459" s="53" t="str">
        <f>if(len(vlookup(A459,'Input - Capacities'!$F$3:$W$2013,18,0))&gt;0,vlookup(A459,'Input - Capacities'!$F$3:$W$2013,18,0),"-")</f>
        <v>New 500 kV line (2.4 GW) operational since 2023 on top of existing 200 MW line operatoinal since 2020. There is ambition for total transmission capacity between both countries to reach 6 GW by 2030 but no specific addititional projects can be found as of yet hence these estimated capacities are not included.</v>
      </c>
    </row>
    <row r="460">
      <c r="A460" s="53" t="str">
        <f t="array" ref="A460">IFERROR(INDEX('Input - Capacities'!$F$3:$F$1128, MATCH(0,COUNTIF($A$1:A459, 'Input - Capacities'!$F$3:$F$1128), 0)),"")</f>
        <v>TRNKOSXXMKDXX</v>
      </c>
      <c r="B460" s="53" t="str">
        <f t="shared" si="2"/>
        <v>KOSXX</v>
      </c>
      <c r="C460" s="53" t="str">
        <f t="shared" si="3"/>
        <v>MKDXX</v>
      </c>
      <c r="D460" s="53" t="str">
        <f t="shared" ref="D460:E460" si="461">left(B460,3)</f>
        <v>KOS</v>
      </c>
      <c r="E460" s="53" t="str">
        <f t="shared" si="461"/>
        <v>MKD</v>
      </c>
      <c r="F460" s="53">
        <f>max(SUMIFS('Input - Capacities'!$I$3:$I$1128,'Input - Capacities'!$F$3:$F$1128,A460))</f>
        <v>519</v>
      </c>
      <c r="G460" s="53">
        <f>max(SUMIFS('Input - Capacities'!$J$3:$J$1128,'Input - Capacities'!$F$3:$F$1128,A460))*-1</f>
        <v>630</v>
      </c>
      <c r="H460" s="53" t="str">
        <f>if(len(vlookup(A460,'Input - Capacities'!$F$3:$W$2013,6,0))&gt;0,vlookup(A460,'Input - Capacities'!$F$3:$W$2013,6,0),"-")</f>
        <v>-</v>
      </c>
      <c r="I460" s="53" t="str">
        <f>if(len(vlookup(A460,'Input - Capacities'!$F$3:$W$2013,7,0))&gt;0,vlookup(A460,'Input - Capacities'!$F$3:$W$2013,7,0),"-")</f>
        <v>-</v>
      </c>
      <c r="J460" s="54" t="str">
        <f>if(len(vlookup(A460,'Input - Capacities'!$F$3:$W$2013,13,0))&gt;0,vlookup(A460,'Input - Capacities'!$F$3:$W$2013,13,0),"-")</f>
        <v>https://transparency.entsoe.eu/transmission-domain/physicalFlow/show</v>
      </c>
      <c r="K460" s="55" t="str">
        <f>if(len(vlookup(A460,'Input - Capacities'!$F$3:$W$2013,14,0))&gt;0,vlookup(A460,'Input - Capacities'!$F$3:$W$2013,14,0),"-")</f>
        <v>-</v>
      </c>
      <c r="L460" s="53" t="str">
        <f>if(len(vlookup(A460,'Input - Capacities'!$F$3:$W$2013,17,0))&gt;0,vlookup(A460,'Input - Capacities'!$F$3:$W$2013,17,0),"-")</f>
        <v>Assumption that max historical hourly flow between 2021-2023 is representative for directional transmission capacity. No mentioning of new capacity in Kosovo's TSO's network development plan.</v>
      </c>
      <c r="M460" s="53" t="str">
        <f>if(len(vlookup(A460,'Input - Capacities'!$F$3:$W$2013,18,0))&gt;0,vlookup(A460,'Input - Capacities'!$F$3:$W$2013,18,0),"-")</f>
        <v>This approach is used more often to derive capacities for lines outside the direct ENTSOE zones. See e.g. http://www.diva-portal.org/smash/get/diva2:1476768/FULLTEXT01.pdf</v>
      </c>
    </row>
    <row r="461">
      <c r="A461" s="53" t="str">
        <f t="array" ref="A461">IFERROR(INDEX('Input - Capacities'!$F$3:$F$1128, MATCH(0,COUNTIF($A$1:A460, 'Input - Capacities'!$F$3:$F$1128), 0)),"")</f>
        <v>TRNKOSXXMNEXX</v>
      </c>
      <c r="B461" s="53" t="str">
        <f t="shared" si="2"/>
        <v>KOSXX</v>
      </c>
      <c r="C461" s="53" t="str">
        <f t="shared" si="3"/>
        <v>MNEXX</v>
      </c>
      <c r="D461" s="53" t="str">
        <f t="shared" ref="D461:E461" si="462">left(B461,3)</f>
        <v>KOS</v>
      </c>
      <c r="E461" s="53" t="str">
        <f t="shared" si="462"/>
        <v>MNE</v>
      </c>
      <c r="F461" s="53">
        <f>max(SUMIFS('Input - Capacities'!$I$3:$I$1128,'Input - Capacities'!$F$3:$F$1128,A461))</f>
        <v>553</v>
      </c>
      <c r="G461" s="53">
        <f>max(SUMIFS('Input - Capacities'!$J$3:$J$1128,'Input - Capacities'!$F$3:$F$1128,A461))*-1</f>
        <v>502</v>
      </c>
      <c r="H461" s="53" t="str">
        <f>if(len(vlookup(A461,'Input - Capacities'!$F$3:$W$2013,6,0))&gt;0,vlookup(A461,'Input - Capacities'!$F$3:$W$2013,6,0),"-")</f>
        <v>-</v>
      </c>
      <c r="I461" s="53" t="str">
        <f>if(len(vlookup(A461,'Input - Capacities'!$F$3:$W$2013,7,0))&gt;0,vlookup(A461,'Input - Capacities'!$F$3:$W$2013,7,0),"-")</f>
        <v>-</v>
      </c>
      <c r="J461" s="54" t="str">
        <f>if(len(vlookup(A461,'Input - Capacities'!$F$3:$W$2013,13,0))&gt;0,vlookup(A461,'Input - Capacities'!$F$3:$W$2013,13,0),"-")</f>
        <v>https://transparency.entsoe.eu/transmission-domain/physicalFlow/show</v>
      </c>
      <c r="K461" s="55" t="str">
        <f>if(len(vlookup(A461,'Input - Capacities'!$F$3:$W$2013,14,0))&gt;0,vlookup(A461,'Input - Capacities'!$F$3:$W$2013,14,0),"-")</f>
        <v>-</v>
      </c>
      <c r="L461" s="53" t="str">
        <f>if(len(vlookup(A461,'Input - Capacities'!$F$3:$W$2013,17,0))&gt;0,vlookup(A461,'Input - Capacities'!$F$3:$W$2013,17,0),"-")</f>
        <v>Assumption that max historical hourly flow between 2021-2023 is representative for directional transmission capacity. No mentioning of new capacity in Kosovo's TSO's network development plan.</v>
      </c>
      <c r="M461" s="53" t="str">
        <f>if(len(vlookup(A461,'Input - Capacities'!$F$3:$W$2013,18,0))&gt;0,vlookup(A461,'Input - Capacities'!$F$3:$W$2013,18,0),"-")</f>
        <v>This approach is used more often to derive capacities for lines outside the direct ENTSOE zones. See e.g. http://www.diva-portal.org/smash/get/diva2:1476768/FULLTEXT01.pdf</v>
      </c>
    </row>
    <row r="462">
      <c r="A462" s="53" t="str">
        <f t="array" ref="A462">IFERROR(INDEX('Input - Capacities'!$F$3:$F$1128, MATCH(0,COUNTIF($A$1:A461, 'Input - Capacities'!$F$3:$F$1128), 0)),"")</f>
        <v>TRNKOSXXSRBXX</v>
      </c>
      <c r="B462" s="53" t="str">
        <f t="shared" si="2"/>
        <v>KOSXX</v>
      </c>
      <c r="C462" s="53" t="str">
        <f t="shared" si="3"/>
        <v>SRBXX</v>
      </c>
      <c r="D462" s="53" t="str">
        <f t="shared" ref="D462:E462" si="463">left(B462,3)</f>
        <v>KOS</v>
      </c>
      <c r="E462" s="53" t="str">
        <f t="shared" si="463"/>
        <v>SRB</v>
      </c>
      <c r="F462" s="53">
        <f>max(SUMIFS('Input - Capacities'!$I$3:$I$1128,'Input - Capacities'!$F$3:$F$1128,A462))</f>
        <v>574</v>
      </c>
      <c r="G462" s="53">
        <f>max(SUMIFS('Input - Capacities'!$J$3:$J$1128,'Input - Capacities'!$F$3:$F$1128,A462))*-1</f>
        <v>709</v>
      </c>
      <c r="H462" s="53" t="str">
        <f>if(len(vlookup(A462,'Input - Capacities'!$F$3:$W$2013,6,0))&gt;0,vlookup(A462,'Input - Capacities'!$F$3:$W$2013,6,0),"-")</f>
        <v>-</v>
      </c>
      <c r="I462" s="53" t="str">
        <f>if(len(vlookup(A462,'Input - Capacities'!$F$3:$W$2013,7,0))&gt;0,vlookup(A462,'Input - Capacities'!$F$3:$W$2013,7,0),"-")</f>
        <v>-</v>
      </c>
      <c r="J462" s="54" t="str">
        <f>if(len(vlookup(A462,'Input - Capacities'!$F$3:$W$2013,13,0))&gt;0,vlookup(A462,'Input - Capacities'!$F$3:$W$2013,13,0),"-")</f>
        <v>https://transparency.entsoe.eu/transmission-domain/physicalFlow/show</v>
      </c>
      <c r="K462" s="55" t="str">
        <f>if(len(vlookup(A462,'Input - Capacities'!$F$3:$W$2013,14,0))&gt;0,vlookup(A462,'Input - Capacities'!$F$3:$W$2013,14,0),"-")</f>
        <v>-</v>
      </c>
      <c r="L462" s="53" t="str">
        <f>if(len(vlookup(A462,'Input - Capacities'!$F$3:$W$2013,17,0))&gt;0,vlookup(A462,'Input - Capacities'!$F$3:$W$2013,17,0),"-")</f>
        <v>Assumption that max historical hourly flow between 2021-2023 is representative for directional transmission capacity. No mentioning of new capacity in Kosovo's TSO's network development plan.</v>
      </c>
      <c r="M462" s="53" t="str">
        <f>if(len(vlookup(A462,'Input - Capacities'!$F$3:$W$2013,18,0))&gt;0,vlookup(A462,'Input - Capacities'!$F$3:$W$2013,18,0),"-")</f>
        <v>This approach is used more often to derive capacities for lines outside the direct ENTSOE zones. See e.g. http://www.diva-portal.org/smash/get/diva2:1476768/FULLTEXT01.pdf</v>
      </c>
    </row>
    <row r="463">
      <c r="A463" s="53" t="str">
        <f t="array" ref="A463">IFERROR(INDEX('Input - Capacities'!$F$3:$F$1128, MATCH(0,COUNTIF($A$1:A462, 'Input - Capacities'!$F$3:$F$1128), 0)),"")</f>
        <v>TRNLTUXXLVAXX</v>
      </c>
      <c r="B463" s="53" t="str">
        <f t="shared" si="2"/>
        <v>LTUXX</v>
      </c>
      <c r="C463" s="53" t="str">
        <f t="shared" si="3"/>
        <v>LVAXX</v>
      </c>
      <c r="D463" s="53" t="str">
        <f t="shared" ref="D463:E463" si="464">left(B463,3)</f>
        <v>LTU</v>
      </c>
      <c r="E463" s="53" t="str">
        <f t="shared" si="464"/>
        <v>LVA</v>
      </c>
      <c r="F463" s="53">
        <f>max(SUMIFS('Input - Capacities'!$I$3:$I$1128,'Input - Capacities'!$F$3:$F$1128,A463))</f>
        <v>950</v>
      </c>
      <c r="G463" s="53">
        <f>max(SUMIFS('Input - Capacities'!$J$3:$J$1128,'Input - Capacities'!$F$3:$F$1128,A463))*-1</f>
        <v>950</v>
      </c>
      <c r="H463" s="53" t="str">
        <f>if(len(vlookup(A463,'Input - Capacities'!$F$3:$W$2013,6,0))&gt;0,vlookup(A463,'Input - Capacities'!$F$3:$W$2013,6,0),"-")</f>
        <v>-</v>
      </c>
      <c r="I463" s="53" t="str">
        <f>if(len(vlookup(A463,'Input - Capacities'!$F$3:$W$2013,7,0))&gt;0,vlookup(A463,'Input - Capacities'!$F$3:$W$2013,7,0),"-")</f>
        <v>-</v>
      </c>
      <c r="J463" s="54" t="str">
        <f>if(len(vlookup(A463,'Input - Capacities'!$F$3:$W$2013,13,0))&gt;0,vlookup(A463,'Input - Capacities'!$F$3:$W$2013,13,0),"-")</f>
        <v>https://ember-climate.org/data/data-tools/electricity-interconnection-europe/</v>
      </c>
      <c r="K463" s="54" t="str">
        <f>if(len(vlookup(A463,'Input - Capacities'!$F$3:$W$2013,14,0))&gt;0,vlookup(A463,'Input - Capacities'!$F$3:$W$2013,14,0),"-")</f>
        <v>https://docs.google.com/spreadsheets/d/1NfuG5KZw0k_W-zo-2orJOZkrr6nv1OeOQZzY61KNS4M/edit?usp=sharing</v>
      </c>
      <c r="L463" s="53" t="str">
        <f>if(len(vlookup(A463,'Input - Capacities'!$F$3:$W$2013,17,0))&gt;0,vlookup(A463,'Input - Capacities'!$F$3:$W$2013,17,0),"-")</f>
        <v>-</v>
      </c>
      <c r="M463" s="53" t="str">
        <f>if(len(vlookup(A463,'Input - Capacities'!$F$3:$W$2013,18,0))&gt;0,vlookup(A463,'Input - Capacities'!$F$3:$W$2013,18,0),"-")</f>
        <v>-</v>
      </c>
    </row>
    <row r="464">
      <c r="A464" s="53" t="str">
        <f t="array" ref="A464">IFERROR(INDEX('Input - Capacities'!$F$3:$F$1128, MATCH(0,COUNTIF($A$1:A463, 'Input - Capacities'!$F$3:$F$1128), 0)),"")</f>
        <v>TRNLTUXXPOLXX</v>
      </c>
      <c r="B464" s="53" t="str">
        <f t="shared" si="2"/>
        <v>LTUXX</v>
      </c>
      <c r="C464" s="53" t="str">
        <f t="shared" si="3"/>
        <v>POLXX</v>
      </c>
      <c r="D464" s="53" t="str">
        <f t="shared" ref="D464:E464" si="465">left(B464,3)</f>
        <v>LTU</v>
      </c>
      <c r="E464" s="53" t="str">
        <f t="shared" si="465"/>
        <v>POL</v>
      </c>
      <c r="F464" s="53">
        <f>max(SUMIFS('Input - Capacities'!$I$3:$I$1128,'Input - Capacities'!$F$3:$F$1128,A464))</f>
        <v>0</v>
      </c>
      <c r="G464" s="53">
        <f>max(SUMIFS('Input - Capacities'!$J$3:$J$1128,'Input - Capacities'!$F$3:$F$1128,A464))*-1</f>
        <v>0</v>
      </c>
      <c r="H464" s="53" t="str">
        <f>if(len(vlookup(A464,'Input - Capacities'!$F$3:$W$2013,6,0))&gt;0,vlookup(A464,'Input - Capacities'!$F$3:$W$2013,6,0),"-")</f>
        <v>-</v>
      </c>
      <c r="I464" s="53" t="str">
        <f>if(len(vlookup(A464,'Input - Capacities'!$F$3:$W$2013,7,0))&gt;0,vlookup(A464,'Input - Capacities'!$F$3:$W$2013,7,0),"-")</f>
        <v>-</v>
      </c>
      <c r="J464" s="54" t="str">
        <f>if(len(vlookup(A464,'Input - Capacities'!$F$3:$W$2013,13,0))&gt;0,vlookup(A464,'Input - Capacities'!$F$3:$W$2013,13,0),"-")</f>
        <v>https://ember-climate.org/data/data-tools/electricity-interconnection-europe/</v>
      </c>
      <c r="K464" s="54" t="str">
        <f>if(len(vlookup(A464,'Input - Capacities'!$F$3:$W$2013,14,0))&gt;0,vlookup(A464,'Input - Capacities'!$F$3:$W$2013,14,0),"-")</f>
        <v>https://docs.google.com/spreadsheets/d/1NfuG5KZw0k_W-zo-2orJOZkrr6nv1OeOQZzY61KNS4M/edit?usp=sharing</v>
      </c>
      <c r="L464" s="53" t="str">
        <f>if(len(vlookup(A464,'Input - Capacities'!$F$3:$W$2013,17,0))&gt;0,vlookup(A464,'Input - Capacities'!$F$3:$W$2013,17,0),"-")</f>
        <v>-</v>
      </c>
      <c r="M464" s="53" t="str">
        <f>if(len(vlookup(A464,'Input - Capacities'!$F$3:$W$2013,18,0))&gt;0,vlookup(A464,'Input - Capacities'!$F$3:$W$2013,18,0),"-")</f>
        <v>-</v>
      </c>
    </row>
    <row r="465">
      <c r="A465" s="53" t="str">
        <f t="array" ref="A465">IFERROR(INDEX('Input - Capacities'!$F$3:$F$1128, MATCH(0,COUNTIF($A$1:A464, 'Input - Capacities'!$F$3:$F$1128), 0)),"")</f>
        <v>TRNLTUXXRUSNW</v>
      </c>
      <c r="B465" s="53" t="str">
        <f t="shared" si="2"/>
        <v>LTUXX</v>
      </c>
      <c r="C465" s="53" t="str">
        <f t="shared" si="3"/>
        <v>RUSNW</v>
      </c>
      <c r="D465" s="53" t="str">
        <f t="shared" ref="D465:E465" si="466">left(B465,3)</f>
        <v>LTU</v>
      </c>
      <c r="E465" s="53" t="str">
        <f t="shared" si="466"/>
        <v>RUS</v>
      </c>
      <c r="F465" s="53">
        <f>max(SUMIFS('Input - Capacities'!$I$3:$I$1128,'Input - Capacities'!$F$3:$F$1128,A465))</f>
        <v>0</v>
      </c>
      <c r="G465" s="53">
        <f>max(SUMIFS('Input - Capacities'!$J$3:$J$1128,'Input - Capacities'!$F$3:$F$1128,A465))*-1</f>
        <v>0</v>
      </c>
      <c r="H465" s="53" t="str">
        <f>if(len(vlookup(A465,'Input - Capacities'!$F$3:$W$2013,6,0))&gt;0,vlookup(A465,'Input - Capacities'!$F$3:$W$2013,6,0),"-")</f>
        <v>-</v>
      </c>
      <c r="I465" s="53" t="str">
        <f>if(len(vlookup(A465,'Input - Capacities'!$F$3:$W$2013,7,0))&gt;0,vlookup(A465,'Input - Capacities'!$F$3:$W$2013,7,0),"-")</f>
        <v>-</v>
      </c>
      <c r="J465" s="54" t="str">
        <f>if(len(vlookup(A465,'Input - Capacities'!$F$3:$W$2013,13,0))&gt;0,vlookup(A465,'Input - Capacities'!$F$3:$W$2013,13,0),"-")</f>
        <v>https://www.reuters.com/business/energy/estonia-lithuania-says-baltic-states-decouple-russian-power-grid-early-2025-2023-07-17/</v>
      </c>
      <c r="K465" s="55" t="str">
        <f>if(len(vlookup(A465,'Input - Capacities'!$F$3:$W$2013,14,0))&gt;0,vlookup(A465,'Input - Capacities'!$F$3:$W$2013,14,0),"-")</f>
        <v>-</v>
      </c>
      <c r="L465" s="53" t="str">
        <f>if(len(vlookup(A465,'Input - Capacities'!$F$3:$W$2013,17,0))&gt;0,vlookup(A465,'Input - Capacities'!$F$3:$W$2013,17,0),"-")</f>
        <v>Transmission lines do exist between the baltic states and RUSNW but the baltic states are working on decoupling from the RUSNW grid in either 2024/2025 so we made the assumption to set existing capacities to 0. This also means that no new projects are on the horizon.</v>
      </c>
      <c r="M465" s="53" t="str">
        <f>if(len(vlookup(A465,'Input - Capacities'!$F$3:$W$2013,18,0))&gt;0,vlookup(A465,'Input - Capacities'!$F$3:$W$2013,18,0),"-")</f>
        <v>-</v>
      </c>
    </row>
    <row r="466">
      <c r="A466" s="53" t="str">
        <f t="array" ref="A466">IFERROR(INDEX('Input - Capacities'!$F$3:$F$1128, MATCH(0,COUNTIF($A$1:A465, 'Input - Capacities'!$F$3:$F$1128), 0)),"")</f>
        <v>TRNLTUXXSWEXX</v>
      </c>
      <c r="B466" s="53" t="str">
        <f t="shared" si="2"/>
        <v>LTUXX</v>
      </c>
      <c r="C466" s="53" t="str">
        <f t="shared" si="3"/>
        <v>SWEXX</v>
      </c>
      <c r="D466" s="53" t="str">
        <f t="shared" ref="D466:E466" si="467">left(B466,3)</f>
        <v>LTU</v>
      </c>
      <c r="E466" s="53" t="str">
        <f t="shared" si="467"/>
        <v>SWE</v>
      </c>
      <c r="F466" s="53">
        <f>max(SUMIFS('Input - Capacities'!$I$3:$I$1128,'Input - Capacities'!$F$3:$F$1128,A466))</f>
        <v>700</v>
      </c>
      <c r="G466" s="53">
        <f>max(SUMIFS('Input - Capacities'!$J$3:$J$1128,'Input - Capacities'!$F$3:$F$1128,A466))*-1</f>
        <v>700</v>
      </c>
      <c r="H466" s="53" t="str">
        <f>if(len(vlookup(A466,'Input - Capacities'!$F$3:$W$2013,6,0))&gt;0,vlookup(A466,'Input - Capacities'!$F$3:$W$2013,6,0),"-")</f>
        <v>-</v>
      </c>
      <c r="I466" s="53" t="str">
        <f>if(len(vlookup(A466,'Input - Capacities'!$F$3:$W$2013,7,0))&gt;0,vlookup(A466,'Input - Capacities'!$F$3:$W$2013,7,0),"-")</f>
        <v>-</v>
      </c>
      <c r="J466" s="54" t="str">
        <f>if(len(vlookup(A466,'Input - Capacities'!$F$3:$W$2013,13,0))&gt;0,vlookup(A466,'Input - Capacities'!$F$3:$W$2013,13,0),"-")</f>
        <v>https://ember-climate.org/data/data-tools/electricity-interconnection-europe/</v>
      </c>
      <c r="K466" s="54" t="str">
        <f>if(len(vlookup(A466,'Input - Capacities'!$F$3:$W$2013,14,0))&gt;0,vlookup(A466,'Input - Capacities'!$F$3:$W$2013,14,0),"-")</f>
        <v>https://docs.google.com/spreadsheets/d/1NfuG5KZw0k_W-zo-2orJOZkrr6nv1OeOQZzY61KNS4M/edit?usp=sharing</v>
      </c>
      <c r="L466" s="53" t="str">
        <f>if(len(vlookup(A466,'Input - Capacities'!$F$3:$W$2013,17,0))&gt;0,vlookup(A466,'Input - Capacities'!$F$3:$W$2013,17,0),"-")</f>
        <v>-</v>
      </c>
      <c r="M466" s="53" t="str">
        <f>if(len(vlookup(A466,'Input - Capacities'!$F$3:$W$2013,18,0))&gt;0,vlookup(A466,'Input - Capacities'!$F$3:$W$2013,18,0),"-")</f>
        <v>-</v>
      </c>
    </row>
    <row r="467">
      <c r="A467" s="53" t="str">
        <f t="array" ref="A467">IFERROR(INDEX('Input - Capacities'!$F$3:$F$1128, MATCH(0,COUNTIF($A$1:A466, 'Input - Capacities'!$F$3:$F$1128), 0)),"")</f>
        <v>TRNLVAXXRUSNW</v>
      </c>
      <c r="B467" s="53" t="str">
        <f t="shared" si="2"/>
        <v>LVAXX</v>
      </c>
      <c r="C467" s="53" t="str">
        <f t="shared" si="3"/>
        <v>RUSNW</v>
      </c>
      <c r="D467" s="53" t="str">
        <f t="shared" ref="D467:E467" si="468">left(B467,3)</f>
        <v>LVA</v>
      </c>
      <c r="E467" s="53" t="str">
        <f t="shared" si="468"/>
        <v>RUS</v>
      </c>
      <c r="F467" s="53">
        <f>max(SUMIFS('Input - Capacities'!$I$3:$I$1128,'Input - Capacities'!$F$3:$F$1128,A467))</f>
        <v>0</v>
      </c>
      <c r="G467" s="53">
        <f>max(SUMIFS('Input - Capacities'!$J$3:$J$1128,'Input - Capacities'!$F$3:$F$1128,A467))*-1</f>
        <v>0</v>
      </c>
      <c r="H467" s="53" t="str">
        <f>if(len(vlookup(A467,'Input - Capacities'!$F$3:$W$2013,6,0))&gt;0,vlookup(A467,'Input - Capacities'!$F$3:$W$2013,6,0),"-")</f>
        <v>-</v>
      </c>
      <c r="I467" s="53" t="str">
        <f>if(len(vlookup(A467,'Input - Capacities'!$F$3:$W$2013,7,0))&gt;0,vlookup(A467,'Input - Capacities'!$F$3:$W$2013,7,0),"-")</f>
        <v>-</v>
      </c>
      <c r="J467" s="54" t="str">
        <f>if(len(vlookup(A467,'Input - Capacities'!$F$3:$W$2013,13,0))&gt;0,vlookup(A467,'Input - Capacities'!$F$3:$W$2013,13,0),"-")</f>
        <v>https://www.reuters.com/business/energy/estonia-lithuania-says-baltic-states-decouple-russian-power-grid-early-2025-2023-07-17/</v>
      </c>
      <c r="K467" s="55" t="str">
        <f>if(len(vlookup(A467,'Input - Capacities'!$F$3:$W$2013,14,0))&gt;0,vlookup(A467,'Input - Capacities'!$F$3:$W$2013,14,0),"-")</f>
        <v>-</v>
      </c>
      <c r="L467" s="53" t="str">
        <f>if(len(vlookup(A467,'Input - Capacities'!$F$3:$W$2013,17,0))&gt;0,vlookup(A467,'Input - Capacities'!$F$3:$W$2013,17,0),"-")</f>
        <v>Transmission lines do exist between the baltic states and RUSNW but the baltic states are working on decoupling from the RUSNW grid in either 2024/2025 so we made the assumption to set existing capacities to 0. This also means that no new projects are on the horizon.</v>
      </c>
      <c r="M467" s="53" t="str">
        <f>if(len(vlookup(A467,'Input - Capacities'!$F$3:$W$2013,18,0))&gt;0,vlookup(A467,'Input - Capacities'!$F$3:$W$2013,18,0),"-")</f>
        <v>-</v>
      </c>
    </row>
    <row r="468">
      <c r="A468" s="53" t="str">
        <f t="array" ref="A468">IFERROR(INDEX('Input - Capacities'!$F$3:$F$1128, MATCH(0,COUNTIF($A$1:A467, 'Input - Capacities'!$F$3:$F$1128), 0)),"")</f>
        <v>TRNLVAXXSWEXX</v>
      </c>
      <c r="B468" s="53" t="str">
        <f t="shared" si="2"/>
        <v>LVAXX</v>
      </c>
      <c r="C468" s="53" t="str">
        <f t="shared" si="3"/>
        <v>SWEXX</v>
      </c>
      <c r="D468" s="53" t="str">
        <f t="shared" ref="D468:E468" si="469">left(B468,3)</f>
        <v>LVA</v>
      </c>
      <c r="E468" s="53" t="str">
        <f t="shared" si="469"/>
        <v>SWE</v>
      </c>
      <c r="F468" s="53">
        <f>max(SUMIFS('Input - Capacities'!$I$3:$I$1128,'Input - Capacities'!$F$3:$F$1128,A468))</f>
        <v>0</v>
      </c>
      <c r="G468" s="53">
        <f>max(SUMIFS('Input - Capacities'!$J$3:$J$1128,'Input - Capacities'!$F$3:$F$1128,A468))*-1</f>
        <v>0</v>
      </c>
      <c r="H468" s="53" t="str">
        <f>if(len(vlookup(A468,'Input - Capacities'!$F$3:$W$2013,6,0))&gt;0,vlookup(A468,'Input - Capacities'!$F$3:$W$2013,6,0),"-")</f>
        <v>-</v>
      </c>
      <c r="I468" s="53" t="str">
        <f>if(len(vlookup(A468,'Input - Capacities'!$F$3:$W$2013,7,0))&gt;0,vlookup(A468,'Input - Capacities'!$F$3:$W$2013,7,0),"-")</f>
        <v>-</v>
      </c>
      <c r="J468" s="54" t="str">
        <f>if(len(vlookup(A468,'Input - Capacities'!$F$3:$W$2013,13,0))&gt;0,vlookup(A468,'Input - Capacities'!$F$3:$W$2013,13,0),"-")</f>
        <v>https://ember-climate.org/data/data-tools/electricity-interconnection-europe/</v>
      </c>
      <c r="K468" s="54" t="str">
        <f>if(len(vlookup(A468,'Input - Capacities'!$F$3:$W$2013,14,0))&gt;0,vlookup(A468,'Input - Capacities'!$F$3:$W$2013,14,0),"-")</f>
        <v>https://docs.google.com/spreadsheets/d/1NfuG5KZw0k_W-zo-2orJOZkrr6nv1OeOQZzY61KNS4M/edit?usp=sharing</v>
      </c>
      <c r="L468" s="53" t="str">
        <f>if(len(vlookup(A468,'Input - Capacities'!$F$3:$W$2013,17,0))&gt;0,vlookup(A468,'Input - Capacities'!$F$3:$W$2013,17,0),"-")</f>
        <v>-</v>
      </c>
      <c r="M468" s="53" t="str">
        <f>if(len(vlookup(A468,'Input - Capacities'!$F$3:$W$2013,18,0))&gt;0,vlookup(A468,'Input - Capacities'!$F$3:$W$2013,18,0),"-")</f>
        <v>-</v>
      </c>
    </row>
    <row r="469">
      <c r="A469" s="53" t="str">
        <f t="array" ref="A469">IFERROR(INDEX('Input - Capacities'!$F$3:$F$1128, MATCH(0,COUNTIF($A$1:A468, 'Input - Capacities'!$F$3:$F$1128), 0)),"")</f>
        <v>TRNMDAXXROUXX</v>
      </c>
      <c r="B469" s="53" t="str">
        <f t="shared" si="2"/>
        <v>MDAXX</v>
      </c>
      <c r="C469" s="53" t="str">
        <f t="shared" si="3"/>
        <v>ROUXX</v>
      </c>
      <c r="D469" s="53" t="str">
        <f t="shared" ref="D469:E469" si="470">left(B469,3)</f>
        <v>MDA</v>
      </c>
      <c r="E469" s="53" t="str">
        <f t="shared" si="470"/>
        <v>ROU</v>
      </c>
      <c r="F469" s="53">
        <f>max(SUMIFS('Input - Capacities'!$I$3:$I$1128,'Input - Capacities'!$F$3:$F$1128,A469))</f>
        <v>416</v>
      </c>
      <c r="G469" s="53">
        <f>max(SUMIFS('Input - Capacities'!$J$3:$J$1128,'Input - Capacities'!$F$3:$F$1128,A469))*-1</f>
        <v>1210</v>
      </c>
      <c r="H469" s="53" t="str">
        <f>if(len(vlookup(A469,'Input - Capacities'!$F$3:$W$2013,6,0))&gt;0,vlookup(A469,'Input - Capacities'!$F$3:$W$2013,6,0),"-")</f>
        <v>-</v>
      </c>
      <c r="I469" s="53" t="str">
        <f>if(len(vlookup(A469,'Input - Capacities'!$F$3:$W$2013,7,0))&gt;0,vlookup(A469,'Input - Capacities'!$F$3:$W$2013,7,0),"-")</f>
        <v>-</v>
      </c>
      <c r="J469" s="54" t="str">
        <f>if(len(vlookup(A469,'Input - Capacities'!$F$3:$W$2013,13,0))&gt;0,vlookup(A469,'Input - Capacities'!$F$3:$W$2013,13,0),"-")</f>
        <v>https://transparency.entsoe.eu/transmission-domain/physicalFlow/show</v>
      </c>
      <c r="K469" s="55" t="str">
        <f>if(len(vlookup(A469,'Input - Capacities'!$F$3:$W$2013,14,0))&gt;0,vlookup(A469,'Input - Capacities'!$F$3:$W$2013,14,0),"-")</f>
        <v>-</v>
      </c>
      <c r="L469" s="53" t="str">
        <f>if(len(vlookup(A469,'Input - Capacities'!$F$3:$W$2013,17,0))&gt;0,vlookup(A469,'Input - Capacities'!$F$3:$W$2013,17,0),"-")</f>
        <v>Assumption that max historical hourly flow between 2021-2023 is representative for directional transmission capacity.</v>
      </c>
      <c r="M469" s="53" t="str">
        <f>if(len(vlookup(A469,'Input - Capacities'!$F$3:$W$2013,18,0))&gt;0,vlookup(A469,'Input - Capacities'!$F$3:$W$2013,18,0),"-")</f>
        <v>This approach is used more often to derive capacities for lines outside the direct ENTSOE zones. See e.g. http://www.diva-portal.org/smash/get/diva2:1476768/FULLTEXT01.pdf</v>
      </c>
    </row>
    <row r="470">
      <c r="A470" s="53" t="str">
        <f t="array" ref="A470">IFERROR(INDEX('Input - Capacities'!$F$3:$F$1128, MATCH(0,COUNTIF($A$1:A469, 'Input - Capacities'!$F$3:$F$1128), 0)),"")</f>
        <v>TRNMDAXXUKRXX</v>
      </c>
      <c r="B470" s="53" t="str">
        <f t="shared" si="2"/>
        <v>MDAXX</v>
      </c>
      <c r="C470" s="53" t="str">
        <f t="shared" si="3"/>
        <v>UKRXX</v>
      </c>
      <c r="D470" s="53" t="str">
        <f t="shared" ref="D470:E470" si="471">left(B470,3)</f>
        <v>MDA</v>
      </c>
      <c r="E470" s="53" t="str">
        <f t="shared" si="471"/>
        <v>UKR</v>
      </c>
      <c r="F470" s="53">
        <f>max(SUMIFS('Input - Capacities'!$I$3:$I$1128,'Input - Capacities'!$F$3:$F$1128,A470))</f>
        <v>984</v>
      </c>
      <c r="G470" s="53">
        <f>max(SUMIFS('Input - Capacities'!$J$3:$J$1128,'Input - Capacities'!$F$3:$F$1128,A470))*-1</f>
        <v>489</v>
      </c>
      <c r="H470" s="53" t="str">
        <f>if(len(vlookup(A470,'Input - Capacities'!$F$3:$W$2013,6,0))&gt;0,vlookup(A470,'Input - Capacities'!$F$3:$W$2013,6,0),"-")</f>
        <v>-</v>
      </c>
      <c r="I470" s="53" t="str">
        <f>if(len(vlookup(A470,'Input - Capacities'!$F$3:$W$2013,7,0))&gt;0,vlookup(A470,'Input - Capacities'!$F$3:$W$2013,7,0),"-")</f>
        <v>-</v>
      </c>
      <c r="J470" s="54" t="str">
        <f>if(len(vlookup(A470,'Input - Capacities'!$F$3:$W$2013,13,0))&gt;0,vlookup(A470,'Input - Capacities'!$F$3:$W$2013,13,0),"-")</f>
        <v>https://transparency.entsoe.eu/transmission-domain/physicalFlow/show</v>
      </c>
      <c r="K470" s="55" t="str">
        <f>if(len(vlookup(A470,'Input - Capacities'!$F$3:$W$2013,14,0))&gt;0,vlookup(A470,'Input - Capacities'!$F$3:$W$2013,14,0),"-")</f>
        <v>-</v>
      </c>
      <c r="L470" s="53" t="str">
        <f>if(len(vlookup(A470,'Input - Capacities'!$F$3:$W$2013,17,0))&gt;0,vlookup(A470,'Input - Capacities'!$F$3:$W$2013,17,0),"-")</f>
        <v>Assumption that max historical hourly flow between 2021-2023 is representative for directional transmission capacity. UKR and MDA synchronized in 2022 and started exchange. This is likely to be expanded but to-date no concrete plans for new lines.</v>
      </c>
      <c r="M470" s="53" t="str">
        <f>if(len(vlookup(A470,'Input - Capacities'!$F$3:$W$2013,18,0))&gt;0,vlookup(A470,'Input - Capacities'!$F$3:$W$2013,18,0),"-")</f>
        <v>This approach is used more often to derive capacities for lines outside the direct ENTSOE zones. See e.g. http://www.diva-portal.org/smash/get/diva2:1476768/FULLTEXT01.pdf</v>
      </c>
    </row>
    <row r="471">
      <c r="A471" s="53" t="str">
        <f t="array" ref="A471">IFERROR(INDEX('Input - Capacities'!$F$3:$F$1128, MATCH(0,COUNTIF($A$1:A470, 'Input - Capacities'!$F$3:$F$1128), 0)),"")</f>
        <v>TRNMEXXXUSAAZ</v>
      </c>
      <c r="B471" s="53" t="str">
        <f t="shared" si="2"/>
        <v>MEXXX</v>
      </c>
      <c r="C471" s="53" t="str">
        <f t="shared" si="3"/>
        <v>USAAZ</v>
      </c>
      <c r="D471" s="53" t="str">
        <f t="shared" ref="D471:E471" si="472">left(B471,3)</f>
        <v>MEX</v>
      </c>
      <c r="E471" s="53" t="str">
        <f t="shared" si="472"/>
        <v>USA</v>
      </c>
      <c r="F471" s="53">
        <f>max(SUMIFS('Input - Capacities'!$I$3:$I$1128,'Input - Capacities'!$F$3:$F$1128,A471))</f>
        <v>0</v>
      </c>
      <c r="G471" s="53">
        <f>max(SUMIFS('Input - Capacities'!$J$3:$J$1128,'Input - Capacities'!$F$3:$F$1128,A471))*-1</f>
        <v>0</v>
      </c>
      <c r="H471" s="53" t="str">
        <f>if(len(vlookup(A471,'Input - Capacities'!$F$3:$W$2013,6,0))&gt;0,vlookup(A471,'Input - Capacities'!$F$3:$W$2013,6,0),"-")</f>
        <v>-</v>
      </c>
      <c r="I471" s="53" t="str">
        <f>if(len(vlookup(A471,'Input - Capacities'!$F$3:$W$2013,7,0))&gt;0,vlookup(A471,'Input - Capacities'!$F$3:$W$2013,7,0),"-")</f>
        <v>-</v>
      </c>
      <c r="J471" s="54" t="str">
        <f>if(len(vlookup(A471,'Input - Capacities'!$F$3:$W$2013,13,0))&gt;0,vlookup(A471,'Input - Capacities'!$F$3:$W$2013,13,0),"-")</f>
        <v>https://fordschool.umich.edu/sites/default/files/2022-04/NACP_Lopez-Vallejo.pdf</v>
      </c>
      <c r="K471" s="54" t="str">
        <f>if(len(vlookup(A471,'Input - Capacities'!$F$3:$W$2013,14,0))&gt;0,vlookup(A471,'Input - Capacities'!$F$3:$W$2013,14,0),"-")</f>
        <v>https://www.eia.gov/electricity/gridmonitor/dashboard/electric_overview/US48/US48</v>
      </c>
      <c r="L471" s="53" t="str">
        <f>if(len(vlookup(A471,'Input - Capacities'!$F$3:$W$2013,17,0))&gt;0,vlookup(A471,'Input - Capacities'!$F$3:$W$2013,17,0),"-")</f>
        <v>-</v>
      </c>
      <c r="M471" s="53" t="str">
        <f>if(len(vlookup(A471,'Input - Capacities'!$F$3:$W$2013,18,0))&gt;0,vlookup(A471,'Input - Capacities'!$F$3:$W$2013,18,0),"-")</f>
        <v>-</v>
      </c>
    </row>
    <row r="472">
      <c r="A472" s="53" t="str">
        <f t="array" ref="A472">IFERROR(INDEX('Input - Capacities'!$F$3:$F$1128, MATCH(0,COUNTIF($A$1:A471, 'Input - Capacities'!$F$3:$F$1128), 0)),"")</f>
        <v>TRNMEXXXUSACI</v>
      </c>
      <c r="B472" s="53" t="str">
        <f t="shared" si="2"/>
        <v>MEXXX</v>
      </c>
      <c r="C472" s="53" t="str">
        <f t="shared" si="3"/>
        <v>USACI</v>
      </c>
      <c r="D472" s="53" t="str">
        <f t="shared" ref="D472:E472" si="473">left(B472,3)</f>
        <v>MEX</v>
      </c>
      <c r="E472" s="53" t="str">
        <f t="shared" si="473"/>
        <v>USA</v>
      </c>
      <c r="F472" s="53">
        <f>max(SUMIFS('Input - Capacities'!$I$3:$I$1128,'Input - Capacities'!$F$3:$F$1128,A472))</f>
        <v>800</v>
      </c>
      <c r="G472" s="53">
        <f>max(SUMIFS('Input - Capacities'!$J$3:$J$1128,'Input - Capacities'!$F$3:$F$1128,A472))*-1</f>
        <v>600</v>
      </c>
      <c r="H472" s="53">
        <f>if(len(vlookup(A472,'Input - Capacities'!$F$3:$W$2013,6,0))&gt;0,vlookup(A472,'Input - Capacities'!$F$3:$W$2013,6,0),"-")</f>
        <v>230</v>
      </c>
      <c r="I472" s="53" t="str">
        <f>if(len(vlookup(A472,'Input - Capacities'!$F$3:$W$2013,7,0))&gt;0,vlookup(A472,'Input - Capacities'!$F$3:$W$2013,7,0),"-")</f>
        <v>-</v>
      </c>
      <c r="J472" s="54" t="str">
        <f>if(len(vlookup(A472,'Input - Capacities'!$F$3:$W$2013,13,0))&gt;0,vlookup(A472,'Input - Capacities'!$F$3:$W$2013,13,0),"-")</f>
        <v>https://www.wilsoncenter.org/sites/default/files/media/uploads/documents/US%20Mexico%20Grid%20Integration%20McNeece_Irastorza_Martin.pdf</v>
      </c>
      <c r="K472" s="54" t="str">
        <f>if(len(vlookup(A472,'Input - Capacities'!$F$3:$W$2013,14,0))&gt;0,vlookup(A472,'Input - Capacities'!$F$3:$W$2013,14,0),"-")</f>
        <v>https://www.eia.gov/electricity/gridmonitor/dashboard/electric_overview/US48/US48</v>
      </c>
      <c r="L472" s="53" t="str">
        <f>if(len(vlookup(A472,'Input - Capacities'!$F$3:$W$2013,17,0))&gt;0,vlookup(A472,'Input - Capacities'!$F$3:$W$2013,17,0),"-")</f>
        <v>-</v>
      </c>
      <c r="M472" s="53" t="str">
        <f>if(len(vlookup(A472,'Input - Capacities'!$F$3:$W$2013,18,0))&gt;0,vlookup(A472,'Input - Capacities'!$F$3:$W$2013,18,0),"-")</f>
        <v>As of now no new concrete plans for transmission links between Mexico and California. Baja Californica is not integrated with SIN which limits potential for new projects except for connections with individual plants.</v>
      </c>
    </row>
    <row r="473">
      <c r="A473" s="53" t="str">
        <f t="array" ref="A473">IFERROR(INDEX('Input - Capacities'!$F$3:$F$1128, MATCH(0,COUNTIF($A$1:A472, 'Input - Capacities'!$F$3:$F$1128), 0)),"")</f>
        <v>TRNMEXXXUSAEP</v>
      </c>
      <c r="B473" s="53" t="str">
        <f t="shared" si="2"/>
        <v>MEXXX</v>
      </c>
      <c r="C473" s="53" t="str">
        <f t="shared" si="3"/>
        <v>USAEP</v>
      </c>
      <c r="D473" s="53" t="str">
        <f t="shared" ref="D473:E473" si="474">left(B473,3)</f>
        <v>MEX</v>
      </c>
      <c r="E473" s="53" t="str">
        <f t="shared" si="474"/>
        <v>USA</v>
      </c>
      <c r="F473" s="53">
        <f>max(SUMIFS('Input - Capacities'!$I$3:$I$1128,'Input - Capacities'!$F$3:$F$1128,A473))</f>
        <v>0</v>
      </c>
      <c r="G473" s="53">
        <f>max(SUMIFS('Input - Capacities'!$J$3:$J$1128,'Input - Capacities'!$F$3:$F$1128,A473))*-1</f>
        <v>0</v>
      </c>
      <c r="H473" s="53" t="str">
        <f>if(len(vlookup(A473,'Input - Capacities'!$F$3:$W$2013,6,0))&gt;0,vlookup(A473,'Input - Capacities'!$F$3:$W$2013,6,0),"-")</f>
        <v>-</v>
      </c>
      <c r="I473" s="53" t="str">
        <f>if(len(vlookup(A473,'Input - Capacities'!$F$3:$W$2013,7,0))&gt;0,vlookup(A473,'Input - Capacities'!$F$3:$W$2013,7,0),"-")</f>
        <v>-</v>
      </c>
      <c r="J473" s="54" t="str">
        <f>if(len(vlookup(A473,'Input - Capacities'!$F$3:$W$2013,13,0))&gt;0,vlookup(A473,'Input - Capacities'!$F$3:$W$2013,13,0),"-")</f>
        <v>https://www.wilsoncenter.org/sites/default/files/media/uploads/documents/US%20Mexico%20Grid%20Integration%20McNeece_Irastorza_Martin.pdf</v>
      </c>
      <c r="K473" s="54" t="str">
        <f>if(len(vlookup(A473,'Input - Capacities'!$F$3:$W$2013,14,0))&gt;0,vlookup(A473,'Input - Capacities'!$F$3:$W$2013,14,0),"-")</f>
        <v>https://www.eia.gov/electricity/gridmonitor/dashboard/electric_overview/US48/US48</v>
      </c>
      <c r="L473" s="53" t="str">
        <f>if(len(vlookup(A473,'Input - Capacities'!$F$3:$W$2013,17,0))&gt;0,vlookup(A473,'Input - Capacities'!$F$3:$W$2013,17,0),"-")</f>
        <v>Two 115 kv lines exist between the service area of El Paso Electric and Mexico but is for emergency use only and not for regular trade purposes so not included.</v>
      </c>
      <c r="M473" s="53" t="str">
        <f>if(len(vlookup(A473,'Input - Capacities'!$F$3:$W$2013,18,0))&gt;0,vlookup(A473,'Input - Capacities'!$F$3:$W$2013,18,0),"-")</f>
        <v>-</v>
      </c>
    </row>
    <row r="474">
      <c r="A474" s="53" t="str">
        <f t="array" ref="A474">IFERROR(INDEX('Input - Capacities'!$F$3:$F$1128, MATCH(0,COUNTIF($A$1:A473, 'Input - Capacities'!$F$3:$F$1128), 0)),"")</f>
        <v>TRNMEXXXUSAER</v>
      </c>
      <c r="B474" s="53" t="str">
        <f t="shared" si="2"/>
        <v>MEXXX</v>
      </c>
      <c r="C474" s="53" t="str">
        <f t="shared" si="3"/>
        <v>USAER</v>
      </c>
      <c r="D474" s="53" t="str">
        <f t="shared" ref="D474:E474" si="475">left(B474,3)</f>
        <v>MEX</v>
      </c>
      <c r="E474" s="53" t="str">
        <f t="shared" si="475"/>
        <v>USA</v>
      </c>
      <c r="F474" s="53">
        <f>max(SUMIFS('Input - Capacities'!$I$3:$I$1128,'Input - Capacities'!$F$3:$F$1128,A474))</f>
        <v>400</v>
      </c>
      <c r="G474" s="53">
        <f>max(SUMIFS('Input - Capacities'!$J$3:$J$1128,'Input - Capacities'!$F$3:$F$1128,A474))*-1</f>
        <v>940</v>
      </c>
      <c r="H474" s="53" t="str">
        <f>if(len(vlookup(A474,'Input - Capacities'!$F$3:$W$2013,6,0))&gt;0,vlookup(A474,'Input - Capacities'!$F$3:$W$2013,6,0),"-")</f>
        <v>138;230</v>
      </c>
      <c r="I474" s="53" t="str">
        <f>if(len(vlookup(A474,'Input - Capacities'!$F$3:$W$2013,7,0))&gt;0,vlookup(A474,'Input - Capacities'!$F$3:$W$2013,7,0),"-")</f>
        <v>-</v>
      </c>
      <c r="J474" s="54" t="str">
        <f>if(len(vlookup(A474,'Input - Capacities'!$F$3:$W$2013,13,0))&gt;0,vlookup(A474,'Input - Capacities'!$F$3:$W$2013,13,0),"-")</f>
        <v>https://www.wilsoncenter.org/sites/default/files/media/uploads/documents/US%20Mexico%20Grid%20Integration%20McNeece_Irastorza_Martin.pdf</v>
      </c>
      <c r="K474" s="54" t="str">
        <f>if(len(vlookup(A474,'Input - Capacities'!$F$3:$W$2013,14,0))&gt;0,vlookup(A474,'Input - Capacities'!$F$3:$W$2013,14,0),"-")</f>
        <v>https://www.eia.gov/electricity/gridmonitor/dashboard/electric_overview/US48/US48</v>
      </c>
      <c r="L474" s="53" t="str">
        <f>if(len(vlookup(A474,'Input - Capacities'!$F$3:$W$2013,17,0))&gt;0,vlookup(A474,'Input - Capacities'!$F$3:$W$2013,17,0),"-")</f>
        <v>In addition to the reported capacities, a number of additional smaller lines exist between the service area of ERCOT and Mexico but is for emergency use only and not for regular trade purposes so not included.</v>
      </c>
      <c r="M474" s="53" t="str">
        <f>if(len(vlookup(A474,'Input - Capacities'!$F$3:$W$2013,18,0))&gt;0,vlookup(A474,'Input - Capacities'!$F$3:$W$2013,18,0),"-")</f>
        <v>No new lines planned as of now since existing lines fall outside FERC plenary jurisdiction but that is different with potential new lines.</v>
      </c>
    </row>
    <row r="475">
      <c r="A475" s="53" t="str">
        <f t="array" ref="A475">IFERROR(INDEX('Input - Capacities'!$F$3:$F$1128, MATCH(0,COUNTIF($A$1:A474, 'Input - Capacities'!$F$3:$F$1128), 0)),"")</f>
        <v>TRNMEXXXUSAII</v>
      </c>
      <c r="B475" s="53" t="str">
        <f t="shared" si="2"/>
        <v>MEXXX</v>
      </c>
      <c r="C475" s="53" t="str">
        <f t="shared" si="3"/>
        <v>USAII</v>
      </c>
      <c r="D475" s="53" t="str">
        <f t="shared" ref="D475:E475" si="476">left(B475,3)</f>
        <v>MEX</v>
      </c>
      <c r="E475" s="53" t="str">
        <f t="shared" si="476"/>
        <v>USA</v>
      </c>
      <c r="F475" s="53">
        <f>max(SUMIFS('Input - Capacities'!$I$3:$I$1128,'Input - Capacities'!$F$3:$F$1128,A475))</f>
        <v>0</v>
      </c>
      <c r="G475" s="53">
        <f>max(SUMIFS('Input - Capacities'!$J$3:$J$1128,'Input - Capacities'!$F$3:$F$1128,A475))*-1</f>
        <v>0</v>
      </c>
      <c r="H475" s="53" t="str">
        <f>if(len(vlookup(A475,'Input - Capacities'!$F$3:$W$2013,6,0))&gt;0,vlookup(A475,'Input - Capacities'!$F$3:$W$2013,6,0),"-")</f>
        <v>-</v>
      </c>
      <c r="I475" s="53" t="str">
        <f>if(len(vlookup(A475,'Input - Capacities'!$F$3:$W$2013,7,0))&gt;0,vlookup(A475,'Input - Capacities'!$F$3:$W$2013,7,0),"-")</f>
        <v>-</v>
      </c>
      <c r="J475" s="54" t="str">
        <f>if(len(vlookup(A475,'Input - Capacities'!$F$3:$W$2013,13,0))&gt;0,vlookup(A475,'Input - Capacities'!$F$3:$W$2013,13,0),"-")</f>
        <v>https://www.wilsoncenter.org/sites/default/files/media/uploads/documents/US%20Mexico%20Grid%20Integration%20McNeece_Irastorza_Martin.pdf</v>
      </c>
      <c r="K475" s="54" t="str">
        <f>if(len(vlookup(A475,'Input - Capacities'!$F$3:$W$2013,14,0))&gt;0,vlookup(A475,'Input - Capacities'!$F$3:$W$2013,14,0),"-")</f>
        <v>https://www.eia.gov/electricity/gridmonitor/dashboard/electric_overview/US48/US48</v>
      </c>
      <c r="L475" s="53" t="str">
        <f>if(len(vlookup(A475,'Input - Capacities'!$F$3:$W$2013,17,0))&gt;0,vlookup(A475,'Input - Capacities'!$F$3:$W$2013,17,0),"-")</f>
        <v>-</v>
      </c>
      <c r="M475" s="53" t="str">
        <f>if(len(vlookup(A475,'Input - Capacities'!$F$3:$W$2013,18,0))&gt;0,vlookup(A475,'Input - Capacities'!$F$3:$W$2013,18,0),"-")</f>
        <v>As of now no new concrete plans for transmission links between Mexico and California. Baja Californica is not integrated with SIN which limits potential for new projects except for connections with individual plants.</v>
      </c>
    </row>
    <row r="476">
      <c r="A476" s="53" t="str">
        <f t="array" ref="A476">IFERROR(INDEX('Input - Capacities'!$F$3:$F$1128, MATCH(0,COUNTIF($A$1:A475, 'Input - Capacities'!$F$3:$F$1128), 0)),"")</f>
        <v>TRNMEXXXUSAPN</v>
      </c>
      <c r="B476" s="53" t="str">
        <f t="shared" si="2"/>
        <v>MEXXX</v>
      </c>
      <c r="C476" s="53" t="str">
        <f t="shared" si="3"/>
        <v>USAPN</v>
      </c>
      <c r="D476" s="53" t="str">
        <f t="shared" ref="D476:E476" si="477">left(B476,3)</f>
        <v>MEX</v>
      </c>
      <c r="E476" s="53" t="str">
        <f t="shared" si="477"/>
        <v>USA</v>
      </c>
      <c r="F476" s="53">
        <f>max(SUMIFS('Input - Capacities'!$I$3:$I$1128,'Input - Capacities'!$F$3:$F$1128,A476))</f>
        <v>0</v>
      </c>
      <c r="G476" s="53">
        <f>max(SUMIFS('Input - Capacities'!$J$3:$J$1128,'Input - Capacities'!$F$3:$F$1128,A476))*-1</f>
        <v>0</v>
      </c>
      <c r="H476" s="53" t="str">
        <f>if(len(vlookup(A476,'Input - Capacities'!$F$3:$W$2013,6,0))&gt;0,vlookup(A476,'Input - Capacities'!$F$3:$W$2013,6,0),"-")</f>
        <v>-</v>
      </c>
      <c r="I476" s="53" t="str">
        <f>if(len(vlookup(A476,'Input - Capacities'!$F$3:$W$2013,7,0))&gt;0,vlookup(A476,'Input - Capacities'!$F$3:$W$2013,7,0),"-")</f>
        <v>-</v>
      </c>
      <c r="J476" s="54" t="str">
        <f>if(len(vlookup(A476,'Input - Capacities'!$F$3:$W$2013,13,0))&gt;0,vlookup(A476,'Input - Capacities'!$F$3:$W$2013,13,0),"-")</f>
        <v>https://www.wilsoncenter.org/sites/default/files/media/uploads/documents/US%20Mexico%20Grid%20Integration%20McNeece_Irastorza_Martin.pdf</v>
      </c>
      <c r="K476" s="54" t="str">
        <f>if(len(vlookup(A476,'Input - Capacities'!$F$3:$W$2013,14,0))&gt;0,vlookup(A476,'Input - Capacities'!$F$3:$W$2013,14,0),"-")</f>
        <v>https://www.eia.gov/electricity/gridmonitor/dashboard/electric_overview/US48/US48</v>
      </c>
      <c r="L476" s="53" t="str">
        <f>if(len(vlookup(A476,'Input - Capacities'!$F$3:$W$2013,17,0))&gt;0,vlookup(A476,'Input - Capacities'!$F$3:$W$2013,17,0),"-")</f>
        <v>-</v>
      </c>
      <c r="M476" s="53" t="str">
        <f>if(len(vlookup(A476,'Input - Capacities'!$F$3:$W$2013,18,0))&gt;0,vlookup(A476,'Input - Capacities'!$F$3:$W$2013,18,0),"-")</f>
        <v>-</v>
      </c>
    </row>
    <row r="477">
      <c r="A477" s="53" t="str">
        <f t="array" ref="A477">IFERROR(INDEX('Input - Capacities'!$F$3:$F$1128, MATCH(0,COUNTIF($A$1:A476, 'Input - Capacities'!$F$3:$F$1128), 0)),"")</f>
        <v>TRNMKDXXSRBXX</v>
      </c>
      <c r="B477" s="53" t="str">
        <f t="shared" si="2"/>
        <v>MKDXX</v>
      </c>
      <c r="C477" s="53" t="str">
        <f t="shared" si="3"/>
        <v>SRBXX</v>
      </c>
      <c r="D477" s="53" t="str">
        <f t="shared" ref="D477:E477" si="478">left(B477,3)</f>
        <v>MKD</v>
      </c>
      <c r="E477" s="53" t="str">
        <f t="shared" si="478"/>
        <v>SRB</v>
      </c>
      <c r="F477" s="53">
        <f>max(SUMIFS('Input - Capacities'!$I$3:$I$1128,'Input - Capacities'!$F$3:$F$1128,A477))</f>
        <v>540</v>
      </c>
      <c r="G477" s="53">
        <f>max(SUMIFS('Input - Capacities'!$J$3:$J$1128,'Input - Capacities'!$F$3:$F$1128,A477))*-1</f>
        <v>540</v>
      </c>
      <c r="H477" s="53" t="str">
        <f>if(len(vlookup(A477,'Input - Capacities'!$F$3:$W$2013,6,0))&gt;0,vlookup(A477,'Input - Capacities'!$F$3:$W$2013,6,0),"-")</f>
        <v>-</v>
      </c>
      <c r="I477" s="53" t="str">
        <f>if(len(vlookup(A477,'Input - Capacities'!$F$3:$W$2013,7,0))&gt;0,vlookup(A477,'Input - Capacities'!$F$3:$W$2013,7,0),"-")</f>
        <v>-</v>
      </c>
      <c r="J477" s="54" t="str">
        <f>if(len(vlookup(A477,'Input - Capacities'!$F$3:$W$2013,13,0))&gt;0,vlookup(A477,'Input - Capacities'!$F$3:$W$2013,13,0),"-")</f>
        <v>https://ember-climate.org/data/data-tools/electricity-interconnection-europe/</v>
      </c>
      <c r="K477" s="54" t="str">
        <f>if(len(vlookup(A477,'Input - Capacities'!$F$3:$W$2013,14,0))&gt;0,vlookup(A477,'Input - Capacities'!$F$3:$W$2013,14,0),"-")</f>
        <v>https://docs.google.com/spreadsheets/d/1NfuG5KZw0k_W-zo-2orJOZkrr6nv1OeOQZzY61KNS4M/edit?usp=sharing</v>
      </c>
      <c r="L477" s="53" t="str">
        <f>if(len(vlookup(A477,'Input - Capacities'!$F$3:$W$2013,17,0))&gt;0,vlookup(A477,'Input - Capacities'!$F$3:$W$2013,17,0),"-")</f>
        <v>-</v>
      </c>
      <c r="M477" s="53" t="str">
        <f>if(len(vlookup(A477,'Input - Capacities'!$F$3:$W$2013,18,0))&gt;0,vlookup(A477,'Input - Capacities'!$F$3:$W$2013,18,0),"-")</f>
        <v>-</v>
      </c>
    </row>
    <row r="478">
      <c r="A478" s="53" t="str">
        <f t="array" ref="A478">IFERROR(INDEX('Input - Capacities'!$F$3:$F$1128, MATCH(0,COUNTIF($A$1:A477, 'Input - Capacities'!$F$3:$F$1128), 0)),"")</f>
        <v>TRNMNEXXSRBXX</v>
      </c>
      <c r="B478" s="53" t="str">
        <f t="shared" si="2"/>
        <v>MNEXX</v>
      </c>
      <c r="C478" s="53" t="str">
        <f t="shared" si="3"/>
        <v>SRBXX</v>
      </c>
      <c r="D478" s="53" t="str">
        <f t="shared" ref="D478:E478" si="479">left(B478,3)</f>
        <v>MNE</v>
      </c>
      <c r="E478" s="53" t="str">
        <f t="shared" si="479"/>
        <v>SRB</v>
      </c>
      <c r="F478" s="53">
        <f>max(SUMIFS('Input - Capacities'!$I$3:$I$1128,'Input - Capacities'!$F$3:$F$1128,A478))</f>
        <v>580</v>
      </c>
      <c r="G478" s="53">
        <f>max(SUMIFS('Input - Capacities'!$J$3:$J$1128,'Input - Capacities'!$F$3:$F$1128,A478))*-1</f>
        <v>580</v>
      </c>
      <c r="H478" s="53" t="str">
        <f>if(len(vlookup(A478,'Input - Capacities'!$F$3:$W$2013,6,0))&gt;0,vlookup(A478,'Input - Capacities'!$F$3:$W$2013,6,0),"-")</f>
        <v>-</v>
      </c>
      <c r="I478" s="53" t="str">
        <f>if(len(vlookup(A478,'Input - Capacities'!$F$3:$W$2013,7,0))&gt;0,vlookup(A478,'Input - Capacities'!$F$3:$W$2013,7,0),"-")</f>
        <v>-</v>
      </c>
      <c r="J478" s="54" t="str">
        <f>if(len(vlookup(A478,'Input - Capacities'!$F$3:$W$2013,13,0))&gt;0,vlookup(A478,'Input - Capacities'!$F$3:$W$2013,13,0),"-")</f>
        <v>https://ember-climate.org/data/data-tools/electricity-interconnection-europe/</v>
      </c>
      <c r="K478" s="54" t="str">
        <f>if(len(vlookup(A478,'Input - Capacities'!$F$3:$W$2013,14,0))&gt;0,vlookup(A478,'Input - Capacities'!$F$3:$W$2013,14,0),"-")</f>
        <v>https://docs.google.com/spreadsheets/d/1NfuG5KZw0k_W-zo-2orJOZkrr6nv1OeOQZzY61KNS4M/edit?usp=sharing</v>
      </c>
      <c r="L478" s="53" t="str">
        <f>if(len(vlookup(A478,'Input - Capacities'!$F$3:$W$2013,17,0))&gt;0,vlookup(A478,'Input - Capacities'!$F$3:$W$2013,17,0),"-")</f>
        <v>-</v>
      </c>
      <c r="M478" s="53" t="str">
        <f>if(len(vlookup(A478,'Input - Capacities'!$F$3:$W$2013,18,0))&gt;0,vlookup(A478,'Input - Capacities'!$F$3:$W$2013,18,0),"-")</f>
        <v>-</v>
      </c>
    </row>
    <row r="479">
      <c r="A479" s="53" t="str">
        <f t="array" ref="A479">IFERROR(INDEX('Input - Capacities'!$F$3:$F$1128, MATCH(0,COUNTIF($A$1:A478, 'Input - Capacities'!$F$3:$F$1128), 0)),"")</f>
        <v>TRNMNGXXRUSSI</v>
      </c>
      <c r="B479" s="53" t="str">
        <f t="shared" si="2"/>
        <v>MNGXX</v>
      </c>
      <c r="C479" s="53" t="str">
        <f t="shared" si="3"/>
        <v>RUSSI</v>
      </c>
      <c r="D479" s="53" t="str">
        <f t="shared" ref="D479:E479" si="480">left(B479,3)</f>
        <v>MNG</v>
      </c>
      <c r="E479" s="53" t="str">
        <f t="shared" si="480"/>
        <v>RUS</v>
      </c>
      <c r="F479" s="53">
        <f>max(SUMIFS('Input - Capacities'!$I$3:$I$1128,'Input - Capacities'!$F$3:$F$1128,A479))</f>
        <v>345</v>
      </c>
      <c r="G479" s="53">
        <f>max(SUMIFS('Input - Capacities'!$J$3:$J$1128,'Input - Capacities'!$F$3:$F$1128,A479))*-1</f>
        <v>345</v>
      </c>
      <c r="H479" s="53" t="str">
        <f>if(len(vlookup(A479,'Input - Capacities'!$F$3:$W$2013,6,0))&gt;0,vlookup(A479,'Input - Capacities'!$F$3:$W$2013,6,0),"-")</f>
        <v>-</v>
      </c>
      <c r="I479" s="53" t="str">
        <f>if(len(vlookup(A479,'Input - Capacities'!$F$3:$W$2013,7,0))&gt;0,vlookup(A479,'Input - Capacities'!$F$3:$W$2013,7,0),"-")</f>
        <v>-</v>
      </c>
      <c r="J479" s="54" t="str">
        <f>if(len(vlookup(A479,'Input - Capacities'!$F$3:$W$2013,13,0))&gt;0,vlookup(A479,'Input - Capacities'!$F$3:$W$2013,13,0),"-")</f>
        <v>https://www.garant.ru/products/ipo/prime/doc/404487690/</v>
      </c>
      <c r="K479" s="55" t="str">
        <f>if(len(vlookup(A479,'Input - Capacities'!$F$3:$W$2013,14,0))&gt;0,vlookup(A479,'Input - Capacities'!$F$3:$W$2013,14,0),"-")</f>
        <v>-</v>
      </c>
      <c r="L479" s="53" t="str">
        <f>if(len(vlookup(A479,'Input - Capacities'!$F$3:$W$2013,17,0))&gt;0,vlookup(A479,'Input - Capacities'!$F$3:$W$2013,17,0),"-")</f>
        <v>-</v>
      </c>
      <c r="M479" s="53" t="str">
        <f>if(len(vlookup(A479,'Input - Capacities'!$F$3:$W$2013,18,0))&gt;0,vlookup(A479,'Input - Capacities'!$F$3:$W$2013,18,0),"-")</f>
        <v>-</v>
      </c>
    </row>
    <row r="480">
      <c r="A480" s="53" t="str">
        <f t="array" ref="A480">IFERROR(INDEX('Input - Capacities'!$F$3:$F$1128, MATCH(0,COUNTIF($A$1:A479, 'Input - Capacities'!$F$3:$F$1128), 0)),"")</f>
        <v>TRNMRTXXSENXX</v>
      </c>
      <c r="B480" s="53" t="str">
        <f t="shared" si="2"/>
        <v>MRTXX</v>
      </c>
      <c r="C480" s="53" t="str">
        <f t="shared" si="3"/>
        <v>SENXX</v>
      </c>
      <c r="D480" s="53" t="str">
        <f t="shared" ref="D480:E480" si="481">left(B480,3)</f>
        <v>MRT</v>
      </c>
      <c r="E480" s="53" t="str">
        <f t="shared" si="481"/>
        <v>SEN</v>
      </c>
      <c r="F480" s="53">
        <f>max(SUMIFS('Input - Capacities'!$I$3:$I$1128,'Input - Capacities'!$F$3:$F$1128,A480))</f>
        <v>250</v>
      </c>
      <c r="G480" s="53">
        <f>max(SUMIFS('Input - Capacities'!$J$3:$J$1128,'Input - Capacities'!$F$3:$F$1128,A480))*-1</f>
        <v>250</v>
      </c>
      <c r="H480" s="53">
        <f>if(len(vlookup(A480,'Input - Capacities'!$F$3:$W$2013,6,0))&gt;0,vlookup(A480,'Input - Capacities'!$F$3:$W$2013,6,0),"-")</f>
        <v>225</v>
      </c>
      <c r="I480" s="53">
        <f>if(len(vlookup(A480,'Input - Capacities'!$F$3:$W$2013,7,0))&gt;0,vlookup(A480,'Input - Capacities'!$F$3:$W$2013,7,0),"-")</f>
        <v>414</v>
      </c>
      <c r="J480" s="54" t="str">
        <f>if(len(vlookup(A480,'Input - Capacities'!$F$3:$W$2013,13,0))&gt;0,vlookup(A480,'Input - Capacities'!$F$3:$W$2013,13,0),"-")</f>
        <v>https://www.usaid.gov/sites/default/files/2022-05/PA_Transmission_Roadmap_508.pdf</v>
      </c>
      <c r="K480" s="55" t="str">
        <f>if(len(vlookup(A480,'Input - Capacities'!$F$3:$W$2013,14,0))&gt;0,vlookup(A480,'Input - Capacities'!$F$3:$W$2013,14,0),"-")</f>
        <v>-</v>
      </c>
      <c r="L480" s="53" t="str">
        <f>if(len(vlookup(A480,'Input - Capacities'!$F$3:$W$2013,17,0))&gt;0,vlookup(A480,'Input - Capacities'!$F$3:$W$2013,17,0),"-")</f>
        <v>-</v>
      </c>
      <c r="M480" s="53" t="str">
        <f>if(len(vlookup(A480,'Input - Capacities'!$F$3:$W$2013,18,0))&gt;0,vlookup(A480,'Input - Capacities'!$F$3:$W$2013,18,0),"-")</f>
        <v>-</v>
      </c>
    </row>
    <row r="481">
      <c r="A481" s="53" t="str">
        <f t="array" ref="A481">IFERROR(INDEX('Input - Capacities'!$F$3:$F$1128, MATCH(0,COUNTIF($A$1:A480, 'Input - Capacities'!$F$3:$F$1128), 0)),"")</f>
        <v>TRNMYSPESGPXX</v>
      </c>
      <c r="B481" s="53" t="str">
        <f t="shared" si="2"/>
        <v>MYSPE</v>
      </c>
      <c r="C481" s="53" t="str">
        <f t="shared" si="3"/>
        <v>SGPXX</v>
      </c>
      <c r="D481" s="53" t="str">
        <f t="shared" ref="D481:E481" si="482">left(B481,3)</f>
        <v>MYS</v>
      </c>
      <c r="E481" s="53" t="str">
        <f t="shared" si="482"/>
        <v>SGP</v>
      </c>
      <c r="F481" s="53">
        <f>max(SUMIFS('Input - Capacities'!$I$3:$I$1128,'Input - Capacities'!$F$3:$F$1128,A481))</f>
        <v>1000</v>
      </c>
      <c r="G481" s="53">
        <f>max(SUMIFS('Input - Capacities'!$J$3:$J$1128,'Input - Capacities'!$F$3:$F$1128,A481))*-1</f>
        <v>1000</v>
      </c>
      <c r="H481" s="53" t="str">
        <f>if(len(vlookup(A481,'Input - Capacities'!$F$3:$W$2013,6,0))&gt;0,vlookup(A481,'Input - Capacities'!$F$3:$W$2013,6,0),"-")</f>
        <v>-</v>
      </c>
      <c r="I481" s="53" t="str">
        <f>if(len(vlookup(A481,'Input - Capacities'!$F$3:$W$2013,7,0))&gt;0,vlookup(A481,'Input - Capacities'!$F$3:$W$2013,7,0),"-")</f>
        <v>-</v>
      </c>
      <c r="J481" s="54" t="str">
        <f>if(len(vlookup(A481,'Input - Capacities'!$F$3:$W$2013,13,0))&gt;0,vlookup(A481,'Input - Capacities'!$F$3:$W$2013,13,0),"-")</f>
        <v>https://onlinelibrary.wiley.com/doi/epdf/10.1111/apv.12343</v>
      </c>
      <c r="K481" s="54" t="str">
        <f>if(len(vlookup(A481,'Input - Capacities'!$F$3:$W$2013,14,0))&gt;0,vlookup(A481,'Input - Capacities'!$F$3:$W$2013,14,0),"-")</f>
        <v>https://southeastasiainfra.com/malaysias-tmb-developing-the-grid-of-the-future/#:~:text=In%20October%202022%2C%20the%20interconnector,MW%20of%20bidirectional%20electricity%20flow.</v>
      </c>
      <c r="L481" s="53" t="str">
        <f>if(len(vlookup(A481,'Input - Capacities'!$F$3:$W$2013,17,0))&gt;0,vlookup(A481,'Input - Capacities'!$F$3:$W$2013,17,0),"-")</f>
        <v>-</v>
      </c>
      <c r="M481" s="53" t="str">
        <f>if(len(vlookup(A481,'Input - Capacities'!$F$3:$W$2013,18,0))&gt;0,vlookup(A481,'Input - Capacities'!$F$3:$W$2013,18,0),"-")</f>
        <v>-</v>
      </c>
    </row>
    <row r="482">
      <c r="A482" s="53" t="str">
        <f t="array" ref="A482">IFERROR(INDEX('Input - Capacities'!$F$3:$F$1128, MATCH(0,COUNTIF($A$1:A481, 'Input - Capacities'!$F$3:$F$1128), 0)),"")</f>
        <v>TRNMYSPETHASO</v>
      </c>
      <c r="B482" s="53" t="str">
        <f t="shared" si="2"/>
        <v>MYSPE</v>
      </c>
      <c r="C482" s="53" t="str">
        <f t="shared" si="3"/>
        <v>THASO</v>
      </c>
      <c r="D482" s="53" t="str">
        <f t="shared" ref="D482:E482" si="483">left(B482,3)</f>
        <v>MYS</v>
      </c>
      <c r="E482" s="53" t="str">
        <f t="shared" si="483"/>
        <v>THA</v>
      </c>
      <c r="F482" s="53">
        <f>max(SUMIFS('Input - Capacities'!$I$3:$I$1128,'Input - Capacities'!$F$3:$F$1128,A482))</f>
        <v>380</v>
      </c>
      <c r="G482" s="53">
        <f>max(SUMIFS('Input - Capacities'!$J$3:$J$1128,'Input - Capacities'!$F$3:$F$1128,A482))*-1</f>
        <v>380</v>
      </c>
      <c r="H482" s="53" t="str">
        <f>if(len(vlookup(A482,'Input - Capacities'!$F$3:$W$2013,6,0))&gt;0,vlookup(A482,'Input - Capacities'!$F$3:$W$2013,6,0),"-")</f>
        <v>-</v>
      </c>
      <c r="I482" s="53" t="str">
        <f>if(len(vlookup(A482,'Input - Capacities'!$F$3:$W$2013,7,0))&gt;0,vlookup(A482,'Input - Capacities'!$F$3:$W$2013,7,0),"-")</f>
        <v>-</v>
      </c>
      <c r="J482" s="54" t="str">
        <f>if(len(vlookup(A482,'Input - Capacities'!$F$3:$W$2013,13,0))&gt;0,vlookup(A482,'Input - Capacities'!$F$3:$W$2013,13,0),"-")</f>
        <v>https://onlinelibrary.wiley.com/doi/epdf/10.1111/apv.12343</v>
      </c>
      <c r="K482" s="54" t="str">
        <f>if(len(vlookup(A482,'Input - Capacities'!$F$3:$W$2013,14,0))&gt;0,vlookup(A482,'Input - Capacities'!$F$3:$W$2013,14,0),"-")</f>
        <v>https://southeastasiainfra.com/malaysias-tmb-developing-the-grid-of-the-future/#:~:text=In%20October%202022%2C%20the%20interconnector,MW%20of%20bidirectional%20electricity%20flow.</v>
      </c>
      <c r="L482" s="53" t="str">
        <f>if(len(vlookup(A482,'Input - Capacities'!$F$3:$W$2013,17,0))&gt;0,vlookup(A482,'Input - Capacities'!$F$3:$W$2013,17,0),"-")</f>
        <v>-</v>
      </c>
      <c r="M482" s="53" t="str">
        <f>if(len(vlookup(A482,'Input - Capacities'!$F$3:$W$2013,18,0))&gt;0,vlookup(A482,'Input - Capacities'!$F$3:$W$2013,18,0),"-")</f>
        <v>-</v>
      </c>
    </row>
    <row r="483">
      <c r="A483" s="53" t="str">
        <f t="array" ref="A483">IFERROR(INDEX('Input - Capacities'!$F$3:$F$1128, MATCH(0,COUNTIF($A$1:A482, 'Input - Capacities'!$F$3:$F$1128), 0)),"")</f>
        <v>TRNNLDXXNORXX</v>
      </c>
      <c r="B483" s="53" t="str">
        <f t="shared" si="2"/>
        <v>NLDXX</v>
      </c>
      <c r="C483" s="53" t="str">
        <f t="shared" si="3"/>
        <v>NORXX</v>
      </c>
      <c r="D483" s="53" t="str">
        <f t="shared" ref="D483:E483" si="484">left(B483,3)</f>
        <v>NLD</v>
      </c>
      <c r="E483" s="53" t="str">
        <f t="shared" si="484"/>
        <v>NOR</v>
      </c>
      <c r="F483" s="53">
        <f>max(SUMIFS('Input - Capacities'!$I$3:$I$1128,'Input - Capacities'!$F$3:$F$1128,A483))</f>
        <v>700</v>
      </c>
      <c r="G483" s="53">
        <f>max(SUMIFS('Input - Capacities'!$J$3:$J$1128,'Input - Capacities'!$F$3:$F$1128,A483))*-1</f>
        <v>700</v>
      </c>
      <c r="H483" s="53" t="str">
        <f>if(len(vlookup(A483,'Input - Capacities'!$F$3:$W$2013,6,0))&gt;0,vlookup(A483,'Input - Capacities'!$F$3:$W$2013,6,0),"-")</f>
        <v>-</v>
      </c>
      <c r="I483" s="53" t="str">
        <f>if(len(vlookup(A483,'Input - Capacities'!$F$3:$W$2013,7,0))&gt;0,vlookup(A483,'Input - Capacities'!$F$3:$W$2013,7,0),"-")</f>
        <v>-</v>
      </c>
      <c r="J483" s="54" t="str">
        <f>if(len(vlookup(A483,'Input - Capacities'!$F$3:$W$2013,13,0))&gt;0,vlookup(A483,'Input - Capacities'!$F$3:$W$2013,13,0),"-")</f>
        <v>https://ember-climate.org/data/data-tools/electricity-interconnection-europe/</v>
      </c>
      <c r="K483" s="54" t="str">
        <f>if(len(vlookup(A483,'Input - Capacities'!$F$3:$W$2013,14,0))&gt;0,vlookup(A483,'Input - Capacities'!$F$3:$W$2013,14,0),"-")</f>
        <v>https://docs.google.com/spreadsheets/d/1NfuG5KZw0k_W-zo-2orJOZkrr6nv1OeOQZzY61KNS4M/edit?usp=sharing</v>
      </c>
      <c r="L483" s="53" t="str">
        <f>if(len(vlookup(A483,'Input - Capacities'!$F$3:$W$2013,17,0))&gt;0,vlookup(A483,'Input - Capacities'!$F$3:$W$2013,17,0),"-")</f>
        <v>-</v>
      </c>
      <c r="M483" s="53" t="str">
        <f>if(len(vlookup(A483,'Input - Capacities'!$F$3:$W$2013,18,0))&gt;0,vlookup(A483,'Input - Capacities'!$F$3:$W$2013,18,0),"-")</f>
        <v>-</v>
      </c>
    </row>
    <row r="484">
      <c r="A484" s="53" t="str">
        <f t="array" ref="A484">IFERROR(INDEX('Input - Capacities'!$F$3:$F$1128, MATCH(0,COUNTIF($A$1:A483, 'Input - Capacities'!$F$3:$F$1128), 0)),"")</f>
        <v>TRNNORXXRUSNW</v>
      </c>
      <c r="B484" s="53" t="str">
        <f t="shared" si="2"/>
        <v>NORXX</v>
      </c>
      <c r="C484" s="53" t="str">
        <f t="shared" si="3"/>
        <v>RUSNW</v>
      </c>
      <c r="D484" s="53" t="str">
        <f t="shared" ref="D484:E484" si="485">left(B484,3)</f>
        <v>NOR</v>
      </c>
      <c r="E484" s="53" t="str">
        <f t="shared" si="485"/>
        <v>RUS</v>
      </c>
      <c r="F484" s="53">
        <f>max(SUMIFS('Input - Capacities'!$I$3:$I$1128,'Input - Capacities'!$F$3:$F$1128,A484))</f>
        <v>0</v>
      </c>
      <c r="G484" s="53">
        <f>max(SUMIFS('Input - Capacities'!$J$3:$J$1128,'Input - Capacities'!$F$3:$F$1128,A484))*-1</f>
        <v>0</v>
      </c>
      <c r="H484" s="53" t="str">
        <f>if(len(vlookup(A484,'Input - Capacities'!$F$3:$W$2013,6,0))&gt;0,vlookup(A484,'Input - Capacities'!$F$3:$W$2013,6,0),"-")</f>
        <v>-</v>
      </c>
      <c r="I484" s="53" t="str">
        <f>if(len(vlookup(A484,'Input - Capacities'!$F$3:$W$2013,7,0))&gt;0,vlookup(A484,'Input - Capacities'!$F$3:$W$2013,7,0),"-")</f>
        <v>-</v>
      </c>
      <c r="J484" s="54" t="str">
        <f>if(len(vlookup(A484,'Input - Capacities'!$F$3:$W$2013,13,0))&gt;0,vlookup(A484,'Input - Capacities'!$F$3:$W$2013,13,0),"-")</f>
        <v>https://thebarentsobserver.com/en/industry-and-energy/2022/04/nordic-grid-cuts-russian-power#:~:text=The%20line%20between%20the%20Norwegian,transmitted%20over%20the%20past%20years.</v>
      </c>
      <c r="K484" s="55" t="str">
        <f>if(len(vlookup(A484,'Input - Capacities'!$F$3:$W$2013,14,0))&gt;0,vlookup(A484,'Input - Capacities'!$F$3:$W$2013,14,0),"-")</f>
        <v>-</v>
      </c>
      <c r="L484" s="53" t="str">
        <f>if(len(vlookup(A484,'Input - Capacities'!$F$3:$W$2013,17,0))&gt;0,vlookup(A484,'Input - Capacities'!$F$3:$W$2013,17,0),"-")</f>
        <v>NOR has disconnected the small existing line (50 MW) with RUS as of 2022. </v>
      </c>
      <c r="M484" s="53" t="str">
        <f>if(len(vlookup(A484,'Input - Capacities'!$F$3:$W$2013,18,0))&gt;0,vlookup(A484,'Input - Capacities'!$F$3:$W$2013,18,0),"-")</f>
        <v>-</v>
      </c>
    </row>
    <row r="485">
      <c r="A485" s="53" t="str">
        <f t="array" ref="A485">IFERROR(INDEX('Input - Capacities'!$F$3:$F$1128, MATCH(0,COUNTIF($A$1:A484, 'Input - Capacities'!$F$3:$F$1128), 0)),"")</f>
        <v>TRNNORXXSWEXX</v>
      </c>
      <c r="B485" s="53" t="str">
        <f t="shared" si="2"/>
        <v>NORXX</v>
      </c>
      <c r="C485" s="53" t="str">
        <f t="shared" si="3"/>
        <v>SWEXX</v>
      </c>
      <c r="D485" s="53" t="str">
        <f t="shared" ref="D485:E485" si="486">left(B485,3)</f>
        <v>NOR</v>
      </c>
      <c r="E485" s="53" t="str">
        <f t="shared" si="486"/>
        <v>SWE</v>
      </c>
      <c r="F485" s="53">
        <f>max(SUMIFS('Input - Capacities'!$I$3:$I$1128,'Input - Capacities'!$F$3:$F$1128,A485))</f>
        <v>3695</v>
      </c>
      <c r="G485" s="53">
        <f>max(SUMIFS('Input - Capacities'!$J$3:$J$1128,'Input - Capacities'!$F$3:$F$1128,A485))*-1</f>
        <v>3695</v>
      </c>
      <c r="H485" s="53" t="str">
        <f>if(len(vlookup(A485,'Input - Capacities'!$F$3:$W$2013,6,0))&gt;0,vlookup(A485,'Input - Capacities'!$F$3:$W$2013,6,0),"-")</f>
        <v>-</v>
      </c>
      <c r="I485" s="53" t="str">
        <f>if(len(vlookup(A485,'Input - Capacities'!$F$3:$W$2013,7,0))&gt;0,vlookup(A485,'Input - Capacities'!$F$3:$W$2013,7,0),"-")</f>
        <v>-</v>
      </c>
      <c r="J485" s="54" t="str">
        <f>if(len(vlookup(A485,'Input - Capacities'!$F$3:$W$2013,13,0))&gt;0,vlookup(A485,'Input - Capacities'!$F$3:$W$2013,13,0),"-")</f>
        <v>https://ember-climate.org/data/data-tools/electricity-interconnection-europe/</v>
      </c>
      <c r="K485" s="54" t="str">
        <f>if(len(vlookup(A485,'Input - Capacities'!$F$3:$W$2013,14,0))&gt;0,vlookup(A485,'Input - Capacities'!$F$3:$W$2013,14,0),"-")</f>
        <v>https://docs.google.com/spreadsheets/d/1NfuG5KZw0k_W-zo-2orJOZkrr6nv1OeOQZzY61KNS4M/edit?usp=sharing</v>
      </c>
      <c r="L485" s="53" t="str">
        <f>if(len(vlookup(A485,'Input - Capacities'!$F$3:$W$2013,17,0))&gt;0,vlookup(A485,'Input - Capacities'!$F$3:$W$2013,17,0),"-")</f>
        <v>-</v>
      </c>
      <c r="M485" s="53" t="str">
        <f>if(len(vlookup(A485,'Input - Capacities'!$F$3:$W$2013,18,0))&gt;0,vlookup(A485,'Input - Capacities'!$F$3:$W$2013,18,0),"-")</f>
        <v>-</v>
      </c>
    </row>
    <row r="486">
      <c r="A486" s="53" t="str">
        <f t="array" ref="A486">IFERROR(INDEX('Input - Capacities'!$F$3:$F$1128, MATCH(0,COUNTIF($A$1:A485, 'Input - Capacities'!$F$3:$F$1128), 0)),"")</f>
        <v>TRNPAKXXTJKXX</v>
      </c>
      <c r="B486" s="53" t="str">
        <f t="shared" si="2"/>
        <v>PAKXX</v>
      </c>
      <c r="C486" s="53" t="str">
        <f t="shared" si="3"/>
        <v>TJKXX</v>
      </c>
      <c r="D486" s="53" t="str">
        <f t="shared" ref="D486:E486" si="487">left(B486,3)</f>
        <v>PAK</v>
      </c>
      <c r="E486" s="53" t="str">
        <f t="shared" si="487"/>
        <v>TJK</v>
      </c>
      <c r="F486" s="53">
        <f>max(SUMIFS('Input - Capacities'!$I$3:$I$1128,'Input - Capacities'!$F$3:$F$1128,A486))</f>
        <v>0</v>
      </c>
      <c r="G486" s="53">
        <f>max(SUMIFS('Input - Capacities'!$J$3:$J$1128,'Input - Capacities'!$F$3:$F$1128,A486))*-1</f>
        <v>0</v>
      </c>
      <c r="H486" s="53" t="str">
        <f>if(len(vlookup(A486,'Input - Capacities'!$F$3:$W$2013,6,0))&gt;0,vlookup(A486,'Input - Capacities'!$F$3:$W$2013,6,0),"-")</f>
        <v>-</v>
      </c>
      <c r="I486" s="53" t="str">
        <f>if(len(vlookup(A486,'Input - Capacities'!$F$3:$W$2013,7,0))&gt;0,vlookup(A486,'Input - Capacities'!$F$3:$W$2013,7,0),"-")</f>
        <v>-</v>
      </c>
      <c r="J486" s="54" t="str">
        <f>if(len(vlookup(A486,'Input - Capacities'!$F$3:$W$2013,13,0))&gt;0,vlookup(A486,'Input - Capacities'!$F$3:$W$2013,13,0),"-")</f>
        <v>https://iea.blob.core.windows.net/assets/b066e0be-9a3f-49ca-b932-38a1e81bda2a/Cross-BorderTradingforTajikistan_ARoadmap.pdf</v>
      </c>
      <c r="K486" s="55" t="str">
        <f>if(len(vlookup(A486,'Input - Capacities'!$F$3:$W$2013,14,0))&gt;0,vlookup(A486,'Input - Capacities'!$F$3:$W$2013,14,0),"-")</f>
        <v>-</v>
      </c>
      <c r="L486" s="53" t="str">
        <f>if(len(vlookup(A486,'Input - Capacities'!$F$3:$W$2013,17,0))&gt;0,vlookup(A486,'Input - Capacities'!$F$3:$W$2013,17,0),"-")</f>
        <v>-</v>
      </c>
      <c r="M486" s="53" t="str">
        <f>if(len(vlookup(A486,'Input - Capacities'!$F$3:$W$2013,18,0))&gt;0,vlookup(A486,'Input - Capacities'!$F$3:$W$2013,18,0),"-")</f>
        <v>Following the specifics of the CASA-1000 project in the IEA report, the HVDC link from TJK to PAK will only transit through AFG (with transit charges) but not for power supply between TJK and AFG. New line is far in development, but finalization is stalled due to political unrest in Afghanistan. </v>
      </c>
    </row>
    <row r="487">
      <c r="A487" s="53" t="str">
        <f t="array" ref="A487">IFERROR(INDEX('Input - Capacities'!$F$3:$F$1128, MATCH(0,COUNTIF($A$1:A486, 'Input - Capacities'!$F$3:$F$1128), 0)),"")</f>
        <v>TRNPOLXXSVKXX</v>
      </c>
      <c r="B487" s="53" t="str">
        <f t="shared" si="2"/>
        <v>POLXX</v>
      </c>
      <c r="C487" s="53" t="str">
        <f t="shared" si="3"/>
        <v>SVKXX</v>
      </c>
      <c r="D487" s="53" t="str">
        <f t="shared" ref="D487:E487" si="488">left(B487,3)</f>
        <v>POL</v>
      </c>
      <c r="E487" s="53" t="str">
        <f t="shared" si="488"/>
        <v>SVK</v>
      </c>
      <c r="F487" s="53">
        <f>max(SUMIFS('Input - Capacities'!$I$3:$I$1128,'Input - Capacities'!$F$3:$F$1128,A487))</f>
        <v>1980</v>
      </c>
      <c r="G487" s="53">
        <f>max(SUMIFS('Input - Capacities'!$J$3:$J$1128,'Input - Capacities'!$F$3:$F$1128,A487))*-1</f>
        <v>1980</v>
      </c>
      <c r="H487" s="53" t="str">
        <f>if(len(vlookup(A487,'Input - Capacities'!$F$3:$W$2013,6,0))&gt;0,vlookup(A487,'Input - Capacities'!$F$3:$W$2013,6,0),"-")</f>
        <v>-</v>
      </c>
      <c r="I487" s="53" t="str">
        <f>if(len(vlookup(A487,'Input - Capacities'!$F$3:$W$2013,7,0))&gt;0,vlookup(A487,'Input - Capacities'!$F$3:$W$2013,7,0),"-")</f>
        <v>-</v>
      </c>
      <c r="J487" s="54" t="str">
        <f>if(len(vlookup(A487,'Input - Capacities'!$F$3:$W$2013,13,0))&gt;0,vlookup(A487,'Input - Capacities'!$F$3:$W$2013,13,0),"-")</f>
        <v>https://ember-climate.org/data/data-tools/electricity-interconnection-europe/</v>
      </c>
      <c r="K487" s="54" t="str">
        <f>if(len(vlookup(A487,'Input - Capacities'!$F$3:$W$2013,14,0))&gt;0,vlookup(A487,'Input - Capacities'!$F$3:$W$2013,14,0),"-")</f>
        <v>https://docs.google.com/spreadsheets/d/1NfuG5KZw0k_W-zo-2orJOZkrr6nv1OeOQZzY61KNS4M/edit?usp=sharing</v>
      </c>
      <c r="L487" s="53" t="str">
        <f>if(len(vlookup(A487,'Input - Capacities'!$F$3:$W$2013,17,0))&gt;0,vlookup(A487,'Input - Capacities'!$F$3:$W$2013,17,0),"-")</f>
        <v>-</v>
      </c>
      <c r="M487" s="53" t="str">
        <f>if(len(vlookup(A487,'Input - Capacities'!$F$3:$W$2013,18,0))&gt;0,vlookup(A487,'Input - Capacities'!$F$3:$W$2013,18,0),"-")</f>
        <v>-</v>
      </c>
    </row>
    <row r="488">
      <c r="A488" s="53" t="str">
        <f t="array" ref="A488">IFERROR(INDEX('Input - Capacities'!$F$3:$F$1128, MATCH(0,COUNTIF($A$1:A487, 'Input - Capacities'!$F$3:$F$1128), 0)),"")</f>
        <v>TRNPOLXXSWEXX</v>
      </c>
      <c r="B488" s="53" t="str">
        <f t="shared" si="2"/>
        <v>POLXX</v>
      </c>
      <c r="C488" s="53" t="str">
        <f t="shared" si="3"/>
        <v>SWEXX</v>
      </c>
      <c r="D488" s="53" t="str">
        <f t="shared" ref="D488:E488" si="489">left(B488,3)</f>
        <v>POL</v>
      </c>
      <c r="E488" s="53" t="str">
        <f t="shared" si="489"/>
        <v>SWE</v>
      </c>
      <c r="F488" s="53">
        <f>max(SUMIFS('Input - Capacities'!$I$3:$I$1128,'Input - Capacities'!$F$3:$F$1128,A488))</f>
        <v>600</v>
      </c>
      <c r="G488" s="53">
        <f>max(SUMIFS('Input - Capacities'!$J$3:$J$1128,'Input - Capacities'!$F$3:$F$1128,A488))*-1</f>
        <v>600</v>
      </c>
      <c r="H488" s="53" t="str">
        <f>if(len(vlookup(A488,'Input - Capacities'!$F$3:$W$2013,6,0))&gt;0,vlookup(A488,'Input - Capacities'!$F$3:$W$2013,6,0),"-")</f>
        <v>-</v>
      </c>
      <c r="I488" s="53" t="str">
        <f>if(len(vlookup(A488,'Input - Capacities'!$F$3:$W$2013,7,0))&gt;0,vlookup(A488,'Input - Capacities'!$F$3:$W$2013,7,0),"-")</f>
        <v>-</v>
      </c>
      <c r="J488" s="54" t="str">
        <f>if(len(vlookup(A488,'Input - Capacities'!$F$3:$W$2013,13,0))&gt;0,vlookup(A488,'Input - Capacities'!$F$3:$W$2013,13,0),"-")</f>
        <v>https://ember-climate.org/data/data-tools/electricity-interconnection-europe/</v>
      </c>
      <c r="K488" s="54" t="str">
        <f>if(len(vlookup(A488,'Input - Capacities'!$F$3:$W$2013,14,0))&gt;0,vlookup(A488,'Input - Capacities'!$F$3:$W$2013,14,0),"-")</f>
        <v>https://docs.google.com/spreadsheets/d/1NfuG5KZw0k_W-zo-2orJOZkrr6nv1OeOQZzY61KNS4M/edit?usp=sharing</v>
      </c>
      <c r="L488" s="53" t="str">
        <f>if(len(vlookup(A488,'Input - Capacities'!$F$3:$W$2013,17,0))&gt;0,vlookup(A488,'Input - Capacities'!$F$3:$W$2013,17,0),"-")</f>
        <v>-</v>
      </c>
      <c r="M488" s="53" t="str">
        <f>if(len(vlookup(A488,'Input - Capacities'!$F$3:$W$2013,18,0))&gt;0,vlookup(A488,'Input - Capacities'!$F$3:$W$2013,18,0),"-")</f>
        <v>-</v>
      </c>
    </row>
    <row r="489">
      <c r="A489" s="53" t="str">
        <f t="array" ref="A489">IFERROR(INDEX('Input - Capacities'!$F$3:$F$1128, MATCH(0,COUNTIF($A$1:A488, 'Input - Capacities'!$F$3:$F$1128), 0)),"")</f>
        <v>TRNPOLXXUKRXX</v>
      </c>
      <c r="B489" s="53" t="str">
        <f t="shared" si="2"/>
        <v>POLXX</v>
      </c>
      <c r="C489" s="53" t="str">
        <f t="shared" si="3"/>
        <v>UKRXX</v>
      </c>
      <c r="D489" s="53" t="str">
        <f t="shared" ref="D489:E489" si="490">left(B489,3)</f>
        <v>POL</v>
      </c>
      <c r="E489" s="53" t="str">
        <f t="shared" si="490"/>
        <v>UKR</v>
      </c>
      <c r="F489" s="53">
        <f>max(SUMIFS('Input - Capacities'!$I$3:$I$1128,'Input - Capacities'!$F$3:$F$1128,A489))</f>
        <v>1215</v>
      </c>
      <c r="G489" s="53">
        <f>max(SUMIFS('Input - Capacities'!$J$3:$J$1128,'Input - Capacities'!$F$3:$F$1128,A489))*-1</f>
        <v>1215</v>
      </c>
      <c r="H489" s="53" t="str">
        <f>if(len(vlookup(A489,'Input - Capacities'!$F$3:$W$2013,6,0))&gt;0,vlookup(A489,'Input - Capacities'!$F$3:$W$2013,6,0),"-")</f>
        <v>-</v>
      </c>
      <c r="I489" s="53" t="str">
        <f>if(len(vlookup(A489,'Input - Capacities'!$F$3:$W$2013,7,0))&gt;0,vlookup(A489,'Input - Capacities'!$F$3:$W$2013,7,0),"-")</f>
        <v>-</v>
      </c>
      <c r="J489" s="54" t="str">
        <f>if(len(vlookup(A489,'Input - Capacities'!$F$3:$W$2013,13,0))&gt;0,vlookup(A489,'Input - Capacities'!$F$3:$W$2013,13,0),"-")</f>
        <v>https://ubn.news/ukraine-and-poland-are-upgrading-the-interstate-transmission-line/</v>
      </c>
      <c r="K489" s="55" t="str">
        <f>if(len(vlookup(A489,'Input - Capacities'!$F$3:$W$2013,14,0))&gt;0,vlookup(A489,'Input - Capacities'!$F$3:$W$2013,14,0),"-")</f>
        <v>-</v>
      </c>
      <c r="L489" s="53" t="str">
        <f>if(len(vlookup(A489,'Input - Capacities'!$F$3:$W$2013,17,0))&gt;0,vlookup(A489,'Input - Capacities'!$F$3:$W$2013,17,0),"-")</f>
        <v>-</v>
      </c>
      <c r="M489" s="53" t="str">
        <f>if(len(vlookup(A489,'Input - Capacities'!$F$3:$W$2013,18,0))&gt;0,vlookup(A489,'Input - Capacities'!$F$3:$W$2013,18,0),"-")</f>
        <v>New 400 kV line entered service in 2023. UKR synchronized with POL (ENTSOE) so further expansion can be expected but no concrete plans can be found as of yet.</v>
      </c>
    </row>
    <row r="490">
      <c r="A490" s="53" t="str">
        <f t="array" ref="A490">IFERROR(INDEX('Input - Capacities'!$F$3:$F$1128, MATCH(0,COUNTIF($A$1:A489, 'Input - Capacities'!$F$3:$F$1128), 0)),"")</f>
        <v>TRNROUXXSRBXX</v>
      </c>
      <c r="B490" s="53" t="str">
        <f t="shared" si="2"/>
        <v>ROUXX</v>
      </c>
      <c r="C490" s="53" t="str">
        <f t="shared" si="3"/>
        <v>SRBXX</v>
      </c>
      <c r="D490" s="53" t="str">
        <f t="shared" ref="D490:E490" si="491">left(B490,3)</f>
        <v>ROU</v>
      </c>
      <c r="E490" s="53" t="str">
        <f t="shared" si="491"/>
        <v>SRB</v>
      </c>
      <c r="F490" s="53">
        <f>max(SUMIFS('Input - Capacities'!$I$3:$I$1128,'Input - Capacities'!$F$3:$F$1128,A490))</f>
        <v>680</v>
      </c>
      <c r="G490" s="53">
        <f>max(SUMIFS('Input - Capacities'!$J$3:$J$1128,'Input - Capacities'!$F$3:$F$1128,A490))*-1</f>
        <v>680</v>
      </c>
      <c r="H490" s="53" t="str">
        <f>if(len(vlookup(A490,'Input - Capacities'!$F$3:$W$2013,6,0))&gt;0,vlookup(A490,'Input - Capacities'!$F$3:$W$2013,6,0),"-")</f>
        <v>-</v>
      </c>
      <c r="I490" s="53" t="str">
        <f>if(len(vlookup(A490,'Input - Capacities'!$F$3:$W$2013,7,0))&gt;0,vlookup(A490,'Input - Capacities'!$F$3:$W$2013,7,0),"-")</f>
        <v>-</v>
      </c>
      <c r="J490" s="54" t="str">
        <f>if(len(vlookup(A490,'Input - Capacities'!$F$3:$W$2013,13,0))&gt;0,vlookup(A490,'Input - Capacities'!$F$3:$W$2013,13,0),"-")</f>
        <v>https://ember-climate.org/data/data-tools/electricity-interconnection-europe/</v>
      </c>
      <c r="K490" s="54" t="str">
        <f>if(len(vlookup(A490,'Input - Capacities'!$F$3:$W$2013,14,0))&gt;0,vlookup(A490,'Input - Capacities'!$F$3:$W$2013,14,0),"-")</f>
        <v>https://docs.google.com/spreadsheets/d/1NfuG5KZw0k_W-zo-2orJOZkrr6nv1OeOQZzY61KNS4M/edit?usp=sharing</v>
      </c>
      <c r="L490" s="53" t="str">
        <f>if(len(vlookup(A490,'Input - Capacities'!$F$3:$W$2013,17,0))&gt;0,vlookup(A490,'Input - Capacities'!$F$3:$W$2013,17,0),"-")</f>
        <v>-</v>
      </c>
      <c r="M490" s="53" t="str">
        <f>if(len(vlookup(A490,'Input - Capacities'!$F$3:$W$2013,18,0))&gt;0,vlookup(A490,'Input - Capacities'!$F$3:$W$2013,18,0),"-")</f>
        <v>-</v>
      </c>
    </row>
    <row r="491">
      <c r="A491" s="53" t="str">
        <f t="array" ref="A491">IFERROR(INDEX('Input - Capacities'!$F$3:$F$1128, MATCH(0,COUNTIF($A$1:A490, 'Input - Capacities'!$F$3:$F$1128), 0)),"")</f>
        <v>TRNROUXXUKRXX</v>
      </c>
      <c r="B491" s="53" t="str">
        <f t="shared" si="2"/>
        <v>ROUXX</v>
      </c>
      <c r="C491" s="53" t="str">
        <f t="shared" si="3"/>
        <v>UKRXX</v>
      </c>
      <c r="D491" s="53" t="str">
        <f t="shared" ref="D491:E491" si="492">left(B491,3)</f>
        <v>ROU</v>
      </c>
      <c r="E491" s="53" t="str">
        <f t="shared" si="492"/>
        <v>UKR</v>
      </c>
      <c r="F491" s="53">
        <f>max(SUMIFS('Input - Capacities'!$I$3:$I$1128,'Input - Capacities'!$F$3:$F$1128,A491))</f>
        <v>150</v>
      </c>
      <c r="G491" s="53">
        <f>max(SUMIFS('Input - Capacities'!$J$3:$J$1128,'Input - Capacities'!$F$3:$F$1128,A491))*-1</f>
        <v>150</v>
      </c>
      <c r="H491" s="53" t="str">
        <f>if(len(vlookup(A491,'Input - Capacities'!$F$3:$W$2013,6,0))&gt;0,vlookup(A491,'Input - Capacities'!$F$3:$W$2013,6,0),"-")</f>
        <v>-</v>
      </c>
      <c r="I491" s="53" t="str">
        <f>if(len(vlookup(A491,'Input - Capacities'!$F$3:$W$2013,7,0))&gt;0,vlookup(A491,'Input - Capacities'!$F$3:$W$2013,7,0),"-")</f>
        <v>-</v>
      </c>
      <c r="J491" s="54" t="str">
        <f>if(len(vlookup(A491,'Input - Capacities'!$F$3:$W$2013,13,0))&gt;0,vlookup(A491,'Input - Capacities'!$F$3:$W$2013,13,0),"-")</f>
        <v>https://ember-climate.org/data/data-tools/electricity-interconnection-europe/</v>
      </c>
      <c r="K491" s="54" t="str">
        <f>if(len(vlookup(A491,'Input - Capacities'!$F$3:$W$2013,14,0))&gt;0,vlookup(A491,'Input - Capacities'!$F$3:$W$2013,14,0),"-")</f>
        <v>https://docs.google.com/spreadsheets/d/1NfuG5KZw0k_W-zo-2orJOZkrr6nv1OeOQZzY61KNS4M/edit?usp=sharing</v>
      </c>
      <c r="L491" s="53" t="str">
        <f>if(len(vlookup(A491,'Input - Capacities'!$F$3:$W$2013,17,0))&gt;0,vlookup(A491,'Input - Capacities'!$F$3:$W$2013,17,0),"-")</f>
        <v>-</v>
      </c>
      <c r="M491" s="53" t="str">
        <f>if(len(vlookup(A491,'Input - Capacities'!$F$3:$W$2013,18,0))&gt;0,vlookup(A491,'Input - Capacities'!$F$3:$W$2013,18,0),"-")</f>
        <v>-</v>
      </c>
    </row>
    <row r="492">
      <c r="A492" s="53" t="str">
        <f t="array" ref="A492">IFERROR(INDEX('Input - Capacities'!$F$3:$F$1128, MATCH(0,COUNTIF($A$1:A491, 'Input - Capacities'!$F$3:$F$1128), 0)),"")</f>
        <v>TRNRUSCERUSMV</v>
      </c>
      <c r="B492" s="53" t="str">
        <f t="shared" si="2"/>
        <v>RUSCE</v>
      </c>
      <c r="C492" s="53" t="str">
        <f t="shared" si="3"/>
        <v>RUSMV</v>
      </c>
      <c r="D492" s="53" t="str">
        <f t="shared" ref="D492:E492" si="493">left(B492,3)</f>
        <v>RUS</v>
      </c>
      <c r="E492" s="53" t="str">
        <f t="shared" si="493"/>
        <v>RUS</v>
      </c>
      <c r="F492" s="53">
        <f>max(SUMIFS('Input - Capacities'!$I$3:$I$1128,'Input - Capacities'!$F$3:$F$1128,A492))</f>
        <v>3500</v>
      </c>
      <c r="G492" s="53">
        <f>max(SUMIFS('Input - Capacities'!$J$3:$J$1128,'Input - Capacities'!$F$3:$F$1128,A492))*-1</f>
        <v>3500</v>
      </c>
      <c r="H492" s="53" t="str">
        <f>if(len(vlookup(A492,'Input - Capacities'!$F$3:$W$2013,6,0))&gt;0,vlookup(A492,'Input - Capacities'!$F$3:$W$2013,6,0),"-")</f>
        <v>-</v>
      </c>
      <c r="I492" s="53" t="str">
        <f>if(len(vlookup(A492,'Input - Capacities'!$F$3:$W$2013,7,0))&gt;0,vlookup(A492,'Input - Capacities'!$F$3:$W$2013,7,0),"-")</f>
        <v>-</v>
      </c>
      <c r="J492" s="55" t="str">
        <f>if(len(vlookup(A492,'Input - Capacities'!$F$3:$W$2013,13,0))&gt;0,vlookup(A492,'Input - Capacities'!$F$3:$W$2013,13,0),"-")</f>
        <v>-</v>
      </c>
      <c r="K492" s="55" t="str">
        <f>if(len(vlookup(A492,'Input - Capacities'!$F$3:$W$2013,14,0))&gt;0,vlookup(A492,'Input - Capacities'!$F$3:$W$2013,14,0),"-")</f>
        <v>-</v>
      </c>
      <c r="L492" s="53" t="str">
        <f>if(len(vlookup(A492,'Input - Capacities'!$F$3:$W$2013,17,0))&gt;0,vlookup(A492,'Input - Capacities'!$F$3:$W$2013,17,0),"-")</f>
        <v>-</v>
      </c>
      <c r="M492" s="53" t="str">
        <f>if(len(vlookup(A492,'Input - Capacities'!$F$3:$W$2013,18,0))&gt;0,vlookup(A492,'Input - Capacities'!$F$3:$W$2013,18,0),"-")</f>
        <v>-</v>
      </c>
    </row>
    <row r="493">
      <c r="A493" s="53" t="str">
        <f t="array" ref="A493">IFERROR(INDEX('Input - Capacities'!$F$3:$F$1128, MATCH(0,COUNTIF($A$1:A492, 'Input - Capacities'!$F$3:$F$1128), 0)),"")</f>
        <v>TRNRUSCERUSNW</v>
      </c>
      <c r="B493" s="53" t="str">
        <f t="shared" si="2"/>
        <v>RUSCE</v>
      </c>
      <c r="C493" s="53" t="str">
        <f t="shared" si="3"/>
        <v>RUSNW</v>
      </c>
      <c r="D493" s="53" t="str">
        <f t="shared" ref="D493:E493" si="494">left(B493,3)</f>
        <v>RUS</v>
      </c>
      <c r="E493" s="53" t="str">
        <f t="shared" si="494"/>
        <v>RUS</v>
      </c>
      <c r="F493" s="53">
        <f>max(SUMIFS('Input - Capacities'!$I$3:$I$1128,'Input - Capacities'!$F$3:$F$1128,A493))</f>
        <v>1500</v>
      </c>
      <c r="G493" s="53">
        <f>max(SUMIFS('Input - Capacities'!$J$3:$J$1128,'Input - Capacities'!$F$3:$F$1128,A493))*-1</f>
        <v>1500</v>
      </c>
      <c r="H493" s="53" t="str">
        <f>if(len(vlookup(A493,'Input - Capacities'!$F$3:$W$2013,6,0))&gt;0,vlookup(A493,'Input - Capacities'!$F$3:$W$2013,6,0),"-")</f>
        <v>-</v>
      </c>
      <c r="I493" s="53" t="str">
        <f>if(len(vlookup(A493,'Input - Capacities'!$F$3:$W$2013,7,0))&gt;0,vlookup(A493,'Input - Capacities'!$F$3:$W$2013,7,0),"-")</f>
        <v>-</v>
      </c>
      <c r="J493" s="55" t="str">
        <f>if(len(vlookup(A493,'Input - Capacities'!$F$3:$W$2013,13,0))&gt;0,vlookup(A493,'Input - Capacities'!$F$3:$W$2013,13,0),"-")</f>
        <v>-</v>
      </c>
      <c r="K493" s="55" t="str">
        <f>if(len(vlookup(A493,'Input - Capacities'!$F$3:$W$2013,14,0))&gt;0,vlookup(A493,'Input - Capacities'!$F$3:$W$2013,14,0),"-")</f>
        <v>-</v>
      </c>
      <c r="L493" s="53" t="str">
        <f>if(len(vlookup(A493,'Input - Capacities'!$F$3:$W$2013,17,0))&gt;0,vlookup(A493,'Input - Capacities'!$F$3:$W$2013,17,0),"-")</f>
        <v>-</v>
      </c>
      <c r="M493" s="53" t="str">
        <f>if(len(vlookup(A493,'Input - Capacities'!$F$3:$W$2013,18,0))&gt;0,vlookup(A493,'Input - Capacities'!$F$3:$W$2013,18,0),"-")</f>
        <v>-</v>
      </c>
    </row>
    <row r="494">
      <c r="A494" s="53" t="str">
        <f t="array" ref="A494">IFERROR(INDEX('Input - Capacities'!$F$3:$F$1128, MATCH(0,COUNTIF($A$1:A493, 'Input - Capacities'!$F$3:$F$1128), 0)),"")</f>
        <v>TRNRUSCERUSSO</v>
      </c>
      <c r="B494" s="53" t="str">
        <f t="shared" si="2"/>
        <v>RUSCE</v>
      </c>
      <c r="C494" s="53" t="str">
        <f t="shared" si="3"/>
        <v>RUSSO</v>
      </c>
      <c r="D494" s="53" t="str">
        <f t="shared" ref="D494:E494" si="495">left(B494,3)</f>
        <v>RUS</v>
      </c>
      <c r="E494" s="53" t="str">
        <f t="shared" si="495"/>
        <v>RUS</v>
      </c>
      <c r="F494" s="53">
        <f>max(SUMIFS('Input - Capacities'!$I$3:$I$1128,'Input - Capacities'!$F$3:$F$1128,A494))</f>
        <v>2400</v>
      </c>
      <c r="G494" s="53">
        <f>max(SUMIFS('Input - Capacities'!$J$3:$J$1128,'Input - Capacities'!$F$3:$F$1128,A494))*-1</f>
        <v>2400</v>
      </c>
      <c r="H494" s="53" t="str">
        <f>if(len(vlookup(A494,'Input - Capacities'!$F$3:$W$2013,6,0))&gt;0,vlookup(A494,'Input - Capacities'!$F$3:$W$2013,6,0),"-")</f>
        <v>-</v>
      </c>
      <c r="I494" s="53" t="str">
        <f>if(len(vlookup(A494,'Input - Capacities'!$F$3:$W$2013,7,0))&gt;0,vlookup(A494,'Input - Capacities'!$F$3:$W$2013,7,0),"-")</f>
        <v>-</v>
      </c>
      <c r="J494" s="55" t="str">
        <f>if(len(vlookup(A494,'Input - Capacities'!$F$3:$W$2013,13,0))&gt;0,vlookup(A494,'Input - Capacities'!$F$3:$W$2013,13,0),"-")</f>
        <v>-</v>
      </c>
      <c r="K494" s="55" t="str">
        <f>if(len(vlookup(A494,'Input - Capacities'!$F$3:$W$2013,14,0))&gt;0,vlookup(A494,'Input - Capacities'!$F$3:$W$2013,14,0),"-")</f>
        <v>-</v>
      </c>
      <c r="L494" s="53" t="str">
        <f>if(len(vlookup(A494,'Input - Capacities'!$F$3:$W$2013,17,0))&gt;0,vlookup(A494,'Input - Capacities'!$F$3:$W$2013,17,0),"-")</f>
        <v>-</v>
      </c>
      <c r="M494" s="53" t="str">
        <f>if(len(vlookup(A494,'Input - Capacities'!$F$3:$W$2013,18,0))&gt;0,vlookup(A494,'Input - Capacities'!$F$3:$W$2013,18,0),"-")</f>
        <v>-</v>
      </c>
    </row>
    <row r="495">
      <c r="A495" s="53" t="str">
        <f t="array" ref="A495">IFERROR(INDEX('Input - Capacities'!$F$3:$F$1128, MATCH(0,COUNTIF($A$1:A494, 'Input - Capacities'!$F$3:$F$1128), 0)),"")</f>
        <v>TRNRUSCEUKRXX</v>
      </c>
      <c r="B495" s="53" t="str">
        <f t="shared" si="2"/>
        <v>RUSCE</v>
      </c>
      <c r="C495" s="53" t="str">
        <f t="shared" si="3"/>
        <v>UKRXX</v>
      </c>
      <c r="D495" s="53" t="str">
        <f t="shared" ref="D495:E495" si="496">left(B495,3)</f>
        <v>RUS</v>
      </c>
      <c r="E495" s="53" t="str">
        <f t="shared" si="496"/>
        <v>UKR</v>
      </c>
      <c r="F495" s="53">
        <f>max(SUMIFS('Input - Capacities'!$I$3:$I$1128,'Input - Capacities'!$F$3:$F$1128,A495))</f>
        <v>0</v>
      </c>
      <c r="G495" s="53">
        <f>max(SUMIFS('Input - Capacities'!$J$3:$J$1128,'Input - Capacities'!$F$3:$F$1128,A495))*-1</f>
        <v>0</v>
      </c>
      <c r="H495" s="53" t="str">
        <f>if(len(vlookup(A495,'Input - Capacities'!$F$3:$W$2013,6,0))&gt;0,vlookup(A495,'Input - Capacities'!$F$3:$W$2013,6,0),"-")</f>
        <v>-</v>
      </c>
      <c r="I495" s="53" t="str">
        <f>if(len(vlookup(A495,'Input - Capacities'!$F$3:$W$2013,7,0))&gt;0,vlookup(A495,'Input - Capacities'!$F$3:$W$2013,7,0),"-")</f>
        <v>-</v>
      </c>
      <c r="J495" s="54" t="str">
        <f>if(len(vlookup(A495,'Input - Capacities'!$F$3:$W$2013,13,0))&gt;0,vlookup(A495,'Input - Capacities'!$F$3:$W$2013,13,0),"-")</f>
        <v>https://www.scientificamerican.com/article/how-ukraine-unplugged-from-russia-and-joined-europes-power-grid-with-unprecedented-speed/</v>
      </c>
      <c r="K495" s="55" t="str">
        <f>if(len(vlookup(A495,'Input - Capacities'!$F$3:$W$2013,14,0))&gt;0,vlookup(A495,'Input - Capacities'!$F$3:$W$2013,14,0),"-")</f>
        <v>-</v>
      </c>
      <c r="L495" s="53" t="str">
        <f>if(len(vlookup(A495,'Input - Capacities'!$F$3:$W$2013,17,0))&gt;0,vlookup(A495,'Input - Capacities'!$F$3:$W$2013,17,0),"-")</f>
        <v>-</v>
      </c>
      <c r="M495" s="53" t="str">
        <f>if(len(vlookup(A495,'Input - Capacities'!$F$3:$W$2013,18,0))&gt;0,vlookup(A495,'Input - Capacities'!$F$3:$W$2013,18,0),"-")</f>
        <v>UKR historically was connected with BLR and RUS but disconnected early 2022. </v>
      </c>
    </row>
    <row r="496">
      <c r="A496" s="53" t="str">
        <f t="array" ref="A496">IFERROR(INDEX('Input - Capacities'!$F$3:$F$1128, MATCH(0,COUNTIF($A$1:A495, 'Input - Capacities'!$F$3:$F$1128), 0)),"")</f>
        <v>TRNRUSFERUSSI</v>
      </c>
      <c r="B496" s="53" t="str">
        <f t="shared" si="2"/>
        <v>RUSFE</v>
      </c>
      <c r="C496" s="53" t="str">
        <f t="shared" si="3"/>
        <v>RUSSI</v>
      </c>
      <c r="D496" s="53" t="str">
        <f t="shared" ref="D496:E496" si="497">left(B496,3)</f>
        <v>RUS</v>
      </c>
      <c r="E496" s="53" t="str">
        <f t="shared" si="497"/>
        <v>RUS</v>
      </c>
      <c r="F496" s="53">
        <f>max(SUMIFS('Input - Capacities'!$I$3:$I$1128,'Input - Capacities'!$F$3:$F$1128,A496))</f>
        <v>0</v>
      </c>
      <c r="G496" s="53">
        <f>max(SUMIFS('Input - Capacities'!$J$3:$J$1128,'Input - Capacities'!$F$3:$F$1128,A496))*-1</f>
        <v>0</v>
      </c>
      <c r="H496" s="53" t="str">
        <f>if(len(vlookup(A496,'Input - Capacities'!$F$3:$W$2013,6,0))&gt;0,vlookup(A496,'Input - Capacities'!$F$3:$W$2013,6,0),"-")</f>
        <v>-</v>
      </c>
      <c r="I496" s="53" t="str">
        <f>if(len(vlookup(A496,'Input - Capacities'!$F$3:$W$2013,7,0))&gt;0,vlookup(A496,'Input - Capacities'!$F$3:$W$2013,7,0),"-")</f>
        <v>-</v>
      </c>
      <c r="J496" s="54" t="str">
        <f>if(len(vlookup(A496,'Input - Capacities'!$F$3:$W$2013,13,0))&gt;0,vlookup(A496,'Input - Capacities'!$F$3:$W$2013,13,0),"-")</f>
        <v>https://www.garant.ru/products/ipo/prime/doc/404487690/</v>
      </c>
      <c r="K496" s="55" t="str">
        <f>if(len(vlookup(A496,'Input - Capacities'!$F$3:$W$2013,14,0))&gt;0,vlookup(A496,'Input - Capacities'!$F$3:$W$2013,14,0),"-")</f>
        <v>-</v>
      </c>
      <c r="L496" s="53" t="str">
        <f>if(len(vlookup(A496,'Input - Capacities'!$F$3:$W$2013,17,0))&gt;0,vlookup(A496,'Input - Capacities'!$F$3:$W$2013,17,0),"-")</f>
        <v>-</v>
      </c>
      <c r="M496" s="53" t="str">
        <f>if(len(vlookup(A496,'Input - Capacities'!$F$3:$W$2013,18,0))&gt;0,vlookup(A496,'Input - Capacities'!$F$3:$W$2013,18,0),"-")</f>
        <v>-</v>
      </c>
    </row>
    <row r="497">
      <c r="A497" s="53" t="str">
        <f t="array" ref="A497">IFERROR(INDEX('Input - Capacities'!$F$3:$F$1128, MATCH(0,COUNTIF($A$1:A496, 'Input - Capacities'!$F$3:$F$1128), 0)),"")</f>
        <v>TRNRUSMVRUSUR</v>
      </c>
      <c r="B497" s="53" t="str">
        <f t="shared" si="2"/>
        <v>RUSMV</v>
      </c>
      <c r="C497" s="53" t="str">
        <f t="shared" si="3"/>
        <v>RUSUR</v>
      </c>
      <c r="D497" s="53" t="str">
        <f t="shared" ref="D497:E497" si="498">left(B497,3)</f>
        <v>RUS</v>
      </c>
      <c r="E497" s="53" t="str">
        <f t="shared" si="498"/>
        <v>RUS</v>
      </c>
      <c r="F497" s="53">
        <f>max(SUMIFS('Input - Capacities'!$I$3:$I$1128,'Input - Capacities'!$F$3:$F$1128,A497))</f>
        <v>3000</v>
      </c>
      <c r="G497" s="53">
        <f>max(SUMIFS('Input - Capacities'!$J$3:$J$1128,'Input - Capacities'!$F$3:$F$1128,A497))*-1</f>
        <v>3000</v>
      </c>
      <c r="H497" s="53" t="str">
        <f>if(len(vlookup(A497,'Input - Capacities'!$F$3:$W$2013,6,0))&gt;0,vlookup(A497,'Input - Capacities'!$F$3:$W$2013,6,0),"-")</f>
        <v>-</v>
      </c>
      <c r="I497" s="53" t="str">
        <f>if(len(vlookup(A497,'Input - Capacities'!$F$3:$W$2013,7,0))&gt;0,vlookup(A497,'Input - Capacities'!$F$3:$W$2013,7,0),"-")</f>
        <v>-</v>
      </c>
      <c r="J497" s="55" t="str">
        <f>if(len(vlookup(A497,'Input - Capacities'!$F$3:$W$2013,13,0))&gt;0,vlookup(A497,'Input - Capacities'!$F$3:$W$2013,13,0),"-")</f>
        <v>-</v>
      </c>
      <c r="K497" s="55" t="str">
        <f>if(len(vlookup(A497,'Input - Capacities'!$F$3:$W$2013,14,0))&gt;0,vlookup(A497,'Input - Capacities'!$F$3:$W$2013,14,0),"-")</f>
        <v>-</v>
      </c>
      <c r="L497" s="53" t="str">
        <f>if(len(vlookup(A497,'Input - Capacities'!$F$3:$W$2013,17,0))&gt;0,vlookup(A497,'Input - Capacities'!$F$3:$W$2013,17,0),"-")</f>
        <v>-</v>
      </c>
      <c r="M497" s="53" t="str">
        <f>if(len(vlookup(A497,'Input - Capacities'!$F$3:$W$2013,18,0))&gt;0,vlookup(A497,'Input - Capacities'!$F$3:$W$2013,18,0),"-")</f>
        <v>-</v>
      </c>
    </row>
    <row r="498">
      <c r="A498" s="53" t="str">
        <f t="array" ref="A498">IFERROR(INDEX('Input - Capacities'!$F$3:$F$1128, MATCH(0,COUNTIF($A$1:A497, 'Input - Capacities'!$F$3:$F$1128), 0)),"")</f>
        <v>TRNRUSNWRUSUR</v>
      </c>
      <c r="B498" s="53" t="str">
        <f t="shared" si="2"/>
        <v>RUSNW</v>
      </c>
      <c r="C498" s="53" t="str">
        <f t="shared" si="3"/>
        <v>RUSUR</v>
      </c>
      <c r="D498" s="53" t="str">
        <f t="shared" ref="D498:E498" si="499">left(B498,3)</f>
        <v>RUS</v>
      </c>
      <c r="E498" s="53" t="str">
        <f t="shared" si="499"/>
        <v>RUS</v>
      </c>
      <c r="F498" s="53">
        <f>max(SUMIFS('Input - Capacities'!$I$3:$I$1128,'Input - Capacities'!$F$3:$F$1128,A498))</f>
        <v>0</v>
      </c>
      <c r="G498" s="53">
        <f>max(SUMIFS('Input - Capacities'!$J$3:$J$1128,'Input - Capacities'!$F$3:$F$1128,A498))*-1</f>
        <v>0</v>
      </c>
      <c r="H498" s="53" t="str">
        <f>if(len(vlookup(A498,'Input - Capacities'!$F$3:$W$2013,6,0))&gt;0,vlookup(A498,'Input - Capacities'!$F$3:$W$2013,6,0),"-")</f>
        <v>-</v>
      </c>
      <c r="I498" s="53" t="str">
        <f>if(len(vlookup(A498,'Input - Capacities'!$F$3:$W$2013,7,0))&gt;0,vlookup(A498,'Input - Capacities'!$F$3:$W$2013,7,0),"-")</f>
        <v>-</v>
      </c>
      <c r="J498" s="55" t="str">
        <f>if(len(vlookup(A498,'Input - Capacities'!$F$3:$W$2013,13,0))&gt;0,vlookup(A498,'Input - Capacities'!$F$3:$W$2013,13,0),"-")</f>
        <v>-</v>
      </c>
      <c r="K498" s="55" t="str">
        <f>if(len(vlookup(A498,'Input - Capacities'!$F$3:$W$2013,14,0))&gt;0,vlookup(A498,'Input - Capacities'!$F$3:$W$2013,14,0),"-")</f>
        <v>-</v>
      </c>
      <c r="L498" s="53" t="str">
        <f>if(len(vlookup(A498,'Input - Capacities'!$F$3:$W$2013,17,0))&gt;0,vlookup(A498,'Input - Capacities'!$F$3:$W$2013,17,0),"-")</f>
        <v>-</v>
      </c>
      <c r="M498" s="53" t="str">
        <f>if(len(vlookup(A498,'Input - Capacities'!$F$3:$W$2013,18,0))&gt;0,vlookup(A498,'Input - Capacities'!$F$3:$W$2013,18,0),"-")</f>
        <v>-</v>
      </c>
    </row>
    <row r="499">
      <c r="A499" s="53" t="str">
        <f t="array" ref="A499">IFERROR(INDEX('Input - Capacities'!$F$3:$F$1128, MATCH(0,COUNTIF($A$1:A498, 'Input - Capacities'!$F$3:$F$1128), 0)),"")</f>
        <v>TRNRUSSIRUSUR</v>
      </c>
      <c r="B499" s="53" t="str">
        <f t="shared" si="2"/>
        <v>RUSSI</v>
      </c>
      <c r="C499" s="53" t="str">
        <f t="shared" si="3"/>
        <v>RUSUR</v>
      </c>
      <c r="D499" s="53" t="str">
        <f t="shared" ref="D499:E499" si="500">left(B499,3)</f>
        <v>RUS</v>
      </c>
      <c r="E499" s="53" t="str">
        <f t="shared" si="500"/>
        <v>RUS</v>
      </c>
      <c r="F499" s="53">
        <f>max(SUMIFS('Input - Capacities'!$I$3:$I$1128,'Input - Capacities'!$F$3:$F$1128,A499))</f>
        <v>3300</v>
      </c>
      <c r="G499" s="53">
        <f>max(SUMIFS('Input - Capacities'!$J$3:$J$1128,'Input - Capacities'!$F$3:$F$1128,A499))*-1</f>
        <v>3300</v>
      </c>
      <c r="H499" s="53" t="str">
        <f>if(len(vlookup(A499,'Input - Capacities'!$F$3:$W$2013,6,0))&gt;0,vlookup(A499,'Input - Capacities'!$F$3:$W$2013,6,0),"-")</f>
        <v>-</v>
      </c>
      <c r="I499" s="53" t="str">
        <f>if(len(vlookup(A499,'Input - Capacities'!$F$3:$W$2013,7,0))&gt;0,vlookup(A499,'Input - Capacities'!$F$3:$W$2013,7,0),"-")</f>
        <v>-</v>
      </c>
      <c r="J499" s="55" t="str">
        <f>if(len(vlookup(A499,'Input - Capacities'!$F$3:$W$2013,13,0))&gt;0,vlookup(A499,'Input - Capacities'!$F$3:$W$2013,13,0),"-")</f>
        <v>-</v>
      </c>
      <c r="K499" s="55" t="str">
        <f>if(len(vlookup(A499,'Input - Capacities'!$F$3:$W$2013,14,0))&gt;0,vlookup(A499,'Input - Capacities'!$F$3:$W$2013,14,0),"-")</f>
        <v>-</v>
      </c>
      <c r="L499" s="53" t="str">
        <f>if(len(vlookup(A499,'Input - Capacities'!$F$3:$W$2013,17,0))&gt;0,vlookup(A499,'Input - Capacities'!$F$3:$W$2013,17,0),"-")</f>
        <v>-</v>
      </c>
      <c r="M499" s="53" t="str">
        <f>if(len(vlookup(A499,'Input - Capacities'!$F$3:$W$2013,18,0))&gt;0,vlookup(A499,'Input - Capacities'!$F$3:$W$2013,18,0),"-")</f>
        <v>-</v>
      </c>
    </row>
    <row r="500">
      <c r="A500" s="53" t="str">
        <f t="array" ref="A500">IFERROR(INDEX('Input - Capacities'!$F$3:$F$1128, MATCH(0,COUNTIF($A$1:A499, 'Input - Capacities'!$F$3:$F$1128), 0)),"")</f>
        <v>TRNRUSSOUKRXX</v>
      </c>
      <c r="B500" s="53" t="str">
        <f t="shared" si="2"/>
        <v>RUSSO</v>
      </c>
      <c r="C500" s="53" t="str">
        <f t="shared" si="3"/>
        <v>UKRXX</v>
      </c>
      <c r="D500" s="53" t="str">
        <f t="shared" ref="D500:E500" si="501">left(B500,3)</f>
        <v>RUS</v>
      </c>
      <c r="E500" s="53" t="str">
        <f t="shared" si="501"/>
        <v>UKR</v>
      </c>
      <c r="F500" s="53">
        <f>max(SUMIFS('Input - Capacities'!$I$3:$I$1128,'Input - Capacities'!$F$3:$F$1128,A500))</f>
        <v>0</v>
      </c>
      <c r="G500" s="53">
        <f>max(SUMIFS('Input - Capacities'!$J$3:$J$1128,'Input - Capacities'!$F$3:$F$1128,A500))*-1</f>
        <v>0</v>
      </c>
      <c r="H500" s="53" t="str">
        <f>if(len(vlookup(A500,'Input - Capacities'!$F$3:$W$2013,6,0))&gt;0,vlookup(A500,'Input - Capacities'!$F$3:$W$2013,6,0),"-")</f>
        <v>-</v>
      </c>
      <c r="I500" s="53" t="str">
        <f>if(len(vlookup(A500,'Input - Capacities'!$F$3:$W$2013,7,0))&gt;0,vlookup(A500,'Input - Capacities'!$F$3:$W$2013,7,0),"-")</f>
        <v>-</v>
      </c>
      <c r="J500" s="54" t="str">
        <f>if(len(vlookup(A500,'Input - Capacities'!$F$3:$W$2013,13,0))&gt;0,vlookup(A500,'Input - Capacities'!$F$3:$W$2013,13,0),"-")</f>
        <v>https://www.scientificamerican.com/article/how-ukraine-unplugged-from-russia-and-joined-europes-power-grid-with-unprecedented-speed/</v>
      </c>
      <c r="K500" s="55" t="str">
        <f>if(len(vlookup(A500,'Input - Capacities'!$F$3:$W$2013,14,0))&gt;0,vlookup(A500,'Input - Capacities'!$F$3:$W$2013,14,0),"-")</f>
        <v>-</v>
      </c>
      <c r="L500" s="53" t="str">
        <f>if(len(vlookup(A500,'Input - Capacities'!$F$3:$W$2013,17,0))&gt;0,vlookup(A500,'Input - Capacities'!$F$3:$W$2013,17,0),"-")</f>
        <v>-</v>
      </c>
      <c r="M500" s="53" t="str">
        <f>if(len(vlookup(A500,'Input - Capacities'!$F$3:$W$2013,18,0))&gt;0,vlookup(A500,'Input - Capacities'!$F$3:$W$2013,18,0),"-")</f>
        <v>UKR historically was connected with BLR and RUS but disconnected early 2022. </v>
      </c>
    </row>
    <row r="501">
      <c r="A501" s="53" t="str">
        <f t="array" ref="A501">IFERROR(INDEX('Input - Capacities'!$F$3:$F$1128, MATCH(0,COUNTIF($A$1:A500, 'Input - Capacities'!$F$3:$F$1128), 0)),"")</f>
        <v>TRNSVKXXUKRXX</v>
      </c>
      <c r="B501" s="53" t="str">
        <f t="shared" si="2"/>
        <v>SVKXX</v>
      </c>
      <c r="C501" s="53" t="str">
        <f t="shared" si="3"/>
        <v>UKRXX</v>
      </c>
      <c r="D501" s="53" t="str">
        <f t="shared" ref="D501:E501" si="502">left(B501,3)</f>
        <v>SVK</v>
      </c>
      <c r="E501" s="53" t="str">
        <f t="shared" si="502"/>
        <v>UKR</v>
      </c>
      <c r="F501" s="53">
        <f>max(SUMIFS('Input - Capacities'!$I$3:$I$1128,'Input - Capacities'!$F$3:$F$1128,A501))</f>
        <v>650</v>
      </c>
      <c r="G501" s="53">
        <f>max(SUMIFS('Input - Capacities'!$J$3:$J$1128,'Input - Capacities'!$F$3:$F$1128,A501))*-1</f>
        <v>650</v>
      </c>
      <c r="H501" s="53" t="str">
        <f>if(len(vlookup(A501,'Input - Capacities'!$F$3:$W$2013,6,0))&gt;0,vlookup(A501,'Input - Capacities'!$F$3:$W$2013,6,0),"-")</f>
        <v>-</v>
      </c>
      <c r="I501" s="53" t="str">
        <f>if(len(vlookup(A501,'Input - Capacities'!$F$3:$W$2013,7,0))&gt;0,vlookup(A501,'Input - Capacities'!$F$3:$W$2013,7,0),"-")</f>
        <v>-</v>
      </c>
      <c r="J501" s="54" t="str">
        <f>if(len(vlookup(A501,'Input - Capacities'!$F$3:$W$2013,13,0))&gt;0,vlookup(A501,'Input - Capacities'!$F$3:$W$2013,13,0),"-")</f>
        <v>https://ember-climate.org/data/data-tools/electricity-interconnection-europe/</v>
      </c>
      <c r="K501" s="54" t="str">
        <f>if(len(vlookup(A501,'Input - Capacities'!$F$3:$W$2013,14,0))&gt;0,vlookup(A501,'Input - Capacities'!$F$3:$W$2013,14,0),"-")</f>
        <v>https://docs.google.com/spreadsheets/d/1NfuG5KZw0k_W-zo-2orJOZkrr6nv1OeOQZzY61KNS4M/edit?usp=sharing</v>
      </c>
      <c r="L501" s="53" t="str">
        <f>if(len(vlookup(A501,'Input - Capacities'!$F$3:$W$2013,17,0))&gt;0,vlookup(A501,'Input - Capacities'!$F$3:$W$2013,17,0),"-")</f>
        <v>-</v>
      </c>
      <c r="M501" s="53" t="str">
        <f>if(len(vlookup(A501,'Input - Capacities'!$F$3:$W$2013,18,0))&gt;0,vlookup(A501,'Input - Capacities'!$F$3:$W$2013,18,0),"-")</f>
        <v>-</v>
      </c>
    </row>
    <row r="502">
      <c r="A502" s="53" t="str">
        <f t="array" ref="A502">IFERROR(INDEX('Input - Capacities'!$F$3:$F$1128, MATCH(0,COUNTIF($A$1:A501, 'Input - Capacities'!$F$3:$F$1128), 0)),"")</f>
        <v>TRNCIVXXLBRXX</v>
      </c>
      <c r="B502" s="53" t="str">
        <f t="shared" si="2"/>
        <v>CIVXX</v>
      </c>
      <c r="C502" s="53" t="str">
        <f t="shared" si="3"/>
        <v>LBRXX</v>
      </c>
      <c r="D502" s="53" t="str">
        <f t="shared" ref="D502:E502" si="503">left(B502,3)</f>
        <v>CIV</v>
      </c>
      <c r="E502" s="53" t="str">
        <f t="shared" si="503"/>
        <v>LBR</v>
      </c>
      <c r="F502" s="53">
        <f>max(SUMIFS('Input - Capacities'!$I$3:$I$1128,'Input - Capacities'!$F$3:$F$1128,A502))</f>
        <v>0</v>
      </c>
      <c r="G502" s="53">
        <f>max(SUMIFS('Input - Capacities'!$J$3:$J$1128,'Input - Capacities'!$F$3:$F$1128,A502))*-1</f>
        <v>0</v>
      </c>
      <c r="H502" s="53" t="str">
        <f>if(len(vlookup(A502,'Input - Capacities'!$F$3:$W$2013,6,0))&gt;0,vlookup(A502,'Input - Capacities'!$F$3:$W$2013,6,0),"-")</f>
        <v>-</v>
      </c>
      <c r="I502" s="53" t="str">
        <f>if(len(vlookup(A502,'Input - Capacities'!$F$3:$W$2013,7,0))&gt;0,vlookup(A502,'Input - Capacities'!$F$3:$W$2013,7,0),"-")</f>
        <v>-</v>
      </c>
      <c r="J502" s="54" t="str">
        <f>if(len(vlookup(A502,'Input - Capacities'!$F$3:$W$2013,13,0))&gt;0,vlookup(A502,'Input - Capacities'!$F$3:$W$2013,13,0),"-")</f>
        <v>https://documents1.worldbank.org/curated/en/275701519410850720/pdf/EXT-AUD-REPORT-CLSG-PROJECT-2016-ENG.pdf</v>
      </c>
      <c r="K502" s="55" t="str">
        <f>if(len(vlookup(A502,'Input - Capacities'!$F$3:$W$2013,14,0))&gt;0,vlookup(A502,'Input - Capacities'!$F$3:$W$2013,14,0),"-")</f>
        <v>-</v>
      </c>
      <c r="L502" s="53" t="str">
        <f>if(len(vlookup(A502,'Input - Capacities'!$F$3:$W$2013,17,0))&gt;0,vlookup(A502,'Input - Capacities'!$F$3:$W$2013,17,0),"-")</f>
        <v>-</v>
      </c>
      <c r="M502" s="53" t="str">
        <f>if(len(vlookup(A502,'Input - Capacities'!$F$3:$W$2013,18,0))&gt;0,vlookup(A502,'Input - Capacities'!$F$3:$W$2013,18,0),"-")</f>
        <v>-</v>
      </c>
    </row>
    <row r="503">
      <c r="A503" s="53" t="str">
        <f t="array" ref="A503">IFERROR(INDEX('Input - Capacities'!$F$3:$F$1128, MATCH(0,COUNTIF($A$1:A502, 'Input - Capacities'!$F$3:$F$1128), 0)),"")</f>
        <v>TRNCIVXXMLIXX</v>
      </c>
      <c r="B503" s="53" t="str">
        <f t="shared" si="2"/>
        <v>CIVXX</v>
      </c>
      <c r="C503" s="53" t="str">
        <f t="shared" si="3"/>
        <v>MLIXX</v>
      </c>
      <c r="D503" s="53" t="str">
        <f t="shared" ref="D503:E503" si="504">left(B503,3)</f>
        <v>CIV</v>
      </c>
      <c r="E503" s="53" t="str">
        <f t="shared" si="504"/>
        <v>MLI</v>
      </c>
      <c r="F503" s="53">
        <f>max(SUMIFS('Input - Capacities'!$I$3:$I$1128,'Input - Capacities'!$F$3:$F$1128,A503))</f>
        <v>0</v>
      </c>
      <c r="G503" s="53">
        <f>max(SUMIFS('Input - Capacities'!$J$3:$J$1128,'Input - Capacities'!$F$3:$F$1128,A503))*-1</f>
        <v>0</v>
      </c>
      <c r="H503" s="53">
        <f>if(len(vlookup(A503,'Input - Capacities'!$F$3:$W$2013,6,0))&gt;0,vlookup(A503,'Input - Capacities'!$F$3:$W$2013,6,0),"-")</f>
        <v>225</v>
      </c>
      <c r="I503" s="53">
        <f>if(len(vlookup(A503,'Input - Capacities'!$F$3:$W$2013,7,0))&gt;0,vlookup(A503,'Input - Capacities'!$F$3:$W$2013,7,0),"-")</f>
        <v>370</v>
      </c>
      <c r="J503" s="54" t="str">
        <f>if(len(vlookup(A503,'Input - Capacities'!$F$3:$W$2013,13,0))&gt;0,vlookup(A503,'Input - Capacities'!$F$3:$W$2013,13,0),"-")</f>
        <v>https://www.ecowapp.org/sites/default/files/adopting_the_2012-2015_wapp_business_plan.pdf</v>
      </c>
      <c r="K503" s="55" t="str">
        <f>if(len(vlookup(A503,'Input - Capacities'!$F$3:$W$2013,14,0))&gt;0,vlookup(A503,'Input - Capacities'!$F$3:$W$2013,14,0),"-")</f>
        <v>-</v>
      </c>
      <c r="L503" s="53" t="str">
        <f>if(len(vlookup(A503,'Input - Capacities'!$F$3:$W$2013,17,0))&gt;0,vlookup(A503,'Input - Capacities'!$F$3:$W$2013,17,0),"-")</f>
        <v>-</v>
      </c>
      <c r="M503" s="53" t="str">
        <f>if(len(vlookup(A503,'Input - Capacities'!$F$3:$W$2013,18,0))&gt;0,vlookup(A503,'Input - Capacities'!$F$3:$W$2013,18,0),"-")</f>
        <v>-</v>
      </c>
    </row>
    <row r="504">
      <c r="A504" s="53" t="str">
        <f t="array" ref="A504">IFERROR(INDEX('Input - Capacities'!$F$3:$F$1128, MATCH(0,COUNTIF($A$1:A503, 'Input - Capacities'!$F$3:$F$1128), 0)),"")</f>
        <v>TRNCMRXXCOGXX</v>
      </c>
      <c r="B504" s="53" t="str">
        <f t="shared" si="2"/>
        <v>CMRXX</v>
      </c>
      <c r="C504" s="53" t="str">
        <f t="shared" si="3"/>
        <v>COGXX</v>
      </c>
      <c r="D504" s="53" t="str">
        <f t="shared" ref="D504:E504" si="505">left(B504,3)</f>
        <v>CMR</v>
      </c>
      <c r="E504" s="53" t="str">
        <f t="shared" si="505"/>
        <v>COG</v>
      </c>
      <c r="F504" s="53">
        <f>max(SUMIFS('Input - Capacities'!$I$3:$I$1128,'Input - Capacities'!$F$3:$F$1128,A504))</f>
        <v>0</v>
      </c>
      <c r="G504" s="53">
        <f>max(SUMIFS('Input - Capacities'!$J$3:$J$1128,'Input - Capacities'!$F$3:$F$1128,A504))*-1</f>
        <v>0</v>
      </c>
      <c r="H504" s="53" t="str">
        <f>if(len(vlookup(A504,'Input - Capacities'!$F$3:$W$2013,6,0))&gt;0,vlookup(A504,'Input - Capacities'!$F$3:$W$2013,6,0),"-")</f>
        <v>-</v>
      </c>
      <c r="I504" s="53" t="str">
        <f>if(len(vlookup(A504,'Input - Capacities'!$F$3:$W$2013,7,0))&gt;0,vlookup(A504,'Input - Capacities'!$F$3:$W$2013,7,0),"-")</f>
        <v>-</v>
      </c>
      <c r="J504" s="54" t="str">
        <f>if(len(vlookup(A504,'Input - Capacities'!$F$3:$W$2013,13,0))&gt;0,vlookup(A504,'Input - Capacities'!$F$3:$W$2013,13,0),"-")</f>
        <v>https://www.afdb.org/en/documents/document/angola-burundi-cameroon-car-chad-congo-drc-gabon-equatorial-guinea-rwanda-study-on-interconnection-of-power-grids-of-eccas-member-countries-project-completion-report-pcr-26372</v>
      </c>
      <c r="K504" s="55" t="str">
        <f>if(len(vlookup(A504,'Input - Capacities'!$F$3:$W$2013,14,0))&gt;0,vlookup(A504,'Input - Capacities'!$F$3:$W$2013,14,0),"-")</f>
        <v>-</v>
      </c>
      <c r="L504" s="53" t="str">
        <f>if(len(vlookup(A504,'Input - Capacities'!$F$3:$W$2013,17,0))&gt;0,vlookup(A504,'Input - Capacities'!$F$3:$W$2013,17,0),"-")</f>
        <v>-</v>
      </c>
      <c r="M504" s="53" t="str">
        <f>if(len(vlookup(A504,'Input - Capacities'!$F$3:$W$2013,18,0))&gt;0,vlookup(A504,'Input - Capacities'!$F$3:$W$2013,18,0),"-")</f>
        <v>There is no interconnector between Cameroon and Congo as they share a hydro power project</v>
      </c>
    </row>
    <row r="505">
      <c r="A505" s="53" t="str">
        <f t="array" ref="A505">IFERROR(INDEX('Input - Capacities'!$F$3:$F$1128, MATCH(0,COUNTIF($A$1:A504, 'Input - Capacities'!$F$3:$F$1128), 0)),"")</f>
        <v>TRNCMRXXGABXX</v>
      </c>
      <c r="B505" s="53" t="str">
        <f t="shared" si="2"/>
        <v>CMRXX</v>
      </c>
      <c r="C505" s="53" t="str">
        <f t="shared" si="3"/>
        <v>GABXX</v>
      </c>
      <c r="D505" s="53" t="str">
        <f t="shared" ref="D505:E505" si="506">left(B505,3)</f>
        <v>CMR</v>
      </c>
      <c r="E505" s="53" t="str">
        <f t="shared" si="506"/>
        <v>GAB</v>
      </c>
      <c r="F505" s="53">
        <f>max(SUMIFS('Input - Capacities'!$I$3:$I$1128,'Input - Capacities'!$F$3:$F$1128,A505))</f>
        <v>0</v>
      </c>
      <c r="G505" s="53">
        <f>max(SUMIFS('Input - Capacities'!$J$3:$J$1128,'Input - Capacities'!$F$3:$F$1128,A505))*-1</f>
        <v>0</v>
      </c>
      <c r="H505" s="53" t="str">
        <f>if(len(vlookup(A505,'Input - Capacities'!$F$3:$W$2013,6,0))&gt;0,vlookup(A505,'Input - Capacities'!$F$3:$W$2013,6,0),"-")</f>
        <v>-</v>
      </c>
      <c r="I505" s="53" t="str">
        <f>if(len(vlookup(A505,'Input - Capacities'!$F$3:$W$2013,7,0))&gt;0,vlookup(A505,'Input - Capacities'!$F$3:$W$2013,7,0),"-")</f>
        <v>-</v>
      </c>
      <c r="J505" s="54" t="str">
        <f>if(len(vlookup(A505,'Input - Capacities'!$F$3:$W$2013,13,0))&gt;0,vlookup(A505,'Input - Capacities'!$F$3:$W$2013,13,0),"-")</f>
        <v>https://www.afdb.org/en/documents/document/angola-burundi-cameroon-car-chad-congo-drc-gabon-equatorial-guinea-rwanda-study-on-interconnection-of-power-grids-of-eccas-member-countries-project-completion-report-pcr-26372</v>
      </c>
      <c r="K505" s="55" t="str">
        <f>if(len(vlookup(A505,'Input - Capacities'!$F$3:$W$2013,14,0))&gt;0,vlookup(A505,'Input - Capacities'!$F$3:$W$2013,14,0),"-")</f>
        <v>-</v>
      </c>
      <c r="L505" s="53" t="str">
        <f>if(len(vlookup(A505,'Input - Capacities'!$F$3:$W$2013,17,0))&gt;0,vlookup(A505,'Input - Capacities'!$F$3:$W$2013,17,0),"-")</f>
        <v>-</v>
      </c>
      <c r="M505" s="53" t="str">
        <f>if(len(vlookup(A505,'Input - Capacities'!$F$3:$W$2013,18,0))&gt;0,vlookup(A505,'Input - Capacities'!$F$3:$W$2013,18,0),"-")</f>
        <v>There is a 22 km fibre optic interconnection between Cameroon and Gabon, but no power project data exists.</v>
      </c>
    </row>
    <row r="506">
      <c r="A506" s="53" t="str">
        <f t="array" ref="A506">IFERROR(INDEX('Input - Capacities'!$F$3:$F$1128, MATCH(0,COUNTIF($A$1:A505, 'Input - Capacities'!$F$3:$F$1128), 0)),"")</f>
        <v>TRNCMRXXGNQXX</v>
      </c>
      <c r="B506" s="53" t="str">
        <f t="shared" si="2"/>
        <v>CMRXX</v>
      </c>
      <c r="C506" s="53" t="str">
        <f t="shared" si="3"/>
        <v>GNQXX</v>
      </c>
      <c r="D506" s="53" t="str">
        <f t="shared" ref="D506:E506" si="507">left(B506,3)</f>
        <v>CMR</v>
      </c>
      <c r="E506" s="53" t="str">
        <f t="shared" si="507"/>
        <v>GNQ</v>
      </c>
      <c r="F506" s="53">
        <f>max(SUMIFS('Input - Capacities'!$I$3:$I$1128,'Input - Capacities'!$F$3:$F$1128,A506))</f>
        <v>0</v>
      </c>
      <c r="G506" s="53">
        <f>max(SUMIFS('Input - Capacities'!$J$3:$J$1128,'Input - Capacities'!$F$3:$F$1128,A506))*-1</f>
        <v>0</v>
      </c>
      <c r="H506" s="53" t="str">
        <f>if(len(vlookup(A506,'Input - Capacities'!$F$3:$W$2013,6,0))&gt;0,vlookup(A506,'Input - Capacities'!$F$3:$W$2013,6,0),"-")</f>
        <v>-</v>
      </c>
      <c r="I506" s="53" t="str">
        <f>if(len(vlookup(A506,'Input - Capacities'!$F$3:$W$2013,7,0))&gt;0,vlookup(A506,'Input - Capacities'!$F$3:$W$2013,7,0),"-")</f>
        <v>-</v>
      </c>
      <c r="J506" s="54" t="str">
        <f>if(len(vlookup(A506,'Input - Capacities'!$F$3:$W$2013,13,0))&gt;0,vlookup(A506,'Input - Capacities'!$F$3:$W$2013,13,0),"-")</f>
        <v>https://www.nepad.org/countries/equatorial-guinea</v>
      </c>
      <c r="K506" s="54" t="str">
        <f>if(len(vlookup(A506,'Input - Capacities'!$F$3:$W$2013,14,0))&gt;0,vlookup(A506,'Input - Capacities'!$F$3:$W$2013,14,0),"-")</f>
        <v>https://en.wikipedia.org/wiki/Segesa</v>
      </c>
      <c r="L506" s="53" t="str">
        <f>if(len(vlookup(A506,'Input - Capacities'!$F$3:$W$2013,17,0))&gt;0,vlookup(A506,'Input - Capacities'!$F$3:$W$2013,17,0),"-")</f>
        <v>-</v>
      </c>
      <c r="M506" s="53" t="str">
        <f>if(len(vlookup(A506,'Input - Capacities'!$F$3:$W$2013,18,0))&gt;0,vlookup(A506,'Input - Capacities'!$F$3:$W$2013,18,0),"-")</f>
        <v>A proposition of 3800 km interconnector is planned from  DRC to South Africa through Angola, Gabon, and Namibia and to the north to Cameroon, Chad and Equatorial Guinea;but there is no information on a direct interconnector from Cameroon to Equatorial Guinea.</v>
      </c>
    </row>
    <row r="507">
      <c r="A507" s="53" t="str">
        <f t="array" ref="A507">IFERROR(INDEX('Input - Capacities'!$F$3:$F$1128, MATCH(0,COUNTIF($A$1:A506, 'Input - Capacities'!$F$3:$F$1128), 0)),"")</f>
        <v>TRNCMRXXNGAXX</v>
      </c>
      <c r="B507" s="53" t="str">
        <f t="shared" si="2"/>
        <v>CMRXX</v>
      </c>
      <c r="C507" s="53" t="str">
        <f t="shared" si="3"/>
        <v>NGAXX</v>
      </c>
      <c r="D507" s="53" t="str">
        <f t="shared" ref="D507:E507" si="508">left(B507,3)</f>
        <v>CMR</v>
      </c>
      <c r="E507" s="53" t="str">
        <f t="shared" si="508"/>
        <v>NGA</v>
      </c>
      <c r="F507" s="53">
        <f>max(SUMIFS('Input - Capacities'!$I$3:$I$1128,'Input - Capacities'!$F$3:$F$1128,A507))</f>
        <v>0</v>
      </c>
      <c r="G507" s="53">
        <f>max(SUMIFS('Input - Capacities'!$J$3:$J$1128,'Input - Capacities'!$F$3:$F$1128,A507))*-1</f>
        <v>0</v>
      </c>
      <c r="H507" s="53">
        <f>if(len(vlookup(A507,'Input - Capacities'!$F$3:$W$2013,6,0))&gt;0,vlookup(A507,'Input - Capacities'!$F$3:$W$2013,6,0),"-")</f>
        <v>225</v>
      </c>
      <c r="I507" s="53">
        <f>if(len(vlookup(A507,'Input - Capacities'!$F$3:$W$2013,7,0))&gt;0,vlookup(A507,'Input - Capacities'!$F$3:$W$2013,7,0),"-")</f>
        <v>1024</v>
      </c>
      <c r="J507" s="55" t="str">
        <f>if(len(vlookup(A507,'Input - Capacities'!$F$3:$W$2013,13,0))&gt;0,vlookup(A507,'Input - Capacities'!$F$3:$W$2013,13,0),"-")</f>
        <v>https://legideon.org/index.php?page=view/article/1195  https://africa-energy-portal.org/news/afdb-will-lend-us242m-cameroon-chad-power-interconnection</v>
      </c>
      <c r="K507" s="55" t="str">
        <f>if(len(vlookup(A507,'Input - Capacities'!$F$3:$W$2013,14,0))&gt;0,vlookup(A507,'Input - Capacities'!$F$3:$W$2013,14,0),"-")</f>
        <v>-</v>
      </c>
      <c r="L507" s="53" t="str">
        <f>if(len(vlookup(A507,'Input - Capacities'!$F$3:$W$2013,17,0))&gt;0,vlookup(A507,'Input - Capacities'!$F$3:$W$2013,17,0),"-")</f>
        <v>-</v>
      </c>
      <c r="M507" s="53" t="str">
        <f>if(len(vlookup(A507,'Input - Capacities'!$F$3:$W$2013,18,0))&gt;0,vlookup(A507,'Input - Capacities'!$F$3:$W$2013,18,0),"-")</f>
        <v>-</v>
      </c>
    </row>
    <row r="508">
      <c r="A508" s="53" t="str">
        <f t="array" ref="A508">IFERROR(INDEX('Input - Capacities'!$F$3:$F$1128, MATCH(0,COUNTIF($A$1:A507, 'Input - Capacities'!$F$3:$F$1128), 0)),"")</f>
        <v>TRNCMRXXTCDXX</v>
      </c>
      <c r="B508" s="53" t="str">
        <f t="shared" si="2"/>
        <v>CMRXX</v>
      </c>
      <c r="C508" s="53" t="str">
        <f t="shared" si="3"/>
        <v>TCDXX</v>
      </c>
      <c r="D508" s="53" t="str">
        <f t="shared" ref="D508:E508" si="509">left(B508,3)</f>
        <v>CMR</v>
      </c>
      <c r="E508" s="53" t="str">
        <f t="shared" si="509"/>
        <v>TCD</v>
      </c>
      <c r="F508" s="53">
        <f>max(SUMIFS('Input - Capacities'!$I$3:$I$1128,'Input - Capacities'!$F$3:$F$1128,A508))</f>
        <v>0</v>
      </c>
      <c r="G508" s="53">
        <f>max(SUMIFS('Input - Capacities'!$J$3:$J$1128,'Input - Capacities'!$F$3:$F$1128,A508))*-1</f>
        <v>0</v>
      </c>
      <c r="H508" s="53" t="str">
        <f>if(len(vlookup(A508,'Input - Capacities'!$F$3:$W$2013,6,0))&gt;0,vlookup(A508,'Input - Capacities'!$F$3:$W$2013,6,0),"-")</f>
        <v>-</v>
      </c>
      <c r="I508" s="53" t="str">
        <f>if(len(vlookup(A508,'Input - Capacities'!$F$3:$W$2013,7,0))&gt;0,vlookup(A508,'Input - Capacities'!$F$3:$W$2013,7,0),"-")</f>
        <v>-</v>
      </c>
      <c r="J508" s="54" t="str">
        <f>if(len(vlookup(A508,'Input - Capacities'!$F$3:$W$2013,13,0))&gt;0,vlookup(A508,'Input - Capacities'!$F$3:$W$2013,13,0),"-")</f>
        <v>https://www.nsenergybusiness.com/projects/cameroon-chad-interconnection-project/</v>
      </c>
      <c r="K508" s="55" t="str">
        <f>if(len(vlookup(A508,'Input - Capacities'!$F$3:$W$2013,14,0))&gt;0,vlookup(A508,'Input - Capacities'!$F$3:$W$2013,14,0),"-")</f>
        <v>-</v>
      </c>
      <c r="L508" s="53" t="str">
        <f>if(len(vlookup(A508,'Input - Capacities'!$F$3:$W$2013,17,0))&gt;0,vlookup(A508,'Input - Capacities'!$F$3:$W$2013,17,0),"-")</f>
        <v>-</v>
      </c>
      <c r="M508" s="53" t="str">
        <f>if(len(vlookup(A508,'Input - Capacities'!$F$3:$W$2013,18,0))&gt;0,vlookup(A508,'Input - Capacities'!$F$3:$W$2013,18,0),"-")</f>
        <v>-</v>
      </c>
    </row>
    <row r="509">
      <c r="A509" s="53" t="str">
        <f t="array" ref="A509">IFERROR(INDEX('Input - Capacities'!$F$3:$F$1128, MATCH(0,COUNTIF($A$1:A508, 'Input - Capacities'!$F$3:$F$1128), 0)),"")</f>
        <v>TRNDJIXXSOMXX</v>
      </c>
      <c r="B509" s="53" t="str">
        <f t="shared" si="2"/>
        <v>DJIXX</v>
      </c>
      <c r="C509" s="53" t="str">
        <f t="shared" si="3"/>
        <v>SOMXX</v>
      </c>
      <c r="D509" s="53" t="str">
        <f t="shared" ref="D509:E509" si="510">left(B509,3)</f>
        <v>DJI</v>
      </c>
      <c r="E509" s="53" t="str">
        <f t="shared" si="510"/>
        <v>SOM</v>
      </c>
      <c r="F509" s="53">
        <f>max(SUMIFS('Input - Capacities'!$I$3:$I$1128,'Input - Capacities'!$F$3:$F$1128,A509))</f>
        <v>0</v>
      </c>
      <c r="G509" s="53">
        <f>max(SUMIFS('Input - Capacities'!$J$3:$J$1128,'Input - Capacities'!$F$3:$F$1128,A509))*-1</f>
        <v>0</v>
      </c>
      <c r="H509" s="53" t="str">
        <f>if(len(vlookup(A509,'Input - Capacities'!$F$3:$W$2013,6,0))&gt;0,vlookup(A509,'Input - Capacities'!$F$3:$W$2013,6,0),"-")</f>
        <v>-</v>
      </c>
      <c r="I509" s="53" t="str">
        <f>if(len(vlookup(A509,'Input - Capacities'!$F$3:$W$2013,7,0))&gt;0,vlookup(A509,'Input - Capacities'!$F$3:$W$2013,7,0),"-")</f>
        <v>-</v>
      </c>
      <c r="J509" s="54" t="str">
        <f>if(len(vlookup(A509,'Input - Capacities'!$F$3:$W$2013,13,0))&gt;0,vlookup(A509,'Input - Capacities'!$F$3:$W$2013,13,0),"-")</f>
        <v>https://eappool.org/eoi-feasibility-study-for-ethiopia-somalia-interconnectors/</v>
      </c>
      <c r="K509" s="54" t="str">
        <f>if(len(vlookup(A509,'Input - Capacities'!$F$3:$W$2013,14,0))&gt;0,vlookup(A509,'Input - Capacities'!$F$3:$W$2013,14,0),"-")</f>
        <v>https://openinframap.org/#4.86/11.91/46.9</v>
      </c>
      <c r="L509" s="53" t="str">
        <f>if(len(vlookup(A509,'Input - Capacities'!$F$3:$W$2013,17,0))&gt;0,vlookup(A509,'Input - Capacities'!$F$3:$W$2013,17,0),"-")</f>
        <v>-</v>
      </c>
      <c r="M509" s="53" t="str">
        <f>if(len(vlookup(A509,'Input - Capacities'!$F$3:$W$2013,18,0))&gt;0,vlookup(A509,'Input - Capacities'!$F$3:$W$2013,18,0),"-")</f>
        <v>As part of the Ethiopia Djibouti Second Power Interconnection Project it has been mentioned that this will open up further possibilities for interconnection with Somalia but it seems like there are no concrete plans as of now.</v>
      </c>
    </row>
    <row r="510">
      <c r="A510" s="53" t="str">
        <f t="array" ref="A510">IFERROR(INDEX('Input - Capacities'!$F$3:$F$1128, MATCH(0,COUNTIF($A$1:A509, 'Input - Capacities'!$F$3:$F$1128), 0)),"")</f>
        <v>TRNDJIXXYEMXX</v>
      </c>
      <c r="B510" s="53" t="str">
        <f t="shared" si="2"/>
        <v>DJIXX</v>
      </c>
      <c r="C510" s="53" t="str">
        <f t="shared" si="3"/>
        <v>YEMXX</v>
      </c>
      <c r="D510" s="53" t="str">
        <f t="shared" ref="D510:E510" si="511">left(B510,3)</f>
        <v>DJI</v>
      </c>
      <c r="E510" s="53" t="str">
        <f t="shared" si="511"/>
        <v>YEM</v>
      </c>
      <c r="F510" s="53">
        <f>max(SUMIFS('Input - Capacities'!$I$3:$I$1128,'Input - Capacities'!$F$3:$F$1128,A510))</f>
        <v>0</v>
      </c>
      <c r="G510" s="53">
        <f>max(SUMIFS('Input - Capacities'!$J$3:$J$1128,'Input - Capacities'!$F$3:$F$1128,A510))*-1</f>
        <v>0</v>
      </c>
      <c r="H510" s="53" t="str">
        <f>if(len(vlookup(A510,'Input - Capacities'!$F$3:$W$2013,6,0))&gt;0,vlookup(A510,'Input - Capacities'!$F$3:$W$2013,6,0),"-")</f>
        <v>-</v>
      </c>
      <c r="I510" s="53" t="str">
        <f>if(len(vlookup(A510,'Input - Capacities'!$F$3:$W$2013,7,0))&gt;0,vlookup(A510,'Input - Capacities'!$F$3:$W$2013,7,0),"-")</f>
        <v>-</v>
      </c>
      <c r="J510" s="54" t="str">
        <f>if(len(vlookup(A510,'Input - Capacities'!$F$3:$W$2013,13,0))&gt;0,vlookup(A510,'Input - Capacities'!$F$3:$W$2013,13,0),"-")</f>
        <v>https://www.constructafrica.com/news/djibouti-us55m-approved-power-interconnection-project</v>
      </c>
      <c r="K510" s="55" t="str">
        <f>if(len(vlookup(A510,'Input - Capacities'!$F$3:$W$2013,14,0))&gt;0,vlookup(A510,'Input - Capacities'!$F$3:$W$2013,14,0),"-")</f>
        <v>-</v>
      </c>
      <c r="L510" s="53" t="str">
        <f>if(len(vlookup(A510,'Input - Capacities'!$F$3:$W$2013,17,0))&gt;0,vlookup(A510,'Input - Capacities'!$F$3:$W$2013,17,0),"-")</f>
        <v>-</v>
      </c>
      <c r="M510" s="53" t="str">
        <f>if(len(vlookup(A510,'Input - Capacities'!$F$3:$W$2013,18,0))&gt;0,vlookup(A510,'Input - Capacities'!$F$3:$W$2013,18,0),"-")</f>
        <v>A subsea transmission link between DJI and YEM (400 kV) has been proposed in the past but it seems that there are no concrete plans as of now. </v>
      </c>
    </row>
    <row r="511">
      <c r="A511" s="53" t="str">
        <f t="array" ref="A511">IFERROR(INDEX('Input - Capacities'!$F$3:$F$1128, MATCH(0,COUNTIF($A$1:A510, 'Input - Capacities'!$F$3:$F$1128), 0)),"")</f>
        <v>TRNAGOXXCODXX</v>
      </c>
      <c r="B511" s="53" t="str">
        <f t="shared" si="2"/>
        <v>AGOXX</v>
      </c>
      <c r="C511" s="53" t="str">
        <f t="shared" si="3"/>
        <v>CODXX</v>
      </c>
      <c r="D511" s="53" t="str">
        <f t="shared" ref="D511:E511" si="512">left(B511,3)</f>
        <v>AGO</v>
      </c>
      <c r="E511" s="53" t="str">
        <f t="shared" si="512"/>
        <v>COD</v>
      </c>
      <c r="F511" s="53">
        <f>max(SUMIFS('Input - Capacities'!$I$3:$I$1128,'Input - Capacities'!$F$3:$F$1128,A511))</f>
        <v>0</v>
      </c>
      <c r="G511" s="53">
        <f>max(SUMIFS('Input - Capacities'!$J$3:$J$1128,'Input - Capacities'!$F$3:$F$1128,A511))*-1</f>
        <v>0</v>
      </c>
      <c r="H511" s="53">
        <f>if(len(vlookup(A511,'Input - Capacities'!$F$3:$W$2013,6,0))&gt;0,vlookup(A511,'Input - Capacities'!$F$3:$W$2013,6,0),"-")</f>
        <v>0</v>
      </c>
      <c r="I511" s="53">
        <f>if(len(vlookup(A511,'Input - Capacities'!$F$3:$W$2013,7,0))&gt;0,vlookup(A511,'Input - Capacities'!$F$3:$W$2013,7,0),"-")</f>
        <v>0</v>
      </c>
      <c r="J511" s="54" t="str">
        <f>if(len(vlookup(A511,'Input - Capacities'!$F$3:$W$2013,13,0))&gt;0,vlookup(A511,'Input - Capacities'!$F$3:$W$2013,13,0),"-")</f>
        <v>https://www.sapp.co.zw/interconnectors</v>
      </c>
      <c r="K511" s="55" t="str">
        <f>if(len(vlookup(A511,'Input - Capacities'!$F$3:$W$2013,14,0))&gt;0,vlookup(A511,'Input - Capacities'!$F$3:$W$2013,14,0),"-")</f>
        <v>-</v>
      </c>
      <c r="L511" s="53" t="str">
        <f>if(len(vlookup(A511,'Input - Capacities'!$F$3:$W$2013,17,0))&gt;0,vlookup(A511,'Input - Capacities'!$F$3:$W$2013,17,0),"-")</f>
        <v>-</v>
      </c>
      <c r="M511" s="53" t="str">
        <f>if(len(vlookup(A511,'Input - Capacities'!$F$3:$W$2013,18,0))&gt;0,vlookup(A511,'Input - Capacities'!$F$3:$W$2013,18,0),"-")</f>
        <v>-</v>
      </c>
    </row>
    <row r="512">
      <c r="A512" s="53" t="str">
        <f t="array" ref="A512">IFERROR(INDEX('Input - Capacities'!$F$3:$F$1128, MATCH(0,COUNTIF($A$1:A511, 'Input - Capacities'!$F$3:$F$1128), 0)),"")</f>
        <v>TRNAGOXXCOGXX</v>
      </c>
      <c r="B512" s="53" t="str">
        <f t="shared" si="2"/>
        <v>AGOXX</v>
      </c>
      <c r="C512" s="53" t="str">
        <f t="shared" si="3"/>
        <v>COGXX</v>
      </c>
      <c r="D512" s="53" t="str">
        <f t="shared" ref="D512:E512" si="513">left(B512,3)</f>
        <v>AGO</v>
      </c>
      <c r="E512" s="53" t="str">
        <f t="shared" si="513"/>
        <v>COG</v>
      </c>
      <c r="F512" s="53">
        <f>max(SUMIFS('Input - Capacities'!$I$3:$I$1128,'Input - Capacities'!$F$3:$F$1128,A512))</f>
        <v>0</v>
      </c>
      <c r="G512" s="53">
        <f>max(SUMIFS('Input - Capacities'!$J$3:$J$1128,'Input - Capacities'!$F$3:$F$1128,A512))*-1</f>
        <v>0</v>
      </c>
      <c r="H512" s="53">
        <f>if(len(vlookup(A512,'Input - Capacities'!$F$3:$W$2013,6,0))&gt;0,vlookup(A512,'Input - Capacities'!$F$3:$W$2013,6,0),"-")</f>
        <v>0</v>
      </c>
      <c r="I512" s="53">
        <f>if(len(vlookup(A512,'Input - Capacities'!$F$3:$W$2013,7,0))&gt;0,vlookup(A512,'Input - Capacities'!$F$3:$W$2013,7,0),"-")</f>
        <v>0</v>
      </c>
      <c r="J512" s="54" t="str">
        <f>if(len(vlookup(A512,'Input - Capacities'!$F$3:$W$2013,13,0))&gt;0,vlookup(A512,'Input - Capacities'!$F$3:$W$2013,13,0),"-")</f>
        <v>https://openinframap.org/#3.68/-2.67/25.42</v>
      </c>
      <c r="K512" s="55" t="str">
        <f>if(len(vlookup(A512,'Input - Capacities'!$F$3:$W$2013,14,0))&gt;0,vlookup(A512,'Input - Capacities'!$F$3:$W$2013,14,0),"-")</f>
        <v>-</v>
      </c>
      <c r="L512" s="53" t="str">
        <f>if(len(vlookup(A512,'Input - Capacities'!$F$3:$W$2013,17,0))&gt;0,vlookup(A512,'Input - Capacities'!$F$3:$W$2013,17,0),"-")</f>
        <v>-</v>
      </c>
      <c r="M512" s="53" t="str">
        <f>if(len(vlookup(A512,'Input - Capacities'!$F$3:$W$2013,18,0))&gt;0,vlookup(A512,'Input - Capacities'!$F$3:$W$2013,18,0),"-")</f>
        <v>-</v>
      </c>
    </row>
    <row r="513">
      <c r="A513" s="53" t="str">
        <f t="array" ref="A513">IFERROR(INDEX('Input - Capacities'!$F$3:$F$1128, MATCH(0,COUNTIF($A$1:A512, 'Input - Capacities'!$F$3:$F$1128), 0)),"")</f>
        <v>TRNAGOXXNAMXX</v>
      </c>
      <c r="B513" s="53" t="str">
        <f t="shared" si="2"/>
        <v>AGOXX</v>
      </c>
      <c r="C513" s="53" t="str">
        <f t="shared" si="3"/>
        <v>NAMXX</v>
      </c>
      <c r="D513" s="53" t="str">
        <f t="shared" ref="D513:E513" si="514">left(B513,3)</f>
        <v>AGO</v>
      </c>
      <c r="E513" s="53" t="str">
        <f t="shared" si="514"/>
        <v>NAM</v>
      </c>
      <c r="F513" s="53">
        <f>max(SUMIFS('Input - Capacities'!$I$3:$I$1128,'Input - Capacities'!$F$3:$F$1128,A513))</f>
        <v>0</v>
      </c>
      <c r="G513" s="53">
        <f>max(SUMIFS('Input - Capacities'!$J$3:$J$1128,'Input - Capacities'!$F$3:$F$1128,A513))*-1</f>
        <v>0</v>
      </c>
      <c r="H513" s="53">
        <f>if(len(vlookup(A513,'Input - Capacities'!$F$3:$W$2013,6,0))&gt;0,vlookup(A513,'Input - Capacities'!$F$3:$W$2013,6,0),"-")</f>
        <v>400</v>
      </c>
      <c r="I513" s="53">
        <f>if(len(vlookup(A513,'Input - Capacities'!$F$3:$W$2013,7,0))&gt;0,vlookup(A513,'Input - Capacities'!$F$3:$W$2013,7,0),"-")</f>
        <v>190</v>
      </c>
      <c r="J513" s="54" t="str">
        <f>if(len(vlookup(A513,'Input - Capacities'!$F$3:$W$2013,13,0))&gt;0,vlookup(A513,'Input - Capacities'!$F$3:$W$2013,13,0),"-")</f>
        <v>https://www.sapp.co.zw/interconnectors</v>
      </c>
      <c r="K513" s="54" t="str">
        <f>if(len(vlookup(A513,'Input - Capacities'!$F$3:$W$2013,14,0))&gt;0,vlookup(A513,'Input - Capacities'!$F$3:$W$2013,14,0),"-")</f>
        <v>https://globaltransmission.info/namibia-inaugurates-400-kv-kunene-omatando-line-project/</v>
      </c>
      <c r="L513" s="53" t="str">
        <f>if(len(vlookup(A513,'Input - Capacities'!$F$3:$W$2013,17,0))&gt;0,vlookup(A513,'Input - Capacities'!$F$3:$W$2013,17,0),"-")</f>
        <v>This is in references to the 'ANNA' interconnector for planned capacity, for the evacuation of power from
the proposed 600 MW Baynes Hydro Power Project on the Cunene (Kunene) River. (pg 8 - planned capacity source). For existing capacity, this is in reference to Obib– Oranjemond 400kV / 220kV, which was inaugurated in Oct 2023, however at present MW cannot be publicly sourced.</v>
      </c>
      <c r="M513" s="53" t="str">
        <f>if(len(vlookup(A513,'Input - Capacities'!$F$3:$W$2013,18,0))&gt;0,vlookup(A513,'Input - Capacities'!$F$3:$W$2013,18,0),"-")</f>
        <v>-</v>
      </c>
    </row>
    <row r="514">
      <c r="A514" s="53" t="str">
        <f t="array" ref="A514">IFERROR(INDEX('Input - Capacities'!$F$3:$F$1128, MATCH(0,COUNTIF($A$1:A513, 'Input - Capacities'!$F$3:$F$1128), 0)),"")</f>
        <v>TRNAGOXXZMBXX</v>
      </c>
      <c r="B514" s="53" t="str">
        <f t="shared" si="2"/>
        <v>AGOXX</v>
      </c>
      <c r="C514" s="53" t="str">
        <f t="shared" si="3"/>
        <v>ZMBXX</v>
      </c>
      <c r="D514" s="53" t="str">
        <f t="shared" ref="D514:E514" si="515">left(B514,3)</f>
        <v>AGO</v>
      </c>
      <c r="E514" s="53" t="str">
        <f t="shared" si="515"/>
        <v>ZMB</v>
      </c>
      <c r="F514" s="53">
        <f>max(SUMIFS('Input - Capacities'!$I$3:$I$1128,'Input - Capacities'!$F$3:$F$1128,A514))</f>
        <v>0</v>
      </c>
      <c r="G514" s="53">
        <f>max(SUMIFS('Input - Capacities'!$J$3:$J$1128,'Input - Capacities'!$F$3:$F$1128,A514))*-1</f>
        <v>0</v>
      </c>
      <c r="H514" s="53" t="str">
        <f>if(len(vlookup(A514,'Input - Capacities'!$F$3:$W$2013,6,0))&gt;0,vlookup(A514,'Input - Capacities'!$F$3:$W$2013,6,0),"-")</f>
        <v>-</v>
      </c>
      <c r="I514" s="53" t="str">
        <f>if(len(vlookup(A514,'Input - Capacities'!$F$3:$W$2013,7,0))&gt;0,vlookup(A514,'Input - Capacities'!$F$3:$W$2013,7,0),"-")</f>
        <v>-</v>
      </c>
      <c r="J514" s="54" t="str">
        <f>if(len(vlookup(A514,'Input - Capacities'!$F$3:$W$2013,13,0))&gt;0,vlookup(A514,'Input - Capacities'!$F$3:$W$2013,13,0),"-")</f>
        <v>https://www.sapp.co.zw/interconnectors</v>
      </c>
      <c r="K514" s="55" t="str">
        <f>if(len(vlookup(A514,'Input - Capacities'!$F$3:$W$2013,14,0))&gt;0,vlookup(A514,'Input - Capacities'!$F$3:$W$2013,14,0),"-")</f>
        <v>-</v>
      </c>
      <c r="L514" s="53" t="str">
        <f>if(len(vlookup(A514,'Input - Capacities'!$F$3:$W$2013,17,0))&gt;0,vlookup(A514,'Input - Capacities'!$F$3:$W$2013,17,0),"-")</f>
        <v>For planned capacity, Power Utility firm Zesco and RNT of Angola have signed an MOU for the development of the Zambia-Angola grid interconnecting transmission lines. But no details regarding MW, Voltage so assume 0.</v>
      </c>
      <c r="M514" s="53" t="str">
        <f>if(len(vlookup(A514,'Input - Capacities'!$F$3:$W$2013,18,0))&gt;0,vlookup(A514,'Input - Capacities'!$F$3:$W$2013,18,0),"-")</f>
        <v>-</v>
      </c>
    </row>
    <row r="515">
      <c r="A515" s="53" t="str">
        <f t="array" ref="A515">IFERROR(INDEX('Input - Capacities'!$F$3:$F$1128, MATCH(0,COUNTIF($A$1:A514, 'Input - Capacities'!$F$3:$F$1128), 0)),"")</f>
        <v>TRNBDIXXCODXX</v>
      </c>
      <c r="B515" s="53" t="str">
        <f t="shared" si="2"/>
        <v>BDIXX</v>
      </c>
      <c r="C515" s="53" t="str">
        <f t="shared" si="3"/>
        <v>CODXX</v>
      </c>
      <c r="D515" s="53" t="str">
        <f t="shared" ref="D515:E515" si="516">left(B515,3)</f>
        <v>BDI</v>
      </c>
      <c r="E515" s="53" t="str">
        <f t="shared" si="516"/>
        <v>COD</v>
      </c>
      <c r="F515" s="53">
        <f>max(SUMIFS('Input - Capacities'!$I$3:$I$1128,'Input - Capacities'!$F$3:$F$1128,A515))</f>
        <v>30</v>
      </c>
      <c r="G515" s="53">
        <f>max(SUMIFS('Input - Capacities'!$J$3:$J$1128,'Input - Capacities'!$F$3:$F$1128,A515))*-1</f>
        <v>30</v>
      </c>
      <c r="H515" s="53" t="str">
        <f>if(len(vlookup(A515,'Input - Capacities'!$F$3:$W$2013,6,0))&gt;0,vlookup(A515,'Input - Capacities'!$F$3:$W$2013,6,0),"-")</f>
        <v>-</v>
      </c>
      <c r="I515" s="53" t="str">
        <f>if(len(vlookup(A515,'Input - Capacities'!$F$3:$W$2013,7,0))&gt;0,vlookup(A515,'Input - Capacities'!$F$3:$W$2013,7,0),"-")</f>
        <v>-</v>
      </c>
      <c r="J515" s="54" t="str">
        <f>if(len(vlookup(A515,'Input - Capacities'!$F$3:$W$2013,13,0))&gt;0,vlookup(A515,'Input - Capacities'!$F$3:$W$2013,13,0),"-")</f>
        <v>https://www.sciencedirect.com/science/article/pii/S097308262030243X#f0005</v>
      </c>
      <c r="K515" s="55" t="str">
        <f>if(len(vlookup(A515,'Input - Capacities'!$F$3:$W$2013,14,0))&gt;0,vlookup(A515,'Input - Capacities'!$F$3:$W$2013,14,0),"-")</f>
        <v>-</v>
      </c>
      <c r="L515" s="53" t="str">
        <f>if(len(vlookup(A515,'Input - Capacities'!$F$3:$W$2013,17,0))&gt;0,vlookup(A515,'Input - Capacities'!$F$3:$W$2013,17,0),"-")</f>
        <v>-</v>
      </c>
      <c r="M515" s="53" t="str">
        <f>if(len(vlookup(A515,'Input - Capacities'!$F$3:$W$2013,18,0))&gt;0,vlookup(A515,'Input - Capacities'!$F$3:$W$2013,18,0),"-")</f>
        <v>Planned Interconnection - relates to the Ruzizi IV Hydropower Plant, which will feed into the grids of Burundi-DRC-Rwanda by means of 220 kV lines. However, this does not direclty integrate the systems of the involved countries.</v>
      </c>
    </row>
    <row r="516">
      <c r="A516" s="53" t="str">
        <f t="array" ref="A516">IFERROR(INDEX('Input - Capacities'!$F$3:$F$1128, MATCH(0,COUNTIF($A$1:A515, 'Input - Capacities'!$F$3:$F$1128), 0)),"")</f>
        <v>TRNBDIXXRWAXX</v>
      </c>
      <c r="B516" s="53" t="str">
        <f t="shared" si="2"/>
        <v>BDIXX</v>
      </c>
      <c r="C516" s="53" t="str">
        <f t="shared" si="3"/>
        <v>RWAXX</v>
      </c>
      <c r="D516" s="53" t="str">
        <f t="shared" ref="D516:E516" si="517">left(B516,3)</f>
        <v>BDI</v>
      </c>
      <c r="E516" s="53" t="str">
        <f t="shared" si="517"/>
        <v>RWA</v>
      </c>
      <c r="F516" s="53">
        <f>max(SUMIFS('Input - Capacities'!$I$3:$I$1128,'Input - Capacities'!$F$3:$F$1128,A516))</f>
        <v>30</v>
      </c>
      <c r="G516" s="53">
        <f>max(SUMIFS('Input - Capacities'!$J$3:$J$1128,'Input - Capacities'!$F$3:$F$1128,A516))*-1</f>
        <v>30</v>
      </c>
      <c r="H516" s="53" t="str">
        <f>if(len(vlookup(A516,'Input - Capacities'!$F$3:$W$2013,6,0))&gt;0,vlookup(A516,'Input - Capacities'!$F$3:$W$2013,6,0),"-")</f>
        <v>-</v>
      </c>
      <c r="I516" s="53" t="str">
        <f>if(len(vlookup(A516,'Input - Capacities'!$F$3:$W$2013,7,0))&gt;0,vlookup(A516,'Input - Capacities'!$F$3:$W$2013,7,0),"-")</f>
        <v>-</v>
      </c>
      <c r="J516" s="54" t="str">
        <f>if(len(vlookup(A516,'Input - Capacities'!$F$3:$W$2013,13,0))&gt;0,vlookup(A516,'Input - Capacities'!$F$3:$W$2013,13,0),"-")</f>
        <v>https://www.sciencedirect.com/science/article/pii/S097308262030243X#f0005</v>
      </c>
      <c r="K516" s="55" t="str">
        <f>if(len(vlookup(A516,'Input - Capacities'!$F$3:$W$2013,14,0))&gt;0,vlookup(A516,'Input - Capacities'!$F$3:$W$2013,14,0),"-")</f>
        <v>-</v>
      </c>
      <c r="L516" s="53" t="str">
        <f>if(len(vlookup(A516,'Input - Capacities'!$F$3:$W$2013,17,0))&gt;0,vlookup(A516,'Input - Capacities'!$F$3:$W$2013,17,0),"-")</f>
        <v>-</v>
      </c>
      <c r="M516" s="53" t="str">
        <f>if(len(vlookup(A516,'Input - Capacities'!$F$3:$W$2013,18,0))&gt;0,vlookup(A516,'Input - Capacities'!$F$3:$W$2013,18,0),"-")</f>
        <v>-</v>
      </c>
    </row>
    <row r="517">
      <c r="A517" s="53" t="str">
        <f t="array" ref="A517">IFERROR(INDEX('Input - Capacities'!$F$3:$F$1128, MATCH(0,COUNTIF($A$1:A516, 'Input - Capacities'!$F$3:$F$1128), 0)),"")</f>
        <v>TRNBDIXXTZAXX</v>
      </c>
      <c r="B517" s="53" t="str">
        <f t="shared" si="2"/>
        <v>BDIXX</v>
      </c>
      <c r="C517" s="53" t="str">
        <f t="shared" si="3"/>
        <v>TZAXX</v>
      </c>
      <c r="D517" s="53" t="str">
        <f t="shared" ref="D517:E517" si="518">left(B517,3)</f>
        <v>BDI</v>
      </c>
      <c r="E517" s="53" t="str">
        <f t="shared" si="518"/>
        <v>TZA</v>
      </c>
      <c r="F517" s="53">
        <f>max(SUMIFS('Input - Capacities'!$I$3:$I$1128,'Input - Capacities'!$F$3:$F$1128,A517))</f>
        <v>0</v>
      </c>
      <c r="G517" s="53">
        <f>max(SUMIFS('Input - Capacities'!$J$3:$J$1128,'Input - Capacities'!$F$3:$F$1128,A517))*-1</f>
        <v>0</v>
      </c>
      <c r="H517" s="53" t="str">
        <f>if(len(vlookup(A517,'Input - Capacities'!$F$3:$W$2013,6,0))&gt;0,vlookup(A517,'Input - Capacities'!$F$3:$W$2013,6,0),"-")</f>
        <v>-</v>
      </c>
      <c r="I517" s="53" t="str">
        <f>if(len(vlookup(A517,'Input - Capacities'!$F$3:$W$2013,7,0))&gt;0,vlookup(A517,'Input - Capacities'!$F$3:$W$2013,7,0),"-")</f>
        <v>-</v>
      </c>
      <c r="J517" s="54" t="str">
        <f>if(len(vlookup(A517,'Input - Capacities'!$F$3:$W$2013,13,0))&gt;0,vlookup(A517,'Input - Capacities'!$F$3:$W$2013,13,0),"-")</f>
        <v>https://www.sciencedirect.com/science/article/pii/S097308262030243X#f0005</v>
      </c>
      <c r="K517" s="55" t="str">
        <f>if(len(vlookup(A517,'Input - Capacities'!$F$3:$W$2013,14,0))&gt;0,vlookup(A517,'Input - Capacities'!$F$3:$W$2013,14,0),"-")</f>
        <v>-</v>
      </c>
      <c r="L517" s="53" t="str">
        <f>if(len(vlookup(A517,'Input - Capacities'!$F$3:$W$2013,17,0))&gt;0,vlookup(A517,'Input - Capacities'!$F$3:$W$2013,17,0),"-")</f>
        <v>-</v>
      </c>
      <c r="M517" s="53" t="str">
        <f>if(len(vlookup(A517,'Input - Capacities'!$F$3:$W$2013,18,0))&gt;0,vlookup(A517,'Input - Capacities'!$F$3:$W$2013,18,0),"-")</f>
        <v>-</v>
      </c>
    </row>
    <row r="518">
      <c r="A518" s="53" t="str">
        <f t="array" ref="A518">IFERROR(INDEX('Input - Capacities'!$F$3:$F$1128, MATCH(0,COUNTIF($A$1:A517, 'Input - Capacities'!$F$3:$F$1128), 0)),"")</f>
        <v>TRNBENXXBFAXX</v>
      </c>
      <c r="B518" s="53" t="str">
        <f t="shared" si="2"/>
        <v>BENXX</v>
      </c>
      <c r="C518" s="53" t="str">
        <f t="shared" si="3"/>
        <v>BFAXX</v>
      </c>
      <c r="D518" s="53" t="str">
        <f t="shared" ref="D518:E518" si="519">left(B518,3)</f>
        <v>BEN</v>
      </c>
      <c r="E518" s="53" t="str">
        <f t="shared" si="519"/>
        <v>BFA</v>
      </c>
      <c r="F518" s="53">
        <f>max(SUMIFS('Input - Capacities'!$I$3:$I$1128,'Input - Capacities'!$F$3:$F$1128,A518))</f>
        <v>0</v>
      </c>
      <c r="G518" s="53">
        <f>max(SUMIFS('Input - Capacities'!$J$3:$J$1128,'Input - Capacities'!$F$3:$F$1128,A518))*-1</f>
        <v>0</v>
      </c>
      <c r="H518" s="53" t="str">
        <f>if(len(vlookup(A518,'Input - Capacities'!$F$3:$W$2013,6,0))&gt;0,vlookup(A518,'Input - Capacities'!$F$3:$W$2013,6,0),"-")</f>
        <v>-</v>
      </c>
      <c r="I518" s="53" t="str">
        <f>if(len(vlookup(A518,'Input - Capacities'!$F$3:$W$2013,7,0))&gt;0,vlookup(A518,'Input - Capacities'!$F$3:$W$2013,7,0),"-")</f>
        <v>-</v>
      </c>
      <c r="J518" s="54" t="str">
        <f>if(len(vlookup(A518,'Input - Capacities'!$F$3:$W$2013,13,0))&gt;0,vlookup(A518,'Input - Capacities'!$F$3:$W$2013,13,0),"-")</f>
        <v>https://www.ecowapp.org/sites/default/files/wapp_2020-2023_business_plan_0.pdf</v>
      </c>
      <c r="K518" s="55" t="str">
        <f>if(len(vlookup(A518,'Input - Capacities'!$F$3:$W$2013,14,0))&gt;0,vlookup(A518,'Input - Capacities'!$F$3:$W$2013,14,0),"-")</f>
        <v>-</v>
      </c>
      <c r="L518" s="53" t="str">
        <f>if(len(vlookup(A518,'Input - Capacities'!$F$3:$W$2013,17,0))&gt;0,vlookup(A518,'Input - Capacities'!$F$3:$W$2013,17,0),"-")</f>
        <v>-</v>
      </c>
      <c r="M518" s="53" t="str">
        <f>if(len(vlookup(A518,'Input - Capacities'!$F$3:$W$2013,18,0))&gt;0,vlookup(A518,'Input - Capacities'!$F$3:$W$2013,18,0),"-")</f>
        <v>-</v>
      </c>
    </row>
    <row r="519">
      <c r="A519" s="53" t="str">
        <f t="array" ref="A519">IFERROR(INDEX('Input - Capacities'!$F$3:$F$1128, MATCH(0,COUNTIF($A$1:A518, 'Input - Capacities'!$F$3:$F$1128), 0)),"")</f>
        <v>TRNBENXXGHAXX</v>
      </c>
      <c r="B519" s="53" t="str">
        <f t="shared" si="2"/>
        <v>BENXX</v>
      </c>
      <c r="C519" s="53" t="str">
        <f t="shared" si="3"/>
        <v>GHAXX</v>
      </c>
      <c r="D519" s="53" t="str">
        <f t="shared" ref="D519:E519" si="520">left(B519,3)</f>
        <v>BEN</v>
      </c>
      <c r="E519" s="53" t="str">
        <f t="shared" si="520"/>
        <v>GHA</v>
      </c>
      <c r="F519" s="53">
        <f>max(SUMIFS('Input - Capacities'!$I$3:$I$1128,'Input - Capacities'!$F$3:$F$1128,A519))</f>
        <v>450</v>
      </c>
      <c r="G519" s="53">
        <f>max(SUMIFS('Input - Capacities'!$J$3:$J$1128,'Input - Capacities'!$F$3:$F$1128,A519))*-1</f>
        <v>450</v>
      </c>
      <c r="H519" s="53">
        <f>if(len(vlookup(A519,'Input - Capacities'!$F$3:$W$2013,6,0))&gt;0,vlookup(A519,'Input - Capacities'!$F$3:$W$2013,6,0),"-")</f>
        <v>330</v>
      </c>
      <c r="I519" s="53" t="str">
        <f>if(len(vlookup(A519,'Input - Capacities'!$F$3:$W$2013,7,0))&gt;0,vlookup(A519,'Input - Capacities'!$F$3:$W$2013,7,0),"-")</f>
        <v>-</v>
      </c>
      <c r="J519" s="54" t="str">
        <f>if(len(vlookup(A519,'Input - Capacities'!$F$3:$W$2013,13,0))&gt;0,vlookup(A519,'Input - Capacities'!$F$3:$W$2013,13,0),"-")</f>
        <v>https://www.sciencedirect.com/science/article/pii/S0973082618300590?casa_token=SrOwfLg65s4AAAAA:WqgQ4EnyuHDmuM1rUZCNXgdEcHgbKSU-Cp1Jk7yupC7JuT0PaW53KmWr4FLhGnnZqOGiyARnMg</v>
      </c>
      <c r="K519" s="55" t="str">
        <f>if(len(vlookup(A519,'Input - Capacities'!$F$3:$W$2013,14,0))&gt;0,vlookup(A519,'Input - Capacities'!$F$3:$W$2013,14,0),"-")</f>
        <v>-</v>
      </c>
      <c r="L519" s="53" t="str">
        <f>if(len(vlookup(A519,'Input - Capacities'!$F$3:$W$2013,17,0))&gt;0,vlookup(A519,'Input - Capacities'!$F$3:$W$2013,17,0),"-")</f>
        <v>-</v>
      </c>
      <c r="M519" s="53" t="str">
        <f>if(len(vlookup(A519,'Input - Capacities'!$F$3:$W$2013,18,0))&gt;0,vlookup(A519,'Input - Capacities'!$F$3:$W$2013,18,0),"-")</f>
        <v>Dorsale 330 kV (Ghana, Togo/Benin, Côte d’Ivoire)</v>
      </c>
    </row>
    <row r="520">
      <c r="A520" s="53" t="str">
        <f t="array" ref="A520">IFERROR(INDEX('Input - Capacities'!$F$3:$F$1128, MATCH(0,COUNTIF($A$1:A519, 'Input - Capacities'!$F$3:$F$1128), 0)),"")</f>
        <v>TRNBENXXNERXX</v>
      </c>
      <c r="B520" s="53" t="str">
        <f t="shared" si="2"/>
        <v>BENXX</v>
      </c>
      <c r="C520" s="53" t="str">
        <f t="shared" si="3"/>
        <v>NERXX</v>
      </c>
      <c r="D520" s="53" t="str">
        <f t="shared" ref="D520:E520" si="521">left(B520,3)</f>
        <v>BEN</v>
      </c>
      <c r="E520" s="53" t="str">
        <f t="shared" si="521"/>
        <v>NER</v>
      </c>
      <c r="F520" s="53">
        <f>max(SUMIFS('Input - Capacities'!$I$3:$I$1128,'Input - Capacities'!$F$3:$F$1128,A520))</f>
        <v>0</v>
      </c>
      <c r="G520" s="53">
        <f>max(SUMIFS('Input - Capacities'!$J$3:$J$1128,'Input - Capacities'!$F$3:$F$1128,A520))*-1</f>
        <v>0</v>
      </c>
      <c r="H520" s="53" t="str">
        <f>if(len(vlookup(A520,'Input - Capacities'!$F$3:$W$2013,6,0))&gt;0,vlookup(A520,'Input - Capacities'!$F$3:$W$2013,6,0),"-")</f>
        <v>-</v>
      </c>
      <c r="I520" s="53" t="str">
        <f>if(len(vlookup(A520,'Input - Capacities'!$F$3:$W$2013,7,0))&gt;0,vlookup(A520,'Input - Capacities'!$F$3:$W$2013,7,0),"-")</f>
        <v>-</v>
      </c>
      <c r="J520" s="54" t="str">
        <f>if(len(vlookup(A520,'Input - Capacities'!$F$3:$W$2013,13,0))&gt;0,vlookup(A520,'Input - Capacities'!$F$3:$W$2013,13,0),"-")</f>
        <v>https://www.sciencedirect.com/science/article/pii/S0973082618300590?casa_token=SrOwfLg65s4AAAAA:WqgQ4EnyuHDmuM1rUZCNXgdEcHgbKSU-Cp1Jk7yupC7JuT0PaW53KmWr4FLhGnnZqOGiyARnMg</v>
      </c>
      <c r="K520" s="55" t="str">
        <f>if(len(vlookup(A520,'Input - Capacities'!$F$3:$W$2013,14,0))&gt;0,vlookup(A520,'Input - Capacities'!$F$3:$W$2013,14,0),"-")</f>
        <v>-</v>
      </c>
      <c r="L520" s="53" t="str">
        <f>if(len(vlookup(A520,'Input - Capacities'!$F$3:$W$2013,17,0))&gt;0,vlookup(A520,'Input - Capacities'!$F$3:$W$2013,17,0),"-")</f>
        <v>-</v>
      </c>
      <c r="M520" s="53" t="str">
        <f>if(len(vlookup(A520,'Input - Capacities'!$F$3:$W$2013,18,0))&gt;0,vlookup(A520,'Input - Capacities'!$F$3:$W$2013,18,0),"-")</f>
        <v>-</v>
      </c>
    </row>
    <row r="521">
      <c r="A521" s="53" t="str">
        <f t="array" ref="A521">IFERROR(INDEX('Input - Capacities'!$F$3:$F$1128, MATCH(0,COUNTIF($A$1:A520, 'Input - Capacities'!$F$3:$F$1128), 0)),"")</f>
        <v>TRNBENXXNGAXX</v>
      </c>
      <c r="B521" s="53" t="str">
        <f t="shared" si="2"/>
        <v>BENXX</v>
      </c>
      <c r="C521" s="53" t="str">
        <f t="shared" si="3"/>
        <v>NGAXX</v>
      </c>
      <c r="D521" s="53" t="str">
        <f t="shared" ref="D521:E521" si="522">left(B521,3)</f>
        <v>BEN</v>
      </c>
      <c r="E521" s="53" t="str">
        <f t="shared" si="522"/>
        <v>NGA</v>
      </c>
      <c r="F521" s="53">
        <f>max(SUMIFS('Input - Capacities'!$I$3:$I$1128,'Input - Capacities'!$F$3:$F$1128,A521))</f>
        <v>210</v>
      </c>
      <c r="G521" s="53">
        <f>max(SUMIFS('Input - Capacities'!$J$3:$J$1128,'Input - Capacities'!$F$3:$F$1128,A521))*-1</f>
        <v>210</v>
      </c>
      <c r="H521" s="53">
        <f>if(len(vlookup(A521,'Input - Capacities'!$F$3:$W$2013,6,0))&gt;0,vlookup(A521,'Input - Capacities'!$F$3:$W$2013,6,0),"-")</f>
        <v>330</v>
      </c>
      <c r="I521" s="53">
        <f>if(len(vlookup(A521,'Input - Capacities'!$F$3:$W$2013,7,0))&gt;0,vlookup(A521,'Input - Capacities'!$F$3:$W$2013,7,0),"-")</f>
        <v>70</v>
      </c>
      <c r="J521" s="54" t="str">
        <f>if(len(vlookup(A521,'Input - Capacities'!$F$3:$W$2013,13,0))&gt;0,vlookup(A521,'Input - Capacities'!$F$3:$W$2013,13,0),"-")</f>
        <v>https://www.ecowapp.org/sites/default/files/wapp_2020-2023_business_plan_0.pdf</v>
      </c>
      <c r="K521" s="54" t="str">
        <f>if(len(vlookup(A521,'Input - Capacities'!$F$3:$W$2013,14,0))&gt;0,vlookup(A521,'Input - Capacities'!$F$3:$W$2013,14,0),"-")</f>
        <v>https://www.usaid.gov/sites/default/files/2022-05/wapt.pdf</v>
      </c>
      <c r="L521" s="53" t="str">
        <f>if(len(vlookup(A521,'Input - Capacities'!$F$3:$W$2013,17,0))&gt;0,vlookup(A521,'Input - Capacities'!$F$3:$W$2013,17,0),"-")</f>
        <v>-</v>
      </c>
      <c r="M521" s="53" t="str">
        <f>if(len(vlookup(A521,'Input - Capacities'!$F$3:$W$2013,18,0))&gt;0,vlookup(A521,'Input - Capacities'!$F$3:$W$2013,18,0),"-")</f>
        <v>-</v>
      </c>
    </row>
    <row r="522">
      <c r="A522" s="53" t="str">
        <f t="array" ref="A522">IFERROR(INDEX('Input - Capacities'!$F$3:$F$1128, MATCH(0,COUNTIF($A$1:A521, 'Input - Capacities'!$F$3:$F$1128), 0)),"")</f>
        <v>TRNBENXXTGOXX</v>
      </c>
      <c r="B522" s="53" t="str">
        <f t="shared" si="2"/>
        <v>BENXX</v>
      </c>
      <c r="C522" s="53" t="str">
        <f t="shared" si="3"/>
        <v>TGOXX</v>
      </c>
      <c r="D522" s="53" t="str">
        <f t="shared" ref="D522:E522" si="523">left(B522,3)</f>
        <v>BEN</v>
      </c>
      <c r="E522" s="53" t="str">
        <f t="shared" si="523"/>
        <v>TGO</v>
      </c>
      <c r="F522" s="53">
        <f>max(SUMIFS('Input - Capacities'!$I$3:$I$1128,'Input - Capacities'!$F$3:$F$1128,A522))</f>
        <v>345</v>
      </c>
      <c r="G522" s="53">
        <f>max(SUMIFS('Input - Capacities'!$J$3:$J$1128,'Input - Capacities'!$F$3:$F$1128,A522))*-1</f>
        <v>345</v>
      </c>
      <c r="H522" s="53">
        <f>if(len(vlookup(A522,'Input - Capacities'!$F$3:$W$2013,6,0))&gt;0,vlookup(A522,'Input - Capacities'!$F$3:$W$2013,6,0),"-")</f>
        <v>330</v>
      </c>
      <c r="I522" s="53" t="str">
        <f>if(len(vlookup(A522,'Input - Capacities'!$F$3:$W$2013,7,0))&gt;0,vlookup(A522,'Input - Capacities'!$F$3:$W$2013,7,0),"-")</f>
        <v>-</v>
      </c>
      <c r="J522" s="54" t="str">
        <f>if(len(vlookup(A522,'Input - Capacities'!$F$3:$W$2013,13,0))&gt;0,vlookup(A522,'Input - Capacities'!$F$3:$W$2013,13,0),"-")</f>
        <v>https://www.irena.org/-/media/Files/IRENA/Agency/Publication/2018/Nov/IRENA_Planning_West_Africa_2018.pdf</v>
      </c>
      <c r="K522" s="55" t="str">
        <f>if(len(vlookup(A522,'Input - Capacities'!$F$3:$W$2013,14,0))&gt;0,vlookup(A522,'Input - Capacities'!$F$3:$W$2013,14,0),"-")</f>
        <v>-</v>
      </c>
      <c r="L522" s="53" t="str">
        <f>if(len(vlookup(A522,'Input - Capacities'!$F$3:$W$2013,17,0))&gt;0,vlookup(A522,'Input - Capacities'!$F$3:$W$2013,17,0),"-")</f>
        <v>This appears to be upgrade of existing line</v>
      </c>
      <c r="M522" s="53" t="str">
        <f>if(len(vlookup(A522,'Input - Capacities'!$F$3:$W$2013,18,0))&gt;0,vlookup(A522,'Input - Capacities'!$F$3:$W$2013,18,0),"-")</f>
        <v>-</v>
      </c>
    </row>
    <row r="523">
      <c r="A523" s="53" t="str">
        <f t="array" ref="A523">IFERROR(INDEX('Input - Capacities'!$F$3:$F$1128, MATCH(0,COUNTIF($A$1:A522, 'Input - Capacities'!$F$3:$F$1128), 0)),"")</f>
        <v>TRNBFAXXCIVXX</v>
      </c>
      <c r="B523" s="53" t="str">
        <f t="shared" si="2"/>
        <v>BFAXX</v>
      </c>
      <c r="C523" s="53" t="str">
        <f t="shared" si="3"/>
        <v>CIVXX</v>
      </c>
      <c r="D523" s="53" t="str">
        <f t="shared" ref="D523:E523" si="524">left(B523,3)</f>
        <v>BFA</v>
      </c>
      <c r="E523" s="53" t="str">
        <f t="shared" si="524"/>
        <v>CIV</v>
      </c>
      <c r="F523" s="53">
        <f>max(SUMIFS('Input - Capacities'!$I$3:$I$1128,'Input - Capacities'!$F$3:$F$1128,A523))</f>
        <v>113</v>
      </c>
      <c r="G523" s="53">
        <f>max(SUMIFS('Input - Capacities'!$J$3:$J$1128,'Input - Capacities'!$F$3:$F$1128,A523))*-1</f>
        <v>113</v>
      </c>
      <c r="H523" s="53">
        <f>if(len(vlookup(A523,'Input - Capacities'!$F$3:$W$2013,6,0))&gt;0,vlookup(A523,'Input - Capacities'!$F$3:$W$2013,6,0),"-")</f>
        <v>225</v>
      </c>
      <c r="I523" s="53" t="str">
        <f>if(len(vlookup(A523,'Input - Capacities'!$F$3:$W$2013,7,0))&gt;0,vlookup(A523,'Input - Capacities'!$F$3:$W$2013,7,0),"-")</f>
        <v>-</v>
      </c>
      <c r="J523" s="54" t="str">
        <f>if(len(vlookup(A523,'Input - Capacities'!$F$3:$W$2013,13,0))&gt;0,vlookup(A523,'Input - Capacities'!$F$3:$W$2013,13,0),"-")</f>
        <v>https://www.usaid.gov/sites/default/files/2022-05/wapt.pdf</v>
      </c>
      <c r="K523" s="55" t="str">
        <f>if(len(vlookup(A523,'Input - Capacities'!$F$3:$W$2013,14,0))&gt;0,vlookup(A523,'Input - Capacities'!$F$3:$W$2013,14,0),"-")</f>
        <v>-</v>
      </c>
      <c r="L523" s="53" t="str">
        <f>if(len(vlookup(A523,'Input - Capacities'!$F$3:$W$2013,17,0))&gt;0,vlookup(A523,'Input - Capacities'!$F$3:$W$2013,17,0),"-")</f>
        <v>-</v>
      </c>
      <c r="M523" s="53" t="str">
        <f>if(len(vlookup(A523,'Input - Capacities'!$F$3:$W$2013,18,0))&gt;0,vlookup(A523,'Input - Capacities'!$F$3:$W$2013,18,0),"-")</f>
        <v>-</v>
      </c>
    </row>
    <row r="524">
      <c r="A524" s="53" t="str">
        <f t="array" ref="A524">IFERROR(INDEX('Input - Capacities'!$F$3:$F$1128, MATCH(0,COUNTIF($A$1:A523, 'Input - Capacities'!$F$3:$F$1128), 0)),"")</f>
        <v>TRNBFAXXGHAXX</v>
      </c>
      <c r="B524" s="53" t="str">
        <f t="shared" si="2"/>
        <v>BFAXX</v>
      </c>
      <c r="C524" s="53" t="str">
        <f t="shared" si="3"/>
        <v>GHAXX</v>
      </c>
      <c r="D524" s="53" t="str">
        <f t="shared" ref="D524:E524" si="525">left(B524,3)</f>
        <v>BFA</v>
      </c>
      <c r="E524" s="53" t="str">
        <f t="shared" si="525"/>
        <v>GHA</v>
      </c>
      <c r="F524" s="53">
        <f>max(SUMIFS('Input - Capacities'!$I$3:$I$1128,'Input - Capacities'!$F$3:$F$1128,A524))</f>
        <v>100</v>
      </c>
      <c r="G524" s="53">
        <f>max(SUMIFS('Input - Capacities'!$J$3:$J$1128,'Input - Capacities'!$F$3:$F$1128,A524))*-1</f>
        <v>100</v>
      </c>
      <c r="H524" s="53">
        <f>if(len(vlookup(A524,'Input - Capacities'!$F$3:$W$2013,6,0))&gt;0,vlookup(A524,'Input - Capacities'!$F$3:$W$2013,6,0),"-")</f>
        <v>225</v>
      </c>
      <c r="I524" s="53">
        <f>if(len(vlookup(A524,'Input - Capacities'!$F$3:$W$2013,7,0))&gt;0,vlookup(A524,'Input - Capacities'!$F$3:$W$2013,7,0),"-")</f>
        <v>210</v>
      </c>
      <c r="J524" s="54" t="str">
        <f>if(len(vlookup(A524,'Input - Capacities'!$F$3:$W$2013,13,0))&gt;0,vlookup(A524,'Input - Capacities'!$F$3:$W$2013,13,0),"-")</f>
        <v>https://www.usaid.gov/sites/default/files/2022-05/wapt.pdf</v>
      </c>
      <c r="K524" s="54" t="str">
        <f>if(len(vlookup(A524,'Input - Capacities'!$F$3:$W$2013,14,0))&gt;0,vlookup(A524,'Input - Capacities'!$F$3:$W$2013,14,0),"-")</f>
        <v>https://www.eu-africa-infrastructure-tf.net/activities/grants/interconnection-bolgatanga-ouagadougou-ta-afd.htm#:~:text=The%20interconnection%20line%20is%20commissioned,from%20Ghana%20to%20Burkina%20Faso.</v>
      </c>
      <c r="L524" s="53" t="str">
        <f>if(len(vlookup(A524,'Input - Capacities'!$F$3:$W$2013,17,0))&gt;0,vlookup(A524,'Input - Capacities'!$F$3:$W$2013,17,0),"-")</f>
        <v>Bolgatanga-Ouagadougou (225 kV) line appears to be completed - confirmed with Open Infra Map</v>
      </c>
      <c r="M524" s="53" t="str">
        <f>if(len(vlookup(A524,'Input - Capacities'!$F$3:$W$2013,18,0))&gt;0,vlookup(A524,'Input - Capacities'!$F$3:$W$2013,18,0),"-")</f>
        <v>-</v>
      </c>
    </row>
    <row r="525">
      <c r="A525" s="53" t="str">
        <f t="array" ref="A525">IFERROR(INDEX('Input - Capacities'!$F$3:$F$1128, MATCH(0,COUNTIF($A$1:A524, 'Input - Capacities'!$F$3:$F$1128), 0)),"")</f>
        <v>TRNBFAXXMLIXX</v>
      </c>
      <c r="B525" s="53" t="str">
        <f t="shared" si="2"/>
        <v>BFAXX</v>
      </c>
      <c r="C525" s="53" t="str">
        <f t="shared" si="3"/>
        <v>MLIXX</v>
      </c>
      <c r="D525" s="53" t="str">
        <f t="shared" ref="D525:E525" si="526">left(B525,3)</f>
        <v>BFA</v>
      </c>
      <c r="E525" s="53" t="str">
        <f t="shared" si="526"/>
        <v>MLI</v>
      </c>
      <c r="F525" s="53">
        <f>max(SUMIFS('Input - Capacities'!$I$3:$I$1128,'Input - Capacities'!$F$3:$F$1128,A525))</f>
        <v>0</v>
      </c>
      <c r="G525" s="53">
        <f>max(SUMIFS('Input - Capacities'!$J$3:$J$1128,'Input - Capacities'!$F$3:$F$1128,A525))*-1</f>
        <v>0</v>
      </c>
      <c r="H525" s="53" t="str">
        <f>if(len(vlookup(A525,'Input - Capacities'!$F$3:$W$2013,6,0))&gt;0,vlookup(A525,'Input - Capacities'!$F$3:$W$2013,6,0),"-")</f>
        <v>-</v>
      </c>
      <c r="I525" s="53" t="str">
        <f>if(len(vlookup(A525,'Input - Capacities'!$F$3:$W$2013,7,0))&gt;0,vlookup(A525,'Input - Capacities'!$F$3:$W$2013,7,0),"-")</f>
        <v>-</v>
      </c>
      <c r="J525" s="54" t="str">
        <f>if(len(vlookup(A525,'Input - Capacities'!$F$3:$W$2013,13,0))&gt;0,vlookup(A525,'Input - Capacities'!$F$3:$W$2013,13,0),"-")</f>
        <v>https://www.sciencedirect.com/science/article/pii/S0973082618300590?casa_token=Ie4H8WmstREAAAAA:dyxlYJvdUDEE0tYaWvFUe4v8DqFP0pXWuLRWM77clRKW2ZXwC7zkAAx3tB0nYR_Xy9n-di6a7Q#f0010</v>
      </c>
      <c r="K525" s="55" t="str">
        <f>if(len(vlookup(A525,'Input - Capacities'!$F$3:$W$2013,14,0))&gt;0,vlookup(A525,'Input - Capacities'!$F$3:$W$2013,14,0),"-")</f>
        <v>-</v>
      </c>
      <c r="L525" s="53" t="str">
        <f>if(len(vlookup(A525,'Input - Capacities'!$F$3:$W$2013,17,0))&gt;0,vlookup(A525,'Input - Capacities'!$F$3:$W$2013,17,0),"-")</f>
        <v>-</v>
      </c>
      <c r="M525" s="53" t="str">
        <f>if(len(vlookup(A525,'Input - Capacities'!$F$3:$W$2013,18,0))&gt;0,vlookup(A525,'Input - Capacities'!$F$3:$W$2013,18,0),"-")</f>
        <v>-</v>
      </c>
    </row>
    <row r="526">
      <c r="A526" s="53" t="str">
        <f t="array" ref="A526">IFERROR(INDEX('Input - Capacities'!$F$3:$F$1128, MATCH(0,COUNTIF($A$1:A525, 'Input - Capacities'!$F$3:$F$1128), 0)),"")</f>
        <v>TRNBFAXXNERXX</v>
      </c>
      <c r="B526" s="53" t="str">
        <f t="shared" si="2"/>
        <v>BFAXX</v>
      </c>
      <c r="C526" s="53" t="str">
        <f t="shared" si="3"/>
        <v>NERXX</v>
      </c>
      <c r="D526" s="53" t="str">
        <f t="shared" ref="D526:E526" si="527">left(B526,3)</f>
        <v>BFA</v>
      </c>
      <c r="E526" s="53" t="str">
        <f t="shared" si="527"/>
        <v>NER</v>
      </c>
      <c r="F526" s="53">
        <f>max(SUMIFS('Input - Capacities'!$I$3:$I$1128,'Input - Capacities'!$F$3:$F$1128,A526))</f>
        <v>0</v>
      </c>
      <c r="G526" s="53">
        <f>max(SUMIFS('Input - Capacities'!$J$3:$J$1128,'Input - Capacities'!$F$3:$F$1128,A526))*-1</f>
        <v>0</v>
      </c>
      <c r="H526" s="53" t="str">
        <f>if(len(vlookup(A526,'Input - Capacities'!$F$3:$W$2013,6,0))&gt;0,vlookup(A526,'Input - Capacities'!$F$3:$W$2013,6,0),"-")</f>
        <v>-</v>
      </c>
      <c r="I526" s="53" t="str">
        <f>if(len(vlookup(A526,'Input - Capacities'!$F$3:$W$2013,7,0))&gt;0,vlookup(A526,'Input - Capacities'!$F$3:$W$2013,7,0),"-")</f>
        <v>-</v>
      </c>
      <c r="J526" s="54" t="str">
        <f>if(len(vlookup(A526,'Input - Capacities'!$F$3:$W$2013,13,0))&gt;0,vlookup(A526,'Input - Capacities'!$F$3:$W$2013,13,0),"-")</f>
        <v>https://www.sciencedirect.com/science/article/pii/S0306261922014714?casa_token=04z584bc_20AAAAA:scODgr3J18JXsZ2IfGStXFHel2TtK6IsIL-qX1QrJ1QAZiD2Z_DGLxHqSX9lyIulI0hehyJlgA#f0010</v>
      </c>
      <c r="K526" s="55" t="str">
        <f>if(len(vlookup(A526,'Input - Capacities'!$F$3:$W$2013,14,0))&gt;0,vlookup(A526,'Input - Capacities'!$F$3:$W$2013,14,0),"-")</f>
        <v>-</v>
      </c>
      <c r="L526" s="53" t="str">
        <f>if(len(vlookup(A526,'Input - Capacities'!$F$3:$W$2013,17,0))&gt;0,vlookup(A526,'Input - Capacities'!$F$3:$W$2013,17,0),"-")</f>
        <v>WAPP North Core Project</v>
      </c>
      <c r="M526" s="53" t="str">
        <f>if(len(vlookup(A526,'Input - Capacities'!$F$3:$W$2013,18,0))&gt;0,vlookup(A526,'Input - Capacities'!$F$3:$W$2013,18,0),"-")</f>
        <v>-</v>
      </c>
    </row>
    <row r="527">
      <c r="A527" s="53" t="str">
        <f t="array" ref="A527">IFERROR(INDEX('Input - Capacities'!$F$3:$F$1128, MATCH(0,COUNTIF($A$1:A526, 'Input - Capacities'!$F$3:$F$1128), 0)),"")</f>
        <v>TRNBFAXXTGOXX</v>
      </c>
      <c r="B527" s="53" t="str">
        <f t="shared" si="2"/>
        <v>BFAXX</v>
      </c>
      <c r="C527" s="53" t="str">
        <f t="shared" si="3"/>
        <v>TGOXX</v>
      </c>
      <c r="D527" s="53" t="str">
        <f t="shared" ref="D527:E527" si="528">left(B527,3)</f>
        <v>BFA</v>
      </c>
      <c r="E527" s="53" t="str">
        <f t="shared" si="528"/>
        <v>TGO</v>
      </c>
      <c r="F527" s="53">
        <f>max(SUMIFS('Input - Capacities'!$I$3:$I$1128,'Input - Capacities'!$F$3:$F$1128,A527))</f>
        <v>0</v>
      </c>
      <c r="G527" s="53">
        <f>max(SUMIFS('Input - Capacities'!$J$3:$J$1128,'Input - Capacities'!$F$3:$F$1128,A527))*-1</f>
        <v>0</v>
      </c>
      <c r="H527" s="53" t="str">
        <f>if(len(vlookup(A527,'Input - Capacities'!$F$3:$W$2013,6,0))&gt;0,vlookup(A527,'Input - Capacities'!$F$3:$W$2013,6,0),"-")</f>
        <v>-</v>
      </c>
      <c r="I527" s="53" t="str">
        <f>if(len(vlookup(A527,'Input - Capacities'!$F$3:$W$2013,7,0))&gt;0,vlookup(A527,'Input - Capacities'!$F$3:$W$2013,7,0),"-")</f>
        <v>-</v>
      </c>
      <c r="J527" s="54" t="str">
        <f>if(len(vlookup(A527,'Input - Capacities'!$F$3:$W$2013,13,0))&gt;0,vlookup(A527,'Input - Capacities'!$F$3:$W$2013,13,0),"-")</f>
        <v>https://www.usaid.gov/sites/default/files/2022-05/wapt.pdf</v>
      </c>
      <c r="K527" s="55" t="str">
        <f>if(len(vlookup(A527,'Input - Capacities'!$F$3:$W$2013,14,0))&gt;0,vlookup(A527,'Input - Capacities'!$F$3:$W$2013,14,0),"-")</f>
        <v>-</v>
      </c>
      <c r="L527" s="53" t="str">
        <f>if(len(vlookup(A527,'Input - Capacities'!$F$3:$W$2013,17,0))&gt;0,vlookup(A527,'Input - Capacities'!$F$3:$W$2013,17,0),"-")</f>
        <v>-</v>
      </c>
      <c r="M527" s="53" t="str">
        <f>if(len(vlookup(A527,'Input - Capacities'!$F$3:$W$2013,18,0))&gt;0,vlookup(A527,'Input - Capacities'!$F$3:$W$2013,18,0),"-")</f>
        <v>-</v>
      </c>
    </row>
    <row r="528">
      <c r="A528" s="53" t="str">
        <f t="array" ref="A528">IFERROR(INDEX('Input - Capacities'!$F$3:$F$1128, MATCH(0,COUNTIF($A$1:A527, 'Input - Capacities'!$F$3:$F$1128), 0)),"")</f>
        <v>TRNBWAXXNAMXX</v>
      </c>
      <c r="B528" s="53" t="str">
        <f t="shared" si="2"/>
        <v>BWAXX</v>
      </c>
      <c r="C528" s="53" t="str">
        <f t="shared" si="3"/>
        <v>NAMXX</v>
      </c>
      <c r="D528" s="53" t="str">
        <f t="shared" ref="D528:E528" si="529">left(B528,3)</f>
        <v>BWA</v>
      </c>
      <c r="E528" s="53" t="str">
        <f t="shared" si="529"/>
        <v>NAM</v>
      </c>
      <c r="F528" s="53">
        <f>max(SUMIFS('Input - Capacities'!$I$3:$I$1128,'Input - Capacities'!$F$3:$F$1128,A528))</f>
        <v>0</v>
      </c>
      <c r="G528" s="53">
        <f>max(SUMIFS('Input - Capacities'!$J$3:$J$1128,'Input - Capacities'!$F$3:$F$1128,A528))*-1</f>
        <v>0</v>
      </c>
      <c r="H528" s="53" t="str">
        <f>if(len(vlookup(A528,'Input - Capacities'!$F$3:$W$2013,6,0))&gt;0,vlookup(A528,'Input - Capacities'!$F$3:$W$2013,6,0),"-")</f>
        <v>-</v>
      </c>
      <c r="I528" s="53" t="str">
        <f>if(len(vlookup(A528,'Input - Capacities'!$F$3:$W$2013,7,0))&gt;0,vlookup(A528,'Input - Capacities'!$F$3:$W$2013,7,0),"-")</f>
        <v>-</v>
      </c>
      <c r="J528" s="54" t="str">
        <f>if(len(vlookup(A528,'Input - Capacities'!$F$3:$W$2013,13,0))&gt;0,vlookup(A528,'Input - Capacities'!$F$3:$W$2013,13,0),"-")</f>
        <v>https://www.sapp.co.zw/interconnectors</v>
      </c>
      <c r="K528" s="55" t="str">
        <f>if(len(vlookup(A528,'Input - Capacities'!$F$3:$W$2013,14,0))&gt;0,vlookup(A528,'Input - Capacities'!$F$3:$W$2013,14,0),"-")</f>
        <v>-</v>
      </c>
      <c r="L528" s="53" t="str">
        <f>if(len(vlookup(A528,'Input - Capacities'!$F$3:$W$2013,17,0))&gt;0,vlookup(A528,'Input - Capacities'!$F$3:$W$2013,17,0),"-")</f>
        <v>-</v>
      </c>
      <c r="M528" s="53" t="str">
        <f>if(len(vlookup(A528,'Input - Capacities'!$F$3:$W$2013,18,0))&gt;0,vlookup(A528,'Input - Capacities'!$F$3:$W$2013,18,0),"-")</f>
        <v>-</v>
      </c>
    </row>
    <row r="529">
      <c r="A529" s="53" t="str">
        <f t="array" ref="A529">IFERROR(INDEX('Input - Capacities'!$F$3:$F$1128, MATCH(0,COUNTIF($A$1:A528, 'Input - Capacities'!$F$3:$F$1128), 0)),"")</f>
        <v>TRNBWAXXZAFXX</v>
      </c>
      <c r="B529" s="53" t="str">
        <f t="shared" si="2"/>
        <v>BWAXX</v>
      </c>
      <c r="C529" s="53" t="str">
        <f t="shared" si="3"/>
        <v>ZAFXX</v>
      </c>
      <c r="D529" s="53" t="str">
        <f t="shared" ref="D529:E529" si="530">left(B529,3)</f>
        <v>BWA</v>
      </c>
      <c r="E529" s="53" t="str">
        <f t="shared" si="530"/>
        <v>ZAF</v>
      </c>
      <c r="F529" s="53">
        <f>max(SUMIFS('Input - Capacities'!$I$3:$I$1128,'Input - Capacities'!$F$3:$F$1128,A529))</f>
        <v>615</v>
      </c>
      <c r="G529" s="53">
        <f>max(SUMIFS('Input - Capacities'!$J$3:$J$1128,'Input - Capacities'!$F$3:$F$1128,A529))*-1</f>
        <v>615</v>
      </c>
      <c r="H529" s="53">
        <f>if(len(vlookup(A529,'Input - Capacities'!$F$3:$W$2013,6,0))&gt;0,vlookup(A529,'Input - Capacities'!$F$3:$W$2013,6,0),"-")</f>
        <v>400</v>
      </c>
      <c r="I529" s="53" t="str">
        <f>if(len(vlookup(A529,'Input - Capacities'!$F$3:$W$2013,7,0))&gt;0,vlookup(A529,'Input - Capacities'!$F$3:$W$2013,7,0),"-")</f>
        <v>-</v>
      </c>
      <c r="J529" s="54" t="str">
        <f>if(len(vlookup(A529,'Input - Capacities'!$F$3:$W$2013,13,0))&gt;0,vlookup(A529,'Input - Capacities'!$F$3:$W$2013,13,0),"-")</f>
        <v>https://www.sciencedirect.com/science/article/pii/S0973082621000442?casa_token=kprlKh7Cjp8AAAAA:xOZHGolZ0dqApDILLrrDPDKCIypnTPGOUK81f9gnQ1Pu0RqQF9AM7L-iK73wGe8p5KWnRQzBlQ#f0010</v>
      </c>
      <c r="K529" s="55" t="str">
        <f>if(len(vlookup(A529,'Input - Capacities'!$F$3:$W$2013,14,0))&gt;0,vlookup(A529,'Input - Capacities'!$F$3:$W$2013,14,0),"-")</f>
        <v>-</v>
      </c>
      <c r="L529" s="53" t="str">
        <f>if(len(vlookup(A529,'Input - Capacities'!$F$3:$W$2013,17,0))&gt;0,vlookup(A529,'Input - Capacities'!$F$3:$W$2013,17,0),"-")</f>
        <v>No planned interconnector on SAPP interconnector website</v>
      </c>
      <c r="M529" s="53" t="str">
        <f>if(len(vlookup(A529,'Input - Capacities'!$F$3:$W$2013,18,0))&gt;0,vlookup(A529,'Input - Capacities'!$F$3:$W$2013,18,0),"-")</f>
        <v>-</v>
      </c>
    </row>
    <row r="530">
      <c r="A530" s="53" t="str">
        <f t="array" ref="A530">IFERROR(INDEX('Input - Capacities'!$F$3:$F$1128, MATCH(0,COUNTIF($A$1:A529, 'Input - Capacities'!$F$3:$F$1128), 0)),"")</f>
        <v>TRNBWAXXZMBXX</v>
      </c>
      <c r="B530" s="53" t="str">
        <f t="shared" si="2"/>
        <v>BWAXX</v>
      </c>
      <c r="C530" s="53" t="str">
        <f t="shared" si="3"/>
        <v>ZMBXX</v>
      </c>
      <c r="D530" s="53" t="str">
        <f t="shared" ref="D530:E530" si="531">left(B530,3)</f>
        <v>BWA</v>
      </c>
      <c r="E530" s="53" t="str">
        <f t="shared" si="531"/>
        <v>ZMB</v>
      </c>
      <c r="F530" s="53">
        <f>max(SUMIFS('Input - Capacities'!$I$3:$I$1128,'Input - Capacities'!$F$3:$F$1128,A530))</f>
        <v>250</v>
      </c>
      <c r="G530" s="53">
        <f>max(SUMIFS('Input - Capacities'!$J$3:$J$1128,'Input - Capacities'!$F$3:$F$1128,A530))*-1</f>
        <v>250</v>
      </c>
      <c r="H530" s="53">
        <f>if(len(vlookup(A530,'Input - Capacities'!$F$3:$W$2013,6,0))&gt;0,vlookup(A530,'Input - Capacities'!$F$3:$W$2013,6,0),"-")</f>
        <v>220</v>
      </c>
      <c r="I530" s="53" t="str">
        <f>if(len(vlookup(A530,'Input - Capacities'!$F$3:$W$2013,7,0))&gt;0,vlookup(A530,'Input - Capacities'!$F$3:$W$2013,7,0),"-")</f>
        <v>-</v>
      </c>
      <c r="J530" s="54" t="str">
        <f>if(len(vlookup(A530,'Input - Capacities'!$F$3:$W$2013,13,0))&gt;0,vlookup(A530,'Input - Capacities'!$F$3:$W$2013,13,0),"-")</f>
        <v>https://www.sapp.co.zw/interconnectors</v>
      </c>
      <c r="K530" s="55" t="str">
        <f>if(len(vlookup(A530,'Input - Capacities'!$F$3:$W$2013,14,0))&gt;0,vlookup(A530,'Input - Capacities'!$F$3:$W$2013,14,0),"-")</f>
        <v>-</v>
      </c>
      <c r="L530" s="53" t="str">
        <f>if(len(vlookup(A530,'Input - Capacities'!$F$3:$W$2013,17,0))&gt;0,vlookup(A530,'Input - Capacities'!$F$3:$W$2013,17,0),"-")</f>
        <v>No planned interconnector on SAPP interconnector website</v>
      </c>
      <c r="M530" s="53" t="str">
        <f>if(len(vlookup(A530,'Input - Capacities'!$F$3:$W$2013,18,0))&gt;0,vlookup(A530,'Input - Capacities'!$F$3:$W$2013,18,0),"-")</f>
        <v>-</v>
      </c>
    </row>
    <row r="531">
      <c r="A531" s="53" t="str">
        <f t="array" ref="A531">IFERROR(INDEX('Input - Capacities'!$F$3:$F$1128, MATCH(0,COUNTIF($A$1:A530, 'Input - Capacities'!$F$3:$F$1128), 0)),"")</f>
        <v>TRNBWAXXZWEXX</v>
      </c>
      <c r="B531" s="53" t="str">
        <f t="shared" si="2"/>
        <v>BWAXX</v>
      </c>
      <c r="C531" s="53" t="str">
        <f t="shared" si="3"/>
        <v>ZWEXX</v>
      </c>
      <c r="D531" s="53" t="str">
        <f t="shared" ref="D531:E531" si="532">left(B531,3)</f>
        <v>BWA</v>
      </c>
      <c r="E531" s="53" t="str">
        <f t="shared" si="532"/>
        <v>ZWE</v>
      </c>
      <c r="F531" s="53">
        <f>max(SUMIFS('Input - Capacities'!$I$3:$I$1128,'Input - Capacities'!$F$3:$F$1128,A531))</f>
        <v>420</v>
      </c>
      <c r="G531" s="53">
        <f>max(SUMIFS('Input - Capacities'!$J$3:$J$1128,'Input - Capacities'!$F$3:$F$1128,A531))*-1</f>
        <v>420</v>
      </c>
      <c r="H531" s="53" t="str">
        <f>if(len(vlookup(A531,'Input - Capacities'!$F$3:$W$2013,6,0))&gt;0,vlookup(A531,'Input - Capacities'!$F$3:$W$2013,6,0),"-")</f>
        <v>400;220</v>
      </c>
      <c r="I531" s="53" t="str">
        <f>if(len(vlookup(A531,'Input - Capacities'!$F$3:$W$2013,7,0))&gt;0,vlookup(A531,'Input - Capacities'!$F$3:$W$2013,7,0),"-")</f>
        <v>-</v>
      </c>
      <c r="J531" s="54" t="str">
        <f>if(len(vlookup(A531,'Input - Capacities'!$F$3:$W$2013,13,0))&gt;0,vlookup(A531,'Input - Capacities'!$F$3:$W$2013,13,0),"-")</f>
        <v>https://www.sciencedirect.com/science/article/pii/S0973082621000442?casa_token=kprlKh7Cjp8AAAAA:xOZHGolZ0dqApDILLrrDPDKCIypnTPGOUK81f9gnQ1Pu0RqQF9AM7L-iK73wGe8p5KWnRQzBlQ#f0010</v>
      </c>
      <c r="K531" s="55" t="str">
        <f>if(len(vlookup(A531,'Input - Capacities'!$F$3:$W$2013,14,0))&gt;0,vlookup(A531,'Input - Capacities'!$F$3:$W$2013,14,0),"-")</f>
        <v>-</v>
      </c>
      <c r="L531" s="53" t="str">
        <f>if(len(vlookup(A531,'Input - Capacities'!$F$3:$W$2013,17,0))&gt;0,vlookup(A531,'Input - Capacities'!$F$3:$W$2013,17,0),"-")</f>
        <v>No planned interconnector on SAPP interconnector website</v>
      </c>
      <c r="M531" s="53" t="str">
        <f>if(len(vlookup(A531,'Input - Capacities'!$F$3:$W$2013,18,0))&gt;0,vlookup(A531,'Input - Capacities'!$F$3:$W$2013,18,0),"-")</f>
        <v>-</v>
      </c>
    </row>
    <row r="532">
      <c r="A532" s="53" t="str">
        <f t="array" ref="A532">IFERROR(INDEX('Input - Capacities'!$F$3:$F$1128, MATCH(0,COUNTIF($A$1:A531, 'Input - Capacities'!$F$3:$F$1128), 0)),"")</f>
        <v>TRNCAFXXCMRXX</v>
      </c>
      <c r="B532" s="53" t="str">
        <f t="shared" si="2"/>
        <v>CAFXX</v>
      </c>
      <c r="C532" s="53" t="str">
        <f t="shared" si="3"/>
        <v>CMRXX</v>
      </c>
      <c r="D532" s="53" t="str">
        <f t="shared" ref="D532:E532" si="533">left(B532,3)</f>
        <v>CAF</v>
      </c>
      <c r="E532" s="53" t="str">
        <f t="shared" si="533"/>
        <v>CMR</v>
      </c>
      <c r="F532" s="53">
        <f>max(SUMIFS('Input - Capacities'!$I$3:$I$1128,'Input - Capacities'!$F$3:$F$1128,A532))</f>
        <v>0</v>
      </c>
      <c r="G532" s="53">
        <f>max(SUMIFS('Input - Capacities'!$J$3:$J$1128,'Input - Capacities'!$F$3:$F$1128,A532))*-1</f>
        <v>0</v>
      </c>
      <c r="H532" s="53" t="str">
        <f>if(len(vlookup(A532,'Input - Capacities'!$F$3:$W$2013,6,0))&gt;0,vlookup(A532,'Input - Capacities'!$F$3:$W$2013,6,0),"-")</f>
        <v>-</v>
      </c>
      <c r="I532" s="53" t="str">
        <f>if(len(vlookup(A532,'Input - Capacities'!$F$3:$W$2013,7,0))&gt;0,vlookup(A532,'Input - Capacities'!$F$3:$W$2013,7,0),"-")</f>
        <v>-</v>
      </c>
      <c r="J532" s="54" t="str">
        <f>if(len(vlookup(A532,'Input - Capacities'!$F$3:$W$2013,13,0))&gt;0,vlookup(A532,'Input - Capacities'!$F$3:$W$2013,13,0),"-")</f>
        <v>https://www.sciencedirect.com/science/article/pii/S136403212100873X?casa_token=wyrtwHk-dIQAAAAA:YJkFMuhj01crydRxT4IvixRdKzJxFyzOJLML1JqPcLJg69t4TqpQ4VkUo0MkknvuM5Up3N-ISg#fig5</v>
      </c>
      <c r="K532" s="54" t="str">
        <f>if(len(vlookup(A532,'Input - Capacities'!$F$3:$W$2013,14,0))&gt;0,vlookup(A532,'Input - Capacities'!$F$3:$W$2013,14,0),"-")</f>
        <v>https://www.worldbank.org/en/news/press-release/2020/06/16/promoting-regional-power-interconnection-in-central-africa</v>
      </c>
      <c r="L532" s="53" t="str">
        <f>if(len(vlookup(A532,'Input - Capacities'!$F$3:$W$2013,17,0))&gt;0,vlookup(A532,'Input - Capacities'!$F$3:$W$2013,17,0),"-")</f>
        <v>Existing planned connections were vertified open infra map</v>
      </c>
      <c r="M532" s="53" t="str">
        <f>if(len(vlookup(A532,'Input - Capacities'!$F$3:$W$2013,18,0))&gt;0,vlookup(A532,'Input - Capacities'!$F$3:$W$2013,18,0),"-")</f>
        <v>Central Africa Power Pool Master Plan is curently being developed</v>
      </c>
    </row>
    <row r="533">
      <c r="A533" s="53" t="str">
        <f t="array" ref="A533">IFERROR(INDEX('Input - Capacities'!$F$3:$F$1128, MATCH(0,COUNTIF($A$1:A532, 'Input - Capacities'!$F$3:$F$1128), 0)),"")</f>
        <v>TRNCAFXXCODXX</v>
      </c>
      <c r="B533" s="53" t="str">
        <f t="shared" si="2"/>
        <v>CAFXX</v>
      </c>
      <c r="C533" s="53" t="str">
        <f t="shared" si="3"/>
        <v>CODXX</v>
      </c>
      <c r="D533" s="53" t="str">
        <f t="shared" ref="D533:E533" si="534">left(B533,3)</f>
        <v>CAF</v>
      </c>
      <c r="E533" s="53" t="str">
        <f t="shared" si="534"/>
        <v>COD</v>
      </c>
      <c r="F533" s="53">
        <f>max(SUMIFS('Input - Capacities'!$I$3:$I$1128,'Input - Capacities'!$F$3:$F$1128,A533))</f>
        <v>0</v>
      </c>
      <c r="G533" s="53">
        <f>max(SUMIFS('Input - Capacities'!$J$3:$J$1128,'Input - Capacities'!$F$3:$F$1128,A533))*-1</f>
        <v>0</v>
      </c>
      <c r="H533" s="53" t="str">
        <f>if(len(vlookup(A533,'Input - Capacities'!$F$3:$W$2013,6,0))&gt;0,vlookup(A533,'Input - Capacities'!$F$3:$W$2013,6,0),"-")</f>
        <v>-</v>
      </c>
      <c r="I533" s="53" t="str">
        <f>if(len(vlookup(A533,'Input - Capacities'!$F$3:$W$2013,7,0))&gt;0,vlookup(A533,'Input - Capacities'!$F$3:$W$2013,7,0),"-")</f>
        <v>-</v>
      </c>
      <c r="J533" s="54" t="str">
        <f>if(len(vlookup(A533,'Input - Capacities'!$F$3:$W$2013,13,0))&gt;0,vlookup(A533,'Input - Capacities'!$F$3:$W$2013,13,0),"-")</f>
        <v>https://www.sciencedirect.com/science/article/pii/S136403212100873X?casa_token=wyrtwHk-dIQAAAAA:YJkFMuhj01crydRxT4IvixRdKzJxFyzOJLML1JqPcLJg69t4TqpQ4VkUo0MkknvuM5Up3N-ISg#fig5</v>
      </c>
      <c r="K533" s="54" t="str">
        <f>if(len(vlookup(A533,'Input - Capacities'!$F$3:$W$2013,14,0))&gt;0,vlookup(A533,'Input - Capacities'!$F$3:$W$2013,14,0),"-")</f>
        <v>https://www.worldbank.org/en/news/press-release/2020/06/16/promoting-regional-power-interconnection-in-central-africa</v>
      </c>
      <c r="L533" s="53" t="str">
        <f>if(len(vlookup(A533,'Input - Capacities'!$F$3:$W$2013,17,0))&gt;0,vlookup(A533,'Input - Capacities'!$F$3:$W$2013,17,0),"-")</f>
        <v>Existing planned connections were vertified open infra map</v>
      </c>
      <c r="M533" s="53" t="str">
        <f>if(len(vlookup(A533,'Input - Capacities'!$F$3:$W$2013,18,0))&gt;0,vlookup(A533,'Input - Capacities'!$F$3:$W$2013,18,0),"-")</f>
        <v>Central Africa Power Pool Master Plan is curently being developed</v>
      </c>
    </row>
    <row r="534">
      <c r="A534" s="53" t="str">
        <f t="array" ref="A534">IFERROR(INDEX('Input - Capacities'!$F$3:$F$1128, MATCH(0,COUNTIF($A$1:A533, 'Input - Capacities'!$F$3:$F$1128), 0)),"")</f>
        <v>TRNCAFXXCOGXX</v>
      </c>
      <c r="B534" s="53" t="str">
        <f t="shared" si="2"/>
        <v>CAFXX</v>
      </c>
      <c r="C534" s="53" t="str">
        <f t="shared" si="3"/>
        <v>COGXX</v>
      </c>
      <c r="D534" s="53" t="str">
        <f t="shared" ref="D534:E534" si="535">left(B534,3)</f>
        <v>CAF</v>
      </c>
      <c r="E534" s="53" t="str">
        <f t="shared" si="535"/>
        <v>COG</v>
      </c>
      <c r="F534" s="53">
        <f>max(SUMIFS('Input - Capacities'!$I$3:$I$1128,'Input - Capacities'!$F$3:$F$1128,A534))</f>
        <v>0</v>
      </c>
      <c r="G534" s="53">
        <f>max(SUMIFS('Input - Capacities'!$J$3:$J$1128,'Input - Capacities'!$F$3:$F$1128,A534))*-1</f>
        <v>0</v>
      </c>
      <c r="H534" s="53" t="str">
        <f>if(len(vlookup(A534,'Input - Capacities'!$F$3:$W$2013,6,0))&gt;0,vlookup(A534,'Input - Capacities'!$F$3:$W$2013,6,0),"-")</f>
        <v>-</v>
      </c>
      <c r="I534" s="53" t="str">
        <f>if(len(vlookup(A534,'Input - Capacities'!$F$3:$W$2013,7,0))&gt;0,vlookup(A534,'Input - Capacities'!$F$3:$W$2013,7,0),"-")</f>
        <v>-</v>
      </c>
      <c r="J534" s="54" t="str">
        <f>if(len(vlookup(A534,'Input - Capacities'!$F$3:$W$2013,13,0))&gt;0,vlookup(A534,'Input - Capacities'!$F$3:$W$2013,13,0),"-")</f>
        <v>https://www.sciencedirect.com/science/article/pii/S136403212100873X?casa_token=wyrtwHk-dIQAAAAA:YJkFMuhj01crydRxT4IvixRdKzJxFyzOJLML1JqPcLJg69t4TqpQ4VkUo0MkknvuM5Up3N-ISg#fig5</v>
      </c>
      <c r="K534" s="54" t="str">
        <f>if(len(vlookup(A534,'Input - Capacities'!$F$3:$W$2013,14,0))&gt;0,vlookup(A534,'Input - Capacities'!$F$3:$W$2013,14,0),"-")</f>
        <v>https://www.worldbank.org/en/news/press-release/2020/06/16/promoting-regional-power-interconnection-in-central-africa</v>
      </c>
      <c r="L534" s="53" t="str">
        <f>if(len(vlookup(A534,'Input - Capacities'!$F$3:$W$2013,17,0))&gt;0,vlookup(A534,'Input - Capacities'!$F$3:$W$2013,17,0),"-")</f>
        <v>Existing planned connections were vertified open infra map</v>
      </c>
      <c r="M534" s="53" t="str">
        <f>if(len(vlookup(A534,'Input - Capacities'!$F$3:$W$2013,18,0))&gt;0,vlookup(A534,'Input - Capacities'!$F$3:$W$2013,18,0),"-")</f>
        <v>Central Africa Power Pool Master Plan is curently being developed</v>
      </c>
    </row>
    <row r="535">
      <c r="A535" s="53" t="str">
        <f t="array" ref="A535">IFERROR(INDEX('Input - Capacities'!$F$3:$F$1128, MATCH(0,COUNTIF($A$1:A534, 'Input - Capacities'!$F$3:$F$1128), 0)),"")</f>
        <v>TRNCAFXXSDNXX</v>
      </c>
      <c r="B535" s="53" t="str">
        <f t="shared" si="2"/>
        <v>CAFXX</v>
      </c>
      <c r="C535" s="53" t="str">
        <f t="shared" si="3"/>
        <v>SDNXX</v>
      </c>
      <c r="D535" s="53" t="str">
        <f t="shared" ref="D535:E535" si="536">left(B535,3)</f>
        <v>CAF</v>
      </c>
      <c r="E535" s="53" t="str">
        <f t="shared" si="536"/>
        <v>SDN</v>
      </c>
      <c r="F535" s="53">
        <f>max(SUMIFS('Input - Capacities'!$I$3:$I$1128,'Input - Capacities'!$F$3:$F$1128,A535))</f>
        <v>0</v>
      </c>
      <c r="G535" s="53">
        <f>max(SUMIFS('Input - Capacities'!$J$3:$J$1128,'Input - Capacities'!$F$3:$F$1128,A535))*-1</f>
        <v>0</v>
      </c>
      <c r="H535" s="53" t="str">
        <f>if(len(vlookup(A535,'Input - Capacities'!$F$3:$W$2013,6,0))&gt;0,vlookup(A535,'Input - Capacities'!$F$3:$W$2013,6,0),"-")</f>
        <v>-</v>
      </c>
      <c r="I535" s="53" t="str">
        <f>if(len(vlookup(A535,'Input - Capacities'!$F$3:$W$2013,7,0))&gt;0,vlookup(A535,'Input - Capacities'!$F$3:$W$2013,7,0),"-")</f>
        <v>-</v>
      </c>
      <c r="J535" s="54" t="str">
        <f>if(len(vlookup(A535,'Input - Capacities'!$F$3:$W$2013,13,0))&gt;0,vlookup(A535,'Input - Capacities'!$F$3:$W$2013,13,0),"-")</f>
        <v>https://www.sciencedirect.com/science/article/pii/S136403212100873X?casa_token=wyrtwHk-dIQAAAAA:YJkFMuhj01crydRxT4IvixRdKzJxFyzOJLML1JqPcLJg69t4TqpQ4VkUo0MkknvuM5Up3N-ISg#fig5</v>
      </c>
      <c r="K535" s="54" t="str">
        <f>if(len(vlookup(A535,'Input - Capacities'!$F$3:$W$2013,14,0))&gt;0,vlookup(A535,'Input - Capacities'!$F$3:$W$2013,14,0),"-")</f>
        <v>https://www.worldbank.org/en/news/press-release/2020/06/16/promoting-regional-power-interconnection-in-central-africa</v>
      </c>
      <c r="L535" s="53" t="str">
        <f>if(len(vlookup(A535,'Input - Capacities'!$F$3:$W$2013,17,0))&gt;0,vlookup(A535,'Input - Capacities'!$F$3:$W$2013,17,0),"-")</f>
        <v>Existing planned connections were vertified open infra map</v>
      </c>
      <c r="M535" s="53" t="str">
        <f>if(len(vlookup(A535,'Input - Capacities'!$F$3:$W$2013,18,0))&gt;0,vlookup(A535,'Input - Capacities'!$F$3:$W$2013,18,0),"-")</f>
        <v>Central Africa Power Pool Master Plan is curently being developed</v>
      </c>
    </row>
    <row r="536">
      <c r="A536" s="53" t="str">
        <f t="array" ref="A536">IFERROR(INDEX('Input - Capacities'!$F$3:$F$1128, MATCH(0,COUNTIF($A$1:A535, 'Input - Capacities'!$F$3:$F$1128), 0)),"")</f>
        <v>TRNCAFXXTCDXX</v>
      </c>
      <c r="B536" s="53" t="str">
        <f t="shared" si="2"/>
        <v>CAFXX</v>
      </c>
      <c r="C536" s="53" t="str">
        <f t="shared" si="3"/>
        <v>TCDXX</v>
      </c>
      <c r="D536" s="53" t="str">
        <f t="shared" ref="D536:E536" si="537">left(B536,3)</f>
        <v>CAF</v>
      </c>
      <c r="E536" s="53" t="str">
        <f t="shared" si="537"/>
        <v>TCD</v>
      </c>
      <c r="F536" s="53">
        <f>max(SUMIFS('Input - Capacities'!$I$3:$I$1128,'Input - Capacities'!$F$3:$F$1128,A536))</f>
        <v>0</v>
      </c>
      <c r="G536" s="53">
        <f>max(SUMIFS('Input - Capacities'!$J$3:$J$1128,'Input - Capacities'!$F$3:$F$1128,A536))*-1</f>
        <v>0</v>
      </c>
      <c r="H536" s="53">
        <f>if(len(vlookup(A536,'Input - Capacities'!$F$3:$W$2013,6,0))&gt;0,vlookup(A536,'Input - Capacities'!$F$3:$W$2013,6,0),"-")</f>
        <v>0</v>
      </c>
      <c r="I536" s="53" t="str">
        <f>if(len(vlookup(A536,'Input - Capacities'!$F$3:$W$2013,7,0))&gt;0,vlookup(A536,'Input - Capacities'!$F$3:$W$2013,7,0),"-")</f>
        <v>-</v>
      </c>
      <c r="J536" s="54" t="str">
        <f>if(len(vlookup(A536,'Input - Capacities'!$F$3:$W$2013,13,0))&gt;0,vlookup(A536,'Input - Capacities'!$F$3:$W$2013,13,0),"-")</f>
        <v>https://www.sciencedirect.com/science/article/pii/S136403212100873X?casa_token=wyrtwHk-dIQAAAAA:YJkFMuhj01crydRxT4IvixRdKzJxFyzOJLML1JqPcLJg69t4TqpQ4VkUo0MkknvuM5Up3N-ISg#fig5</v>
      </c>
      <c r="K536" s="55" t="str">
        <f>if(len(vlookup(A536,'Input - Capacities'!$F$3:$W$2013,14,0))&gt;0,vlookup(A536,'Input - Capacities'!$F$3:$W$2013,14,0),"-")</f>
        <v>-</v>
      </c>
      <c r="L536" s="53" t="str">
        <f>if(len(vlookup(A536,'Input - Capacities'!$F$3:$W$2013,17,0))&gt;0,vlookup(A536,'Input - Capacities'!$F$3:$W$2013,17,0),"-")</f>
        <v>Existing planned connections were vertified open infra map, planned interconnector MW not publicly avalaible </v>
      </c>
      <c r="M536" s="53" t="str">
        <f>if(len(vlookup(A536,'Input - Capacities'!$F$3:$W$2013,18,0))&gt;0,vlookup(A536,'Input - Capacities'!$F$3:$W$2013,18,0),"-")</f>
        <v>-</v>
      </c>
    </row>
    <row r="537">
      <c r="A537" s="53" t="str">
        <f t="array" ref="A537">IFERROR(INDEX('Input - Capacities'!$F$3:$F$1128, MATCH(0,COUNTIF($A$1:A536, 'Input - Capacities'!$F$3:$F$1128), 0)),"")</f>
        <v>TRNCIVXXGHAXX</v>
      </c>
      <c r="B537" s="53" t="str">
        <f t="shared" si="2"/>
        <v>CIVXX</v>
      </c>
      <c r="C537" s="53" t="str">
        <f t="shared" si="3"/>
        <v>GHAXX</v>
      </c>
      <c r="D537" s="53" t="str">
        <f t="shared" ref="D537:E537" si="538">left(B537,3)</f>
        <v>CIV</v>
      </c>
      <c r="E537" s="53" t="str">
        <f t="shared" si="538"/>
        <v>GHA</v>
      </c>
      <c r="F537" s="53">
        <f>max(SUMIFS('Input - Capacities'!$I$3:$I$1128,'Input - Capacities'!$F$3:$F$1128,A537))</f>
        <v>280</v>
      </c>
      <c r="G537" s="53">
        <f>max(SUMIFS('Input - Capacities'!$J$3:$J$1128,'Input - Capacities'!$F$3:$F$1128,A537))*-1</f>
        <v>280</v>
      </c>
      <c r="H537" s="53">
        <f>if(len(vlookup(A537,'Input - Capacities'!$F$3:$W$2013,6,0))&gt;0,vlookup(A537,'Input - Capacities'!$F$3:$W$2013,6,0),"-")</f>
        <v>225</v>
      </c>
      <c r="I537" s="53" t="str">
        <f>if(len(vlookup(A537,'Input - Capacities'!$F$3:$W$2013,7,0))&gt;0,vlookup(A537,'Input - Capacities'!$F$3:$W$2013,7,0),"-")</f>
        <v>-</v>
      </c>
      <c r="J537" s="54" t="str">
        <f>if(len(vlookup(A537,'Input - Capacities'!$F$3:$W$2013,13,0))&gt;0,vlookup(A537,'Input - Capacities'!$F$3:$W$2013,13,0),"-")</f>
        <v>https://www.usaid.gov/sites/default/files/2022-05/wapt.pdf</v>
      </c>
      <c r="K537" s="55" t="str">
        <f>if(len(vlookup(A537,'Input - Capacities'!$F$3:$W$2013,14,0))&gt;0,vlookup(A537,'Input - Capacities'!$F$3:$W$2013,14,0),"-")</f>
        <v>-</v>
      </c>
      <c r="L537" s="53" t="str">
        <f>if(len(vlookup(A537,'Input - Capacities'!$F$3:$W$2013,17,0))&gt;0,vlookup(A537,'Input - Capacities'!$F$3:$W$2013,17,0),"-")</f>
        <v>Currently ongoing a reinforcement project</v>
      </c>
      <c r="M537" s="53" t="str">
        <f>if(len(vlookup(A537,'Input - Capacities'!$F$3:$W$2013,18,0))&gt;0,vlookup(A537,'Input - Capacities'!$F$3:$W$2013,18,0),"-")</f>
        <v>-</v>
      </c>
    </row>
    <row r="538">
      <c r="A538" s="53" t="str">
        <f t="array" ref="A538">IFERROR(INDEX('Input - Capacities'!$F$3:$F$1128, MATCH(0,COUNTIF($A$1:A537, 'Input - Capacities'!$F$3:$F$1128), 0)),"")</f>
        <v>TRNCIVXXGINXX</v>
      </c>
      <c r="B538" s="53" t="str">
        <f t="shared" si="2"/>
        <v>CIVXX</v>
      </c>
      <c r="C538" s="53" t="str">
        <f t="shared" si="3"/>
        <v>GINXX</v>
      </c>
      <c r="D538" s="53" t="str">
        <f t="shared" ref="D538:E538" si="539">left(B538,3)</f>
        <v>CIV</v>
      </c>
      <c r="E538" s="53" t="str">
        <f t="shared" si="539"/>
        <v>GIN</v>
      </c>
      <c r="F538" s="53">
        <f>max(SUMIFS('Input - Capacities'!$I$3:$I$1128,'Input - Capacities'!$F$3:$F$1128,A538))</f>
        <v>0</v>
      </c>
      <c r="G538" s="53">
        <f>max(SUMIFS('Input - Capacities'!$J$3:$J$1128,'Input - Capacities'!$F$3:$F$1128,A538))*-1</f>
        <v>0</v>
      </c>
      <c r="H538" s="53">
        <f>if(len(vlookup(A538,'Input - Capacities'!$F$3:$W$2013,6,0))&gt;0,vlookup(A538,'Input - Capacities'!$F$3:$W$2013,6,0),"-")</f>
        <v>0</v>
      </c>
      <c r="I538" s="53">
        <f>if(len(vlookup(A538,'Input - Capacities'!$F$3:$W$2013,7,0))&gt;0,vlookup(A538,'Input - Capacities'!$F$3:$W$2013,7,0),"-")</f>
        <v>0</v>
      </c>
      <c r="J538" s="54" t="str">
        <f>if(len(vlookup(A538,'Input - Capacities'!$F$3:$W$2013,13,0))&gt;0,vlookup(A538,'Input - Capacities'!$F$3:$W$2013,13,0),"-")</f>
        <v>https://www.ecowapp.org/sites/default/files/volume_0.pdf</v>
      </c>
      <c r="K538" s="55" t="str">
        <f>if(len(vlookup(A538,'Input - Capacities'!$F$3:$W$2013,14,0))&gt;0,vlookup(A538,'Input - Capacities'!$F$3:$W$2013,14,0),"-")</f>
        <v>-</v>
      </c>
      <c r="L538" s="53" t="str">
        <f>if(len(vlookup(A538,'Input - Capacities'!$F$3:$W$2013,17,0))&gt;0,vlookup(A538,'Input - Capacities'!$F$3:$W$2013,17,0),"-")</f>
        <v>Assumed to be zero - (priority transmisson project between *Interconnection CLSG
(Interconnection Côte d'ivoire-Liberia- Sierra Leone-Guinea) https://www.ecowapp.org/sites/default/files/volume_0.pdf</v>
      </c>
      <c r="M538" s="53" t="str">
        <f>if(len(vlookup(A538,'Input - Capacities'!$F$3:$W$2013,18,0))&gt;0,vlookup(A538,'Input - Capacities'!$F$3:$W$2013,18,0),"-")</f>
        <v>-</v>
      </c>
    </row>
    <row r="539">
      <c r="A539" s="53" t="str">
        <f t="array" ref="A539">IFERROR(INDEX('Input - Capacities'!$F$3:$F$1128, MATCH(0,COUNTIF($A$1:A538, 'Input - Capacities'!$F$3:$F$1128), 0)),"")</f>
        <v>TRNCODXXCOGXX</v>
      </c>
      <c r="B539" s="53" t="str">
        <f t="shared" si="2"/>
        <v>CODXX</v>
      </c>
      <c r="C539" s="53" t="str">
        <f t="shared" si="3"/>
        <v>COGXX</v>
      </c>
      <c r="D539" s="53" t="str">
        <f t="shared" ref="D539:E539" si="540">left(B539,3)</f>
        <v>COD</v>
      </c>
      <c r="E539" s="53" t="str">
        <f t="shared" si="540"/>
        <v>COG</v>
      </c>
      <c r="F539" s="53">
        <f>max(SUMIFS('Input - Capacities'!$I$3:$I$1128,'Input - Capacities'!$F$3:$F$1128,A539))</f>
        <v>60</v>
      </c>
      <c r="G539" s="53">
        <f>max(SUMIFS('Input - Capacities'!$J$3:$J$1128,'Input - Capacities'!$F$3:$F$1128,A539))*-1</f>
        <v>60</v>
      </c>
      <c r="H539" s="53" t="str">
        <f>if(len(vlookup(A539,'Input - Capacities'!$F$3:$W$2013,6,0))&gt;0,vlookup(A539,'Input - Capacities'!$F$3:$W$2013,6,0),"-")</f>
        <v>-</v>
      </c>
      <c r="I539" s="53" t="str">
        <f>if(len(vlookup(A539,'Input - Capacities'!$F$3:$W$2013,7,0))&gt;0,vlookup(A539,'Input - Capacities'!$F$3:$W$2013,7,0),"-")</f>
        <v>-</v>
      </c>
      <c r="J539" s="54" t="str">
        <f>if(len(vlookup(A539,'Input - Capacities'!$F$3:$W$2013,13,0))&gt;0,vlookup(A539,'Input - Capacities'!$F$3:$W$2013,13,0),"-")</f>
        <v>https://www.sciencedirect.com/science/article/pii/S0973082615300065</v>
      </c>
      <c r="K539" s="55" t="str">
        <f>if(len(vlookup(A539,'Input - Capacities'!$F$3:$W$2013,14,0))&gt;0,vlookup(A539,'Input - Capacities'!$F$3:$W$2013,14,0),"-")</f>
        <v>-</v>
      </c>
      <c r="L539" s="53" t="str">
        <f>if(len(vlookup(A539,'Input - Capacities'!$F$3:$W$2013,17,0))&gt;0,vlookup(A539,'Input - Capacities'!$F$3:$W$2013,17,0),"-")</f>
        <v>-</v>
      </c>
      <c r="M539" s="53" t="str">
        <f>if(len(vlookup(A539,'Input - Capacities'!$F$3:$W$2013,18,0))&gt;0,vlookup(A539,'Input - Capacities'!$F$3:$W$2013,18,0),"-")</f>
        <v>No information found on new capacity coming online post 2015 study. No new lines visible following 2019 IEA study. </v>
      </c>
    </row>
    <row r="540">
      <c r="A540" s="53" t="str">
        <f t="array" ref="A540">IFERROR(INDEX('Input - Capacities'!$F$3:$F$1128, MATCH(0,COUNTIF($A$1:A539, 'Input - Capacities'!$F$3:$F$1128), 0)),"")</f>
        <v>TRNCODXXRWAXX</v>
      </c>
      <c r="B540" s="53" t="str">
        <f t="shared" si="2"/>
        <v>CODXX</v>
      </c>
      <c r="C540" s="53" t="str">
        <f t="shared" si="3"/>
        <v>RWAXX</v>
      </c>
      <c r="D540" s="53" t="str">
        <f t="shared" ref="D540:E540" si="541">left(B540,3)</f>
        <v>COD</v>
      </c>
      <c r="E540" s="53" t="str">
        <f t="shared" si="541"/>
        <v>RWA</v>
      </c>
      <c r="F540" s="53">
        <f>max(SUMIFS('Input - Capacities'!$I$3:$I$1128,'Input - Capacities'!$F$3:$F$1128,A540))</f>
        <v>0</v>
      </c>
      <c r="G540" s="53">
        <f>max(SUMIFS('Input - Capacities'!$J$3:$J$1128,'Input - Capacities'!$F$3:$F$1128,A540))*-1</f>
        <v>0</v>
      </c>
      <c r="H540" s="53" t="str">
        <f>if(len(vlookup(A540,'Input - Capacities'!$F$3:$W$2013,6,0))&gt;0,vlookup(A540,'Input - Capacities'!$F$3:$W$2013,6,0),"-")</f>
        <v>-</v>
      </c>
      <c r="I540" s="53" t="str">
        <f>if(len(vlookup(A540,'Input - Capacities'!$F$3:$W$2013,7,0))&gt;0,vlookup(A540,'Input - Capacities'!$F$3:$W$2013,7,0),"-")</f>
        <v>-</v>
      </c>
      <c r="J540" s="54" t="str">
        <f>if(len(vlookup(A540,'Input - Capacities'!$F$3:$W$2013,13,0))&gt;0,vlookup(A540,'Input - Capacities'!$F$3:$W$2013,13,0),"-")</f>
        <v>https://www.sciencedirect.com/science/article/pii/S097308262030243X</v>
      </c>
      <c r="K540" s="55" t="str">
        <f>if(len(vlookup(A540,'Input - Capacities'!$F$3:$W$2013,14,0))&gt;0,vlookup(A540,'Input - Capacities'!$F$3:$W$2013,14,0),"-")</f>
        <v>-</v>
      </c>
      <c r="L540" s="53" t="str">
        <f>if(len(vlookup(A540,'Input - Capacities'!$F$3:$W$2013,17,0))&gt;0,vlookup(A540,'Input - Capacities'!$F$3:$W$2013,17,0),"-")</f>
        <v>-</v>
      </c>
      <c r="M540" s="53" t="str">
        <f>if(len(vlookup(A540,'Input - Capacities'!$F$3:$W$2013,18,0))&gt;0,vlookup(A540,'Input - Capacities'!$F$3:$W$2013,18,0),"-")</f>
        <v>-</v>
      </c>
    </row>
    <row r="541">
      <c r="A541" s="53" t="str">
        <f t="array" ref="A541">IFERROR(INDEX('Input - Capacities'!$F$3:$F$1128, MATCH(0,COUNTIF($A$1:A540, 'Input - Capacities'!$F$3:$F$1128), 0)),"")</f>
        <v>TRNCODXXTZAXX</v>
      </c>
      <c r="B541" s="53" t="str">
        <f t="shared" si="2"/>
        <v>CODXX</v>
      </c>
      <c r="C541" s="53" t="str">
        <f t="shared" si="3"/>
        <v>TZAXX</v>
      </c>
      <c r="D541" s="53" t="str">
        <f t="shared" ref="D541:E541" si="542">left(B541,3)</f>
        <v>COD</v>
      </c>
      <c r="E541" s="53" t="str">
        <f t="shared" si="542"/>
        <v>TZA</v>
      </c>
      <c r="F541" s="53">
        <f>max(SUMIFS('Input - Capacities'!$I$3:$I$1128,'Input - Capacities'!$F$3:$F$1128,A541))</f>
        <v>0</v>
      </c>
      <c r="G541" s="53">
        <f>max(SUMIFS('Input - Capacities'!$J$3:$J$1128,'Input - Capacities'!$F$3:$F$1128,A541))*-1</f>
        <v>0</v>
      </c>
      <c r="H541" s="53" t="str">
        <f>if(len(vlookup(A541,'Input - Capacities'!$F$3:$W$2013,6,0))&gt;0,vlookup(A541,'Input - Capacities'!$F$3:$W$2013,6,0),"-")</f>
        <v>-</v>
      </c>
      <c r="I541" s="53" t="str">
        <f>if(len(vlookup(A541,'Input - Capacities'!$F$3:$W$2013,7,0))&gt;0,vlookup(A541,'Input - Capacities'!$F$3:$W$2013,7,0),"-")</f>
        <v>-</v>
      </c>
      <c r="J541" s="54" t="str">
        <f>if(len(vlookup(A541,'Input - Capacities'!$F$3:$W$2013,13,0))&gt;0,vlookup(A541,'Input - Capacities'!$F$3:$W$2013,13,0),"-")</f>
        <v>https://www.sciencedirect.com/science/article/pii/S097308262030243X#f0015</v>
      </c>
      <c r="K541" s="55" t="str">
        <f>if(len(vlookup(A541,'Input - Capacities'!$F$3:$W$2013,14,0))&gt;0,vlookup(A541,'Input - Capacities'!$F$3:$W$2013,14,0),"-")</f>
        <v>-</v>
      </c>
      <c r="L541" s="53" t="str">
        <f>if(len(vlookup(A541,'Input - Capacities'!$F$3:$W$2013,17,0))&gt;0,vlookup(A541,'Input - Capacities'!$F$3:$W$2013,17,0),"-")</f>
        <v>-</v>
      </c>
      <c r="M541" s="53" t="str">
        <f>if(len(vlookup(A541,'Input - Capacities'!$F$3:$W$2013,18,0))&gt;0,vlookup(A541,'Input - Capacities'!$F$3:$W$2013,18,0),"-")</f>
        <v>-</v>
      </c>
    </row>
    <row r="542">
      <c r="A542" s="53" t="str">
        <f t="array" ref="A542">IFERROR(INDEX('Input - Capacities'!$F$3:$F$1128, MATCH(0,COUNTIF($A$1:A541, 'Input - Capacities'!$F$3:$F$1128), 0)),"")</f>
        <v>TRNCODXXUGAXX</v>
      </c>
      <c r="B542" s="53" t="str">
        <f t="shared" si="2"/>
        <v>CODXX</v>
      </c>
      <c r="C542" s="53" t="str">
        <f t="shared" si="3"/>
        <v>UGAXX</v>
      </c>
      <c r="D542" s="53" t="str">
        <f t="shared" ref="D542:E542" si="543">left(B542,3)</f>
        <v>COD</v>
      </c>
      <c r="E542" s="53" t="str">
        <f t="shared" si="543"/>
        <v>UGA</v>
      </c>
      <c r="F542" s="53">
        <f>max(SUMIFS('Input - Capacities'!$I$3:$I$1128,'Input - Capacities'!$F$3:$F$1128,A542))</f>
        <v>0</v>
      </c>
      <c r="G542" s="53">
        <f>max(SUMIFS('Input - Capacities'!$J$3:$J$1128,'Input - Capacities'!$F$3:$F$1128,A542))*-1</f>
        <v>0</v>
      </c>
      <c r="H542" s="53" t="str">
        <f>if(len(vlookup(A542,'Input - Capacities'!$F$3:$W$2013,6,0))&gt;0,vlookup(A542,'Input - Capacities'!$F$3:$W$2013,6,0),"-")</f>
        <v>-</v>
      </c>
      <c r="I542" s="53" t="str">
        <f>if(len(vlookup(A542,'Input - Capacities'!$F$3:$W$2013,7,0))&gt;0,vlookup(A542,'Input - Capacities'!$F$3:$W$2013,7,0),"-")</f>
        <v>-</v>
      </c>
      <c r="J542" s="54" t="str">
        <f>if(len(vlookup(A542,'Input - Capacities'!$F$3:$W$2013,13,0))&gt;0,vlookup(A542,'Input - Capacities'!$F$3:$W$2013,13,0),"-")</f>
        <v>https://www.sciencedirect.com/science/article/pii/S097308262030243X#f0015</v>
      </c>
      <c r="K542" s="55" t="str">
        <f>if(len(vlookup(A542,'Input - Capacities'!$F$3:$W$2013,14,0))&gt;0,vlookup(A542,'Input - Capacities'!$F$3:$W$2013,14,0),"-")</f>
        <v>-</v>
      </c>
      <c r="L542" s="53" t="str">
        <f>if(len(vlookup(A542,'Input - Capacities'!$F$3:$W$2013,17,0))&gt;0,vlookup(A542,'Input - Capacities'!$F$3:$W$2013,17,0),"-")</f>
        <v>-</v>
      </c>
      <c r="M542" s="53" t="str">
        <f>if(len(vlookup(A542,'Input - Capacities'!$F$3:$W$2013,18,0))&gt;0,vlookup(A542,'Input - Capacities'!$F$3:$W$2013,18,0),"-")</f>
        <v>-</v>
      </c>
    </row>
    <row r="543">
      <c r="A543" s="53" t="str">
        <f t="array" ref="A543">IFERROR(INDEX('Input - Capacities'!$F$3:$F$1128, MATCH(0,COUNTIF($A$1:A542, 'Input - Capacities'!$F$3:$F$1128), 0)),"")</f>
        <v>TRNCODXXZMBXX</v>
      </c>
      <c r="B543" s="53" t="str">
        <f t="shared" si="2"/>
        <v>CODXX</v>
      </c>
      <c r="C543" s="53" t="str">
        <f t="shared" si="3"/>
        <v>ZMBXX</v>
      </c>
      <c r="D543" s="53" t="str">
        <f t="shared" ref="D543:E543" si="544">left(B543,3)</f>
        <v>COD</v>
      </c>
      <c r="E543" s="53" t="str">
        <f t="shared" si="544"/>
        <v>ZMB</v>
      </c>
      <c r="F543" s="53">
        <f>max(SUMIFS('Input - Capacities'!$I$3:$I$1128,'Input - Capacities'!$F$3:$F$1128,A543))</f>
        <v>827</v>
      </c>
      <c r="G543" s="53">
        <f>max(SUMIFS('Input - Capacities'!$J$3:$J$1128,'Input - Capacities'!$F$3:$F$1128,A543))*-1</f>
        <v>827</v>
      </c>
      <c r="H543" s="53" t="str">
        <f>if(len(vlookup(A543,'Input - Capacities'!$F$3:$W$2013,6,0))&gt;0,vlookup(A543,'Input - Capacities'!$F$3:$W$2013,6,0),"-")</f>
        <v>-</v>
      </c>
      <c r="I543" s="53" t="str">
        <f>if(len(vlookup(A543,'Input - Capacities'!$F$3:$W$2013,7,0))&gt;0,vlookup(A543,'Input - Capacities'!$F$3:$W$2013,7,0),"-")</f>
        <v>-</v>
      </c>
      <c r="J543" s="54" t="str">
        <f>if(len(vlookup(A543,'Input - Capacities'!$F$3:$W$2013,13,0))&gt;0,vlookup(A543,'Input - Capacities'!$F$3:$W$2013,13,0),"-")</f>
        <v>https://www.sciencedirect.com/science/article/pii/S0973082621000442?casa_token=kprlKh7Cjp8AAAAA:xOZHGolZ0dqApDILLrrDPDKCIypnTPGOUK81f9gnQ1Pu0RqQF9AM7L-iK73wGe8p5KWnRQzBlQ#f0010</v>
      </c>
      <c r="K543" s="55" t="str">
        <f>if(len(vlookup(A543,'Input - Capacities'!$F$3:$W$2013,14,0))&gt;0,vlookup(A543,'Input - Capacities'!$F$3:$W$2013,14,0),"-")</f>
        <v>-</v>
      </c>
      <c r="L543" s="53" t="str">
        <f>if(len(vlookup(A543,'Input - Capacities'!$F$3:$W$2013,17,0))&gt;0,vlookup(A543,'Input - Capacities'!$F$3:$W$2013,17,0),"-")</f>
        <v>-</v>
      </c>
      <c r="M543" s="53" t="str">
        <f>if(len(vlookup(A543,'Input - Capacities'!$F$3:$W$2013,18,0))&gt;0,vlookup(A543,'Input - Capacities'!$F$3:$W$2013,18,0),"-")</f>
        <v>-</v>
      </c>
    </row>
    <row r="544">
      <c r="A544" s="53" t="str">
        <f t="array" ref="A544">IFERROR(INDEX('Input - Capacities'!$F$3:$F$1128, MATCH(0,COUNTIF($A$1:A543, 'Input - Capacities'!$F$3:$F$1128), 0)),"")</f>
        <v>TRNCOGXXGABXX</v>
      </c>
      <c r="B544" s="53" t="str">
        <f t="shared" si="2"/>
        <v>COGXX</v>
      </c>
      <c r="C544" s="53" t="str">
        <f t="shared" si="3"/>
        <v>GABXX</v>
      </c>
      <c r="D544" s="53" t="str">
        <f t="shared" ref="D544:E544" si="545">left(B544,3)</f>
        <v>COG</v>
      </c>
      <c r="E544" s="53" t="str">
        <f t="shared" si="545"/>
        <v>GAB</v>
      </c>
      <c r="F544" s="53">
        <f>max(SUMIFS('Input - Capacities'!$I$3:$I$1128,'Input - Capacities'!$F$3:$F$1128,A544))</f>
        <v>0</v>
      </c>
      <c r="G544" s="53">
        <f>max(SUMIFS('Input - Capacities'!$J$3:$J$1128,'Input - Capacities'!$F$3:$F$1128,A544))*-1</f>
        <v>0</v>
      </c>
      <c r="H544" s="53" t="str">
        <f>if(len(vlookup(A544,'Input - Capacities'!$F$3:$W$2013,6,0))&gt;0,vlookup(A544,'Input - Capacities'!$F$3:$W$2013,6,0),"-")</f>
        <v>-</v>
      </c>
      <c r="I544" s="53" t="str">
        <f>if(len(vlookup(A544,'Input - Capacities'!$F$3:$W$2013,7,0))&gt;0,vlookup(A544,'Input - Capacities'!$F$3:$W$2013,7,0),"-")</f>
        <v>-</v>
      </c>
      <c r="J544" s="54" t="str">
        <f>if(len(vlookup(A544,'Input - Capacities'!$F$3:$W$2013,13,0))&gt;0,vlookup(A544,'Input - Capacities'!$F$3:$W$2013,13,0),"-")</f>
        <v>https://openinframap.org/#3.96/-1.55/18.73</v>
      </c>
      <c r="K544" s="55" t="str">
        <f>if(len(vlookup(A544,'Input - Capacities'!$F$3:$W$2013,14,0))&gt;0,vlookup(A544,'Input - Capacities'!$F$3:$W$2013,14,0),"-")</f>
        <v>-</v>
      </c>
      <c r="L544" s="53" t="str">
        <f>if(len(vlookup(A544,'Input - Capacities'!$F$3:$W$2013,17,0))&gt;0,vlookup(A544,'Input - Capacities'!$F$3:$W$2013,17,0),"-")</f>
        <v>-</v>
      </c>
      <c r="M544" s="53" t="str">
        <f>if(len(vlookup(A544,'Input - Capacities'!$F$3:$W$2013,18,0))&gt;0,vlookup(A544,'Input - Capacities'!$F$3:$W$2013,18,0),"-")</f>
        <v>-</v>
      </c>
    </row>
    <row r="545">
      <c r="A545" s="53" t="str">
        <f t="array" ref="A545">IFERROR(INDEX('Input - Capacities'!$F$3:$F$1128, MATCH(0,COUNTIF($A$1:A544, 'Input - Capacities'!$F$3:$F$1128), 0)),"")</f>
        <v>TRNDJIXXERIXX</v>
      </c>
      <c r="B545" s="53" t="str">
        <f t="shared" si="2"/>
        <v>DJIXX</v>
      </c>
      <c r="C545" s="53" t="str">
        <f t="shared" si="3"/>
        <v>ERIXX</v>
      </c>
      <c r="D545" s="53" t="str">
        <f t="shared" ref="D545:E545" si="546">left(B545,3)</f>
        <v>DJI</v>
      </c>
      <c r="E545" s="53" t="str">
        <f t="shared" si="546"/>
        <v>ERI</v>
      </c>
      <c r="F545" s="53">
        <f>max(SUMIFS('Input - Capacities'!$I$3:$I$1128,'Input - Capacities'!$F$3:$F$1128,A545))</f>
        <v>0</v>
      </c>
      <c r="G545" s="53">
        <f>max(SUMIFS('Input - Capacities'!$J$3:$J$1128,'Input - Capacities'!$F$3:$F$1128,A545))*-1</f>
        <v>0</v>
      </c>
      <c r="H545" s="53" t="str">
        <f>if(len(vlookup(A545,'Input - Capacities'!$F$3:$W$2013,6,0))&gt;0,vlookup(A545,'Input - Capacities'!$F$3:$W$2013,6,0),"-")</f>
        <v>-</v>
      </c>
      <c r="I545" s="53" t="str">
        <f>if(len(vlookup(A545,'Input - Capacities'!$F$3:$W$2013,7,0))&gt;0,vlookup(A545,'Input - Capacities'!$F$3:$W$2013,7,0),"-")</f>
        <v>-</v>
      </c>
      <c r="J545" s="54" t="str">
        <f>if(len(vlookup(A545,'Input - Capacities'!$F$3:$W$2013,13,0))&gt;0,vlookup(A545,'Input - Capacities'!$F$3:$W$2013,13,0),"-")</f>
        <v>https://www.sciencedirect.com/science/article/pii/S097308262030243X#f0015</v>
      </c>
      <c r="K545" s="55" t="str">
        <f>if(len(vlookup(A545,'Input - Capacities'!$F$3:$W$2013,14,0))&gt;0,vlookup(A545,'Input - Capacities'!$F$3:$W$2013,14,0),"-")</f>
        <v>-</v>
      </c>
      <c r="L545" s="53" t="str">
        <f>if(len(vlookup(A545,'Input - Capacities'!$F$3:$W$2013,17,0))&gt;0,vlookup(A545,'Input - Capacities'!$F$3:$W$2013,17,0),"-")</f>
        <v>-</v>
      </c>
      <c r="M545" s="53" t="str">
        <f>if(len(vlookup(A545,'Input - Capacities'!$F$3:$W$2013,18,0))&gt;0,vlookup(A545,'Input - Capacities'!$F$3:$W$2013,18,0),"-")</f>
        <v>-</v>
      </c>
    </row>
    <row r="546">
      <c r="A546" s="53" t="str">
        <f t="array" ref="A546">IFERROR(INDEX('Input - Capacities'!$F$3:$F$1128, MATCH(0,COUNTIF($A$1:A545, 'Input - Capacities'!$F$3:$F$1128), 0)),"")</f>
        <v>TRNDJIXXETHXX</v>
      </c>
      <c r="B546" s="53" t="str">
        <f t="shared" si="2"/>
        <v>DJIXX</v>
      </c>
      <c r="C546" s="53" t="str">
        <f t="shared" si="3"/>
        <v>ETHXX</v>
      </c>
      <c r="D546" s="53" t="str">
        <f t="shared" ref="D546:E546" si="547">left(B546,3)</f>
        <v>DJI</v>
      </c>
      <c r="E546" s="53" t="str">
        <f t="shared" si="547"/>
        <v>ETH</v>
      </c>
      <c r="F546" s="53">
        <f>max(SUMIFS('Input - Capacities'!$I$3:$I$1128,'Input - Capacities'!$F$3:$F$1128,A546))</f>
        <v>180</v>
      </c>
      <c r="G546" s="53">
        <f>max(SUMIFS('Input - Capacities'!$J$3:$J$1128,'Input - Capacities'!$F$3:$F$1128,A546))*-1</f>
        <v>180</v>
      </c>
      <c r="H546" s="53">
        <f>if(len(vlookup(A546,'Input - Capacities'!$F$3:$W$2013,6,0))&gt;0,vlookup(A546,'Input - Capacities'!$F$3:$W$2013,6,0),"-")</f>
        <v>230</v>
      </c>
      <c r="I546" s="53">
        <f>if(len(vlookup(A546,'Input - Capacities'!$F$3:$W$2013,7,0))&gt;0,vlookup(A546,'Input - Capacities'!$F$3:$W$2013,7,0),"-")</f>
        <v>283</v>
      </c>
      <c r="J546" s="54" t="str">
        <f>if(len(vlookup(A546,'Input - Capacities'!$F$3:$W$2013,13,0))&gt;0,vlookup(A546,'Input - Capacities'!$F$3:$W$2013,13,0),"-")</f>
        <v>https://www.sciencedirect.com/science/article/pii/S097308262030243X#f0015</v>
      </c>
      <c r="K546" s="55" t="str">
        <f>if(len(vlookup(A546,'Input - Capacities'!$F$3:$W$2013,14,0))&gt;0,vlookup(A546,'Input - Capacities'!$F$3:$W$2013,14,0),"-")</f>
        <v>-</v>
      </c>
      <c r="L546" s="53" t="str">
        <f>if(len(vlookup(A546,'Input - Capacities'!$F$3:$W$2013,17,0))&gt;0,vlookup(A546,'Input - Capacities'!$F$3:$W$2013,17,0),"-")</f>
        <v>-</v>
      </c>
      <c r="M546" s="53" t="str">
        <f>if(len(vlookup(A546,'Input - Capacities'!$F$3:$W$2013,18,0))&gt;0,vlookup(A546,'Input - Capacities'!$F$3:$W$2013,18,0),"-")</f>
        <v>Double circuit line with each circuit having a rated capacity of 160 MW. </v>
      </c>
    </row>
    <row r="547">
      <c r="A547" s="53" t="str">
        <f t="array" ref="A547">IFERROR(INDEX('Input - Capacities'!$F$3:$F$1128, MATCH(0,COUNTIF($A$1:A546, 'Input - Capacities'!$F$3:$F$1128), 0)),"")</f>
        <v>TRNDZAXXESHXX</v>
      </c>
      <c r="B547" s="53" t="str">
        <f t="shared" si="2"/>
        <v>DZAXX</v>
      </c>
      <c r="C547" s="53" t="str">
        <f t="shared" si="3"/>
        <v>ESHXX</v>
      </c>
      <c r="D547" s="53" t="str">
        <f t="shared" ref="D547:E547" si="548">left(B547,3)</f>
        <v>DZA</v>
      </c>
      <c r="E547" s="53" t="str">
        <f t="shared" si="548"/>
        <v>ESH</v>
      </c>
      <c r="F547" s="53">
        <f>max(SUMIFS('Input - Capacities'!$I$3:$I$1128,'Input - Capacities'!$F$3:$F$1128,A547))</f>
        <v>0</v>
      </c>
      <c r="G547" s="53">
        <f>max(SUMIFS('Input - Capacities'!$J$3:$J$1128,'Input - Capacities'!$F$3:$F$1128,A547))*-1</f>
        <v>0</v>
      </c>
      <c r="H547" s="53" t="str">
        <f>if(len(vlookup(A547,'Input - Capacities'!$F$3:$W$2013,6,0))&gt;0,vlookup(A547,'Input - Capacities'!$F$3:$W$2013,6,0),"-")</f>
        <v>-</v>
      </c>
      <c r="I547" s="53" t="str">
        <f>if(len(vlookup(A547,'Input - Capacities'!$F$3:$W$2013,7,0))&gt;0,vlookup(A547,'Input - Capacities'!$F$3:$W$2013,7,0),"-")</f>
        <v>-</v>
      </c>
      <c r="J547" s="54" t="str">
        <f>if(len(vlookup(A547,'Input - Capacities'!$F$3:$W$2013,13,0))&gt;0,vlookup(A547,'Input - Capacities'!$F$3:$W$2013,13,0),"-")</f>
        <v>https://mc-cd8320d4-36a1-40ac-83cc-3389-cdn-endpoint.azureedge.net/-/media/Files/IRENA/Agency/Publication/2023/Jan/IRENA_Planning_Prospects_NAfrica_2023.pdf?rev=3c742bf754a540d8929a5856aaa4575f</v>
      </c>
      <c r="K547" s="55" t="str">
        <f>if(len(vlookup(A547,'Input - Capacities'!$F$3:$W$2013,14,0))&gt;0,vlookup(A547,'Input - Capacities'!$F$3:$W$2013,14,0),"-")</f>
        <v>-</v>
      </c>
      <c r="L547" s="53" t="str">
        <f>if(len(vlookup(A547,'Input - Capacities'!$F$3:$W$2013,17,0))&gt;0,vlookup(A547,'Input - Capacities'!$F$3:$W$2013,17,0),"-")</f>
        <v>-</v>
      </c>
      <c r="M547" s="53" t="str">
        <f>if(len(vlookup(A547,'Input - Capacities'!$F$3:$W$2013,18,0))&gt;0,vlookup(A547,'Input - Capacities'!$F$3:$W$2013,18,0),"-")</f>
        <v>-</v>
      </c>
    </row>
    <row r="548">
      <c r="A548" s="53" t="str">
        <f t="array" ref="A548">IFERROR(INDEX('Input - Capacities'!$F$3:$F$1128, MATCH(0,COUNTIF($A$1:A547, 'Input - Capacities'!$F$3:$F$1128), 0)),"")</f>
        <v>TRNDZAXXFRAXX</v>
      </c>
      <c r="B548" s="53" t="str">
        <f t="shared" si="2"/>
        <v>DZAXX</v>
      </c>
      <c r="C548" s="53" t="str">
        <f t="shared" si="3"/>
        <v>FRAXX</v>
      </c>
      <c r="D548" s="53" t="str">
        <f t="shared" ref="D548:E548" si="549">left(B548,3)</f>
        <v>DZA</v>
      </c>
      <c r="E548" s="53" t="str">
        <f t="shared" si="549"/>
        <v>FRA</v>
      </c>
      <c r="F548" s="53">
        <f>max(SUMIFS('Input - Capacities'!$I$3:$I$1128,'Input - Capacities'!$F$3:$F$1128,A548))</f>
        <v>0</v>
      </c>
      <c r="G548" s="53">
        <f>max(SUMIFS('Input - Capacities'!$J$3:$J$1128,'Input - Capacities'!$F$3:$F$1128,A548))*-1</f>
        <v>0</v>
      </c>
      <c r="H548" s="53" t="str">
        <f>if(len(vlookup(A548,'Input - Capacities'!$F$3:$W$2013,6,0))&gt;0,vlookup(A548,'Input - Capacities'!$F$3:$W$2013,6,0),"-")</f>
        <v>-</v>
      </c>
      <c r="I548" s="53" t="str">
        <f>if(len(vlookup(A548,'Input - Capacities'!$F$3:$W$2013,7,0))&gt;0,vlookup(A548,'Input - Capacities'!$F$3:$W$2013,7,0),"-")</f>
        <v>-</v>
      </c>
      <c r="J548" s="54" t="str">
        <f>if(len(vlookup(A548,'Input - Capacities'!$F$3:$W$2013,13,0))&gt;0,vlookup(A548,'Input - Capacities'!$F$3:$W$2013,13,0),"-")</f>
        <v>https://mc-cd8320d4-36a1-40ac-83cc-3389-cdn-endpoint.azureedge.net/-/media/Files/IRENA/Agency/Publication/2023/Jan/IRENA_Planning_Prospects_NAfrica_2023.pdf?rev=3c742bf754a540d8929a5856aaa4575f</v>
      </c>
      <c r="K548" s="55" t="str">
        <f>if(len(vlookup(A548,'Input - Capacities'!$F$3:$W$2013,14,0))&gt;0,vlookup(A548,'Input - Capacities'!$F$3:$W$2013,14,0),"-")</f>
        <v>-</v>
      </c>
      <c r="L548" s="53" t="str">
        <f>if(len(vlookup(A548,'Input - Capacities'!$F$3:$W$2013,17,0))&gt;0,vlookup(A548,'Input - Capacities'!$F$3:$W$2013,17,0),"-")</f>
        <v>-</v>
      </c>
      <c r="M548" s="53" t="str">
        <f>if(len(vlookup(A548,'Input - Capacities'!$F$3:$W$2013,18,0))&gt;0,vlookup(A548,'Input - Capacities'!$F$3:$W$2013,18,0),"-")</f>
        <v>-</v>
      </c>
    </row>
    <row r="549">
      <c r="A549" s="53" t="str">
        <f t="array" ref="A549">IFERROR(INDEX('Input - Capacities'!$F$3:$F$1128, MATCH(0,COUNTIF($A$1:A548, 'Input - Capacities'!$F$3:$F$1128), 0)),"")</f>
        <v>TRNDZAXXITAXX</v>
      </c>
      <c r="B549" s="53" t="str">
        <f t="shared" si="2"/>
        <v>DZAXX</v>
      </c>
      <c r="C549" s="53" t="str">
        <f t="shared" si="3"/>
        <v>ITAXX</v>
      </c>
      <c r="D549" s="53" t="str">
        <f t="shared" ref="D549:E549" si="550">left(B549,3)</f>
        <v>DZA</v>
      </c>
      <c r="E549" s="53" t="str">
        <f t="shared" si="550"/>
        <v>ITA</v>
      </c>
      <c r="F549" s="53">
        <f>max(SUMIFS('Input - Capacities'!$I$3:$I$1128,'Input - Capacities'!$F$3:$F$1128,A549))</f>
        <v>0</v>
      </c>
      <c r="G549" s="53">
        <f>max(SUMIFS('Input - Capacities'!$J$3:$J$1128,'Input - Capacities'!$F$3:$F$1128,A549))*-1</f>
        <v>0</v>
      </c>
      <c r="H549" s="53" t="str">
        <f>if(len(vlookup(A549,'Input - Capacities'!$F$3:$W$2013,6,0))&gt;0,vlookup(A549,'Input - Capacities'!$F$3:$W$2013,6,0),"-")</f>
        <v>-</v>
      </c>
      <c r="I549" s="53" t="str">
        <f>if(len(vlookup(A549,'Input - Capacities'!$F$3:$W$2013,7,0))&gt;0,vlookup(A549,'Input - Capacities'!$F$3:$W$2013,7,0),"-")</f>
        <v>-</v>
      </c>
      <c r="J549" s="54" t="str">
        <f>if(len(vlookup(A549,'Input - Capacities'!$F$3:$W$2013,13,0))&gt;0,vlookup(A549,'Input - Capacities'!$F$3:$W$2013,13,0),"-")</f>
        <v>https://www.sciencedirect.com/science/article/pii/S2352484718302981#fig3</v>
      </c>
      <c r="K549" s="55" t="str">
        <f>if(len(vlookup(A549,'Input - Capacities'!$F$3:$W$2013,14,0))&gt;0,vlookup(A549,'Input - Capacities'!$F$3:$W$2013,14,0),"-")</f>
        <v>-</v>
      </c>
      <c r="L549" s="53" t="str">
        <f>if(len(vlookup(A549,'Input - Capacities'!$F$3:$W$2013,17,0))&gt;0,vlookup(A549,'Input - Capacities'!$F$3:$W$2013,17,0),"-")</f>
        <v>-</v>
      </c>
      <c r="M549" s="53" t="str">
        <f>if(len(vlookup(A549,'Input - Capacities'!$F$3:$W$2013,18,0))&gt;0,vlookup(A549,'Input - Capacities'!$F$3:$W$2013,18,0),"-")</f>
        <v>-</v>
      </c>
    </row>
    <row r="550">
      <c r="A550" s="53" t="str">
        <f t="array" ref="A550">IFERROR(INDEX('Input - Capacities'!$F$3:$F$1128, MATCH(0,COUNTIF($A$1:A549, 'Input - Capacities'!$F$3:$F$1128), 0)),"")</f>
        <v>TRNDZAXXLBYXX</v>
      </c>
      <c r="B550" s="53" t="str">
        <f t="shared" si="2"/>
        <v>DZAXX</v>
      </c>
      <c r="C550" s="53" t="str">
        <f t="shared" si="3"/>
        <v>LBYXX</v>
      </c>
      <c r="D550" s="53" t="str">
        <f t="shared" ref="D550:E550" si="551">left(B550,3)</f>
        <v>DZA</v>
      </c>
      <c r="E550" s="53" t="str">
        <f t="shared" si="551"/>
        <v>LBY</v>
      </c>
      <c r="F550" s="53">
        <f>max(SUMIFS('Input - Capacities'!$I$3:$I$1128,'Input - Capacities'!$F$3:$F$1128,A550))</f>
        <v>0</v>
      </c>
      <c r="G550" s="53">
        <f>max(SUMIFS('Input - Capacities'!$J$3:$J$1128,'Input - Capacities'!$F$3:$F$1128,A550))*-1</f>
        <v>0</v>
      </c>
      <c r="H550" s="53" t="str">
        <f>if(len(vlookup(A550,'Input - Capacities'!$F$3:$W$2013,6,0))&gt;0,vlookup(A550,'Input - Capacities'!$F$3:$W$2013,6,0),"-")</f>
        <v>-</v>
      </c>
      <c r="I550" s="53" t="str">
        <f>if(len(vlookup(A550,'Input - Capacities'!$F$3:$W$2013,7,0))&gt;0,vlookup(A550,'Input - Capacities'!$F$3:$W$2013,7,0),"-")</f>
        <v>-</v>
      </c>
      <c r="J550" s="54" t="str">
        <f>if(len(vlookup(A550,'Input - Capacities'!$F$3:$W$2013,13,0))&gt;0,vlookup(A550,'Input - Capacities'!$F$3:$W$2013,13,0),"-")</f>
        <v>https://mc-cd8320d4-36a1-40ac-83cc-3389-cdn-endpoint.azureedge.net/-/media/Files/IRENA/Agency/Publication/2023/Jan/IRENA_Planning_Prospects_NAfrica_2023.pdf?rev=3c742bf754a540d8929a5856aaa4575f</v>
      </c>
      <c r="K550" s="55" t="str">
        <f>if(len(vlookup(A550,'Input - Capacities'!$F$3:$W$2013,14,0))&gt;0,vlookup(A550,'Input - Capacities'!$F$3:$W$2013,14,0),"-")</f>
        <v>-</v>
      </c>
      <c r="L550" s="53" t="str">
        <f>if(len(vlookup(A550,'Input - Capacities'!$F$3:$W$2013,17,0))&gt;0,vlookup(A550,'Input - Capacities'!$F$3:$W$2013,17,0),"-")</f>
        <v>-</v>
      </c>
      <c r="M550" s="53" t="str">
        <f>if(len(vlookup(A550,'Input - Capacities'!$F$3:$W$2013,18,0))&gt;0,vlookup(A550,'Input - Capacities'!$F$3:$W$2013,18,0),"-")</f>
        <v>-</v>
      </c>
    </row>
    <row r="551">
      <c r="A551" s="53" t="str">
        <f t="array" ref="A551">IFERROR(INDEX('Input - Capacities'!$F$3:$F$1128, MATCH(0,COUNTIF($A$1:A550, 'Input - Capacities'!$F$3:$F$1128), 0)),"")</f>
        <v>TRNDZAXXMLIXX</v>
      </c>
      <c r="B551" s="53" t="str">
        <f t="shared" si="2"/>
        <v>DZAXX</v>
      </c>
      <c r="C551" s="53" t="str">
        <f t="shared" si="3"/>
        <v>MLIXX</v>
      </c>
      <c r="D551" s="53" t="str">
        <f t="shared" ref="D551:E551" si="552">left(B551,3)</f>
        <v>DZA</v>
      </c>
      <c r="E551" s="53" t="str">
        <f t="shared" si="552"/>
        <v>MLI</v>
      </c>
      <c r="F551" s="53">
        <f>max(SUMIFS('Input - Capacities'!$I$3:$I$1128,'Input - Capacities'!$F$3:$F$1128,A551))</f>
        <v>0</v>
      </c>
      <c r="G551" s="53">
        <f>max(SUMIFS('Input - Capacities'!$J$3:$J$1128,'Input - Capacities'!$F$3:$F$1128,A551))*-1</f>
        <v>0</v>
      </c>
      <c r="H551" s="53" t="str">
        <f>if(len(vlookup(A551,'Input - Capacities'!$F$3:$W$2013,6,0))&gt;0,vlookup(A551,'Input - Capacities'!$F$3:$W$2013,6,0),"-")</f>
        <v>-</v>
      </c>
      <c r="I551" s="53" t="str">
        <f>if(len(vlookup(A551,'Input - Capacities'!$F$3:$W$2013,7,0))&gt;0,vlookup(A551,'Input - Capacities'!$F$3:$W$2013,7,0),"-")</f>
        <v>-</v>
      </c>
      <c r="J551" s="54" t="str">
        <f>if(len(vlookup(A551,'Input - Capacities'!$F$3:$W$2013,13,0))&gt;0,vlookup(A551,'Input - Capacities'!$F$3:$W$2013,13,0),"-")</f>
        <v>https://mc-cd8320d4-36a1-40ac-83cc-3389-cdn-endpoint.azureedge.net/-/media/Files/IRENA/Agency/Publication/2023/Jan/IRENA_Planning_Prospects_NAfrica_2023.pdf?rev=3c742bf754a540d8929a5856aaa4575f</v>
      </c>
      <c r="K551" s="55" t="str">
        <f>if(len(vlookup(A551,'Input - Capacities'!$F$3:$W$2013,14,0))&gt;0,vlookup(A551,'Input - Capacities'!$F$3:$W$2013,14,0),"-")</f>
        <v>-</v>
      </c>
      <c r="L551" s="53" t="str">
        <f>if(len(vlookup(A551,'Input - Capacities'!$F$3:$W$2013,17,0))&gt;0,vlookup(A551,'Input - Capacities'!$F$3:$W$2013,17,0),"-")</f>
        <v>-</v>
      </c>
      <c r="M551" s="53" t="str">
        <f>if(len(vlookup(A551,'Input - Capacities'!$F$3:$W$2013,18,0))&gt;0,vlookup(A551,'Input - Capacities'!$F$3:$W$2013,18,0),"-")</f>
        <v>-</v>
      </c>
    </row>
    <row r="552">
      <c r="A552" s="53" t="str">
        <f t="array" ref="A552">IFERROR(INDEX('Input - Capacities'!$F$3:$F$1128, MATCH(0,COUNTIF($A$1:A551, 'Input - Capacities'!$F$3:$F$1128), 0)),"")</f>
        <v>TRNDZAXXMRTXX</v>
      </c>
      <c r="B552" s="53" t="str">
        <f t="shared" si="2"/>
        <v>DZAXX</v>
      </c>
      <c r="C552" s="53" t="str">
        <f t="shared" si="3"/>
        <v>MRTXX</v>
      </c>
      <c r="D552" s="53" t="str">
        <f t="shared" ref="D552:E552" si="553">left(B552,3)</f>
        <v>DZA</v>
      </c>
      <c r="E552" s="53" t="str">
        <f t="shared" si="553"/>
        <v>MRT</v>
      </c>
      <c r="F552" s="53">
        <f>max(SUMIFS('Input - Capacities'!$I$3:$I$1128,'Input - Capacities'!$F$3:$F$1128,A552))</f>
        <v>0</v>
      </c>
      <c r="G552" s="53">
        <f>max(SUMIFS('Input - Capacities'!$J$3:$J$1128,'Input - Capacities'!$F$3:$F$1128,A552))*-1</f>
        <v>0</v>
      </c>
      <c r="H552" s="53" t="str">
        <f>if(len(vlookup(A552,'Input - Capacities'!$F$3:$W$2013,6,0))&gt;0,vlookup(A552,'Input - Capacities'!$F$3:$W$2013,6,0),"-")</f>
        <v>-</v>
      </c>
      <c r="I552" s="53" t="str">
        <f>if(len(vlookup(A552,'Input - Capacities'!$F$3:$W$2013,7,0))&gt;0,vlookup(A552,'Input - Capacities'!$F$3:$W$2013,7,0),"-")</f>
        <v>-</v>
      </c>
      <c r="J552" s="54" t="str">
        <f>if(len(vlookup(A552,'Input - Capacities'!$F$3:$W$2013,13,0))&gt;0,vlookup(A552,'Input - Capacities'!$F$3:$W$2013,13,0),"-")</f>
        <v>https://mc-cd8320d4-36a1-40ac-83cc-3389-cdn-endpoint.azureedge.net/-/media/Files/IRENA/Agency/Publication/2023/Jan/IRENA_Planning_Prospects_NAfrica_2023.pdf?rev=3c742bf754a540d8929a5856aaa4575f</v>
      </c>
      <c r="K552" s="55" t="str">
        <f>if(len(vlookup(A552,'Input - Capacities'!$F$3:$W$2013,14,0))&gt;0,vlookup(A552,'Input - Capacities'!$F$3:$W$2013,14,0),"-")</f>
        <v>-</v>
      </c>
      <c r="L552" s="53" t="str">
        <f>if(len(vlookup(A552,'Input - Capacities'!$F$3:$W$2013,17,0))&gt;0,vlookup(A552,'Input - Capacities'!$F$3:$W$2013,17,0),"-")</f>
        <v>-</v>
      </c>
      <c r="M552" s="53" t="str">
        <f>if(len(vlookup(A552,'Input - Capacities'!$F$3:$W$2013,18,0))&gt;0,vlookup(A552,'Input - Capacities'!$F$3:$W$2013,18,0),"-")</f>
        <v>-</v>
      </c>
    </row>
    <row r="553">
      <c r="A553" s="53" t="str">
        <f t="array" ref="A553">IFERROR(INDEX('Input - Capacities'!$F$3:$F$1128, MATCH(0,COUNTIF($A$1:A552, 'Input - Capacities'!$F$3:$F$1128), 0)),"")</f>
        <v>TRNDZAXXNERXX</v>
      </c>
      <c r="B553" s="53" t="str">
        <f t="shared" si="2"/>
        <v>DZAXX</v>
      </c>
      <c r="C553" s="53" t="str">
        <f t="shared" si="3"/>
        <v>NERXX</v>
      </c>
      <c r="D553" s="53" t="str">
        <f t="shared" ref="D553:E553" si="554">left(B553,3)</f>
        <v>DZA</v>
      </c>
      <c r="E553" s="53" t="str">
        <f t="shared" si="554"/>
        <v>NER</v>
      </c>
      <c r="F553" s="53">
        <f>max(SUMIFS('Input - Capacities'!$I$3:$I$1128,'Input - Capacities'!$F$3:$F$1128,A553))</f>
        <v>0</v>
      </c>
      <c r="G553" s="53">
        <f>max(SUMIFS('Input - Capacities'!$J$3:$J$1128,'Input - Capacities'!$F$3:$F$1128,A553))*-1</f>
        <v>0</v>
      </c>
      <c r="H553" s="53" t="str">
        <f>if(len(vlookup(A553,'Input - Capacities'!$F$3:$W$2013,6,0))&gt;0,vlookup(A553,'Input - Capacities'!$F$3:$W$2013,6,0),"-")</f>
        <v>-</v>
      </c>
      <c r="I553" s="53" t="str">
        <f>if(len(vlookup(A553,'Input - Capacities'!$F$3:$W$2013,7,0))&gt;0,vlookup(A553,'Input - Capacities'!$F$3:$W$2013,7,0),"-")</f>
        <v>-</v>
      </c>
      <c r="J553" s="54" t="str">
        <f>if(len(vlookup(A553,'Input - Capacities'!$F$3:$W$2013,13,0))&gt;0,vlookup(A553,'Input - Capacities'!$F$3:$W$2013,13,0),"-")</f>
        <v>https://mc-cd8320d4-36a1-40ac-83cc-3389-cdn-endpoint.azureedge.net/-/media/Files/IRENA/Agency/Publication/2023/Jan/IRENA_Planning_Prospects_NAfrica_2023.pdf?rev=3c742bf754a540d8929a5856aaa4575f</v>
      </c>
      <c r="K553" s="55" t="str">
        <f>if(len(vlookup(A553,'Input - Capacities'!$F$3:$W$2013,14,0))&gt;0,vlookup(A553,'Input - Capacities'!$F$3:$W$2013,14,0),"-")</f>
        <v>-</v>
      </c>
      <c r="L553" s="53" t="str">
        <f>if(len(vlookup(A553,'Input - Capacities'!$F$3:$W$2013,17,0))&gt;0,vlookup(A553,'Input - Capacities'!$F$3:$W$2013,17,0),"-")</f>
        <v>-</v>
      </c>
      <c r="M553" s="53" t="str">
        <f>if(len(vlookup(A553,'Input - Capacities'!$F$3:$W$2013,18,0))&gt;0,vlookup(A553,'Input - Capacities'!$F$3:$W$2013,18,0),"-")</f>
        <v>-</v>
      </c>
    </row>
    <row r="554">
      <c r="A554" s="53" t="str">
        <f t="array" ref="A554">IFERROR(INDEX('Input - Capacities'!$F$3:$F$1128, MATCH(0,COUNTIF($A$1:A553, 'Input - Capacities'!$F$3:$F$1128), 0)),"")</f>
        <v>TRNDZAXXTUNXX</v>
      </c>
      <c r="B554" s="53" t="str">
        <f t="shared" si="2"/>
        <v>DZAXX</v>
      </c>
      <c r="C554" s="53" t="str">
        <f t="shared" si="3"/>
        <v>TUNXX</v>
      </c>
      <c r="D554" s="53" t="str">
        <f t="shared" ref="D554:E554" si="555">left(B554,3)</f>
        <v>DZA</v>
      </c>
      <c r="E554" s="53" t="str">
        <f t="shared" si="555"/>
        <v>TUN</v>
      </c>
      <c r="F554" s="53">
        <f>max(SUMIFS('Input - Capacities'!$I$3:$I$1128,'Input - Capacities'!$F$3:$F$1128,A554))</f>
        <v>280</v>
      </c>
      <c r="G554" s="53">
        <f>max(SUMIFS('Input - Capacities'!$J$3:$J$1128,'Input - Capacities'!$F$3:$F$1128,A554))*-1</f>
        <v>280</v>
      </c>
      <c r="H554" s="53" t="str">
        <f>if(len(vlookup(A554,'Input - Capacities'!$F$3:$W$2013,6,0))&gt;0,vlookup(A554,'Input - Capacities'!$F$3:$W$2013,6,0),"-")</f>
        <v>90;90;150;225;400</v>
      </c>
      <c r="I554" s="53" t="str">
        <f>if(len(vlookup(A554,'Input - Capacities'!$F$3:$W$2013,7,0))&gt;0,vlookup(A554,'Input - Capacities'!$F$3:$W$2013,7,0),"-")</f>
        <v>-</v>
      </c>
      <c r="J554" s="54" t="str">
        <f>if(len(vlookup(A554,'Input - Capacities'!$F$3:$W$2013,13,0))&gt;0,vlookup(A554,'Input - Capacities'!$F$3:$W$2013,13,0),"-")</f>
        <v>https://mc-cd8320d4-36a1-40ac-83cc-3389-cdn-endpoint.azureedge.net/-/media/Files/IRENA/Agency/Publication/2023/Jan/IRENA_Planning_Prospects_NAfrica_2023.pdf?rev=3c742bf754a540d8929a5856aaa4575f</v>
      </c>
      <c r="K554" s="54" t="str">
        <f>if(len(vlookup(A554,'Input - Capacities'!$F$3:$W$2013,14,0))&gt;0,vlookup(A554,'Input - Capacities'!$F$3:$W$2013,14,0),"-")</f>
        <v>https://reglobal.org/tunisia-focuses-on-grid-expansion-for-integrating-renewable-energy/#:~:text=Currently%2C%20the%20Tunisian%20network%20is,but%20are%20currently%20not%20functional.</v>
      </c>
      <c r="L554" s="53" t="str">
        <f>if(len(vlookup(A554,'Input - Capacities'!$F$3:$W$2013,17,0))&gt;0,vlookup(A554,'Input - Capacities'!$F$3:$W$2013,17,0),"-")</f>
        <v>-</v>
      </c>
      <c r="M554" s="53" t="str">
        <f>if(len(vlookup(A554,'Input - Capacities'!$F$3:$W$2013,18,0))&gt;0,vlookup(A554,'Input - Capacities'!$F$3:$W$2013,18,0),"-")</f>
        <v>-</v>
      </c>
    </row>
    <row r="555">
      <c r="A555" s="53" t="str">
        <f t="array" ref="A555">IFERROR(INDEX('Input - Capacities'!$F$3:$F$1128, MATCH(0,COUNTIF($A$1:A554, 'Input - Capacities'!$F$3:$F$1128), 0)),"")</f>
        <v>TRNEGYXXSAUXX</v>
      </c>
      <c r="B555" s="53" t="str">
        <f t="shared" si="2"/>
        <v>EGYXX</v>
      </c>
      <c r="C555" s="53" t="str">
        <f t="shared" si="3"/>
        <v>SAUXX</v>
      </c>
      <c r="D555" s="53" t="str">
        <f t="shared" ref="D555:E555" si="556">left(B555,3)</f>
        <v>EGY</v>
      </c>
      <c r="E555" s="53" t="str">
        <f t="shared" si="556"/>
        <v>SAU</v>
      </c>
      <c r="F555" s="53">
        <f>max(SUMIFS('Input - Capacities'!$I$3:$I$1128,'Input - Capacities'!$F$3:$F$1128,A555))</f>
        <v>0</v>
      </c>
      <c r="G555" s="53">
        <f>max(SUMIFS('Input - Capacities'!$J$3:$J$1128,'Input - Capacities'!$F$3:$F$1128,A555))*-1</f>
        <v>0</v>
      </c>
      <c r="H555" s="53" t="str">
        <f>if(len(vlookup(A555,'Input - Capacities'!$F$3:$W$2013,6,0))&gt;0,vlookup(A555,'Input - Capacities'!$F$3:$W$2013,6,0),"-")</f>
        <v>-</v>
      </c>
      <c r="I555" s="53" t="str">
        <f>if(len(vlookup(A555,'Input - Capacities'!$F$3:$W$2013,7,0))&gt;0,vlookup(A555,'Input - Capacities'!$F$3:$W$2013,7,0),"-")</f>
        <v>-</v>
      </c>
      <c r="J555" s="54" t="str">
        <f>if(len(vlookup(A555,'Input - Capacities'!$F$3:$W$2013,13,0))&gt;0,vlookup(A555,'Input - Capacities'!$F$3:$W$2013,13,0),"-")</f>
        <v>https://reglobal.org/egypts-re-transition-focus-on-becoming-a-regional-energy-hub/#:~:text=In%20addition%2C%20Egypt%27s%20grid%20is,be%20transmitted%20under%20the%20project.</v>
      </c>
      <c r="K555" s="54" t="str">
        <f>if(len(vlookup(A555,'Input - Capacities'!$F$3:$W$2013,14,0))&gt;0,vlookup(A555,'Input - Capacities'!$F$3:$W$2013,14,0),"-")</f>
        <v>https://renewablewatch.in/2023/08/30/transmission-ties-saudi-arabias-regional-connections/</v>
      </c>
      <c r="L555" s="53" t="str">
        <f>if(len(vlookup(A555,'Input - Capacities'!$F$3:$W$2013,17,0))&gt;0,vlookup(A555,'Input - Capacities'!$F$3:$W$2013,17,0),"-")</f>
        <v>-</v>
      </c>
      <c r="M555" s="53" t="str">
        <f>if(len(vlookup(A555,'Input - Capacities'!$F$3:$W$2013,18,0))&gt;0,vlookup(A555,'Input - Capacities'!$F$3:$W$2013,18,0),"-")</f>
        <v>-</v>
      </c>
    </row>
    <row r="556">
      <c r="A556" s="53" t="str">
        <f t="array" ref="A556">IFERROR(INDEX('Input - Capacities'!$F$3:$F$1128, MATCH(0,COUNTIF($A$1:A555, 'Input - Capacities'!$F$3:$F$1128), 0)),"")</f>
        <v>TRNEGYXXSDNXX</v>
      </c>
      <c r="B556" s="53" t="str">
        <f t="shared" si="2"/>
        <v>EGYXX</v>
      </c>
      <c r="C556" s="53" t="str">
        <f t="shared" si="3"/>
        <v>SDNXX</v>
      </c>
      <c r="D556" s="53" t="str">
        <f t="shared" ref="D556:E556" si="557">left(B556,3)</f>
        <v>EGY</v>
      </c>
      <c r="E556" s="53" t="str">
        <f t="shared" si="557"/>
        <v>SDN</v>
      </c>
      <c r="F556" s="53">
        <f>max(SUMIFS('Input - Capacities'!$I$3:$I$1128,'Input - Capacities'!$F$3:$F$1128,A556))</f>
        <v>300</v>
      </c>
      <c r="G556" s="53">
        <f>max(SUMIFS('Input - Capacities'!$J$3:$J$1128,'Input - Capacities'!$F$3:$F$1128,A556))*-1</f>
        <v>300</v>
      </c>
      <c r="H556" s="53">
        <f>if(len(vlookup(A556,'Input - Capacities'!$F$3:$W$2013,6,0))&gt;0,vlookup(A556,'Input - Capacities'!$F$3:$W$2013,6,0),"-")</f>
        <v>220</v>
      </c>
      <c r="I556" s="53">
        <f>if(len(vlookup(A556,'Input - Capacities'!$F$3:$W$2013,7,0))&gt;0,vlookup(A556,'Input - Capacities'!$F$3:$W$2013,7,0),"-")</f>
        <v>70</v>
      </c>
      <c r="J556" s="54" t="str">
        <f>if(len(vlookup(A556,'Input - Capacities'!$F$3:$W$2013,13,0))&gt;0,vlookup(A556,'Input - Capacities'!$F$3:$W$2013,13,0),"-")</f>
        <v>https://www.sciencedirect.com/science/article/pii/S097308262030243X#f0005</v>
      </c>
      <c r="K556" s="55" t="str">
        <f>if(len(vlookup(A556,'Input - Capacities'!$F$3:$W$2013,14,0))&gt;0,vlookup(A556,'Input - Capacities'!$F$3:$W$2013,14,0),"-")</f>
        <v>-</v>
      </c>
      <c r="L556" s="53" t="str">
        <f>if(len(vlookup(A556,'Input - Capacities'!$F$3:$W$2013,17,0))&gt;0,vlookup(A556,'Input - Capacities'!$F$3:$W$2013,17,0),"-")</f>
        <v>-</v>
      </c>
      <c r="M556" s="53" t="str">
        <f>if(len(vlookup(A556,'Input - Capacities'!$F$3:$W$2013,18,0))&gt;0,vlookup(A556,'Input - Capacities'!$F$3:$W$2013,18,0),"-")</f>
        <v>-</v>
      </c>
    </row>
    <row r="557">
      <c r="A557" s="53" t="str">
        <f t="array" ref="A557">IFERROR(INDEX('Input - Capacities'!$F$3:$F$1128, MATCH(0,COUNTIF($A$1:A556, 'Input - Capacities'!$F$3:$F$1128), 0)),"")</f>
        <v>TRNERIXXETHXX</v>
      </c>
      <c r="B557" s="53" t="str">
        <f t="shared" si="2"/>
        <v>ERIXX</v>
      </c>
      <c r="C557" s="53" t="str">
        <f t="shared" si="3"/>
        <v>ETHXX</v>
      </c>
      <c r="D557" s="53" t="str">
        <f t="shared" ref="D557:E557" si="558">left(B557,3)</f>
        <v>ERI</v>
      </c>
      <c r="E557" s="53" t="str">
        <f t="shared" si="558"/>
        <v>ETH</v>
      </c>
      <c r="F557" s="53">
        <f>max(SUMIFS('Input - Capacities'!$I$3:$I$1128,'Input - Capacities'!$F$3:$F$1128,A557))</f>
        <v>0</v>
      </c>
      <c r="G557" s="53">
        <f>max(SUMIFS('Input - Capacities'!$J$3:$J$1128,'Input - Capacities'!$F$3:$F$1128,A557))*-1</f>
        <v>0</v>
      </c>
      <c r="H557" s="53" t="str">
        <f>if(len(vlookup(A557,'Input - Capacities'!$F$3:$W$2013,6,0))&gt;0,vlookup(A557,'Input - Capacities'!$F$3:$W$2013,6,0),"-")</f>
        <v>-</v>
      </c>
      <c r="I557" s="53" t="str">
        <f>if(len(vlookup(A557,'Input - Capacities'!$F$3:$W$2013,7,0))&gt;0,vlookup(A557,'Input - Capacities'!$F$3:$W$2013,7,0),"-")</f>
        <v>-</v>
      </c>
      <c r="J557" s="54" t="str">
        <f>if(len(vlookup(A557,'Input - Capacities'!$F$3:$W$2013,13,0))&gt;0,vlookup(A557,'Input - Capacities'!$F$3:$W$2013,13,0),"-")</f>
        <v>https://www.sciencedirect.com/science/article/pii/S097308262030243X#f0005</v>
      </c>
      <c r="K557" s="55" t="str">
        <f>if(len(vlookup(A557,'Input - Capacities'!$F$3:$W$2013,14,0))&gt;0,vlookup(A557,'Input - Capacities'!$F$3:$W$2013,14,0),"-")</f>
        <v>-</v>
      </c>
      <c r="L557" s="53" t="str">
        <f>if(len(vlookup(A557,'Input - Capacities'!$F$3:$W$2013,17,0))&gt;0,vlookup(A557,'Input - Capacities'!$F$3:$W$2013,17,0),"-")</f>
        <v>-</v>
      </c>
      <c r="M557" s="53" t="str">
        <f>if(len(vlookup(A557,'Input - Capacities'!$F$3:$W$2013,18,0))&gt;0,vlookup(A557,'Input - Capacities'!$F$3:$W$2013,18,0),"-")</f>
        <v>-</v>
      </c>
    </row>
    <row r="558">
      <c r="A558" s="53" t="str">
        <f t="array" ref="A558">IFERROR(INDEX('Input - Capacities'!$F$3:$F$1128, MATCH(0,COUNTIF($A$1:A557, 'Input - Capacities'!$F$3:$F$1128), 0)),"")</f>
        <v>TRNERIXXSDNXX</v>
      </c>
      <c r="B558" s="53" t="str">
        <f t="shared" si="2"/>
        <v>ERIXX</v>
      </c>
      <c r="C558" s="53" t="str">
        <f t="shared" si="3"/>
        <v>SDNXX</v>
      </c>
      <c r="D558" s="53" t="str">
        <f t="shared" ref="D558:E558" si="559">left(B558,3)</f>
        <v>ERI</v>
      </c>
      <c r="E558" s="53" t="str">
        <f t="shared" si="559"/>
        <v>SDN</v>
      </c>
      <c r="F558" s="53">
        <f>max(SUMIFS('Input - Capacities'!$I$3:$I$1128,'Input - Capacities'!$F$3:$F$1128,A558))</f>
        <v>0</v>
      </c>
      <c r="G558" s="53">
        <f>max(SUMIFS('Input - Capacities'!$J$3:$J$1128,'Input - Capacities'!$F$3:$F$1128,A558))*-1</f>
        <v>0</v>
      </c>
      <c r="H558" s="53" t="str">
        <f>if(len(vlookup(A558,'Input - Capacities'!$F$3:$W$2013,6,0))&gt;0,vlookup(A558,'Input - Capacities'!$F$3:$W$2013,6,0),"-")</f>
        <v>-</v>
      </c>
      <c r="I558" s="53" t="str">
        <f>if(len(vlookup(A558,'Input - Capacities'!$F$3:$W$2013,7,0))&gt;0,vlookup(A558,'Input - Capacities'!$F$3:$W$2013,7,0),"-")</f>
        <v>-</v>
      </c>
      <c r="J558" s="54" t="str">
        <f>if(len(vlookup(A558,'Input - Capacities'!$F$3:$W$2013,13,0))&gt;0,vlookup(A558,'Input - Capacities'!$F$3:$W$2013,13,0),"-")</f>
        <v>https://www.sciencedirect.com/science/article/pii/S097308262030243X#f0005</v>
      </c>
      <c r="K558" s="55" t="str">
        <f>if(len(vlookup(A558,'Input - Capacities'!$F$3:$W$2013,14,0))&gt;0,vlookup(A558,'Input - Capacities'!$F$3:$W$2013,14,0),"-")</f>
        <v>-</v>
      </c>
      <c r="L558" s="53" t="str">
        <f>if(len(vlookup(A558,'Input - Capacities'!$F$3:$W$2013,17,0))&gt;0,vlookup(A558,'Input - Capacities'!$F$3:$W$2013,17,0),"-")</f>
        <v>-</v>
      </c>
      <c r="M558" s="53" t="str">
        <f>if(len(vlookup(A558,'Input - Capacities'!$F$3:$W$2013,18,0))&gt;0,vlookup(A558,'Input - Capacities'!$F$3:$W$2013,18,0),"-")</f>
        <v>-</v>
      </c>
    </row>
    <row r="559">
      <c r="A559" s="53" t="str">
        <f t="array" ref="A559">IFERROR(INDEX('Input - Capacities'!$F$3:$F$1128, MATCH(0,COUNTIF($A$1:A558, 'Input - Capacities'!$F$3:$F$1128), 0)),"")</f>
        <v>TRNERIXXYEMXX</v>
      </c>
      <c r="B559" s="53" t="str">
        <f t="shared" si="2"/>
        <v>ERIXX</v>
      </c>
      <c r="C559" s="53" t="str">
        <f t="shared" si="3"/>
        <v>YEMXX</v>
      </c>
      <c r="D559" s="53" t="str">
        <f t="shared" ref="D559:E559" si="560">left(B559,3)</f>
        <v>ERI</v>
      </c>
      <c r="E559" s="53" t="str">
        <f t="shared" si="560"/>
        <v>YEM</v>
      </c>
      <c r="F559" s="53">
        <f>max(SUMIFS('Input - Capacities'!$I$3:$I$1128,'Input - Capacities'!$F$3:$F$1128,A559))</f>
        <v>0</v>
      </c>
      <c r="G559" s="53">
        <f>max(SUMIFS('Input - Capacities'!$J$3:$J$1128,'Input - Capacities'!$F$3:$F$1128,A559))*-1</f>
        <v>0</v>
      </c>
      <c r="H559" s="53" t="str">
        <f>if(len(vlookup(A559,'Input - Capacities'!$F$3:$W$2013,6,0))&gt;0,vlookup(A559,'Input - Capacities'!$F$3:$W$2013,6,0),"-")</f>
        <v>-</v>
      </c>
      <c r="I559" s="53" t="str">
        <f>if(len(vlookup(A559,'Input - Capacities'!$F$3:$W$2013,7,0))&gt;0,vlookup(A559,'Input - Capacities'!$F$3:$W$2013,7,0),"-")</f>
        <v>-</v>
      </c>
      <c r="J559" s="54" t="str">
        <f>if(len(vlookup(A559,'Input - Capacities'!$F$3:$W$2013,13,0))&gt;0,vlookup(A559,'Input - Capacities'!$F$3:$W$2013,13,0),"-")</f>
        <v>https://openinframap.org/#4.45/15.69/47.3</v>
      </c>
      <c r="K559" s="55" t="str">
        <f>if(len(vlookup(A559,'Input - Capacities'!$F$3:$W$2013,14,0))&gt;0,vlookup(A559,'Input - Capacities'!$F$3:$W$2013,14,0),"-")</f>
        <v>-</v>
      </c>
      <c r="L559" s="53" t="str">
        <f>if(len(vlookup(A559,'Input - Capacities'!$F$3:$W$2013,17,0))&gt;0,vlookup(A559,'Input - Capacities'!$F$3:$W$2013,17,0),"-")</f>
        <v>-</v>
      </c>
      <c r="M559" s="53" t="str">
        <f>if(len(vlookup(A559,'Input - Capacities'!$F$3:$W$2013,18,0))&gt;0,vlookup(A559,'Input - Capacities'!$F$3:$W$2013,18,0),"-")</f>
        <v>-</v>
      </c>
    </row>
    <row r="560">
      <c r="A560" s="53" t="str">
        <f t="array" ref="A560">IFERROR(INDEX('Input - Capacities'!$F$3:$F$1128, MATCH(0,COUNTIF($A$1:A559, 'Input - Capacities'!$F$3:$F$1128), 0)),"")</f>
        <v>TRNESHXXMARXX</v>
      </c>
      <c r="B560" s="53" t="str">
        <f t="shared" si="2"/>
        <v>ESHXX</v>
      </c>
      <c r="C560" s="53" t="str">
        <f t="shared" si="3"/>
        <v>MARXX</v>
      </c>
      <c r="D560" s="53" t="str">
        <f t="shared" ref="D560:E560" si="561">left(B560,3)</f>
        <v>ESH</v>
      </c>
      <c r="E560" s="53" t="str">
        <f t="shared" si="561"/>
        <v>MAR</v>
      </c>
      <c r="F560" s="53">
        <f>max(SUMIFS('Input - Capacities'!$I$3:$I$1128,'Input - Capacities'!$F$3:$F$1128,A560))</f>
        <v>800</v>
      </c>
      <c r="G560" s="53">
        <f>max(SUMIFS('Input - Capacities'!$J$3:$J$1128,'Input - Capacities'!$F$3:$F$1128,A560))*-1</f>
        <v>800</v>
      </c>
      <c r="H560" s="53">
        <f>if(len(vlookup(A560,'Input - Capacities'!$F$3:$W$2013,6,0))&gt;0,vlookup(A560,'Input - Capacities'!$F$3:$W$2013,6,0),"-")</f>
        <v>400</v>
      </c>
      <c r="I560" s="53" t="str">
        <f>if(len(vlookup(A560,'Input - Capacities'!$F$3:$W$2013,7,0))&gt;0,vlookup(A560,'Input - Capacities'!$F$3:$W$2013,7,0),"-")</f>
        <v>-</v>
      </c>
      <c r="J560" s="54" t="str">
        <f>if(len(vlookup(A560,'Input - Capacities'!$F$3:$W$2013,13,0))&gt;0,vlookup(A560,'Input - Capacities'!$F$3:$W$2013,13,0),"-")</f>
        <v>https://www.sciencedirect.com/science/article/pii/S0962629823000495#bib85</v>
      </c>
      <c r="K560" s="55" t="str">
        <f>if(len(vlookup(A560,'Input - Capacities'!$F$3:$W$2013,14,0))&gt;0,vlookup(A560,'Input - Capacities'!$F$3:$W$2013,14,0),"-")</f>
        <v>-</v>
      </c>
      <c r="L560" s="53" t="str">
        <f>if(len(vlookup(A560,'Input - Capacities'!$F$3:$W$2013,17,0))&gt;0,vlookup(A560,'Input - Capacities'!$F$3:$W$2013,17,0),"-")</f>
        <v>-</v>
      </c>
      <c r="M560" s="53" t="str">
        <f>if(len(vlookup(A560,'Input - Capacities'!$F$3:$W$2013,18,0))&gt;0,vlookup(A560,'Input - Capacities'!$F$3:$W$2013,18,0),"-")</f>
        <v>-</v>
      </c>
    </row>
    <row r="561">
      <c r="A561" s="53" t="str">
        <f t="array" ref="A561">IFERROR(INDEX('Input - Capacities'!$F$3:$F$1128, MATCH(0,COUNTIF($A$1:A560, 'Input - Capacities'!$F$3:$F$1128), 0)),"")</f>
        <v>TRNESHXXMRTXX</v>
      </c>
      <c r="B561" s="53" t="str">
        <f t="shared" si="2"/>
        <v>ESHXX</v>
      </c>
      <c r="C561" s="53" t="str">
        <f t="shared" si="3"/>
        <v>MRTXX</v>
      </c>
      <c r="D561" s="53" t="str">
        <f t="shared" ref="D561:E561" si="562">left(B561,3)</f>
        <v>ESH</v>
      </c>
      <c r="E561" s="53" t="str">
        <f t="shared" si="562"/>
        <v>MRT</v>
      </c>
      <c r="F561" s="53">
        <f>max(SUMIFS('Input - Capacities'!$I$3:$I$1128,'Input - Capacities'!$F$3:$F$1128,A561))</f>
        <v>0</v>
      </c>
      <c r="G561" s="53">
        <f>max(SUMIFS('Input - Capacities'!$J$3:$J$1128,'Input - Capacities'!$F$3:$F$1128,A561))*-1</f>
        <v>0</v>
      </c>
      <c r="H561" s="53" t="str">
        <f>if(len(vlookup(A561,'Input - Capacities'!$F$3:$W$2013,6,0))&gt;0,vlookup(A561,'Input - Capacities'!$F$3:$W$2013,6,0),"-")</f>
        <v>-</v>
      </c>
      <c r="I561" s="53" t="str">
        <f>if(len(vlookup(A561,'Input - Capacities'!$F$3:$W$2013,7,0))&gt;0,vlookup(A561,'Input - Capacities'!$F$3:$W$2013,7,0),"-")</f>
        <v>-</v>
      </c>
      <c r="J561" s="54" t="str">
        <f>if(len(vlookup(A561,'Input - Capacities'!$F$3:$W$2013,13,0))&gt;0,vlookup(A561,'Input - Capacities'!$F$3:$W$2013,13,0),"-")</f>
        <v>https://www.sciencedirect.com/science/article/pii/S2352484718302981#fig3</v>
      </c>
      <c r="K561" s="55" t="str">
        <f>if(len(vlookup(A561,'Input - Capacities'!$F$3:$W$2013,14,0))&gt;0,vlookup(A561,'Input - Capacities'!$F$3:$W$2013,14,0),"-")</f>
        <v>-</v>
      </c>
      <c r="L561" s="53" t="str">
        <f>if(len(vlookup(A561,'Input - Capacities'!$F$3:$W$2013,17,0))&gt;0,vlookup(A561,'Input - Capacities'!$F$3:$W$2013,17,0),"-")</f>
        <v>-</v>
      </c>
      <c r="M561" s="53" t="str">
        <f>if(len(vlookup(A561,'Input - Capacities'!$F$3:$W$2013,18,0))&gt;0,vlookup(A561,'Input - Capacities'!$F$3:$W$2013,18,0),"-")</f>
        <v>-</v>
      </c>
    </row>
    <row r="562">
      <c r="A562" s="53" t="str">
        <f t="array" ref="A562">IFERROR(INDEX('Input - Capacities'!$F$3:$F$1128, MATCH(0,COUNTIF($A$1:A561, 'Input - Capacities'!$F$3:$F$1128), 0)),"")</f>
        <v>TRNGABXXGNQXX</v>
      </c>
      <c r="B562" s="53" t="str">
        <f t="shared" si="2"/>
        <v>GABXX</v>
      </c>
      <c r="C562" s="53" t="str">
        <f t="shared" si="3"/>
        <v>GNQXX</v>
      </c>
      <c r="D562" s="53" t="str">
        <f t="shared" ref="D562:E562" si="563">left(B562,3)</f>
        <v>GAB</v>
      </c>
      <c r="E562" s="53" t="str">
        <f t="shared" si="563"/>
        <v>GNQ</v>
      </c>
      <c r="F562" s="53">
        <f>max(SUMIFS('Input - Capacities'!$I$3:$I$1128,'Input - Capacities'!$F$3:$F$1128,A562))</f>
        <v>0</v>
      </c>
      <c r="G562" s="53">
        <f>max(SUMIFS('Input - Capacities'!$J$3:$J$1128,'Input - Capacities'!$F$3:$F$1128,A562))*-1</f>
        <v>0</v>
      </c>
      <c r="H562" s="53" t="str">
        <f>if(len(vlookup(A562,'Input - Capacities'!$F$3:$W$2013,6,0))&gt;0,vlookup(A562,'Input - Capacities'!$F$3:$W$2013,6,0),"-")</f>
        <v>-</v>
      </c>
      <c r="I562" s="53" t="str">
        <f>if(len(vlookup(A562,'Input - Capacities'!$F$3:$W$2013,7,0))&gt;0,vlookup(A562,'Input - Capacities'!$F$3:$W$2013,7,0),"-")</f>
        <v>-</v>
      </c>
      <c r="J562" s="54" t="str">
        <f>if(len(vlookup(A562,'Input - Capacities'!$F$3:$W$2013,13,0))&gt;0,vlookup(A562,'Input - Capacities'!$F$3:$W$2013,13,0),"-")</f>
        <v>https://www.seetao.com/details/214749.html</v>
      </c>
      <c r="K562" s="55" t="str">
        <f>if(len(vlookup(A562,'Input - Capacities'!$F$3:$W$2013,14,0))&gt;0,vlookup(A562,'Input - Capacities'!$F$3:$W$2013,14,0),"-")</f>
        <v>-</v>
      </c>
      <c r="L562" s="53" t="str">
        <f>if(len(vlookup(A562,'Input - Capacities'!$F$3:$W$2013,17,0))&gt;0,vlookup(A562,'Input - Capacities'!$F$3:$W$2013,17,0),"-")</f>
        <v>-</v>
      </c>
      <c r="M562" s="53" t="str">
        <f>if(len(vlookup(A562,'Input - Capacities'!$F$3:$W$2013,18,0))&gt;0,vlookup(A562,'Input - Capacities'!$F$3:$W$2013,18,0),"-")</f>
        <v>Contract signed as of 20/05/2023 for the power grid interconnection project between Equatorial Guinea and Gabon by ministry officals. However no specifics regarding MW, voltage found.</v>
      </c>
    </row>
    <row r="563">
      <c r="A563" s="53" t="str">
        <f t="array" ref="A563">IFERROR(INDEX('Input - Capacities'!$F$3:$F$1128, MATCH(0,COUNTIF($A$1:A562, 'Input - Capacities'!$F$3:$F$1128), 0)),"")</f>
        <v>TRNGINXXGNBXX</v>
      </c>
      <c r="B563" s="53" t="str">
        <f t="shared" si="2"/>
        <v>GINXX</v>
      </c>
      <c r="C563" s="53" t="str">
        <f t="shared" si="3"/>
        <v>GNBXX</v>
      </c>
      <c r="D563" s="53" t="str">
        <f t="shared" ref="D563:E563" si="564">left(B563,3)</f>
        <v>GIN</v>
      </c>
      <c r="E563" s="53" t="str">
        <f t="shared" si="564"/>
        <v>GNB</v>
      </c>
      <c r="F563" s="53">
        <f>max(SUMIFS('Input - Capacities'!$I$3:$I$1128,'Input - Capacities'!$F$3:$F$1128,A563))</f>
        <v>0</v>
      </c>
      <c r="G563" s="53">
        <f>max(SUMIFS('Input - Capacities'!$J$3:$J$1128,'Input - Capacities'!$F$3:$F$1128,A563))*-1</f>
        <v>0</v>
      </c>
      <c r="H563" s="53" t="str">
        <f>if(len(vlookup(A563,'Input - Capacities'!$F$3:$W$2013,6,0))&gt;0,vlookup(A563,'Input - Capacities'!$F$3:$W$2013,6,0),"-")</f>
        <v>-</v>
      </c>
      <c r="I563" s="53" t="str">
        <f>if(len(vlookup(A563,'Input - Capacities'!$F$3:$W$2013,7,0))&gt;0,vlookup(A563,'Input - Capacities'!$F$3:$W$2013,7,0),"-")</f>
        <v>-</v>
      </c>
      <c r="J563" s="54" t="str">
        <f>if(len(vlookup(A563,'Input - Capacities'!$F$3:$W$2013,13,0))&gt;0,vlookup(A563,'Input - Capacities'!$F$3:$W$2013,13,0),"-")</f>
        <v>https://www.ecowapp.org/sites/default/files/wapp_2020-2023_business_plan_0.pdf</v>
      </c>
      <c r="K563" s="55" t="str">
        <f>if(len(vlookup(A563,'Input - Capacities'!$F$3:$W$2013,14,0))&gt;0,vlookup(A563,'Input - Capacities'!$F$3:$W$2013,14,0),"-")</f>
        <v>-</v>
      </c>
      <c r="L563" s="53" t="str">
        <f>if(len(vlookup(A563,'Input - Capacities'!$F$3:$W$2013,17,0))&gt;0,vlookup(A563,'Input - Capacities'!$F$3:$W$2013,17,0),"-")</f>
        <v>-</v>
      </c>
      <c r="M563" s="53" t="str">
        <f>if(len(vlookup(A563,'Input - Capacities'!$F$3:$W$2013,18,0))&gt;0,vlookup(A563,'Input - Capacities'!$F$3:$W$2013,18,0),"-")</f>
        <v>-</v>
      </c>
    </row>
    <row r="564">
      <c r="A564" s="53" t="str">
        <f t="array" ref="A564">IFERROR(INDEX('Input - Capacities'!$F$3:$F$1128, MATCH(0,COUNTIF($A$1:A563, 'Input - Capacities'!$F$3:$F$1128), 0)),"")</f>
        <v>TRNGINXXLBRXX</v>
      </c>
      <c r="B564" s="53" t="str">
        <f t="shared" si="2"/>
        <v>GINXX</v>
      </c>
      <c r="C564" s="53" t="str">
        <f t="shared" si="3"/>
        <v>LBRXX</v>
      </c>
      <c r="D564" s="53" t="str">
        <f t="shared" ref="D564:E564" si="565">left(B564,3)</f>
        <v>GIN</v>
      </c>
      <c r="E564" s="53" t="str">
        <f t="shared" si="565"/>
        <v>LBR</v>
      </c>
      <c r="F564" s="53">
        <f>max(SUMIFS('Input - Capacities'!$I$3:$I$1128,'Input - Capacities'!$F$3:$F$1128,A564))</f>
        <v>0</v>
      </c>
      <c r="G564" s="53">
        <f>max(SUMIFS('Input - Capacities'!$J$3:$J$1128,'Input - Capacities'!$F$3:$F$1128,A564))*-1</f>
        <v>0</v>
      </c>
      <c r="H564" s="53" t="str">
        <f>if(len(vlookup(A564,'Input - Capacities'!$F$3:$W$2013,6,0))&gt;0,vlookup(A564,'Input - Capacities'!$F$3:$W$2013,6,0),"-")</f>
        <v>-</v>
      </c>
      <c r="I564" s="53" t="str">
        <f>if(len(vlookup(A564,'Input - Capacities'!$F$3:$W$2013,7,0))&gt;0,vlookup(A564,'Input - Capacities'!$F$3:$W$2013,7,0),"-")</f>
        <v>-</v>
      </c>
      <c r="J564" s="54" t="str">
        <f>if(len(vlookup(A564,'Input - Capacities'!$F$3:$W$2013,13,0))&gt;0,vlookup(A564,'Input - Capacities'!$F$3:$W$2013,13,0),"-")</f>
        <v>https://www.ecowapp.org/sites/default/files/volume_0.pdf</v>
      </c>
      <c r="K564" s="55" t="str">
        <f>if(len(vlookup(A564,'Input - Capacities'!$F$3:$W$2013,14,0))&gt;0,vlookup(A564,'Input - Capacities'!$F$3:$W$2013,14,0),"-")</f>
        <v>-</v>
      </c>
      <c r="L564" s="53" t="str">
        <f>if(len(vlookup(A564,'Input - Capacities'!$F$3:$W$2013,17,0))&gt;0,vlookup(A564,'Input - Capacities'!$F$3:$W$2013,17,0),"-")</f>
        <v>-</v>
      </c>
      <c r="M564" s="53" t="str">
        <f>if(len(vlookup(A564,'Input - Capacities'!$F$3:$W$2013,18,0))&gt;0,vlookup(A564,'Input - Capacities'!$F$3:$W$2013,18,0),"-")</f>
        <v>-</v>
      </c>
    </row>
    <row r="565">
      <c r="A565" s="53" t="str">
        <f t="array" ref="A565">IFERROR(INDEX('Input - Capacities'!$F$3:$F$1128, MATCH(0,COUNTIF($A$1:A564, 'Input - Capacities'!$F$3:$F$1128), 0)),"")</f>
        <v>TRNGINXXMLIXX</v>
      </c>
      <c r="B565" s="53" t="str">
        <f t="shared" si="2"/>
        <v>GINXX</v>
      </c>
      <c r="C565" s="53" t="str">
        <f t="shared" si="3"/>
        <v>MLIXX</v>
      </c>
      <c r="D565" s="53" t="str">
        <f t="shared" ref="D565:E565" si="566">left(B565,3)</f>
        <v>GIN</v>
      </c>
      <c r="E565" s="53" t="str">
        <f t="shared" si="566"/>
        <v>MLI</v>
      </c>
      <c r="F565" s="53">
        <f>max(SUMIFS('Input - Capacities'!$I$3:$I$1128,'Input - Capacities'!$F$3:$F$1128,A565))</f>
        <v>0</v>
      </c>
      <c r="G565" s="53">
        <f>max(SUMIFS('Input - Capacities'!$J$3:$J$1128,'Input - Capacities'!$F$3:$F$1128,A565))*-1</f>
        <v>0</v>
      </c>
      <c r="H565" s="53" t="str">
        <f>if(len(vlookup(A565,'Input - Capacities'!$F$3:$W$2013,6,0))&gt;0,vlookup(A565,'Input - Capacities'!$F$3:$W$2013,6,0),"-")</f>
        <v>-</v>
      </c>
      <c r="I565" s="53" t="str">
        <f>if(len(vlookup(A565,'Input - Capacities'!$F$3:$W$2013,7,0))&gt;0,vlookup(A565,'Input - Capacities'!$F$3:$W$2013,7,0),"-")</f>
        <v>-</v>
      </c>
      <c r="J565" s="54" t="str">
        <f>if(len(vlookup(A565,'Input - Capacities'!$F$3:$W$2013,13,0))&gt;0,vlookup(A565,'Input - Capacities'!$F$3:$W$2013,13,0),"-")</f>
        <v>https://www.ecowapp.org/sites/default/files/volume_0.pdf</v>
      </c>
      <c r="K565" s="55" t="str">
        <f>if(len(vlookup(A565,'Input - Capacities'!$F$3:$W$2013,14,0))&gt;0,vlookup(A565,'Input - Capacities'!$F$3:$W$2013,14,0),"-")</f>
        <v>-</v>
      </c>
      <c r="L565" s="53" t="str">
        <f>if(len(vlookup(A565,'Input - Capacities'!$F$3:$W$2013,17,0))&gt;0,vlookup(A565,'Input - Capacities'!$F$3:$W$2013,17,0),"-")</f>
        <v>-</v>
      </c>
      <c r="M565" s="53" t="str">
        <f>if(len(vlookup(A565,'Input - Capacities'!$F$3:$W$2013,18,0))&gt;0,vlookup(A565,'Input - Capacities'!$F$3:$W$2013,18,0),"-")</f>
        <v>-</v>
      </c>
    </row>
    <row r="566">
      <c r="A566" s="53" t="str">
        <f t="array" ref="A566">IFERROR(INDEX('Input - Capacities'!$F$3:$F$1128, MATCH(0,COUNTIF($A$1:A565, 'Input - Capacities'!$F$3:$F$1128), 0)),"")</f>
        <v>TRNGINXXSENXX</v>
      </c>
      <c r="B566" s="53" t="str">
        <f t="shared" si="2"/>
        <v>GINXX</v>
      </c>
      <c r="C566" s="53" t="str">
        <f t="shared" si="3"/>
        <v>SENXX</v>
      </c>
      <c r="D566" s="53" t="str">
        <f t="shared" ref="D566:E566" si="567">left(B566,3)</f>
        <v>GIN</v>
      </c>
      <c r="E566" s="53" t="str">
        <f t="shared" si="567"/>
        <v>SEN</v>
      </c>
      <c r="F566" s="53">
        <f>max(SUMIFS('Input - Capacities'!$I$3:$I$1128,'Input - Capacities'!$F$3:$F$1128,A566))</f>
        <v>0</v>
      </c>
      <c r="G566" s="53">
        <f>max(SUMIFS('Input - Capacities'!$J$3:$J$1128,'Input - Capacities'!$F$3:$F$1128,A566))*-1</f>
        <v>0</v>
      </c>
      <c r="H566" s="53" t="str">
        <f>if(len(vlookup(A566,'Input - Capacities'!$F$3:$W$2013,6,0))&gt;0,vlookup(A566,'Input - Capacities'!$F$3:$W$2013,6,0),"-")</f>
        <v>-</v>
      </c>
      <c r="I566" s="53" t="str">
        <f>if(len(vlookup(A566,'Input - Capacities'!$F$3:$W$2013,7,0))&gt;0,vlookup(A566,'Input - Capacities'!$F$3:$W$2013,7,0),"-")</f>
        <v>-</v>
      </c>
      <c r="J566" s="54" t="str">
        <f>if(len(vlookup(A566,'Input - Capacities'!$F$3:$W$2013,13,0))&gt;0,vlookup(A566,'Input - Capacities'!$F$3:$W$2013,13,0),"-")</f>
        <v>https://www.ecowapp.org/sites/default/files/volume_0.pdf</v>
      </c>
      <c r="K566" s="55" t="str">
        <f>if(len(vlookup(A566,'Input - Capacities'!$F$3:$W$2013,14,0))&gt;0,vlookup(A566,'Input - Capacities'!$F$3:$W$2013,14,0),"-")</f>
        <v>-</v>
      </c>
      <c r="L566" s="53" t="str">
        <f>if(len(vlookup(A566,'Input - Capacities'!$F$3:$W$2013,17,0))&gt;0,vlookup(A566,'Input - Capacities'!$F$3:$W$2013,17,0),"-")</f>
        <v>-</v>
      </c>
      <c r="M566" s="53" t="str">
        <f>if(len(vlookup(A566,'Input - Capacities'!$F$3:$W$2013,18,0))&gt;0,vlookup(A566,'Input - Capacities'!$F$3:$W$2013,18,0),"-")</f>
        <v>-</v>
      </c>
    </row>
    <row r="567">
      <c r="A567" s="53" t="str">
        <f t="array" ref="A567">IFERROR(INDEX('Input - Capacities'!$F$3:$F$1128, MATCH(0,COUNTIF($A$1:A566, 'Input - Capacities'!$F$3:$F$1128), 0)),"")</f>
        <v>TRNGINXXSLEXX</v>
      </c>
      <c r="B567" s="53" t="str">
        <f t="shared" si="2"/>
        <v>GINXX</v>
      </c>
      <c r="C567" s="53" t="str">
        <f t="shared" si="3"/>
        <v>SLEXX</v>
      </c>
      <c r="D567" s="53" t="str">
        <f t="shared" ref="D567:E567" si="568">left(B567,3)</f>
        <v>GIN</v>
      </c>
      <c r="E567" s="53" t="str">
        <f t="shared" si="568"/>
        <v>SLE</v>
      </c>
      <c r="F567" s="53">
        <f>max(SUMIFS('Input - Capacities'!$I$3:$I$1128,'Input - Capacities'!$F$3:$F$1128,A567))</f>
        <v>0</v>
      </c>
      <c r="G567" s="53">
        <f>max(SUMIFS('Input - Capacities'!$J$3:$J$1128,'Input - Capacities'!$F$3:$F$1128,A567))*-1</f>
        <v>0</v>
      </c>
      <c r="H567" s="53" t="str">
        <f>if(len(vlookup(A567,'Input - Capacities'!$F$3:$W$2013,6,0))&gt;0,vlookup(A567,'Input - Capacities'!$F$3:$W$2013,6,0),"-")</f>
        <v>-</v>
      </c>
      <c r="I567" s="53" t="str">
        <f>if(len(vlookup(A567,'Input - Capacities'!$F$3:$W$2013,7,0))&gt;0,vlookup(A567,'Input - Capacities'!$F$3:$W$2013,7,0),"-")</f>
        <v>-</v>
      </c>
      <c r="J567" s="54" t="str">
        <f>if(len(vlookup(A567,'Input - Capacities'!$F$3:$W$2013,13,0))&gt;0,vlookup(A567,'Input - Capacities'!$F$3:$W$2013,13,0),"-")</f>
        <v>https://www.ecowapp.org/sites/default/files/volume_0.pdf</v>
      </c>
      <c r="K567" s="55" t="str">
        <f>if(len(vlookup(A567,'Input - Capacities'!$F$3:$W$2013,14,0))&gt;0,vlookup(A567,'Input - Capacities'!$F$3:$W$2013,14,0),"-")</f>
        <v>-</v>
      </c>
      <c r="L567" s="53" t="str">
        <f>if(len(vlookup(A567,'Input - Capacities'!$F$3:$W$2013,17,0))&gt;0,vlookup(A567,'Input - Capacities'!$F$3:$W$2013,17,0),"-")</f>
        <v>-</v>
      </c>
      <c r="M567" s="53" t="str">
        <f>if(len(vlookup(A567,'Input - Capacities'!$F$3:$W$2013,18,0))&gt;0,vlookup(A567,'Input - Capacities'!$F$3:$W$2013,18,0),"-")</f>
        <v>-</v>
      </c>
    </row>
    <row r="568">
      <c r="A568" s="53" t="str">
        <f t="array" ref="A568">IFERROR(INDEX('Input - Capacities'!$F$3:$F$1128, MATCH(0,COUNTIF($A$1:A567, 'Input - Capacities'!$F$3:$F$1128), 0)),"")</f>
        <v>TRNGMBXXSENXX</v>
      </c>
      <c r="B568" s="53" t="str">
        <f t="shared" si="2"/>
        <v>GMBXX</v>
      </c>
      <c r="C568" s="53" t="str">
        <f t="shared" si="3"/>
        <v>SENXX</v>
      </c>
      <c r="D568" s="53" t="str">
        <f t="shared" ref="D568:E568" si="569">left(B568,3)</f>
        <v>GMB</v>
      </c>
      <c r="E568" s="53" t="str">
        <f t="shared" si="569"/>
        <v>SEN</v>
      </c>
      <c r="F568" s="53">
        <f>max(SUMIFS('Input - Capacities'!$I$3:$I$1128,'Input - Capacities'!$F$3:$F$1128,A568))</f>
        <v>0</v>
      </c>
      <c r="G568" s="53">
        <f>max(SUMIFS('Input - Capacities'!$J$3:$J$1128,'Input - Capacities'!$F$3:$F$1128,A568))*-1</f>
        <v>0</v>
      </c>
      <c r="H568" s="53" t="str">
        <f>if(len(vlookup(A568,'Input - Capacities'!$F$3:$W$2013,6,0))&gt;0,vlookup(A568,'Input - Capacities'!$F$3:$W$2013,6,0),"-")</f>
        <v>-</v>
      </c>
      <c r="I568" s="53" t="str">
        <f>if(len(vlookup(A568,'Input - Capacities'!$F$3:$W$2013,7,0))&gt;0,vlookup(A568,'Input - Capacities'!$F$3:$W$2013,7,0),"-")</f>
        <v>-</v>
      </c>
      <c r="J568" s="54" t="str">
        <f>if(len(vlookup(A568,'Input - Capacities'!$F$3:$W$2013,13,0))&gt;0,vlookup(A568,'Input - Capacities'!$F$3:$W$2013,13,0),"-")</f>
        <v>https://www.ecowapp.org/sites/default/files/volume_0.pdf</v>
      </c>
      <c r="K568" s="55" t="str">
        <f>if(len(vlookup(A568,'Input - Capacities'!$F$3:$W$2013,14,0))&gt;0,vlookup(A568,'Input - Capacities'!$F$3:$W$2013,14,0),"-")</f>
        <v>-</v>
      </c>
      <c r="L568" s="53" t="str">
        <f>if(len(vlookup(A568,'Input - Capacities'!$F$3:$W$2013,17,0))&gt;0,vlookup(A568,'Input - Capacities'!$F$3:$W$2013,17,0),"-")</f>
        <v>-</v>
      </c>
      <c r="M568" s="53" t="str">
        <f>if(len(vlookup(A568,'Input - Capacities'!$F$3:$W$2013,18,0))&gt;0,vlookup(A568,'Input - Capacities'!$F$3:$W$2013,18,0),"-")</f>
        <v>-</v>
      </c>
    </row>
    <row r="569">
      <c r="A569" s="53" t="str">
        <f t="array" ref="A569">IFERROR(INDEX('Input - Capacities'!$F$3:$F$1128, MATCH(0,COUNTIF($A$1:A568, 'Input - Capacities'!$F$3:$F$1128), 0)),"")</f>
        <v>TRNGNBXXSENXX</v>
      </c>
      <c r="B569" s="53" t="str">
        <f t="shared" si="2"/>
        <v>GNBXX</v>
      </c>
      <c r="C569" s="53" t="str">
        <f t="shared" si="3"/>
        <v>SENXX</v>
      </c>
      <c r="D569" s="53" t="str">
        <f t="shared" ref="D569:E569" si="570">left(B569,3)</f>
        <v>GNB</v>
      </c>
      <c r="E569" s="53" t="str">
        <f t="shared" si="570"/>
        <v>SEN</v>
      </c>
      <c r="F569" s="53">
        <f>max(SUMIFS('Input - Capacities'!$I$3:$I$1128,'Input - Capacities'!$F$3:$F$1128,A569))</f>
        <v>0</v>
      </c>
      <c r="G569" s="53">
        <f>max(SUMIFS('Input - Capacities'!$J$3:$J$1128,'Input - Capacities'!$F$3:$F$1128,A569))*-1</f>
        <v>0</v>
      </c>
      <c r="H569" s="53" t="str">
        <f>if(len(vlookup(A569,'Input - Capacities'!$F$3:$W$2013,6,0))&gt;0,vlookup(A569,'Input - Capacities'!$F$3:$W$2013,6,0),"-")</f>
        <v>-</v>
      </c>
      <c r="I569" s="53" t="str">
        <f>if(len(vlookup(A569,'Input - Capacities'!$F$3:$W$2013,7,0))&gt;0,vlookup(A569,'Input - Capacities'!$F$3:$W$2013,7,0),"-")</f>
        <v>-</v>
      </c>
      <c r="J569" s="54" t="str">
        <f>if(len(vlookup(A569,'Input - Capacities'!$F$3:$W$2013,13,0))&gt;0,vlookup(A569,'Input - Capacities'!$F$3:$W$2013,13,0),"-")</f>
        <v>https://www.ecowapp.org/sites/default/files/wapp_2020-2023_business_plan_0.pdf</v>
      </c>
      <c r="K569" s="55" t="str">
        <f>if(len(vlookup(A569,'Input - Capacities'!$F$3:$W$2013,14,0))&gt;0,vlookup(A569,'Input - Capacities'!$F$3:$W$2013,14,0),"-")</f>
        <v>-</v>
      </c>
      <c r="L569" s="53" t="str">
        <f>if(len(vlookup(A569,'Input - Capacities'!$F$3:$W$2013,17,0))&gt;0,vlookup(A569,'Input - Capacities'!$F$3:$W$2013,17,0),"-")</f>
        <v>-</v>
      </c>
      <c r="M569" s="53" t="str">
        <f>if(len(vlookup(A569,'Input - Capacities'!$F$3:$W$2013,18,0))&gt;0,vlookup(A569,'Input - Capacities'!$F$3:$W$2013,18,0),"-")</f>
        <v>-</v>
      </c>
    </row>
    <row r="570">
      <c r="A570" s="53" t="str">
        <f t="array" ref="A570">IFERROR(INDEX('Input - Capacities'!$F$3:$F$1128, MATCH(0,COUNTIF($A$1:A569, 'Input - Capacities'!$F$3:$F$1128), 0)),"")</f>
        <v>TRNKENXXSOMXX</v>
      </c>
      <c r="B570" s="53" t="str">
        <f t="shared" si="2"/>
        <v>KENXX</v>
      </c>
      <c r="C570" s="53" t="str">
        <f t="shared" si="3"/>
        <v>SOMXX</v>
      </c>
      <c r="D570" s="53" t="str">
        <f t="shared" ref="D570:E570" si="571">left(B570,3)</f>
        <v>KEN</v>
      </c>
      <c r="E570" s="53" t="str">
        <f t="shared" si="571"/>
        <v>SOM</v>
      </c>
      <c r="F570" s="53">
        <f>max(SUMIFS('Input - Capacities'!$I$3:$I$1128,'Input - Capacities'!$F$3:$F$1128,A570))</f>
        <v>0</v>
      </c>
      <c r="G570" s="53">
        <f>max(SUMIFS('Input - Capacities'!$J$3:$J$1128,'Input - Capacities'!$F$3:$F$1128,A570))*-1</f>
        <v>0</v>
      </c>
      <c r="H570" s="53" t="str">
        <f>if(len(vlookup(A570,'Input - Capacities'!$F$3:$W$2013,6,0))&gt;0,vlookup(A570,'Input - Capacities'!$F$3:$W$2013,6,0),"-")</f>
        <v>-</v>
      </c>
      <c r="I570" s="53" t="str">
        <f>if(len(vlookup(A570,'Input - Capacities'!$F$3:$W$2013,7,0))&gt;0,vlookup(A570,'Input - Capacities'!$F$3:$W$2013,7,0),"-")</f>
        <v>-</v>
      </c>
      <c r="J570" s="54" t="str">
        <f>if(len(vlookup(A570,'Input - Capacities'!$F$3:$W$2013,13,0))&gt;0,vlookup(A570,'Input - Capacities'!$F$3:$W$2013,13,0),"-")</f>
        <v>https://www.ketraco.co.ke/transmission/eastern-africa-power-pools</v>
      </c>
      <c r="K570" s="54" t="str">
        <f>if(len(vlookup(A570,'Input - Capacities'!$F$3:$W$2013,14,0))&gt;0,vlookup(A570,'Input - Capacities'!$F$3:$W$2013,14,0),"-")</f>
        <v>https://www.ketraco.co.ke/transmission/eastern-africa-power-pools</v>
      </c>
      <c r="L570" s="53" t="str">
        <f>if(len(vlookup(A570,'Input - Capacities'!$F$3:$W$2013,17,0))&gt;0,vlookup(A570,'Input - Capacities'!$F$3:$W$2013,17,0),"-")</f>
        <v>-</v>
      </c>
      <c r="M570" s="53" t="str">
        <f>if(len(vlookup(A570,'Input - Capacities'!$F$3:$W$2013,18,0))&gt;0,vlookup(A570,'Input - Capacities'!$F$3:$W$2013,18,0),"-")</f>
        <v>Kenya Power has not listed a regional interconnector.</v>
      </c>
    </row>
    <row r="571">
      <c r="A571" s="53" t="str">
        <f t="array" ref="A571">IFERROR(INDEX('Input - Capacities'!$F$3:$F$1128, MATCH(0,COUNTIF($A$1:A570, 'Input - Capacities'!$F$3:$F$1128), 0)),"")</f>
        <v>TRNKENXXTZAXX</v>
      </c>
      <c r="B571" s="53" t="str">
        <f t="shared" si="2"/>
        <v>KENXX</v>
      </c>
      <c r="C571" s="53" t="str">
        <f t="shared" si="3"/>
        <v>TZAXX</v>
      </c>
      <c r="D571" s="53" t="str">
        <f t="shared" ref="D571:E571" si="572">left(B571,3)</f>
        <v>KEN</v>
      </c>
      <c r="E571" s="53" t="str">
        <f t="shared" si="572"/>
        <v>TZA</v>
      </c>
      <c r="F571" s="53">
        <f>max(SUMIFS('Input - Capacities'!$I$3:$I$1128,'Input - Capacities'!$F$3:$F$1128,A571))</f>
        <v>0</v>
      </c>
      <c r="G571" s="53">
        <f>max(SUMIFS('Input - Capacities'!$J$3:$J$1128,'Input - Capacities'!$F$3:$F$1128,A571))*-1</f>
        <v>0</v>
      </c>
      <c r="H571" s="53" t="str">
        <f>if(len(vlookup(A571,'Input - Capacities'!$F$3:$W$2013,6,0))&gt;0,vlookup(A571,'Input - Capacities'!$F$3:$W$2013,6,0),"-")</f>
        <v>-</v>
      </c>
      <c r="I571" s="53" t="str">
        <f>if(len(vlookup(A571,'Input - Capacities'!$F$3:$W$2013,7,0))&gt;0,vlookup(A571,'Input - Capacities'!$F$3:$W$2013,7,0),"-")</f>
        <v>-</v>
      </c>
      <c r="J571" s="54" t="str">
        <f>if(len(vlookup(A571,'Input - Capacities'!$F$3:$W$2013,13,0))&gt;0,vlookup(A571,'Input - Capacities'!$F$3:$W$2013,13,0),"-")</f>
        <v>https://www.sciencedirect.com/science/article/pii/S097308262030243X#f0005</v>
      </c>
      <c r="K571" s="55" t="str">
        <f>if(len(vlookup(A571,'Input - Capacities'!$F$3:$W$2013,14,0))&gt;0,vlookup(A571,'Input - Capacities'!$F$3:$W$2013,14,0),"-")</f>
        <v>-</v>
      </c>
      <c r="L571" s="53" t="str">
        <f>if(len(vlookup(A571,'Input - Capacities'!$F$3:$W$2013,17,0))&gt;0,vlookup(A571,'Input - Capacities'!$F$3:$W$2013,17,0),"-")</f>
        <v>-</v>
      </c>
      <c r="M571" s="53" t="str">
        <f>if(len(vlookup(A571,'Input - Capacities'!$F$3:$W$2013,18,0))&gt;0,vlookup(A571,'Input - Capacities'!$F$3:$W$2013,18,0),"-")</f>
        <v>-</v>
      </c>
    </row>
    <row r="572">
      <c r="A572" s="53" t="str">
        <f t="array" ref="A572">IFERROR(INDEX('Input - Capacities'!$F$3:$F$1128, MATCH(0,COUNTIF($A$1:A571, 'Input - Capacities'!$F$3:$F$1128), 0)),"")</f>
        <v>TRNKENXXUGAXX</v>
      </c>
      <c r="B572" s="53" t="str">
        <f t="shared" si="2"/>
        <v>KENXX</v>
      </c>
      <c r="C572" s="53" t="str">
        <f t="shared" si="3"/>
        <v>UGAXX</v>
      </c>
      <c r="D572" s="53" t="str">
        <f t="shared" ref="D572:E572" si="573">left(B572,3)</f>
        <v>KEN</v>
      </c>
      <c r="E572" s="53" t="str">
        <f t="shared" si="573"/>
        <v>UGA</v>
      </c>
      <c r="F572" s="53">
        <f>max(SUMIFS('Input - Capacities'!$I$3:$I$1128,'Input - Capacities'!$F$3:$F$1128,A572))</f>
        <v>145</v>
      </c>
      <c r="G572" s="53">
        <f>max(SUMIFS('Input - Capacities'!$J$3:$J$1128,'Input - Capacities'!$F$3:$F$1128,A572))*-1</f>
        <v>145</v>
      </c>
      <c r="H572" s="53">
        <f>if(len(vlookup(A572,'Input - Capacities'!$F$3:$W$2013,6,0))&gt;0,vlookup(A572,'Input - Capacities'!$F$3:$W$2013,6,0),"-")</f>
        <v>220</v>
      </c>
      <c r="I572" s="53">
        <f>if(len(vlookup(A572,'Input - Capacities'!$F$3:$W$2013,7,0))&gt;0,vlookup(A572,'Input - Capacities'!$F$3:$W$2013,7,0),"-")</f>
        <v>127</v>
      </c>
      <c r="J572" s="54" t="str">
        <f>if(len(vlookup(A572,'Input - Capacities'!$F$3:$W$2013,13,0))&gt;0,vlookup(A572,'Input - Capacities'!$F$3:$W$2013,13,0),"-")</f>
        <v>https://www.sciencedirect.com/science/article/pii/S097308262030243X#f0005</v>
      </c>
      <c r="K572" s="54" t="str">
        <f>if(len(vlookup(A572,'Input - Capacities'!$F$3:$W$2013,14,0))&gt;0,vlookup(A572,'Input - Capacities'!$F$3:$W$2013,14,0),"-")</f>
        <v>https://www.afdb.org/fileadmin/uploads/afdb/Documents/Procurement/Project-related-Procurement/AOIKenyaKETRACO%206-12.pdf</v>
      </c>
      <c r="L572" s="53" t="str">
        <f>if(len(vlookup(A572,'Input - Capacities'!$F$3:$W$2013,17,0))&gt;0,vlookup(A572,'Input - Capacities'!$F$3:$W$2013,17,0),"-")</f>
        <v>-</v>
      </c>
      <c r="M572" s="53" t="str">
        <f>if(len(vlookup(A572,'Input - Capacities'!$F$3:$W$2013,18,0))&gt;0,vlookup(A572,'Input - Capacities'!$F$3:$W$2013,18,0),"-")</f>
        <v>-</v>
      </c>
    </row>
    <row r="573">
      <c r="A573" s="53" t="str">
        <f t="array" ref="A573">IFERROR(INDEX('Input - Capacities'!$F$3:$F$1128, MATCH(0,COUNTIF($A$1:A572, 'Input - Capacities'!$F$3:$F$1128), 0)),"")</f>
        <v>TRNMLIXXMRTXX</v>
      </c>
      <c r="B573" s="53" t="str">
        <f t="shared" si="2"/>
        <v>MLIXX</v>
      </c>
      <c r="C573" s="53" t="str">
        <f t="shared" si="3"/>
        <v>MRTXX</v>
      </c>
      <c r="D573" s="53" t="str">
        <f t="shared" ref="D573:E573" si="574">left(B573,3)</f>
        <v>MLI</v>
      </c>
      <c r="E573" s="53" t="str">
        <f t="shared" si="574"/>
        <v>MRT</v>
      </c>
      <c r="F573" s="53">
        <f>max(SUMIFS('Input - Capacities'!$I$3:$I$1128,'Input - Capacities'!$F$3:$F$1128,A573))</f>
        <v>0</v>
      </c>
      <c r="G573" s="53">
        <f>max(SUMIFS('Input - Capacities'!$J$3:$J$1128,'Input - Capacities'!$F$3:$F$1128,A573))*-1</f>
        <v>0</v>
      </c>
      <c r="H573" s="53" t="str">
        <f>if(len(vlookup(A573,'Input - Capacities'!$F$3:$W$2013,6,0))&gt;0,vlookup(A573,'Input - Capacities'!$F$3:$W$2013,6,0),"-")</f>
        <v>-</v>
      </c>
      <c r="I573" s="53" t="str">
        <f>if(len(vlookup(A573,'Input - Capacities'!$F$3:$W$2013,7,0))&gt;0,vlookup(A573,'Input - Capacities'!$F$3:$W$2013,7,0),"-")</f>
        <v>-</v>
      </c>
      <c r="J573" s="54" t="str">
        <f>if(len(vlookup(A573,'Input - Capacities'!$F$3:$W$2013,13,0))&gt;0,vlookup(A573,'Input - Capacities'!$F$3:$W$2013,13,0),"-")</f>
        <v>https://www.afdb.org/en/news-and-events/press-releases/development-partners-express-support-900-million-mauritania-mali-power-line-63179</v>
      </c>
      <c r="K573" s="55" t="str">
        <f>if(len(vlookup(A573,'Input - Capacities'!$F$3:$W$2013,14,0))&gt;0,vlookup(A573,'Input - Capacities'!$F$3:$W$2013,14,0),"-")</f>
        <v>-</v>
      </c>
      <c r="L573" s="53" t="str">
        <f>if(len(vlookup(A573,'Input - Capacities'!$F$3:$W$2013,17,0))&gt;0,vlookup(A573,'Input - Capacities'!$F$3:$W$2013,17,0),"-")</f>
        <v>-</v>
      </c>
      <c r="M573" s="53" t="str">
        <f>if(len(vlookup(A573,'Input - Capacities'!$F$3:$W$2013,18,0))&gt;0,vlookup(A573,'Input - Capacities'!$F$3:$W$2013,18,0),"-")</f>
        <v>-</v>
      </c>
    </row>
    <row r="574">
      <c r="A574" s="53" t="str">
        <f t="array" ref="A574">IFERROR(INDEX('Input - Capacities'!$F$3:$F$1128, MATCH(0,COUNTIF($A$1:A573, 'Input - Capacities'!$F$3:$F$1128), 0)),"")</f>
        <v>TRNMLIXXNERXX</v>
      </c>
      <c r="B574" s="53" t="str">
        <f t="shared" si="2"/>
        <v>MLIXX</v>
      </c>
      <c r="C574" s="53" t="str">
        <f t="shared" si="3"/>
        <v>NERXX</v>
      </c>
      <c r="D574" s="53" t="str">
        <f t="shared" ref="D574:E574" si="575">left(B574,3)</f>
        <v>MLI</v>
      </c>
      <c r="E574" s="53" t="str">
        <f t="shared" si="575"/>
        <v>NER</v>
      </c>
      <c r="F574" s="53">
        <f>max(SUMIFS('Input - Capacities'!$I$3:$I$1128,'Input - Capacities'!$F$3:$F$1128,A574))</f>
        <v>0</v>
      </c>
      <c r="G574" s="53">
        <f>max(SUMIFS('Input - Capacities'!$J$3:$J$1128,'Input - Capacities'!$F$3:$F$1128,A574))*-1</f>
        <v>0</v>
      </c>
      <c r="H574" s="53" t="str">
        <f>if(len(vlookup(A574,'Input - Capacities'!$F$3:$W$2013,6,0))&gt;0,vlookup(A574,'Input - Capacities'!$F$3:$W$2013,6,0),"-")</f>
        <v>-</v>
      </c>
      <c r="I574" s="53" t="str">
        <f>if(len(vlookup(A574,'Input - Capacities'!$F$3:$W$2013,7,0))&gt;0,vlookup(A574,'Input - Capacities'!$F$3:$W$2013,7,0),"-")</f>
        <v>-</v>
      </c>
      <c r="J574" s="54" t="str">
        <f>if(len(vlookup(A574,'Input - Capacities'!$F$3:$W$2013,13,0))&gt;0,vlookup(A574,'Input - Capacities'!$F$3:$W$2013,13,0),"-")</f>
        <v>https://www.ecowapp.org/sites/default/files/wapp_2020-2023_business_plan_0.pdf</v>
      </c>
      <c r="K574" s="55" t="str">
        <f>if(len(vlookup(A574,'Input - Capacities'!$F$3:$W$2013,14,0))&gt;0,vlookup(A574,'Input - Capacities'!$F$3:$W$2013,14,0),"-")</f>
        <v>-</v>
      </c>
      <c r="L574" s="53" t="str">
        <f>if(len(vlookup(A574,'Input - Capacities'!$F$3:$W$2013,17,0))&gt;0,vlookup(A574,'Input - Capacities'!$F$3:$W$2013,17,0),"-")</f>
        <v>-</v>
      </c>
      <c r="M574" s="53" t="str">
        <f>if(len(vlookup(A574,'Input - Capacities'!$F$3:$W$2013,18,0))&gt;0,vlookup(A574,'Input - Capacities'!$F$3:$W$2013,18,0),"-")</f>
        <v>-</v>
      </c>
    </row>
    <row r="575">
      <c r="A575" s="53" t="str">
        <f t="array" ref="A575">IFERROR(INDEX('Input - Capacities'!$F$3:$F$1128, MATCH(0,COUNTIF($A$1:A574, 'Input - Capacities'!$F$3:$F$1128), 0)),"")</f>
        <v>TRNMLIXXSENXX</v>
      </c>
      <c r="B575" s="53" t="str">
        <f t="shared" si="2"/>
        <v>MLIXX</v>
      </c>
      <c r="C575" s="53" t="str">
        <f t="shared" si="3"/>
        <v>SENXX</v>
      </c>
      <c r="D575" s="53" t="str">
        <f t="shared" ref="D575:E575" si="576">left(B575,3)</f>
        <v>MLI</v>
      </c>
      <c r="E575" s="53" t="str">
        <f t="shared" si="576"/>
        <v>SEN</v>
      </c>
      <c r="F575" s="53">
        <f>max(SUMIFS('Input - Capacities'!$I$3:$I$1128,'Input - Capacities'!$F$3:$F$1128,A575))</f>
        <v>250</v>
      </c>
      <c r="G575" s="53">
        <f>max(SUMIFS('Input - Capacities'!$J$3:$J$1128,'Input - Capacities'!$F$3:$F$1128,A575))*-1</f>
        <v>250</v>
      </c>
      <c r="H575" s="53">
        <f>if(len(vlookup(A575,'Input - Capacities'!$F$3:$W$2013,6,0))&gt;0,vlookup(A575,'Input - Capacities'!$F$3:$W$2013,6,0),"-")</f>
        <v>225</v>
      </c>
      <c r="I575" s="53" t="str">
        <f>if(len(vlookup(A575,'Input - Capacities'!$F$3:$W$2013,7,0))&gt;0,vlookup(A575,'Input - Capacities'!$F$3:$W$2013,7,0),"-")</f>
        <v>-</v>
      </c>
      <c r="J575" s="54" t="str">
        <f>if(len(vlookup(A575,'Input - Capacities'!$F$3:$W$2013,13,0))&gt;0,vlookup(A575,'Input - Capacities'!$F$3:$W$2013,13,0),"-")</f>
        <v>https://www.usaid.gov/sites/default/files/2022-05/wapt.pdf</v>
      </c>
      <c r="K575" s="55" t="str">
        <f>if(len(vlookup(A575,'Input - Capacities'!$F$3:$W$2013,14,0))&gt;0,vlookup(A575,'Input - Capacities'!$F$3:$W$2013,14,0),"-")</f>
        <v>-</v>
      </c>
      <c r="L575" s="53" t="str">
        <f>if(len(vlookup(A575,'Input - Capacities'!$F$3:$W$2013,17,0))&gt;0,vlookup(A575,'Input - Capacities'!$F$3:$W$2013,17,0),"-")</f>
        <v>-</v>
      </c>
      <c r="M575" s="53" t="str">
        <f>if(len(vlookup(A575,'Input - Capacities'!$F$3:$W$2013,18,0))&gt;0,vlookup(A575,'Input - Capacities'!$F$3:$W$2013,18,0),"-")</f>
        <v>-</v>
      </c>
    </row>
    <row r="576">
      <c r="A576" s="53" t="str">
        <f t="array" ref="A576">IFERROR(INDEX('Input - Capacities'!$F$3:$F$1128, MATCH(0,COUNTIF($A$1:A575, 'Input - Capacities'!$F$3:$F$1128), 0)),"")</f>
        <v>TRNMOZXXMWIXX</v>
      </c>
      <c r="B576" s="53" t="str">
        <f t="shared" si="2"/>
        <v>MOZXX</v>
      </c>
      <c r="C576" s="53" t="str">
        <f t="shared" si="3"/>
        <v>MWIXX</v>
      </c>
      <c r="D576" s="53" t="str">
        <f t="shared" ref="D576:E576" si="577">left(B576,3)</f>
        <v>MOZ</v>
      </c>
      <c r="E576" s="53" t="str">
        <f t="shared" si="577"/>
        <v>MWI</v>
      </c>
      <c r="F576" s="53">
        <f>max(SUMIFS('Input - Capacities'!$I$3:$I$1128,'Input - Capacities'!$F$3:$F$1128,A576))</f>
        <v>0</v>
      </c>
      <c r="G576" s="53">
        <f>max(SUMIFS('Input - Capacities'!$J$3:$J$1128,'Input - Capacities'!$F$3:$F$1128,A576))*-1</f>
        <v>0</v>
      </c>
      <c r="H576" s="53" t="str">
        <f>if(len(vlookup(A576,'Input - Capacities'!$F$3:$W$2013,6,0))&gt;0,vlookup(A576,'Input - Capacities'!$F$3:$W$2013,6,0),"-")</f>
        <v>-</v>
      </c>
      <c r="I576" s="53" t="str">
        <f>if(len(vlookup(A576,'Input - Capacities'!$F$3:$W$2013,7,0))&gt;0,vlookup(A576,'Input - Capacities'!$F$3:$W$2013,7,0),"-")</f>
        <v>-</v>
      </c>
      <c r="J576" s="54" t="str">
        <f>if(len(vlookup(A576,'Input - Capacities'!$F$3:$W$2013,13,0))&gt;0,vlookup(A576,'Input - Capacities'!$F$3:$W$2013,13,0),"-")</f>
        <v>https://www.sapp.co.zw/interconnectors</v>
      </c>
      <c r="K576" s="55" t="str">
        <f>if(len(vlookup(A576,'Input - Capacities'!$F$3:$W$2013,14,0))&gt;0,vlookup(A576,'Input - Capacities'!$F$3:$W$2013,14,0),"-")</f>
        <v>-</v>
      </c>
      <c r="L576" s="53" t="str">
        <f>if(len(vlookup(A576,'Input - Capacities'!$F$3:$W$2013,17,0))&gt;0,vlookup(A576,'Input - Capacities'!$F$3:$W$2013,17,0),"-")</f>
        <v>-</v>
      </c>
      <c r="M576" s="53" t="str">
        <f>if(len(vlookup(A576,'Input - Capacities'!$F$3:$W$2013,18,0))&gt;0,vlookup(A576,'Input - Capacities'!$F$3:$W$2013,18,0),"-")</f>
        <v>-</v>
      </c>
    </row>
    <row r="577">
      <c r="A577" s="53" t="str">
        <f t="array" ref="A577">IFERROR(INDEX('Input - Capacities'!$F$3:$F$1128, MATCH(0,COUNTIF($A$1:A576, 'Input - Capacities'!$F$3:$F$1128), 0)),"")</f>
        <v>TRNMOZXXSWZXX</v>
      </c>
      <c r="B577" s="53" t="str">
        <f t="shared" si="2"/>
        <v>MOZXX</v>
      </c>
      <c r="C577" s="53" t="str">
        <f t="shared" si="3"/>
        <v>SWZXX</v>
      </c>
      <c r="D577" s="53" t="str">
        <f t="shared" ref="D577:E577" si="578">left(B577,3)</f>
        <v>MOZ</v>
      </c>
      <c r="E577" s="53" t="str">
        <f t="shared" si="578"/>
        <v>SWZ</v>
      </c>
      <c r="F577" s="53">
        <f>max(SUMIFS('Input - Capacities'!$I$3:$I$1128,'Input - Capacities'!$F$3:$F$1128,A577))</f>
        <v>1450</v>
      </c>
      <c r="G577" s="53">
        <f>max(SUMIFS('Input - Capacities'!$J$3:$J$1128,'Input - Capacities'!$F$3:$F$1128,A577))*-1</f>
        <v>1450</v>
      </c>
      <c r="H577" s="53">
        <f>if(len(vlookup(A577,'Input - Capacities'!$F$3:$W$2013,6,0))&gt;0,vlookup(A577,'Input - Capacities'!$F$3:$W$2013,6,0),"-")</f>
        <v>400</v>
      </c>
      <c r="I577" s="53" t="str">
        <f>if(len(vlookup(A577,'Input - Capacities'!$F$3:$W$2013,7,0))&gt;0,vlookup(A577,'Input - Capacities'!$F$3:$W$2013,7,0),"-")</f>
        <v>-</v>
      </c>
      <c r="J577" s="54" t="str">
        <f>if(len(vlookup(A577,'Input - Capacities'!$F$3:$W$2013,13,0))&gt;0,vlookup(A577,'Input - Capacities'!$F$3:$W$2013,13,0),"-")</f>
        <v>https://www.sapp.co.zw/interconnectors</v>
      </c>
      <c r="K577" s="55" t="str">
        <f>if(len(vlookup(A577,'Input - Capacities'!$F$3:$W$2013,14,0))&gt;0,vlookup(A577,'Input - Capacities'!$F$3:$W$2013,14,0),"-")</f>
        <v>-</v>
      </c>
      <c r="L577" s="53" t="str">
        <f>if(len(vlookup(A577,'Input - Capacities'!$F$3:$W$2013,17,0))&gt;0,vlookup(A577,'Input - Capacities'!$F$3:$W$2013,17,0),"-")</f>
        <v>-</v>
      </c>
      <c r="M577" s="53" t="str">
        <f>if(len(vlookup(A577,'Input - Capacities'!$F$3:$W$2013,18,0))&gt;0,vlookup(A577,'Input - Capacities'!$F$3:$W$2013,18,0),"-")</f>
        <v>-</v>
      </c>
    </row>
    <row r="578">
      <c r="A578" s="53" t="str">
        <f t="array" ref="A578">IFERROR(INDEX('Input - Capacities'!$F$3:$F$1128, MATCH(0,COUNTIF($A$1:A577, 'Input - Capacities'!$F$3:$F$1128), 0)),"")</f>
        <v>TRNMOZXXTZAXX</v>
      </c>
      <c r="B578" s="53" t="str">
        <f t="shared" si="2"/>
        <v>MOZXX</v>
      </c>
      <c r="C578" s="53" t="str">
        <f t="shared" si="3"/>
        <v>TZAXX</v>
      </c>
      <c r="D578" s="53" t="str">
        <f t="shared" ref="D578:E578" si="579">left(B578,3)</f>
        <v>MOZ</v>
      </c>
      <c r="E578" s="53" t="str">
        <f t="shared" si="579"/>
        <v>TZA</v>
      </c>
      <c r="F578" s="53">
        <f>max(SUMIFS('Input - Capacities'!$I$3:$I$1128,'Input - Capacities'!$F$3:$F$1128,A578))</f>
        <v>0</v>
      </c>
      <c r="G578" s="53">
        <f>max(SUMIFS('Input - Capacities'!$J$3:$J$1128,'Input - Capacities'!$F$3:$F$1128,A578))*-1</f>
        <v>0</v>
      </c>
      <c r="H578" s="53" t="str">
        <f>if(len(vlookup(A578,'Input - Capacities'!$F$3:$W$2013,6,0))&gt;0,vlookup(A578,'Input - Capacities'!$F$3:$W$2013,6,0),"-")</f>
        <v>-</v>
      </c>
      <c r="I578" s="53" t="str">
        <f>if(len(vlookup(A578,'Input - Capacities'!$F$3:$W$2013,7,0))&gt;0,vlookup(A578,'Input - Capacities'!$F$3:$W$2013,7,0),"-")</f>
        <v>-</v>
      </c>
      <c r="J578" s="54" t="str">
        <f>if(len(vlookup(A578,'Input - Capacities'!$F$3:$W$2013,13,0))&gt;0,vlookup(A578,'Input - Capacities'!$F$3:$W$2013,13,0),"-")</f>
        <v>https://www.sapp.co.zw/interconnectors</v>
      </c>
      <c r="K578" s="55" t="str">
        <f>if(len(vlookup(A578,'Input - Capacities'!$F$3:$W$2013,14,0))&gt;0,vlookup(A578,'Input - Capacities'!$F$3:$W$2013,14,0),"-")</f>
        <v>-</v>
      </c>
      <c r="L578" s="53" t="str">
        <f>if(len(vlookup(A578,'Input - Capacities'!$F$3:$W$2013,17,0))&gt;0,vlookup(A578,'Input - Capacities'!$F$3:$W$2013,17,0),"-")</f>
        <v>-</v>
      </c>
      <c r="M578" s="53" t="str">
        <f>if(len(vlookup(A578,'Input - Capacities'!$F$3:$W$2013,18,0))&gt;0,vlookup(A578,'Input - Capacities'!$F$3:$W$2013,18,0),"-")</f>
        <v>-</v>
      </c>
    </row>
    <row r="579">
      <c r="A579" s="53" t="str">
        <f t="array" ref="A579">IFERROR(INDEX('Input - Capacities'!$F$3:$F$1128, MATCH(0,COUNTIF($A$1:A578, 'Input - Capacities'!$F$3:$F$1128), 0)),"")</f>
        <v>TRNMOZXXZAFXX</v>
      </c>
      <c r="B579" s="53" t="str">
        <f t="shared" si="2"/>
        <v>MOZXX</v>
      </c>
      <c r="C579" s="53" t="str">
        <f t="shared" si="3"/>
        <v>ZAFXX</v>
      </c>
      <c r="D579" s="53" t="str">
        <f t="shared" ref="D579:E579" si="580">left(B579,3)</f>
        <v>MOZ</v>
      </c>
      <c r="E579" s="53" t="str">
        <f t="shared" si="580"/>
        <v>ZAF</v>
      </c>
      <c r="F579" s="53">
        <f>max(SUMIFS('Input - Capacities'!$I$3:$I$1128,'Input - Capacities'!$F$3:$F$1128,A579))</f>
        <v>2000</v>
      </c>
      <c r="G579" s="53">
        <f>max(SUMIFS('Input - Capacities'!$J$3:$J$1128,'Input - Capacities'!$F$3:$F$1128,A579))*-1</f>
        <v>2000</v>
      </c>
      <c r="H579" s="53">
        <f>if(len(vlookup(A579,'Input - Capacities'!$F$3:$W$2013,6,0))&gt;0,vlookup(A579,'Input - Capacities'!$F$3:$W$2013,6,0),"-")</f>
        <v>533</v>
      </c>
      <c r="I579" s="53" t="str">
        <f>if(len(vlookup(A579,'Input - Capacities'!$F$3:$W$2013,7,0))&gt;0,vlookup(A579,'Input - Capacities'!$F$3:$W$2013,7,0),"-")</f>
        <v>-</v>
      </c>
      <c r="J579" s="54" t="str">
        <f>if(len(vlookup(A579,'Input - Capacities'!$F$3:$W$2013,13,0))&gt;0,vlookup(A579,'Input - Capacities'!$F$3:$W$2013,13,0),"-")</f>
        <v>https://www.sapp.co.zw/interconnectors</v>
      </c>
      <c r="K579" s="55" t="str">
        <f>if(len(vlookup(A579,'Input - Capacities'!$F$3:$W$2013,14,0))&gt;0,vlookup(A579,'Input - Capacities'!$F$3:$W$2013,14,0),"-")</f>
        <v>-</v>
      </c>
      <c r="L579" s="53" t="str">
        <f>if(len(vlookup(A579,'Input - Capacities'!$F$3:$W$2013,17,0))&gt;0,vlookup(A579,'Input - Capacities'!$F$3:$W$2013,17,0),"-")</f>
        <v>-</v>
      </c>
      <c r="M579" s="53" t="str">
        <f>if(len(vlookup(A579,'Input - Capacities'!$F$3:$W$2013,18,0))&gt;0,vlookup(A579,'Input - Capacities'!$F$3:$W$2013,18,0),"-")</f>
        <v>-</v>
      </c>
    </row>
    <row r="580">
      <c r="A580" s="53" t="str">
        <f t="array" ref="A580">IFERROR(INDEX('Input - Capacities'!$F$3:$F$1128, MATCH(0,COUNTIF($A$1:A579, 'Input - Capacities'!$F$3:$F$1128), 0)),"")</f>
        <v>TRNMOZXXZMBXX</v>
      </c>
      <c r="B580" s="53" t="str">
        <f t="shared" si="2"/>
        <v>MOZXX</v>
      </c>
      <c r="C580" s="53" t="str">
        <f t="shared" si="3"/>
        <v>ZMBXX</v>
      </c>
      <c r="D580" s="53" t="str">
        <f t="shared" ref="D580:E580" si="581">left(B580,3)</f>
        <v>MOZ</v>
      </c>
      <c r="E580" s="53" t="str">
        <f t="shared" si="581"/>
        <v>ZMB</v>
      </c>
      <c r="F580" s="53">
        <f>max(SUMIFS('Input - Capacities'!$I$3:$I$1128,'Input - Capacities'!$F$3:$F$1128,A580))</f>
        <v>0</v>
      </c>
      <c r="G580" s="53">
        <f>max(SUMIFS('Input - Capacities'!$J$3:$J$1128,'Input - Capacities'!$F$3:$F$1128,A580))*-1</f>
        <v>0</v>
      </c>
      <c r="H580" s="53" t="str">
        <f>if(len(vlookup(A580,'Input - Capacities'!$F$3:$W$2013,6,0))&gt;0,vlookup(A580,'Input - Capacities'!$F$3:$W$2013,6,0),"-")</f>
        <v>-</v>
      </c>
      <c r="I580" s="53" t="str">
        <f>if(len(vlookup(A580,'Input - Capacities'!$F$3:$W$2013,7,0))&gt;0,vlookup(A580,'Input - Capacities'!$F$3:$W$2013,7,0),"-")</f>
        <v>-</v>
      </c>
      <c r="J580" s="54" t="str">
        <f>if(len(vlookup(A580,'Input - Capacities'!$F$3:$W$2013,13,0))&gt;0,vlookup(A580,'Input - Capacities'!$F$3:$W$2013,13,0),"-")</f>
        <v>https://www.sapp.co.zw/interconnectors</v>
      </c>
      <c r="K580" s="55" t="str">
        <f>if(len(vlookup(A580,'Input - Capacities'!$F$3:$W$2013,14,0))&gt;0,vlookup(A580,'Input - Capacities'!$F$3:$W$2013,14,0),"-")</f>
        <v>-</v>
      </c>
      <c r="L580" s="53" t="str">
        <f>if(len(vlookup(A580,'Input - Capacities'!$F$3:$W$2013,17,0))&gt;0,vlookup(A580,'Input - Capacities'!$F$3:$W$2013,17,0),"-")</f>
        <v>-</v>
      </c>
      <c r="M580" s="53" t="str">
        <f>if(len(vlookup(A580,'Input - Capacities'!$F$3:$W$2013,18,0))&gt;0,vlookup(A580,'Input - Capacities'!$F$3:$W$2013,18,0),"-")</f>
        <v>-</v>
      </c>
    </row>
    <row r="581">
      <c r="A581" s="53" t="str">
        <f t="array" ref="A581">IFERROR(INDEX('Input - Capacities'!$F$3:$F$1128, MATCH(0,COUNTIF($A$1:A580, 'Input - Capacities'!$F$3:$F$1128), 0)),"")</f>
        <v>TRNMOZXXZWEXX</v>
      </c>
      <c r="B581" s="53" t="str">
        <f t="shared" si="2"/>
        <v>MOZXX</v>
      </c>
      <c r="C581" s="53" t="str">
        <f t="shared" si="3"/>
        <v>ZWEXX</v>
      </c>
      <c r="D581" s="53" t="str">
        <f t="shared" ref="D581:E581" si="582">left(B581,3)</f>
        <v>MOZ</v>
      </c>
      <c r="E581" s="53" t="str">
        <f t="shared" si="582"/>
        <v>ZWE</v>
      </c>
      <c r="F581" s="53">
        <f>max(SUMIFS('Input - Capacities'!$I$3:$I$1128,'Input - Capacities'!$F$3:$F$1128,A581))</f>
        <v>500</v>
      </c>
      <c r="G581" s="53">
        <f>max(SUMIFS('Input - Capacities'!$J$3:$J$1128,'Input - Capacities'!$F$3:$F$1128,A581))*-1</f>
        <v>500</v>
      </c>
      <c r="H581" s="53">
        <f>if(len(vlookup(A581,'Input - Capacities'!$F$3:$W$2013,6,0))&gt;0,vlookup(A581,'Input - Capacities'!$F$3:$W$2013,6,0),"-")</f>
        <v>400</v>
      </c>
      <c r="I581" s="53" t="str">
        <f>if(len(vlookup(A581,'Input - Capacities'!$F$3:$W$2013,7,0))&gt;0,vlookup(A581,'Input - Capacities'!$F$3:$W$2013,7,0),"-")</f>
        <v>-</v>
      </c>
      <c r="J581" s="54" t="str">
        <f>if(len(vlookup(A581,'Input - Capacities'!$F$3:$W$2013,13,0))&gt;0,vlookup(A581,'Input - Capacities'!$F$3:$W$2013,13,0),"-")</f>
        <v>https://www.sapp.co.zw/interconnectors</v>
      </c>
      <c r="K581" s="55" t="str">
        <f>if(len(vlookup(A581,'Input - Capacities'!$F$3:$W$2013,14,0))&gt;0,vlookup(A581,'Input - Capacities'!$F$3:$W$2013,14,0),"-")</f>
        <v>-</v>
      </c>
      <c r="L581" s="53" t="str">
        <f>if(len(vlookup(A581,'Input - Capacities'!$F$3:$W$2013,17,0))&gt;0,vlookup(A581,'Input - Capacities'!$F$3:$W$2013,17,0),"-")</f>
        <v>-</v>
      </c>
      <c r="M581" s="53" t="str">
        <f>if(len(vlookup(A581,'Input - Capacities'!$F$3:$W$2013,18,0))&gt;0,vlookup(A581,'Input - Capacities'!$F$3:$W$2013,18,0),"-")</f>
        <v>-</v>
      </c>
    </row>
    <row r="582">
      <c r="A582" s="53" t="str">
        <f t="array" ref="A582">IFERROR(INDEX('Input - Capacities'!$F$3:$F$1128, MATCH(0,COUNTIF($A$1:A581, 'Input - Capacities'!$F$3:$F$1128), 0)),"")</f>
        <v>TRNMWIXXTZAXX</v>
      </c>
      <c r="B582" s="53" t="str">
        <f t="shared" si="2"/>
        <v>MWIXX</v>
      </c>
      <c r="C582" s="53" t="str">
        <f t="shared" si="3"/>
        <v>TZAXX</v>
      </c>
      <c r="D582" s="53" t="str">
        <f t="shared" ref="D582:E582" si="583">left(B582,3)</f>
        <v>MWI</v>
      </c>
      <c r="E582" s="53" t="str">
        <f t="shared" si="583"/>
        <v>TZA</v>
      </c>
      <c r="F582" s="53">
        <f>max(SUMIFS('Input - Capacities'!$I$3:$I$1128,'Input - Capacities'!$F$3:$F$1128,A582))</f>
        <v>0</v>
      </c>
      <c r="G582" s="53">
        <f>max(SUMIFS('Input - Capacities'!$J$3:$J$1128,'Input - Capacities'!$F$3:$F$1128,A582))*-1</f>
        <v>0</v>
      </c>
      <c r="H582" s="53" t="str">
        <f>if(len(vlookup(A582,'Input - Capacities'!$F$3:$W$2013,6,0))&gt;0,vlookup(A582,'Input - Capacities'!$F$3:$W$2013,6,0),"-")</f>
        <v>-</v>
      </c>
      <c r="I582" s="53" t="str">
        <f>if(len(vlookup(A582,'Input - Capacities'!$F$3:$W$2013,7,0))&gt;0,vlookup(A582,'Input - Capacities'!$F$3:$W$2013,7,0),"-")</f>
        <v>-</v>
      </c>
      <c r="J582" s="54" t="str">
        <f>if(len(vlookup(A582,'Input - Capacities'!$F$3:$W$2013,13,0))&gt;0,vlookup(A582,'Input - Capacities'!$F$3:$W$2013,13,0),"-")</f>
        <v>https://www.sapp.co.zw/interconnectors</v>
      </c>
      <c r="K582" s="55" t="str">
        <f>if(len(vlookup(A582,'Input - Capacities'!$F$3:$W$2013,14,0))&gt;0,vlookup(A582,'Input - Capacities'!$F$3:$W$2013,14,0),"-")</f>
        <v>-</v>
      </c>
      <c r="L582" s="53" t="str">
        <f>if(len(vlookup(A582,'Input - Capacities'!$F$3:$W$2013,17,0))&gt;0,vlookup(A582,'Input - Capacities'!$F$3:$W$2013,17,0),"-")</f>
        <v>-</v>
      </c>
      <c r="M582" s="53" t="str">
        <f>if(len(vlookup(A582,'Input - Capacities'!$F$3:$W$2013,18,0))&gt;0,vlookup(A582,'Input - Capacities'!$F$3:$W$2013,18,0),"-")</f>
        <v>-</v>
      </c>
    </row>
    <row r="583">
      <c r="A583" s="53" t="str">
        <f t="array" ref="A583">IFERROR(INDEX('Input - Capacities'!$F$3:$F$1128, MATCH(0,COUNTIF($A$1:A582, 'Input - Capacities'!$F$3:$F$1128), 0)),"")</f>
        <v>TRNMWIXXZMBXX</v>
      </c>
      <c r="B583" s="53" t="str">
        <f t="shared" si="2"/>
        <v>MWIXX</v>
      </c>
      <c r="C583" s="53" t="str">
        <f t="shared" si="3"/>
        <v>ZMBXX</v>
      </c>
      <c r="D583" s="53" t="str">
        <f t="shared" ref="D583:E583" si="584">left(B583,3)</f>
        <v>MWI</v>
      </c>
      <c r="E583" s="53" t="str">
        <f t="shared" si="584"/>
        <v>ZMB</v>
      </c>
      <c r="F583" s="53">
        <f>max(SUMIFS('Input - Capacities'!$I$3:$I$1128,'Input - Capacities'!$F$3:$F$1128,A583))</f>
        <v>0</v>
      </c>
      <c r="G583" s="53">
        <f>max(SUMIFS('Input - Capacities'!$J$3:$J$1128,'Input - Capacities'!$F$3:$F$1128,A583))*-1</f>
        <v>0</v>
      </c>
      <c r="H583" s="53" t="str">
        <f>if(len(vlookup(A583,'Input - Capacities'!$F$3:$W$2013,6,0))&gt;0,vlookup(A583,'Input - Capacities'!$F$3:$W$2013,6,0),"-")</f>
        <v>-</v>
      </c>
      <c r="I583" s="53" t="str">
        <f>if(len(vlookup(A583,'Input - Capacities'!$F$3:$W$2013,7,0))&gt;0,vlookup(A583,'Input - Capacities'!$F$3:$W$2013,7,0),"-")</f>
        <v>-</v>
      </c>
      <c r="J583" s="54" t="str">
        <f>if(len(vlookup(A583,'Input - Capacities'!$F$3:$W$2013,13,0))&gt;0,vlookup(A583,'Input - Capacities'!$F$3:$W$2013,13,0),"-")</f>
        <v>https://www.sapp.co.zw/interconnectors</v>
      </c>
      <c r="K583" s="55" t="str">
        <f>if(len(vlookup(A583,'Input - Capacities'!$F$3:$W$2013,14,0))&gt;0,vlookup(A583,'Input - Capacities'!$F$3:$W$2013,14,0),"-")</f>
        <v>-</v>
      </c>
      <c r="L583" s="53" t="str">
        <f>if(len(vlookup(A583,'Input - Capacities'!$F$3:$W$2013,17,0))&gt;0,vlookup(A583,'Input - Capacities'!$F$3:$W$2013,17,0),"-")</f>
        <v>-</v>
      </c>
      <c r="M583" s="53" t="str">
        <f>if(len(vlookup(A583,'Input - Capacities'!$F$3:$W$2013,18,0))&gt;0,vlookup(A583,'Input - Capacities'!$F$3:$W$2013,18,0),"-")</f>
        <v>-</v>
      </c>
    </row>
    <row r="584">
      <c r="A584" s="53" t="str">
        <f t="array" ref="A584">IFERROR(INDEX('Input - Capacities'!$F$3:$F$1128, MATCH(0,COUNTIF($A$1:A583, 'Input - Capacities'!$F$3:$F$1128), 0)),"")</f>
        <v>TRNNAMXXZAFXX</v>
      </c>
      <c r="B584" s="53" t="str">
        <f t="shared" si="2"/>
        <v>NAMXX</v>
      </c>
      <c r="C584" s="53" t="str">
        <f t="shared" si="3"/>
        <v>ZAFXX</v>
      </c>
      <c r="D584" s="53" t="str">
        <f t="shared" ref="D584:E584" si="585">left(B584,3)</f>
        <v>NAM</v>
      </c>
      <c r="E584" s="53" t="str">
        <f t="shared" si="585"/>
        <v>ZAF</v>
      </c>
      <c r="F584" s="53">
        <f>max(SUMIFS('Input - Capacities'!$I$3:$I$1128,'Input - Capacities'!$F$3:$F$1128,A584))</f>
        <v>350</v>
      </c>
      <c r="G584" s="53">
        <f>max(SUMIFS('Input - Capacities'!$J$3:$J$1128,'Input - Capacities'!$F$3:$F$1128,A584))*-1</f>
        <v>350</v>
      </c>
      <c r="H584" s="53">
        <f>if(len(vlookup(A584,'Input - Capacities'!$F$3:$W$2013,6,0))&gt;0,vlookup(A584,'Input - Capacities'!$F$3:$W$2013,6,0),"-")</f>
        <v>220</v>
      </c>
      <c r="I584" s="53" t="str">
        <f>if(len(vlookup(A584,'Input - Capacities'!$F$3:$W$2013,7,0))&gt;0,vlookup(A584,'Input - Capacities'!$F$3:$W$2013,7,0),"-")</f>
        <v>-</v>
      </c>
      <c r="J584" s="54" t="str">
        <f>if(len(vlookup(A584,'Input - Capacities'!$F$3:$W$2013,13,0))&gt;0,vlookup(A584,'Input - Capacities'!$F$3:$W$2013,13,0),"-")</f>
        <v>https://www.sapp.co.zw/interconnectors</v>
      </c>
      <c r="K584" s="55" t="str">
        <f>if(len(vlookup(A584,'Input - Capacities'!$F$3:$W$2013,14,0))&gt;0,vlookup(A584,'Input - Capacities'!$F$3:$W$2013,14,0),"-")</f>
        <v>-</v>
      </c>
      <c r="L584" s="53" t="str">
        <f>if(len(vlookup(A584,'Input - Capacities'!$F$3:$W$2013,17,0))&gt;0,vlookup(A584,'Input - Capacities'!$F$3:$W$2013,17,0),"-")</f>
        <v>-</v>
      </c>
      <c r="M584" s="53" t="str">
        <f>if(len(vlookup(A584,'Input - Capacities'!$F$3:$W$2013,18,0))&gt;0,vlookup(A584,'Input - Capacities'!$F$3:$W$2013,18,0),"-")</f>
        <v>-</v>
      </c>
    </row>
    <row r="585">
      <c r="A585" s="53" t="str">
        <f t="array" ref="A585">IFERROR(INDEX('Input - Capacities'!$F$3:$F$1128, MATCH(0,COUNTIF($A$1:A584, 'Input - Capacities'!$F$3:$F$1128), 0)),"")</f>
        <v>TRNNAMXXZMBXX</v>
      </c>
      <c r="B585" s="53" t="str">
        <f t="shared" si="2"/>
        <v>NAMXX</v>
      </c>
      <c r="C585" s="53" t="str">
        <f t="shared" si="3"/>
        <v>ZMBXX</v>
      </c>
      <c r="D585" s="53" t="str">
        <f t="shared" ref="D585:E585" si="586">left(B585,3)</f>
        <v>NAM</v>
      </c>
      <c r="E585" s="53" t="str">
        <f t="shared" si="586"/>
        <v>ZMB</v>
      </c>
      <c r="F585" s="53">
        <f>max(SUMIFS('Input - Capacities'!$I$3:$I$1128,'Input - Capacities'!$F$3:$F$1128,A585))</f>
        <v>300</v>
      </c>
      <c r="G585" s="53">
        <f>max(SUMIFS('Input - Capacities'!$J$3:$J$1128,'Input - Capacities'!$F$3:$F$1128,A585))*-1</f>
        <v>300</v>
      </c>
      <c r="H585" s="53">
        <f>if(len(vlookup(A585,'Input - Capacities'!$F$3:$W$2013,6,0))&gt;0,vlookup(A585,'Input - Capacities'!$F$3:$W$2013,6,0),"-")</f>
        <v>350</v>
      </c>
      <c r="I585" s="53" t="str">
        <f>if(len(vlookup(A585,'Input - Capacities'!$F$3:$W$2013,7,0))&gt;0,vlookup(A585,'Input - Capacities'!$F$3:$W$2013,7,0),"-")</f>
        <v>-</v>
      </c>
      <c r="J585" s="54" t="str">
        <f>if(len(vlookup(A585,'Input - Capacities'!$F$3:$W$2013,13,0))&gt;0,vlookup(A585,'Input - Capacities'!$F$3:$W$2013,13,0),"-")</f>
        <v>https://www.sapp.co.zw/interconnectors</v>
      </c>
      <c r="K585" s="55" t="str">
        <f>if(len(vlookup(A585,'Input - Capacities'!$F$3:$W$2013,14,0))&gt;0,vlookup(A585,'Input - Capacities'!$F$3:$W$2013,14,0),"-")</f>
        <v>-</v>
      </c>
      <c r="L585" s="53" t="str">
        <f>if(len(vlookup(A585,'Input - Capacities'!$F$3:$W$2013,17,0))&gt;0,vlookup(A585,'Input - Capacities'!$F$3:$W$2013,17,0),"-")</f>
        <v>-</v>
      </c>
      <c r="M585" s="53" t="str">
        <f>if(len(vlookup(A585,'Input - Capacities'!$F$3:$W$2013,18,0))&gt;0,vlookup(A585,'Input - Capacities'!$F$3:$W$2013,18,0),"-")</f>
        <v>-</v>
      </c>
    </row>
    <row r="586">
      <c r="A586" s="53" t="str">
        <f t="array" ref="A586">IFERROR(INDEX('Input - Capacities'!$F$3:$F$1128, MATCH(0,COUNTIF($A$1:A585, 'Input - Capacities'!$F$3:$F$1128), 0)),"")</f>
        <v>TRNNERXXNGAXX</v>
      </c>
      <c r="B586" s="53" t="str">
        <f t="shared" si="2"/>
        <v>NERXX</v>
      </c>
      <c r="C586" s="53" t="str">
        <f t="shared" si="3"/>
        <v>NGAXX</v>
      </c>
      <c r="D586" s="53" t="str">
        <f t="shared" ref="D586:E586" si="587">left(B586,3)</f>
        <v>NER</v>
      </c>
      <c r="E586" s="53" t="str">
        <f t="shared" si="587"/>
        <v>NGA</v>
      </c>
      <c r="F586" s="53">
        <f>max(SUMIFS('Input - Capacities'!$I$3:$I$1128,'Input - Capacities'!$F$3:$F$1128,A586))</f>
        <v>80</v>
      </c>
      <c r="G586" s="53">
        <f>max(SUMIFS('Input - Capacities'!$J$3:$J$1128,'Input - Capacities'!$F$3:$F$1128,A586))*-1</f>
        <v>80</v>
      </c>
      <c r="H586" s="53">
        <f>if(len(vlookup(A586,'Input - Capacities'!$F$3:$W$2013,6,0))&gt;0,vlookup(A586,'Input - Capacities'!$F$3:$W$2013,6,0),"-")</f>
        <v>132</v>
      </c>
      <c r="I586" s="53" t="str">
        <f>if(len(vlookup(A586,'Input - Capacities'!$F$3:$W$2013,7,0))&gt;0,vlookup(A586,'Input - Capacities'!$F$3:$W$2013,7,0),"-")</f>
        <v>-</v>
      </c>
      <c r="J586" s="54" t="str">
        <f>if(len(vlookup(A586,'Input - Capacities'!$F$3:$W$2013,13,0))&gt;0,vlookup(A586,'Input - Capacities'!$F$3:$W$2013,13,0),"-")</f>
        <v>https://www.usaid.gov/sites/default/files/2022-05/wapt.pdf</v>
      </c>
      <c r="K586" s="55" t="str">
        <f>if(len(vlookup(A586,'Input - Capacities'!$F$3:$W$2013,14,0))&gt;0,vlookup(A586,'Input - Capacities'!$F$3:$W$2013,14,0),"-")</f>
        <v>-</v>
      </c>
      <c r="L586" s="53" t="str">
        <f>if(len(vlookup(A586,'Input - Capacities'!$F$3:$W$2013,17,0))&gt;0,vlookup(A586,'Input - Capacities'!$F$3:$W$2013,17,0),"-")</f>
        <v>-</v>
      </c>
      <c r="M586" s="53" t="str">
        <f>if(len(vlookup(A586,'Input - Capacities'!$F$3:$W$2013,18,0))&gt;0,vlookup(A586,'Input - Capacities'!$F$3:$W$2013,18,0),"-")</f>
        <v>-</v>
      </c>
    </row>
    <row r="587">
      <c r="A587" s="53" t="str">
        <f t="array" ref="A587">IFERROR(INDEX('Input - Capacities'!$F$3:$F$1128, MATCH(0,COUNTIF($A$1:A586, 'Input - Capacities'!$F$3:$F$1128), 0)),"")</f>
        <v>TRNNERXXTCDXX</v>
      </c>
      <c r="B587" s="53" t="str">
        <f t="shared" si="2"/>
        <v>NERXX</v>
      </c>
      <c r="C587" s="53" t="str">
        <f t="shared" si="3"/>
        <v>TCDXX</v>
      </c>
      <c r="D587" s="53" t="str">
        <f t="shared" ref="D587:E587" si="588">left(B587,3)</f>
        <v>NER</v>
      </c>
      <c r="E587" s="53" t="str">
        <f t="shared" si="588"/>
        <v>TCD</v>
      </c>
      <c r="F587" s="53">
        <f>max(SUMIFS('Input - Capacities'!$I$3:$I$1128,'Input - Capacities'!$F$3:$F$1128,A587))</f>
        <v>0</v>
      </c>
      <c r="G587" s="53">
        <f>max(SUMIFS('Input - Capacities'!$J$3:$J$1128,'Input - Capacities'!$F$3:$F$1128,A587))*-1</f>
        <v>0</v>
      </c>
      <c r="H587" s="53" t="str">
        <f>if(len(vlookup(A587,'Input - Capacities'!$F$3:$W$2013,6,0))&gt;0,vlookup(A587,'Input - Capacities'!$F$3:$W$2013,6,0),"-")</f>
        <v>-</v>
      </c>
      <c r="I587" s="53" t="str">
        <f>if(len(vlookup(A587,'Input - Capacities'!$F$3:$W$2013,7,0))&gt;0,vlookup(A587,'Input - Capacities'!$F$3:$W$2013,7,0),"-")</f>
        <v>-</v>
      </c>
      <c r="J587" s="54" t="str">
        <f>if(len(vlookup(A587,'Input - Capacities'!$F$3:$W$2013,13,0))&gt;0,vlookup(A587,'Input - Capacities'!$F$3:$W$2013,13,0),"-")</f>
        <v>https://www.ecowapp.org/sites/default/files/wapp_2020-2023_business_plan_0.pdf</v>
      </c>
      <c r="K587" s="55" t="str">
        <f>if(len(vlookup(A587,'Input - Capacities'!$F$3:$W$2013,14,0))&gt;0,vlookup(A587,'Input - Capacities'!$F$3:$W$2013,14,0),"-")</f>
        <v>-</v>
      </c>
      <c r="L587" s="53" t="str">
        <f>if(len(vlookup(A587,'Input - Capacities'!$F$3:$W$2013,17,0))&gt;0,vlookup(A587,'Input - Capacities'!$F$3:$W$2013,17,0),"-")</f>
        <v>-</v>
      </c>
      <c r="M587" s="53" t="str">
        <f>if(len(vlookup(A587,'Input - Capacities'!$F$3:$W$2013,18,0))&gt;0,vlookup(A587,'Input - Capacities'!$F$3:$W$2013,18,0),"-")</f>
        <v>-</v>
      </c>
    </row>
    <row r="588">
      <c r="A588" s="53" t="str">
        <f t="array" ref="A588">IFERROR(INDEX('Input - Capacities'!$F$3:$F$1128, MATCH(0,COUNTIF($A$1:A587, 'Input - Capacities'!$F$3:$F$1128), 0)),"")</f>
        <v>TRNNGAXXTCDXX</v>
      </c>
      <c r="B588" s="53" t="str">
        <f t="shared" si="2"/>
        <v>NGAXX</v>
      </c>
      <c r="C588" s="53" t="str">
        <f t="shared" si="3"/>
        <v>TCDXX</v>
      </c>
      <c r="D588" s="53" t="str">
        <f t="shared" ref="D588:E588" si="589">left(B588,3)</f>
        <v>NGA</v>
      </c>
      <c r="E588" s="53" t="str">
        <f t="shared" si="589"/>
        <v>TCD</v>
      </c>
      <c r="F588" s="53">
        <f>max(SUMIFS('Input - Capacities'!$I$3:$I$1128,'Input - Capacities'!$F$3:$F$1128,A588))</f>
        <v>0</v>
      </c>
      <c r="G588" s="53">
        <f>max(SUMIFS('Input - Capacities'!$J$3:$J$1128,'Input - Capacities'!$F$3:$F$1128,A588))*-1</f>
        <v>0</v>
      </c>
      <c r="H588" s="53" t="str">
        <f>if(len(vlookup(A588,'Input - Capacities'!$F$3:$W$2013,6,0))&gt;0,vlookup(A588,'Input - Capacities'!$F$3:$W$2013,6,0),"-")</f>
        <v>-</v>
      </c>
      <c r="I588" s="53" t="str">
        <f>if(len(vlookup(A588,'Input - Capacities'!$F$3:$W$2013,7,0))&gt;0,vlookup(A588,'Input - Capacities'!$F$3:$W$2013,7,0),"-")</f>
        <v>-</v>
      </c>
      <c r="J588" s="54" t="str">
        <f>if(len(vlookup(A588,'Input - Capacities'!$F$3:$W$2013,13,0))&gt;0,vlookup(A588,'Input - Capacities'!$F$3:$W$2013,13,0),"-")</f>
        <v>https://africa-energy-portal.org/news/nigeria-considers-supplying-electricity-chad</v>
      </c>
      <c r="K588" s="55" t="str">
        <f>if(len(vlookup(A588,'Input - Capacities'!$F$3:$W$2013,14,0))&gt;0,vlookup(A588,'Input - Capacities'!$F$3:$W$2013,14,0),"-")</f>
        <v>-</v>
      </c>
      <c r="L588" s="53" t="str">
        <f>if(len(vlookup(A588,'Input - Capacities'!$F$3:$W$2013,17,0))&gt;0,vlookup(A588,'Input - Capacities'!$F$3:$W$2013,17,0),"-")</f>
        <v>-</v>
      </c>
      <c r="M588" s="53" t="str">
        <f>if(len(vlookup(A588,'Input - Capacities'!$F$3:$W$2013,18,0))&gt;0,vlookup(A588,'Input - Capacities'!$F$3:$W$2013,18,0),"-")</f>
        <v>Planned line has been announced. But no details on voltage, capacity as of yet.</v>
      </c>
    </row>
    <row r="589">
      <c r="A589" s="53" t="str">
        <f t="array" ref="A589">IFERROR(INDEX('Input - Capacities'!$F$3:$F$1128, MATCH(0,COUNTIF($A$1:A588, 'Input - Capacities'!$F$3:$F$1128), 0)),"")</f>
        <v>TRNNGAXXTGOXX</v>
      </c>
      <c r="B589" s="53" t="str">
        <f t="shared" si="2"/>
        <v>NGAXX</v>
      </c>
      <c r="C589" s="53" t="str">
        <f t="shared" si="3"/>
        <v>TGOXX</v>
      </c>
      <c r="D589" s="53" t="str">
        <f t="shared" ref="D589:E589" si="590">left(B589,3)</f>
        <v>NGA</v>
      </c>
      <c r="E589" s="53" t="str">
        <f t="shared" si="590"/>
        <v>TGO</v>
      </c>
      <c r="F589" s="53">
        <f>max(SUMIFS('Input - Capacities'!$I$3:$I$1128,'Input - Capacities'!$F$3:$F$1128,A589))</f>
        <v>0</v>
      </c>
      <c r="G589" s="53">
        <f>max(SUMIFS('Input - Capacities'!$J$3:$J$1128,'Input - Capacities'!$F$3:$F$1128,A589))*-1</f>
        <v>0</v>
      </c>
      <c r="H589" s="53" t="str">
        <f>if(len(vlookup(A589,'Input - Capacities'!$F$3:$W$2013,6,0))&gt;0,vlookup(A589,'Input - Capacities'!$F$3:$W$2013,6,0),"-")</f>
        <v>-</v>
      </c>
      <c r="I589" s="53" t="str">
        <f>if(len(vlookup(A589,'Input - Capacities'!$F$3:$W$2013,7,0))&gt;0,vlookup(A589,'Input - Capacities'!$F$3:$W$2013,7,0),"-")</f>
        <v>-</v>
      </c>
      <c r="J589" s="54" t="str">
        <f>if(len(vlookup(A589,'Input - Capacities'!$F$3:$W$2013,13,0))&gt;0,vlookup(A589,'Input - Capacities'!$F$3:$W$2013,13,0),"-")</f>
        <v>https://www.usaid.gov/sites/default/files/2022-05/wapt.pdf</v>
      </c>
      <c r="K589" s="55" t="str">
        <f>if(len(vlookup(A589,'Input - Capacities'!$F$3:$W$2013,14,0))&gt;0,vlookup(A589,'Input - Capacities'!$F$3:$W$2013,14,0),"-")</f>
        <v>-</v>
      </c>
      <c r="L589" s="53" t="str">
        <f>if(len(vlookup(A589,'Input - Capacities'!$F$3:$W$2013,17,0))&gt;0,vlookup(A589,'Input - Capacities'!$F$3:$W$2013,17,0),"-")</f>
        <v>-</v>
      </c>
      <c r="M589" s="53" t="str">
        <f>if(len(vlookup(A589,'Input - Capacities'!$F$3:$W$2013,18,0))&gt;0,vlookup(A589,'Input - Capacities'!$F$3:$W$2013,18,0),"-")</f>
        <v>-</v>
      </c>
    </row>
    <row r="590">
      <c r="A590" s="53" t="str">
        <f t="array" ref="A590">IFERROR(INDEX('Input - Capacities'!$F$3:$F$1128, MATCH(0,COUNTIF($A$1:A589, 'Input - Capacities'!$F$3:$F$1128), 0)),"")</f>
        <v>TRNRWAXXTZAXX</v>
      </c>
      <c r="B590" s="53" t="str">
        <f t="shared" si="2"/>
        <v>RWAXX</v>
      </c>
      <c r="C590" s="53" t="str">
        <f t="shared" si="3"/>
        <v>TZAXX</v>
      </c>
      <c r="D590" s="53" t="str">
        <f t="shared" ref="D590:E590" si="591">left(B590,3)</f>
        <v>RWA</v>
      </c>
      <c r="E590" s="53" t="str">
        <f t="shared" si="591"/>
        <v>TZA</v>
      </c>
      <c r="F590" s="53">
        <f>max(SUMIFS('Input - Capacities'!$I$3:$I$1128,'Input - Capacities'!$F$3:$F$1128,A590))</f>
        <v>0</v>
      </c>
      <c r="G590" s="53">
        <f>max(SUMIFS('Input - Capacities'!$J$3:$J$1128,'Input - Capacities'!$F$3:$F$1128,A590))*-1</f>
        <v>0</v>
      </c>
      <c r="H590" s="53" t="str">
        <f>if(len(vlookup(A590,'Input - Capacities'!$F$3:$W$2013,6,0))&gt;0,vlookup(A590,'Input - Capacities'!$F$3:$W$2013,6,0),"-")</f>
        <v>-</v>
      </c>
      <c r="I590" s="53" t="str">
        <f>if(len(vlookup(A590,'Input - Capacities'!$F$3:$W$2013,7,0))&gt;0,vlookup(A590,'Input - Capacities'!$F$3:$W$2013,7,0),"-")</f>
        <v>-</v>
      </c>
      <c r="J590" s="54" t="str">
        <f>if(len(vlookup(A590,'Input - Capacities'!$F$3:$W$2013,13,0))&gt;0,vlookup(A590,'Input - Capacities'!$F$3:$W$2013,13,0),"-")</f>
        <v>https://www.sciencedirect.com/science/article/pii/S097308262030243X#f0005</v>
      </c>
      <c r="K590" s="55" t="str">
        <f>if(len(vlookup(A590,'Input - Capacities'!$F$3:$W$2013,14,0))&gt;0,vlookup(A590,'Input - Capacities'!$F$3:$W$2013,14,0),"-")</f>
        <v>-</v>
      </c>
      <c r="L590" s="53" t="str">
        <f>if(len(vlookup(A590,'Input - Capacities'!$F$3:$W$2013,17,0))&gt;0,vlookup(A590,'Input - Capacities'!$F$3:$W$2013,17,0),"-")</f>
        <v>-</v>
      </c>
      <c r="M590" s="53" t="str">
        <f>if(len(vlookup(A590,'Input - Capacities'!$F$3:$W$2013,18,0))&gt;0,vlookup(A590,'Input - Capacities'!$F$3:$W$2013,18,0),"-")</f>
        <v>-</v>
      </c>
    </row>
    <row r="591">
      <c r="A591" s="53" t="str">
        <f t="array" ref="A591">IFERROR(INDEX('Input - Capacities'!$F$3:$F$1128, MATCH(0,COUNTIF($A$1:A590, 'Input - Capacities'!$F$3:$F$1128), 0)),"")</f>
        <v>TRNRWAXXUGAXX</v>
      </c>
      <c r="B591" s="53" t="str">
        <f t="shared" si="2"/>
        <v>RWAXX</v>
      </c>
      <c r="C591" s="53" t="str">
        <f t="shared" si="3"/>
        <v>UGAXX</v>
      </c>
      <c r="D591" s="53" t="str">
        <f t="shared" ref="D591:E591" si="592">left(B591,3)</f>
        <v>RWA</v>
      </c>
      <c r="E591" s="53" t="str">
        <f t="shared" si="592"/>
        <v>UGA</v>
      </c>
      <c r="F591" s="53">
        <f>max(SUMIFS('Input - Capacities'!$I$3:$I$1128,'Input - Capacities'!$F$3:$F$1128,A591))</f>
        <v>0</v>
      </c>
      <c r="G591" s="53">
        <f>max(SUMIFS('Input - Capacities'!$J$3:$J$1128,'Input - Capacities'!$F$3:$F$1128,A591))*-1</f>
        <v>0</v>
      </c>
      <c r="H591" s="53" t="str">
        <f>if(len(vlookup(A591,'Input - Capacities'!$F$3:$W$2013,6,0))&gt;0,vlookup(A591,'Input - Capacities'!$F$3:$W$2013,6,0),"-")</f>
        <v>-</v>
      </c>
      <c r="I591" s="53" t="str">
        <f>if(len(vlookup(A591,'Input - Capacities'!$F$3:$W$2013,7,0))&gt;0,vlookup(A591,'Input - Capacities'!$F$3:$W$2013,7,0),"-")</f>
        <v>-</v>
      </c>
      <c r="J591" s="54" t="str">
        <f>if(len(vlookup(A591,'Input - Capacities'!$F$3:$W$2013,13,0))&gt;0,vlookup(A591,'Input - Capacities'!$F$3:$W$2013,13,0),"-")</f>
        <v>https://www.sciencedirect.com/science/article/pii/S097308262030243X#f0005</v>
      </c>
      <c r="K591" s="55" t="str">
        <f>if(len(vlookup(A591,'Input - Capacities'!$F$3:$W$2013,14,0))&gt;0,vlookup(A591,'Input - Capacities'!$F$3:$W$2013,14,0),"-")</f>
        <v>-</v>
      </c>
      <c r="L591" s="53" t="str">
        <f>if(len(vlookup(A591,'Input - Capacities'!$F$3:$W$2013,17,0))&gt;0,vlookup(A591,'Input - Capacities'!$F$3:$W$2013,17,0),"-")</f>
        <v>-</v>
      </c>
      <c r="M591" s="53" t="str">
        <f>if(len(vlookup(A591,'Input - Capacities'!$F$3:$W$2013,18,0))&gt;0,vlookup(A591,'Input - Capacities'!$F$3:$W$2013,18,0),"-")</f>
        <v>-</v>
      </c>
    </row>
    <row r="592">
      <c r="A592" s="53" t="str">
        <f t="array" ref="A592">IFERROR(INDEX('Input - Capacities'!$F$3:$F$1128, MATCH(0,COUNTIF($A$1:A591, 'Input - Capacities'!$F$3:$F$1128), 0)),"")</f>
        <v>TRNSWZXXZAFXX</v>
      </c>
      <c r="B592" s="53" t="str">
        <f t="shared" si="2"/>
        <v>SWZXX</v>
      </c>
      <c r="C592" s="53" t="str">
        <f t="shared" si="3"/>
        <v>ZAFXX</v>
      </c>
      <c r="D592" s="53" t="str">
        <f t="shared" ref="D592:E592" si="593">left(B592,3)</f>
        <v>SWZ</v>
      </c>
      <c r="E592" s="53" t="str">
        <f t="shared" si="593"/>
        <v>ZAF</v>
      </c>
      <c r="F592" s="53">
        <f>max(SUMIFS('Input - Capacities'!$I$3:$I$1128,'Input - Capacities'!$F$3:$F$1128,A592))</f>
        <v>1176</v>
      </c>
      <c r="G592" s="53">
        <f>max(SUMIFS('Input - Capacities'!$J$3:$J$1128,'Input - Capacities'!$F$3:$F$1128,A592))*-1</f>
        <v>1176</v>
      </c>
      <c r="H592" s="53" t="str">
        <f>if(len(vlookup(A592,'Input - Capacities'!$F$3:$W$2013,6,0))&gt;0,vlookup(A592,'Input - Capacities'!$F$3:$W$2013,6,0),"-")</f>
        <v>-</v>
      </c>
      <c r="I592" s="53" t="str">
        <f>if(len(vlookup(A592,'Input - Capacities'!$F$3:$W$2013,7,0))&gt;0,vlookup(A592,'Input - Capacities'!$F$3:$W$2013,7,0),"-")</f>
        <v>-</v>
      </c>
      <c r="J592" s="54" t="str">
        <f>if(len(vlookup(A592,'Input - Capacities'!$F$3:$W$2013,13,0))&gt;0,vlookup(A592,'Input - Capacities'!$F$3:$W$2013,13,0),"-")</f>
        <v>https://www.sciencedirect.com/science/article/pii/S254243512200304X?via%3Dihub#da0010</v>
      </c>
      <c r="K592" s="55" t="str">
        <f>if(len(vlookup(A592,'Input - Capacities'!$F$3:$W$2013,14,0))&gt;0,vlookup(A592,'Input - Capacities'!$F$3:$W$2013,14,0),"-")</f>
        <v>-</v>
      </c>
      <c r="L592" s="53" t="str">
        <f>if(len(vlookup(A592,'Input - Capacities'!$F$3:$W$2013,17,0))&gt;0,vlookup(A592,'Input - Capacities'!$F$3:$W$2013,17,0),"-")</f>
        <v>-</v>
      </c>
      <c r="M592" s="53" t="str">
        <f>if(len(vlookup(A592,'Input - Capacities'!$F$3:$W$2013,18,0))&gt;0,vlookup(A592,'Input - Capacities'!$F$3:$W$2013,18,0),"-")</f>
        <v>-</v>
      </c>
    </row>
    <row r="593">
      <c r="A593" s="53" t="str">
        <f t="array" ref="A593">IFERROR(INDEX('Input - Capacities'!$F$3:$F$1128, MATCH(0,COUNTIF($A$1:A592, 'Input - Capacities'!$F$3:$F$1128), 0)),"")</f>
        <v>TRNTZAXXUGAXX</v>
      </c>
      <c r="B593" s="53" t="str">
        <f t="shared" si="2"/>
        <v>TZAXX</v>
      </c>
      <c r="C593" s="53" t="str">
        <f t="shared" si="3"/>
        <v>UGAXX</v>
      </c>
      <c r="D593" s="53" t="str">
        <f t="shared" ref="D593:E593" si="594">left(B593,3)</f>
        <v>TZA</v>
      </c>
      <c r="E593" s="53" t="str">
        <f t="shared" si="594"/>
        <v>UGA</v>
      </c>
      <c r="F593" s="53">
        <f>max(SUMIFS('Input - Capacities'!$I$3:$I$1128,'Input - Capacities'!$F$3:$F$1128,A593))</f>
        <v>0</v>
      </c>
      <c r="G593" s="53">
        <f>max(SUMIFS('Input - Capacities'!$J$3:$J$1128,'Input - Capacities'!$F$3:$F$1128,A593))*-1</f>
        <v>0</v>
      </c>
      <c r="H593" s="53" t="str">
        <f>if(len(vlookup(A593,'Input - Capacities'!$F$3:$W$2013,6,0))&gt;0,vlookup(A593,'Input - Capacities'!$F$3:$W$2013,6,0),"-")</f>
        <v>-</v>
      </c>
      <c r="I593" s="53" t="str">
        <f>if(len(vlookup(A593,'Input - Capacities'!$F$3:$W$2013,7,0))&gt;0,vlookup(A593,'Input - Capacities'!$F$3:$W$2013,7,0),"-")</f>
        <v>-</v>
      </c>
      <c r="J593" s="54" t="str">
        <f>if(len(vlookup(A593,'Input - Capacities'!$F$3:$W$2013,13,0))&gt;0,vlookup(A593,'Input - Capacities'!$F$3:$W$2013,13,0),"-")</f>
        <v>https://www.sciencedirect.com/science/article/pii/S097308262030243X#f0005</v>
      </c>
      <c r="K593" s="55" t="str">
        <f>if(len(vlookup(A593,'Input - Capacities'!$F$3:$W$2013,14,0))&gt;0,vlookup(A593,'Input - Capacities'!$F$3:$W$2013,14,0),"-")</f>
        <v>-</v>
      </c>
      <c r="L593" s="53" t="str">
        <f>if(len(vlookup(A593,'Input - Capacities'!$F$3:$W$2013,17,0))&gt;0,vlookup(A593,'Input - Capacities'!$F$3:$W$2013,17,0),"-")</f>
        <v>-</v>
      </c>
      <c r="M593" s="53" t="str">
        <f>if(len(vlookup(A593,'Input - Capacities'!$F$3:$W$2013,18,0))&gt;0,vlookup(A593,'Input - Capacities'!$F$3:$W$2013,18,0),"-")</f>
        <v>-</v>
      </c>
    </row>
    <row r="594">
      <c r="A594" s="53" t="str">
        <f t="array" ref="A594">IFERROR(INDEX('Input - Capacities'!$F$3:$F$1128, MATCH(0,COUNTIF($A$1:A593, 'Input - Capacities'!$F$3:$F$1128), 0)),"")</f>
        <v>TRNTZAXXZMBXX</v>
      </c>
      <c r="B594" s="53" t="str">
        <f t="shared" si="2"/>
        <v>TZAXX</v>
      </c>
      <c r="C594" s="53" t="str">
        <f t="shared" si="3"/>
        <v>ZMBXX</v>
      </c>
      <c r="D594" s="53" t="str">
        <f t="shared" ref="D594:E594" si="595">left(B594,3)</f>
        <v>TZA</v>
      </c>
      <c r="E594" s="53" t="str">
        <f t="shared" si="595"/>
        <v>ZMB</v>
      </c>
      <c r="F594" s="53">
        <f>max(SUMIFS('Input - Capacities'!$I$3:$I$1128,'Input - Capacities'!$F$3:$F$1128,A594))</f>
        <v>0</v>
      </c>
      <c r="G594" s="53">
        <f>max(SUMIFS('Input - Capacities'!$J$3:$J$1128,'Input - Capacities'!$F$3:$F$1128,A594))*-1</f>
        <v>0</v>
      </c>
      <c r="H594" s="53" t="str">
        <f>if(len(vlookup(A594,'Input - Capacities'!$F$3:$W$2013,6,0))&gt;0,vlookup(A594,'Input - Capacities'!$F$3:$W$2013,6,0),"-")</f>
        <v>-</v>
      </c>
      <c r="I594" s="53" t="str">
        <f>if(len(vlookup(A594,'Input - Capacities'!$F$3:$W$2013,7,0))&gt;0,vlookup(A594,'Input - Capacities'!$F$3:$W$2013,7,0),"-")</f>
        <v>-</v>
      </c>
      <c r="J594" s="54" t="str">
        <f>if(len(vlookup(A594,'Input - Capacities'!$F$3:$W$2013,13,0))&gt;0,vlookup(A594,'Input - Capacities'!$F$3:$W$2013,13,0),"-")</f>
        <v>https://www.sapp.co.zw/interconnectors</v>
      </c>
      <c r="K594" s="55" t="str">
        <f>if(len(vlookup(A594,'Input - Capacities'!$F$3:$W$2013,14,0))&gt;0,vlookup(A594,'Input - Capacities'!$F$3:$W$2013,14,0),"-")</f>
        <v>-</v>
      </c>
      <c r="L594" s="53" t="str">
        <f>if(len(vlookup(A594,'Input - Capacities'!$F$3:$W$2013,17,0))&gt;0,vlookup(A594,'Input - Capacities'!$F$3:$W$2013,17,0),"-")</f>
        <v>-</v>
      </c>
      <c r="M594" s="53" t="str">
        <f>if(len(vlookup(A594,'Input - Capacities'!$F$3:$W$2013,18,0))&gt;0,vlookup(A594,'Input - Capacities'!$F$3:$W$2013,18,0),"-")</f>
        <v>-</v>
      </c>
    </row>
    <row r="595">
      <c r="A595" s="53" t="str">
        <f t="array" ref="A595">IFERROR(INDEX('Input - Capacities'!$F$3:$F$1128, MATCH(0,COUNTIF($A$1:A594, 'Input - Capacities'!$F$3:$F$1128), 0)),"")</f>
        <v>TRNZAFXXZWEXX</v>
      </c>
      <c r="B595" s="53" t="str">
        <f t="shared" si="2"/>
        <v>ZAFXX</v>
      </c>
      <c r="C595" s="53" t="str">
        <f t="shared" si="3"/>
        <v>ZWEXX</v>
      </c>
      <c r="D595" s="53" t="str">
        <f t="shared" ref="D595:E595" si="596">left(B595,3)</f>
        <v>ZAF</v>
      </c>
      <c r="E595" s="53" t="str">
        <f t="shared" si="596"/>
        <v>ZWE</v>
      </c>
      <c r="F595" s="53">
        <f>max(SUMIFS('Input - Capacities'!$I$3:$I$1128,'Input - Capacities'!$F$3:$F$1128,A595))</f>
        <v>15</v>
      </c>
      <c r="G595" s="53">
        <f>max(SUMIFS('Input - Capacities'!$J$3:$J$1128,'Input - Capacities'!$F$3:$F$1128,A595))*-1</f>
        <v>15</v>
      </c>
      <c r="H595" s="53">
        <f>if(len(vlookup(A595,'Input - Capacities'!$F$3:$W$2013,6,0))&gt;0,vlookup(A595,'Input - Capacities'!$F$3:$W$2013,6,0),"-")</f>
        <v>400</v>
      </c>
      <c r="I595" s="53">
        <f>if(len(vlookup(A595,'Input - Capacities'!$F$3:$W$2013,7,0))&gt;0,vlookup(A595,'Input - Capacities'!$F$3:$W$2013,7,0),"-")</f>
        <v>320</v>
      </c>
      <c r="J595" s="54" t="str">
        <f>if(len(vlookup(A595,'Input - Capacities'!$F$3:$W$2013,13,0))&gt;0,vlookup(A595,'Input - Capacities'!$F$3:$W$2013,13,0),"-")</f>
        <v>https://www.sciencedirect.com/science/article/pii/S254243512200304X?via%3Dihub#da0010</v>
      </c>
      <c r="K595" s="54" t="str">
        <f>if(len(vlookup(A595,'Input - Capacities'!$F$3:$W$2013,14,0))&gt;0,vlookup(A595,'Input - Capacities'!$F$3:$W$2013,14,0),"-")</f>
        <v>https://map.au-pida.org/projects/show/10310001</v>
      </c>
      <c r="L595" s="53" t="str">
        <f>if(len(vlookup(A595,'Input - Capacities'!$F$3:$W$2013,17,0))&gt;0,vlookup(A595,'Input - Capacities'!$F$3:$W$2013,17,0),"-")</f>
        <v>-</v>
      </c>
      <c r="M595" s="53" t="str">
        <f>if(len(vlookup(A595,'Input - Capacities'!$F$3:$W$2013,18,0))&gt;0,vlookup(A595,'Input - Capacities'!$F$3:$W$2013,18,0),"-")</f>
        <v>-</v>
      </c>
    </row>
    <row r="596">
      <c r="A596" s="53" t="str">
        <f t="array" ref="A596">IFERROR(INDEX('Input - Capacities'!$F$3:$F$1128, MATCH(0,COUNTIF($A$1:A595, 'Input - Capacities'!$F$3:$F$1128), 0)),"")</f>
        <v>TRNZMBXXZWEXX</v>
      </c>
      <c r="B596" s="53" t="str">
        <f t="shared" si="2"/>
        <v>ZMBXX</v>
      </c>
      <c r="C596" s="53" t="str">
        <f t="shared" si="3"/>
        <v>ZWEXX</v>
      </c>
      <c r="D596" s="53" t="str">
        <f t="shared" ref="D596:E596" si="597">left(B596,3)</f>
        <v>ZMB</v>
      </c>
      <c r="E596" s="53" t="str">
        <f t="shared" si="597"/>
        <v>ZWE</v>
      </c>
      <c r="F596" s="53">
        <f>max(SUMIFS('Input - Capacities'!$I$3:$I$1128,'Input - Capacities'!$F$3:$F$1128,A596))</f>
        <v>1400</v>
      </c>
      <c r="G596" s="53">
        <f>max(SUMIFS('Input - Capacities'!$J$3:$J$1128,'Input - Capacities'!$F$3:$F$1128,A596))*-1</f>
        <v>1400</v>
      </c>
      <c r="H596" s="53">
        <f>if(len(vlookup(A596,'Input - Capacities'!$F$3:$W$2013,6,0))&gt;0,vlookup(A596,'Input - Capacities'!$F$3:$W$2013,6,0),"-")</f>
        <v>330</v>
      </c>
      <c r="I596" s="53" t="str">
        <f>if(len(vlookup(A596,'Input - Capacities'!$F$3:$W$2013,7,0))&gt;0,vlookup(A596,'Input - Capacities'!$F$3:$W$2013,7,0),"-")</f>
        <v>-</v>
      </c>
      <c r="J596" s="54" t="str">
        <f>if(len(vlookup(A596,'Input - Capacities'!$F$3:$W$2013,13,0))&gt;0,vlookup(A596,'Input - Capacities'!$F$3:$W$2013,13,0),"-")</f>
        <v>https://www.sapp.co.zw/interconnectors</v>
      </c>
      <c r="K596" s="55" t="str">
        <f>if(len(vlookup(A596,'Input - Capacities'!$F$3:$W$2013,14,0))&gt;0,vlookup(A596,'Input - Capacities'!$F$3:$W$2013,14,0),"-")</f>
        <v>-</v>
      </c>
      <c r="L596" s="53" t="str">
        <f>if(len(vlookup(A596,'Input - Capacities'!$F$3:$W$2013,17,0))&gt;0,vlookup(A596,'Input - Capacities'!$F$3:$W$2013,17,0),"-")</f>
        <v>-</v>
      </c>
      <c r="M596" s="53" t="str">
        <f>if(len(vlookup(A596,'Input - Capacities'!$F$3:$W$2013,18,0))&gt;0,vlookup(A596,'Input - Capacities'!$F$3:$W$2013,18,0),"-")</f>
        <v>-</v>
      </c>
    </row>
    <row r="597">
      <c r="A597" s="53" t="str">
        <f t="array" ref="A597">IFERROR(INDEX('Input - Capacities'!$F$3:$F$1128, MATCH(0,COUNTIF($A$1:A596, 'Input - Capacities'!$F$3:$F$1128), 0)),"")</f>
        <v>TRNUSAAAUSABP</v>
      </c>
      <c r="B597" s="53" t="str">
        <f t="shared" si="2"/>
        <v>USAAA</v>
      </c>
      <c r="C597" s="53" t="str">
        <f t="shared" si="3"/>
        <v>USABP</v>
      </c>
      <c r="D597" s="53" t="str">
        <f t="shared" ref="D597:E597" si="598">left(B597,3)</f>
        <v>USA</v>
      </c>
      <c r="E597" s="53" t="str">
        <f t="shared" si="598"/>
        <v>USA</v>
      </c>
      <c r="F597" s="53">
        <f>max(SUMIFS('Input - Capacities'!$I$3:$I$1128,'Input - Capacities'!$F$3:$F$1128,A597))</f>
        <v>313</v>
      </c>
      <c r="G597" s="53">
        <f>max(SUMIFS('Input - Capacities'!$J$3:$J$1128,'Input - Capacities'!$F$3:$F$1128,A597))*-1</f>
        <v>1122</v>
      </c>
      <c r="H597" s="53" t="str">
        <f>if(len(vlookup(A597,'Input - Capacities'!$F$3:$W$2013,6,0))&gt;0,vlookup(A597,'Input - Capacities'!$F$3:$W$2013,6,0),"-")</f>
        <v>-</v>
      </c>
      <c r="I597" s="53" t="str">
        <f>if(len(vlookup(A597,'Input - Capacities'!$F$3:$W$2013,7,0))&gt;0,vlookup(A597,'Input - Capacities'!$F$3:$W$2013,7,0),"-")</f>
        <v>-</v>
      </c>
      <c r="J597" s="54" t="str">
        <f>if(len(vlookup(A597,'Input - Capacities'!$F$3:$W$2013,13,0))&gt;0,vlookup(A597,'Input - Capacities'!$F$3:$W$2013,13,0),"-")</f>
        <v>https://www.eia.gov/electricity/gridmonitor/about</v>
      </c>
      <c r="K597" s="55" t="str">
        <f>if(len(vlookup(A597,'Input - Capacities'!$F$3:$W$2013,14,0))&gt;0,vlookup(A597,'Input - Capacities'!$F$3:$W$2013,14,0),"-")</f>
        <v>-</v>
      </c>
      <c r="L597" s="53" t="str">
        <f>if(len(vlookup(A597,'Input - Capacities'!$F$3:$W$2013,17,0))&gt;0,vlookup(A597,'Input - Capacities'!$F$3:$W$2013,17,0),"-")</f>
        <v>Assumption that the max hourly interchange value reached between 2020-Oct 2023 is representative for available transmission capacity between BA's.</v>
      </c>
      <c r="M597" s="53" t="str">
        <f>if(len(vlookup(A597,'Input - Capacities'!$F$3:$W$2013,18,0))&gt;0,vlookup(A597,'Input - Capacities'!$F$3:$W$2013,18,0),"-")</f>
        <v>-</v>
      </c>
    </row>
    <row r="598">
      <c r="A598" s="53" t="str">
        <f t="array" ref="A598">IFERROR(INDEX('Input - Capacities'!$F$3:$F$1128, MATCH(0,COUNTIF($A$1:A597, 'Input - Capacities'!$F$3:$F$1128), 0)),"")</f>
        <v>TRNUSAAAUSACH</v>
      </c>
      <c r="B598" s="53" t="str">
        <f t="shared" si="2"/>
        <v>USAAA</v>
      </c>
      <c r="C598" s="53" t="str">
        <f t="shared" si="3"/>
        <v>USACH</v>
      </c>
      <c r="D598" s="53" t="str">
        <f t="shared" ref="D598:E598" si="599">left(B598,3)</f>
        <v>USA</v>
      </c>
      <c r="E598" s="53" t="str">
        <f t="shared" si="599"/>
        <v>USA</v>
      </c>
      <c r="F598" s="53">
        <f>max(SUMIFS('Input - Capacities'!$I$3:$I$1128,'Input - Capacities'!$F$3:$F$1128,A598))</f>
        <v>22</v>
      </c>
      <c r="G598" s="53">
        <f>max(SUMIFS('Input - Capacities'!$J$3:$J$1128,'Input - Capacities'!$F$3:$F$1128,A598))*-1</f>
        <v>22</v>
      </c>
      <c r="H598" s="53" t="str">
        <f>if(len(vlookup(A598,'Input - Capacities'!$F$3:$W$2013,6,0))&gt;0,vlookup(A598,'Input - Capacities'!$F$3:$W$2013,6,0),"-")</f>
        <v>-</v>
      </c>
      <c r="I598" s="53" t="str">
        <f>if(len(vlookup(A598,'Input - Capacities'!$F$3:$W$2013,7,0))&gt;0,vlookup(A598,'Input - Capacities'!$F$3:$W$2013,7,0),"-")</f>
        <v>-</v>
      </c>
      <c r="J598" s="54" t="str">
        <f>if(len(vlookup(A598,'Input - Capacities'!$F$3:$W$2013,13,0))&gt;0,vlookup(A598,'Input - Capacities'!$F$3:$W$2013,13,0),"-")</f>
        <v>https://www.eia.gov/electricity/gridmonitor/about</v>
      </c>
      <c r="K598" s="55" t="str">
        <f>if(len(vlookup(A598,'Input - Capacities'!$F$3:$W$2013,14,0))&gt;0,vlookup(A598,'Input - Capacities'!$F$3:$W$2013,14,0),"-")</f>
        <v>-</v>
      </c>
      <c r="L598" s="53" t="str">
        <f>if(len(vlookup(A598,'Input - Capacities'!$F$3:$W$2013,17,0))&gt;0,vlookup(A598,'Input - Capacities'!$F$3:$W$2013,17,0),"-")</f>
        <v>Assumption that the max hourly interchange value reached between 2020-Oct 2023 is representative for available transmission capacity between BA's.</v>
      </c>
      <c r="M598" s="53" t="str">
        <f>if(len(vlookup(A598,'Input - Capacities'!$F$3:$W$2013,18,0))&gt;0,vlookup(A598,'Input - Capacities'!$F$3:$W$2013,18,0),"-")</f>
        <v>-</v>
      </c>
    </row>
    <row r="599">
      <c r="A599" s="53" t="str">
        <f t="array" ref="A599">IFERROR(INDEX('Input - Capacities'!$F$3:$F$1128, MATCH(0,COUNTIF($A$1:A598, 'Input - Capacities'!$F$3:$F$1128), 0)),"")</f>
        <v>TRNUSAAAUSADO</v>
      </c>
      <c r="B599" s="53" t="str">
        <f t="shared" si="2"/>
        <v>USAAA</v>
      </c>
      <c r="C599" s="53" t="str">
        <f t="shared" si="3"/>
        <v>USADO</v>
      </c>
      <c r="D599" s="53" t="str">
        <f t="shared" ref="D599:E599" si="600">left(B599,3)</f>
        <v>USA</v>
      </c>
      <c r="E599" s="53" t="str">
        <f t="shared" si="600"/>
        <v>USA</v>
      </c>
      <c r="F599" s="53">
        <f>max(SUMIFS('Input - Capacities'!$I$3:$I$1128,'Input - Capacities'!$F$3:$F$1128,A599))</f>
        <v>0</v>
      </c>
      <c r="G599" s="53">
        <f>max(SUMIFS('Input - Capacities'!$J$3:$J$1128,'Input - Capacities'!$F$3:$F$1128,A599))*-1</f>
        <v>0</v>
      </c>
      <c r="H599" s="53" t="str">
        <f>if(len(vlookup(A599,'Input - Capacities'!$F$3:$W$2013,6,0))&gt;0,vlookup(A599,'Input - Capacities'!$F$3:$W$2013,6,0),"-")</f>
        <v>-</v>
      </c>
      <c r="I599" s="53" t="str">
        <f>if(len(vlookup(A599,'Input - Capacities'!$F$3:$W$2013,7,0))&gt;0,vlookup(A599,'Input - Capacities'!$F$3:$W$2013,7,0),"-")</f>
        <v>-</v>
      </c>
      <c r="J599" s="54" t="str">
        <f>if(len(vlookup(A599,'Input - Capacities'!$F$3:$W$2013,13,0))&gt;0,vlookup(A599,'Input - Capacities'!$F$3:$W$2013,13,0),"-")</f>
        <v>https://www.eia.gov/electricity/gridmonitor/about</v>
      </c>
      <c r="K599" s="55" t="str">
        <f>if(len(vlookup(A599,'Input - Capacities'!$F$3:$W$2013,14,0))&gt;0,vlookup(A599,'Input - Capacities'!$F$3:$W$2013,14,0),"-")</f>
        <v>-</v>
      </c>
      <c r="L599" s="53" t="str">
        <f>if(len(vlookup(A599,'Input - Capacities'!$F$3:$W$2013,17,0))&gt;0,vlookup(A599,'Input - Capacities'!$F$3:$W$2013,17,0),"-")</f>
        <v>Assumption that the max hourly interchange value reached between 2020-Oct 2023 is representative for available transmission capacity between BA's.</v>
      </c>
      <c r="M599" s="53" t="str">
        <f>if(len(vlookup(A599,'Input - Capacities'!$F$3:$W$2013,18,0))&gt;0,vlookup(A599,'Input - Capacities'!$F$3:$W$2013,18,0),"-")</f>
        <v>-</v>
      </c>
    </row>
    <row r="600">
      <c r="A600" s="53" t="str">
        <f t="array" ref="A600">IFERROR(INDEX('Input - Capacities'!$F$3:$F$1128, MATCH(0,COUNTIF($A$1:A599, 'Input - Capacities'!$F$3:$F$1128), 0)),"")</f>
        <v>TRNUSAAAUSAGC</v>
      </c>
      <c r="B600" s="53" t="str">
        <f t="shared" si="2"/>
        <v>USAAA</v>
      </c>
      <c r="C600" s="53" t="str">
        <f t="shared" si="3"/>
        <v>USAGC</v>
      </c>
      <c r="D600" s="53" t="str">
        <f t="shared" ref="D600:E600" si="601">left(B600,3)</f>
        <v>USA</v>
      </c>
      <c r="E600" s="53" t="str">
        <f t="shared" si="601"/>
        <v>USA</v>
      </c>
      <c r="F600" s="53">
        <f>max(SUMIFS('Input - Capacities'!$I$3:$I$1128,'Input - Capacities'!$F$3:$F$1128,A600))</f>
        <v>185</v>
      </c>
      <c r="G600" s="53">
        <f>max(SUMIFS('Input - Capacities'!$J$3:$J$1128,'Input - Capacities'!$F$3:$F$1128,A600))*-1</f>
        <v>120</v>
      </c>
      <c r="H600" s="53" t="str">
        <f>if(len(vlookup(A600,'Input - Capacities'!$F$3:$W$2013,6,0))&gt;0,vlookup(A600,'Input - Capacities'!$F$3:$W$2013,6,0),"-")</f>
        <v>-</v>
      </c>
      <c r="I600" s="53" t="str">
        <f>if(len(vlookup(A600,'Input - Capacities'!$F$3:$W$2013,7,0))&gt;0,vlookup(A600,'Input - Capacities'!$F$3:$W$2013,7,0),"-")</f>
        <v>-</v>
      </c>
      <c r="J600" s="54" t="str">
        <f>if(len(vlookup(A600,'Input - Capacities'!$F$3:$W$2013,13,0))&gt;0,vlookup(A600,'Input - Capacities'!$F$3:$W$2013,13,0),"-")</f>
        <v>https://www.eia.gov/electricity/gridmonitor/about</v>
      </c>
      <c r="K600" s="55" t="str">
        <f>if(len(vlookup(A600,'Input - Capacities'!$F$3:$W$2013,14,0))&gt;0,vlookup(A600,'Input - Capacities'!$F$3:$W$2013,14,0),"-")</f>
        <v>-</v>
      </c>
      <c r="L600" s="53" t="str">
        <f>if(len(vlookup(A600,'Input - Capacities'!$F$3:$W$2013,17,0))&gt;0,vlookup(A600,'Input - Capacities'!$F$3:$W$2013,17,0),"-")</f>
        <v>Assumption that the max hourly interchange value reached between 2020-Oct 2023 is representative for available transmission capacity between BA's.</v>
      </c>
      <c r="M600" s="53" t="str">
        <f>if(len(vlookup(A600,'Input - Capacities'!$F$3:$W$2013,18,0))&gt;0,vlookup(A600,'Input - Capacities'!$F$3:$W$2013,18,0),"-")</f>
        <v>-</v>
      </c>
    </row>
    <row r="601">
      <c r="A601" s="53" t="str">
        <f t="array" ref="A601">IFERROR(INDEX('Input - Capacities'!$F$3:$F$1128, MATCH(0,COUNTIF($A$1:A600, 'Input - Capacities'!$F$3:$F$1128), 0)),"")</f>
        <v>TRNUSAAAUSAIP</v>
      </c>
      <c r="B601" s="53" t="str">
        <f t="shared" si="2"/>
        <v>USAAA</v>
      </c>
      <c r="C601" s="53" t="str">
        <f t="shared" si="3"/>
        <v>USAIP</v>
      </c>
      <c r="D601" s="53" t="str">
        <f t="shared" ref="D601:E601" si="602">left(B601,3)</f>
        <v>USA</v>
      </c>
      <c r="E601" s="53" t="str">
        <f t="shared" si="602"/>
        <v>USA</v>
      </c>
      <c r="F601" s="53">
        <f>max(SUMIFS('Input - Capacities'!$I$3:$I$1128,'Input - Capacities'!$F$3:$F$1128,A601))</f>
        <v>273</v>
      </c>
      <c r="G601" s="53">
        <f>max(SUMIFS('Input - Capacities'!$J$3:$J$1128,'Input - Capacities'!$F$3:$F$1128,A601))*-1</f>
        <v>130</v>
      </c>
      <c r="H601" s="53" t="str">
        <f>if(len(vlookup(A601,'Input - Capacities'!$F$3:$W$2013,6,0))&gt;0,vlookup(A601,'Input - Capacities'!$F$3:$W$2013,6,0),"-")</f>
        <v>-</v>
      </c>
      <c r="I601" s="53" t="str">
        <f>if(len(vlookup(A601,'Input - Capacities'!$F$3:$W$2013,7,0))&gt;0,vlookup(A601,'Input - Capacities'!$F$3:$W$2013,7,0),"-")</f>
        <v>-</v>
      </c>
      <c r="J601" s="54" t="str">
        <f>if(len(vlookup(A601,'Input - Capacities'!$F$3:$W$2013,13,0))&gt;0,vlookup(A601,'Input - Capacities'!$F$3:$W$2013,13,0),"-")</f>
        <v>https://www.eia.gov/electricity/gridmonitor/about</v>
      </c>
      <c r="K601" s="55" t="str">
        <f>if(len(vlookup(A601,'Input - Capacities'!$F$3:$W$2013,14,0))&gt;0,vlookup(A601,'Input - Capacities'!$F$3:$W$2013,14,0),"-")</f>
        <v>-</v>
      </c>
      <c r="L601" s="53" t="str">
        <f>if(len(vlookup(A601,'Input - Capacities'!$F$3:$W$2013,17,0))&gt;0,vlookup(A601,'Input - Capacities'!$F$3:$W$2013,17,0),"-")</f>
        <v>Assumption that the max hourly interchange value reached between 2020-Oct 2023 is representative for available transmission capacity between BA's.</v>
      </c>
      <c r="M601" s="53" t="str">
        <f>if(len(vlookup(A601,'Input - Capacities'!$F$3:$W$2013,18,0))&gt;0,vlookup(A601,'Input - Capacities'!$F$3:$W$2013,18,0),"-")</f>
        <v>-</v>
      </c>
    </row>
    <row r="602">
      <c r="A602" s="53" t="str">
        <f t="array" ref="A602">IFERROR(INDEX('Input - Capacities'!$F$3:$F$1128, MATCH(0,COUNTIF($A$1:A601, 'Input - Capacities'!$F$3:$F$1128), 0)),"")</f>
        <v>TRNUSAAAUSANW</v>
      </c>
      <c r="B602" s="53" t="str">
        <f t="shared" si="2"/>
        <v>USAAA</v>
      </c>
      <c r="C602" s="53" t="str">
        <f t="shared" si="3"/>
        <v>USANW</v>
      </c>
      <c r="D602" s="53" t="str">
        <f t="shared" ref="D602:E602" si="603">left(B602,3)</f>
        <v>USA</v>
      </c>
      <c r="E602" s="53" t="str">
        <f t="shared" si="603"/>
        <v>USA</v>
      </c>
      <c r="F602" s="53">
        <f>max(SUMIFS('Input - Capacities'!$I$3:$I$1128,'Input - Capacities'!$F$3:$F$1128,A602))</f>
        <v>89</v>
      </c>
      <c r="G602" s="53">
        <f>max(SUMIFS('Input - Capacities'!$J$3:$J$1128,'Input - Capacities'!$F$3:$F$1128,A602))*-1</f>
        <v>136</v>
      </c>
      <c r="H602" s="53" t="str">
        <f>if(len(vlookup(A602,'Input - Capacities'!$F$3:$W$2013,6,0))&gt;0,vlookup(A602,'Input - Capacities'!$F$3:$W$2013,6,0),"-")</f>
        <v>-</v>
      </c>
      <c r="I602" s="53" t="str">
        <f>if(len(vlookup(A602,'Input - Capacities'!$F$3:$W$2013,7,0))&gt;0,vlookup(A602,'Input - Capacities'!$F$3:$W$2013,7,0),"-")</f>
        <v>-</v>
      </c>
      <c r="J602" s="54" t="str">
        <f>if(len(vlookup(A602,'Input - Capacities'!$F$3:$W$2013,13,0))&gt;0,vlookup(A602,'Input - Capacities'!$F$3:$W$2013,13,0),"-")</f>
        <v>https://www.eia.gov/electricity/gridmonitor/about</v>
      </c>
      <c r="K602" s="55" t="str">
        <f>if(len(vlookup(A602,'Input - Capacities'!$F$3:$W$2013,14,0))&gt;0,vlookup(A602,'Input - Capacities'!$F$3:$W$2013,14,0),"-")</f>
        <v>-</v>
      </c>
      <c r="L602" s="53" t="str">
        <f>if(len(vlookup(A602,'Input - Capacities'!$F$3:$W$2013,17,0))&gt;0,vlookup(A602,'Input - Capacities'!$F$3:$W$2013,17,0),"-")</f>
        <v>Assumption that the max hourly interchange value reached between 2020-Oct 2023 is representative for available transmission capacity between BA's.</v>
      </c>
      <c r="M602" s="53" t="str">
        <f>if(len(vlookup(A602,'Input - Capacities'!$F$3:$W$2013,18,0))&gt;0,vlookup(A602,'Input - Capacities'!$F$3:$W$2013,18,0),"-")</f>
        <v>-</v>
      </c>
    </row>
    <row r="603">
      <c r="A603" s="53" t="str">
        <f t="array" ref="A603">IFERROR(INDEX('Input - Capacities'!$F$3:$F$1128, MATCH(0,COUNTIF($A$1:A602, 'Input - Capacities'!$F$3:$F$1128), 0)),"")</f>
        <v>TRNUSAAAUSAPW</v>
      </c>
      <c r="B603" s="53" t="str">
        <f t="shared" si="2"/>
        <v>USAAA</v>
      </c>
      <c r="C603" s="53" t="str">
        <f t="shared" si="3"/>
        <v>USAPW</v>
      </c>
      <c r="D603" s="53" t="str">
        <f t="shared" ref="D603:E603" si="604">left(B603,3)</f>
        <v>USA</v>
      </c>
      <c r="E603" s="53" t="str">
        <f t="shared" si="604"/>
        <v>USA</v>
      </c>
      <c r="F603" s="53">
        <f>max(SUMIFS('Input - Capacities'!$I$3:$I$1128,'Input - Capacities'!$F$3:$F$1128,A603))</f>
        <v>253</v>
      </c>
      <c r="G603" s="53">
        <f>max(SUMIFS('Input - Capacities'!$J$3:$J$1128,'Input - Capacities'!$F$3:$F$1128,A603))*-1</f>
        <v>253</v>
      </c>
      <c r="H603" s="53" t="str">
        <f>if(len(vlookup(A603,'Input - Capacities'!$F$3:$W$2013,6,0))&gt;0,vlookup(A603,'Input - Capacities'!$F$3:$W$2013,6,0),"-")</f>
        <v>-</v>
      </c>
      <c r="I603" s="53" t="str">
        <f>if(len(vlookup(A603,'Input - Capacities'!$F$3:$W$2013,7,0))&gt;0,vlookup(A603,'Input - Capacities'!$F$3:$W$2013,7,0),"-")</f>
        <v>-</v>
      </c>
      <c r="J603" s="54" t="str">
        <f>if(len(vlookup(A603,'Input - Capacities'!$F$3:$W$2013,13,0))&gt;0,vlookup(A603,'Input - Capacities'!$F$3:$W$2013,13,0),"-")</f>
        <v>https://www.eia.gov/electricity/gridmonitor/about</v>
      </c>
      <c r="K603" s="55" t="str">
        <f>if(len(vlookup(A603,'Input - Capacities'!$F$3:$W$2013,14,0))&gt;0,vlookup(A603,'Input - Capacities'!$F$3:$W$2013,14,0),"-")</f>
        <v>-</v>
      </c>
      <c r="L603" s="53" t="str">
        <f>if(len(vlookup(A603,'Input - Capacities'!$F$3:$W$2013,17,0))&gt;0,vlookup(A603,'Input - Capacities'!$F$3:$W$2013,17,0),"-")</f>
        <v>Assumption that the max hourly interchange value reached between 2020-Oct 2023 is representative for available transmission capacity between BA's.</v>
      </c>
      <c r="M603" s="53" t="str">
        <f>if(len(vlookup(A603,'Input - Capacities'!$F$3:$W$2013,18,0))&gt;0,vlookup(A603,'Input - Capacities'!$F$3:$W$2013,18,0),"-")</f>
        <v>-</v>
      </c>
    </row>
    <row r="604">
      <c r="A604" s="53" t="str">
        <f t="array" ref="A604">IFERROR(INDEX('Input - Capacities'!$F$3:$F$1128, MATCH(0,COUNTIF($A$1:A603, 'Input - Capacities'!$F$3:$F$1128), 0)),"")</f>
        <v>TRNUSAAIUSAMI</v>
      </c>
      <c r="B604" s="53" t="str">
        <f t="shared" si="2"/>
        <v>USAAI</v>
      </c>
      <c r="C604" s="53" t="str">
        <f t="shared" si="3"/>
        <v>USAMI</v>
      </c>
      <c r="D604" s="53" t="str">
        <f t="shared" ref="D604:E604" si="605">left(B604,3)</f>
        <v>USA</v>
      </c>
      <c r="E604" s="53" t="str">
        <f t="shared" si="605"/>
        <v>USA</v>
      </c>
      <c r="F604" s="53">
        <f>max(SUMIFS('Input - Capacities'!$I$3:$I$1128,'Input - Capacities'!$F$3:$F$1128,A604))</f>
        <v>799</v>
      </c>
      <c r="G604" s="53">
        <f>max(SUMIFS('Input - Capacities'!$J$3:$J$1128,'Input - Capacities'!$F$3:$F$1128,A604))*-1</f>
        <v>799</v>
      </c>
      <c r="H604" s="53" t="str">
        <f>if(len(vlookup(A604,'Input - Capacities'!$F$3:$W$2013,6,0))&gt;0,vlookup(A604,'Input - Capacities'!$F$3:$W$2013,6,0),"-")</f>
        <v>-</v>
      </c>
      <c r="I604" s="53" t="str">
        <f>if(len(vlookup(A604,'Input - Capacities'!$F$3:$W$2013,7,0))&gt;0,vlookup(A604,'Input - Capacities'!$F$3:$W$2013,7,0),"-")</f>
        <v>-</v>
      </c>
      <c r="J604" s="54" t="str">
        <f>if(len(vlookup(A604,'Input - Capacities'!$F$3:$W$2013,13,0))&gt;0,vlookup(A604,'Input - Capacities'!$F$3:$W$2013,13,0),"-")</f>
        <v>https://www.eia.gov/electricity/gridmonitor/about</v>
      </c>
      <c r="K604" s="55" t="str">
        <f>if(len(vlookup(A604,'Input - Capacities'!$F$3:$W$2013,14,0))&gt;0,vlookup(A604,'Input - Capacities'!$F$3:$W$2013,14,0),"-")</f>
        <v>-</v>
      </c>
      <c r="L604" s="53" t="str">
        <f>if(len(vlookup(A604,'Input - Capacities'!$F$3:$W$2013,17,0))&gt;0,vlookup(A604,'Input - Capacities'!$F$3:$W$2013,17,0),"-")</f>
        <v>Assumption that the max hourly interchange value reached between 2020-Oct 2023 is representative for available transmission capacity between BA's.</v>
      </c>
      <c r="M604" s="53" t="str">
        <f>if(len(vlookup(A604,'Input - Capacities'!$F$3:$W$2013,18,0))&gt;0,vlookup(A604,'Input - Capacities'!$F$3:$W$2013,18,0),"-")</f>
        <v>-</v>
      </c>
    </row>
    <row r="605">
      <c r="A605" s="53" t="str">
        <f t="array" ref="A605">IFERROR(INDEX('Input - Capacities'!$F$3:$F$1128, MATCH(0,COUNTIF($A$1:A604, 'Input - Capacities'!$F$3:$F$1128), 0)),"")</f>
        <v>TRNUSAAIUSASP</v>
      </c>
      <c r="B605" s="53" t="str">
        <f t="shared" si="2"/>
        <v>USAAI</v>
      </c>
      <c r="C605" s="53" t="str">
        <f t="shared" si="3"/>
        <v>USASP</v>
      </c>
      <c r="D605" s="53" t="str">
        <f t="shared" ref="D605:E605" si="606">left(B605,3)</f>
        <v>USA</v>
      </c>
      <c r="E605" s="53" t="str">
        <f t="shared" si="606"/>
        <v>USA</v>
      </c>
      <c r="F605" s="53">
        <f>max(SUMIFS('Input - Capacities'!$I$3:$I$1128,'Input - Capacities'!$F$3:$F$1128,A605))</f>
        <v>194</v>
      </c>
      <c r="G605" s="53">
        <f>max(SUMIFS('Input - Capacities'!$J$3:$J$1128,'Input - Capacities'!$F$3:$F$1128,A605))*-1</f>
        <v>618</v>
      </c>
      <c r="H605" s="53" t="str">
        <f>if(len(vlookup(A605,'Input - Capacities'!$F$3:$W$2013,6,0))&gt;0,vlookup(A605,'Input - Capacities'!$F$3:$W$2013,6,0),"-")</f>
        <v>-</v>
      </c>
      <c r="I605" s="53" t="str">
        <f>if(len(vlookup(A605,'Input - Capacities'!$F$3:$W$2013,7,0))&gt;0,vlookup(A605,'Input - Capacities'!$F$3:$W$2013,7,0),"-")</f>
        <v>-</v>
      </c>
      <c r="J605" s="54" t="str">
        <f>if(len(vlookup(A605,'Input - Capacities'!$F$3:$W$2013,13,0))&gt;0,vlookup(A605,'Input - Capacities'!$F$3:$W$2013,13,0),"-")</f>
        <v>https://www.eia.gov/electricity/gridmonitor/about</v>
      </c>
      <c r="K605" s="55" t="str">
        <f>if(len(vlookup(A605,'Input - Capacities'!$F$3:$W$2013,14,0))&gt;0,vlookup(A605,'Input - Capacities'!$F$3:$W$2013,14,0),"-")</f>
        <v>-</v>
      </c>
      <c r="L605" s="53" t="str">
        <f>if(len(vlookup(A605,'Input - Capacities'!$F$3:$W$2013,17,0))&gt;0,vlookup(A605,'Input - Capacities'!$F$3:$W$2013,17,0),"-")</f>
        <v>Assumption that the max hourly interchange value reached between 2020-Oct 2023 is representative for available transmission capacity between BA's.</v>
      </c>
      <c r="M605" s="53" t="str">
        <f>if(len(vlookup(A605,'Input - Capacities'!$F$3:$W$2013,18,0))&gt;0,vlookup(A605,'Input - Capacities'!$F$3:$W$2013,18,0),"-")</f>
        <v>-</v>
      </c>
    </row>
    <row r="606">
      <c r="A606" s="53" t="str">
        <f t="array" ref="A606">IFERROR(INDEX('Input - Capacities'!$F$3:$F$1128, MATCH(0,COUNTIF($A$1:A605, 'Input - Capacities'!$F$3:$F$1128), 0)),"")</f>
        <v>TRNUSAAIUSASW</v>
      </c>
      <c r="B606" s="53" t="str">
        <f t="shared" si="2"/>
        <v>USAAI</v>
      </c>
      <c r="C606" s="53" t="str">
        <f t="shared" si="3"/>
        <v>USASW</v>
      </c>
      <c r="D606" s="53" t="str">
        <f t="shared" ref="D606:E606" si="607">left(B606,3)</f>
        <v>USA</v>
      </c>
      <c r="E606" s="53" t="str">
        <f t="shared" si="607"/>
        <v>USA</v>
      </c>
      <c r="F606" s="53">
        <f>max(SUMIFS('Input - Capacities'!$I$3:$I$1128,'Input - Capacities'!$F$3:$F$1128,A606))</f>
        <v>560</v>
      </c>
      <c r="G606" s="53">
        <f>max(SUMIFS('Input - Capacities'!$J$3:$J$1128,'Input - Capacities'!$F$3:$F$1128,A606))*-1</f>
        <v>869</v>
      </c>
      <c r="H606" s="53" t="str">
        <f>if(len(vlookup(A606,'Input - Capacities'!$F$3:$W$2013,6,0))&gt;0,vlookup(A606,'Input - Capacities'!$F$3:$W$2013,6,0),"-")</f>
        <v>-</v>
      </c>
      <c r="I606" s="53" t="str">
        <f>if(len(vlookup(A606,'Input - Capacities'!$F$3:$W$2013,7,0))&gt;0,vlookup(A606,'Input - Capacities'!$F$3:$W$2013,7,0),"-")</f>
        <v>-</v>
      </c>
      <c r="J606" s="54" t="str">
        <f>if(len(vlookup(A606,'Input - Capacities'!$F$3:$W$2013,13,0))&gt;0,vlookup(A606,'Input - Capacities'!$F$3:$W$2013,13,0),"-")</f>
        <v>https://www.eia.gov/electricity/gridmonitor/about</v>
      </c>
      <c r="K606" s="55" t="str">
        <f>if(len(vlookup(A606,'Input - Capacities'!$F$3:$W$2013,14,0))&gt;0,vlookup(A606,'Input - Capacities'!$F$3:$W$2013,14,0),"-")</f>
        <v>-</v>
      </c>
      <c r="L606" s="53" t="str">
        <f>if(len(vlookup(A606,'Input - Capacities'!$F$3:$W$2013,17,0))&gt;0,vlookup(A606,'Input - Capacities'!$F$3:$W$2013,17,0),"-")</f>
        <v>Assumption that the max hourly interchange value reached between 2020-Oct 2023 is representative for available transmission capacity between BA's.</v>
      </c>
      <c r="M606" s="53" t="str">
        <f>if(len(vlookup(A606,'Input - Capacities'!$F$3:$W$2013,18,0))&gt;0,vlookup(A606,'Input - Capacities'!$F$3:$W$2013,18,0),"-")</f>
        <v>-</v>
      </c>
    </row>
    <row r="607">
      <c r="A607" s="53" t="str">
        <f t="array" ref="A607">IFERROR(INDEX('Input - Capacities'!$F$3:$F$1128, MATCH(0,COUNTIF($A$1:A606, 'Input - Capacities'!$F$3:$F$1128), 0)),"")</f>
        <v>TRNUSAAIUSATV</v>
      </c>
      <c r="B607" s="53" t="str">
        <f t="shared" si="2"/>
        <v>USAAI</v>
      </c>
      <c r="C607" s="53" t="str">
        <f t="shared" si="3"/>
        <v>USATV</v>
      </c>
      <c r="D607" s="53" t="str">
        <f t="shared" ref="D607:E607" si="608">left(B607,3)</f>
        <v>USA</v>
      </c>
      <c r="E607" s="53" t="str">
        <f t="shared" si="608"/>
        <v>USA</v>
      </c>
      <c r="F607" s="53">
        <f>max(SUMIFS('Input - Capacities'!$I$3:$I$1128,'Input - Capacities'!$F$3:$F$1128,A607))</f>
        <v>275</v>
      </c>
      <c r="G607" s="53">
        <f>max(SUMIFS('Input - Capacities'!$J$3:$J$1128,'Input - Capacities'!$F$3:$F$1128,A607))*-1</f>
        <v>14</v>
      </c>
      <c r="H607" s="53" t="str">
        <f>if(len(vlookup(A607,'Input - Capacities'!$F$3:$W$2013,6,0))&gt;0,vlookup(A607,'Input - Capacities'!$F$3:$W$2013,6,0),"-")</f>
        <v>-</v>
      </c>
      <c r="I607" s="53" t="str">
        <f>if(len(vlookup(A607,'Input - Capacities'!$F$3:$W$2013,7,0))&gt;0,vlookup(A607,'Input - Capacities'!$F$3:$W$2013,7,0),"-")</f>
        <v>-</v>
      </c>
      <c r="J607" s="54" t="str">
        <f>if(len(vlookup(A607,'Input - Capacities'!$F$3:$W$2013,13,0))&gt;0,vlookup(A607,'Input - Capacities'!$F$3:$W$2013,13,0),"-")</f>
        <v>https://www.eia.gov/electricity/gridmonitor/about</v>
      </c>
      <c r="K607" s="55" t="str">
        <f>if(len(vlookup(A607,'Input - Capacities'!$F$3:$W$2013,14,0))&gt;0,vlookup(A607,'Input - Capacities'!$F$3:$W$2013,14,0),"-")</f>
        <v>-</v>
      </c>
      <c r="L607" s="53" t="str">
        <f>if(len(vlookup(A607,'Input - Capacities'!$F$3:$W$2013,17,0))&gt;0,vlookup(A607,'Input - Capacities'!$F$3:$W$2013,17,0),"-")</f>
        <v>Assumption that the max hourly interchange value reached between 2020-Oct 2023 is representative for available transmission capacity between BA's.</v>
      </c>
      <c r="M607" s="53" t="str">
        <f>if(len(vlookup(A607,'Input - Capacities'!$F$3:$W$2013,18,0))&gt;0,vlookup(A607,'Input - Capacities'!$F$3:$W$2013,18,0),"-")</f>
        <v>-</v>
      </c>
    </row>
    <row r="608">
      <c r="A608" s="53" t="str">
        <f t="array" ref="A608">IFERROR(INDEX('Input - Capacities'!$F$3:$F$1128, MATCH(0,COUNTIF($A$1:A607, 'Input - Capacities'!$F$3:$F$1128), 0)),"")</f>
        <v>TRNUSAANUSABP</v>
      </c>
      <c r="B608" s="53" t="str">
        <f t="shared" si="2"/>
        <v>USAAN</v>
      </c>
      <c r="C608" s="53" t="str">
        <f t="shared" si="3"/>
        <v>USABP</v>
      </c>
      <c r="D608" s="53" t="str">
        <f t="shared" ref="D608:E608" si="609">left(B608,3)</f>
        <v>USA</v>
      </c>
      <c r="E608" s="53" t="str">
        <f t="shared" si="609"/>
        <v>USA</v>
      </c>
      <c r="F608" s="53">
        <f>max(SUMIFS('Input - Capacities'!$I$3:$I$1128,'Input - Capacities'!$F$3:$F$1128,A608))</f>
        <v>1297</v>
      </c>
      <c r="G608" s="53">
        <f>max(SUMIFS('Input - Capacities'!$J$3:$J$1128,'Input - Capacities'!$F$3:$F$1128,A608))*-1</f>
        <v>10</v>
      </c>
      <c r="H608" s="53" t="str">
        <f>if(len(vlookup(A608,'Input - Capacities'!$F$3:$W$2013,6,0))&gt;0,vlookup(A608,'Input - Capacities'!$F$3:$W$2013,6,0),"-")</f>
        <v>-</v>
      </c>
      <c r="I608" s="53" t="str">
        <f>if(len(vlookup(A608,'Input - Capacities'!$F$3:$W$2013,7,0))&gt;0,vlookup(A608,'Input - Capacities'!$F$3:$W$2013,7,0),"-")</f>
        <v>-</v>
      </c>
      <c r="J608" s="54" t="str">
        <f>if(len(vlookup(A608,'Input - Capacities'!$F$3:$W$2013,13,0))&gt;0,vlookup(A608,'Input - Capacities'!$F$3:$W$2013,13,0),"-")</f>
        <v>https://www.eia.gov/electricity/gridmonitor/about</v>
      </c>
      <c r="K608" s="55" t="str">
        <f>if(len(vlookup(A608,'Input - Capacities'!$F$3:$W$2013,14,0))&gt;0,vlookup(A608,'Input - Capacities'!$F$3:$W$2013,14,0),"-")</f>
        <v>-</v>
      </c>
      <c r="L608" s="53" t="str">
        <f>if(len(vlookup(A608,'Input - Capacities'!$F$3:$W$2013,17,0))&gt;0,vlookup(A608,'Input - Capacities'!$F$3:$W$2013,17,0),"-")</f>
        <v>Assumption that the max hourly interchange value reached between 2020-Oct 2023 is representative for available transmission capacity between BA's.</v>
      </c>
      <c r="M608" s="53" t="str">
        <f>if(len(vlookup(A608,'Input - Capacities'!$F$3:$W$2013,18,0))&gt;0,vlookup(A608,'Input - Capacities'!$F$3:$W$2013,18,0),"-")</f>
        <v>-</v>
      </c>
    </row>
    <row r="609">
      <c r="A609" s="53" t="str">
        <f t="array" ref="A609">IFERROR(INDEX('Input - Capacities'!$F$3:$F$1128, MATCH(0,COUNTIF($A$1:A608, 'Input - Capacities'!$F$3:$F$1128), 0)),"")</f>
        <v>TRNUSAANUSAPW</v>
      </c>
      <c r="B609" s="53" t="str">
        <f t="shared" si="2"/>
        <v>USAAN</v>
      </c>
      <c r="C609" s="53" t="str">
        <f t="shared" si="3"/>
        <v>USAPW</v>
      </c>
      <c r="D609" s="53" t="str">
        <f t="shared" ref="D609:E609" si="610">left(B609,3)</f>
        <v>USA</v>
      </c>
      <c r="E609" s="53" t="str">
        <f t="shared" si="610"/>
        <v>USA</v>
      </c>
      <c r="F609" s="53">
        <f>max(SUMIFS('Input - Capacities'!$I$3:$I$1128,'Input - Capacities'!$F$3:$F$1128,A609))</f>
        <v>553</v>
      </c>
      <c r="G609" s="53">
        <f>max(SUMIFS('Input - Capacities'!$J$3:$J$1128,'Input - Capacities'!$F$3:$F$1128,A609))*-1</f>
        <v>2</v>
      </c>
      <c r="H609" s="53" t="str">
        <f>if(len(vlookup(A609,'Input - Capacities'!$F$3:$W$2013,6,0))&gt;0,vlookup(A609,'Input - Capacities'!$F$3:$W$2013,6,0),"-")</f>
        <v>-</v>
      </c>
      <c r="I609" s="53" t="str">
        <f>if(len(vlookup(A609,'Input - Capacities'!$F$3:$W$2013,7,0))&gt;0,vlookup(A609,'Input - Capacities'!$F$3:$W$2013,7,0),"-")</f>
        <v>-</v>
      </c>
      <c r="J609" s="54" t="str">
        <f>if(len(vlookup(A609,'Input - Capacities'!$F$3:$W$2013,13,0))&gt;0,vlookup(A609,'Input - Capacities'!$F$3:$W$2013,13,0),"-")</f>
        <v>https://www.eia.gov/electricity/gridmonitor/about</v>
      </c>
      <c r="K609" s="55" t="str">
        <f>if(len(vlookup(A609,'Input - Capacities'!$F$3:$W$2013,14,0))&gt;0,vlookup(A609,'Input - Capacities'!$F$3:$W$2013,14,0),"-")</f>
        <v>-</v>
      </c>
      <c r="L609" s="53" t="str">
        <f>if(len(vlookup(A609,'Input - Capacities'!$F$3:$W$2013,17,0))&gt;0,vlookup(A609,'Input - Capacities'!$F$3:$W$2013,17,0),"-")</f>
        <v>Assumption that the max hourly interchange value reached between 2020-Oct 2023 is representative for available transmission capacity between BA's.</v>
      </c>
      <c r="M609" s="53" t="str">
        <f>if(len(vlookup(A609,'Input - Capacities'!$F$3:$W$2013,18,0))&gt;0,vlookup(A609,'Input - Capacities'!$F$3:$W$2013,18,0),"-")</f>
        <v>-</v>
      </c>
    </row>
    <row r="610">
      <c r="A610" s="53" t="str">
        <f t="array" ref="A610">IFERROR(INDEX('Input - Capacities'!$F$3:$F$1128, MATCH(0,COUNTIF($A$1:A609, 'Input - Capacities'!$F$3:$F$1128), 0)),"")</f>
        <v>TRNUSAAZUSACI</v>
      </c>
      <c r="B610" s="53" t="str">
        <f t="shared" si="2"/>
        <v>USAAZ</v>
      </c>
      <c r="C610" s="53" t="str">
        <f t="shared" si="3"/>
        <v>USACI</v>
      </c>
      <c r="D610" s="53" t="str">
        <f t="shared" ref="D610:E610" si="611">left(B610,3)</f>
        <v>USA</v>
      </c>
      <c r="E610" s="53" t="str">
        <f t="shared" si="611"/>
        <v>USA</v>
      </c>
      <c r="F610" s="53">
        <f>max(SUMIFS('Input - Capacities'!$I$3:$I$1128,'Input - Capacities'!$F$3:$F$1128,A610))</f>
        <v>1340</v>
      </c>
      <c r="G610" s="53">
        <f>max(SUMIFS('Input - Capacities'!$J$3:$J$1128,'Input - Capacities'!$F$3:$F$1128,A610))*-1</f>
        <v>327</v>
      </c>
      <c r="H610" s="53" t="str">
        <f>if(len(vlookup(A610,'Input - Capacities'!$F$3:$W$2013,6,0))&gt;0,vlookup(A610,'Input - Capacities'!$F$3:$W$2013,6,0),"-")</f>
        <v>-</v>
      </c>
      <c r="I610" s="53" t="str">
        <f>if(len(vlookup(A610,'Input - Capacities'!$F$3:$W$2013,7,0))&gt;0,vlookup(A610,'Input - Capacities'!$F$3:$W$2013,7,0),"-")</f>
        <v>-</v>
      </c>
      <c r="J610" s="54" t="str">
        <f>if(len(vlookup(A610,'Input - Capacities'!$F$3:$W$2013,13,0))&gt;0,vlookup(A610,'Input - Capacities'!$F$3:$W$2013,13,0),"-")</f>
        <v>https://www.eia.gov/electricity/gridmonitor/about</v>
      </c>
      <c r="K610" s="55" t="str">
        <f>if(len(vlookup(A610,'Input - Capacities'!$F$3:$W$2013,14,0))&gt;0,vlookup(A610,'Input - Capacities'!$F$3:$W$2013,14,0),"-")</f>
        <v>-</v>
      </c>
      <c r="L610" s="53" t="str">
        <f>if(len(vlookup(A610,'Input - Capacities'!$F$3:$W$2013,17,0))&gt;0,vlookup(A610,'Input - Capacities'!$F$3:$W$2013,17,0),"-")</f>
        <v>Assumption that the max hourly interchange value reached between 2020-Oct 2023 is representative for available transmission capacity between BA's.</v>
      </c>
      <c r="M610" s="53" t="str">
        <f>if(len(vlookup(A610,'Input - Capacities'!$F$3:$W$2013,18,0))&gt;0,vlookup(A610,'Input - Capacities'!$F$3:$W$2013,18,0),"-")</f>
        <v>-</v>
      </c>
    </row>
    <row r="611">
      <c r="A611" s="53" t="str">
        <f t="array" ref="A611">IFERROR(INDEX('Input - Capacities'!$F$3:$F$1128, MATCH(0,COUNTIF($A$1:A610, 'Input - Capacities'!$F$3:$F$1128), 0)),"")</f>
        <v>TRNUSAAZUSADE</v>
      </c>
      <c r="B611" s="53" t="str">
        <f t="shared" si="2"/>
        <v>USAAZ</v>
      </c>
      <c r="C611" s="53" t="str">
        <f t="shared" si="3"/>
        <v>USADE</v>
      </c>
      <c r="D611" s="53" t="str">
        <f t="shared" ref="D611:E611" si="612">left(B611,3)</f>
        <v>USA</v>
      </c>
      <c r="E611" s="53" t="str">
        <f t="shared" si="612"/>
        <v>USA</v>
      </c>
      <c r="F611" s="53">
        <f>max(SUMIFS('Input - Capacities'!$I$3:$I$1128,'Input - Capacities'!$F$3:$F$1128,A611))</f>
        <v>0</v>
      </c>
      <c r="G611" s="53">
        <f>max(SUMIFS('Input - Capacities'!$J$3:$J$1128,'Input - Capacities'!$F$3:$F$1128,A611))*-1</f>
        <v>0</v>
      </c>
      <c r="H611" s="53" t="str">
        <f>if(len(vlookup(A611,'Input - Capacities'!$F$3:$W$2013,6,0))&gt;0,vlookup(A611,'Input - Capacities'!$F$3:$W$2013,6,0),"-")</f>
        <v>-</v>
      </c>
      <c r="I611" s="53" t="str">
        <f>if(len(vlookup(A611,'Input - Capacities'!$F$3:$W$2013,7,0))&gt;0,vlookup(A611,'Input - Capacities'!$F$3:$W$2013,7,0),"-")</f>
        <v>-</v>
      </c>
      <c r="J611" s="54" t="str">
        <f>if(len(vlookup(A611,'Input - Capacities'!$F$3:$W$2013,13,0))&gt;0,vlookup(A611,'Input - Capacities'!$F$3:$W$2013,13,0),"-")</f>
        <v>https://www.eia.gov/electricity/gridmonitor/about</v>
      </c>
      <c r="K611" s="55" t="str">
        <f>if(len(vlookup(A611,'Input - Capacities'!$F$3:$W$2013,14,0))&gt;0,vlookup(A611,'Input - Capacities'!$F$3:$W$2013,14,0),"-")</f>
        <v>-</v>
      </c>
      <c r="L611" s="53" t="str">
        <f>if(len(vlookup(A611,'Input - Capacities'!$F$3:$W$2013,17,0))&gt;0,vlookup(A611,'Input - Capacities'!$F$3:$W$2013,17,0),"-")</f>
        <v>Assumption that the max hourly interchange value reached between 2020-Oct 2023 is representative for available transmission capacity between BA's.</v>
      </c>
      <c r="M611" s="53" t="str">
        <f>if(len(vlookup(A611,'Input - Capacities'!$F$3:$W$2013,18,0))&gt;0,vlookup(A611,'Input - Capacities'!$F$3:$W$2013,18,0),"-")</f>
        <v>-</v>
      </c>
    </row>
    <row r="612">
      <c r="A612" s="53" t="str">
        <f t="array" ref="A612">IFERROR(INDEX('Input - Capacities'!$F$3:$F$1128, MATCH(0,COUNTIF($A$1:A611, 'Input - Capacities'!$F$3:$F$1128), 0)),"")</f>
        <v>TRNUSAAZUSAHG</v>
      </c>
      <c r="B612" s="53" t="str">
        <f t="shared" si="2"/>
        <v>USAAZ</v>
      </c>
      <c r="C612" s="53" t="str">
        <f t="shared" si="3"/>
        <v>USAHG</v>
      </c>
      <c r="D612" s="53" t="str">
        <f t="shared" ref="D612:E612" si="613">left(B612,3)</f>
        <v>USA</v>
      </c>
      <c r="E612" s="53" t="str">
        <f t="shared" si="613"/>
        <v>USA</v>
      </c>
      <c r="F612" s="53">
        <f>max(SUMIFS('Input - Capacities'!$I$3:$I$1128,'Input - Capacities'!$F$3:$F$1128,A612))</f>
        <v>0</v>
      </c>
      <c r="G612" s="53">
        <f>max(SUMIFS('Input - Capacities'!$J$3:$J$1128,'Input - Capacities'!$F$3:$F$1128,A612))*-1</f>
        <v>0</v>
      </c>
      <c r="H612" s="53" t="str">
        <f>if(len(vlookup(A612,'Input - Capacities'!$F$3:$W$2013,6,0))&gt;0,vlookup(A612,'Input - Capacities'!$F$3:$W$2013,6,0),"-")</f>
        <v>-</v>
      </c>
      <c r="I612" s="53" t="str">
        <f>if(len(vlookup(A612,'Input - Capacities'!$F$3:$W$2013,7,0))&gt;0,vlookup(A612,'Input - Capacities'!$F$3:$W$2013,7,0),"-")</f>
        <v>-</v>
      </c>
      <c r="J612" s="54" t="str">
        <f>if(len(vlookup(A612,'Input - Capacities'!$F$3:$W$2013,13,0))&gt;0,vlookup(A612,'Input - Capacities'!$F$3:$W$2013,13,0),"-")</f>
        <v>https://www.eia.gov/electricity/gridmonitor/about</v>
      </c>
      <c r="K612" s="55" t="str">
        <f>if(len(vlookup(A612,'Input - Capacities'!$F$3:$W$2013,14,0))&gt;0,vlookup(A612,'Input - Capacities'!$F$3:$W$2013,14,0),"-")</f>
        <v>-</v>
      </c>
      <c r="L612" s="53" t="str">
        <f>if(len(vlookup(A612,'Input - Capacities'!$F$3:$W$2013,17,0))&gt;0,vlookup(A612,'Input - Capacities'!$F$3:$W$2013,17,0),"-")</f>
        <v>Assumption that the max hourly interchange value reached between 2020-Oct 2023 is representative for available transmission capacity between BA's.</v>
      </c>
      <c r="M612" s="53" t="str">
        <f>if(len(vlookup(A612,'Input - Capacities'!$F$3:$W$2013,18,0))&gt;0,vlookup(A612,'Input - Capacities'!$F$3:$W$2013,18,0),"-")</f>
        <v>-</v>
      </c>
    </row>
    <row r="613">
      <c r="A613" s="53" t="str">
        <f t="array" ref="A613">IFERROR(INDEX('Input - Capacities'!$F$3:$F$1128, MATCH(0,COUNTIF($A$1:A612, 'Input - Capacities'!$F$3:$F$1128), 0)),"")</f>
        <v>TRNUSAAZUSAII</v>
      </c>
      <c r="B613" s="53" t="str">
        <f t="shared" si="2"/>
        <v>USAAZ</v>
      </c>
      <c r="C613" s="53" t="str">
        <f t="shared" si="3"/>
        <v>USAII</v>
      </c>
      <c r="D613" s="53" t="str">
        <f t="shared" ref="D613:E613" si="614">left(B613,3)</f>
        <v>USA</v>
      </c>
      <c r="E613" s="53" t="str">
        <f t="shared" si="614"/>
        <v>USA</v>
      </c>
      <c r="F613" s="53">
        <f>max(SUMIFS('Input - Capacities'!$I$3:$I$1128,'Input - Capacities'!$F$3:$F$1128,A613))</f>
        <v>43</v>
      </c>
      <c r="G613" s="53">
        <f>max(SUMIFS('Input - Capacities'!$J$3:$J$1128,'Input - Capacities'!$F$3:$F$1128,A613))*-1</f>
        <v>76</v>
      </c>
      <c r="H613" s="53" t="str">
        <f>if(len(vlookup(A613,'Input - Capacities'!$F$3:$W$2013,6,0))&gt;0,vlookup(A613,'Input - Capacities'!$F$3:$W$2013,6,0),"-")</f>
        <v>-</v>
      </c>
      <c r="I613" s="53" t="str">
        <f>if(len(vlookup(A613,'Input - Capacities'!$F$3:$W$2013,7,0))&gt;0,vlookup(A613,'Input - Capacities'!$F$3:$W$2013,7,0),"-")</f>
        <v>-</v>
      </c>
      <c r="J613" s="54" t="str">
        <f>if(len(vlookup(A613,'Input - Capacities'!$F$3:$W$2013,13,0))&gt;0,vlookup(A613,'Input - Capacities'!$F$3:$W$2013,13,0),"-")</f>
        <v>https://www.eia.gov/electricity/gridmonitor/about</v>
      </c>
      <c r="K613" s="55" t="str">
        <f>if(len(vlookup(A613,'Input - Capacities'!$F$3:$W$2013,14,0))&gt;0,vlookup(A613,'Input - Capacities'!$F$3:$W$2013,14,0),"-")</f>
        <v>-</v>
      </c>
      <c r="L613" s="53" t="str">
        <f>if(len(vlookup(A613,'Input - Capacities'!$F$3:$W$2013,17,0))&gt;0,vlookup(A613,'Input - Capacities'!$F$3:$W$2013,17,0),"-")</f>
        <v>Assumption that the max hourly interchange value reached between 2020-Oct 2023 is representative for available transmission capacity between BA's.</v>
      </c>
      <c r="M613" s="53" t="str">
        <f>if(len(vlookup(A613,'Input - Capacities'!$F$3:$W$2013,18,0))&gt;0,vlookup(A613,'Input - Capacities'!$F$3:$W$2013,18,0),"-")</f>
        <v>-</v>
      </c>
    </row>
    <row r="614">
      <c r="A614" s="53" t="str">
        <f t="array" ref="A614">IFERROR(INDEX('Input - Capacities'!$F$3:$F$1128, MATCH(0,COUNTIF($A$1:A613, 'Input - Capacities'!$F$3:$F$1128), 0)),"")</f>
        <v>TRNUSAAZUSALD</v>
      </c>
      <c r="B614" s="53" t="str">
        <f t="shared" si="2"/>
        <v>USAAZ</v>
      </c>
      <c r="C614" s="53" t="str">
        <f t="shared" si="3"/>
        <v>USALD</v>
      </c>
      <c r="D614" s="53" t="str">
        <f t="shared" ref="D614:E614" si="615">left(B614,3)</f>
        <v>USA</v>
      </c>
      <c r="E614" s="53" t="str">
        <f t="shared" si="615"/>
        <v>USA</v>
      </c>
      <c r="F614" s="53">
        <f>max(SUMIFS('Input - Capacities'!$I$3:$I$1128,'Input - Capacities'!$F$3:$F$1128,A614))</f>
        <v>616</v>
      </c>
      <c r="G614" s="53">
        <f>max(SUMIFS('Input - Capacities'!$J$3:$J$1128,'Input - Capacities'!$F$3:$F$1128,A614))*-1</f>
        <v>95</v>
      </c>
      <c r="H614" s="53" t="str">
        <f>if(len(vlookup(A614,'Input - Capacities'!$F$3:$W$2013,6,0))&gt;0,vlookup(A614,'Input - Capacities'!$F$3:$W$2013,6,0),"-")</f>
        <v>-</v>
      </c>
      <c r="I614" s="53" t="str">
        <f>if(len(vlookup(A614,'Input - Capacities'!$F$3:$W$2013,7,0))&gt;0,vlookup(A614,'Input - Capacities'!$F$3:$W$2013,7,0),"-")</f>
        <v>-</v>
      </c>
      <c r="J614" s="54" t="str">
        <f>if(len(vlookup(A614,'Input - Capacities'!$F$3:$W$2013,13,0))&gt;0,vlookup(A614,'Input - Capacities'!$F$3:$W$2013,13,0),"-")</f>
        <v>https://www.eia.gov/electricity/gridmonitor/about</v>
      </c>
      <c r="K614" s="55" t="str">
        <f>if(len(vlookup(A614,'Input - Capacities'!$F$3:$W$2013,14,0))&gt;0,vlookup(A614,'Input - Capacities'!$F$3:$W$2013,14,0),"-")</f>
        <v>-</v>
      </c>
      <c r="L614" s="53" t="str">
        <f>if(len(vlookup(A614,'Input - Capacities'!$F$3:$W$2013,17,0))&gt;0,vlookup(A614,'Input - Capacities'!$F$3:$W$2013,17,0),"-")</f>
        <v>Assumption that the max hourly interchange value reached between 2020-Oct 2023 is representative for available transmission capacity between BA's.</v>
      </c>
      <c r="M614" s="53" t="str">
        <f>if(len(vlookup(A614,'Input - Capacities'!$F$3:$W$2013,18,0))&gt;0,vlookup(A614,'Input - Capacities'!$F$3:$W$2013,18,0),"-")</f>
        <v>-</v>
      </c>
    </row>
    <row r="615">
      <c r="A615" s="53" t="str">
        <f t="array" ref="A615">IFERROR(INDEX('Input - Capacities'!$F$3:$F$1128, MATCH(0,COUNTIF($A$1:A614, 'Input - Capacities'!$F$3:$F$1128), 0)),"")</f>
        <v>TRNUSAAZUSAPE</v>
      </c>
      <c r="B615" s="53" t="str">
        <f t="shared" si="2"/>
        <v>USAAZ</v>
      </c>
      <c r="C615" s="53" t="str">
        <f t="shared" si="3"/>
        <v>USAPE</v>
      </c>
      <c r="D615" s="53" t="str">
        <f t="shared" ref="D615:E615" si="616">left(B615,3)</f>
        <v>USA</v>
      </c>
      <c r="E615" s="53" t="str">
        <f t="shared" si="616"/>
        <v>USA</v>
      </c>
      <c r="F615" s="53">
        <f>max(SUMIFS('Input - Capacities'!$I$3:$I$1128,'Input - Capacities'!$F$3:$F$1128,A615))</f>
        <v>399</v>
      </c>
      <c r="G615" s="53">
        <f>max(SUMIFS('Input - Capacities'!$J$3:$J$1128,'Input - Capacities'!$F$3:$F$1128,A615))*-1</f>
        <v>591</v>
      </c>
      <c r="H615" s="53" t="str">
        <f>if(len(vlookup(A615,'Input - Capacities'!$F$3:$W$2013,6,0))&gt;0,vlookup(A615,'Input - Capacities'!$F$3:$W$2013,6,0),"-")</f>
        <v>-</v>
      </c>
      <c r="I615" s="53" t="str">
        <f>if(len(vlookup(A615,'Input - Capacities'!$F$3:$W$2013,7,0))&gt;0,vlookup(A615,'Input - Capacities'!$F$3:$W$2013,7,0),"-")</f>
        <v>-</v>
      </c>
      <c r="J615" s="54" t="str">
        <f>if(len(vlookup(A615,'Input - Capacities'!$F$3:$W$2013,13,0))&gt;0,vlookup(A615,'Input - Capacities'!$F$3:$W$2013,13,0),"-")</f>
        <v>https://www.eia.gov/electricity/gridmonitor/about</v>
      </c>
      <c r="K615" s="55" t="str">
        <f>if(len(vlookup(A615,'Input - Capacities'!$F$3:$W$2013,14,0))&gt;0,vlookup(A615,'Input - Capacities'!$F$3:$W$2013,14,0),"-")</f>
        <v>-</v>
      </c>
      <c r="L615" s="53" t="str">
        <f>if(len(vlookup(A615,'Input - Capacities'!$F$3:$W$2013,17,0))&gt;0,vlookup(A615,'Input - Capacities'!$F$3:$W$2013,17,0),"-")</f>
        <v>Assumption that the max hourly interchange value reached between 2020-Oct 2023 is representative for available transmission capacity between BA's.</v>
      </c>
      <c r="M615" s="53" t="str">
        <f>if(len(vlookup(A615,'Input - Capacities'!$F$3:$W$2013,18,0))&gt;0,vlookup(A615,'Input - Capacities'!$F$3:$W$2013,18,0),"-")</f>
        <v>-</v>
      </c>
    </row>
    <row r="616">
      <c r="A616" s="53" t="str">
        <f t="array" ref="A616">IFERROR(INDEX('Input - Capacities'!$F$3:$F$1128, MATCH(0,COUNTIF($A$1:A615, 'Input - Capacities'!$F$3:$F$1128), 0)),"")</f>
        <v>TRNUSAAZUSAPN</v>
      </c>
      <c r="B616" s="53" t="str">
        <f t="shared" si="2"/>
        <v>USAAZ</v>
      </c>
      <c r="C616" s="53" t="str">
        <f t="shared" si="3"/>
        <v>USAPN</v>
      </c>
      <c r="D616" s="53" t="str">
        <f t="shared" ref="D616:E616" si="617">left(B616,3)</f>
        <v>USA</v>
      </c>
      <c r="E616" s="53" t="str">
        <f t="shared" si="617"/>
        <v>USA</v>
      </c>
      <c r="F616" s="53">
        <f>max(SUMIFS('Input - Capacities'!$I$3:$I$1128,'Input - Capacities'!$F$3:$F$1128,A616))</f>
        <v>607</v>
      </c>
      <c r="G616" s="53">
        <f>max(SUMIFS('Input - Capacities'!$J$3:$J$1128,'Input - Capacities'!$F$3:$F$1128,A616))*-1</f>
        <v>607</v>
      </c>
      <c r="H616" s="53" t="str">
        <f>if(len(vlookup(A616,'Input - Capacities'!$F$3:$W$2013,6,0))&gt;0,vlookup(A616,'Input - Capacities'!$F$3:$W$2013,6,0),"-")</f>
        <v>-</v>
      </c>
      <c r="I616" s="53" t="str">
        <f>if(len(vlookup(A616,'Input - Capacities'!$F$3:$W$2013,7,0))&gt;0,vlookup(A616,'Input - Capacities'!$F$3:$W$2013,7,0),"-")</f>
        <v>-</v>
      </c>
      <c r="J616" s="54" t="str">
        <f>if(len(vlookup(A616,'Input - Capacities'!$F$3:$W$2013,13,0))&gt;0,vlookup(A616,'Input - Capacities'!$F$3:$W$2013,13,0),"-")</f>
        <v>https://www.eia.gov/electricity/gridmonitor/about</v>
      </c>
      <c r="K616" s="55" t="str">
        <f>if(len(vlookup(A616,'Input - Capacities'!$F$3:$W$2013,14,0))&gt;0,vlookup(A616,'Input - Capacities'!$F$3:$W$2013,14,0),"-")</f>
        <v>-</v>
      </c>
      <c r="L616" s="53" t="str">
        <f>if(len(vlookup(A616,'Input - Capacities'!$F$3:$W$2013,17,0))&gt;0,vlookup(A616,'Input - Capacities'!$F$3:$W$2013,17,0),"-")</f>
        <v>Assumption that the max hourly interchange value reached between 2020-Oct 2023 is representative for available transmission capacity between BA's.</v>
      </c>
      <c r="M616" s="53" t="str">
        <f>if(len(vlookup(A616,'Input - Capacities'!$F$3:$W$2013,18,0))&gt;0,vlookup(A616,'Input - Capacities'!$F$3:$W$2013,18,0),"-")</f>
        <v>-</v>
      </c>
    </row>
    <row r="617">
      <c r="A617" s="53" t="str">
        <f t="array" ref="A617">IFERROR(INDEX('Input - Capacities'!$F$3:$F$1128, MATCH(0,COUNTIF($A$1:A616, 'Input - Capacities'!$F$3:$F$1128), 0)),"")</f>
        <v>TRNUSAAZUSASR</v>
      </c>
      <c r="B617" s="53" t="str">
        <f t="shared" si="2"/>
        <v>USAAZ</v>
      </c>
      <c r="C617" s="53" t="str">
        <f t="shared" si="3"/>
        <v>USASR</v>
      </c>
      <c r="D617" s="53" t="str">
        <f t="shared" ref="D617:E617" si="618">left(B617,3)</f>
        <v>USA</v>
      </c>
      <c r="E617" s="53" t="str">
        <f t="shared" si="618"/>
        <v>USA</v>
      </c>
      <c r="F617" s="53">
        <f>max(SUMIFS('Input - Capacities'!$I$3:$I$1128,'Input - Capacities'!$F$3:$F$1128,A617))</f>
        <v>1404</v>
      </c>
      <c r="G617" s="53">
        <f>max(SUMIFS('Input - Capacities'!$J$3:$J$1128,'Input - Capacities'!$F$3:$F$1128,A617))*-1</f>
        <v>4348</v>
      </c>
      <c r="H617" s="53" t="str">
        <f>if(len(vlookup(A617,'Input - Capacities'!$F$3:$W$2013,6,0))&gt;0,vlookup(A617,'Input - Capacities'!$F$3:$W$2013,6,0),"-")</f>
        <v>-</v>
      </c>
      <c r="I617" s="53" t="str">
        <f>if(len(vlookup(A617,'Input - Capacities'!$F$3:$W$2013,7,0))&gt;0,vlookup(A617,'Input - Capacities'!$F$3:$W$2013,7,0),"-")</f>
        <v>-</v>
      </c>
      <c r="J617" s="54" t="str">
        <f>if(len(vlookup(A617,'Input - Capacities'!$F$3:$W$2013,13,0))&gt;0,vlookup(A617,'Input - Capacities'!$F$3:$W$2013,13,0),"-")</f>
        <v>https://www.eia.gov/electricity/gridmonitor/about</v>
      </c>
      <c r="K617" s="55" t="str">
        <f>if(len(vlookup(A617,'Input - Capacities'!$F$3:$W$2013,14,0))&gt;0,vlookup(A617,'Input - Capacities'!$F$3:$W$2013,14,0),"-")</f>
        <v>-</v>
      </c>
      <c r="L617" s="53" t="str">
        <f>if(len(vlookup(A617,'Input - Capacities'!$F$3:$W$2013,17,0))&gt;0,vlookup(A617,'Input - Capacities'!$F$3:$W$2013,17,0),"-")</f>
        <v>Assumption that the max hourly interchange value reached between 2020-Oct 2023 is representative for available transmission capacity between BA's.</v>
      </c>
      <c r="M617" s="53" t="str">
        <f>if(len(vlookup(A617,'Input - Capacities'!$F$3:$W$2013,18,0))&gt;0,vlookup(A617,'Input - Capacities'!$F$3:$W$2013,18,0),"-")</f>
        <v>-</v>
      </c>
    </row>
    <row r="618">
      <c r="A618" s="53" t="str">
        <f t="array" ref="A618">IFERROR(INDEX('Input - Capacities'!$F$3:$F$1128, MATCH(0,COUNTIF($A$1:A617, 'Input - Capacities'!$F$3:$F$1128), 0)),"")</f>
        <v>TRNUSAAZUSATP</v>
      </c>
      <c r="B618" s="53" t="str">
        <f t="shared" si="2"/>
        <v>USAAZ</v>
      </c>
      <c r="C618" s="53" t="str">
        <f t="shared" si="3"/>
        <v>USATP</v>
      </c>
      <c r="D618" s="53" t="str">
        <f t="shared" ref="D618:E618" si="619">left(B618,3)</f>
        <v>USA</v>
      </c>
      <c r="E618" s="53" t="str">
        <f t="shared" si="619"/>
        <v>USA</v>
      </c>
      <c r="F618" s="53">
        <f>max(SUMIFS('Input - Capacities'!$I$3:$I$1128,'Input - Capacities'!$F$3:$F$1128,A618))</f>
        <v>453</v>
      </c>
      <c r="G618" s="53">
        <f>max(SUMIFS('Input - Capacities'!$J$3:$J$1128,'Input - Capacities'!$F$3:$F$1128,A618))*-1</f>
        <v>199</v>
      </c>
      <c r="H618" s="53" t="str">
        <f>if(len(vlookup(A618,'Input - Capacities'!$F$3:$W$2013,6,0))&gt;0,vlookup(A618,'Input - Capacities'!$F$3:$W$2013,6,0),"-")</f>
        <v>-</v>
      </c>
      <c r="I618" s="53" t="str">
        <f>if(len(vlookup(A618,'Input - Capacities'!$F$3:$W$2013,7,0))&gt;0,vlookup(A618,'Input - Capacities'!$F$3:$W$2013,7,0),"-")</f>
        <v>-</v>
      </c>
      <c r="J618" s="54" t="str">
        <f>if(len(vlookup(A618,'Input - Capacities'!$F$3:$W$2013,13,0))&gt;0,vlookup(A618,'Input - Capacities'!$F$3:$W$2013,13,0),"-")</f>
        <v>https://www.eia.gov/electricity/gridmonitor/about</v>
      </c>
      <c r="K618" s="55" t="str">
        <f>if(len(vlookup(A618,'Input - Capacities'!$F$3:$W$2013,14,0))&gt;0,vlookup(A618,'Input - Capacities'!$F$3:$W$2013,14,0),"-")</f>
        <v>-</v>
      </c>
      <c r="L618" s="53" t="str">
        <f>if(len(vlookup(A618,'Input - Capacities'!$F$3:$W$2013,17,0))&gt;0,vlookup(A618,'Input - Capacities'!$F$3:$W$2013,17,0),"-")</f>
        <v>Assumption that the max hourly interchange value reached between 2020-Oct 2023 is representative for available transmission capacity between BA's.</v>
      </c>
      <c r="M618" s="53" t="str">
        <f>if(len(vlookup(A618,'Input - Capacities'!$F$3:$W$2013,18,0))&gt;0,vlookup(A618,'Input - Capacities'!$F$3:$W$2013,18,0),"-")</f>
        <v>-</v>
      </c>
    </row>
    <row r="619">
      <c r="A619" s="53" t="str">
        <f t="array" ref="A619">IFERROR(INDEX('Input - Capacities'!$F$3:$F$1128, MATCH(0,COUNTIF($A$1:A618, 'Input - Capacities'!$F$3:$F$1128), 0)),"")</f>
        <v>TRNUSAAZUSAWC</v>
      </c>
      <c r="B619" s="53" t="str">
        <f t="shared" si="2"/>
        <v>USAAZ</v>
      </c>
      <c r="C619" s="53" t="str">
        <f t="shared" si="3"/>
        <v>USAWC</v>
      </c>
      <c r="D619" s="53" t="str">
        <f t="shared" ref="D619:E619" si="620">left(B619,3)</f>
        <v>USA</v>
      </c>
      <c r="E619" s="53" t="str">
        <f t="shared" si="620"/>
        <v>USA</v>
      </c>
      <c r="F619" s="53">
        <f>max(SUMIFS('Input - Capacities'!$I$3:$I$1128,'Input - Capacities'!$F$3:$F$1128,A619))</f>
        <v>1302</v>
      </c>
      <c r="G619" s="53">
        <f>max(SUMIFS('Input - Capacities'!$J$3:$J$1128,'Input - Capacities'!$F$3:$F$1128,A619))*-1</f>
        <v>185</v>
      </c>
      <c r="H619" s="53" t="str">
        <f>if(len(vlookup(A619,'Input - Capacities'!$F$3:$W$2013,6,0))&gt;0,vlookup(A619,'Input - Capacities'!$F$3:$W$2013,6,0),"-")</f>
        <v>-</v>
      </c>
      <c r="I619" s="53" t="str">
        <f>if(len(vlookup(A619,'Input - Capacities'!$F$3:$W$2013,7,0))&gt;0,vlookup(A619,'Input - Capacities'!$F$3:$W$2013,7,0),"-")</f>
        <v>-</v>
      </c>
      <c r="J619" s="54" t="str">
        <f>if(len(vlookup(A619,'Input - Capacities'!$F$3:$W$2013,13,0))&gt;0,vlookup(A619,'Input - Capacities'!$F$3:$W$2013,13,0),"-")</f>
        <v>https://www.eia.gov/electricity/gridmonitor/about</v>
      </c>
      <c r="K619" s="55" t="str">
        <f>if(len(vlookup(A619,'Input - Capacities'!$F$3:$W$2013,14,0))&gt;0,vlookup(A619,'Input - Capacities'!$F$3:$W$2013,14,0),"-")</f>
        <v>-</v>
      </c>
      <c r="L619" s="53" t="str">
        <f>if(len(vlookup(A619,'Input - Capacities'!$F$3:$W$2013,17,0))&gt;0,vlookup(A619,'Input - Capacities'!$F$3:$W$2013,17,0),"-")</f>
        <v>Assumption that the max hourly interchange value reached between 2020-Oct 2023 is representative for available transmission capacity between BA's.</v>
      </c>
      <c r="M619" s="53" t="str">
        <f>if(len(vlookup(A619,'Input - Capacities'!$F$3:$W$2013,18,0))&gt;0,vlookup(A619,'Input - Capacities'!$F$3:$W$2013,18,0),"-")</f>
        <v>-</v>
      </c>
    </row>
    <row r="620">
      <c r="A620" s="53" t="str">
        <f t="array" ref="A620">IFERROR(INDEX('Input - Capacities'!$F$3:$F$1128, MATCH(0,COUNTIF($A$1:A619, 'Input - Capacities'!$F$3:$F$1128), 0)),"")</f>
        <v>TRNUSAAZUSAWM</v>
      </c>
      <c r="B620" s="53" t="str">
        <f t="shared" si="2"/>
        <v>USAAZ</v>
      </c>
      <c r="C620" s="53" t="str">
        <f t="shared" si="3"/>
        <v>USAWM</v>
      </c>
      <c r="D620" s="53" t="str">
        <f t="shared" ref="D620:E620" si="621">left(B620,3)</f>
        <v>USA</v>
      </c>
      <c r="E620" s="53" t="str">
        <f t="shared" si="621"/>
        <v>USA</v>
      </c>
      <c r="F620" s="53">
        <f>max(SUMIFS('Input - Capacities'!$I$3:$I$1128,'Input - Capacities'!$F$3:$F$1128,A620))</f>
        <v>190</v>
      </c>
      <c r="G620" s="53">
        <f>max(SUMIFS('Input - Capacities'!$J$3:$J$1128,'Input - Capacities'!$F$3:$F$1128,A620))*-1</f>
        <v>369</v>
      </c>
      <c r="H620" s="53" t="str">
        <f>if(len(vlookup(A620,'Input - Capacities'!$F$3:$W$2013,6,0))&gt;0,vlookup(A620,'Input - Capacities'!$F$3:$W$2013,6,0),"-")</f>
        <v>-</v>
      </c>
      <c r="I620" s="53" t="str">
        <f>if(len(vlookup(A620,'Input - Capacities'!$F$3:$W$2013,7,0))&gt;0,vlookup(A620,'Input - Capacities'!$F$3:$W$2013,7,0),"-")</f>
        <v>-</v>
      </c>
      <c r="J620" s="54" t="str">
        <f>if(len(vlookup(A620,'Input - Capacities'!$F$3:$W$2013,13,0))&gt;0,vlookup(A620,'Input - Capacities'!$F$3:$W$2013,13,0),"-")</f>
        <v>https://www.eia.gov/electricity/gridmonitor/about</v>
      </c>
      <c r="K620" s="55" t="str">
        <f>if(len(vlookup(A620,'Input - Capacities'!$F$3:$W$2013,14,0))&gt;0,vlookup(A620,'Input - Capacities'!$F$3:$W$2013,14,0),"-")</f>
        <v>-</v>
      </c>
      <c r="L620" s="53" t="str">
        <f>if(len(vlookup(A620,'Input - Capacities'!$F$3:$W$2013,17,0))&gt;0,vlookup(A620,'Input - Capacities'!$F$3:$W$2013,17,0),"-")</f>
        <v>Assumption that the max hourly interchange value reached between 2020-Oct 2023 is representative for available transmission capacity between BA's.</v>
      </c>
      <c r="M620" s="53" t="str">
        <f>if(len(vlookup(A620,'Input - Capacities'!$F$3:$W$2013,18,0))&gt;0,vlookup(A620,'Input - Capacities'!$F$3:$W$2013,18,0),"-")</f>
        <v>-</v>
      </c>
    </row>
    <row r="621">
      <c r="A621" s="53" t="str">
        <f t="array" ref="A621">IFERROR(INDEX('Input - Capacities'!$F$3:$F$1128, MATCH(0,COUNTIF($A$1:A620, 'Input - Capacities'!$F$3:$F$1128), 0)),"")</f>
        <v>TRNUSABAUSABP</v>
      </c>
      <c r="B621" s="53" t="str">
        <f t="shared" si="2"/>
        <v>USABA</v>
      </c>
      <c r="C621" s="53" t="str">
        <f t="shared" si="3"/>
        <v>USABP</v>
      </c>
      <c r="D621" s="53" t="str">
        <f t="shared" ref="D621:E621" si="622">left(B621,3)</f>
        <v>USA</v>
      </c>
      <c r="E621" s="53" t="str">
        <f t="shared" si="622"/>
        <v>USA</v>
      </c>
      <c r="F621" s="53">
        <f>max(SUMIFS('Input - Capacities'!$I$3:$I$1128,'Input - Capacities'!$F$3:$F$1128,A621))</f>
        <v>845</v>
      </c>
      <c r="G621" s="53">
        <f>max(SUMIFS('Input - Capacities'!$J$3:$J$1128,'Input - Capacities'!$F$3:$F$1128,A621))*-1</f>
        <v>1572</v>
      </c>
      <c r="H621" s="53" t="str">
        <f>if(len(vlookup(A621,'Input - Capacities'!$F$3:$W$2013,6,0))&gt;0,vlookup(A621,'Input - Capacities'!$F$3:$W$2013,6,0),"-")</f>
        <v>-</v>
      </c>
      <c r="I621" s="53" t="str">
        <f>if(len(vlookup(A621,'Input - Capacities'!$F$3:$W$2013,7,0))&gt;0,vlookup(A621,'Input - Capacities'!$F$3:$W$2013,7,0),"-")</f>
        <v>-</v>
      </c>
      <c r="J621" s="54" t="str">
        <f>if(len(vlookup(A621,'Input - Capacities'!$F$3:$W$2013,13,0))&gt;0,vlookup(A621,'Input - Capacities'!$F$3:$W$2013,13,0),"-")</f>
        <v>https://www.eia.gov/electricity/gridmonitor/about</v>
      </c>
      <c r="K621" s="55" t="str">
        <f>if(len(vlookup(A621,'Input - Capacities'!$F$3:$W$2013,14,0))&gt;0,vlookup(A621,'Input - Capacities'!$F$3:$W$2013,14,0),"-")</f>
        <v>-</v>
      </c>
      <c r="L621" s="53" t="str">
        <f>if(len(vlookup(A621,'Input - Capacities'!$F$3:$W$2013,17,0))&gt;0,vlookup(A621,'Input - Capacities'!$F$3:$W$2013,17,0),"-")</f>
        <v>Assumption that the max hourly interchange value reached between 2020-Oct 2023 is representative for available transmission capacity between BA's.</v>
      </c>
      <c r="M621" s="53" t="str">
        <f>if(len(vlookup(A621,'Input - Capacities'!$F$3:$W$2013,18,0))&gt;0,vlookup(A621,'Input - Capacities'!$F$3:$W$2013,18,0),"-")</f>
        <v>-</v>
      </c>
    </row>
    <row r="622">
      <c r="A622" s="53" t="str">
        <f t="array" ref="A622">IFERROR(INDEX('Input - Capacities'!$F$3:$F$1128, MATCH(0,COUNTIF($A$1:A621, 'Input - Capacities'!$F$3:$F$1128), 0)),"")</f>
        <v>TRNUSABAUSACI</v>
      </c>
      <c r="B622" s="53" t="str">
        <f t="shared" si="2"/>
        <v>USABA</v>
      </c>
      <c r="C622" s="53" t="str">
        <f t="shared" si="3"/>
        <v>USACI</v>
      </c>
      <c r="D622" s="53" t="str">
        <f t="shared" ref="D622:E622" si="623">left(B622,3)</f>
        <v>USA</v>
      </c>
      <c r="E622" s="53" t="str">
        <f t="shared" si="623"/>
        <v>USA</v>
      </c>
      <c r="F622" s="53">
        <f>max(SUMIFS('Input - Capacities'!$I$3:$I$1128,'Input - Capacities'!$F$3:$F$1128,A622))</f>
        <v>1061</v>
      </c>
      <c r="G622" s="53">
        <f>max(SUMIFS('Input - Capacities'!$J$3:$J$1128,'Input - Capacities'!$F$3:$F$1128,A622))*-1</f>
        <v>1061</v>
      </c>
      <c r="H622" s="53" t="str">
        <f>if(len(vlookup(A622,'Input - Capacities'!$F$3:$W$2013,6,0))&gt;0,vlookup(A622,'Input - Capacities'!$F$3:$W$2013,6,0),"-")</f>
        <v>-</v>
      </c>
      <c r="I622" s="53" t="str">
        <f>if(len(vlookup(A622,'Input - Capacities'!$F$3:$W$2013,7,0))&gt;0,vlookup(A622,'Input - Capacities'!$F$3:$W$2013,7,0),"-")</f>
        <v>-</v>
      </c>
      <c r="J622" s="54" t="str">
        <f>if(len(vlookup(A622,'Input - Capacities'!$F$3:$W$2013,13,0))&gt;0,vlookup(A622,'Input - Capacities'!$F$3:$W$2013,13,0),"-")</f>
        <v>https://www.eia.gov/electricity/gridmonitor/about</v>
      </c>
      <c r="K622" s="55" t="str">
        <f>if(len(vlookup(A622,'Input - Capacities'!$F$3:$W$2013,14,0))&gt;0,vlookup(A622,'Input - Capacities'!$F$3:$W$2013,14,0),"-")</f>
        <v>-</v>
      </c>
      <c r="L622" s="53" t="str">
        <f>if(len(vlookup(A622,'Input - Capacities'!$F$3:$W$2013,17,0))&gt;0,vlookup(A622,'Input - Capacities'!$F$3:$W$2013,17,0),"-")</f>
        <v>Assumption that the max hourly interchange value reached between 2020-Oct 2023 is representative for available transmission capacity between BA's.</v>
      </c>
      <c r="M622" s="53" t="str">
        <f>if(len(vlookup(A622,'Input - Capacities'!$F$3:$W$2013,18,0))&gt;0,vlookup(A622,'Input - Capacities'!$F$3:$W$2013,18,0),"-")</f>
        <v>-</v>
      </c>
    </row>
    <row r="623">
      <c r="A623" s="53" t="str">
        <f t="array" ref="A623">IFERROR(INDEX('Input - Capacities'!$F$3:$F$1128, MATCH(0,COUNTIF($A$1:A622, 'Input - Capacities'!$F$3:$F$1128), 0)),"")</f>
        <v>TRNUSABAUSANE</v>
      </c>
      <c r="B623" s="53" t="str">
        <f t="shared" si="2"/>
        <v>USABA</v>
      </c>
      <c r="C623" s="53" t="str">
        <f t="shared" si="3"/>
        <v>USANE</v>
      </c>
      <c r="D623" s="53" t="str">
        <f t="shared" ref="D623:E623" si="624">left(B623,3)</f>
        <v>USA</v>
      </c>
      <c r="E623" s="53" t="str">
        <f t="shared" si="624"/>
        <v>USA</v>
      </c>
      <c r="F623" s="53">
        <f>max(SUMIFS('Input - Capacities'!$I$3:$I$1128,'Input - Capacities'!$F$3:$F$1128,A623))</f>
        <v>0</v>
      </c>
      <c r="G623" s="53">
        <f>max(SUMIFS('Input - Capacities'!$J$3:$J$1128,'Input - Capacities'!$F$3:$F$1128,A623))*-1</f>
        <v>0</v>
      </c>
      <c r="H623" s="53" t="str">
        <f>if(len(vlookup(A623,'Input - Capacities'!$F$3:$W$2013,6,0))&gt;0,vlookup(A623,'Input - Capacities'!$F$3:$W$2013,6,0),"-")</f>
        <v>-</v>
      </c>
      <c r="I623" s="53" t="str">
        <f>if(len(vlookup(A623,'Input - Capacities'!$F$3:$W$2013,7,0))&gt;0,vlookup(A623,'Input - Capacities'!$F$3:$W$2013,7,0),"-")</f>
        <v>-</v>
      </c>
      <c r="J623" s="54" t="str">
        <f>if(len(vlookup(A623,'Input - Capacities'!$F$3:$W$2013,13,0))&gt;0,vlookup(A623,'Input - Capacities'!$F$3:$W$2013,13,0),"-")</f>
        <v>https://www.eia.gov/electricity/gridmonitor/about</v>
      </c>
      <c r="K623" s="55" t="str">
        <f>if(len(vlookup(A623,'Input - Capacities'!$F$3:$W$2013,14,0))&gt;0,vlookup(A623,'Input - Capacities'!$F$3:$W$2013,14,0),"-")</f>
        <v>-</v>
      </c>
      <c r="L623" s="53" t="str">
        <f>if(len(vlookup(A623,'Input - Capacities'!$F$3:$W$2013,17,0))&gt;0,vlookup(A623,'Input - Capacities'!$F$3:$W$2013,17,0),"-")</f>
        <v>Assumption that the max hourly interchange value reached between 2020-Oct 2023 is representative for available transmission capacity between BA's.</v>
      </c>
      <c r="M623" s="53" t="str">
        <f>if(len(vlookup(A623,'Input - Capacities'!$F$3:$W$2013,18,0))&gt;0,vlookup(A623,'Input - Capacities'!$F$3:$W$2013,18,0),"-")</f>
        <v>-</v>
      </c>
    </row>
    <row r="624">
      <c r="A624" s="53" t="str">
        <f t="array" ref="A624">IFERROR(INDEX('Input - Capacities'!$F$3:$F$1128, MATCH(0,COUNTIF($A$1:A623, 'Input - Capacities'!$F$3:$F$1128), 0)),"")</f>
        <v>TRNUSABAUSATI</v>
      </c>
      <c r="B624" s="53" t="str">
        <f t="shared" si="2"/>
        <v>USABA</v>
      </c>
      <c r="C624" s="53" t="str">
        <f t="shared" si="3"/>
        <v>USATI</v>
      </c>
      <c r="D624" s="53" t="str">
        <f t="shared" ref="D624:E624" si="625">left(B624,3)</f>
        <v>USA</v>
      </c>
      <c r="E624" s="53" t="str">
        <f t="shared" si="625"/>
        <v>USA</v>
      </c>
      <c r="F624" s="53">
        <f>max(SUMIFS('Input - Capacities'!$I$3:$I$1128,'Input - Capacities'!$F$3:$F$1128,A624))</f>
        <v>277</v>
      </c>
      <c r="G624" s="53">
        <f>max(SUMIFS('Input - Capacities'!$J$3:$J$1128,'Input - Capacities'!$F$3:$F$1128,A624))*-1</f>
        <v>470</v>
      </c>
      <c r="H624" s="53" t="str">
        <f>if(len(vlookup(A624,'Input - Capacities'!$F$3:$W$2013,6,0))&gt;0,vlookup(A624,'Input - Capacities'!$F$3:$W$2013,6,0),"-")</f>
        <v>-</v>
      </c>
      <c r="I624" s="53" t="str">
        <f>if(len(vlookup(A624,'Input - Capacities'!$F$3:$W$2013,7,0))&gt;0,vlookup(A624,'Input - Capacities'!$F$3:$W$2013,7,0),"-")</f>
        <v>-</v>
      </c>
      <c r="J624" s="54" t="str">
        <f>if(len(vlookup(A624,'Input - Capacities'!$F$3:$W$2013,13,0))&gt;0,vlookup(A624,'Input - Capacities'!$F$3:$W$2013,13,0),"-")</f>
        <v>https://www.eia.gov/electricity/gridmonitor/about</v>
      </c>
      <c r="K624" s="55" t="str">
        <f>if(len(vlookup(A624,'Input - Capacities'!$F$3:$W$2013,14,0))&gt;0,vlookup(A624,'Input - Capacities'!$F$3:$W$2013,14,0),"-")</f>
        <v>-</v>
      </c>
      <c r="L624" s="53" t="str">
        <f>if(len(vlookup(A624,'Input - Capacities'!$F$3:$W$2013,17,0))&gt;0,vlookup(A624,'Input - Capacities'!$F$3:$W$2013,17,0),"-")</f>
        <v>Assumption that the max hourly interchange value reached between 2020-Oct 2023 is representative for available transmission capacity between BA's.</v>
      </c>
      <c r="M624" s="53" t="str">
        <f>if(len(vlookup(A624,'Input - Capacities'!$F$3:$W$2013,18,0))&gt;0,vlookup(A624,'Input - Capacities'!$F$3:$W$2013,18,0),"-")</f>
        <v>-</v>
      </c>
    </row>
    <row r="625">
      <c r="A625" s="53" t="str">
        <f t="array" ref="A625">IFERROR(INDEX('Input - Capacities'!$F$3:$F$1128, MATCH(0,COUNTIF($A$1:A624, 'Input - Capacities'!$F$3:$F$1128), 0)),"")</f>
        <v>TRNUSABPUSACH</v>
      </c>
      <c r="B625" s="53" t="str">
        <f t="shared" si="2"/>
        <v>USABP</v>
      </c>
      <c r="C625" s="53" t="str">
        <f t="shared" si="3"/>
        <v>USACH</v>
      </c>
      <c r="D625" s="53" t="str">
        <f t="shared" ref="D625:E625" si="626">left(B625,3)</f>
        <v>USA</v>
      </c>
      <c r="E625" s="53" t="str">
        <f t="shared" si="626"/>
        <v>USA</v>
      </c>
      <c r="F625" s="53">
        <f>max(SUMIFS('Input - Capacities'!$I$3:$I$1128,'Input - Capacities'!$F$3:$F$1128,A625))</f>
        <v>138</v>
      </c>
      <c r="G625" s="53">
        <f>max(SUMIFS('Input - Capacities'!$J$3:$J$1128,'Input - Capacities'!$F$3:$F$1128,A625))*-1</f>
        <v>975</v>
      </c>
      <c r="H625" s="53" t="str">
        <f>if(len(vlookup(A625,'Input - Capacities'!$F$3:$W$2013,6,0))&gt;0,vlookup(A625,'Input - Capacities'!$F$3:$W$2013,6,0),"-")</f>
        <v>-</v>
      </c>
      <c r="I625" s="53" t="str">
        <f>if(len(vlookup(A625,'Input - Capacities'!$F$3:$W$2013,7,0))&gt;0,vlookup(A625,'Input - Capacities'!$F$3:$W$2013,7,0),"-")</f>
        <v>-</v>
      </c>
      <c r="J625" s="54" t="str">
        <f>if(len(vlookup(A625,'Input - Capacities'!$F$3:$W$2013,13,0))&gt;0,vlookup(A625,'Input - Capacities'!$F$3:$W$2013,13,0),"-")</f>
        <v>https://www.eia.gov/electricity/gridmonitor/about</v>
      </c>
      <c r="K625" s="55" t="str">
        <f>if(len(vlookup(A625,'Input - Capacities'!$F$3:$W$2013,14,0))&gt;0,vlookup(A625,'Input - Capacities'!$F$3:$W$2013,14,0),"-")</f>
        <v>-</v>
      </c>
      <c r="L625" s="53" t="str">
        <f>if(len(vlookup(A625,'Input - Capacities'!$F$3:$W$2013,17,0))&gt;0,vlookup(A625,'Input - Capacities'!$F$3:$W$2013,17,0),"-")</f>
        <v>Assumption that the max hourly interchange value reached between 2020-Oct 2023 is representative for available transmission capacity between BA's.</v>
      </c>
      <c r="M625" s="53" t="str">
        <f>if(len(vlookup(A625,'Input - Capacities'!$F$3:$W$2013,18,0))&gt;0,vlookup(A625,'Input - Capacities'!$F$3:$W$2013,18,0),"-")</f>
        <v>-</v>
      </c>
    </row>
    <row r="626">
      <c r="A626" s="53" t="str">
        <f t="array" ref="A626">IFERROR(INDEX('Input - Capacities'!$F$3:$F$1128, MATCH(0,COUNTIF($A$1:A625, 'Input - Capacities'!$F$3:$F$1128), 0)),"")</f>
        <v>TRNUSABPUSACI</v>
      </c>
      <c r="B626" s="53" t="str">
        <f t="shared" si="2"/>
        <v>USABP</v>
      </c>
      <c r="C626" s="53" t="str">
        <f t="shared" si="3"/>
        <v>USACI</v>
      </c>
      <c r="D626" s="53" t="str">
        <f t="shared" ref="D626:E626" si="627">left(B626,3)</f>
        <v>USA</v>
      </c>
      <c r="E626" s="53" t="str">
        <f t="shared" si="627"/>
        <v>USA</v>
      </c>
      <c r="F626" s="53">
        <f>max(SUMIFS('Input - Capacities'!$I$3:$I$1128,'Input - Capacities'!$F$3:$F$1128,A626))</f>
        <v>2608</v>
      </c>
      <c r="G626" s="53">
        <f>max(SUMIFS('Input - Capacities'!$J$3:$J$1128,'Input - Capacities'!$F$3:$F$1128,A626))*-1</f>
        <v>1454</v>
      </c>
      <c r="H626" s="53" t="str">
        <f>if(len(vlookup(A626,'Input - Capacities'!$F$3:$W$2013,6,0))&gt;0,vlookup(A626,'Input - Capacities'!$F$3:$W$2013,6,0),"-")</f>
        <v>-</v>
      </c>
      <c r="I626" s="53" t="str">
        <f>if(len(vlookup(A626,'Input - Capacities'!$F$3:$W$2013,7,0))&gt;0,vlookup(A626,'Input - Capacities'!$F$3:$W$2013,7,0),"-")</f>
        <v>-</v>
      </c>
      <c r="J626" s="54" t="str">
        <f>if(len(vlookup(A626,'Input - Capacities'!$F$3:$W$2013,13,0))&gt;0,vlookup(A626,'Input - Capacities'!$F$3:$W$2013,13,0),"-")</f>
        <v>https://www.eia.gov/electricity/gridmonitor/about</v>
      </c>
      <c r="K626" s="55" t="str">
        <f>if(len(vlookup(A626,'Input - Capacities'!$F$3:$W$2013,14,0))&gt;0,vlookup(A626,'Input - Capacities'!$F$3:$W$2013,14,0),"-")</f>
        <v>-</v>
      </c>
      <c r="L626" s="53" t="str">
        <f>if(len(vlookup(A626,'Input - Capacities'!$F$3:$W$2013,17,0))&gt;0,vlookup(A626,'Input - Capacities'!$F$3:$W$2013,17,0),"-")</f>
        <v>Assumption that the max hourly interchange value reached between 2020-Oct 2023 is representative for available transmission capacity between BA's.</v>
      </c>
      <c r="M626" s="53" t="str">
        <f>if(len(vlookup(A626,'Input - Capacities'!$F$3:$W$2013,18,0))&gt;0,vlookup(A626,'Input - Capacities'!$F$3:$W$2013,18,0),"-")</f>
        <v>-</v>
      </c>
    </row>
    <row r="627">
      <c r="A627" s="53" t="str">
        <f t="array" ref="A627">IFERROR(INDEX('Input - Capacities'!$F$3:$F$1128, MATCH(0,COUNTIF($A$1:A626, 'Input - Capacities'!$F$3:$F$1128), 0)),"")</f>
        <v>TRNUSABPUSADO</v>
      </c>
      <c r="B627" s="53" t="str">
        <f t="shared" si="2"/>
        <v>USABP</v>
      </c>
      <c r="C627" s="53" t="str">
        <f t="shared" si="3"/>
        <v>USADO</v>
      </c>
      <c r="D627" s="53" t="str">
        <f t="shared" ref="D627:E627" si="628">left(B627,3)</f>
        <v>USA</v>
      </c>
      <c r="E627" s="53" t="str">
        <f t="shared" si="628"/>
        <v>USA</v>
      </c>
      <c r="F627" s="53">
        <f>max(SUMIFS('Input - Capacities'!$I$3:$I$1128,'Input - Capacities'!$F$3:$F$1128,A627))</f>
        <v>186</v>
      </c>
      <c r="G627" s="53">
        <f>max(SUMIFS('Input - Capacities'!$J$3:$J$1128,'Input - Capacities'!$F$3:$F$1128,A627))*-1</f>
        <v>602</v>
      </c>
      <c r="H627" s="53" t="str">
        <f>if(len(vlookup(A627,'Input - Capacities'!$F$3:$W$2013,6,0))&gt;0,vlookup(A627,'Input - Capacities'!$F$3:$W$2013,6,0),"-")</f>
        <v>-</v>
      </c>
      <c r="I627" s="53" t="str">
        <f>if(len(vlookup(A627,'Input - Capacities'!$F$3:$W$2013,7,0))&gt;0,vlookup(A627,'Input - Capacities'!$F$3:$W$2013,7,0),"-")</f>
        <v>-</v>
      </c>
      <c r="J627" s="54" t="str">
        <f>if(len(vlookup(A627,'Input - Capacities'!$F$3:$W$2013,13,0))&gt;0,vlookup(A627,'Input - Capacities'!$F$3:$W$2013,13,0),"-")</f>
        <v>https://www.eia.gov/electricity/gridmonitor/about</v>
      </c>
      <c r="K627" s="55" t="str">
        <f>if(len(vlookup(A627,'Input - Capacities'!$F$3:$W$2013,14,0))&gt;0,vlookup(A627,'Input - Capacities'!$F$3:$W$2013,14,0),"-")</f>
        <v>-</v>
      </c>
      <c r="L627" s="53" t="str">
        <f>if(len(vlookup(A627,'Input - Capacities'!$F$3:$W$2013,17,0))&gt;0,vlookup(A627,'Input - Capacities'!$F$3:$W$2013,17,0),"-")</f>
        <v>Assumption that the max hourly interchange value reached between 2020-Oct 2023 is representative for available transmission capacity between BA's.</v>
      </c>
      <c r="M627" s="53" t="str">
        <f>if(len(vlookup(A627,'Input - Capacities'!$F$3:$W$2013,18,0))&gt;0,vlookup(A627,'Input - Capacities'!$F$3:$W$2013,18,0),"-")</f>
        <v>-</v>
      </c>
    </row>
    <row r="628">
      <c r="A628" s="53" t="str">
        <f t="array" ref="A628">IFERROR(INDEX('Input - Capacities'!$F$3:$F$1128, MATCH(0,COUNTIF($A$1:A627, 'Input - Capacities'!$F$3:$F$1128), 0)),"")</f>
        <v>TRNUSABPUSAGC</v>
      </c>
      <c r="B628" s="53" t="str">
        <f t="shared" si="2"/>
        <v>USABP</v>
      </c>
      <c r="C628" s="53" t="str">
        <f t="shared" si="3"/>
        <v>USAGC</v>
      </c>
      <c r="D628" s="53" t="str">
        <f t="shared" ref="D628:E628" si="629">left(B628,3)</f>
        <v>USA</v>
      </c>
      <c r="E628" s="53" t="str">
        <f t="shared" si="629"/>
        <v>USA</v>
      </c>
      <c r="F628" s="53">
        <f>max(SUMIFS('Input - Capacities'!$I$3:$I$1128,'Input - Capacities'!$F$3:$F$1128,A628))</f>
        <v>289</v>
      </c>
      <c r="G628" s="53">
        <f>max(SUMIFS('Input - Capacities'!$J$3:$J$1128,'Input - Capacities'!$F$3:$F$1128,A628))*-1</f>
        <v>936</v>
      </c>
      <c r="H628" s="53" t="str">
        <f>if(len(vlookup(A628,'Input - Capacities'!$F$3:$W$2013,6,0))&gt;0,vlookup(A628,'Input - Capacities'!$F$3:$W$2013,6,0),"-")</f>
        <v>-</v>
      </c>
      <c r="I628" s="53" t="str">
        <f>if(len(vlookup(A628,'Input - Capacities'!$F$3:$W$2013,7,0))&gt;0,vlookup(A628,'Input - Capacities'!$F$3:$W$2013,7,0),"-")</f>
        <v>-</v>
      </c>
      <c r="J628" s="54" t="str">
        <f>if(len(vlookup(A628,'Input - Capacities'!$F$3:$W$2013,13,0))&gt;0,vlookup(A628,'Input - Capacities'!$F$3:$W$2013,13,0),"-")</f>
        <v>https://www.eia.gov/electricity/gridmonitor/about</v>
      </c>
      <c r="K628" s="55" t="str">
        <f>if(len(vlookup(A628,'Input - Capacities'!$F$3:$W$2013,14,0))&gt;0,vlookup(A628,'Input - Capacities'!$F$3:$W$2013,14,0),"-")</f>
        <v>-</v>
      </c>
      <c r="L628" s="53" t="str">
        <f>if(len(vlookup(A628,'Input - Capacities'!$F$3:$W$2013,17,0))&gt;0,vlookup(A628,'Input - Capacities'!$F$3:$W$2013,17,0),"-")</f>
        <v>Assumption that the max hourly interchange value reached between 2020-Oct 2023 is representative for available transmission capacity between BA's.</v>
      </c>
      <c r="M628" s="53" t="str">
        <f>if(len(vlookup(A628,'Input - Capacities'!$F$3:$W$2013,18,0))&gt;0,vlookup(A628,'Input - Capacities'!$F$3:$W$2013,18,0),"-")</f>
        <v>-</v>
      </c>
    </row>
    <row r="629">
      <c r="A629" s="53" t="str">
        <f t="array" ref="A629">IFERROR(INDEX('Input - Capacities'!$F$3:$F$1128, MATCH(0,COUNTIF($A$1:A628, 'Input - Capacities'!$F$3:$F$1128), 0)),"")</f>
        <v>TRNUSABPUSAGD</v>
      </c>
      <c r="B629" s="53" t="str">
        <f t="shared" si="2"/>
        <v>USABP</v>
      </c>
      <c r="C629" s="53" t="str">
        <f t="shared" si="3"/>
        <v>USAGD</v>
      </c>
      <c r="D629" s="53" t="str">
        <f t="shared" ref="D629:E629" si="630">left(B629,3)</f>
        <v>USA</v>
      </c>
      <c r="E629" s="53" t="str">
        <f t="shared" si="630"/>
        <v>USA</v>
      </c>
      <c r="F629" s="53">
        <f>max(SUMIFS('Input - Capacities'!$I$3:$I$1128,'Input - Capacities'!$F$3:$F$1128,A629))</f>
        <v>20</v>
      </c>
      <c r="G629" s="53">
        <f>max(SUMIFS('Input - Capacities'!$J$3:$J$1128,'Input - Capacities'!$F$3:$F$1128,A629))*-1</f>
        <v>1458</v>
      </c>
      <c r="H629" s="53" t="str">
        <f>if(len(vlookup(A629,'Input - Capacities'!$F$3:$W$2013,6,0))&gt;0,vlookup(A629,'Input - Capacities'!$F$3:$W$2013,6,0),"-")</f>
        <v>-</v>
      </c>
      <c r="I629" s="53" t="str">
        <f>if(len(vlookup(A629,'Input - Capacities'!$F$3:$W$2013,7,0))&gt;0,vlookup(A629,'Input - Capacities'!$F$3:$W$2013,7,0),"-")</f>
        <v>-</v>
      </c>
      <c r="J629" s="54" t="str">
        <f>if(len(vlookup(A629,'Input - Capacities'!$F$3:$W$2013,13,0))&gt;0,vlookup(A629,'Input - Capacities'!$F$3:$W$2013,13,0),"-")</f>
        <v>https://www.eia.gov/electricity/gridmonitor/about</v>
      </c>
      <c r="K629" s="55" t="str">
        <f>if(len(vlookup(A629,'Input - Capacities'!$F$3:$W$2013,14,0))&gt;0,vlookup(A629,'Input - Capacities'!$F$3:$W$2013,14,0),"-")</f>
        <v>-</v>
      </c>
      <c r="L629" s="53" t="str">
        <f>if(len(vlookup(A629,'Input - Capacities'!$F$3:$W$2013,17,0))&gt;0,vlookup(A629,'Input - Capacities'!$F$3:$W$2013,17,0),"-")</f>
        <v>Assumption that the max hourly interchange value reached between 2020-Oct 2023 is representative for available transmission capacity between BA's.</v>
      </c>
      <c r="M629" s="53" t="str">
        <f>if(len(vlookup(A629,'Input - Capacities'!$F$3:$W$2013,18,0))&gt;0,vlookup(A629,'Input - Capacities'!$F$3:$W$2013,18,0),"-")</f>
        <v>-</v>
      </c>
    </row>
    <row r="630">
      <c r="A630" s="53" t="str">
        <f t="array" ref="A630">IFERROR(INDEX('Input - Capacities'!$F$3:$F$1128, MATCH(0,COUNTIF($A$1:A629, 'Input - Capacities'!$F$3:$F$1128), 0)),"")</f>
        <v>TRNUSABPUSAIP</v>
      </c>
      <c r="B630" s="53" t="str">
        <f t="shared" si="2"/>
        <v>USABP</v>
      </c>
      <c r="C630" s="53" t="str">
        <f t="shared" si="3"/>
        <v>USAIP</v>
      </c>
      <c r="D630" s="53" t="str">
        <f t="shared" ref="D630:E630" si="631">left(B630,3)</f>
        <v>USA</v>
      </c>
      <c r="E630" s="53" t="str">
        <f t="shared" si="631"/>
        <v>USA</v>
      </c>
      <c r="F630" s="53">
        <f>max(SUMIFS('Input - Capacities'!$I$3:$I$1128,'Input - Capacities'!$F$3:$F$1128,A630))</f>
        <v>135</v>
      </c>
      <c r="G630" s="53">
        <f>max(SUMIFS('Input - Capacities'!$J$3:$J$1128,'Input - Capacities'!$F$3:$F$1128,A630))*-1</f>
        <v>135</v>
      </c>
      <c r="H630" s="53" t="str">
        <f>if(len(vlookup(A630,'Input - Capacities'!$F$3:$W$2013,6,0))&gt;0,vlookup(A630,'Input - Capacities'!$F$3:$W$2013,6,0),"-")</f>
        <v>-</v>
      </c>
      <c r="I630" s="53" t="str">
        <f>if(len(vlookup(A630,'Input - Capacities'!$F$3:$W$2013,7,0))&gt;0,vlookup(A630,'Input - Capacities'!$F$3:$W$2013,7,0),"-")</f>
        <v>-</v>
      </c>
      <c r="J630" s="54" t="str">
        <f>if(len(vlookup(A630,'Input - Capacities'!$F$3:$W$2013,13,0))&gt;0,vlookup(A630,'Input - Capacities'!$F$3:$W$2013,13,0),"-")</f>
        <v>https://www.eia.gov/electricity/gridmonitor/about</v>
      </c>
      <c r="K630" s="55" t="str">
        <f>if(len(vlookup(A630,'Input - Capacities'!$F$3:$W$2013,14,0))&gt;0,vlookup(A630,'Input - Capacities'!$F$3:$W$2013,14,0),"-")</f>
        <v>-</v>
      </c>
      <c r="L630" s="53" t="str">
        <f>if(len(vlookup(A630,'Input - Capacities'!$F$3:$W$2013,17,0))&gt;0,vlookup(A630,'Input - Capacities'!$F$3:$W$2013,17,0),"-")</f>
        <v>Assumption that the max hourly interchange value reached between 2020-Oct 2023 is representative for available transmission capacity between BA's.</v>
      </c>
      <c r="M630" s="53" t="str">
        <f>if(len(vlookup(A630,'Input - Capacities'!$F$3:$W$2013,18,0))&gt;0,vlookup(A630,'Input - Capacities'!$F$3:$W$2013,18,0),"-")</f>
        <v>-</v>
      </c>
    </row>
    <row r="631">
      <c r="A631" s="53" t="str">
        <f t="array" ref="A631">IFERROR(INDEX('Input - Capacities'!$F$3:$F$1128, MATCH(0,COUNTIF($A$1:A630, 'Input - Capacities'!$F$3:$F$1128), 0)),"")</f>
        <v>TRNUSABPUSALD</v>
      </c>
      <c r="B631" s="53" t="str">
        <f t="shared" si="2"/>
        <v>USABP</v>
      </c>
      <c r="C631" s="53" t="str">
        <f t="shared" si="3"/>
        <v>USALD</v>
      </c>
      <c r="D631" s="53" t="str">
        <f t="shared" ref="D631:E631" si="632">left(B631,3)</f>
        <v>USA</v>
      </c>
      <c r="E631" s="53" t="str">
        <f t="shared" si="632"/>
        <v>USA</v>
      </c>
      <c r="F631" s="53">
        <f>max(SUMIFS('Input - Capacities'!$I$3:$I$1128,'Input - Capacities'!$F$3:$F$1128,A631))</f>
        <v>3050</v>
      </c>
      <c r="G631" s="53">
        <f>max(SUMIFS('Input - Capacities'!$J$3:$J$1128,'Input - Capacities'!$F$3:$F$1128,A631))*-1</f>
        <v>534</v>
      </c>
      <c r="H631" s="53" t="str">
        <f>if(len(vlookup(A631,'Input - Capacities'!$F$3:$W$2013,6,0))&gt;0,vlookup(A631,'Input - Capacities'!$F$3:$W$2013,6,0),"-")</f>
        <v>-</v>
      </c>
      <c r="I631" s="53" t="str">
        <f>if(len(vlookup(A631,'Input - Capacities'!$F$3:$W$2013,7,0))&gt;0,vlookup(A631,'Input - Capacities'!$F$3:$W$2013,7,0),"-")</f>
        <v>-</v>
      </c>
      <c r="J631" s="54" t="str">
        <f>if(len(vlookup(A631,'Input - Capacities'!$F$3:$W$2013,13,0))&gt;0,vlookup(A631,'Input - Capacities'!$F$3:$W$2013,13,0),"-")</f>
        <v>https://www.eia.gov/electricity/gridmonitor/about</v>
      </c>
      <c r="K631" s="55" t="str">
        <f>if(len(vlookup(A631,'Input - Capacities'!$F$3:$W$2013,14,0))&gt;0,vlookup(A631,'Input - Capacities'!$F$3:$W$2013,14,0),"-")</f>
        <v>-</v>
      </c>
      <c r="L631" s="53" t="str">
        <f>if(len(vlookup(A631,'Input - Capacities'!$F$3:$W$2013,17,0))&gt;0,vlookup(A631,'Input - Capacities'!$F$3:$W$2013,17,0),"-")</f>
        <v>Assumption that the max hourly interchange value reached between 2020-Oct 2023 is representative for available transmission capacity between BA's.</v>
      </c>
      <c r="M631" s="53" t="str">
        <f>if(len(vlookup(A631,'Input - Capacities'!$F$3:$W$2013,18,0))&gt;0,vlookup(A631,'Input - Capacities'!$F$3:$W$2013,18,0),"-")</f>
        <v>-</v>
      </c>
    </row>
    <row r="632">
      <c r="A632" s="53" t="str">
        <f t="array" ref="A632">IFERROR(INDEX('Input - Capacities'!$F$3:$F$1128, MATCH(0,COUNTIF($A$1:A631, 'Input - Capacities'!$F$3:$F$1128), 0)),"")</f>
        <v>TRNUSABPUSANE</v>
      </c>
      <c r="B632" s="53" t="str">
        <f t="shared" si="2"/>
        <v>USABP</v>
      </c>
      <c r="C632" s="53" t="str">
        <f t="shared" si="3"/>
        <v>USANE</v>
      </c>
      <c r="D632" s="53" t="str">
        <f t="shared" ref="D632:E632" si="633">left(B632,3)</f>
        <v>USA</v>
      </c>
      <c r="E632" s="53" t="str">
        <f t="shared" si="633"/>
        <v>USA</v>
      </c>
      <c r="F632" s="53">
        <f>max(SUMIFS('Input - Capacities'!$I$3:$I$1128,'Input - Capacities'!$F$3:$F$1128,A632))</f>
        <v>164</v>
      </c>
      <c r="G632" s="53">
        <f>max(SUMIFS('Input - Capacities'!$J$3:$J$1128,'Input - Capacities'!$F$3:$F$1128,A632))*-1</f>
        <v>128</v>
      </c>
      <c r="H632" s="53" t="str">
        <f>if(len(vlookup(A632,'Input - Capacities'!$F$3:$W$2013,6,0))&gt;0,vlookup(A632,'Input - Capacities'!$F$3:$W$2013,6,0),"-")</f>
        <v>-</v>
      </c>
      <c r="I632" s="53" t="str">
        <f>if(len(vlookup(A632,'Input - Capacities'!$F$3:$W$2013,7,0))&gt;0,vlookup(A632,'Input - Capacities'!$F$3:$W$2013,7,0),"-")</f>
        <v>-</v>
      </c>
      <c r="J632" s="54" t="str">
        <f>if(len(vlookup(A632,'Input - Capacities'!$F$3:$W$2013,13,0))&gt;0,vlookup(A632,'Input - Capacities'!$F$3:$W$2013,13,0),"-")</f>
        <v>https://www.eia.gov/electricity/gridmonitor/about</v>
      </c>
      <c r="K632" s="55" t="str">
        <f>if(len(vlookup(A632,'Input - Capacities'!$F$3:$W$2013,14,0))&gt;0,vlookup(A632,'Input - Capacities'!$F$3:$W$2013,14,0),"-")</f>
        <v>-</v>
      </c>
      <c r="L632" s="53" t="str">
        <f>if(len(vlookup(A632,'Input - Capacities'!$F$3:$W$2013,17,0))&gt;0,vlookup(A632,'Input - Capacities'!$F$3:$W$2013,17,0),"-")</f>
        <v>Assumption that the max hourly interchange value reached between 2020-Oct 2023 is representative for available transmission capacity between BA's.</v>
      </c>
      <c r="M632" s="53" t="str">
        <f>if(len(vlookup(A632,'Input - Capacities'!$F$3:$W$2013,18,0))&gt;0,vlookup(A632,'Input - Capacities'!$F$3:$W$2013,18,0),"-")</f>
        <v>-</v>
      </c>
    </row>
    <row r="633">
      <c r="A633" s="53" t="str">
        <f t="array" ref="A633">IFERROR(INDEX('Input - Capacities'!$F$3:$F$1128, MATCH(0,COUNTIF($A$1:A632, 'Input - Capacities'!$F$3:$F$1128), 0)),"")</f>
        <v>TRNUSABPUSANW</v>
      </c>
      <c r="B633" s="53" t="str">
        <f t="shared" si="2"/>
        <v>USABP</v>
      </c>
      <c r="C633" s="53" t="str">
        <f t="shared" si="3"/>
        <v>USANW</v>
      </c>
      <c r="D633" s="53" t="str">
        <f t="shared" ref="D633:E633" si="634">left(B633,3)</f>
        <v>USA</v>
      </c>
      <c r="E633" s="53" t="str">
        <f t="shared" si="634"/>
        <v>USA</v>
      </c>
      <c r="F633" s="53">
        <f>max(SUMIFS('Input - Capacities'!$I$3:$I$1128,'Input - Capacities'!$F$3:$F$1128,A633))</f>
        <v>562</v>
      </c>
      <c r="G633" s="53">
        <f>max(SUMIFS('Input - Capacities'!$J$3:$J$1128,'Input - Capacities'!$F$3:$F$1128,A633))*-1</f>
        <v>1237</v>
      </c>
      <c r="H633" s="53" t="str">
        <f>if(len(vlookup(A633,'Input - Capacities'!$F$3:$W$2013,6,0))&gt;0,vlookup(A633,'Input - Capacities'!$F$3:$W$2013,6,0),"-")</f>
        <v>-</v>
      </c>
      <c r="I633" s="53" t="str">
        <f>if(len(vlookup(A633,'Input - Capacities'!$F$3:$W$2013,7,0))&gt;0,vlookup(A633,'Input - Capacities'!$F$3:$W$2013,7,0),"-")</f>
        <v>-</v>
      </c>
      <c r="J633" s="54" t="str">
        <f>if(len(vlookup(A633,'Input - Capacities'!$F$3:$W$2013,13,0))&gt;0,vlookup(A633,'Input - Capacities'!$F$3:$W$2013,13,0),"-")</f>
        <v>https://www.eia.gov/electricity/gridmonitor/about</v>
      </c>
      <c r="K633" s="55" t="str">
        <f>if(len(vlookup(A633,'Input - Capacities'!$F$3:$W$2013,14,0))&gt;0,vlookup(A633,'Input - Capacities'!$F$3:$W$2013,14,0),"-")</f>
        <v>-</v>
      </c>
      <c r="L633" s="53" t="str">
        <f>if(len(vlookup(A633,'Input - Capacities'!$F$3:$W$2013,17,0))&gt;0,vlookup(A633,'Input - Capacities'!$F$3:$W$2013,17,0),"-")</f>
        <v>Assumption that the max hourly interchange value reached between 2020-Oct 2023 is representative for available transmission capacity between BA's.</v>
      </c>
      <c r="M633" s="53" t="str">
        <f>if(len(vlookup(A633,'Input - Capacities'!$F$3:$W$2013,18,0))&gt;0,vlookup(A633,'Input - Capacities'!$F$3:$W$2013,18,0),"-")</f>
        <v>-</v>
      </c>
    </row>
    <row r="634">
      <c r="A634" s="53" t="str">
        <f t="array" ref="A634">IFERROR(INDEX('Input - Capacities'!$F$3:$F$1128, MATCH(0,COUNTIF($A$1:A633, 'Input - Capacities'!$F$3:$F$1128), 0)),"")</f>
        <v>TRNUSABPUSAPG</v>
      </c>
      <c r="B634" s="53" t="str">
        <f t="shared" si="2"/>
        <v>USABP</v>
      </c>
      <c r="C634" s="53" t="str">
        <f t="shared" si="3"/>
        <v>USAPG</v>
      </c>
      <c r="D634" s="53" t="str">
        <f t="shared" ref="D634:E634" si="635">left(B634,3)</f>
        <v>USA</v>
      </c>
      <c r="E634" s="53" t="str">
        <f t="shared" si="635"/>
        <v>USA</v>
      </c>
      <c r="F634" s="53">
        <f>max(SUMIFS('Input - Capacities'!$I$3:$I$1128,'Input - Capacities'!$F$3:$F$1128,A634))</f>
        <v>2425</v>
      </c>
      <c r="G634" s="53">
        <f>max(SUMIFS('Input - Capacities'!$J$3:$J$1128,'Input - Capacities'!$F$3:$F$1128,A634))*-1</f>
        <v>2425</v>
      </c>
      <c r="H634" s="53" t="str">
        <f>if(len(vlookup(A634,'Input - Capacities'!$F$3:$W$2013,6,0))&gt;0,vlookup(A634,'Input - Capacities'!$F$3:$W$2013,6,0),"-")</f>
        <v>-</v>
      </c>
      <c r="I634" s="53" t="str">
        <f>if(len(vlookup(A634,'Input - Capacities'!$F$3:$W$2013,7,0))&gt;0,vlookup(A634,'Input - Capacities'!$F$3:$W$2013,7,0),"-")</f>
        <v>-</v>
      </c>
      <c r="J634" s="54" t="str">
        <f>if(len(vlookup(A634,'Input - Capacities'!$F$3:$W$2013,13,0))&gt;0,vlookup(A634,'Input - Capacities'!$F$3:$W$2013,13,0),"-")</f>
        <v>https://www.eia.gov/electricity/gridmonitor/about</v>
      </c>
      <c r="K634" s="55" t="str">
        <f>if(len(vlookup(A634,'Input - Capacities'!$F$3:$W$2013,14,0))&gt;0,vlookup(A634,'Input - Capacities'!$F$3:$W$2013,14,0),"-")</f>
        <v>-</v>
      </c>
      <c r="L634" s="53" t="str">
        <f>if(len(vlookup(A634,'Input - Capacities'!$F$3:$W$2013,17,0))&gt;0,vlookup(A634,'Input - Capacities'!$F$3:$W$2013,17,0),"-")</f>
        <v>Assumption that the max hourly interchange value reached between 2020-Oct 2023 is representative for available transmission capacity between BA's.</v>
      </c>
      <c r="M634" s="53" t="str">
        <f>if(len(vlookup(A634,'Input - Capacities'!$F$3:$W$2013,18,0))&gt;0,vlookup(A634,'Input - Capacities'!$F$3:$W$2013,18,0),"-")</f>
        <v>-</v>
      </c>
    </row>
    <row r="635">
      <c r="A635" s="53" t="str">
        <f t="array" ref="A635">IFERROR(INDEX('Input - Capacities'!$F$3:$F$1128, MATCH(0,COUNTIF($A$1:A634, 'Input - Capacities'!$F$3:$F$1128), 0)),"")</f>
        <v>TRNUSABPUSAPI</v>
      </c>
      <c r="B635" s="53" t="str">
        <f t="shared" si="2"/>
        <v>USABP</v>
      </c>
      <c r="C635" s="53" t="str">
        <f t="shared" si="3"/>
        <v>USAPI</v>
      </c>
      <c r="D635" s="53" t="str">
        <f t="shared" ref="D635:E635" si="636">left(B635,3)</f>
        <v>USA</v>
      </c>
      <c r="E635" s="53" t="str">
        <f t="shared" si="636"/>
        <v>USA</v>
      </c>
      <c r="F635" s="53">
        <f>max(SUMIFS('Input - Capacities'!$I$3:$I$1128,'Input - Capacities'!$F$3:$F$1128,A635))</f>
        <v>2930</v>
      </c>
      <c r="G635" s="53">
        <f>max(SUMIFS('Input - Capacities'!$J$3:$J$1128,'Input - Capacities'!$F$3:$F$1128,A635))*-1</f>
        <v>2930</v>
      </c>
      <c r="H635" s="53" t="str">
        <f>if(len(vlookup(A635,'Input - Capacities'!$F$3:$W$2013,6,0))&gt;0,vlookup(A635,'Input - Capacities'!$F$3:$W$2013,6,0),"-")</f>
        <v>-</v>
      </c>
      <c r="I635" s="53" t="str">
        <f>if(len(vlookup(A635,'Input - Capacities'!$F$3:$W$2013,7,0))&gt;0,vlookup(A635,'Input - Capacities'!$F$3:$W$2013,7,0),"-")</f>
        <v>-</v>
      </c>
      <c r="J635" s="54" t="str">
        <f>if(len(vlookup(A635,'Input - Capacities'!$F$3:$W$2013,13,0))&gt;0,vlookup(A635,'Input - Capacities'!$F$3:$W$2013,13,0),"-")</f>
        <v>https://www.eia.gov/electricity/gridmonitor/about</v>
      </c>
      <c r="K635" s="55" t="str">
        <f>if(len(vlookup(A635,'Input - Capacities'!$F$3:$W$2013,14,0))&gt;0,vlookup(A635,'Input - Capacities'!$F$3:$W$2013,14,0),"-")</f>
        <v>-</v>
      </c>
      <c r="L635" s="53" t="str">
        <f>if(len(vlookup(A635,'Input - Capacities'!$F$3:$W$2013,17,0))&gt;0,vlookup(A635,'Input - Capacities'!$F$3:$W$2013,17,0),"-")</f>
        <v>Assumption that the max hourly interchange value reached between 2020-Oct 2023 is representative for available transmission capacity between BA's.</v>
      </c>
      <c r="M635" s="53" t="str">
        <f>if(len(vlookup(A635,'Input - Capacities'!$F$3:$W$2013,18,0))&gt;0,vlookup(A635,'Input - Capacities'!$F$3:$W$2013,18,0),"-")</f>
        <v>-</v>
      </c>
    </row>
    <row r="636">
      <c r="A636" s="53" t="str">
        <f t="array" ref="A636">IFERROR(INDEX('Input - Capacities'!$F$3:$F$1128, MATCH(0,COUNTIF($A$1:A635, 'Input - Capacities'!$F$3:$F$1128), 0)),"")</f>
        <v>TRNUSABPUSAPW</v>
      </c>
      <c r="B636" s="53" t="str">
        <f t="shared" si="2"/>
        <v>USABP</v>
      </c>
      <c r="C636" s="53" t="str">
        <f t="shared" si="3"/>
        <v>USAPW</v>
      </c>
      <c r="D636" s="53" t="str">
        <f t="shared" ref="D636:E636" si="637">left(B636,3)</f>
        <v>USA</v>
      </c>
      <c r="E636" s="53" t="str">
        <f t="shared" si="637"/>
        <v>USA</v>
      </c>
      <c r="F636" s="53">
        <f>max(SUMIFS('Input - Capacities'!$I$3:$I$1128,'Input - Capacities'!$F$3:$F$1128,A636))</f>
        <v>2059</v>
      </c>
      <c r="G636" s="53">
        <f>max(SUMIFS('Input - Capacities'!$J$3:$J$1128,'Input - Capacities'!$F$3:$F$1128,A636))*-1</f>
        <v>316</v>
      </c>
      <c r="H636" s="53" t="str">
        <f>if(len(vlookup(A636,'Input - Capacities'!$F$3:$W$2013,6,0))&gt;0,vlookup(A636,'Input - Capacities'!$F$3:$W$2013,6,0),"-")</f>
        <v>-</v>
      </c>
      <c r="I636" s="53" t="str">
        <f>if(len(vlookup(A636,'Input - Capacities'!$F$3:$W$2013,7,0))&gt;0,vlookup(A636,'Input - Capacities'!$F$3:$W$2013,7,0),"-")</f>
        <v>-</v>
      </c>
      <c r="J636" s="54" t="str">
        <f>if(len(vlookup(A636,'Input - Capacities'!$F$3:$W$2013,13,0))&gt;0,vlookup(A636,'Input - Capacities'!$F$3:$W$2013,13,0),"-")</f>
        <v>https://www.eia.gov/electricity/gridmonitor/about</v>
      </c>
      <c r="K636" s="55" t="str">
        <f>if(len(vlookup(A636,'Input - Capacities'!$F$3:$W$2013,14,0))&gt;0,vlookup(A636,'Input - Capacities'!$F$3:$W$2013,14,0),"-")</f>
        <v>-</v>
      </c>
      <c r="L636" s="53" t="str">
        <f>if(len(vlookup(A636,'Input - Capacities'!$F$3:$W$2013,17,0))&gt;0,vlookup(A636,'Input - Capacities'!$F$3:$W$2013,17,0),"-")</f>
        <v>Assumption that the max hourly interchange value reached between 2020-Oct 2023 is representative for available transmission capacity between BA's.</v>
      </c>
      <c r="M636" s="53" t="str">
        <f>if(len(vlookup(A636,'Input - Capacities'!$F$3:$W$2013,18,0))&gt;0,vlookup(A636,'Input - Capacities'!$F$3:$W$2013,18,0),"-")</f>
        <v>-</v>
      </c>
    </row>
    <row r="637">
      <c r="A637" s="53" t="str">
        <f t="array" ref="A637">IFERROR(INDEX('Input - Capacities'!$F$3:$F$1128, MATCH(0,COUNTIF($A$1:A636, 'Input - Capacities'!$F$3:$F$1128), 0)),"")</f>
        <v>TRNUSABPUSASL</v>
      </c>
      <c r="B637" s="53" t="str">
        <f t="shared" si="2"/>
        <v>USABP</v>
      </c>
      <c r="C637" s="53" t="str">
        <f t="shared" si="3"/>
        <v>USASL</v>
      </c>
      <c r="D637" s="53" t="str">
        <f t="shared" ref="D637:E637" si="638">left(B637,3)</f>
        <v>USA</v>
      </c>
      <c r="E637" s="53" t="str">
        <f t="shared" si="638"/>
        <v>USA</v>
      </c>
      <c r="F637" s="53">
        <f>max(SUMIFS('Input - Capacities'!$I$3:$I$1128,'Input - Capacities'!$F$3:$F$1128,A637))</f>
        <v>1099</v>
      </c>
      <c r="G637" s="53">
        <f>max(SUMIFS('Input - Capacities'!$J$3:$J$1128,'Input - Capacities'!$F$3:$F$1128,A637))*-1</f>
        <v>361</v>
      </c>
      <c r="H637" s="53" t="str">
        <f>if(len(vlookup(A637,'Input - Capacities'!$F$3:$W$2013,6,0))&gt;0,vlookup(A637,'Input - Capacities'!$F$3:$W$2013,6,0),"-")</f>
        <v>-</v>
      </c>
      <c r="I637" s="53" t="str">
        <f>if(len(vlookup(A637,'Input - Capacities'!$F$3:$W$2013,7,0))&gt;0,vlookup(A637,'Input - Capacities'!$F$3:$W$2013,7,0),"-")</f>
        <v>-</v>
      </c>
      <c r="J637" s="54" t="str">
        <f>if(len(vlookup(A637,'Input - Capacities'!$F$3:$W$2013,13,0))&gt;0,vlookup(A637,'Input - Capacities'!$F$3:$W$2013,13,0),"-")</f>
        <v>https://www.eia.gov/electricity/gridmonitor/about</v>
      </c>
      <c r="K637" s="55" t="str">
        <f>if(len(vlookup(A637,'Input - Capacities'!$F$3:$W$2013,14,0))&gt;0,vlookup(A637,'Input - Capacities'!$F$3:$W$2013,14,0),"-")</f>
        <v>-</v>
      </c>
      <c r="L637" s="53" t="str">
        <f>if(len(vlookup(A637,'Input - Capacities'!$F$3:$W$2013,17,0))&gt;0,vlookup(A637,'Input - Capacities'!$F$3:$W$2013,17,0),"-")</f>
        <v>Assumption that the max hourly interchange value reached between 2020-Oct 2023 is representative for available transmission capacity between BA's.</v>
      </c>
      <c r="M637" s="53" t="str">
        <f>if(len(vlookup(A637,'Input - Capacities'!$F$3:$W$2013,18,0))&gt;0,vlookup(A637,'Input - Capacities'!$F$3:$W$2013,18,0),"-")</f>
        <v>-</v>
      </c>
    </row>
    <row r="638">
      <c r="A638" s="53" t="str">
        <f t="array" ref="A638">IFERROR(INDEX('Input - Capacities'!$F$3:$F$1128, MATCH(0,COUNTIF($A$1:A637, 'Input - Capacities'!$F$3:$F$1128), 0)),"")</f>
        <v>TRNUSABPUSATR</v>
      </c>
      <c r="B638" s="53" t="str">
        <f t="shared" si="2"/>
        <v>USABP</v>
      </c>
      <c r="C638" s="53" t="str">
        <f t="shared" si="3"/>
        <v>USATR</v>
      </c>
      <c r="D638" s="53" t="str">
        <f t="shared" ref="D638:E638" si="639">left(B638,3)</f>
        <v>USA</v>
      </c>
      <c r="E638" s="53" t="str">
        <f t="shared" si="639"/>
        <v>USA</v>
      </c>
      <c r="F638" s="53">
        <f>max(SUMIFS('Input - Capacities'!$I$3:$I$1128,'Input - Capacities'!$F$3:$F$1128,A638))</f>
        <v>526</v>
      </c>
      <c r="G638" s="53">
        <f>max(SUMIFS('Input - Capacities'!$J$3:$J$1128,'Input - Capacities'!$F$3:$F$1128,A638))*-1</f>
        <v>176</v>
      </c>
      <c r="H638" s="53" t="str">
        <f>if(len(vlookup(A638,'Input - Capacities'!$F$3:$W$2013,6,0))&gt;0,vlookup(A638,'Input - Capacities'!$F$3:$W$2013,6,0),"-")</f>
        <v>-</v>
      </c>
      <c r="I638" s="53" t="str">
        <f>if(len(vlookup(A638,'Input - Capacities'!$F$3:$W$2013,7,0))&gt;0,vlookup(A638,'Input - Capacities'!$F$3:$W$2013,7,0),"-")</f>
        <v>-</v>
      </c>
      <c r="J638" s="54" t="str">
        <f>if(len(vlookup(A638,'Input - Capacities'!$F$3:$W$2013,13,0))&gt;0,vlookup(A638,'Input - Capacities'!$F$3:$W$2013,13,0),"-")</f>
        <v>https://www.eia.gov/electricity/gridmonitor/about</v>
      </c>
      <c r="K638" s="55" t="str">
        <f>if(len(vlookup(A638,'Input - Capacities'!$F$3:$W$2013,14,0))&gt;0,vlookup(A638,'Input - Capacities'!$F$3:$W$2013,14,0),"-")</f>
        <v>-</v>
      </c>
      <c r="L638" s="53" t="str">
        <f>if(len(vlookup(A638,'Input - Capacities'!$F$3:$W$2013,17,0))&gt;0,vlookup(A638,'Input - Capacities'!$F$3:$W$2013,17,0),"-")</f>
        <v>Assumption that the max hourly interchange value reached between 2020-Oct 2023 is representative for available transmission capacity between BA's.</v>
      </c>
      <c r="M638" s="53" t="str">
        <f>if(len(vlookup(A638,'Input - Capacities'!$F$3:$W$2013,18,0))&gt;0,vlookup(A638,'Input - Capacities'!$F$3:$W$2013,18,0),"-")</f>
        <v>-</v>
      </c>
    </row>
    <row r="639">
      <c r="A639" s="53" t="str">
        <f t="array" ref="A639">IFERROR(INDEX('Input - Capacities'!$F$3:$F$1128, MATCH(0,COUNTIF($A$1:A638, 'Input - Capacities'!$F$3:$F$1128), 0)),"")</f>
        <v>TRNUSACEUSADU</v>
      </c>
      <c r="B639" s="53" t="str">
        <f t="shared" si="2"/>
        <v>USACE</v>
      </c>
      <c r="C639" s="53" t="str">
        <f t="shared" si="3"/>
        <v>USADU</v>
      </c>
      <c r="D639" s="53" t="str">
        <f t="shared" ref="D639:E639" si="640">left(B639,3)</f>
        <v>USA</v>
      </c>
      <c r="E639" s="53" t="str">
        <f t="shared" si="640"/>
        <v>USA</v>
      </c>
      <c r="F639" s="53">
        <f>max(SUMIFS('Input - Capacities'!$I$3:$I$1128,'Input - Capacities'!$F$3:$F$1128,A639))</f>
        <v>1438</v>
      </c>
      <c r="G639" s="53">
        <f>max(SUMIFS('Input - Capacities'!$J$3:$J$1128,'Input - Capacities'!$F$3:$F$1128,A639))*-1</f>
        <v>1438</v>
      </c>
      <c r="H639" s="53" t="str">
        <f>if(len(vlookup(A639,'Input - Capacities'!$F$3:$W$2013,6,0))&gt;0,vlookup(A639,'Input - Capacities'!$F$3:$W$2013,6,0),"-")</f>
        <v>-</v>
      </c>
      <c r="I639" s="53" t="str">
        <f>if(len(vlookup(A639,'Input - Capacities'!$F$3:$W$2013,7,0))&gt;0,vlookup(A639,'Input - Capacities'!$F$3:$W$2013,7,0),"-")</f>
        <v>-</v>
      </c>
      <c r="J639" s="54" t="str">
        <f>if(len(vlookup(A639,'Input - Capacities'!$F$3:$W$2013,13,0))&gt;0,vlookup(A639,'Input - Capacities'!$F$3:$W$2013,13,0),"-")</f>
        <v>https://www.eia.gov/electricity/gridmonitor/about</v>
      </c>
      <c r="K639" s="55" t="str">
        <f>if(len(vlookup(A639,'Input - Capacities'!$F$3:$W$2013,14,0))&gt;0,vlookup(A639,'Input - Capacities'!$F$3:$W$2013,14,0),"-")</f>
        <v>-</v>
      </c>
      <c r="L639" s="53" t="str">
        <f>if(len(vlookup(A639,'Input - Capacities'!$F$3:$W$2013,17,0))&gt;0,vlookup(A639,'Input - Capacities'!$F$3:$W$2013,17,0),"-")</f>
        <v>Assumption that the max hourly interchange value reached between 2020-Oct 2023 is representative for available transmission capacity between BA's.</v>
      </c>
      <c r="M639" s="53" t="str">
        <f>if(len(vlookup(A639,'Input - Capacities'!$F$3:$W$2013,18,0))&gt;0,vlookup(A639,'Input - Capacities'!$F$3:$W$2013,18,0),"-")</f>
        <v>-</v>
      </c>
    </row>
    <row r="640">
      <c r="A640" s="53" t="str">
        <f t="array" ref="A640">IFERROR(INDEX('Input - Capacities'!$F$3:$F$1128, MATCH(0,COUNTIF($A$1:A639, 'Input - Capacities'!$F$3:$F$1128), 0)),"")</f>
        <v>TRNUSACEUSAPJ</v>
      </c>
      <c r="B640" s="53" t="str">
        <f t="shared" si="2"/>
        <v>USACE</v>
      </c>
      <c r="C640" s="53" t="str">
        <f t="shared" si="3"/>
        <v>USAPJ</v>
      </c>
      <c r="D640" s="53" t="str">
        <f t="shared" ref="D640:E640" si="641">left(B640,3)</f>
        <v>USA</v>
      </c>
      <c r="E640" s="53" t="str">
        <f t="shared" si="641"/>
        <v>USA</v>
      </c>
      <c r="F640" s="53">
        <f>max(SUMIFS('Input - Capacities'!$I$3:$I$1128,'Input - Capacities'!$F$3:$F$1128,A640))</f>
        <v>1230</v>
      </c>
      <c r="G640" s="53">
        <f>max(SUMIFS('Input - Capacities'!$J$3:$J$1128,'Input - Capacities'!$F$3:$F$1128,A640))*-1</f>
        <v>1230</v>
      </c>
      <c r="H640" s="53" t="str">
        <f>if(len(vlookup(A640,'Input - Capacities'!$F$3:$W$2013,6,0))&gt;0,vlookup(A640,'Input - Capacities'!$F$3:$W$2013,6,0),"-")</f>
        <v>-</v>
      </c>
      <c r="I640" s="53" t="str">
        <f>if(len(vlookup(A640,'Input - Capacities'!$F$3:$W$2013,7,0))&gt;0,vlookup(A640,'Input - Capacities'!$F$3:$W$2013,7,0),"-")</f>
        <v>-</v>
      </c>
      <c r="J640" s="54" t="str">
        <f>if(len(vlookup(A640,'Input - Capacities'!$F$3:$W$2013,13,0))&gt;0,vlookup(A640,'Input - Capacities'!$F$3:$W$2013,13,0),"-")</f>
        <v>https://www.eia.gov/electricity/gridmonitor/about</v>
      </c>
      <c r="K640" s="55" t="str">
        <f>if(len(vlookup(A640,'Input - Capacities'!$F$3:$W$2013,14,0))&gt;0,vlookup(A640,'Input - Capacities'!$F$3:$W$2013,14,0),"-")</f>
        <v>-</v>
      </c>
      <c r="L640" s="53" t="str">
        <f>if(len(vlookup(A640,'Input - Capacities'!$F$3:$W$2013,17,0))&gt;0,vlookup(A640,'Input - Capacities'!$F$3:$W$2013,17,0),"-")</f>
        <v>Assumption that the max hourly interchange value reached between 2020-Oct 2023 is representative for available transmission capacity between BA's.</v>
      </c>
      <c r="M640" s="53" t="str">
        <f>if(len(vlookup(A640,'Input - Capacities'!$F$3:$W$2013,18,0))&gt;0,vlookup(A640,'Input - Capacities'!$F$3:$W$2013,18,0),"-")</f>
        <v>-</v>
      </c>
    </row>
    <row r="641">
      <c r="A641" s="53" t="str">
        <f t="array" ref="A641">IFERROR(INDEX('Input - Capacities'!$F$3:$F$1128, MATCH(0,COUNTIF($A$1:A640, 'Input - Capacities'!$F$3:$F$1128), 0)),"")</f>
        <v>TRNUSACEUSASC</v>
      </c>
      <c r="B641" s="53" t="str">
        <f t="shared" si="2"/>
        <v>USACE</v>
      </c>
      <c r="C641" s="53" t="str">
        <f t="shared" si="3"/>
        <v>USASC</v>
      </c>
      <c r="D641" s="53" t="str">
        <f t="shared" ref="D641:E641" si="642">left(B641,3)</f>
        <v>USA</v>
      </c>
      <c r="E641" s="53" t="str">
        <f t="shared" si="642"/>
        <v>USA</v>
      </c>
      <c r="F641" s="53">
        <f>max(SUMIFS('Input - Capacities'!$I$3:$I$1128,'Input - Capacities'!$F$3:$F$1128,A641))</f>
        <v>599</v>
      </c>
      <c r="G641" s="53">
        <f>max(SUMIFS('Input - Capacities'!$J$3:$J$1128,'Input - Capacities'!$F$3:$F$1128,A641))*-1</f>
        <v>374</v>
      </c>
      <c r="H641" s="53" t="str">
        <f>if(len(vlookup(A641,'Input - Capacities'!$F$3:$W$2013,6,0))&gt;0,vlookup(A641,'Input - Capacities'!$F$3:$W$2013,6,0),"-")</f>
        <v>-</v>
      </c>
      <c r="I641" s="53" t="str">
        <f>if(len(vlookup(A641,'Input - Capacities'!$F$3:$W$2013,7,0))&gt;0,vlookup(A641,'Input - Capacities'!$F$3:$W$2013,7,0),"-")</f>
        <v>-</v>
      </c>
      <c r="J641" s="54" t="str">
        <f>if(len(vlookup(A641,'Input - Capacities'!$F$3:$W$2013,13,0))&gt;0,vlookup(A641,'Input - Capacities'!$F$3:$W$2013,13,0),"-")</f>
        <v>https://www.eia.gov/electricity/gridmonitor/about</v>
      </c>
      <c r="K641" s="55" t="str">
        <f>if(len(vlookup(A641,'Input - Capacities'!$F$3:$W$2013,14,0))&gt;0,vlookup(A641,'Input - Capacities'!$F$3:$W$2013,14,0),"-")</f>
        <v>-</v>
      </c>
      <c r="L641" s="53" t="str">
        <f>if(len(vlookup(A641,'Input - Capacities'!$F$3:$W$2013,17,0))&gt;0,vlookup(A641,'Input - Capacities'!$F$3:$W$2013,17,0),"-")</f>
        <v>Assumption that the max hourly interchange value reached between 2020-Oct 2023 is representative for available transmission capacity between BA's.</v>
      </c>
      <c r="M641" s="53" t="str">
        <f>if(len(vlookup(A641,'Input - Capacities'!$F$3:$W$2013,18,0))&gt;0,vlookup(A641,'Input - Capacities'!$F$3:$W$2013,18,0),"-")</f>
        <v>-</v>
      </c>
    </row>
    <row r="642">
      <c r="A642" s="53" t="str">
        <f t="array" ref="A642">IFERROR(INDEX('Input - Capacities'!$F$3:$F$1128, MATCH(0,COUNTIF($A$1:A641, 'Input - Capacities'!$F$3:$F$1128), 0)),"")</f>
        <v>TRNUSACEUSASG</v>
      </c>
      <c r="B642" s="53" t="str">
        <f t="shared" si="2"/>
        <v>USACE</v>
      </c>
      <c r="C642" s="53" t="str">
        <f t="shared" si="3"/>
        <v>USASG</v>
      </c>
      <c r="D642" s="53" t="str">
        <f t="shared" ref="D642:E642" si="643">left(B642,3)</f>
        <v>USA</v>
      </c>
      <c r="E642" s="53" t="str">
        <f t="shared" si="643"/>
        <v>USA</v>
      </c>
      <c r="F642" s="53">
        <f>max(SUMIFS('Input - Capacities'!$I$3:$I$1128,'Input - Capacities'!$F$3:$F$1128,A642))</f>
        <v>85</v>
      </c>
      <c r="G642" s="53">
        <f>max(SUMIFS('Input - Capacities'!$J$3:$J$1128,'Input - Capacities'!$F$3:$F$1128,A642))*-1</f>
        <v>215</v>
      </c>
      <c r="H642" s="53" t="str">
        <f>if(len(vlookup(A642,'Input - Capacities'!$F$3:$W$2013,6,0))&gt;0,vlookup(A642,'Input - Capacities'!$F$3:$W$2013,6,0),"-")</f>
        <v>-</v>
      </c>
      <c r="I642" s="53" t="str">
        <f>if(len(vlookup(A642,'Input - Capacities'!$F$3:$W$2013,7,0))&gt;0,vlookup(A642,'Input - Capacities'!$F$3:$W$2013,7,0),"-")</f>
        <v>-</v>
      </c>
      <c r="J642" s="54" t="str">
        <f>if(len(vlookup(A642,'Input - Capacities'!$F$3:$W$2013,13,0))&gt;0,vlookup(A642,'Input - Capacities'!$F$3:$W$2013,13,0),"-")</f>
        <v>https://www.eia.gov/electricity/gridmonitor/about</v>
      </c>
      <c r="K642" s="55" t="str">
        <f>if(len(vlookup(A642,'Input - Capacities'!$F$3:$W$2013,14,0))&gt;0,vlookup(A642,'Input - Capacities'!$F$3:$W$2013,14,0),"-")</f>
        <v>-</v>
      </c>
      <c r="L642" s="53" t="str">
        <f>if(len(vlookup(A642,'Input - Capacities'!$F$3:$W$2013,17,0))&gt;0,vlookup(A642,'Input - Capacities'!$F$3:$W$2013,17,0),"-")</f>
        <v>Assumption that the max hourly interchange value reached between 2020-Oct 2023 is representative for available transmission capacity between BA's.</v>
      </c>
      <c r="M642" s="53" t="str">
        <f>if(len(vlookup(A642,'Input - Capacities'!$F$3:$W$2013,18,0))&gt;0,vlookup(A642,'Input - Capacities'!$F$3:$W$2013,18,0),"-")</f>
        <v>-</v>
      </c>
    </row>
    <row r="643">
      <c r="A643" s="53" t="str">
        <f t="array" ref="A643">IFERROR(INDEX('Input - Capacities'!$F$3:$F$1128, MATCH(0,COUNTIF($A$1:A642, 'Input - Capacities'!$F$3:$F$1128), 0)),"")</f>
        <v>TRNUSACEUSAYA</v>
      </c>
      <c r="B643" s="53" t="str">
        <f t="shared" si="2"/>
        <v>USACE</v>
      </c>
      <c r="C643" s="53" t="str">
        <f t="shared" si="3"/>
        <v>USAYA</v>
      </c>
      <c r="D643" s="53" t="str">
        <f t="shared" ref="D643:E643" si="644">left(B643,3)</f>
        <v>USA</v>
      </c>
      <c r="E643" s="53" t="str">
        <f t="shared" si="644"/>
        <v>USA</v>
      </c>
      <c r="F643" s="53">
        <f>max(SUMIFS('Input - Capacities'!$I$3:$I$1128,'Input - Capacities'!$F$3:$F$1128,A643))</f>
        <v>43</v>
      </c>
      <c r="G643" s="53">
        <f>max(SUMIFS('Input - Capacities'!$J$3:$J$1128,'Input - Capacities'!$F$3:$F$1128,A643))*-1</f>
        <v>69</v>
      </c>
      <c r="H643" s="53" t="str">
        <f>if(len(vlookup(A643,'Input - Capacities'!$F$3:$W$2013,6,0))&gt;0,vlookup(A643,'Input - Capacities'!$F$3:$W$2013,6,0),"-")</f>
        <v>-</v>
      </c>
      <c r="I643" s="53" t="str">
        <f>if(len(vlookup(A643,'Input - Capacities'!$F$3:$W$2013,7,0))&gt;0,vlookup(A643,'Input - Capacities'!$F$3:$W$2013,7,0),"-")</f>
        <v>-</v>
      </c>
      <c r="J643" s="54" t="str">
        <f>if(len(vlookup(A643,'Input - Capacities'!$F$3:$W$2013,13,0))&gt;0,vlookup(A643,'Input - Capacities'!$F$3:$W$2013,13,0),"-")</f>
        <v>https://www.eia.gov/electricity/gridmonitor/about</v>
      </c>
      <c r="K643" s="55" t="str">
        <f>if(len(vlookup(A643,'Input - Capacities'!$F$3:$W$2013,14,0))&gt;0,vlookup(A643,'Input - Capacities'!$F$3:$W$2013,14,0),"-")</f>
        <v>-</v>
      </c>
      <c r="L643" s="53" t="str">
        <f>if(len(vlookup(A643,'Input - Capacities'!$F$3:$W$2013,17,0))&gt;0,vlookup(A643,'Input - Capacities'!$F$3:$W$2013,17,0),"-")</f>
        <v>Assumption that the max hourly interchange value reached between 2020-Oct 2023 is representative for available transmission capacity between BA's.</v>
      </c>
      <c r="M643" s="53" t="str">
        <f>if(len(vlookup(A643,'Input - Capacities'!$F$3:$W$2013,18,0))&gt;0,vlookup(A643,'Input - Capacities'!$F$3:$W$2013,18,0),"-")</f>
        <v>-</v>
      </c>
    </row>
    <row r="644">
      <c r="A644" s="53" t="str">
        <f t="array" ref="A644">IFERROR(INDEX('Input - Capacities'!$F$3:$F$1128, MATCH(0,COUNTIF($A$1:A643, 'Input - Capacities'!$F$3:$F$1128), 0)),"")</f>
        <v>TRNUSACHUSADO</v>
      </c>
      <c r="B644" s="53" t="str">
        <f t="shared" si="2"/>
        <v>USACH</v>
      </c>
      <c r="C644" s="53" t="str">
        <f t="shared" si="3"/>
        <v>USADO</v>
      </c>
      <c r="D644" s="53" t="str">
        <f t="shared" ref="D644:E644" si="645">left(B644,3)</f>
        <v>USA</v>
      </c>
      <c r="E644" s="53" t="str">
        <f t="shared" si="645"/>
        <v>USA</v>
      </c>
      <c r="F644" s="53">
        <f>max(SUMIFS('Input - Capacities'!$I$3:$I$1128,'Input - Capacities'!$F$3:$F$1128,A644))</f>
        <v>309</v>
      </c>
      <c r="G644" s="53">
        <f>max(SUMIFS('Input - Capacities'!$J$3:$J$1128,'Input - Capacities'!$F$3:$F$1128,A644))*-1</f>
        <v>182</v>
      </c>
      <c r="H644" s="53" t="str">
        <f>if(len(vlookup(A644,'Input - Capacities'!$F$3:$W$2013,6,0))&gt;0,vlookup(A644,'Input - Capacities'!$F$3:$W$2013,6,0),"-")</f>
        <v>-</v>
      </c>
      <c r="I644" s="53" t="str">
        <f>if(len(vlookup(A644,'Input - Capacities'!$F$3:$W$2013,7,0))&gt;0,vlookup(A644,'Input - Capacities'!$F$3:$W$2013,7,0),"-")</f>
        <v>-</v>
      </c>
      <c r="J644" s="54" t="str">
        <f>if(len(vlookup(A644,'Input - Capacities'!$F$3:$W$2013,13,0))&gt;0,vlookup(A644,'Input - Capacities'!$F$3:$W$2013,13,0),"-")</f>
        <v>https://www.eia.gov/electricity/gridmonitor/about</v>
      </c>
      <c r="K644" s="55" t="str">
        <f>if(len(vlookup(A644,'Input - Capacities'!$F$3:$W$2013,14,0))&gt;0,vlookup(A644,'Input - Capacities'!$F$3:$W$2013,14,0),"-")</f>
        <v>-</v>
      </c>
      <c r="L644" s="53" t="str">
        <f>if(len(vlookup(A644,'Input - Capacities'!$F$3:$W$2013,17,0))&gt;0,vlookup(A644,'Input - Capacities'!$F$3:$W$2013,17,0),"-")</f>
        <v>Assumption that the max hourly interchange value reached between 2020-Oct 2023 is representative for available transmission capacity between BA's.</v>
      </c>
      <c r="M644" s="53" t="str">
        <f>if(len(vlookup(A644,'Input - Capacities'!$F$3:$W$2013,18,0))&gt;0,vlookup(A644,'Input - Capacities'!$F$3:$W$2013,18,0),"-")</f>
        <v>-</v>
      </c>
    </row>
    <row r="645">
      <c r="A645" s="53" t="str">
        <f t="array" ref="A645">IFERROR(INDEX('Input - Capacities'!$F$3:$F$1128, MATCH(0,COUNTIF($A$1:A644, 'Input - Capacities'!$F$3:$F$1128), 0)),"")</f>
        <v>TRNUSACHUSAGC</v>
      </c>
      <c r="B645" s="53" t="str">
        <f t="shared" si="2"/>
        <v>USACH</v>
      </c>
      <c r="C645" s="53" t="str">
        <f t="shared" si="3"/>
        <v>USAGC</v>
      </c>
      <c r="D645" s="53" t="str">
        <f t="shared" ref="D645:E645" si="646">left(B645,3)</f>
        <v>USA</v>
      </c>
      <c r="E645" s="53" t="str">
        <f t="shared" si="646"/>
        <v>USA</v>
      </c>
      <c r="F645" s="53">
        <f>max(SUMIFS('Input - Capacities'!$I$3:$I$1128,'Input - Capacities'!$F$3:$F$1128,A645))</f>
        <v>0</v>
      </c>
      <c r="G645" s="53">
        <f>max(SUMIFS('Input - Capacities'!$J$3:$J$1128,'Input - Capacities'!$F$3:$F$1128,A645))*-1</f>
        <v>0</v>
      </c>
      <c r="H645" s="53" t="str">
        <f>if(len(vlookup(A645,'Input - Capacities'!$F$3:$W$2013,6,0))&gt;0,vlookup(A645,'Input - Capacities'!$F$3:$W$2013,6,0),"-")</f>
        <v>-</v>
      </c>
      <c r="I645" s="53" t="str">
        <f>if(len(vlookup(A645,'Input - Capacities'!$F$3:$W$2013,7,0))&gt;0,vlookup(A645,'Input - Capacities'!$F$3:$W$2013,7,0),"-")</f>
        <v>-</v>
      </c>
      <c r="J645" s="54" t="str">
        <f>if(len(vlookup(A645,'Input - Capacities'!$F$3:$W$2013,13,0))&gt;0,vlookup(A645,'Input - Capacities'!$F$3:$W$2013,13,0),"-")</f>
        <v>https://www.eia.gov/electricity/gridmonitor/about</v>
      </c>
      <c r="K645" s="55" t="str">
        <f>if(len(vlookup(A645,'Input - Capacities'!$F$3:$W$2013,14,0))&gt;0,vlookup(A645,'Input - Capacities'!$F$3:$W$2013,14,0),"-")</f>
        <v>-</v>
      </c>
      <c r="L645" s="53" t="str">
        <f>if(len(vlookup(A645,'Input - Capacities'!$F$3:$W$2013,17,0))&gt;0,vlookup(A645,'Input - Capacities'!$F$3:$W$2013,17,0),"-")</f>
        <v>Assumption that the max hourly interchange value reached between 2020-Oct 2023 is representative for available transmission capacity between BA's.</v>
      </c>
      <c r="M645" s="53" t="str">
        <f>if(len(vlookup(A645,'Input - Capacities'!$F$3:$W$2013,18,0))&gt;0,vlookup(A645,'Input - Capacities'!$F$3:$W$2013,18,0),"-")</f>
        <v>-</v>
      </c>
    </row>
    <row r="646">
      <c r="A646" s="53" t="str">
        <f t="array" ref="A646">IFERROR(INDEX('Input - Capacities'!$F$3:$F$1128, MATCH(0,COUNTIF($A$1:A645, 'Input - Capacities'!$F$3:$F$1128), 0)),"")</f>
        <v>TRNUSACHUSAPI</v>
      </c>
      <c r="B646" s="53" t="str">
        <f t="shared" si="2"/>
        <v>USACH</v>
      </c>
      <c r="C646" s="53" t="str">
        <f t="shared" si="3"/>
        <v>USAPI</v>
      </c>
      <c r="D646" s="53" t="str">
        <f t="shared" ref="D646:E646" si="647">left(B646,3)</f>
        <v>USA</v>
      </c>
      <c r="E646" s="53" t="str">
        <f t="shared" si="647"/>
        <v>USA</v>
      </c>
      <c r="F646" s="53">
        <f>max(SUMIFS('Input - Capacities'!$I$3:$I$1128,'Input - Capacities'!$F$3:$F$1128,A646))</f>
        <v>233</v>
      </c>
      <c r="G646" s="53">
        <f>max(SUMIFS('Input - Capacities'!$J$3:$J$1128,'Input - Capacities'!$F$3:$F$1128,A646))*-1</f>
        <v>48</v>
      </c>
      <c r="H646" s="53" t="str">
        <f>if(len(vlookup(A646,'Input - Capacities'!$F$3:$W$2013,6,0))&gt;0,vlookup(A646,'Input - Capacities'!$F$3:$W$2013,6,0),"-")</f>
        <v>-</v>
      </c>
      <c r="I646" s="53" t="str">
        <f>if(len(vlookup(A646,'Input - Capacities'!$F$3:$W$2013,7,0))&gt;0,vlookup(A646,'Input - Capacities'!$F$3:$W$2013,7,0),"-")</f>
        <v>-</v>
      </c>
      <c r="J646" s="54" t="str">
        <f>if(len(vlookup(A646,'Input - Capacities'!$F$3:$W$2013,13,0))&gt;0,vlookup(A646,'Input - Capacities'!$F$3:$W$2013,13,0),"-")</f>
        <v>https://www.eia.gov/electricity/gridmonitor/about</v>
      </c>
      <c r="K646" s="55" t="str">
        <f>if(len(vlookup(A646,'Input - Capacities'!$F$3:$W$2013,14,0))&gt;0,vlookup(A646,'Input - Capacities'!$F$3:$W$2013,14,0),"-")</f>
        <v>-</v>
      </c>
      <c r="L646" s="53" t="str">
        <f>if(len(vlookup(A646,'Input - Capacities'!$F$3:$W$2013,17,0))&gt;0,vlookup(A646,'Input - Capacities'!$F$3:$W$2013,17,0),"-")</f>
        <v>Assumption that the max hourly interchange value reached between 2020-Oct 2023 is representative for available transmission capacity between BA's.</v>
      </c>
      <c r="M646" s="53" t="str">
        <f>if(len(vlookup(A646,'Input - Capacities'!$F$3:$W$2013,18,0))&gt;0,vlookup(A646,'Input - Capacities'!$F$3:$W$2013,18,0),"-")</f>
        <v>-</v>
      </c>
    </row>
    <row r="647">
      <c r="A647" s="53" t="str">
        <f t="array" ref="A647">IFERROR(INDEX('Input - Capacities'!$F$3:$F$1128, MATCH(0,COUNTIF($A$1:A646, 'Input - Capacities'!$F$3:$F$1128), 0)),"")</f>
        <v>TRNUSACIUSAII</v>
      </c>
      <c r="B647" s="53" t="str">
        <f t="shared" si="2"/>
        <v>USACI</v>
      </c>
      <c r="C647" s="53" t="str">
        <f t="shared" si="3"/>
        <v>USAII</v>
      </c>
      <c r="D647" s="53" t="str">
        <f t="shared" ref="D647:E647" si="648">left(B647,3)</f>
        <v>USA</v>
      </c>
      <c r="E647" s="53" t="str">
        <f t="shared" si="648"/>
        <v>USA</v>
      </c>
      <c r="F647" s="53">
        <f>max(SUMIFS('Input - Capacities'!$I$3:$I$1128,'Input - Capacities'!$F$3:$F$1128,A647))</f>
        <v>272</v>
      </c>
      <c r="G647" s="53">
        <f>max(SUMIFS('Input - Capacities'!$J$3:$J$1128,'Input - Capacities'!$F$3:$F$1128,A647))*-1</f>
        <v>570</v>
      </c>
      <c r="H647" s="53" t="str">
        <f>if(len(vlookup(A647,'Input - Capacities'!$F$3:$W$2013,6,0))&gt;0,vlookup(A647,'Input - Capacities'!$F$3:$W$2013,6,0),"-")</f>
        <v>-</v>
      </c>
      <c r="I647" s="53" t="str">
        <f>if(len(vlookup(A647,'Input - Capacities'!$F$3:$W$2013,7,0))&gt;0,vlookup(A647,'Input - Capacities'!$F$3:$W$2013,7,0),"-")</f>
        <v>-</v>
      </c>
      <c r="J647" s="54" t="str">
        <f>if(len(vlookup(A647,'Input - Capacities'!$F$3:$W$2013,13,0))&gt;0,vlookup(A647,'Input - Capacities'!$F$3:$W$2013,13,0),"-")</f>
        <v>https://www.eia.gov/electricity/gridmonitor/about</v>
      </c>
      <c r="K647" s="55" t="str">
        <f>if(len(vlookup(A647,'Input - Capacities'!$F$3:$W$2013,14,0))&gt;0,vlookup(A647,'Input - Capacities'!$F$3:$W$2013,14,0),"-")</f>
        <v>-</v>
      </c>
      <c r="L647" s="53" t="str">
        <f>if(len(vlookup(A647,'Input - Capacities'!$F$3:$W$2013,17,0))&gt;0,vlookup(A647,'Input - Capacities'!$F$3:$W$2013,17,0),"-")</f>
        <v>Assumption that the max hourly interchange value reached between 2020-Oct 2023 is representative for available transmission capacity between BA's.</v>
      </c>
      <c r="M647" s="53" t="str">
        <f>if(len(vlookup(A647,'Input - Capacities'!$F$3:$W$2013,18,0))&gt;0,vlookup(A647,'Input - Capacities'!$F$3:$W$2013,18,0),"-")</f>
        <v>-</v>
      </c>
    </row>
    <row r="648">
      <c r="A648" s="53" t="str">
        <f t="array" ref="A648">IFERROR(INDEX('Input - Capacities'!$F$3:$F$1128, MATCH(0,COUNTIF($A$1:A647, 'Input - Capacities'!$F$3:$F$1128), 0)),"")</f>
        <v>TRNUSACIUSALD</v>
      </c>
      <c r="B648" s="53" t="str">
        <f t="shared" si="2"/>
        <v>USACI</v>
      </c>
      <c r="C648" s="53" t="str">
        <f t="shared" si="3"/>
        <v>USALD</v>
      </c>
      <c r="D648" s="53" t="str">
        <f t="shared" ref="D648:E648" si="649">left(B648,3)</f>
        <v>USA</v>
      </c>
      <c r="E648" s="53" t="str">
        <f t="shared" si="649"/>
        <v>USA</v>
      </c>
      <c r="F648" s="53">
        <f>max(SUMIFS('Input - Capacities'!$I$3:$I$1128,'Input - Capacities'!$F$3:$F$1128,A648))</f>
        <v>1248</v>
      </c>
      <c r="G648" s="53">
        <f>max(SUMIFS('Input - Capacities'!$J$3:$J$1128,'Input - Capacities'!$F$3:$F$1128,A648))*-1</f>
        <v>3030</v>
      </c>
      <c r="H648" s="53" t="str">
        <f>if(len(vlookup(A648,'Input - Capacities'!$F$3:$W$2013,6,0))&gt;0,vlookup(A648,'Input - Capacities'!$F$3:$W$2013,6,0),"-")</f>
        <v>-</v>
      </c>
      <c r="I648" s="53" t="str">
        <f>if(len(vlookup(A648,'Input - Capacities'!$F$3:$W$2013,7,0))&gt;0,vlookup(A648,'Input - Capacities'!$F$3:$W$2013,7,0),"-")</f>
        <v>-</v>
      </c>
      <c r="J648" s="54" t="str">
        <f>if(len(vlookup(A648,'Input - Capacities'!$F$3:$W$2013,13,0))&gt;0,vlookup(A648,'Input - Capacities'!$F$3:$W$2013,13,0),"-")</f>
        <v>https://www.eia.gov/electricity/gridmonitor/about</v>
      </c>
      <c r="K648" s="55" t="str">
        <f>if(len(vlookup(A648,'Input - Capacities'!$F$3:$W$2013,14,0))&gt;0,vlookup(A648,'Input - Capacities'!$F$3:$W$2013,14,0),"-")</f>
        <v>-</v>
      </c>
      <c r="L648" s="53" t="str">
        <f>if(len(vlookup(A648,'Input - Capacities'!$F$3:$W$2013,17,0))&gt;0,vlookup(A648,'Input - Capacities'!$F$3:$W$2013,17,0),"-")</f>
        <v>Assumption that the max hourly interchange value reached between 2020-Oct 2023 is representative for available transmission capacity between BA's.</v>
      </c>
      <c r="M648" s="53" t="str">
        <f>if(len(vlookup(A648,'Input - Capacities'!$F$3:$W$2013,18,0))&gt;0,vlookup(A648,'Input - Capacities'!$F$3:$W$2013,18,0),"-")</f>
        <v>-</v>
      </c>
    </row>
    <row r="649">
      <c r="A649" s="53" t="str">
        <f t="array" ref="A649">IFERROR(INDEX('Input - Capacities'!$F$3:$F$1128, MATCH(0,COUNTIF($A$1:A648, 'Input - Capacities'!$F$3:$F$1128), 0)),"")</f>
        <v>TRNUSACIUSANE</v>
      </c>
      <c r="B649" s="53" t="str">
        <f t="shared" si="2"/>
        <v>USACI</v>
      </c>
      <c r="C649" s="53" t="str">
        <f t="shared" si="3"/>
        <v>USANE</v>
      </c>
      <c r="D649" s="53" t="str">
        <f t="shared" ref="D649:E649" si="650">left(B649,3)</f>
        <v>USA</v>
      </c>
      <c r="E649" s="53" t="str">
        <f t="shared" si="650"/>
        <v>USA</v>
      </c>
      <c r="F649" s="53">
        <f>max(SUMIFS('Input - Capacities'!$I$3:$I$1128,'Input - Capacities'!$F$3:$F$1128,A649))</f>
        <v>365</v>
      </c>
      <c r="G649" s="53">
        <f>max(SUMIFS('Input - Capacities'!$J$3:$J$1128,'Input - Capacities'!$F$3:$F$1128,A649))*-1</f>
        <v>1408</v>
      </c>
      <c r="H649" s="53" t="str">
        <f>if(len(vlookup(A649,'Input - Capacities'!$F$3:$W$2013,6,0))&gt;0,vlookup(A649,'Input - Capacities'!$F$3:$W$2013,6,0),"-")</f>
        <v>-</v>
      </c>
      <c r="I649" s="53" t="str">
        <f>if(len(vlookup(A649,'Input - Capacities'!$F$3:$W$2013,7,0))&gt;0,vlookup(A649,'Input - Capacities'!$F$3:$W$2013,7,0),"-")</f>
        <v>-</v>
      </c>
      <c r="J649" s="54" t="str">
        <f>if(len(vlookup(A649,'Input - Capacities'!$F$3:$W$2013,13,0))&gt;0,vlookup(A649,'Input - Capacities'!$F$3:$W$2013,13,0),"-")</f>
        <v>https://www.eia.gov/electricity/gridmonitor/about</v>
      </c>
      <c r="K649" s="55" t="str">
        <f>if(len(vlookup(A649,'Input - Capacities'!$F$3:$W$2013,14,0))&gt;0,vlookup(A649,'Input - Capacities'!$F$3:$W$2013,14,0),"-")</f>
        <v>-</v>
      </c>
      <c r="L649" s="53" t="str">
        <f>if(len(vlookup(A649,'Input - Capacities'!$F$3:$W$2013,17,0))&gt;0,vlookup(A649,'Input - Capacities'!$F$3:$W$2013,17,0),"-")</f>
        <v>Assumption that the max hourly interchange value reached between 2020-Oct 2023 is representative for available transmission capacity between BA's.</v>
      </c>
      <c r="M649" s="53" t="str">
        <f>if(len(vlookup(A649,'Input - Capacities'!$F$3:$W$2013,18,0))&gt;0,vlookup(A649,'Input - Capacities'!$F$3:$W$2013,18,0),"-")</f>
        <v>-</v>
      </c>
    </row>
    <row r="650">
      <c r="A650" s="53" t="str">
        <f t="array" ref="A650">IFERROR(INDEX('Input - Capacities'!$F$3:$F$1128, MATCH(0,COUNTIF($A$1:A649, 'Input - Capacities'!$F$3:$F$1128), 0)),"")</f>
        <v>TRNUSACIUSAPW</v>
      </c>
      <c r="B650" s="53" t="str">
        <f t="shared" si="2"/>
        <v>USACI</v>
      </c>
      <c r="C650" s="53" t="str">
        <f t="shared" si="3"/>
        <v>USAPW</v>
      </c>
      <c r="D650" s="53" t="str">
        <f t="shared" ref="D650:E650" si="651">left(B650,3)</f>
        <v>USA</v>
      </c>
      <c r="E650" s="53" t="str">
        <f t="shared" si="651"/>
        <v>USA</v>
      </c>
      <c r="F650" s="53">
        <f>max(SUMIFS('Input - Capacities'!$I$3:$I$1128,'Input - Capacities'!$F$3:$F$1128,A650))</f>
        <v>20</v>
      </c>
      <c r="G650" s="53">
        <f>max(SUMIFS('Input - Capacities'!$J$3:$J$1128,'Input - Capacities'!$F$3:$F$1128,A650))*-1</f>
        <v>32</v>
      </c>
      <c r="H650" s="53" t="str">
        <f>if(len(vlookup(A650,'Input - Capacities'!$F$3:$W$2013,6,0))&gt;0,vlookup(A650,'Input - Capacities'!$F$3:$W$2013,6,0),"-")</f>
        <v>-</v>
      </c>
      <c r="I650" s="53" t="str">
        <f>if(len(vlookup(A650,'Input - Capacities'!$F$3:$W$2013,7,0))&gt;0,vlookup(A650,'Input - Capacities'!$F$3:$W$2013,7,0),"-")</f>
        <v>-</v>
      </c>
      <c r="J650" s="54" t="str">
        <f>if(len(vlookup(A650,'Input - Capacities'!$F$3:$W$2013,13,0))&gt;0,vlookup(A650,'Input - Capacities'!$F$3:$W$2013,13,0),"-")</f>
        <v>https://www.eia.gov/electricity/gridmonitor/about</v>
      </c>
      <c r="K650" s="55" t="str">
        <f>if(len(vlookup(A650,'Input - Capacities'!$F$3:$W$2013,14,0))&gt;0,vlookup(A650,'Input - Capacities'!$F$3:$W$2013,14,0),"-")</f>
        <v>-</v>
      </c>
      <c r="L650" s="53" t="str">
        <f>if(len(vlookup(A650,'Input - Capacities'!$F$3:$W$2013,17,0))&gt;0,vlookup(A650,'Input - Capacities'!$F$3:$W$2013,17,0),"-")</f>
        <v>Assumption that the max hourly interchange value reached between 2020-Oct 2023 is representative for available transmission capacity between BA's.</v>
      </c>
      <c r="M650" s="53" t="str">
        <f>if(len(vlookup(A650,'Input - Capacities'!$F$3:$W$2013,18,0))&gt;0,vlookup(A650,'Input - Capacities'!$F$3:$W$2013,18,0),"-")</f>
        <v>-</v>
      </c>
    </row>
    <row r="651">
      <c r="A651" s="53" t="str">
        <f t="array" ref="A651">IFERROR(INDEX('Input - Capacities'!$F$3:$F$1128, MATCH(0,COUNTIF($A$1:A650, 'Input - Capacities'!$F$3:$F$1128), 0)),"")</f>
        <v>TRNUSACIUSASR</v>
      </c>
      <c r="B651" s="53" t="str">
        <f t="shared" si="2"/>
        <v>USACI</v>
      </c>
      <c r="C651" s="53" t="str">
        <f t="shared" si="3"/>
        <v>USASR</v>
      </c>
      <c r="D651" s="53" t="str">
        <f t="shared" ref="D651:E651" si="652">left(B651,3)</f>
        <v>USA</v>
      </c>
      <c r="E651" s="53" t="str">
        <f t="shared" si="652"/>
        <v>USA</v>
      </c>
      <c r="F651" s="53">
        <f>max(SUMIFS('Input - Capacities'!$I$3:$I$1128,'Input - Capacities'!$F$3:$F$1128,A651))</f>
        <v>962</v>
      </c>
      <c r="G651" s="53">
        <f>max(SUMIFS('Input - Capacities'!$J$3:$J$1128,'Input - Capacities'!$F$3:$F$1128,A651))*-1</f>
        <v>2019</v>
      </c>
      <c r="H651" s="53" t="str">
        <f>if(len(vlookup(A651,'Input - Capacities'!$F$3:$W$2013,6,0))&gt;0,vlookup(A651,'Input - Capacities'!$F$3:$W$2013,6,0),"-")</f>
        <v>-</v>
      </c>
      <c r="I651" s="53" t="str">
        <f>if(len(vlookup(A651,'Input - Capacities'!$F$3:$W$2013,7,0))&gt;0,vlookup(A651,'Input - Capacities'!$F$3:$W$2013,7,0),"-")</f>
        <v>-</v>
      </c>
      <c r="J651" s="54" t="str">
        <f>if(len(vlookup(A651,'Input - Capacities'!$F$3:$W$2013,13,0))&gt;0,vlookup(A651,'Input - Capacities'!$F$3:$W$2013,13,0),"-")</f>
        <v>https://www.eia.gov/electricity/gridmonitor/about</v>
      </c>
      <c r="K651" s="55" t="str">
        <f>if(len(vlookup(A651,'Input - Capacities'!$F$3:$W$2013,14,0))&gt;0,vlookup(A651,'Input - Capacities'!$F$3:$W$2013,14,0),"-")</f>
        <v>-</v>
      </c>
      <c r="L651" s="53" t="str">
        <f>if(len(vlookup(A651,'Input - Capacities'!$F$3:$W$2013,17,0))&gt;0,vlookup(A651,'Input - Capacities'!$F$3:$W$2013,17,0),"-")</f>
        <v>Assumption that the max hourly interchange value reached between 2020-Oct 2023 is representative for available transmission capacity between BA's.</v>
      </c>
      <c r="M651" s="53" t="str">
        <f>if(len(vlookup(A651,'Input - Capacities'!$F$3:$W$2013,18,0))&gt;0,vlookup(A651,'Input - Capacities'!$F$3:$W$2013,18,0),"-")</f>
        <v>-</v>
      </c>
    </row>
    <row r="652">
      <c r="A652" s="53" t="str">
        <f t="array" ref="A652">IFERROR(INDEX('Input - Capacities'!$F$3:$F$1128, MATCH(0,COUNTIF($A$1:A651, 'Input - Capacities'!$F$3:$F$1128), 0)),"")</f>
        <v>TRNUSACIUSATI</v>
      </c>
      <c r="B652" s="53" t="str">
        <f t="shared" si="2"/>
        <v>USACI</v>
      </c>
      <c r="C652" s="53" t="str">
        <f t="shared" si="3"/>
        <v>USATI</v>
      </c>
      <c r="D652" s="53" t="str">
        <f t="shared" ref="D652:E652" si="653">left(B652,3)</f>
        <v>USA</v>
      </c>
      <c r="E652" s="53" t="str">
        <f t="shared" si="653"/>
        <v>USA</v>
      </c>
      <c r="F652" s="53">
        <f>max(SUMIFS('Input - Capacities'!$I$3:$I$1128,'Input - Capacities'!$F$3:$F$1128,A652))</f>
        <v>562</v>
      </c>
      <c r="G652" s="53">
        <f>max(SUMIFS('Input - Capacities'!$J$3:$J$1128,'Input - Capacities'!$F$3:$F$1128,A652))*-1</f>
        <v>216</v>
      </c>
      <c r="H652" s="53" t="str">
        <f>if(len(vlookup(A652,'Input - Capacities'!$F$3:$W$2013,6,0))&gt;0,vlookup(A652,'Input - Capacities'!$F$3:$W$2013,6,0),"-")</f>
        <v>-</v>
      </c>
      <c r="I652" s="53" t="str">
        <f>if(len(vlookup(A652,'Input - Capacities'!$F$3:$W$2013,7,0))&gt;0,vlookup(A652,'Input - Capacities'!$F$3:$W$2013,7,0),"-")</f>
        <v>-</v>
      </c>
      <c r="J652" s="54" t="str">
        <f>if(len(vlookup(A652,'Input - Capacities'!$F$3:$W$2013,13,0))&gt;0,vlookup(A652,'Input - Capacities'!$F$3:$W$2013,13,0),"-")</f>
        <v>https://www.eia.gov/electricity/gridmonitor/about</v>
      </c>
      <c r="K652" s="55" t="str">
        <f>if(len(vlookup(A652,'Input - Capacities'!$F$3:$W$2013,14,0))&gt;0,vlookup(A652,'Input - Capacities'!$F$3:$W$2013,14,0),"-")</f>
        <v>-</v>
      </c>
      <c r="L652" s="53" t="str">
        <f>if(len(vlookup(A652,'Input - Capacities'!$F$3:$W$2013,17,0))&gt;0,vlookup(A652,'Input - Capacities'!$F$3:$W$2013,17,0),"-")</f>
        <v>Assumption that the max hourly interchange value reached between 2020-Oct 2023 is representative for available transmission capacity between BA's.</v>
      </c>
      <c r="M652" s="53" t="str">
        <f>if(len(vlookup(A652,'Input - Capacities'!$F$3:$W$2013,18,0))&gt;0,vlookup(A652,'Input - Capacities'!$F$3:$W$2013,18,0),"-")</f>
        <v>-</v>
      </c>
    </row>
    <row r="653">
      <c r="A653" s="53" t="str">
        <f t="array" ref="A653">IFERROR(INDEX('Input - Capacities'!$F$3:$F$1128, MATCH(0,COUNTIF($A$1:A652, 'Input - Capacities'!$F$3:$F$1128), 0)),"")</f>
        <v>TRNUSACIUSAWC</v>
      </c>
      <c r="B653" s="53" t="str">
        <f t="shared" si="2"/>
        <v>USACI</v>
      </c>
      <c r="C653" s="53" t="str">
        <f t="shared" si="3"/>
        <v>USAWC</v>
      </c>
      <c r="D653" s="53" t="str">
        <f t="shared" ref="D653:E653" si="654">left(B653,3)</f>
        <v>USA</v>
      </c>
      <c r="E653" s="53" t="str">
        <f t="shared" si="654"/>
        <v>USA</v>
      </c>
      <c r="F653" s="53">
        <f>max(SUMIFS('Input - Capacities'!$I$3:$I$1128,'Input - Capacities'!$F$3:$F$1128,A653))</f>
        <v>456</v>
      </c>
      <c r="G653" s="53">
        <f>max(SUMIFS('Input - Capacities'!$J$3:$J$1128,'Input - Capacities'!$F$3:$F$1128,A653))*-1</f>
        <v>456</v>
      </c>
      <c r="H653" s="53" t="str">
        <f>if(len(vlookup(A653,'Input - Capacities'!$F$3:$W$2013,6,0))&gt;0,vlookup(A653,'Input - Capacities'!$F$3:$W$2013,6,0),"-")</f>
        <v>-</v>
      </c>
      <c r="I653" s="53" t="str">
        <f>if(len(vlookup(A653,'Input - Capacities'!$F$3:$W$2013,7,0))&gt;0,vlookup(A653,'Input - Capacities'!$F$3:$W$2013,7,0),"-")</f>
        <v>-</v>
      </c>
      <c r="J653" s="54" t="str">
        <f>if(len(vlookup(A653,'Input - Capacities'!$F$3:$W$2013,13,0))&gt;0,vlookup(A653,'Input - Capacities'!$F$3:$W$2013,13,0),"-")</f>
        <v>https://www.eia.gov/electricity/gridmonitor/about</v>
      </c>
      <c r="K653" s="55" t="str">
        <f>if(len(vlookup(A653,'Input - Capacities'!$F$3:$W$2013,14,0))&gt;0,vlookup(A653,'Input - Capacities'!$F$3:$W$2013,14,0),"-")</f>
        <v>-</v>
      </c>
      <c r="L653" s="53" t="str">
        <f>if(len(vlookup(A653,'Input - Capacities'!$F$3:$W$2013,17,0))&gt;0,vlookup(A653,'Input - Capacities'!$F$3:$W$2013,17,0),"-")</f>
        <v>Assumption that the max hourly interchange value reached between 2020-Oct 2023 is representative for available transmission capacity between BA's.</v>
      </c>
      <c r="M653" s="53" t="str">
        <f>if(len(vlookup(A653,'Input - Capacities'!$F$3:$W$2013,18,0))&gt;0,vlookup(A653,'Input - Capacities'!$F$3:$W$2013,18,0),"-")</f>
        <v>-</v>
      </c>
    </row>
    <row r="654">
      <c r="A654" s="53" t="str">
        <f t="array" ref="A654">IFERROR(INDEX('Input - Capacities'!$F$3:$F$1128, MATCH(0,COUNTIF($A$1:A653, 'Input - Capacities'!$F$3:$F$1128), 0)),"")</f>
        <v>TRNUSACWUSADU</v>
      </c>
      <c r="B654" s="53" t="str">
        <f t="shared" si="2"/>
        <v>USACW</v>
      </c>
      <c r="C654" s="53" t="str">
        <f t="shared" si="3"/>
        <v>USADU</v>
      </c>
      <c r="D654" s="53" t="str">
        <f t="shared" ref="D654:E654" si="655">left(B654,3)</f>
        <v>USA</v>
      </c>
      <c r="E654" s="53" t="str">
        <f t="shared" si="655"/>
        <v>USA</v>
      </c>
      <c r="F654" s="53">
        <f>max(SUMIFS('Input - Capacities'!$I$3:$I$1128,'Input - Capacities'!$F$3:$F$1128,A654))</f>
        <v>222</v>
      </c>
      <c r="G654" s="53">
        <f>max(SUMIFS('Input - Capacities'!$J$3:$J$1128,'Input - Capacities'!$F$3:$F$1128,A654))*-1</f>
        <v>315</v>
      </c>
      <c r="H654" s="53" t="str">
        <f>if(len(vlookup(A654,'Input - Capacities'!$F$3:$W$2013,6,0))&gt;0,vlookup(A654,'Input - Capacities'!$F$3:$W$2013,6,0),"-")</f>
        <v>-</v>
      </c>
      <c r="I654" s="53" t="str">
        <f>if(len(vlookup(A654,'Input - Capacities'!$F$3:$W$2013,7,0))&gt;0,vlookup(A654,'Input - Capacities'!$F$3:$W$2013,7,0),"-")</f>
        <v>-</v>
      </c>
      <c r="J654" s="54" t="str">
        <f>if(len(vlookup(A654,'Input - Capacities'!$F$3:$W$2013,13,0))&gt;0,vlookup(A654,'Input - Capacities'!$F$3:$W$2013,13,0),"-")</f>
        <v>https://www.eia.gov/electricity/gridmonitor/about</v>
      </c>
      <c r="K654" s="55" t="str">
        <f>if(len(vlookup(A654,'Input - Capacities'!$F$3:$W$2013,14,0))&gt;0,vlookup(A654,'Input - Capacities'!$F$3:$W$2013,14,0),"-")</f>
        <v>-</v>
      </c>
      <c r="L654" s="53" t="str">
        <f>if(len(vlookup(A654,'Input - Capacities'!$F$3:$W$2013,17,0))&gt;0,vlookup(A654,'Input - Capacities'!$F$3:$W$2013,17,0),"-")</f>
        <v>Assumption that the max hourly interchange value reached between 2020-Oct 2023 is representative for available transmission capacity between BA's.</v>
      </c>
      <c r="M654" s="53" t="str">
        <f>if(len(vlookup(A654,'Input - Capacities'!$F$3:$W$2013,18,0))&gt;0,vlookup(A654,'Input - Capacities'!$F$3:$W$2013,18,0),"-")</f>
        <v>-</v>
      </c>
    </row>
    <row r="655">
      <c r="A655" s="53" t="str">
        <f t="array" ref="A655">IFERROR(INDEX('Input - Capacities'!$F$3:$F$1128, MATCH(0,COUNTIF($A$1:A654, 'Input - Capacities'!$F$3:$F$1128), 0)),"")</f>
        <v>TRNUSACWUSAPJ</v>
      </c>
      <c r="B655" s="53" t="str">
        <f t="shared" si="2"/>
        <v>USACW</v>
      </c>
      <c r="C655" s="53" t="str">
        <f t="shared" si="3"/>
        <v>USAPJ</v>
      </c>
      <c r="D655" s="53" t="str">
        <f t="shared" ref="D655:E655" si="656">left(B655,3)</f>
        <v>USA</v>
      </c>
      <c r="E655" s="53" t="str">
        <f t="shared" si="656"/>
        <v>USA</v>
      </c>
      <c r="F655" s="53">
        <f>max(SUMIFS('Input - Capacities'!$I$3:$I$1128,'Input - Capacities'!$F$3:$F$1128,A655))</f>
        <v>125</v>
      </c>
      <c r="G655" s="53">
        <f>max(SUMIFS('Input - Capacities'!$J$3:$J$1128,'Input - Capacities'!$F$3:$F$1128,A655))*-1</f>
        <v>158</v>
      </c>
      <c r="H655" s="53" t="str">
        <f>if(len(vlookup(A655,'Input - Capacities'!$F$3:$W$2013,6,0))&gt;0,vlookup(A655,'Input - Capacities'!$F$3:$W$2013,6,0),"-")</f>
        <v>-</v>
      </c>
      <c r="I655" s="53" t="str">
        <f>if(len(vlookup(A655,'Input - Capacities'!$F$3:$W$2013,7,0))&gt;0,vlookup(A655,'Input - Capacities'!$F$3:$W$2013,7,0),"-")</f>
        <v>-</v>
      </c>
      <c r="J655" s="54" t="str">
        <f>if(len(vlookup(A655,'Input - Capacities'!$F$3:$W$2013,13,0))&gt;0,vlookup(A655,'Input - Capacities'!$F$3:$W$2013,13,0),"-")</f>
        <v>https://www.eia.gov/electricity/gridmonitor/about</v>
      </c>
      <c r="K655" s="55" t="str">
        <f>if(len(vlookup(A655,'Input - Capacities'!$F$3:$W$2013,14,0))&gt;0,vlookup(A655,'Input - Capacities'!$F$3:$W$2013,14,0),"-")</f>
        <v>-</v>
      </c>
      <c r="L655" s="53" t="str">
        <f>if(len(vlookup(A655,'Input - Capacities'!$F$3:$W$2013,17,0))&gt;0,vlookup(A655,'Input - Capacities'!$F$3:$W$2013,17,0),"-")</f>
        <v>Assumption that the max hourly interchange value reached between 2020-Oct 2023 is representative for available transmission capacity between BA's.</v>
      </c>
      <c r="M655" s="53" t="str">
        <f>if(len(vlookup(A655,'Input - Capacities'!$F$3:$W$2013,18,0))&gt;0,vlookup(A655,'Input - Capacities'!$F$3:$W$2013,18,0),"-")</f>
        <v>-</v>
      </c>
    </row>
    <row r="656">
      <c r="A656" s="53" t="str">
        <f t="array" ref="A656">IFERROR(INDEX('Input - Capacities'!$F$3:$F$1128, MATCH(0,COUNTIF($A$1:A655, 'Input - Capacities'!$F$3:$F$1128), 0)),"")</f>
        <v>TRNUSACWUSATV</v>
      </c>
      <c r="B656" s="53" t="str">
        <f t="shared" si="2"/>
        <v>USACW</v>
      </c>
      <c r="C656" s="53" t="str">
        <f t="shared" si="3"/>
        <v>USATV</v>
      </c>
      <c r="D656" s="53" t="str">
        <f t="shared" ref="D656:E656" si="657">left(B656,3)</f>
        <v>USA</v>
      </c>
      <c r="E656" s="53" t="str">
        <f t="shared" si="657"/>
        <v>USA</v>
      </c>
      <c r="F656" s="53">
        <f>max(SUMIFS('Input - Capacities'!$I$3:$I$1128,'Input - Capacities'!$F$3:$F$1128,A656))</f>
        <v>55</v>
      </c>
      <c r="G656" s="53">
        <f>max(SUMIFS('Input - Capacities'!$J$3:$J$1128,'Input - Capacities'!$F$3:$F$1128,A656))*-1</f>
        <v>55</v>
      </c>
      <c r="H656" s="53" t="str">
        <f>if(len(vlookup(A656,'Input - Capacities'!$F$3:$W$2013,6,0))&gt;0,vlookup(A656,'Input - Capacities'!$F$3:$W$2013,6,0),"-")</f>
        <v>-</v>
      </c>
      <c r="I656" s="53" t="str">
        <f>if(len(vlookup(A656,'Input - Capacities'!$F$3:$W$2013,7,0))&gt;0,vlookup(A656,'Input - Capacities'!$F$3:$W$2013,7,0),"-")</f>
        <v>-</v>
      </c>
      <c r="J656" s="54" t="str">
        <f>if(len(vlookup(A656,'Input - Capacities'!$F$3:$W$2013,13,0))&gt;0,vlookup(A656,'Input - Capacities'!$F$3:$W$2013,13,0),"-")</f>
        <v>https://www.eia.gov/electricity/gridmonitor/about</v>
      </c>
      <c r="K656" s="55" t="str">
        <f>if(len(vlookup(A656,'Input - Capacities'!$F$3:$W$2013,14,0))&gt;0,vlookup(A656,'Input - Capacities'!$F$3:$W$2013,14,0),"-")</f>
        <v>-</v>
      </c>
      <c r="L656" s="53" t="str">
        <f>if(len(vlookup(A656,'Input - Capacities'!$F$3:$W$2013,17,0))&gt;0,vlookup(A656,'Input - Capacities'!$F$3:$W$2013,17,0),"-")</f>
        <v>Assumption that the max hourly interchange value reached between 2020-Oct 2023 is representative for available transmission capacity between BA's.</v>
      </c>
      <c r="M656" s="53" t="str">
        <f>if(len(vlookup(A656,'Input - Capacities'!$F$3:$W$2013,18,0))&gt;0,vlookup(A656,'Input - Capacities'!$F$3:$W$2013,18,0),"-")</f>
        <v>-</v>
      </c>
    </row>
    <row r="657">
      <c r="A657" s="53" t="str">
        <f t="array" ref="A657">IFERROR(INDEX('Input - Capacities'!$F$3:$F$1128, MATCH(0,COUNTIF($A$1:A656, 'Input - Capacities'!$F$3:$F$1128), 0)),"")</f>
        <v>TRNUSADEUSASR</v>
      </c>
      <c r="B657" s="53" t="str">
        <f t="shared" si="2"/>
        <v>USADE</v>
      </c>
      <c r="C657" s="53" t="str">
        <f t="shared" si="3"/>
        <v>USASR</v>
      </c>
      <c r="D657" s="53" t="str">
        <f t="shared" ref="D657:E657" si="658">left(B657,3)</f>
        <v>USA</v>
      </c>
      <c r="E657" s="53" t="str">
        <f t="shared" si="658"/>
        <v>USA</v>
      </c>
      <c r="F657" s="53">
        <f>max(SUMIFS('Input - Capacities'!$I$3:$I$1128,'Input - Capacities'!$F$3:$F$1128,A657))</f>
        <v>576</v>
      </c>
      <c r="G657" s="53">
        <f>max(SUMIFS('Input - Capacities'!$J$3:$J$1128,'Input - Capacities'!$F$3:$F$1128,A657))*-1</f>
        <v>3</v>
      </c>
      <c r="H657" s="53" t="str">
        <f>if(len(vlookup(A657,'Input - Capacities'!$F$3:$W$2013,6,0))&gt;0,vlookup(A657,'Input - Capacities'!$F$3:$W$2013,6,0),"-")</f>
        <v>-</v>
      </c>
      <c r="I657" s="53" t="str">
        <f>if(len(vlookup(A657,'Input - Capacities'!$F$3:$W$2013,7,0))&gt;0,vlookup(A657,'Input - Capacities'!$F$3:$W$2013,7,0),"-")</f>
        <v>-</v>
      </c>
      <c r="J657" s="54" t="str">
        <f>if(len(vlookup(A657,'Input - Capacities'!$F$3:$W$2013,13,0))&gt;0,vlookup(A657,'Input - Capacities'!$F$3:$W$2013,13,0),"-")</f>
        <v>https://www.eia.gov/electricity/gridmonitor/about</v>
      </c>
      <c r="K657" s="55" t="str">
        <f>if(len(vlookup(A657,'Input - Capacities'!$F$3:$W$2013,14,0))&gt;0,vlookup(A657,'Input - Capacities'!$F$3:$W$2013,14,0),"-")</f>
        <v>-</v>
      </c>
      <c r="L657" s="53" t="str">
        <f>if(len(vlookup(A657,'Input - Capacities'!$F$3:$W$2013,17,0))&gt;0,vlookup(A657,'Input - Capacities'!$F$3:$W$2013,17,0),"-")</f>
        <v>Assumption that the max hourly interchange value reached between 2020-Oct 2023 is representative for available transmission capacity between BA's.</v>
      </c>
      <c r="M657" s="53" t="str">
        <f>if(len(vlookup(A657,'Input - Capacities'!$F$3:$W$2013,18,0))&gt;0,vlookup(A657,'Input - Capacities'!$F$3:$W$2013,18,0),"-")</f>
        <v>-</v>
      </c>
    </row>
    <row r="658">
      <c r="A658" s="53" t="str">
        <f t="array" ref="A658">IFERROR(INDEX('Input - Capacities'!$F$3:$F$1128, MATCH(0,COUNTIF($A$1:A657, 'Input - Capacities'!$F$3:$F$1128), 0)),"")</f>
        <v>TRNUSADOUSAGC</v>
      </c>
      <c r="B658" s="53" t="str">
        <f t="shared" si="2"/>
        <v>USADO</v>
      </c>
      <c r="C658" s="53" t="str">
        <f t="shared" si="3"/>
        <v>USAGC</v>
      </c>
      <c r="D658" s="53" t="str">
        <f t="shared" ref="D658:E658" si="659">left(B658,3)</f>
        <v>USA</v>
      </c>
      <c r="E658" s="53" t="str">
        <f t="shared" si="659"/>
        <v>USA</v>
      </c>
      <c r="F658" s="53">
        <f>max(SUMIFS('Input - Capacities'!$I$3:$I$1128,'Input - Capacities'!$F$3:$F$1128,A658))</f>
        <v>0</v>
      </c>
      <c r="G658" s="53">
        <f>max(SUMIFS('Input - Capacities'!$J$3:$J$1128,'Input - Capacities'!$F$3:$F$1128,A658))*-1</f>
        <v>0</v>
      </c>
      <c r="H658" s="53" t="str">
        <f>if(len(vlookup(A658,'Input - Capacities'!$F$3:$W$2013,6,0))&gt;0,vlookup(A658,'Input - Capacities'!$F$3:$W$2013,6,0),"-")</f>
        <v>-</v>
      </c>
      <c r="I658" s="53" t="str">
        <f>if(len(vlookup(A658,'Input - Capacities'!$F$3:$W$2013,7,0))&gt;0,vlookup(A658,'Input - Capacities'!$F$3:$W$2013,7,0),"-")</f>
        <v>-</v>
      </c>
      <c r="J658" s="54" t="str">
        <f>if(len(vlookup(A658,'Input - Capacities'!$F$3:$W$2013,13,0))&gt;0,vlookup(A658,'Input - Capacities'!$F$3:$W$2013,13,0),"-")</f>
        <v>https://www.eia.gov/electricity/gridmonitor/about</v>
      </c>
      <c r="K658" s="55" t="str">
        <f>if(len(vlookup(A658,'Input - Capacities'!$F$3:$W$2013,14,0))&gt;0,vlookup(A658,'Input - Capacities'!$F$3:$W$2013,14,0),"-")</f>
        <v>-</v>
      </c>
      <c r="L658" s="53" t="str">
        <f>if(len(vlookup(A658,'Input - Capacities'!$F$3:$W$2013,17,0))&gt;0,vlookup(A658,'Input - Capacities'!$F$3:$W$2013,17,0),"-")</f>
        <v>Assumption that the max hourly interchange value reached between 2020-Oct 2023 is representative for available transmission capacity between BA's.</v>
      </c>
      <c r="M658" s="53" t="str">
        <f>if(len(vlookup(A658,'Input - Capacities'!$F$3:$W$2013,18,0))&gt;0,vlookup(A658,'Input - Capacities'!$F$3:$W$2013,18,0),"-")</f>
        <v>-</v>
      </c>
    </row>
    <row r="659">
      <c r="A659" s="53" t="str">
        <f t="array" ref="A659">IFERROR(INDEX('Input - Capacities'!$F$3:$F$1128, MATCH(0,COUNTIF($A$1:A658, 'Input - Capacities'!$F$3:$F$1128), 0)),"")</f>
        <v>TRNUSADOUSAPI</v>
      </c>
      <c r="B659" s="53" t="str">
        <f t="shared" si="2"/>
        <v>USADO</v>
      </c>
      <c r="C659" s="53" t="str">
        <f t="shared" si="3"/>
        <v>USAPI</v>
      </c>
      <c r="D659" s="53" t="str">
        <f t="shared" ref="D659:E659" si="660">left(B659,3)</f>
        <v>USA</v>
      </c>
      <c r="E659" s="53" t="str">
        <f t="shared" si="660"/>
        <v>USA</v>
      </c>
      <c r="F659" s="53">
        <f>max(SUMIFS('Input - Capacities'!$I$3:$I$1128,'Input - Capacities'!$F$3:$F$1128,A659))</f>
        <v>0</v>
      </c>
      <c r="G659" s="53">
        <f>max(SUMIFS('Input - Capacities'!$J$3:$J$1128,'Input - Capacities'!$F$3:$F$1128,A659))*-1</f>
        <v>0</v>
      </c>
      <c r="H659" s="53" t="str">
        <f>if(len(vlookup(A659,'Input - Capacities'!$F$3:$W$2013,6,0))&gt;0,vlookup(A659,'Input - Capacities'!$F$3:$W$2013,6,0),"-")</f>
        <v>-</v>
      </c>
      <c r="I659" s="53" t="str">
        <f>if(len(vlookup(A659,'Input - Capacities'!$F$3:$W$2013,7,0))&gt;0,vlookup(A659,'Input - Capacities'!$F$3:$W$2013,7,0),"-")</f>
        <v>-</v>
      </c>
      <c r="J659" s="54" t="str">
        <f>if(len(vlookup(A659,'Input - Capacities'!$F$3:$W$2013,13,0))&gt;0,vlookup(A659,'Input - Capacities'!$F$3:$W$2013,13,0),"-")</f>
        <v>https://www.eia.gov/electricity/gridmonitor/about</v>
      </c>
      <c r="K659" s="55" t="str">
        <f>if(len(vlookup(A659,'Input - Capacities'!$F$3:$W$2013,14,0))&gt;0,vlookup(A659,'Input - Capacities'!$F$3:$W$2013,14,0),"-")</f>
        <v>-</v>
      </c>
      <c r="L659" s="53" t="str">
        <f>if(len(vlookup(A659,'Input - Capacities'!$F$3:$W$2013,17,0))&gt;0,vlookup(A659,'Input - Capacities'!$F$3:$W$2013,17,0),"-")</f>
        <v>Assumption that the max hourly interchange value reached between 2020-Oct 2023 is representative for available transmission capacity between BA's.</v>
      </c>
      <c r="M659" s="53" t="str">
        <f>if(len(vlookup(A659,'Input - Capacities'!$F$3:$W$2013,18,0))&gt;0,vlookup(A659,'Input - Capacities'!$F$3:$W$2013,18,0),"-")</f>
        <v>-</v>
      </c>
    </row>
    <row r="660">
      <c r="A660" s="53" t="str">
        <f t="array" ref="A660">IFERROR(INDEX('Input - Capacities'!$F$3:$F$1128, MATCH(0,COUNTIF($A$1:A659, 'Input - Capacities'!$F$3:$F$1128), 0)),"")</f>
        <v>TRNUSADUUSAPJ</v>
      </c>
      <c r="B660" s="53" t="str">
        <f t="shared" si="2"/>
        <v>USADU</v>
      </c>
      <c r="C660" s="53" t="str">
        <f t="shared" si="3"/>
        <v>USAPJ</v>
      </c>
      <c r="D660" s="53" t="str">
        <f t="shared" ref="D660:E660" si="661">left(B660,3)</f>
        <v>USA</v>
      </c>
      <c r="E660" s="53" t="str">
        <f t="shared" si="661"/>
        <v>USA</v>
      </c>
      <c r="F660" s="53">
        <f>max(SUMIFS('Input - Capacities'!$I$3:$I$1128,'Input - Capacities'!$F$3:$F$1128,A660))</f>
        <v>1228</v>
      </c>
      <c r="G660" s="53">
        <f>max(SUMIFS('Input - Capacities'!$J$3:$J$1128,'Input - Capacities'!$F$3:$F$1128,A660))*-1</f>
        <v>1228</v>
      </c>
      <c r="H660" s="53" t="str">
        <f>if(len(vlookup(A660,'Input - Capacities'!$F$3:$W$2013,6,0))&gt;0,vlookup(A660,'Input - Capacities'!$F$3:$W$2013,6,0),"-")</f>
        <v>-</v>
      </c>
      <c r="I660" s="53" t="str">
        <f>if(len(vlookup(A660,'Input - Capacities'!$F$3:$W$2013,7,0))&gt;0,vlookup(A660,'Input - Capacities'!$F$3:$W$2013,7,0),"-")</f>
        <v>-</v>
      </c>
      <c r="J660" s="54" t="str">
        <f>if(len(vlookup(A660,'Input - Capacities'!$F$3:$W$2013,13,0))&gt;0,vlookup(A660,'Input - Capacities'!$F$3:$W$2013,13,0),"-")</f>
        <v>https://www.eia.gov/electricity/gridmonitor/about</v>
      </c>
      <c r="K660" s="55" t="str">
        <f>if(len(vlookup(A660,'Input - Capacities'!$F$3:$W$2013,14,0))&gt;0,vlookup(A660,'Input - Capacities'!$F$3:$W$2013,14,0),"-")</f>
        <v>-</v>
      </c>
      <c r="L660" s="53" t="str">
        <f>if(len(vlookup(A660,'Input - Capacities'!$F$3:$W$2013,17,0))&gt;0,vlookup(A660,'Input - Capacities'!$F$3:$W$2013,17,0),"-")</f>
        <v>Assumption that the max hourly interchange value reached between 2020-Oct 2023 is representative for available transmission capacity between BA's.</v>
      </c>
      <c r="M660" s="53" t="str">
        <f>if(len(vlookup(A660,'Input - Capacities'!$F$3:$W$2013,18,0))&gt;0,vlookup(A660,'Input - Capacities'!$F$3:$W$2013,18,0),"-")</f>
        <v>-</v>
      </c>
    </row>
    <row r="661">
      <c r="A661" s="53" t="str">
        <f t="array" ref="A661">IFERROR(INDEX('Input - Capacities'!$F$3:$F$1128, MATCH(0,COUNTIF($A$1:A660, 'Input - Capacities'!$F$3:$F$1128), 0)),"")</f>
        <v>TRNUSADUUSASA</v>
      </c>
      <c r="B661" s="53" t="str">
        <f t="shared" si="2"/>
        <v>USADU</v>
      </c>
      <c r="C661" s="53" t="str">
        <f t="shared" si="3"/>
        <v>USASA</v>
      </c>
      <c r="D661" s="53" t="str">
        <f t="shared" ref="D661:E661" si="662">left(B661,3)</f>
        <v>USA</v>
      </c>
      <c r="E661" s="53" t="str">
        <f t="shared" si="662"/>
        <v>USA</v>
      </c>
      <c r="F661" s="53">
        <f>max(SUMIFS('Input - Capacities'!$I$3:$I$1128,'Input - Capacities'!$F$3:$F$1128,A661))</f>
        <v>178</v>
      </c>
      <c r="G661" s="53">
        <f>max(SUMIFS('Input - Capacities'!$J$3:$J$1128,'Input - Capacities'!$F$3:$F$1128,A661))*-1</f>
        <v>227</v>
      </c>
      <c r="H661" s="53" t="str">
        <f>if(len(vlookup(A661,'Input - Capacities'!$F$3:$W$2013,6,0))&gt;0,vlookup(A661,'Input - Capacities'!$F$3:$W$2013,6,0),"-")</f>
        <v>-</v>
      </c>
      <c r="I661" s="53" t="str">
        <f>if(len(vlookup(A661,'Input - Capacities'!$F$3:$W$2013,7,0))&gt;0,vlookup(A661,'Input - Capacities'!$F$3:$W$2013,7,0),"-")</f>
        <v>-</v>
      </c>
      <c r="J661" s="54" t="str">
        <f>if(len(vlookup(A661,'Input - Capacities'!$F$3:$W$2013,13,0))&gt;0,vlookup(A661,'Input - Capacities'!$F$3:$W$2013,13,0),"-")</f>
        <v>https://www.eia.gov/electricity/gridmonitor/about</v>
      </c>
      <c r="K661" s="55" t="str">
        <f>if(len(vlookup(A661,'Input - Capacities'!$F$3:$W$2013,14,0))&gt;0,vlookup(A661,'Input - Capacities'!$F$3:$W$2013,14,0),"-")</f>
        <v>-</v>
      </c>
      <c r="L661" s="53" t="str">
        <f>if(len(vlookup(A661,'Input - Capacities'!$F$3:$W$2013,17,0))&gt;0,vlookup(A661,'Input - Capacities'!$F$3:$W$2013,17,0),"-")</f>
        <v>Assumption that the max hourly interchange value reached between 2020-Oct 2023 is representative for available transmission capacity between BA's.</v>
      </c>
      <c r="M661" s="53" t="str">
        <f>if(len(vlookup(A661,'Input - Capacities'!$F$3:$W$2013,18,0))&gt;0,vlookup(A661,'Input - Capacities'!$F$3:$W$2013,18,0),"-")</f>
        <v>-</v>
      </c>
    </row>
    <row r="662">
      <c r="A662" s="53" t="str">
        <f t="array" ref="A662">IFERROR(INDEX('Input - Capacities'!$F$3:$F$1128, MATCH(0,COUNTIF($A$1:A661, 'Input - Capacities'!$F$3:$F$1128), 0)),"")</f>
        <v>TRNUSADUUSASC</v>
      </c>
      <c r="B662" s="53" t="str">
        <f t="shared" si="2"/>
        <v>USADU</v>
      </c>
      <c r="C662" s="53" t="str">
        <f t="shared" si="3"/>
        <v>USASC</v>
      </c>
      <c r="D662" s="53" t="str">
        <f t="shared" ref="D662:E662" si="663">left(B662,3)</f>
        <v>USA</v>
      </c>
      <c r="E662" s="53" t="str">
        <f t="shared" si="663"/>
        <v>USA</v>
      </c>
      <c r="F662" s="53">
        <f>max(SUMIFS('Input - Capacities'!$I$3:$I$1128,'Input - Capacities'!$F$3:$F$1128,A662))</f>
        <v>167</v>
      </c>
      <c r="G662" s="53">
        <f>max(SUMIFS('Input - Capacities'!$J$3:$J$1128,'Input - Capacities'!$F$3:$F$1128,A662))*-1</f>
        <v>745</v>
      </c>
      <c r="H662" s="53" t="str">
        <f>if(len(vlookup(A662,'Input - Capacities'!$F$3:$W$2013,6,0))&gt;0,vlookup(A662,'Input - Capacities'!$F$3:$W$2013,6,0),"-")</f>
        <v>-</v>
      </c>
      <c r="I662" s="53" t="str">
        <f>if(len(vlookup(A662,'Input - Capacities'!$F$3:$W$2013,7,0))&gt;0,vlookup(A662,'Input - Capacities'!$F$3:$W$2013,7,0),"-")</f>
        <v>-</v>
      </c>
      <c r="J662" s="54" t="str">
        <f>if(len(vlookup(A662,'Input - Capacities'!$F$3:$W$2013,13,0))&gt;0,vlookup(A662,'Input - Capacities'!$F$3:$W$2013,13,0),"-")</f>
        <v>https://www.eia.gov/electricity/gridmonitor/about</v>
      </c>
      <c r="K662" s="55" t="str">
        <f>if(len(vlookup(A662,'Input - Capacities'!$F$3:$W$2013,14,0))&gt;0,vlookup(A662,'Input - Capacities'!$F$3:$W$2013,14,0),"-")</f>
        <v>-</v>
      </c>
      <c r="L662" s="53" t="str">
        <f>if(len(vlookup(A662,'Input - Capacities'!$F$3:$W$2013,17,0))&gt;0,vlookup(A662,'Input - Capacities'!$F$3:$W$2013,17,0),"-")</f>
        <v>Assumption that the max hourly interchange value reached between 2020-Oct 2023 is representative for available transmission capacity between BA's.</v>
      </c>
      <c r="M662" s="53" t="str">
        <f>if(len(vlookup(A662,'Input - Capacities'!$F$3:$W$2013,18,0))&gt;0,vlookup(A662,'Input - Capacities'!$F$3:$W$2013,18,0),"-")</f>
        <v>-</v>
      </c>
    </row>
    <row r="663">
      <c r="A663" s="53" t="str">
        <f t="array" ref="A663">IFERROR(INDEX('Input - Capacities'!$F$3:$F$1128, MATCH(0,COUNTIF($A$1:A662, 'Input - Capacities'!$F$3:$F$1128), 0)),"")</f>
        <v>TRNUSADUUSASG</v>
      </c>
      <c r="B663" s="53" t="str">
        <f t="shared" si="2"/>
        <v>USADU</v>
      </c>
      <c r="C663" s="53" t="str">
        <f t="shared" si="3"/>
        <v>USASG</v>
      </c>
      <c r="D663" s="53" t="str">
        <f t="shared" ref="D663:E663" si="664">left(B663,3)</f>
        <v>USA</v>
      </c>
      <c r="E663" s="53" t="str">
        <f t="shared" si="664"/>
        <v>USA</v>
      </c>
      <c r="F663" s="53">
        <f>max(SUMIFS('Input - Capacities'!$I$3:$I$1128,'Input - Capacities'!$F$3:$F$1128,A663))</f>
        <v>214</v>
      </c>
      <c r="G663" s="53">
        <f>max(SUMIFS('Input - Capacities'!$J$3:$J$1128,'Input - Capacities'!$F$3:$F$1128,A663))*-1</f>
        <v>267</v>
      </c>
      <c r="H663" s="53" t="str">
        <f>if(len(vlookup(A663,'Input - Capacities'!$F$3:$W$2013,6,0))&gt;0,vlookup(A663,'Input - Capacities'!$F$3:$W$2013,6,0),"-")</f>
        <v>-</v>
      </c>
      <c r="I663" s="53" t="str">
        <f>if(len(vlookup(A663,'Input - Capacities'!$F$3:$W$2013,7,0))&gt;0,vlookup(A663,'Input - Capacities'!$F$3:$W$2013,7,0),"-")</f>
        <v>-</v>
      </c>
      <c r="J663" s="54" t="str">
        <f>if(len(vlookup(A663,'Input - Capacities'!$F$3:$W$2013,13,0))&gt;0,vlookup(A663,'Input - Capacities'!$F$3:$W$2013,13,0),"-")</f>
        <v>https://www.eia.gov/electricity/gridmonitor/about</v>
      </c>
      <c r="K663" s="55" t="str">
        <f>if(len(vlookup(A663,'Input - Capacities'!$F$3:$W$2013,14,0))&gt;0,vlookup(A663,'Input - Capacities'!$F$3:$W$2013,14,0),"-")</f>
        <v>-</v>
      </c>
      <c r="L663" s="53" t="str">
        <f>if(len(vlookup(A663,'Input - Capacities'!$F$3:$W$2013,17,0))&gt;0,vlookup(A663,'Input - Capacities'!$F$3:$W$2013,17,0),"-")</f>
        <v>Assumption that the max hourly interchange value reached between 2020-Oct 2023 is representative for available transmission capacity between BA's.</v>
      </c>
      <c r="M663" s="53" t="str">
        <f>if(len(vlookup(A663,'Input - Capacities'!$F$3:$W$2013,18,0))&gt;0,vlookup(A663,'Input - Capacities'!$F$3:$W$2013,18,0),"-")</f>
        <v>-</v>
      </c>
    </row>
    <row r="664">
      <c r="A664" s="53" t="str">
        <f t="array" ref="A664">IFERROR(INDEX('Input - Capacities'!$F$3:$F$1128, MATCH(0,COUNTIF($A$1:A663, 'Input - Capacities'!$F$3:$F$1128), 0)),"")</f>
        <v>TRNUSADUUSASO</v>
      </c>
      <c r="B664" s="53" t="str">
        <f t="shared" si="2"/>
        <v>USADU</v>
      </c>
      <c r="C664" s="53" t="str">
        <f t="shared" si="3"/>
        <v>USASO</v>
      </c>
      <c r="D664" s="53" t="str">
        <f t="shared" ref="D664:E664" si="665">left(B664,3)</f>
        <v>USA</v>
      </c>
      <c r="E664" s="53" t="str">
        <f t="shared" si="665"/>
        <v>USA</v>
      </c>
      <c r="F664" s="53">
        <f>max(SUMIFS('Input - Capacities'!$I$3:$I$1128,'Input - Capacities'!$F$3:$F$1128,A664))</f>
        <v>1110</v>
      </c>
      <c r="G664" s="53">
        <f>max(SUMIFS('Input - Capacities'!$J$3:$J$1128,'Input - Capacities'!$F$3:$F$1128,A664))*-1</f>
        <v>304</v>
      </c>
      <c r="H664" s="53" t="str">
        <f>if(len(vlookup(A664,'Input - Capacities'!$F$3:$W$2013,6,0))&gt;0,vlookup(A664,'Input - Capacities'!$F$3:$W$2013,6,0),"-")</f>
        <v>-</v>
      </c>
      <c r="I664" s="53" t="str">
        <f>if(len(vlookup(A664,'Input - Capacities'!$F$3:$W$2013,7,0))&gt;0,vlookup(A664,'Input - Capacities'!$F$3:$W$2013,7,0),"-")</f>
        <v>-</v>
      </c>
      <c r="J664" s="54" t="str">
        <f>if(len(vlookup(A664,'Input - Capacities'!$F$3:$W$2013,13,0))&gt;0,vlookup(A664,'Input - Capacities'!$F$3:$W$2013,13,0),"-")</f>
        <v>https://www.eia.gov/electricity/gridmonitor/about</v>
      </c>
      <c r="K664" s="55" t="str">
        <f>if(len(vlookup(A664,'Input - Capacities'!$F$3:$W$2013,14,0))&gt;0,vlookup(A664,'Input - Capacities'!$F$3:$W$2013,14,0),"-")</f>
        <v>-</v>
      </c>
      <c r="L664" s="53" t="str">
        <f>if(len(vlookup(A664,'Input - Capacities'!$F$3:$W$2013,17,0))&gt;0,vlookup(A664,'Input - Capacities'!$F$3:$W$2013,17,0),"-")</f>
        <v>Assumption that the max hourly interchange value reached between 2020-Oct 2023 is representative for available transmission capacity between BA's.</v>
      </c>
      <c r="M664" s="53" t="str">
        <f>if(len(vlookup(A664,'Input - Capacities'!$F$3:$W$2013,18,0))&gt;0,vlookup(A664,'Input - Capacities'!$F$3:$W$2013,18,0),"-")</f>
        <v>-</v>
      </c>
    </row>
    <row r="665">
      <c r="A665" s="53" t="str">
        <f t="array" ref="A665">IFERROR(INDEX('Input - Capacities'!$F$3:$F$1128, MATCH(0,COUNTIF($A$1:A664, 'Input - Capacities'!$F$3:$F$1128), 0)),"")</f>
        <v>TRNUSADUUSATV</v>
      </c>
      <c r="B665" s="53" t="str">
        <f t="shared" si="2"/>
        <v>USADU</v>
      </c>
      <c r="C665" s="53" t="str">
        <f t="shared" si="3"/>
        <v>USATV</v>
      </c>
      <c r="D665" s="53" t="str">
        <f t="shared" ref="D665:E665" si="666">left(B665,3)</f>
        <v>USA</v>
      </c>
      <c r="E665" s="53" t="str">
        <f t="shared" si="666"/>
        <v>USA</v>
      </c>
      <c r="F665" s="53">
        <f>max(SUMIFS('Input - Capacities'!$I$3:$I$1128,'Input - Capacities'!$F$3:$F$1128,A665))</f>
        <v>144</v>
      </c>
      <c r="G665" s="53">
        <f>max(SUMIFS('Input - Capacities'!$J$3:$J$1128,'Input - Capacities'!$F$3:$F$1128,A665))*-1</f>
        <v>267</v>
      </c>
      <c r="H665" s="53" t="str">
        <f>if(len(vlookup(A665,'Input - Capacities'!$F$3:$W$2013,6,0))&gt;0,vlookup(A665,'Input - Capacities'!$F$3:$W$2013,6,0),"-")</f>
        <v>-</v>
      </c>
      <c r="I665" s="53" t="str">
        <f>if(len(vlookup(A665,'Input - Capacities'!$F$3:$W$2013,7,0))&gt;0,vlookup(A665,'Input - Capacities'!$F$3:$W$2013,7,0),"-")</f>
        <v>-</v>
      </c>
      <c r="J665" s="54" t="str">
        <f>if(len(vlookup(A665,'Input - Capacities'!$F$3:$W$2013,13,0))&gt;0,vlookup(A665,'Input - Capacities'!$F$3:$W$2013,13,0),"-")</f>
        <v>https://www.eia.gov/electricity/gridmonitor/about</v>
      </c>
      <c r="K665" s="55" t="str">
        <f>if(len(vlookup(A665,'Input - Capacities'!$F$3:$W$2013,14,0))&gt;0,vlookup(A665,'Input - Capacities'!$F$3:$W$2013,14,0),"-")</f>
        <v>-</v>
      </c>
      <c r="L665" s="53" t="str">
        <f>if(len(vlookup(A665,'Input - Capacities'!$F$3:$W$2013,17,0))&gt;0,vlookup(A665,'Input - Capacities'!$F$3:$W$2013,17,0),"-")</f>
        <v>Assumption that the max hourly interchange value reached between 2020-Oct 2023 is representative for available transmission capacity between BA's.</v>
      </c>
      <c r="M665" s="53" t="str">
        <f>if(len(vlookup(A665,'Input - Capacities'!$F$3:$W$2013,18,0))&gt;0,vlookup(A665,'Input - Capacities'!$F$3:$W$2013,18,0),"-")</f>
        <v>-</v>
      </c>
    </row>
    <row r="666">
      <c r="A666" s="53" t="str">
        <f t="array" ref="A666">IFERROR(INDEX('Input - Capacities'!$F$3:$F$1128, MATCH(0,COUNTIF($A$1:A665, 'Input - Capacities'!$F$3:$F$1128), 0)),"")</f>
        <v>TRNUSADUUSAYA</v>
      </c>
      <c r="B666" s="53" t="str">
        <f t="shared" si="2"/>
        <v>USADU</v>
      </c>
      <c r="C666" s="53" t="str">
        <f t="shared" si="3"/>
        <v>USAYA</v>
      </c>
      <c r="D666" s="53" t="str">
        <f t="shared" ref="D666:E666" si="667">left(B666,3)</f>
        <v>USA</v>
      </c>
      <c r="E666" s="53" t="str">
        <f t="shared" si="667"/>
        <v>USA</v>
      </c>
      <c r="F666" s="53">
        <f>max(SUMIFS('Input - Capacities'!$I$3:$I$1128,'Input - Capacities'!$F$3:$F$1128,A666))</f>
        <v>41</v>
      </c>
      <c r="G666" s="53">
        <f>max(SUMIFS('Input - Capacities'!$J$3:$J$1128,'Input - Capacities'!$F$3:$F$1128,A666))*-1</f>
        <v>179</v>
      </c>
      <c r="H666" s="53" t="str">
        <f>if(len(vlookup(A666,'Input - Capacities'!$F$3:$W$2013,6,0))&gt;0,vlookup(A666,'Input - Capacities'!$F$3:$W$2013,6,0),"-")</f>
        <v>-</v>
      </c>
      <c r="I666" s="53" t="str">
        <f>if(len(vlookup(A666,'Input - Capacities'!$F$3:$W$2013,7,0))&gt;0,vlookup(A666,'Input - Capacities'!$F$3:$W$2013,7,0),"-")</f>
        <v>-</v>
      </c>
      <c r="J666" s="54" t="str">
        <f>if(len(vlookup(A666,'Input - Capacities'!$F$3:$W$2013,13,0))&gt;0,vlookup(A666,'Input - Capacities'!$F$3:$W$2013,13,0),"-")</f>
        <v>https://www.eia.gov/electricity/gridmonitor/about</v>
      </c>
      <c r="K666" s="55" t="str">
        <f>if(len(vlookup(A666,'Input - Capacities'!$F$3:$W$2013,14,0))&gt;0,vlookup(A666,'Input - Capacities'!$F$3:$W$2013,14,0),"-")</f>
        <v>-</v>
      </c>
      <c r="L666" s="53" t="str">
        <f>if(len(vlookup(A666,'Input - Capacities'!$F$3:$W$2013,17,0))&gt;0,vlookup(A666,'Input - Capacities'!$F$3:$W$2013,17,0),"-")</f>
        <v>Assumption that the max hourly interchange value reached between 2020-Oct 2023 is representative for available transmission capacity between BA's.</v>
      </c>
      <c r="M666" s="53" t="str">
        <f>if(len(vlookup(A666,'Input - Capacities'!$F$3:$W$2013,18,0))&gt;0,vlookup(A666,'Input - Capacities'!$F$3:$W$2013,18,0),"-")</f>
        <v>-</v>
      </c>
    </row>
    <row r="667">
      <c r="A667" s="53" t="str">
        <f t="array" ref="A667">IFERROR(INDEX('Input - Capacities'!$F$3:$F$1128, MATCH(0,COUNTIF($A$1:A666, 'Input - Capacities'!$F$3:$F$1128), 0)),"")</f>
        <v>TRNUSAEPUSAPN</v>
      </c>
      <c r="B667" s="53" t="str">
        <f t="shared" si="2"/>
        <v>USAEP</v>
      </c>
      <c r="C667" s="53" t="str">
        <f t="shared" si="3"/>
        <v>USAPN</v>
      </c>
      <c r="D667" s="53" t="str">
        <f t="shared" ref="D667:E667" si="668">left(B667,3)</f>
        <v>USA</v>
      </c>
      <c r="E667" s="53" t="str">
        <f t="shared" si="668"/>
        <v>USA</v>
      </c>
      <c r="F667" s="53">
        <f>max(SUMIFS('Input - Capacities'!$I$3:$I$1128,'Input - Capacities'!$F$3:$F$1128,A667))</f>
        <v>137</v>
      </c>
      <c r="G667" s="53">
        <f>max(SUMIFS('Input - Capacities'!$J$3:$J$1128,'Input - Capacities'!$F$3:$F$1128,A667))*-1</f>
        <v>570</v>
      </c>
      <c r="H667" s="53" t="str">
        <f>if(len(vlookup(A667,'Input - Capacities'!$F$3:$W$2013,6,0))&gt;0,vlookup(A667,'Input - Capacities'!$F$3:$W$2013,6,0),"-")</f>
        <v>-</v>
      </c>
      <c r="I667" s="53" t="str">
        <f>if(len(vlookup(A667,'Input - Capacities'!$F$3:$W$2013,7,0))&gt;0,vlookup(A667,'Input - Capacities'!$F$3:$W$2013,7,0),"-")</f>
        <v>-</v>
      </c>
      <c r="J667" s="54" t="str">
        <f>if(len(vlookup(A667,'Input - Capacities'!$F$3:$W$2013,13,0))&gt;0,vlookup(A667,'Input - Capacities'!$F$3:$W$2013,13,0),"-")</f>
        <v>https://www.eia.gov/electricity/gridmonitor/about</v>
      </c>
      <c r="K667" s="55" t="str">
        <f>if(len(vlookup(A667,'Input - Capacities'!$F$3:$W$2013,14,0))&gt;0,vlookup(A667,'Input - Capacities'!$F$3:$W$2013,14,0),"-")</f>
        <v>-</v>
      </c>
      <c r="L667" s="53" t="str">
        <f>if(len(vlookup(A667,'Input - Capacities'!$F$3:$W$2013,17,0))&gt;0,vlookup(A667,'Input - Capacities'!$F$3:$W$2013,17,0),"-")</f>
        <v>Assumption that the max hourly interchange value reached between 2020-Oct 2023 is representative for available transmission capacity between BA's.</v>
      </c>
      <c r="M667" s="53" t="str">
        <f>if(len(vlookup(A667,'Input - Capacities'!$F$3:$W$2013,18,0))&gt;0,vlookup(A667,'Input - Capacities'!$F$3:$W$2013,18,0),"-")</f>
        <v>-</v>
      </c>
    </row>
    <row r="668">
      <c r="A668" s="53" t="str">
        <f t="array" ref="A668">IFERROR(INDEX('Input - Capacities'!$F$3:$F$1128, MATCH(0,COUNTIF($A$1:A667, 'Input - Capacities'!$F$3:$F$1128), 0)),"")</f>
        <v>TRNUSAEPUSASW</v>
      </c>
      <c r="B668" s="53" t="str">
        <f t="shared" si="2"/>
        <v>USAEP</v>
      </c>
      <c r="C668" s="53" t="str">
        <f t="shared" si="3"/>
        <v>USASW</v>
      </c>
      <c r="D668" s="53" t="str">
        <f t="shared" ref="D668:E668" si="669">left(B668,3)</f>
        <v>USA</v>
      </c>
      <c r="E668" s="53" t="str">
        <f t="shared" si="669"/>
        <v>USA</v>
      </c>
      <c r="F668" s="53">
        <f>max(SUMIFS('Input - Capacities'!$I$3:$I$1128,'Input - Capacities'!$F$3:$F$1128,A668))</f>
        <v>0</v>
      </c>
      <c r="G668" s="53">
        <f>max(SUMIFS('Input - Capacities'!$J$3:$J$1128,'Input - Capacities'!$F$3:$F$1128,A668))*-1</f>
        <v>129</v>
      </c>
      <c r="H668" s="53" t="str">
        <f>if(len(vlookup(A668,'Input - Capacities'!$F$3:$W$2013,6,0))&gt;0,vlookup(A668,'Input - Capacities'!$F$3:$W$2013,6,0),"-")</f>
        <v>-</v>
      </c>
      <c r="I668" s="53" t="str">
        <f>if(len(vlookup(A668,'Input - Capacities'!$F$3:$W$2013,7,0))&gt;0,vlookup(A668,'Input - Capacities'!$F$3:$W$2013,7,0),"-")</f>
        <v>-</v>
      </c>
      <c r="J668" s="54" t="str">
        <f>if(len(vlookup(A668,'Input - Capacities'!$F$3:$W$2013,13,0))&gt;0,vlookup(A668,'Input - Capacities'!$F$3:$W$2013,13,0),"-")</f>
        <v>https://www.eia.gov/electricity/gridmonitor/about</v>
      </c>
      <c r="K668" s="55" t="str">
        <f>if(len(vlookup(A668,'Input - Capacities'!$F$3:$W$2013,14,0))&gt;0,vlookup(A668,'Input - Capacities'!$F$3:$W$2013,14,0),"-")</f>
        <v>-</v>
      </c>
      <c r="L668" s="53" t="str">
        <f>if(len(vlookup(A668,'Input - Capacities'!$F$3:$W$2013,17,0))&gt;0,vlookup(A668,'Input - Capacities'!$F$3:$W$2013,17,0),"-")</f>
        <v>Assumption that the max hourly interchange value reached between 2020-Oct 2023 is representative for available transmission capacity between BA's.</v>
      </c>
      <c r="M668" s="53" t="str">
        <f>if(len(vlookup(A668,'Input - Capacities'!$F$3:$W$2013,18,0))&gt;0,vlookup(A668,'Input - Capacities'!$F$3:$W$2013,18,0),"-")</f>
        <v>-</v>
      </c>
    </row>
    <row r="669">
      <c r="A669" s="53" t="str">
        <f t="array" ref="A669">IFERROR(INDEX('Input - Capacities'!$F$3:$F$1128, MATCH(0,COUNTIF($A$1:A668, 'Input - Capacities'!$F$3:$F$1128), 0)),"")</f>
        <v>TRNUSAEPUSATP</v>
      </c>
      <c r="B669" s="53" t="str">
        <f t="shared" si="2"/>
        <v>USAEP</v>
      </c>
      <c r="C669" s="53" t="str">
        <f t="shared" si="3"/>
        <v>USATP</v>
      </c>
      <c r="D669" s="53" t="str">
        <f t="shared" ref="D669:E669" si="670">left(B669,3)</f>
        <v>USA</v>
      </c>
      <c r="E669" s="53" t="str">
        <f t="shared" si="670"/>
        <v>USA</v>
      </c>
      <c r="F669" s="53">
        <f>max(SUMIFS('Input - Capacities'!$I$3:$I$1128,'Input - Capacities'!$F$3:$F$1128,A669))</f>
        <v>355</v>
      </c>
      <c r="G669" s="53">
        <f>max(SUMIFS('Input - Capacities'!$J$3:$J$1128,'Input - Capacities'!$F$3:$F$1128,A669))*-1</f>
        <v>429</v>
      </c>
      <c r="H669" s="53" t="str">
        <f>if(len(vlookup(A669,'Input - Capacities'!$F$3:$W$2013,6,0))&gt;0,vlookup(A669,'Input - Capacities'!$F$3:$W$2013,6,0),"-")</f>
        <v>-</v>
      </c>
      <c r="I669" s="53" t="str">
        <f>if(len(vlookup(A669,'Input - Capacities'!$F$3:$W$2013,7,0))&gt;0,vlookup(A669,'Input - Capacities'!$F$3:$W$2013,7,0),"-")</f>
        <v>-</v>
      </c>
      <c r="J669" s="54" t="str">
        <f>if(len(vlookup(A669,'Input - Capacities'!$F$3:$W$2013,13,0))&gt;0,vlookup(A669,'Input - Capacities'!$F$3:$W$2013,13,0),"-")</f>
        <v>https://www.eia.gov/electricity/gridmonitor/about</v>
      </c>
      <c r="K669" s="55" t="str">
        <f>if(len(vlookup(A669,'Input - Capacities'!$F$3:$W$2013,14,0))&gt;0,vlookup(A669,'Input - Capacities'!$F$3:$W$2013,14,0),"-")</f>
        <v>-</v>
      </c>
      <c r="L669" s="53" t="str">
        <f>if(len(vlookup(A669,'Input - Capacities'!$F$3:$W$2013,17,0))&gt;0,vlookup(A669,'Input - Capacities'!$F$3:$W$2013,17,0),"-")</f>
        <v>Assumption that the max hourly interchange value reached between 2020-Oct 2023 is representative for available transmission capacity between BA's.</v>
      </c>
      <c r="M669" s="53" t="str">
        <f>if(len(vlookup(A669,'Input - Capacities'!$F$3:$W$2013,18,0))&gt;0,vlookup(A669,'Input - Capacities'!$F$3:$W$2013,18,0),"-")</f>
        <v>-</v>
      </c>
    </row>
    <row r="670">
      <c r="A670" s="53" t="str">
        <f t="array" ref="A670">IFERROR(INDEX('Input - Capacities'!$F$3:$F$1128, MATCH(0,COUNTIF($A$1:A669, 'Input - Capacities'!$F$3:$F$1128), 0)),"")</f>
        <v>TRNUSAERUSAMI</v>
      </c>
      <c r="B670" s="53" t="str">
        <f t="shared" si="2"/>
        <v>USAER</v>
      </c>
      <c r="C670" s="53" t="str">
        <f t="shared" si="3"/>
        <v>USAMI</v>
      </c>
      <c r="D670" s="53" t="str">
        <f t="shared" ref="D670:E670" si="671">left(B670,3)</f>
        <v>USA</v>
      </c>
      <c r="E670" s="53" t="str">
        <f t="shared" si="671"/>
        <v>USA</v>
      </c>
      <c r="F670" s="53">
        <f>max(SUMIFS('Input - Capacities'!$I$3:$I$1128,'Input - Capacities'!$F$3:$F$1128,A670))</f>
        <v>0</v>
      </c>
      <c r="G670" s="53">
        <f>max(SUMIFS('Input - Capacities'!$J$3:$J$1128,'Input - Capacities'!$F$3:$F$1128,A670))*-1</f>
        <v>0</v>
      </c>
      <c r="H670" s="53" t="str">
        <f>if(len(vlookup(A670,'Input - Capacities'!$F$3:$W$2013,6,0))&gt;0,vlookup(A670,'Input - Capacities'!$F$3:$W$2013,6,0),"-")</f>
        <v>-</v>
      </c>
      <c r="I670" s="53" t="str">
        <f>if(len(vlookup(A670,'Input - Capacities'!$F$3:$W$2013,7,0))&gt;0,vlookup(A670,'Input - Capacities'!$F$3:$W$2013,7,0),"-")</f>
        <v>-</v>
      </c>
      <c r="J670" s="54" t="str">
        <f>if(len(vlookup(A670,'Input - Capacities'!$F$3:$W$2013,13,0))&gt;0,vlookup(A670,'Input - Capacities'!$F$3:$W$2013,13,0),"-")</f>
        <v>https://www.eia.gov/electricity/gridmonitor/about</v>
      </c>
      <c r="K670" s="55" t="str">
        <f>if(len(vlookup(A670,'Input - Capacities'!$F$3:$W$2013,14,0))&gt;0,vlookup(A670,'Input - Capacities'!$F$3:$W$2013,14,0),"-")</f>
        <v>-</v>
      </c>
      <c r="L670" s="53" t="str">
        <f>if(len(vlookup(A670,'Input - Capacities'!$F$3:$W$2013,17,0))&gt;0,vlookup(A670,'Input - Capacities'!$F$3:$W$2013,17,0),"-")</f>
        <v>Assumption that the max hourly interchange value reached between 2020-Oct 2023 is representative for available transmission capacity between BA's.</v>
      </c>
      <c r="M670" s="53" t="str">
        <f>if(len(vlookup(A670,'Input - Capacities'!$F$3:$W$2013,18,0))&gt;0,vlookup(A670,'Input - Capacities'!$F$3:$W$2013,18,0),"-")</f>
        <v>-</v>
      </c>
    </row>
    <row r="671">
      <c r="A671" s="53" t="str">
        <f t="array" ref="A671">IFERROR(INDEX('Input - Capacities'!$F$3:$F$1128, MATCH(0,COUNTIF($A$1:A670, 'Input - Capacities'!$F$3:$F$1128), 0)),"")</f>
        <v>TRNUSAERUSAPN</v>
      </c>
      <c r="B671" s="53" t="str">
        <f t="shared" si="2"/>
        <v>USAER</v>
      </c>
      <c r="C671" s="53" t="str">
        <f t="shared" si="3"/>
        <v>USAPN</v>
      </c>
      <c r="D671" s="53" t="str">
        <f t="shared" ref="D671:E671" si="672">left(B671,3)</f>
        <v>USA</v>
      </c>
      <c r="E671" s="53" t="str">
        <f t="shared" si="672"/>
        <v>USA</v>
      </c>
      <c r="F671" s="53">
        <f>max(SUMIFS('Input - Capacities'!$I$3:$I$1128,'Input - Capacities'!$F$3:$F$1128,A671))</f>
        <v>0</v>
      </c>
      <c r="G671" s="53">
        <f>max(SUMIFS('Input - Capacities'!$J$3:$J$1128,'Input - Capacities'!$F$3:$F$1128,A671))*-1</f>
        <v>0</v>
      </c>
      <c r="H671" s="53" t="str">
        <f>if(len(vlookup(A671,'Input - Capacities'!$F$3:$W$2013,6,0))&gt;0,vlookup(A671,'Input - Capacities'!$F$3:$W$2013,6,0),"-")</f>
        <v>-</v>
      </c>
      <c r="I671" s="53" t="str">
        <f>if(len(vlookup(A671,'Input - Capacities'!$F$3:$W$2013,7,0))&gt;0,vlookup(A671,'Input - Capacities'!$F$3:$W$2013,7,0),"-")</f>
        <v>-</v>
      </c>
      <c r="J671" s="54" t="str">
        <f>if(len(vlookup(A671,'Input - Capacities'!$F$3:$W$2013,13,0))&gt;0,vlookup(A671,'Input - Capacities'!$F$3:$W$2013,13,0),"-")</f>
        <v>https://www.eia.gov/electricity/gridmonitor/about</v>
      </c>
      <c r="K671" s="55" t="str">
        <f>if(len(vlookup(A671,'Input - Capacities'!$F$3:$W$2013,14,0))&gt;0,vlookup(A671,'Input - Capacities'!$F$3:$W$2013,14,0),"-")</f>
        <v>-</v>
      </c>
      <c r="L671" s="53" t="str">
        <f>if(len(vlookup(A671,'Input - Capacities'!$F$3:$W$2013,17,0))&gt;0,vlookup(A671,'Input - Capacities'!$F$3:$W$2013,17,0),"-")</f>
        <v>Assumption that the max hourly interchange value reached between 2020-Oct 2023 is representative for available transmission capacity between BA's.</v>
      </c>
      <c r="M671" s="53" t="str">
        <f>if(len(vlookup(A671,'Input - Capacities'!$F$3:$W$2013,18,0))&gt;0,vlookup(A671,'Input - Capacities'!$F$3:$W$2013,18,0),"-")</f>
        <v>-</v>
      </c>
    </row>
    <row r="672">
      <c r="A672" s="53" t="str">
        <f t="array" ref="A672">IFERROR(INDEX('Input - Capacities'!$F$3:$F$1128, MATCH(0,COUNTIF($A$1:A671, 'Input - Capacities'!$F$3:$F$1128), 0)),"")</f>
        <v>TRNUSAERUSASW</v>
      </c>
      <c r="B672" s="53" t="str">
        <f t="shared" si="2"/>
        <v>USAER</v>
      </c>
      <c r="C672" s="53" t="str">
        <f t="shared" si="3"/>
        <v>USASW</v>
      </c>
      <c r="D672" s="53" t="str">
        <f t="shared" ref="D672:E672" si="673">left(B672,3)</f>
        <v>USA</v>
      </c>
      <c r="E672" s="53" t="str">
        <f t="shared" si="673"/>
        <v>USA</v>
      </c>
      <c r="F672" s="53">
        <f>max(SUMIFS('Input - Capacities'!$I$3:$I$1128,'Input - Capacities'!$F$3:$F$1128,A672))</f>
        <v>477</v>
      </c>
      <c r="G672" s="53">
        <f>max(SUMIFS('Input - Capacities'!$J$3:$J$1128,'Input - Capacities'!$F$3:$F$1128,A672))*-1</f>
        <v>813</v>
      </c>
      <c r="H672" s="53" t="str">
        <f>if(len(vlookup(A672,'Input - Capacities'!$F$3:$W$2013,6,0))&gt;0,vlookup(A672,'Input - Capacities'!$F$3:$W$2013,6,0),"-")</f>
        <v>-</v>
      </c>
      <c r="I672" s="53" t="str">
        <f>if(len(vlookup(A672,'Input - Capacities'!$F$3:$W$2013,7,0))&gt;0,vlookup(A672,'Input - Capacities'!$F$3:$W$2013,7,0),"-")</f>
        <v>-</v>
      </c>
      <c r="J672" s="54" t="str">
        <f>if(len(vlookup(A672,'Input - Capacities'!$F$3:$W$2013,13,0))&gt;0,vlookup(A672,'Input - Capacities'!$F$3:$W$2013,13,0),"-")</f>
        <v>https://www.eia.gov/electricity/gridmonitor/about</v>
      </c>
      <c r="K672" s="55" t="str">
        <f>if(len(vlookup(A672,'Input - Capacities'!$F$3:$W$2013,14,0))&gt;0,vlookup(A672,'Input - Capacities'!$F$3:$W$2013,14,0),"-")</f>
        <v>-</v>
      </c>
      <c r="L672" s="53" t="str">
        <f>if(len(vlookup(A672,'Input - Capacities'!$F$3:$W$2013,17,0))&gt;0,vlookup(A672,'Input - Capacities'!$F$3:$W$2013,17,0),"-")</f>
        <v>Assumption that the max hourly interchange value reached between 2020-Oct 2023 is representative for available transmission capacity between BA's.</v>
      </c>
      <c r="M672" s="53" t="str">
        <f>if(len(vlookup(A672,'Input - Capacities'!$F$3:$W$2013,18,0))&gt;0,vlookup(A672,'Input - Capacities'!$F$3:$W$2013,18,0),"-")</f>
        <v>-</v>
      </c>
    </row>
    <row r="673">
      <c r="A673" s="53" t="str">
        <f t="array" ref="A673">IFERROR(INDEX('Input - Capacities'!$F$3:$F$1128, MATCH(0,COUNTIF($A$1:A672, 'Input - Capacities'!$F$3:$F$1128), 0)),"")</f>
        <v>TRNUSAFCUSAFL</v>
      </c>
      <c r="B673" s="53" t="str">
        <f t="shared" si="2"/>
        <v>USAFC</v>
      </c>
      <c r="C673" s="53" t="str">
        <f t="shared" si="3"/>
        <v>USAFL</v>
      </c>
      <c r="D673" s="53" t="str">
        <f t="shared" ref="D673:E673" si="674">left(B673,3)</f>
        <v>USA</v>
      </c>
      <c r="E673" s="53" t="str">
        <f t="shared" si="674"/>
        <v>USA</v>
      </c>
      <c r="F673" s="53">
        <f>max(SUMIFS('Input - Capacities'!$I$3:$I$1128,'Input - Capacities'!$F$3:$F$1128,A673))</f>
        <v>215</v>
      </c>
      <c r="G673" s="53">
        <f>max(SUMIFS('Input - Capacities'!$J$3:$J$1128,'Input - Capacities'!$F$3:$F$1128,A673))*-1</f>
        <v>1255</v>
      </c>
      <c r="H673" s="53" t="str">
        <f>if(len(vlookup(A673,'Input - Capacities'!$F$3:$W$2013,6,0))&gt;0,vlookup(A673,'Input - Capacities'!$F$3:$W$2013,6,0),"-")</f>
        <v>-</v>
      </c>
      <c r="I673" s="53" t="str">
        <f>if(len(vlookup(A673,'Input - Capacities'!$F$3:$W$2013,7,0))&gt;0,vlookup(A673,'Input - Capacities'!$F$3:$W$2013,7,0),"-")</f>
        <v>-</v>
      </c>
      <c r="J673" s="54" t="str">
        <f>if(len(vlookup(A673,'Input - Capacities'!$F$3:$W$2013,13,0))&gt;0,vlookup(A673,'Input - Capacities'!$F$3:$W$2013,13,0),"-")</f>
        <v>https://www.eia.gov/electricity/gridmonitor/about</v>
      </c>
      <c r="K673" s="55" t="str">
        <f>if(len(vlookup(A673,'Input - Capacities'!$F$3:$W$2013,14,0))&gt;0,vlookup(A673,'Input - Capacities'!$F$3:$W$2013,14,0),"-")</f>
        <v>-</v>
      </c>
      <c r="L673" s="53" t="str">
        <f>if(len(vlookup(A673,'Input - Capacities'!$F$3:$W$2013,17,0))&gt;0,vlookup(A673,'Input - Capacities'!$F$3:$W$2013,17,0),"-")</f>
        <v>Assumption that the max hourly interchange value reached between 2020-Oct 2023 is representative for available transmission capacity between BA's.</v>
      </c>
      <c r="M673" s="53" t="str">
        <f>if(len(vlookup(A673,'Input - Capacities'!$F$3:$W$2013,18,0))&gt;0,vlookup(A673,'Input - Capacities'!$F$3:$W$2013,18,0),"-")</f>
        <v>-</v>
      </c>
    </row>
    <row r="674">
      <c r="A674" s="53" t="str">
        <f t="array" ref="A674">IFERROR(INDEX('Input - Capacities'!$F$3:$F$1128, MATCH(0,COUNTIF($A$1:A673, 'Input - Capacities'!$F$3:$F$1128), 0)),"")</f>
        <v>TRNUSAFCUSAFM</v>
      </c>
      <c r="B674" s="53" t="str">
        <f t="shared" si="2"/>
        <v>USAFC</v>
      </c>
      <c r="C674" s="53" t="str">
        <f t="shared" si="3"/>
        <v>USAFM</v>
      </c>
      <c r="D674" s="53" t="str">
        <f t="shared" ref="D674:E674" si="675">left(B674,3)</f>
        <v>USA</v>
      </c>
      <c r="E674" s="53" t="str">
        <f t="shared" si="675"/>
        <v>USA</v>
      </c>
      <c r="F674" s="53">
        <f>max(SUMIFS('Input - Capacities'!$I$3:$I$1128,'Input - Capacities'!$F$3:$F$1128,A674))</f>
        <v>141</v>
      </c>
      <c r="G674" s="53">
        <f>max(SUMIFS('Input - Capacities'!$J$3:$J$1128,'Input - Capacities'!$F$3:$F$1128,A674))*-1</f>
        <v>870</v>
      </c>
      <c r="H674" s="53" t="str">
        <f>if(len(vlookup(A674,'Input - Capacities'!$F$3:$W$2013,6,0))&gt;0,vlookup(A674,'Input - Capacities'!$F$3:$W$2013,6,0),"-")</f>
        <v>-</v>
      </c>
      <c r="I674" s="53" t="str">
        <f>if(len(vlookup(A674,'Input - Capacities'!$F$3:$W$2013,7,0))&gt;0,vlookup(A674,'Input - Capacities'!$F$3:$W$2013,7,0),"-")</f>
        <v>-</v>
      </c>
      <c r="J674" s="54" t="str">
        <f>if(len(vlookup(A674,'Input - Capacities'!$F$3:$W$2013,13,0))&gt;0,vlookup(A674,'Input - Capacities'!$F$3:$W$2013,13,0),"-")</f>
        <v>https://www.eia.gov/electricity/gridmonitor/about</v>
      </c>
      <c r="K674" s="55" t="str">
        <f>if(len(vlookup(A674,'Input - Capacities'!$F$3:$W$2013,14,0))&gt;0,vlookup(A674,'Input - Capacities'!$F$3:$W$2013,14,0),"-")</f>
        <v>-</v>
      </c>
      <c r="L674" s="53" t="str">
        <f>if(len(vlookup(A674,'Input - Capacities'!$F$3:$W$2013,17,0))&gt;0,vlookup(A674,'Input - Capacities'!$F$3:$W$2013,17,0),"-")</f>
        <v>Assumption that the max hourly interchange value reached between 2020-Oct 2023 is representative for available transmission capacity between BA's.</v>
      </c>
      <c r="M674" s="53" t="str">
        <f>if(len(vlookup(A674,'Input - Capacities'!$F$3:$W$2013,18,0))&gt;0,vlookup(A674,'Input - Capacities'!$F$3:$W$2013,18,0),"-")</f>
        <v>-</v>
      </c>
    </row>
    <row r="675">
      <c r="A675" s="53" t="str">
        <f t="array" ref="A675">IFERROR(INDEX('Input - Capacities'!$F$3:$F$1128, MATCH(0,COUNTIF($A$1:A674, 'Input - Capacities'!$F$3:$F$1128), 0)),"")</f>
        <v>TRNUSAFCUSAGV</v>
      </c>
      <c r="B675" s="53" t="str">
        <f t="shared" si="2"/>
        <v>USAFC</v>
      </c>
      <c r="C675" s="53" t="str">
        <f t="shared" si="3"/>
        <v>USAGV</v>
      </c>
      <c r="D675" s="53" t="str">
        <f t="shared" ref="D675:E675" si="676">left(B675,3)</f>
        <v>USA</v>
      </c>
      <c r="E675" s="53" t="str">
        <f t="shared" si="676"/>
        <v>USA</v>
      </c>
      <c r="F675" s="53">
        <f>max(SUMIFS('Input - Capacities'!$I$3:$I$1128,'Input - Capacities'!$F$3:$F$1128,A675))</f>
        <v>49</v>
      </c>
      <c r="G675" s="53">
        <f>max(SUMIFS('Input - Capacities'!$J$3:$J$1128,'Input - Capacities'!$F$3:$F$1128,A675))*-1</f>
        <v>66</v>
      </c>
      <c r="H675" s="53" t="str">
        <f>if(len(vlookup(A675,'Input - Capacities'!$F$3:$W$2013,6,0))&gt;0,vlookup(A675,'Input - Capacities'!$F$3:$W$2013,6,0),"-")</f>
        <v>-</v>
      </c>
      <c r="I675" s="53" t="str">
        <f>if(len(vlookup(A675,'Input - Capacities'!$F$3:$W$2013,7,0))&gt;0,vlookup(A675,'Input - Capacities'!$F$3:$W$2013,7,0),"-")</f>
        <v>-</v>
      </c>
      <c r="J675" s="54" t="str">
        <f>if(len(vlookup(A675,'Input - Capacities'!$F$3:$W$2013,13,0))&gt;0,vlookup(A675,'Input - Capacities'!$F$3:$W$2013,13,0),"-")</f>
        <v>https://www.eia.gov/electricity/gridmonitor/about</v>
      </c>
      <c r="K675" s="55" t="str">
        <f>if(len(vlookup(A675,'Input - Capacities'!$F$3:$W$2013,14,0))&gt;0,vlookup(A675,'Input - Capacities'!$F$3:$W$2013,14,0),"-")</f>
        <v>-</v>
      </c>
      <c r="L675" s="53" t="str">
        <f>if(len(vlookup(A675,'Input - Capacities'!$F$3:$W$2013,17,0))&gt;0,vlookup(A675,'Input - Capacities'!$F$3:$W$2013,17,0),"-")</f>
        <v>Assumption that the max hourly interchange value reached between 2020-Oct 2023 is representative for available transmission capacity between BA's.</v>
      </c>
      <c r="M675" s="53" t="str">
        <f>if(len(vlookup(A675,'Input - Capacities'!$F$3:$W$2013,18,0))&gt;0,vlookup(A675,'Input - Capacities'!$F$3:$W$2013,18,0),"-")</f>
        <v>-</v>
      </c>
    </row>
    <row r="676">
      <c r="A676" s="53" t="str">
        <f t="array" ref="A676">IFERROR(INDEX('Input - Capacities'!$F$3:$F$1128, MATCH(0,COUNTIF($A$1:A675, 'Input - Capacities'!$F$3:$F$1128), 0)),"")</f>
        <v>TRNUSAFCUSASM</v>
      </c>
      <c r="B676" s="53" t="str">
        <f t="shared" si="2"/>
        <v>USAFC</v>
      </c>
      <c r="C676" s="53" t="str">
        <f t="shared" si="3"/>
        <v>USASM</v>
      </c>
      <c r="D676" s="53" t="str">
        <f t="shared" ref="D676:E676" si="677">left(B676,3)</f>
        <v>USA</v>
      </c>
      <c r="E676" s="53" t="str">
        <f t="shared" si="677"/>
        <v>USA</v>
      </c>
      <c r="F676" s="53">
        <f>max(SUMIFS('Input - Capacities'!$I$3:$I$1128,'Input - Capacities'!$F$3:$F$1128,A676))</f>
        <v>233</v>
      </c>
      <c r="G676" s="53">
        <f>max(SUMIFS('Input - Capacities'!$J$3:$J$1128,'Input - Capacities'!$F$3:$F$1128,A676))*-1</f>
        <v>703</v>
      </c>
      <c r="H676" s="53" t="str">
        <f>if(len(vlookup(A676,'Input - Capacities'!$F$3:$W$2013,6,0))&gt;0,vlookup(A676,'Input - Capacities'!$F$3:$W$2013,6,0),"-")</f>
        <v>-</v>
      </c>
      <c r="I676" s="53" t="str">
        <f>if(len(vlookup(A676,'Input - Capacities'!$F$3:$W$2013,7,0))&gt;0,vlookup(A676,'Input - Capacities'!$F$3:$W$2013,7,0),"-")</f>
        <v>-</v>
      </c>
      <c r="J676" s="54" t="str">
        <f>if(len(vlookup(A676,'Input - Capacities'!$F$3:$W$2013,13,0))&gt;0,vlookup(A676,'Input - Capacities'!$F$3:$W$2013,13,0),"-")</f>
        <v>https://www.eia.gov/electricity/gridmonitor/about</v>
      </c>
      <c r="K676" s="55" t="str">
        <f>if(len(vlookup(A676,'Input - Capacities'!$F$3:$W$2013,14,0))&gt;0,vlookup(A676,'Input - Capacities'!$F$3:$W$2013,14,0),"-")</f>
        <v>-</v>
      </c>
      <c r="L676" s="53" t="str">
        <f>if(len(vlookup(A676,'Input - Capacities'!$F$3:$W$2013,17,0))&gt;0,vlookup(A676,'Input - Capacities'!$F$3:$W$2013,17,0),"-")</f>
        <v>Assumption that the max hourly interchange value reached between 2020-Oct 2023 is representative for available transmission capacity between BA's.</v>
      </c>
      <c r="M676" s="53" t="str">
        <f>if(len(vlookup(A676,'Input - Capacities'!$F$3:$W$2013,18,0))&gt;0,vlookup(A676,'Input - Capacities'!$F$3:$W$2013,18,0),"-")</f>
        <v>-</v>
      </c>
    </row>
    <row r="677">
      <c r="A677" s="53" t="str">
        <f t="array" ref="A677">IFERROR(INDEX('Input - Capacities'!$F$3:$F$1128, MATCH(0,COUNTIF($A$1:A676, 'Input - Capacities'!$F$3:$F$1128), 0)),"")</f>
        <v>TRNUSAFCUSASO</v>
      </c>
      <c r="B677" s="53" t="str">
        <f t="shared" si="2"/>
        <v>USAFC</v>
      </c>
      <c r="C677" s="53" t="str">
        <f t="shared" si="3"/>
        <v>USASO</v>
      </c>
      <c r="D677" s="53" t="str">
        <f t="shared" ref="D677:E677" si="678">left(B677,3)</f>
        <v>USA</v>
      </c>
      <c r="E677" s="53" t="str">
        <f t="shared" si="678"/>
        <v>USA</v>
      </c>
      <c r="F677" s="53">
        <f>max(SUMIFS('Input - Capacities'!$I$3:$I$1128,'Input - Capacities'!$F$3:$F$1128,A677))</f>
        <v>96</v>
      </c>
      <c r="G677" s="53">
        <f>max(SUMIFS('Input - Capacities'!$J$3:$J$1128,'Input - Capacities'!$F$3:$F$1128,A677))*-1</f>
        <v>284</v>
      </c>
      <c r="H677" s="53" t="str">
        <f>if(len(vlookup(A677,'Input - Capacities'!$F$3:$W$2013,6,0))&gt;0,vlookup(A677,'Input - Capacities'!$F$3:$W$2013,6,0),"-")</f>
        <v>-</v>
      </c>
      <c r="I677" s="53" t="str">
        <f>if(len(vlookup(A677,'Input - Capacities'!$F$3:$W$2013,7,0))&gt;0,vlookup(A677,'Input - Capacities'!$F$3:$W$2013,7,0),"-")</f>
        <v>-</v>
      </c>
      <c r="J677" s="54" t="str">
        <f>if(len(vlookup(A677,'Input - Capacities'!$F$3:$W$2013,13,0))&gt;0,vlookup(A677,'Input - Capacities'!$F$3:$W$2013,13,0),"-")</f>
        <v>https://www.eia.gov/electricity/gridmonitor/about</v>
      </c>
      <c r="K677" s="55" t="str">
        <f>if(len(vlookup(A677,'Input - Capacities'!$F$3:$W$2013,14,0))&gt;0,vlookup(A677,'Input - Capacities'!$F$3:$W$2013,14,0),"-")</f>
        <v>-</v>
      </c>
      <c r="L677" s="53" t="str">
        <f>if(len(vlookup(A677,'Input - Capacities'!$F$3:$W$2013,17,0))&gt;0,vlookup(A677,'Input - Capacities'!$F$3:$W$2013,17,0),"-")</f>
        <v>Assumption that the max hourly interchange value reached between 2020-Oct 2023 is representative for available transmission capacity between BA's.</v>
      </c>
      <c r="M677" s="53" t="str">
        <f>if(len(vlookup(A677,'Input - Capacities'!$F$3:$W$2013,18,0))&gt;0,vlookup(A677,'Input - Capacities'!$F$3:$W$2013,18,0),"-")</f>
        <v>-</v>
      </c>
    </row>
    <row r="678">
      <c r="A678" s="53" t="str">
        <f t="array" ref="A678">IFERROR(INDEX('Input - Capacities'!$F$3:$F$1128, MATCH(0,COUNTIF($A$1:A677, 'Input - Capacities'!$F$3:$F$1128), 0)),"")</f>
        <v>TRNUSAFCUSATA</v>
      </c>
      <c r="B678" s="53" t="str">
        <f t="shared" si="2"/>
        <v>USAFC</v>
      </c>
      <c r="C678" s="53" t="str">
        <f t="shared" si="3"/>
        <v>USATA</v>
      </c>
      <c r="D678" s="53" t="str">
        <f t="shared" ref="D678:E678" si="679">left(B678,3)</f>
        <v>USA</v>
      </c>
      <c r="E678" s="53" t="str">
        <f t="shared" si="679"/>
        <v>USA</v>
      </c>
      <c r="F678" s="53">
        <f>max(SUMIFS('Input - Capacities'!$I$3:$I$1128,'Input - Capacities'!$F$3:$F$1128,A678))</f>
        <v>13</v>
      </c>
      <c r="G678" s="53">
        <f>max(SUMIFS('Input - Capacities'!$J$3:$J$1128,'Input - Capacities'!$F$3:$F$1128,A678))*-1</f>
        <v>170</v>
      </c>
      <c r="H678" s="53" t="str">
        <f>if(len(vlookup(A678,'Input - Capacities'!$F$3:$W$2013,6,0))&gt;0,vlookup(A678,'Input - Capacities'!$F$3:$W$2013,6,0),"-")</f>
        <v>-</v>
      </c>
      <c r="I678" s="53" t="str">
        <f>if(len(vlookup(A678,'Input - Capacities'!$F$3:$W$2013,7,0))&gt;0,vlookup(A678,'Input - Capacities'!$F$3:$W$2013,7,0),"-")</f>
        <v>-</v>
      </c>
      <c r="J678" s="54" t="str">
        <f>if(len(vlookup(A678,'Input - Capacities'!$F$3:$W$2013,13,0))&gt;0,vlookup(A678,'Input - Capacities'!$F$3:$W$2013,13,0),"-")</f>
        <v>https://www.eia.gov/electricity/gridmonitor/about</v>
      </c>
      <c r="K678" s="55" t="str">
        <f>if(len(vlookup(A678,'Input - Capacities'!$F$3:$W$2013,14,0))&gt;0,vlookup(A678,'Input - Capacities'!$F$3:$W$2013,14,0),"-")</f>
        <v>-</v>
      </c>
      <c r="L678" s="53" t="str">
        <f>if(len(vlookup(A678,'Input - Capacities'!$F$3:$W$2013,17,0))&gt;0,vlookup(A678,'Input - Capacities'!$F$3:$W$2013,17,0),"-")</f>
        <v>Assumption that the max hourly interchange value reached between 2020-Oct 2023 is representative for available transmission capacity between BA's.</v>
      </c>
      <c r="M678" s="53" t="str">
        <f>if(len(vlookup(A678,'Input - Capacities'!$F$3:$W$2013,18,0))&gt;0,vlookup(A678,'Input - Capacities'!$F$3:$W$2013,18,0),"-")</f>
        <v>-</v>
      </c>
    </row>
    <row r="679">
      <c r="A679" s="53" t="str">
        <f t="array" ref="A679">IFERROR(INDEX('Input - Capacities'!$F$3:$F$1128, MATCH(0,COUNTIF($A$1:A678, 'Input - Capacities'!$F$3:$F$1128), 0)),"")</f>
        <v>TRNUSAFCUSATC</v>
      </c>
      <c r="B679" s="53" t="str">
        <f t="shared" si="2"/>
        <v>USAFC</v>
      </c>
      <c r="C679" s="53" t="str">
        <f t="shared" si="3"/>
        <v>USATC</v>
      </c>
      <c r="D679" s="53" t="str">
        <f t="shared" ref="D679:E679" si="680">left(B679,3)</f>
        <v>USA</v>
      </c>
      <c r="E679" s="53" t="str">
        <f t="shared" si="680"/>
        <v>USA</v>
      </c>
      <c r="F679" s="53">
        <f>max(SUMIFS('Input - Capacities'!$I$3:$I$1128,'Input - Capacities'!$F$3:$F$1128,A679))</f>
        <v>766</v>
      </c>
      <c r="G679" s="53">
        <f>max(SUMIFS('Input - Capacities'!$J$3:$J$1128,'Input - Capacities'!$F$3:$F$1128,A679))*-1</f>
        <v>302</v>
      </c>
      <c r="H679" s="53" t="str">
        <f>if(len(vlookup(A679,'Input - Capacities'!$F$3:$W$2013,6,0))&gt;0,vlookup(A679,'Input - Capacities'!$F$3:$W$2013,6,0),"-")</f>
        <v>-</v>
      </c>
      <c r="I679" s="53" t="str">
        <f>if(len(vlookup(A679,'Input - Capacities'!$F$3:$W$2013,7,0))&gt;0,vlookup(A679,'Input - Capacities'!$F$3:$W$2013,7,0),"-")</f>
        <v>-</v>
      </c>
      <c r="J679" s="54" t="str">
        <f>if(len(vlookup(A679,'Input - Capacities'!$F$3:$W$2013,13,0))&gt;0,vlookup(A679,'Input - Capacities'!$F$3:$W$2013,13,0),"-")</f>
        <v>https://www.eia.gov/electricity/gridmonitor/about</v>
      </c>
      <c r="K679" s="55" t="str">
        <f>if(len(vlookup(A679,'Input - Capacities'!$F$3:$W$2013,14,0))&gt;0,vlookup(A679,'Input - Capacities'!$F$3:$W$2013,14,0),"-")</f>
        <v>-</v>
      </c>
      <c r="L679" s="53" t="str">
        <f>if(len(vlookup(A679,'Input - Capacities'!$F$3:$W$2013,17,0))&gt;0,vlookup(A679,'Input - Capacities'!$F$3:$W$2013,17,0),"-")</f>
        <v>Assumption that the max hourly interchange value reached between 2020-Oct 2023 is representative for available transmission capacity between BA's.</v>
      </c>
      <c r="M679" s="53" t="str">
        <f>if(len(vlookup(A679,'Input - Capacities'!$F$3:$W$2013,18,0))&gt;0,vlookup(A679,'Input - Capacities'!$F$3:$W$2013,18,0),"-")</f>
        <v>-</v>
      </c>
    </row>
    <row r="680">
      <c r="A680" s="53" t="str">
        <f t="array" ref="A680">IFERROR(INDEX('Input - Capacities'!$F$3:$F$1128, MATCH(0,COUNTIF($A$1:A679, 'Input - Capacities'!$F$3:$F$1128), 0)),"")</f>
        <v>TRNUSAFLUSAFM</v>
      </c>
      <c r="B680" s="53" t="str">
        <f t="shared" si="2"/>
        <v>USAFL</v>
      </c>
      <c r="C680" s="53" t="str">
        <f t="shared" si="3"/>
        <v>USAFM</v>
      </c>
      <c r="D680" s="53" t="str">
        <f t="shared" ref="D680:E680" si="681">left(B680,3)</f>
        <v>USA</v>
      </c>
      <c r="E680" s="53" t="str">
        <f t="shared" si="681"/>
        <v>USA</v>
      </c>
      <c r="F680" s="53">
        <f>max(SUMIFS('Input - Capacities'!$I$3:$I$1128,'Input - Capacities'!$F$3:$F$1128,A680))</f>
        <v>504</v>
      </c>
      <c r="G680" s="53">
        <f>max(SUMIFS('Input - Capacities'!$J$3:$J$1128,'Input - Capacities'!$F$3:$F$1128,A680))*-1</f>
        <v>173</v>
      </c>
      <c r="H680" s="53" t="str">
        <f>if(len(vlookup(A680,'Input - Capacities'!$F$3:$W$2013,6,0))&gt;0,vlookup(A680,'Input - Capacities'!$F$3:$W$2013,6,0),"-")</f>
        <v>-</v>
      </c>
      <c r="I680" s="53" t="str">
        <f>if(len(vlookup(A680,'Input - Capacities'!$F$3:$W$2013,7,0))&gt;0,vlookup(A680,'Input - Capacities'!$F$3:$W$2013,7,0),"-")</f>
        <v>-</v>
      </c>
      <c r="J680" s="54" t="str">
        <f>if(len(vlookup(A680,'Input - Capacities'!$F$3:$W$2013,13,0))&gt;0,vlookup(A680,'Input - Capacities'!$F$3:$W$2013,13,0),"-")</f>
        <v>https://www.eia.gov/electricity/gridmonitor/about</v>
      </c>
      <c r="K680" s="55" t="str">
        <f>if(len(vlookup(A680,'Input - Capacities'!$F$3:$W$2013,14,0))&gt;0,vlookup(A680,'Input - Capacities'!$F$3:$W$2013,14,0),"-")</f>
        <v>-</v>
      </c>
      <c r="L680" s="53" t="str">
        <f>if(len(vlookup(A680,'Input - Capacities'!$F$3:$W$2013,17,0))&gt;0,vlookup(A680,'Input - Capacities'!$F$3:$W$2013,17,0),"-")</f>
        <v>Assumption that the max hourly interchange value reached between 2020-Oct 2023 is representative for available transmission capacity between BA's.</v>
      </c>
      <c r="M680" s="53" t="str">
        <f>if(len(vlookup(A680,'Input - Capacities'!$F$3:$W$2013,18,0))&gt;0,vlookup(A680,'Input - Capacities'!$F$3:$W$2013,18,0),"-")</f>
        <v>-</v>
      </c>
    </row>
    <row r="681">
      <c r="A681" s="53" t="str">
        <f t="array" ref="A681">IFERROR(INDEX('Input - Capacities'!$F$3:$F$1128, MATCH(0,COUNTIF($A$1:A680, 'Input - Capacities'!$F$3:$F$1128), 0)),"")</f>
        <v>TRNUSAFLUSAGV</v>
      </c>
      <c r="B681" s="53" t="str">
        <f t="shared" si="2"/>
        <v>USAFL</v>
      </c>
      <c r="C681" s="53" t="str">
        <f t="shared" si="3"/>
        <v>USAGV</v>
      </c>
      <c r="D681" s="53" t="str">
        <f t="shared" ref="D681:E681" si="682">left(B681,3)</f>
        <v>USA</v>
      </c>
      <c r="E681" s="53" t="str">
        <f t="shared" si="682"/>
        <v>USA</v>
      </c>
      <c r="F681" s="53">
        <f>max(SUMIFS('Input - Capacities'!$I$3:$I$1128,'Input - Capacities'!$F$3:$F$1128,A681))</f>
        <v>71</v>
      </c>
      <c r="G681" s="53">
        <f>max(SUMIFS('Input - Capacities'!$J$3:$J$1128,'Input - Capacities'!$F$3:$F$1128,A681))*-1</f>
        <v>26</v>
      </c>
      <c r="H681" s="53" t="str">
        <f>if(len(vlookup(A681,'Input - Capacities'!$F$3:$W$2013,6,0))&gt;0,vlookup(A681,'Input - Capacities'!$F$3:$W$2013,6,0),"-")</f>
        <v>-</v>
      </c>
      <c r="I681" s="53" t="str">
        <f>if(len(vlookup(A681,'Input - Capacities'!$F$3:$W$2013,7,0))&gt;0,vlookup(A681,'Input - Capacities'!$F$3:$W$2013,7,0),"-")</f>
        <v>-</v>
      </c>
      <c r="J681" s="54" t="str">
        <f>if(len(vlookup(A681,'Input - Capacities'!$F$3:$W$2013,13,0))&gt;0,vlookup(A681,'Input - Capacities'!$F$3:$W$2013,13,0),"-")</f>
        <v>https://www.eia.gov/electricity/gridmonitor/about</v>
      </c>
      <c r="K681" s="55" t="str">
        <f>if(len(vlookup(A681,'Input - Capacities'!$F$3:$W$2013,14,0))&gt;0,vlookup(A681,'Input - Capacities'!$F$3:$W$2013,14,0),"-")</f>
        <v>-</v>
      </c>
      <c r="L681" s="53" t="str">
        <f>if(len(vlookup(A681,'Input - Capacities'!$F$3:$W$2013,17,0))&gt;0,vlookup(A681,'Input - Capacities'!$F$3:$W$2013,17,0),"-")</f>
        <v>Assumption that the max hourly interchange value reached between 2020-Oct 2023 is representative for available transmission capacity between BA's.</v>
      </c>
      <c r="M681" s="53" t="str">
        <f>if(len(vlookup(A681,'Input - Capacities'!$F$3:$W$2013,18,0))&gt;0,vlookup(A681,'Input - Capacities'!$F$3:$W$2013,18,0),"-")</f>
        <v>-</v>
      </c>
    </row>
    <row r="682">
      <c r="A682" s="53" t="str">
        <f t="array" ref="A682">IFERROR(INDEX('Input - Capacities'!$F$3:$F$1128, MATCH(0,COUNTIF($A$1:A681, 'Input - Capacities'!$F$3:$F$1128), 0)),"")</f>
        <v>TRNUSAFLUSAHS</v>
      </c>
      <c r="B682" s="53" t="str">
        <f t="shared" si="2"/>
        <v>USAFL</v>
      </c>
      <c r="C682" s="53" t="str">
        <f t="shared" si="3"/>
        <v>USAHS</v>
      </c>
      <c r="D682" s="53" t="str">
        <f t="shared" ref="D682:E682" si="683">left(B682,3)</f>
        <v>USA</v>
      </c>
      <c r="E682" s="53" t="str">
        <f t="shared" si="683"/>
        <v>USA</v>
      </c>
      <c r="F682" s="53">
        <f>max(SUMIFS('Input - Capacities'!$I$3:$I$1128,'Input - Capacities'!$F$3:$F$1128,A682))</f>
        <v>103</v>
      </c>
      <c r="G682" s="53">
        <f>max(SUMIFS('Input - Capacities'!$J$3:$J$1128,'Input - Capacities'!$F$3:$F$1128,A682))*-1</f>
        <v>103</v>
      </c>
      <c r="H682" s="53" t="str">
        <f>if(len(vlookup(A682,'Input - Capacities'!$F$3:$W$2013,6,0))&gt;0,vlookup(A682,'Input - Capacities'!$F$3:$W$2013,6,0),"-")</f>
        <v>-</v>
      </c>
      <c r="I682" s="53" t="str">
        <f>if(len(vlookup(A682,'Input - Capacities'!$F$3:$W$2013,7,0))&gt;0,vlookup(A682,'Input - Capacities'!$F$3:$W$2013,7,0),"-")</f>
        <v>-</v>
      </c>
      <c r="J682" s="54" t="str">
        <f>if(len(vlookup(A682,'Input - Capacities'!$F$3:$W$2013,13,0))&gt;0,vlookup(A682,'Input - Capacities'!$F$3:$W$2013,13,0),"-")</f>
        <v>https://www.eia.gov/electricity/gridmonitor/about</v>
      </c>
      <c r="K682" s="55" t="str">
        <f>if(len(vlookup(A682,'Input - Capacities'!$F$3:$W$2013,14,0))&gt;0,vlookup(A682,'Input - Capacities'!$F$3:$W$2013,14,0),"-")</f>
        <v>-</v>
      </c>
      <c r="L682" s="53" t="str">
        <f>if(len(vlookup(A682,'Input - Capacities'!$F$3:$W$2013,17,0))&gt;0,vlookup(A682,'Input - Capacities'!$F$3:$W$2013,17,0),"-")</f>
        <v>Assumption that the max hourly interchange value reached between 2020-Oct 2023 is representative for available transmission capacity between BA's.</v>
      </c>
      <c r="M682" s="53" t="str">
        <f>if(len(vlookup(A682,'Input - Capacities'!$F$3:$W$2013,18,0))&gt;0,vlookup(A682,'Input - Capacities'!$F$3:$W$2013,18,0),"-")</f>
        <v>-</v>
      </c>
    </row>
    <row r="683">
      <c r="A683" s="53" t="str">
        <f t="array" ref="A683">IFERROR(INDEX('Input - Capacities'!$F$3:$F$1128, MATCH(0,COUNTIF($A$1:A682, 'Input - Capacities'!$F$3:$F$1128), 0)),"")</f>
        <v>TRNUSAFLUSAJE</v>
      </c>
      <c r="B683" s="53" t="str">
        <f t="shared" si="2"/>
        <v>USAFL</v>
      </c>
      <c r="C683" s="53" t="str">
        <f t="shared" si="3"/>
        <v>USAJE</v>
      </c>
      <c r="D683" s="53" t="str">
        <f t="shared" ref="D683:E683" si="684">left(B683,3)</f>
        <v>USA</v>
      </c>
      <c r="E683" s="53" t="str">
        <f t="shared" si="684"/>
        <v>USA</v>
      </c>
      <c r="F683" s="53">
        <f>max(SUMIFS('Input - Capacities'!$I$3:$I$1128,'Input - Capacities'!$F$3:$F$1128,A683))</f>
        <v>717</v>
      </c>
      <c r="G683" s="53">
        <f>max(SUMIFS('Input - Capacities'!$J$3:$J$1128,'Input - Capacities'!$F$3:$F$1128,A683))*-1</f>
        <v>121</v>
      </c>
      <c r="H683" s="53" t="str">
        <f>if(len(vlookup(A683,'Input - Capacities'!$F$3:$W$2013,6,0))&gt;0,vlookup(A683,'Input - Capacities'!$F$3:$W$2013,6,0),"-")</f>
        <v>-</v>
      </c>
      <c r="I683" s="53" t="str">
        <f>if(len(vlookup(A683,'Input - Capacities'!$F$3:$W$2013,7,0))&gt;0,vlookup(A683,'Input - Capacities'!$F$3:$W$2013,7,0),"-")</f>
        <v>-</v>
      </c>
      <c r="J683" s="54" t="str">
        <f>if(len(vlookup(A683,'Input - Capacities'!$F$3:$W$2013,13,0))&gt;0,vlookup(A683,'Input - Capacities'!$F$3:$W$2013,13,0),"-")</f>
        <v>https://www.eia.gov/electricity/gridmonitor/about</v>
      </c>
      <c r="K683" s="55" t="str">
        <f>if(len(vlookup(A683,'Input - Capacities'!$F$3:$W$2013,14,0))&gt;0,vlookup(A683,'Input - Capacities'!$F$3:$W$2013,14,0),"-")</f>
        <v>-</v>
      </c>
      <c r="L683" s="53" t="str">
        <f>if(len(vlookup(A683,'Input - Capacities'!$F$3:$W$2013,17,0))&gt;0,vlookup(A683,'Input - Capacities'!$F$3:$W$2013,17,0),"-")</f>
        <v>Assumption that the max hourly interchange value reached between 2020-Oct 2023 is representative for available transmission capacity between BA's.</v>
      </c>
      <c r="M683" s="53" t="str">
        <f>if(len(vlookup(A683,'Input - Capacities'!$F$3:$W$2013,18,0))&gt;0,vlookup(A683,'Input - Capacities'!$F$3:$W$2013,18,0),"-")</f>
        <v>-</v>
      </c>
    </row>
    <row r="684">
      <c r="A684" s="53" t="str">
        <f t="array" ref="A684">IFERROR(INDEX('Input - Capacities'!$F$3:$F$1128, MATCH(0,COUNTIF($A$1:A683, 'Input - Capacities'!$F$3:$F$1128), 0)),"")</f>
        <v>TRNUSAFLUSASM</v>
      </c>
      <c r="B684" s="53" t="str">
        <f t="shared" si="2"/>
        <v>USAFL</v>
      </c>
      <c r="C684" s="53" t="str">
        <f t="shared" si="3"/>
        <v>USASM</v>
      </c>
      <c r="D684" s="53" t="str">
        <f t="shared" ref="D684:E684" si="685">left(B684,3)</f>
        <v>USA</v>
      </c>
      <c r="E684" s="53" t="str">
        <f t="shared" si="685"/>
        <v>USA</v>
      </c>
      <c r="F684" s="53">
        <f>max(SUMIFS('Input - Capacities'!$I$3:$I$1128,'Input - Capacities'!$F$3:$F$1128,A684))</f>
        <v>518</v>
      </c>
      <c r="G684" s="53">
        <f>max(SUMIFS('Input - Capacities'!$J$3:$J$1128,'Input - Capacities'!$F$3:$F$1128,A684))*-1</f>
        <v>1147</v>
      </c>
      <c r="H684" s="53" t="str">
        <f>if(len(vlookup(A684,'Input - Capacities'!$F$3:$W$2013,6,0))&gt;0,vlookup(A684,'Input - Capacities'!$F$3:$W$2013,6,0),"-")</f>
        <v>-</v>
      </c>
      <c r="I684" s="53" t="str">
        <f>if(len(vlookup(A684,'Input - Capacities'!$F$3:$W$2013,7,0))&gt;0,vlookup(A684,'Input - Capacities'!$F$3:$W$2013,7,0),"-")</f>
        <v>-</v>
      </c>
      <c r="J684" s="54" t="str">
        <f>if(len(vlookup(A684,'Input - Capacities'!$F$3:$W$2013,13,0))&gt;0,vlookup(A684,'Input - Capacities'!$F$3:$W$2013,13,0),"-")</f>
        <v>https://www.eia.gov/electricity/gridmonitor/about</v>
      </c>
      <c r="K684" s="55" t="str">
        <f>if(len(vlookup(A684,'Input - Capacities'!$F$3:$W$2013,14,0))&gt;0,vlookup(A684,'Input - Capacities'!$F$3:$W$2013,14,0),"-")</f>
        <v>-</v>
      </c>
      <c r="L684" s="53" t="str">
        <f>if(len(vlookup(A684,'Input - Capacities'!$F$3:$W$2013,17,0))&gt;0,vlookup(A684,'Input - Capacities'!$F$3:$W$2013,17,0),"-")</f>
        <v>Assumption that the max hourly interchange value reached between 2020-Oct 2023 is representative for available transmission capacity between BA's.</v>
      </c>
      <c r="M684" s="53" t="str">
        <f>if(len(vlookup(A684,'Input - Capacities'!$F$3:$W$2013,18,0))&gt;0,vlookup(A684,'Input - Capacities'!$F$3:$W$2013,18,0),"-")</f>
        <v>-</v>
      </c>
    </row>
    <row r="685">
      <c r="A685" s="53" t="str">
        <f t="array" ref="A685">IFERROR(INDEX('Input - Capacities'!$F$3:$F$1128, MATCH(0,COUNTIF($A$1:A684, 'Input - Capacities'!$F$3:$F$1128), 0)),"")</f>
        <v>TRNUSAFLUSASO</v>
      </c>
      <c r="B685" s="53" t="str">
        <f t="shared" si="2"/>
        <v>USAFL</v>
      </c>
      <c r="C685" s="53" t="str">
        <f t="shared" si="3"/>
        <v>USASO</v>
      </c>
      <c r="D685" s="53" t="str">
        <f t="shared" ref="D685:E685" si="686">left(B685,3)</f>
        <v>USA</v>
      </c>
      <c r="E685" s="53" t="str">
        <f t="shared" si="686"/>
        <v>USA</v>
      </c>
      <c r="F685" s="53">
        <f>max(SUMIFS('Input - Capacities'!$I$3:$I$1128,'Input - Capacities'!$F$3:$F$1128,A685))</f>
        <v>837</v>
      </c>
      <c r="G685" s="53">
        <f>max(SUMIFS('Input - Capacities'!$J$3:$J$1128,'Input - Capacities'!$F$3:$F$1128,A685))*-1</f>
        <v>1210</v>
      </c>
      <c r="H685" s="53" t="str">
        <f>if(len(vlookup(A685,'Input - Capacities'!$F$3:$W$2013,6,0))&gt;0,vlookup(A685,'Input - Capacities'!$F$3:$W$2013,6,0),"-")</f>
        <v>-</v>
      </c>
      <c r="I685" s="53" t="str">
        <f>if(len(vlookup(A685,'Input - Capacities'!$F$3:$W$2013,7,0))&gt;0,vlookup(A685,'Input - Capacities'!$F$3:$W$2013,7,0),"-")</f>
        <v>-</v>
      </c>
      <c r="J685" s="54" t="str">
        <f>if(len(vlookup(A685,'Input - Capacities'!$F$3:$W$2013,13,0))&gt;0,vlookup(A685,'Input - Capacities'!$F$3:$W$2013,13,0),"-")</f>
        <v>https://www.eia.gov/electricity/gridmonitor/about</v>
      </c>
      <c r="K685" s="55" t="str">
        <f>if(len(vlookup(A685,'Input - Capacities'!$F$3:$W$2013,14,0))&gt;0,vlookup(A685,'Input - Capacities'!$F$3:$W$2013,14,0),"-")</f>
        <v>-</v>
      </c>
      <c r="L685" s="53" t="str">
        <f>if(len(vlookup(A685,'Input - Capacities'!$F$3:$W$2013,17,0))&gt;0,vlookup(A685,'Input - Capacities'!$F$3:$W$2013,17,0),"-")</f>
        <v>Assumption that the max hourly interchange value reached between 2020-Oct 2023 is representative for available transmission capacity between BA's.</v>
      </c>
      <c r="M685" s="53" t="str">
        <f>if(len(vlookup(A685,'Input - Capacities'!$F$3:$W$2013,18,0))&gt;0,vlookup(A685,'Input - Capacities'!$F$3:$W$2013,18,0),"-")</f>
        <v>-</v>
      </c>
    </row>
    <row r="686">
      <c r="A686" s="53" t="str">
        <f t="array" ref="A686">IFERROR(INDEX('Input - Capacities'!$F$3:$F$1128, MATCH(0,COUNTIF($A$1:A685, 'Input - Capacities'!$F$3:$F$1128), 0)),"")</f>
        <v>TRNUSAFLUSATC</v>
      </c>
      <c r="B686" s="53" t="str">
        <f t="shared" si="2"/>
        <v>USAFL</v>
      </c>
      <c r="C686" s="53" t="str">
        <f t="shared" si="3"/>
        <v>USATC</v>
      </c>
      <c r="D686" s="53" t="str">
        <f t="shared" ref="D686:E686" si="687">left(B686,3)</f>
        <v>USA</v>
      </c>
      <c r="E686" s="53" t="str">
        <f t="shared" si="687"/>
        <v>USA</v>
      </c>
      <c r="F686" s="53">
        <f>max(SUMIFS('Input - Capacities'!$I$3:$I$1128,'Input - Capacities'!$F$3:$F$1128,A686))</f>
        <v>303</v>
      </c>
      <c r="G686" s="53">
        <f>max(SUMIFS('Input - Capacities'!$J$3:$J$1128,'Input - Capacities'!$F$3:$F$1128,A686))*-1</f>
        <v>517</v>
      </c>
      <c r="H686" s="53" t="str">
        <f>if(len(vlookup(A686,'Input - Capacities'!$F$3:$W$2013,6,0))&gt;0,vlookup(A686,'Input - Capacities'!$F$3:$W$2013,6,0),"-")</f>
        <v>-</v>
      </c>
      <c r="I686" s="53" t="str">
        <f>if(len(vlookup(A686,'Input - Capacities'!$F$3:$W$2013,7,0))&gt;0,vlookup(A686,'Input - Capacities'!$F$3:$W$2013,7,0),"-")</f>
        <v>-</v>
      </c>
      <c r="J686" s="54" t="str">
        <f>if(len(vlookup(A686,'Input - Capacities'!$F$3:$W$2013,13,0))&gt;0,vlookup(A686,'Input - Capacities'!$F$3:$W$2013,13,0),"-")</f>
        <v>https://www.eia.gov/electricity/gridmonitor/about</v>
      </c>
      <c r="K686" s="55" t="str">
        <f>if(len(vlookup(A686,'Input - Capacities'!$F$3:$W$2013,14,0))&gt;0,vlookup(A686,'Input - Capacities'!$F$3:$W$2013,14,0),"-")</f>
        <v>-</v>
      </c>
      <c r="L686" s="53" t="str">
        <f>if(len(vlookup(A686,'Input - Capacities'!$F$3:$W$2013,17,0))&gt;0,vlookup(A686,'Input - Capacities'!$F$3:$W$2013,17,0),"-")</f>
        <v>Assumption that the max hourly interchange value reached between 2020-Oct 2023 is representative for available transmission capacity between BA's.</v>
      </c>
      <c r="M686" s="53" t="str">
        <f>if(len(vlookup(A686,'Input - Capacities'!$F$3:$W$2013,18,0))&gt;0,vlookup(A686,'Input - Capacities'!$F$3:$W$2013,18,0),"-")</f>
        <v>-</v>
      </c>
    </row>
    <row r="687">
      <c r="A687" s="53" t="str">
        <f t="array" ref="A687">IFERROR(INDEX('Input - Capacities'!$F$3:$F$1128, MATCH(0,COUNTIF($A$1:A686, 'Input - Capacities'!$F$3:$F$1128), 0)),"")</f>
        <v>TRNUSAFMUSAJE</v>
      </c>
      <c r="B687" s="53" t="str">
        <f t="shared" si="2"/>
        <v>USAFM</v>
      </c>
      <c r="C687" s="53" t="str">
        <f t="shared" si="3"/>
        <v>USAJE</v>
      </c>
      <c r="D687" s="53" t="str">
        <f t="shared" ref="D687:E687" si="688">left(B687,3)</f>
        <v>USA</v>
      </c>
      <c r="E687" s="53" t="str">
        <f t="shared" si="688"/>
        <v>USA</v>
      </c>
      <c r="F687" s="53">
        <f>max(SUMIFS('Input - Capacities'!$I$3:$I$1128,'Input - Capacities'!$F$3:$F$1128,A687))</f>
        <v>25</v>
      </c>
      <c r="G687" s="53">
        <f>max(SUMIFS('Input - Capacities'!$J$3:$J$1128,'Input - Capacities'!$F$3:$F$1128,A687))*-1</f>
        <v>63</v>
      </c>
      <c r="H687" s="53" t="str">
        <f>if(len(vlookup(A687,'Input - Capacities'!$F$3:$W$2013,6,0))&gt;0,vlookup(A687,'Input - Capacities'!$F$3:$W$2013,6,0),"-")</f>
        <v>-</v>
      </c>
      <c r="I687" s="53" t="str">
        <f>if(len(vlookup(A687,'Input - Capacities'!$F$3:$W$2013,7,0))&gt;0,vlookup(A687,'Input - Capacities'!$F$3:$W$2013,7,0),"-")</f>
        <v>-</v>
      </c>
      <c r="J687" s="54" t="str">
        <f>if(len(vlookup(A687,'Input - Capacities'!$F$3:$W$2013,13,0))&gt;0,vlookup(A687,'Input - Capacities'!$F$3:$W$2013,13,0),"-")</f>
        <v>https://www.eia.gov/electricity/gridmonitor/about</v>
      </c>
      <c r="K687" s="55" t="str">
        <f>if(len(vlookup(A687,'Input - Capacities'!$F$3:$W$2013,14,0))&gt;0,vlookup(A687,'Input - Capacities'!$F$3:$W$2013,14,0),"-")</f>
        <v>-</v>
      </c>
      <c r="L687" s="53" t="str">
        <f>if(len(vlookup(A687,'Input - Capacities'!$F$3:$W$2013,17,0))&gt;0,vlookup(A687,'Input - Capacities'!$F$3:$W$2013,17,0),"-")</f>
        <v>Assumption that the max hourly interchange value reached between 2020-Oct 2023 is representative for available transmission capacity between BA's.</v>
      </c>
      <c r="M687" s="53" t="str">
        <f>if(len(vlookup(A687,'Input - Capacities'!$F$3:$W$2013,18,0))&gt;0,vlookup(A687,'Input - Capacities'!$F$3:$W$2013,18,0),"-")</f>
        <v>-</v>
      </c>
    </row>
    <row r="688">
      <c r="A688" s="53" t="str">
        <f t="array" ref="A688">IFERROR(INDEX('Input - Capacities'!$F$3:$F$1128, MATCH(0,COUNTIF($A$1:A687, 'Input - Capacities'!$F$3:$F$1128), 0)),"")</f>
        <v>TRNUSAFMUSATC</v>
      </c>
      <c r="B688" s="53" t="str">
        <f t="shared" si="2"/>
        <v>USAFM</v>
      </c>
      <c r="C688" s="53" t="str">
        <f t="shared" si="3"/>
        <v>USATC</v>
      </c>
      <c r="D688" s="53" t="str">
        <f t="shared" ref="D688:E688" si="689">left(B688,3)</f>
        <v>USA</v>
      </c>
      <c r="E688" s="53" t="str">
        <f t="shared" si="689"/>
        <v>USA</v>
      </c>
      <c r="F688" s="53">
        <f>max(SUMIFS('Input - Capacities'!$I$3:$I$1128,'Input - Capacities'!$F$3:$F$1128,A688))</f>
        <v>129</v>
      </c>
      <c r="G688" s="53">
        <f>max(SUMIFS('Input - Capacities'!$J$3:$J$1128,'Input - Capacities'!$F$3:$F$1128,A688))*-1</f>
        <v>471</v>
      </c>
      <c r="H688" s="53" t="str">
        <f>if(len(vlookup(A688,'Input - Capacities'!$F$3:$W$2013,6,0))&gt;0,vlookup(A688,'Input - Capacities'!$F$3:$W$2013,6,0),"-")</f>
        <v>-</v>
      </c>
      <c r="I688" s="53" t="str">
        <f>if(len(vlookup(A688,'Input - Capacities'!$F$3:$W$2013,7,0))&gt;0,vlookup(A688,'Input - Capacities'!$F$3:$W$2013,7,0),"-")</f>
        <v>-</v>
      </c>
      <c r="J688" s="54" t="str">
        <f>if(len(vlookup(A688,'Input - Capacities'!$F$3:$W$2013,13,0))&gt;0,vlookup(A688,'Input - Capacities'!$F$3:$W$2013,13,0),"-")</f>
        <v>https://www.eia.gov/electricity/gridmonitor/about</v>
      </c>
      <c r="K688" s="55" t="str">
        <f>if(len(vlookup(A688,'Input - Capacities'!$F$3:$W$2013,14,0))&gt;0,vlookup(A688,'Input - Capacities'!$F$3:$W$2013,14,0),"-")</f>
        <v>-</v>
      </c>
      <c r="L688" s="53" t="str">
        <f>if(len(vlookup(A688,'Input - Capacities'!$F$3:$W$2013,17,0))&gt;0,vlookup(A688,'Input - Capacities'!$F$3:$W$2013,17,0),"-")</f>
        <v>Assumption that the max hourly interchange value reached between 2020-Oct 2023 is representative for available transmission capacity between BA's.</v>
      </c>
      <c r="M688" s="53" t="str">
        <f>if(len(vlookup(A688,'Input - Capacities'!$F$3:$W$2013,18,0))&gt;0,vlookup(A688,'Input - Capacities'!$F$3:$W$2013,18,0),"-")</f>
        <v>-</v>
      </c>
    </row>
    <row r="689">
      <c r="A689" s="53" t="str">
        <f t="array" ref="A689">IFERROR(INDEX('Input - Capacities'!$F$3:$F$1128, MATCH(0,COUNTIF($A$1:A688, 'Input - Capacities'!$F$3:$F$1128), 0)),"")</f>
        <v>TRNUSAGCUSAPI</v>
      </c>
      <c r="B689" s="53" t="str">
        <f t="shared" si="2"/>
        <v>USAGC</v>
      </c>
      <c r="C689" s="53" t="str">
        <f t="shared" si="3"/>
        <v>USAPI</v>
      </c>
      <c r="D689" s="53" t="str">
        <f t="shared" ref="D689:E689" si="690">left(B689,3)</f>
        <v>USA</v>
      </c>
      <c r="E689" s="53" t="str">
        <f t="shared" si="690"/>
        <v>USA</v>
      </c>
      <c r="F689" s="53">
        <f>max(SUMIFS('Input - Capacities'!$I$3:$I$1128,'Input - Capacities'!$F$3:$F$1128,A689))</f>
        <v>16</v>
      </c>
      <c r="G689" s="53">
        <f>max(SUMIFS('Input - Capacities'!$J$3:$J$1128,'Input - Capacities'!$F$3:$F$1128,A689))*-1</f>
        <v>316</v>
      </c>
      <c r="H689" s="53" t="str">
        <f>if(len(vlookup(A689,'Input - Capacities'!$F$3:$W$2013,6,0))&gt;0,vlookup(A689,'Input - Capacities'!$F$3:$W$2013,6,0),"-")</f>
        <v>-</v>
      </c>
      <c r="I689" s="53" t="str">
        <f>if(len(vlookup(A689,'Input - Capacities'!$F$3:$W$2013,7,0))&gt;0,vlookup(A689,'Input - Capacities'!$F$3:$W$2013,7,0),"-")</f>
        <v>-</v>
      </c>
      <c r="J689" s="54" t="str">
        <f>if(len(vlookup(A689,'Input - Capacities'!$F$3:$W$2013,13,0))&gt;0,vlookup(A689,'Input - Capacities'!$F$3:$W$2013,13,0),"-")</f>
        <v>https://www.eia.gov/electricity/gridmonitor/about</v>
      </c>
      <c r="K689" s="55" t="str">
        <f>if(len(vlookup(A689,'Input - Capacities'!$F$3:$W$2013,14,0))&gt;0,vlookup(A689,'Input - Capacities'!$F$3:$W$2013,14,0),"-")</f>
        <v>-</v>
      </c>
      <c r="L689" s="53" t="str">
        <f>if(len(vlookup(A689,'Input - Capacities'!$F$3:$W$2013,17,0))&gt;0,vlookup(A689,'Input - Capacities'!$F$3:$W$2013,17,0),"-")</f>
        <v>Assumption that the max hourly interchange value reached between 2020-Oct 2023 is representative for available transmission capacity between BA's.</v>
      </c>
      <c r="M689" s="53" t="str">
        <f>if(len(vlookup(A689,'Input - Capacities'!$F$3:$W$2013,18,0))&gt;0,vlookup(A689,'Input - Capacities'!$F$3:$W$2013,18,0),"-")</f>
        <v>-</v>
      </c>
    </row>
    <row r="690">
      <c r="A690" s="53" t="str">
        <f t="array" ref="A690">IFERROR(INDEX('Input - Capacities'!$F$3:$F$1128, MATCH(0,COUNTIF($A$1:A689, 'Input - Capacities'!$F$3:$F$1128), 0)),"")</f>
        <v>TRNUSAGCUSAPW</v>
      </c>
      <c r="B690" s="53" t="str">
        <f t="shared" si="2"/>
        <v>USAGC</v>
      </c>
      <c r="C690" s="53" t="str">
        <f t="shared" si="3"/>
        <v>USAPW</v>
      </c>
      <c r="D690" s="53" t="str">
        <f t="shared" ref="D690:E690" si="691">left(B690,3)</f>
        <v>USA</v>
      </c>
      <c r="E690" s="53" t="str">
        <f t="shared" si="691"/>
        <v>USA</v>
      </c>
      <c r="F690" s="53">
        <f>max(SUMIFS('Input - Capacities'!$I$3:$I$1128,'Input - Capacities'!$F$3:$F$1128,A690))</f>
        <v>202</v>
      </c>
      <c r="G690" s="53">
        <f>max(SUMIFS('Input - Capacities'!$J$3:$J$1128,'Input - Capacities'!$F$3:$F$1128,A690))*-1</f>
        <v>73</v>
      </c>
      <c r="H690" s="53" t="str">
        <f>if(len(vlookup(A690,'Input - Capacities'!$F$3:$W$2013,6,0))&gt;0,vlookup(A690,'Input - Capacities'!$F$3:$W$2013,6,0),"-")</f>
        <v>-</v>
      </c>
      <c r="I690" s="53" t="str">
        <f>if(len(vlookup(A690,'Input - Capacities'!$F$3:$W$2013,7,0))&gt;0,vlookup(A690,'Input - Capacities'!$F$3:$W$2013,7,0),"-")</f>
        <v>-</v>
      </c>
      <c r="J690" s="54" t="str">
        <f>if(len(vlookup(A690,'Input - Capacities'!$F$3:$W$2013,13,0))&gt;0,vlookup(A690,'Input - Capacities'!$F$3:$W$2013,13,0),"-")</f>
        <v>https://www.eia.gov/electricity/gridmonitor/about</v>
      </c>
      <c r="K690" s="55" t="str">
        <f>if(len(vlookup(A690,'Input - Capacities'!$F$3:$W$2013,14,0))&gt;0,vlookup(A690,'Input - Capacities'!$F$3:$W$2013,14,0),"-")</f>
        <v>-</v>
      </c>
      <c r="L690" s="53" t="str">
        <f>if(len(vlookup(A690,'Input - Capacities'!$F$3:$W$2013,17,0))&gt;0,vlookup(A690,'Input - Capacities'!$F$3:$W$2013,17,0),"-")</f>
        <v>Assumption that the max hourly interchange value reached between 2020-Oct 2023 is representative for available transmission capacity between BA's.</v>
      </c>
      <c r="M690" s="53" t="str">
        <f>if(len(vlookup(A690,'Input - Capacities'!$F$3:$W$2013,18,0))&gt;0,vlookup(A690,'Input - Capacities'!$F$3:$W$2013,18,0),"-")</f>
        <v>-</v>
      </c>
    </row>
    <row r="691">
      <c r="A691" s="53" t="str">
        <f t="array" ref="A691">IFERROR(INDEX('Input - Capacities'!$F$3:$F$1128, MATCH(0,COUNTIF($A$1:A690, 'Input - Capacities'!$F$3:$F$1128), 0)),"")</f>
        <v>TRNUSAGDUSAPN</v>
      </c>
      <c r="B691" s="53" t="str">
        <f t="shared" si="2"/>
        <v>USAGD</v>
      </c>
      <c r="C691" s="53" t="str">
        <f t="shared" si="3"/>
        <v>USAPN</v>
      </c>
      <c r="D691" s="53" t="str">
        <f t="shared" ref="D691:E691" si="692">left(B691,3)</f>
        <v>USA</v>
      </c>
      <c r="E691" s="53" t="str">
        <f t="shared" si="692"/>
        <v>USA</v>
      </c>
      <c r="F691" s="53">
        <f>max(SUMIFS('Input - Capacities'!$I$3:$I$1128,'Input - Capacities'!$F$3:$F$1128,A691))</f>
        <v>495</v>
      </c>
      <c r="G691" s="53">
        <f>max(SUMIFS('Input - Capacities'!$J$3:$J$1128,'Input - Capacities'!$F$3:$F$1128,A691))*-1</f>
        <v>5</v>
      </c>
      <c r="H691" s="53" t="str">
        <f>if(len(vlookup(A691,'Input - Capacities'!$F$3:$W$2013,6,0))&gt;0,vlookup(A691,'Input - Capacities'!$F$3:$W$2013,6,0),"-")</f>
        <v>-</v>
      </c>
      <c r="I691" s="53" t="str">
        <f>if(len(vlookup(A691,'Input - Capacities'!$F$3:$W$2013,7,0))&gt;0,vlookup(A691,'Input - Capacities'!$F$3:$W$2013,7,0),"-")</f>
        <v>-</v>
      </c>
      <c r="J691" s="54" t="str">
        <f>if(len(vlookup(A691,'Input - Capacities'!$F$3:$W$2013,13,0))&gt;0,vlookup(A691,'Input - Capacities'!$F$3:$W$2013,13,0),"-")</f>
        <v>https://www.eia.gov/electricity/gridmonitor/about</v>
      </c>
      <c r="K691" s="55" t="str">
        <f>if(len(vlookup(A691,'Input - Capacities'!$F$3:$W$2013,14,0))&gt;0,vlookup(A691,'Input - Capacities'!$F$3:$W$2013,14,0),"-")</f>
        <v>-</v>
      </c>
      <c r="L691" s="53" t="str">
        <f>if(len(vlookup(A691,'Input - Capacities'!$F$3:$W$2013,17,0))&gt;0,vlookup(A691,'Input - Capacities'!$F$3:$W$2013,17,0),"-")</f>
        <v>Assumption that the max hourly interchange value reached between 2020-Oct 2023 is representative for available transmission capacity between BA's.</v>
      </c>
      <c r="M691" s="53" t="str">
        <f>if(len(vlookup(A691,'Input - Capacities'!$F$3:$W$2013,18,0))&gt;0,vlookup(A691,'Input - Capacities'!$F$3:$W$2013,18,0),"-")</f>
        <v>-</v>
      </c>
    </row>
    <row r="692">
      <c r="A692" s="53" t="str">
        <f t="array" ref="A692">IFERROR(INDEX('Input - Capacities'!$F$3:$F$1128, MATCH(0,COUNTIF($A$1:A691, 'Input - Capacities'!$F$3:$F$1128), 0)),"")</f>
        <v>TRNUSAGDUSASR</v>
      </c>
      <c r="B692" s="53" t="str">
        <f t="shared" si="2"/>
        <v>USAGD</v>
      </c>
      <c r="C692" s="53" t="str">
        <f t="shared" si="3"/>
        <v>USASR</v>
      </c>
      <c r="D692" s="53" t="str">
        <f t="shared" ref="D692:E692" si="693">left(B692,3)</f>
        <v>USA</v>
      </c>
      <c r="E692" s="53" t="str">
        <f t="shared" si="693"/>
        <v>USA</v>
      </c>
      <c r="F692" s="53">
        <f>max(SUMIFS('Input - Capacities'!$I$3:$I$1128,'Input - Capacities'!$F$3:$F$1128,A692))</f>
        <v>684</v>
      </c>
      <c r="G692" s="53">
        <f>max(SUMIFS('Input - Capacities'!$J$3:$J$1128,'Input - Capacities'!$F$3:$F$1128,A692))*-1</f>
        <v>3</v>
      </c>
      <c r="H692" s="53" t="str">
        <f>if(len(vlookup(A692,'Input - Capacities'!$F$3:$W$2013,6,0))&gt;0,vlookup(A692,'Input - Capacities'!$F$3:$W$2013,6,0),"-")</f>
        <v>-</v>
      </c>
      <c r="I692" s="53" t="str">
        <f>if(len(vlookup(A692,'Input - Capacities'!$F$3:$W$2013,7,0))&gt;0,vlookup(A692,'Input - Capacities'!$F$3:$W$2013,7,0),"-")</f>
        <v>-</v>
      </c>
      <c r="J692" s="54" t="str">
        <f>if(len(vlookup(A692,'Input - Capacities'!$F$3:$W$2013,13,0))&gt;0,vlookup(A692,'Input - Capacities'!$F$3:$W$2013,13,0),"-")</f>
        <v>https://www.eia.gov/electricity/gridmonitor/about</v>
      </c>
      <c r="K692" s="55" t="str">
        <f>if(len(vlookup(A692,'Input - Capacities'!$F$3:$W$2013,14,0))&gt;0,vlookup(A692,'Input - Capacities'!$F$3:$W$2013,14,0),"-")</f>
        <v>-</v>
      </c>
      <c r="L692" s="53" t="str">
        <f>if(len(vlookup(A692,'Input - Capacities'!$F$3:$W$2013,17,0))&gt;0,vlookup(A692,'Input - Capacities'!$F$3:$W$2013,17,0),"-")</f>
        <v>Assumption that the max hourly interchange value reached between 2020-Oct 2023 is representative for available transmission capacity between BA's.</v>
      </c>
      <c r="M692" s="53" t="str">
        <f>if(len(vlookup(A692,'Input - Capacities'!$F$3:$W$2013,18,0))&gt;0,vlookup(A692,'Input - Capacities'!$F$3:$W$2013,18,0),"-")</f>
        <v>-</v>
      </c>
    </row>
    <row r="693">
      <c r="A693" s="53" t="str">
        <f t="array" ref="A693">IFERROR(INDEX('Input - Capacities'!$F$3:$F$1128, MATCH(0,COUNTIF($A$1:A692, 'Input - Capacities'!$F$3:$F$1128), 0)),"")</f>
        <v>TRNUSAGFUSAWC</v>
      </c>
      <c r="B693" s="53" t="str">
        <f t="shared" si="2"/>
        <v>USAGF</v>
      </c>
      <c r="C693" s="53" t="str">
        <f t="shared" si="3"/>
        <v>USAWC</v>
      </c>
      <c r="D693" s="53" t="str">
        <f t="shared" ref="D693:E693" si="694">left(B693,3)</f>
        <v>USA</v>
      </c>
      <c r="E693" s="53" t="str">
        <f t="shared" si="694"/>
        <v>USA</v>
      </c>
      <c r="F693" s="53">
        <f>max(SUMIFS('Input - Capacities'!$I$3:$I$1128,'Input - Capacities'!$F$3:$F$1128,A693))</f>
        <v>567</v>
      </c>
      <c r="G693" s="53">
        <f>max(SUMIFS('Input - Capacities'!$J$3:$J$1128,'Input - Capacities'!$F$3:$F$1128,A693))*-1</f>
        <v>3</v>
      </c>
      <c r="H693" s="53" t="str">
        <f>if(len(vlookup(A693,'Input - Capacities'!$F$3:$W$2013,6,0))&gt;0,vlookup(A693,'Input - Capacities'!$F$3:$W$2013,6,0),"-")</f>
        <v>-</v>
      </c>
      <c r="I693" s="53" t="str">
        <f>if(len(vlookup(A693,'Input - Capacities'!$F$3:$W$2013,7,0))&gt;0,vlookup(A693,'Input - Capacities'!$F$3:$W$2013,7,0),"-")</f>
        <v>-</v>
      </c>
      <c r="J693" s="54" t="str">
        <f>if(len(vlookup(A693,'Input - Capacities'!$F$3:$W$2013,13,0))&gt;0,vlookup(A693,'Input - Capacities'!$F$3:$W$2013,13,0),"-")</f>
        <v>https://www.eia.gov/electricity/gridmonitor/about</v>
      </c>
      <c r="K693" s="55" t="str">
        <f>if(len(vlookup(A693,'Input - Capacities'!$F$3:$W$2013,14,0))&gt;0,vlookup(A693,'Input - Capacities'!$F$3:$W$2013,14,0),"-")</f>
        <v>-</v>
      </c>
      <c r="L693" s="53" t="str">
        <f>if(len(vlookup(A693,'Input - Capacities'!$F$3:$W$2013,17,0))&gt;0,vlookup(A693,'Input - Capacities'!$F$3:$W$2013,17,0),"-")</f>
        <v>Assumption that the max hourly interchange value reached between 2020-Oct 2023 is representative for available transmission capacity between BA's.</v>
      </c>
      <c r="M693" s="53" t="str">
        <f>if(len(vlookup(A693,'Input - Capacities'!$F$3:$W$2013,18,0))&gt;0,vlookup(A693,'Input - Capacities'!$F$3:$W$2013,18,0),"-")</f>
        <v>-</v>
      </c>
    </row>
    <row r="694">
      <c r="A694" s="53" t="str">
        <f t="array" ref="A694">IFERROR(INDEX('Input - Capacities'!$F$3:$F$1128, MATCH(0,COUNTIF($A$1:A693, 'Input - Capacities'!$F$3:$F$1128), 0)),"")</f>
        <v>TRNUSAGLUSALG</v>
      </c>
      <c r="B694" s="53" t="str">
        <f t="shared" si="2"/>
        <v>USAGL</v>
      </c>
      <c r="C694" s="53" t="str">
        <f t="shared" si="3"/>
        <v>USALG</v>
      </c>
      <c r="D694" s="53" t="str">
        <f t="shared" ref="D694:E694" si="695">left(B694,3)</f>
        <v>USA</v>
      </c>
      <c r="E694" s="53" t="str">
        <f t="shared" si="695"/>
        <v>USA</v>
      </c>
      <c r="F694" s="53">
        <f>max(SUMIFS('Input - Capacities'!$I$3:$I$1128,'Input - Capacities'!$F$3:$F$1128,A694))</f>
        <v>0</v>
      </c>
      <c r="G694" s="53">
        <f>max(SUMIFS('Input - Capacities'!$J$3:$J$1128,'Input - Capacities'!$F$3:$F$1128,A694))*-1</f>
        <v>0</v>
      </c>
      <c r="H694" s="53" t="str">
        <f>if(len(vlookup(A694,'Input - Capacities'!$F$3:$W$2013,6,0))&gt;0,vlookup(A694,'Input - Capacities'!$F$3:$W$2013,6,0),"-")</f>
        <v>-</v>
      </c>
      <c r="I694" s="53" t="str">
        <f>if(len(vlookup(A694,'Input - Capacities'!$F$3:$W$2013,7,0))&gt;0,vlookup(A694,'Input - Capacities'!$F$3:$W$2013,7,0),"-")</f>
        <v>-</v>
      </c>
      <c r="J694" s="54" t="str">
        <f>if(len(vlookup(A694,'Input - Capacities'!$F$3:$W$2013,13,0))&gt;0,vlookup(A694,'Input - Capacities'!$F$3:$W$2013,13,0),"-")</f>
        <v>https://www.eia.gov/electricity/gridmonitor/about</v>
      </c>
      <c r="K694" s="55" t="str">
        <f>if(len(vlookup(A694,'Input - Capacities'!$F$3:$W$2013,14,0))&gt;0,vlookup(A694,'Input - Capacities'!$F$3:$W$2013,14,0),"-")</f>
        <v>-</v>
      </c>
      <c r="L694" s="53" t="str">
        <f>if(len(vlookup(A694,'Input - Capacities'!$F$3:$W$2013,17,0))&gt;0,vlookup(A694,'Input - Capacities'!$F$3:$W$2013,17,0),"-")</f>
        <v>Assumption that the max hourly interchange value reached between 2020-Oct 2023 is representative for available transmission capacity between BA's.</v>
      </c>
      <c r="M694" s="53" t="str">
        <f>if(len(vlookup(A694,'Input - Capacities'!$F$3:$W$2013,18,0))&gt;0,vlookup(A694,'Input - Capacities'!$F$3:$W$2013,18,0),"-")</f>
        <v>-</v>
      </c>
    </row>
    <row r="695">
      <c r="A695" s="53" t="str">
        <f t="array" ref="A695">IFERROR(INDEX('Input - Capacities'!$F$3:$F$1128, MATCH(0,COUNTIF($A$1:A694, 'Input - Capacities'!$F$3:$F$1128), 0)),"")</f>
        <v>TRNUSAGLUSAMI</v>
      </c>
      <c r="B695" s="53" t="str">
        <f t="shared" si="2"/>
        <v>USAGL</v>
      </c>
      <c r="C695" s="53" t="str">
        <f t="shared" si="3"/>
        <v>USAMI</v>
      </c>
      <c r="D695" s="53" t="str">
        <f t="shared" ref="D695:E695" si="696">left(B695,3)</f>
        <v>USA</v>
      </c>
      <c r="E695" s="53" t="str">
        <f t="shared" si="696"/>
        <v>USA</v>
      </c>
      <c r="F695" s="53">
        <f>max(SUMIFS('Input - Capacities'!$I$3:$I$1128,'Input - Capacities'!$F$3:$F$1128,A695))</f>
        <v>0</v>
      </c>
      <c r="G695" s="53">
        <f>max(SUMIFS('Input - Capacities'!$J$3:$J$1128,'Input - Capacities'!$F$3:$F$1128,A695))*-1</f>
        <v>0</v>
      </c>
      <c r="H695" s="53" t="str">
        <f>if(len(vlookup(A695,'Input - Capacities'!$F$3:$W$2013,6,0))&gt;0,vlookup(A695,'Input - Capacities'!$F$3:$W$2013,6,0),"-")</f>
        <v>-</v>
      </c>
      <c r="I695" s="53" t="str">
        <f>if(len(vlookup(A695,'Input - Capacities'!$F$3:$W$2013,7,0))&gt;0,vlookup(A695,'Input - Capacities'!$F$3:$W$2013,7,0),"-")</f>
        <v>-</v>
      </c>
      <c r="J695" s="54" t="str">
        <f>if(len(vlookup(A695,'Input - Capacities'!$F$3:$W$2013,13,0))&gt;0,vlookup(A695,'Input - Capacities'!$F$3:$W$2013,13,0),"-")</f>
        <v>https://www.eia.gov/electricity/gridmonitor/about</v>
      </c>
      <c r="K695" s="55" t="str">
        <f>if(len(vlookup(A695,'Input - Capacities'!$F$3:$W$2013,14,0))&gt;0,vlookup(A695,'Input - Capacities'!$F$3:$W$2013,14,0),"-")</f>
        <v>-</v>
      </c>
      <c r="L695" s="53" t="str">
        <f>if(len(vlookup(A695,'Input - Capacities'!$F$3:$W$2013,17,0))&gt;0,vlookup(A695,'Input - Capacities'!$F$3:$W$2013,17,0),"-")</f>
        <v>Assumption that the max hourly interchange value reached between 2020-Oct 2023 is representative for available transmission capacity between BA's.</v>
      </c>
      <c r="M695" s="53" t="str">
        <f>if(len(vlookup(A695,'Input - Capacities'!$F$3:$W$2013,18,0))&gt;0,vlookup(A695,'Input - Capacities'!$F$3:$W$2013,18,0),"-")</f>
        <v>-</v>
      </c>
    </row>
    <row r="696">
      <c r="A696" s="53" t="str">
        <f t="array" ref="A696">IFERROR(INDEX('Input - Capacities'!$F$3:$F$1128, MATCH(0,COUNTIF($A$1:A695, 'Input - Capacities'!$F$3:$F$1128), 0)),"")</f>
        <v>TRNUSAGWUSANW</v>
      </c>
      <c r="B696" s="53" t="str">
        <f t="shared" si="2"/>
        <v>USAGW</v>
      </c>
      <c r="C696" s="53" t="str">
        <f t="shared" si="3"/>
        <v>USANW</v>
      </c>
      <c r="D696" s="53" t="str">
        <f t="shared" ref="D696:E696" si="697">left(B696,3)</f>
        <v>USA</v>
      </c>
      <c r="E696" s="53" t="str">
        <f t="shared" si="697"/>
        <v>USA</v>
      </c>
      <c r="F696" s="53">
        <f>max(SUMIFS('Input - Capacities'!$I$3:$I$1128,'Input - Capacities'!$F$3:$F$1128,A696))</f>
        <v>189</v>
      </c>
      <c r="G696" s="53">
        <f>max(SUMIFS('Input - Capacities'!$J$3:$J$1128,'Input - Capacities'!$F$3:$F$1128,A696))*-1</f>
        <v>4</v>
      </c>
      <c r="H696" s="53" t="str">
        <f>if(len(vlookup(A696,'Input - Capacities'!$F$3:$W$2013,6,0))&gt;0,vlookup(A696,'Input - Capacities'!$F$3:$W$2013,6,0),"-")</f>
        <v>-</v>
      </c>
      <c r="I696" s="53" t="str">
        <f>if(len(vlookup(A696,'Input - Capacities'!$F$3:$W$2013,7,0))&gt;0,vlookup(A696,'Input - Capacities'!$F$3:$W$2013,7,0),"-")</f>
        <v>-</v>
      </c>
      <c r="J696" s="54" t="str">
        <f>if(len(vlookup(A696,'Input - Capacities'!$F$3:$W$2013,13,0))&gt;0,vlookup(A696,'Input - Capacities'!$F$3:$W$2013,13,0),"-")</f>
        <v>https://www.eia.gov/electricity/gridmonitor/about</v>
      </c>
      <c r="K696" s="55" t="str">
        <f>if(len(vlookup(A696,'Input - Capacities'!$F$3:$W$2013,14,0))&gt;0,vlookup(A696,'Input - Capacities'!$F$3:$W$2013,14,0),"-")</f>
        <v>-</v>
      </c>
      <c r="L696" s="53" t="str">
        <f>if(len(vlookup(A696,'Input - Capacities'!$F$3:$W$2013,17,0))&gt;0,vlookup(A696,'Input - Capacities'!$F$3:$W$2013,17,0),"-")</f>
        <v>Assumption that the max hourly interchange value reached between 2020-Oct 2023 is representative for available transmission capacity between BA's.</v>
      </c>
      <c r="M696" s="53" t="str">
        <f>if(len(vlookup(A696,'Input - Capacities'!$F$3:$W$2013,18,0))&gt;0,vlookup(A696,'Input - Capacities'!$F$3:$W$2013,18,0),"-")</f>
        <v>-</v>
      </c>
    </row>
    <row r="697">
      <c r="A697" s="53" t="str">
        <f t="array" ref="A697">IFERROR(INDEX('Input - Capacities'!$F$3:$F$1128, MATCH(0,COUNTIF($A$1:A696, 'Input - Capacities'!$F$3:$F$1128), 0)),"")</f>
        <v>TRNUSAHGUSASR</v>
      </c>
      <c r="B697" s="53" t="str">
        <f t="shared" si="2"/>
        <v>USAHG</v>
      </c>
      <c r="C697" s="53" t="str">
        <f t="shared" si="3"/>
        <v>USASR</v>
      </c>
      <c r="D697" s="53" t="str">
        <f t="shared" ref="D697:E697" si="698">left(B697,3)</f>
        <v>USA</v>
      </c>
      <c r="E697" s="53" t="str">
        <f t="shared" si="698"/>
        <v>USA</v>
      </c>
      <c r="F697" s="53">
        <f>max(SUMIFS('Input - Capacities'!$I$3:$I$1128,'Input - Capacities'!$F$3:$F$1128,A697))</f>
        <v>973</v>
      </c>
      <c r="G697" s="53">
        <f>max(SUMIFS('Input - Capacities'!$J$3:$J$1128,'Input - Capacities'!$F$3:$F$1128,A697))*-1</f>
        <v>5</v>
      </c>
      <c r="H697" s="53" t="str">
        <f>if(len(vlookup(A697,'Input - Capacities'!$F$3:$W$2013,6,0))&gt;0,vlookup(A697,'Input - Capacities'!$F$3:$W$2013,6,0),"-")</f>
        <v>-</v>
      </c>
      <c r="I697" s="53" t="str">
        <f>if(len(vlookup(A697,'Input - Capacities'!$F$3:$W$2013,7,0))&gt;0,vlookup(A697,'Input - Capacities'!$F$3:$W$2013,7,0),"-")</f>
        <v>-</v>
      </c>
      <c r="J697" s="54" t="str">
        <f>if(len(vlookup(A697,'Input - Capacities'!$F$3:$W$2013,13,0))&gt;0,vlookup(A697,'Input - Capacities'!$F$3:$W$2013,13,0),"-")</f>
        <v>https://www.eia.gov/electricity/gridmonitor/about</v>
      </c>
      <c r="K697" s="55" t="str">
        <f>if(len(vlookup(A697,'Input - Capacities'!$F$3:$W$2013,14,0))&gt;0,vlookup(A697,'Input - Capacities'!$F$3:$W$2013,14,0),"-")</f>
        <v>-</v>
      </c>
      <c r="L697" s="53" t="str">
        <f>if(len(vlookup(A697,'Input - Capacities'!$F$3:$W$2013,17,0))&gt;0,vlookup(A697,'Input - Capacities'!$F$3:$W$2013,17,0),"-")</f>
        <v>Assumption that the max hourly interchange value reached between 2020-Oct 2023 is representative for available transmission capacity between BA's.</v>
      </c>
      <c r="M697" s="53" t="str">
        <f>if(len(vlookup(A697,'Input - Capacities'!$F$3:$W$2013,18,0))&gt;0,vlookup(A697,'Input - Capacities'!$F$3:$W$2013,18,0),"-")</f>
        <v>-</v>
      </c>
    </row>
    <row r="698">
      <c r="A698" s="53" t="str">
        <f t="array" ref="A698">IFERROR(INDEX('Input - Capacities'!$F$3:$F$1128, MATCH(0,COUNTIF($A$1:A697, 'Input - Capacities'!$F$3:$F$1128), 0)),"")</f>
        <v>TRNUSAHGUSAWC</v>
      </c>
      <c r="B698" s="53" t="str">
        <f t="shared" si="2"/>
        <v>USAHG</v>
      </c>
      <c r="C698" s="53" t="str">
        <f t="shared" si="3"/>
        <v>USAWC</v>
      </c>
      <c r="D698" s="53" t="str">
        <f t="shared" ref="D698:E698" si="699">left(B698,3)</f>
        <v>USA</v>
      </c>
      <c r="E698" s="53" t="str">
        <f t="shared" si="699"/>
        <v>USA</v>
      </c>
      <c r="F698" s="53">
        <f>max(SUMIFS('Input - Capacities'!$I$3:$I$1128,'Input - Capacities'!$F$3:$F$1128,A698))</f>
        <v>0</v>
      </c>
      <c r="G698" s="53">
        <f>max(SUMIFS('Input - Capacities'!$J$3:$J$1128,'Input - Capacities'!$F$3:$F$1128,A698))*-1</f>
        <v>0</v>
      </c>
      <c r="H698" s="53" t="str">
        <f>if(len(vlookup(A698,'Input - Capacities'!$F$3:$W$2013,6,0))&gt;0,vlookup(A698,'Input - Capacities'!$F$3:$W$2013,6,0),"-")</f>
        <v>-</v>
      </c>
      <c r="I698" s="53" t="str">
        <f>if(len(vlookup(A698,'Input - Capacities'!$F$3:$W$2013,7,0))&gt;0,vlookup(A698,'Input - Capacities'!$F$3:$W$2013,7,0),"-")</f>
        <v>-</v>
      </c>
      <c r="J698" s="54" t="str">
        <f>if(len(vlookup(A698,'Input - Capacities'!$F$3:$W$2013,13,0))&gt;0,vlookup(A698,'Input - Capacities'!$F$3:$W$2013,13,0),"-")</f>
        <v>https://www.eia.gov/electricity/gridmonitor/about</v>
      </c>
      <c r="K698" s="55" t="str">
        <f>if(len(vlookup(A698,'Input - Capacities'!$F$3:$W$2013,14,0))&gt;0,vlookup(A698,'Input - Capacities'!$F$3:$W$2013,14,0),"-")</f>
        <v>-</v>
      </c>
      <c r="L698" s="53" t="str">
        <f>if(len(vlookup(A698,'Input - Capacities'!$F$3:$W$2013,17,0))&gt;0,vlookup(A698,'Input - Capacities'!$F$3:$W$2013,17,0),"-")</f>
        <v>Assumption that the max hourly interchange value reached between 2020-Oct 2023 is representative for available transmission capacity between BA's.</v>
      </c>
      <c r="M698" s="53" t="str">
        <f>if(len(vlookup(A698,'Input - Capacities'!$F$3:$W$2013,18,0))&gt;0,vlookup(A698,'Input - Capacities'!$F$3:$W$2013,18,0),"-")</f>
        <v>-</v>
      </c>
    </row>
    <row r="699">
      <c r="A699" s="53" t="str">
        <f t="array" ref="A699">IFERROR(INDEX('Input - Capacities'!$F$3:$F$1128, MATCH(0,COUNTIF($A$1:A698, 'Input - Capacities'!$F$3:$F$1128), 0)),"")</f>
        <v>TRNUSAIIUSAWC</v>
      </c>
      <c r="B699" s="53" t="str">
        <f t="shared" si="2"/>
        <v>USAII</v>
      </c>
      <c r="C699" s="53" t="str">
        <f t="shared" si="3"/>
        <v>USAWC</v>
      </c>
      <c r="D699" s="53" t="str">
        <f t="shared" ref="D699:E699" si="700">left(B699,3)</f>
        <v>USA</v>
      </c>
      <c r="E699" s="53" t="str">
        <f t="shared" si="700"/>
        <v>USA</v>
      </c>
      <c r="F699" s="53">
        <f>max(SUMIFS('Input - Capacities'!$I$3:$I$1128,'Input - Capacities'!$F$3:$F$1128,A699))</f>
        <v>77</v>
      </c>
      <c r="G699" s="53">
        <f>max(SUMIFS('Input - Capacities'!$J$3:$J$1128,'Input - Capacities'!$F$3:$F$1128,A699))*-1</f>
        <v>77</v>
      </c>
      <c r="H699" s="53" t="str">
        <f>if(len(vlookup(A699,'Input - Capacities'!$F$3:$W$2013,6,0))&gt;0,vlookup(A699,'Input - Capacities'!$F$3:$W$2013,6,0),"-")</f>
        <v>-</v>
      </c>
      <c r="I699" s="53" t="str">
        <f>if(len(vlookup(A699,'Input - Capacities'!$F$3:$W$2013,7,0))&gt;0,vlookup(A699,'Input - Capacities'!$F$3:$W$2013,7,0),"-")</f>
        <v>-</v>
      </c>
      <c r="J699" s="54" t="str">
        <f>if(len(vlookup(A699,'Input - Capacities'!$F$3:$W$2013,13,0))&gt;0,vlookup(A699,'Input - Capacities'!$F$3:$W$2013,13,0),"-")</f>
        <v>https://www.eia.gov/electricity/gridmonitor/about</v>
      </c>
      <c r="K699" s="55" t="str">
        <f>if(len(vlookup(A699,'Input - Capacities'!$F$3:$W$2013,14,0))&gt;0,vlookup(A699,'Input - Capacities'!$F$3:$W$2013,14,0),"-")</f>
        <v>-</v>
      </c>
      <c r="L699" s="53" t="str">
        <f>if(len(vlookup(A699,'Input - Capacities'!$F$3:$W$2013,17,0))&gt;0,vlookup(A699,'Input - Capacities'!$F$3:$W$2013,17,0),"-")</f>
        <v>Assumption that the max hourly interchange value reached between 2020-Oct 2023 is representative for available transmission capacity between BA's.</v>
      </c>
      <c r="M699" s="53" t="str">
        <f>if(len(vlookup(A699,'Input - Capacities'!$F$3:$W$2013,18,0))&gt;0,vlookup(A699,'Input - Capacities'!$F$3:$W$2013,18,0),"-")</f>
        <v>-</v>
      </c>
    </row>
    <row r="700">
      <c r="A700" s="53" t="str">
        <f t="array" ref="A700">IFERROR(INDEX('Input - Capacities'!$F$3:$F$1128, MATCH(0,COUNTIF($A$1:A699, 'Input - Capacities'!$F$3:$F$1128), 0)),"")</f>
        <v>TRNUSAIPUSANE</v>
      </c>
      <c r="B700" s="53" t="str">
        <f t="shared" si="2"/>
        <v>USAIP</v>
      </c>
      <c r="C700" s="53" t="str">
        <f t="shared" si="3"/>
        <v>USANE</v>
      </c>
      <c r="D700" s="53" t="str">
        <f t="shared" ref="D700:E700" si="701">left(B700,3)</f>
        <v>USA</v>
      </c>
      <c r="E700" s="53" t="str">
        <f t="shared" si="701"/>
        <v>USA</v>
      </c>
      <c r="F700" s="53">
        <f>max(SUMIFS('Input - Capacities'!$I$3:$I$1128,'Input - Capacities'!$F$3:$F$1128,A700))</f>
        <v>264</v>
      </c>
      <c r="G700" s="53">
        <f>max(SUMIFS('Input - Capacities'!$J$3:$J$1128,'Input - Capacities'!$F$3:$F$1128,A700))*-1</f>
        <v>183</v>
      </c>
      <c r="H700" s="53" t="str">
        <f>if(len(vlookup(A700,'Input - Capacities'!$F$3:$W$2013,6,0))&gt;0,vlookup(A700,'Input - Capacities'!$F$3:$W$2013,6,0),"-")</f>
        <v>-</v>
      </c>
      <c r="I700" s="53" t="str">
        <f>if(len(vlookup(A700,'Input - Capacities'!$F$3:$W$2013,7,0))&gt;0,vlookup(A700,'Input - Capacities'!$F$3:$W$2013,7,0),"-")</f>
        <v>-</v>
      </c>
      <c r="J700" s="54" t="str">
        <f>if(len(vlookup(A700,'Input - Capacities'!$F$3:$W$2013,13,0))&gt;0,vlookup(A700,'Input - Capacities'!$F$3:$W$2013,13,0),"-")</f>
        <v>https://www.eia.gov/electricity/gridmonitor/about</v>
      </c>
      <c r="K700" s="55" t="str">
        <f>if(len(vlookup(A700,'Input - Capacities'!$F$3:$W$2013,14,0))&gt;0,vlookup(A700,'Input - Capacities'!$F$3:$W$2013,14,0),"-")</f>
        <v>-</v>
      </c>
      <c r="L700" s="53" t="str">
        <f>if(len(vlookup(A700,'Input - Capacities'!$F$3:$W$2013,17,0))&gt;0,vlookup(A700,'Input - Capacities'!$F$3:$W$2013,17,0),"-")</f>
        <v>Assumption that the max hourly interchange value reached between 2020-Oct 2023 is representative for available transmission capacity between BA's.</v>
      </c>
      <c r="M700" s="53" t="str">
        <f>if(len(vlookup(A700,'Input - Capacities'!$F$3:$W$2013,18,0))&gt;0,vlookup(A700,'Input - Capacities'!$F$3:$W$2013,18,0),"-")</f>
        <v>-</v>
      </c>
    </row>
    <row r="701">
      <c r="A701" s="53" t="str">
        <f t="array" ref="A701">IFERROR(INDEX('Input - Capacities'!$F$3:$F$1128, MATCH(0,COUNTIF($A$1:A700, 'Input - Capacities'!$F$3:$F$1128), 0)),"")</f>
        <v>TRNUSAIPUSANW</v>
      </c>
      <c r="B701" s="53" t="str">
        <f t="shared" si="2"/>
        <v>USAIP</v>
      </c>
      <c r="C701" s="53" t="str">
        <f t="shared" si="3"/>
        <v>USANW</v>
      </c>
      <c r="D701" s="53" t="str">
        <f t="shared" ref="D701:E701" si="702">left(B701,3)</f>
        <v>USA</v>
      </c>
      <c r="E701" s="53" t="str">
        <f t="shared" si="702"/>
        <v>USA</v>
      </c>
      <c r="F701" s="53">
        <f>max(SUMIFS('Input - Capacities'!$I$3:$I$1128,'Input - Capacities'!$F$3:$F$1128,A701))</f>
        <v>0</v>
      </c>
      <c r="G701" s="53">
        <f>max(SUMIFS('Input - Capacities'!$J$3:$J$1128,'Input - Capacities'!$F$3:$F$1128,A701))*-1</f>
        <v>18</v>
      </c>
      <c r="H701" s="53" t="str">
        <f>if(len(vlookup(A701,'Input - Capacities'!$F$3:$W$2013,6,0))&gt;0,vlookup(A701,'Input - Capacities'!$F$3:$W$2013,6,0),"-")</f>
        <v>-</v>
      </c>
      <c r="I701" s="53" t="str">
        <f>if(len(vlookup(A701,'Input - Capacities'!$F$3:$W$2013,7,0))&gt;0,vlookup(A701,'Input - Capacities'!$F$3:$W$2013,7,0),"-")</f>
        <v>-</v>
      </c>
      <c r="J701" s="54" t="str">
        <f>if(len(vlookup(A701,'Input - Capacities'!$F$3:$W$2013,13,0))&gt;0,vlookup(A701,'Input - Capacities'!$F$3:$W$2013,13,0),"-")</f>
        <v>https://www.eia.gov/electricity/gridmonitor/about</v>
      </c>
      <c r="K701" s="55" t="str">
        <f>if(len(vlookup(A701,'Input - Capacities'!$F$3:$W$2013,14,0))&gt;0,vlookup(A701,'Input - Capacities'!$F$3:$W$2013,14,0),"-")</f>
        <v>-</v>
      </c>
      <c r="L701" s="53" t="str">
        <f>if(len(vlookup(A701,'Input - Capacities'!$F$3:$W$2013,17,0))&gt;0,vlookup(A701,'Input - Capacities'!$F$3:$W$2013,17,0),"-")</f>
        <v>Assumption that the max hourly interchange value reached between 2020-Oct 2023 is representative for available transmission capacity between BA's.</v>
      </c>
      <c r="M701" s="53" t="str">
        <f>if(len(vlookup(A701,'Input - Capacities'!$F$3:$W$2013,18,0))&gt;0,vlookup(A701,'Input - Capacities'!$F$3:$W$2013,18,0),"-")</f>
        <v>-</v>
      </c>
    </row>
    <row r="702">
      <c r="A702" s="53" t="str">
        <f t="array" ref="A702">IFERROR(INDEX('Input - Capacities'!$F$3:$F$1128, MATCH(0,COUNTIF($A$1:A701, 'Input - Capacities'!$F$3:$F$1128), 0)),"")</f>
        <v>TRNUSAIPUSAPE</v>
      </c>
      <c r="B702" s="53" t="str">
        <f t="shared" si="2"/>
        <v>USAIP</v>
      </c>
      <c r="C702" s="53" t="str">
        <f t="shared" si="3"/>
        <v>USAPE</v>
      </c>
      <c r="D702" s="53" t="str">
        <f t="shared" ref="D702:E702" si="703">left(B702,3)</f>
        <v>USA</v>
      </c>
      <c r="E702" s="53" t="str">
        <f t="shared" si="703"/>
        <v>USA</v>
      </c>
      <c r="F702" s="53">
        <f>max(SUMIFS('Input - Capacities'!$I$3:$I$1128,'Input - Capacities'!$F$3:$F$1128,A702))</f>
        <v>621</v>
      </c>
      <c r="G702" s="53">
        <f>max(SUMIFS('Input - Capacities'!$J$3:$J$1128,'Input - Capacities'!$F$3:$F$1128,A702))*-1</f>
        <v>1662</v>
      </c>
      <c r="H702" s="53" t="str">
        <f>if(len(vlookup(A702,'Input - Capacities'!$F$3:$W$2013,6,0))&gt;0,vlookup(A702,'Input - Capacities'!$F$3:$W$2013,6,0),"-")</f>
        <v>-</v>
      </c>
      <c r="I702" s="53" t="str">
        <f>if(len(vlookup(A702,'Input - Capacities'!$F$3:$W$2013,7,0))&gt;0,vlookup(A702,'Input - Capacities'!$F$3:$W$2013,7,0),"-")</f>
        <v>-</v>
      </c>
      <c r="J702" s="54" t="str">
        <f>if(len(vlookup(A702,'Input - Capacities'!$F$3:$W$2013,13,0))&gt;0,vlookup(A702,'Input - Capacities'!$F$3:$W$2013,13,0),"-")</f>
        <v>https://www.eia.gov/electricity/gridmonitor/about</v>
      </c>
      <c r="K702" s="55" t="str">
        <f>if(len(vlookup(A702,'Input - Capacities'!$F$3:$W$2013,14,0))&gt;0,vlookup(A702,'Input - Capacities'!$F$3:$W$2013,14,0),"-")</f>
        <v>-</v>
      </c>
      <c r="L702" s="53" t="str">
        <f>if(len(vlookup(A702,'Input - Capacities'!$F$3:$W$2013,17,0))&gt;0,vlookup(A702,'Input - Capacities'!$F$3:$W$2013,17,0),"-")</f>
        <v>Assumption that the max hourly interchange value reached between 2020-Oct 2023 is representative for available transmission capacity between BA's.</v>
      </c>
      <c r="M702" s="53" t="str">
        <f>if(len(vlookup(A702,'Input - Capacities'!$F$3:$W$2013,18,0))&gt;0,vlookup(A702,'Input - Capacities'!$F$3:$W$2013,18,0),"-")</f>
        <v>-</v>
      </c>
    </row>
    <row r="703">
      <c r="A703" s="53" t="str">
        <f t="array" ref="A703">IFERROR(INDEX('Input - Capacities'!$F$3:$F$1128, MATCH(0,COUNTIF($A$1:A702, 'Input - Capacities'!$F$3:$F$1128), 0)),"")</f>
        <v>TRNUSAIPUSAPW</v>
      </c>
      <c r="B703" s="53" t="str">
        <f t="shared" si="2"/>
        <v>USAIP</v>
      </c>
      <c r="C703" s="53" t="str">
        <f t="shared" si="3"/>
        <v>USAPW</v>
      </c>
      <c r="D703" s="53" t="str">
        <f t="shared" ref="D703:E703" si="704">left(B703,3)</f>
        <v>USA</v>
      </c>
      <c r="E703" s="53" t="str">
        <f t="shared" si="704"/>
        <v>USA</v>
      </c>
      <c r="F703" s="53">
        <f>max(SUMIFS('Input - Capacities'!$I$3:$I$1128,'Input - Capacities'!$F$3:$F$1128,A703))</f>
        <v>921</v>
      </c>
      <c r="G703" s="53">
        <f>max(SUMIFS('Input - Capacities'!$J$3:$J$1128,'Input - Capacities'!$F$3:$F$1128,A703))*-1</f>
        <v>921</v>
      </c>
      <c r="H703" s="53" t="str">
        <f>if(len(vlookup(A703,'Input - Capacities'!$F$3:$W$2013,6,0))&gt;0,vlookup(A703,'Input - Capacities'!$F$3:$W$2013,6,0),"-")</f>
        <v>-</v>
      </c>
      <c r="I703" s="53" t="str">
        <f>if(len(vlookup(A703,'Input - Capacities'!$F$3:$W$2013,7,0))&gt;0,vlookup(A703,'Input - Capacities'!$F$3:$W$2013,7,0),"-")</f>
        <v>-</v>
      </c>
      <c r="J703" s="54" t="str">
        <f>if(len(vlookup(A703,'Input - Capacities'!$F$3:$W$2013,13,0))&gt;0,vlookup(A703,'Input - Capacities'!$F$3:$W$2013,13,0),"-")</f>
        <v>https://www.eia.gov/electricity/gridmonitor/about</v>
      </c>
      <c r="K703" s="55" t="str">
        <f>if(len(vlookup(A703,'Input - Capacities'!$F$3:$W$2013,14,0))&gt;0,vlookup(A703,'Input - Capacities'!$F$3:$W$2013,14,0),"-")</f>
        <v>-</v>
      </c>
      <c r="L703" s="53" t="str">
        <f>if(len(vlookup(A703,'Input - Capacities'!$F$3:$W$2013,17,0))&gt;0,vlookup(A703,'Input - Capacities'!$F$3:$W$2013,17,0),"-")</f>
        <v>Assumption that the max hourly interchange value reached between 2020-Oct 2023 is representative for available transmission capacity between BA's.</v>
      </c>
      <c r="M703" s="53" t="str">
        <f>if(len(vlookup(A703,'Input - Capacities'!$F$3:$W$2013,18,0))&gt;0,vlookup(A703,'Input - Capacities'!$F$3:$W$2013,18,0),"-")</f>
        <v>-</v>
      </c>
    </row>
    <row r="704">
      <c r="A704" s="53" t="str">
        <f t="array" ref="A704">IFERROR(INDEX('Input - Capacities'!$F$3:$F$1128, MATCH(0,COUNTIF($A$1:A703, 'Input - Capacities'!$F$3:$F$1128), 0)),"")</f>
        <v>TRNUSAISUSANY</v>
      </c>
      <c r="B704" s="53" t="str">
        <f t="shared" si="2"/>
        <v>USAIS</v>
      </c>
      <c r="C704" s="53" t="str">
        <f t="shared" si="3"/>
        <v>USANY</v>
      </c>
      <c r="D704" s="53" t="str">
        <f t="shared" ref="D704:E704" si="705">left(B704,3)</f>
        <v>USA</v>
      </c>
      <c r="E704" s="53" t="str">
        <f t="shared" si="705"/>
        <v>USA</v>
      </c>
      <c r="F704" s="53">
        <f>max(SUMIFS('Input - Capacities'!$I$3:$I$1128,'Input - Capacities'!$F$3:$F$1128,A704))</f>
        <v>900</v>
      </c>
      <c r="G704" s="53">
        <f>max(SUMIFS('Input - Capacities'!$J$3:$J$1128,'Input - Capacities'!$F$3:$F$1128,A704))*-1</f>
        <v>1490</v>
      </c>
      <c r="H704" s="53" t="str">
        <f>if(len(vlookup(A704,'Input - Capacities'!$F$3:$W$2013,6,0))&gt;0,vlookup(A704,'Input - Capacities'!$F$3:$W$2013,6,0),"-")</f>
        <v>-</v>
      </c>
      <c r="I704" s="53" t="str">
        <f>if(len(vlookup(A704,'Input - Capacities'!$F$3:$W$2013,7,0))&gt;0,vlookup(A704,'Input - Capacities'!$F$3:$W$2013,7,0),"-")</f>
        <v>-</v>
      </c>
      <c r="J704" s="54" t="str">
        <f>if(len(vlookup(A704,'Input - Capacities'!$F$3:$W$2013,13,0))&gt;0,vlookup(A704,'Input - Capacities'!$F$3:$W$2013,13,0),"-")</f>
        <v>https://www.eia.gov/electricity/gridmonitor/about</v>
      </c>
      <c r="K704" s="55" t="str">
        <f>if(len(vlookup(A704,'Input - Capacities'!$F$3:$W$2013,14,0))&gt;0,vlookup(A704,'Input - Capacities'!$F$3:$W$2013,14,0),"-")</f>
        <v>-</v>
      </c>
      <c r="L704" s="53" t="str">
        <f>if(len(vlookup(A704,'Input - Capacities'!$F$3:$W$2013,17,0))&gt;0,vlookup(A704,'Input - Capacities'!$F$3:$W$2013,17,0),"-")</f>
        <v>Assumption that the max hourly interchange value reached between 2020-Oct 2023 is representative for available transmission capacity between BA's.</v>
      </c>
      <c r="M704" s="53" t="str">
        <f>if(len(vlookup(A704,'Input - Capacities'!$F$3:$W$2013,18,0))&gt;0,vlookup(A704,'Input - Capacities'!$F$3:$W$2013,18,0),"-")</f>
        <v>-</v>
      </c>
    </row>
    <row r="705">
      <c r="A705" s="53" t="str">
        <f t="array" ref="A705">IFERROR(INDEX('Input - Capacities'!$F$3:$F$1128, MATCH(0,COUNTIF($A$1:A704, 'Input - Capacities'!$F$3:$F$1128), 0)),"")</f>
        <v>TRNUSAJEUSASM</v>
      </c>
      <c r="B705" s="53" t="str">
        <f t="shared" si="2"/>
        <v>USAJE</v>
      </c>
      <c r="C705" s="53" t="str">
        <f t="shared" si="3"/>
        <v>USASM</v>
      </c>
      <c r="D705" s="53" t="str">
        <f t="shared" ref="D705:E705" si="706">left(B705,3)</f>
        <v>USA</v>
      </c>
      <c r="E705" s="53" t="str">
        <f t="shared" si="706"/>
        <v>USA</v>
      </c>
      <c r="F705" s="53">
        <f>max(SUMIFS('Input - Capacities'!$I$3:$I$1128,'Input - Capacities'!$F$3:$F$1128,A705))</f>
        <v>95</v>
      </c>
      <c r="G705" s="53">
        <f>max(SUMIFS('Input - Capacities'!$J$3:$J$1128,'Input - Capacities'!$F$3:$F$1128,A705))*-1</f>
        <v>66</v>
      </c>
      <c r="H705" s="53" t="str">
        <f>if(len(vlookup(A705,'Input - Capacities'!$F$3:$W$2013,6,0))&gt;0,vlookup(A705,'Input - Capacities'!$F$3:$W$2013,6,0),"-")</f>
        <v>-</v>
      </c>
      <c r="I705" s="53" t="str">
        <f>if(len(vlookup(A705,'Input - Capacities'!$F$3:$W$2013,7,0))&gt;0,vlookup(A705,'Input - Capacities'!$F$3:$W$2013,7,0),"-")</f>
        <v>-</v>
      </c>
      <c r="J705" s="54" t="str">
        <f>if(len(vlookup(A705,'Input - Capacities'!$F$3:$W$2013,13,0))&gt;0,vlookup(A705,'Input - Capacities'!$F$3:$W$2013,13,0),"-")</f>
        <v>https://www.eia.gov/electricity/gridmonitor/about</v>
      </c>
      <c r="K705" s="55" t="str">
        <f>if(len(vlookup(A705,'Input - Capacities'!$F$3:$W$2013,14,0))&gt;0,vlookup(A705,'Input - Capacities'!$F$3:$W$2013,14,0),"-")</f>
        <v>-</v>
      </c>
      <c r="L705" s="53" t="str">
        <f>if(len(vlookup(A705,'Input - Capacities'!$F$3:$W$2013,17,0))&gt;0,vlookup(A705,'Input - Capacities'!$F$3:$W$2013,17,0),"-")</f>
        <v>Assumption that the max hourly interchange value reached between 2020-Oct 2023 is representative for available transmission capacity between BA's.</v>
      </c>
      <c r="M705" s="53" t="str">
        <f>if(len(vlookup(A705,'Input - Capacities'!$F$3:$W$2013,18,0))&gt;0,vlookup(A705,'Input - Capacities'!$F$3:$W$2013,18,0),"-")</f>
        <v>-</v>
      </c>
    </row>
    <row r="706">
      <c r="A706" s="53" t="str">
        <f t="array" ref="A706">IFERROR(INDEX('Input - Capacities'!$F$3:$F$1128, MATCH(0,COUNTIF($A$1:A705, 'Input - Capacities'!$F$3:$F$1128), 0)),"")</f>
        <v>TRNUSALDUSANE</v>
      </c>
      <c r="B706" s="53" t="str">
        <f t="shared" si="2"/>
        <v>USALD</v>
      </c>
      <c r="C706" s="53" t="str">
        <f t="shared" si="3"/>
        <v>USANE</v>
      </c>
      <c r="D706" s="53" t="str">
        <f t="shared" ref="D706:E706" si="707">left(B706,3)</f>
        <v>USA</v>
      </c>
      <c r="E706" s="53" t="str">
        <f t="shared" si="707"/>
        <v>USA</v>
      </c>
      <c r="F706" s="53">
        <f>max(SUMIFS('Input - Capacities'!$I$3:$I$1128,'Input - Capacities'!$F$3:$F$1128,A706))</f>
        <v>1413</v>
      </c>
      <c r="G706" s="53">
        <f>max(SUMIFS('Input - Capacities'!$J$3:$J$1128,'Input - Capacities'!$F$3:$F$1128,A706))*-1</f>
        <v>333</v>
      </c>
      <c r="H706" s="53" t="str">
        <f>if(len(vlookup(A706,'Input - Capacities'!$F$3:$W$2013,6,0))&gt;0,vlookup(A706,'Input - Capacities'!$F$3:$W$2013,6,0),"-")</f>
        <v>-</v>
      </c>
      <c r="I706" s="53" t="str">
        <f>if(len(vlookup(A706,'Input - Capacities'!$F$3:$W$2013,7,0))&gt;0,vlookup(A706,'Input - Capacities'!$F$3:$W$2013,7,0),"-")</f>
        <v>-</v>
      </c>
      <c r="J706" s="54" t="str">
        <f>if(len(vlookup(A706,'Input - Capacities'!$F$3:$W$2013,13,0))&gt;0,vlookup(A706,'Input - Capacities'!$F$3:$W$2013,13,0),"-")</f>
        <v>https://www.eia.gov/electricity/gridmonitor/about</v>
      </c>
      <c r="K706" s="55" t="str">
        <f>if(len(vlookup(A706,'Input - Capacities'!$F$3:$W$2013,14,0))&gt;0,vlookup(A706,'Input - Capacities'!$F$3:$W$2013,14,0),"-")</f>
        <v>-</v>
      </c>
      <c r="L706" s="53" t="str">
        <f>if(len(vlookup(A706,'Input - Capacities'!$F$3:$W$2013,17,0))&gt;0,vlookup(A706,'Input - Capacities'!$F$3:$W$2013,17,0),"-")</f>
        <v>Assumption that the max hourly interchange value reached between 2020-Oct 2023 is representative for available transmission capacity between BA's.</v>
      </c>
      <c r="M706" s="53" t="str">
        <f>if(len(vlookup(A706,'Input - Capacities'!$F$3:$W$2013,18,0))&gt;0,vlookup(A706,'Input - Capacities'!$F$3:$W$2013,18,0),"-")</f>
        <v>-</v>
      </c>
    </row>
    <row r="707">
      <c r="A707" s="53" t="str">
        <f t="array" ref="A707">IFERROR(INDEX('Input - Capacities'!$F$3:$F$1128, MATCH(0,COUNTIF($A$1:A706, 'Input - Capacities'!$F$3:$F$1128), 0)),"")</f>
        <v>TRNUSALDUSAPE</v>
      </c>
      <c r="B707" s="53" t="str">
        <f t="shared" si="2"/>
        <v>USALD</v>
      </c>
      <c r="C707" s="53" t="str">
        <f t="shared" si="3"/>
        <v>USAPE</v>
      </c>
      <c r="D707" s="53" t="str">
        <f t="shared" ref="D707:E707" si="708">left(B707,3)</f>
        <v>USA</v>
      </c>
      <c r="E707" s="53" t="str">
        <f t="shared" si="708"/>
        <v>USA</v>
      </c>
      <c r="F707" s="53">
        <f>max(SUMIFS('Input - Capacities'!$I$3:$I$1128,'Input - Capacities'!$F$3:$F$1128,A707))</f>
        <v>368</v>
      </c>
      <c r="G707" s="53">
        <f>max(SUMIFS('Input - Capacities'!$J$3:$J$1128,'Input - Capacities'!$F$3:$F$1128,A707))*-1</f>
        <v>483</v>
      </c>
      <c r="H707" s="53" t="str">
        <f>if(len(vlookup(A707,'Input - Capacities'!$F$3:$W$2013,6,0))&gt;0,vlookup(A707,'Input - Capacities'!$F$3:$W$2013,6,0),"-")</f>
        <v>-</v>
      </c>
      <c r="I707" s="53" t="str">
        <f>if(len(vlookup(A707,'Input - Capacities'!$F$3:$W$2013,7,0))&gt;0,vlookup(A707,'Input - Capacities'!$F$3:$W$2013,7,0),"-")</f>
        <v>-</v>
      </c>
      <c r="J707" s="54" t="str">
        <f>if(len(vlookup(A707,'Input - Capacities'!$F$3:$W$2013,13,0))&gt;0,vlookup(A707,'Input - Capacities'!$F$3:$W$2013,13,0),"-")</f>
        <v>https://www.eia.gov/electricity/gridmonitor/about</v>
      </c>
      <c r="K707" s="55" t="str">
        <f>if(len(vlookup(A707,'Input - Capacities'!$F$3:$W$2013,14,0))&gt;0,vlookup(A707,'Input - Capacities'!$F$3:$W$2013,14,0),"-")</f>
        <v>-</v>
      </c>
      <c r="L707" s="53" t="str">
        <f>if(len(vlookup(A707,'Input - Capacities'!$F$3:$W$2013,17,0))&gt;0,vlookup(A707,'Input - Capacities'!$F$3:$W$2013,17,0),"-")</f>
        <v>Assumption that the max hourly interchange value reached between 2020-Oct 2023 is representative for available transmission capacity between BA's.</v>
      </c>
      <c r="M707" s="53" t="str">
        <f>if(len(vlookup(A707,'Input - Capacities'!$F$3:$W$2013,18,0))&gt;0,vlookup(A707,'Input - Capacities'!$F$3:$W$2013,18,0),"-")</f>
        <v>-</v>
      </c>
    </row>
    <row r="708">
      <c r="A708" s="53" t="str">
        <f t="array" ref="A708">IFERROR(INDEX('Input - Capacities'!$F$3:$F$1128, MATCH(0,COUNTIF($A$1:A707, 'Input - Capacities'!$F$3:$F$1128), 0)),"")</f>
        <v>TRNUSALDUSAWC</v>
      </c>
      <c r="B708" s="53" t="str">
        <f t="shared" si="2"/>
        <v>USALD</v>
      </c>
      <c r="C708" s="53" t="str">
        <f t="shared" si="3"/>
        <v>USAWC</v>
      </c>
      <c r="D708" s="53" t="str">
        <f t="shared" ref="D708:E708" si="709">left(B708,3)</f>
        <v>USA</v>
      </c>
      <c r="E708" s="53" t="str">
        <f t="shared" si="709"/>
        <v>USA</v>
      </c>
      <c r="F708" s="53">
        <f>max(SUMIFS('Input - Capacities'!$I$3:$I$1128,'Input - Capacities'!$F$3:$F$1128,A708))</f>
        <v>389</v>
      </c>
      <c r="G708" s="53">
        <f>max(SUMIFS('Input - Capacities'!$J$3:$J$1128,'Input - Capacities'!$F$3:$F$1128,A708))*-1</f>
        <v>1602</v>
      </c>
      <c r="H708" s="53" t="str">
        <f>if(len(vlookup(A708,'Input - Capacities'!$F$3:$W$2013,6,0))&gt;0,vlookup(A708,'Input - Capacities'!$F$3:$W$2013,6,0),"-")</f>
        <v>-</v>
      </c>
      <c r="I708" s="53" t="str">
        <f>if(len(vlookup(A708,'Input - Capacities'!$F$3:$W$2013,7,0))&gt;0,vlookup(A708,'Input - Capacities'!$F$3:$W$2013,7,0),"-")</f>
        <v>-</v>
      </c>
      <c r="J708" s="54" t="str">
        <f>if(len(vlookup(A708,'Input - Capacities'!$F$3:$W$2013,13,0))&gt;0,vlookup(A708,'Input - Capacities'!$F$3:$W$2013,13,0),"-")</f>
        <v>https://www.eia.gov/electricity/gridmonitor/about</v>
      </c>
      <c r="K708" s="55" t="str">
        <f>if(len(vlookup(A708,'Input - Capacities'!$F$3:$W$2013,14,0))&gt;0,vlookup(A708,'Input - Capacities'!$F$3:$W$2013,14,0),"-")</f>
        <v>-</v>
      </c>
      <c r="L708" s="53" t="str">
        <f>if(len(vlookup(A708,'Input - Capacities'!$F$3:$W$2013,17,0))&gt;0,vlookup(A708,'Input - Capacities'!$F$3:$W$2013,17,0),"-")</f>
        <v>Assumption that the max hourly interchange value reached between 2020-Oct 2023 is representative for available transmission capacity between BA's.</v>
      </c>
      <c r="M708" s="53" t="str">
        <f>if(len(vlookup(A708,'Input - Capacities'!$F$3:$W$2013,18,0))&gt;0,vlookup(A708,'Input - Capacities'!$F$3:$W$2013,18,0),"-")</f>
        <v>-</v>
      </c>
    </row>
    <row r="709">
      <c r="A709" s="53" t="str">
        <f t="array" ref="A709">IFERROR(INDEX('Input - Capacities'!$F$3:$F$1128, MATCH(0,COUNTIF($A$1:A708, 'Input - Capacities'!$F$3:$F$1128), 0)),"")</f>
        <v>TRNUSALGUSAMI</v>
      </c>
      <c r="B709" s="53" t="str">
        <f t="shared" si="2"/>
        <v>USALG</v>
      </c>
      <c r="C709" s="53" t="str">
        <f t="shared" si="3"/>
        <v>USAMI</v>
      </c>
      <c r="D709" s="53" t="str">
        <f t="shared" ref="D709:E709" si="710">left(B709,3)</f>
        <v>USA</v>
      </c>
      <c r="E709" s="53" t="str">
        <f t="shared" si="710"/>
        <v>USA</v>
      </c>
      <c r="F709" s="53">
        <f>max(SUMIFS('Input - Capacities'!$I$3:$I$1128,'Input - Capacities'!$F$3:$F$1128,A709))</f>
        <v>694</v>
      </c>
      <c r="G709" s="53">
        <f>max(SUMIFS('Input - Capacities'!$J$3:$J$1128,'Input - Capacities'!$F$3:$F$1128,A709))*-1</f>
        <v>694</v>
      </c>
      <c r="H709" s="53" t="str">
        <f>if(len(vlookup(A709,'Input - Capacities'!$F$3:$W$2013,6,0))&gt;0,vlookup(A709,'Input - Capacities'!$F$3:$W$2013,6,0),"-")</f>
        <v>-</v>
      </c>
      <c r="I709" s="53" t="str">
        <f>if(len(vlookup(A709,'Input - Capacities'!$F$3:$W$2013,7,0))&gt;0,vlookup(A709,'Input - Capacities'!$F$3:$W$2013,7,0),"-")</f>
        <v>-</v>
      </c>
      <c r="J709" s="54" t="str">
        <f>if(len(vlookup(A709,'Input - Capacities'!$F$3:$W$2013,13,0))&gt;0,vlookup(A709,'Input - Capacities'!$F$3:$W$2013,13,0),"-")</f>
        <v>https://www.eia.gov/electricity/gridmonitor/about</v>
      </c>
      <c r="K709" s="55" t="str">
        <f>if(len(vlookup(A709,'Input - Capacities'!$F$3:$W$2013,14,0))&gt;0,vlookup(A709,'Input - Capacities'!$F$3:$W$2013,14,0),"-")</f>
        <v>-</v>
      </c>
      <c r="L709" s="53" t="str">
        <f>if(len(vlookup(A709,'Input - Capacities'!$F$3:$W$2013,17,0))&gt;0,vlookup(A709,'Input - Capacities'!$F$3:$W$2013,17,0),"-")</f>
        <v>Assumption that the max hourly interchange value reached between 2020-Oct 2023 is representative for available transmission capacity between BA's.</v>
      </c>
      <c r="M709" s="53" t="str">
        <f>if(len(vlookup(A709,'Input - Capacities'!$F$3:$W$2013,18,0))&gt;0,vlookup(A709,'Input - Capacities'!$F$3:$W$2013,18,0),"-")</f>
        <v>-</v>
      </c>
    </row>
    <row r="710">
      <c r="A710" s="53" t="str">
        <f t="array" ref="A710">IFERROR(INDEX('Input - Capacities'!$F$3:$F$1128, MATCH(0,COUNTIF($A$1:A709, 'Input - Capacities'!$F$3:$F$1128), 0)),"")</f>
        <v>TRNUSALGUSAPJ</v>
      </c>
      <c r="B710" s="53" t="str">
        <f t="shared" si="2"/>
        <v>USALG</v>
      </c>
      <c r="C710" s="53" t="str">
        <f t="shared" si="3"/>
        <v>USAPJ</v>
      </c>
      <c r="D710" s="53" t="str">
        <f t="shared" ref="D710:E710" si="711">left(B710,3)</f>
        <v>USA</v>
      </c>
      <c r="E710" s="53" t="str">
        <f t="shared" si="711"/>
        <v>USA</v>
      </c>
      <c r="F710" s="53">
        <f>max(SUMIFS('Input - Capacities'!$I$3:$I$1128,'Input - Capacities'!$F$3:$F$1128,A710))</f>
        <v>645</v>
      </c>
      <c r="G710" s="53">
        <f>max(SUMIFS('Input - Capacities'!$J$3:$J$1128,'Input - Capacities'!$F$3:$F$1128,A710))*-1</f>
        <v>458</v>
      </c>
      <c r="H710" s="53" t="str">
        <f>if(len(vlookup(A710,'Input - Capacities'!$F$3:$W$2013,6,0))&gt;0,vlookup(A710,'Input - Capacities'!$F$3:$W$2013,6,0),"-")</f>
        <v>-</v>
      </c>
      <c r="I710" s="53" t="str">
        <f>if(len(vlookup(A710,'Input - Capacities'!$F$3:$W$2013,7,0))&gt;0,vlookup(A710,'Input - Capacities'!$F$3:$W$2013,7,0),"-")</f>
        <v>-</v>
      </c>
      <c r="J710" s="54" t="str">
        <f>if(len(vlookup(A710,'Input - Capacities'!$F$3:$W$2013,13,0))&gt;0,vlookup(A710,'Input - Capacities'!$F$3:$W$2013,13,0),"-")</f>
        <v>https://www.eia.gov/electricity/gridmonitor/about</v>
      </c>
      <c r="K710" s="55" t="str">
        <f>if(len(vlookup(A710,'Input - Capacities'!$F$3:$W$2013,14,0))&gt;0,vlookup(A710,'Input - Capacities'!$F$3:$W$2013,14,0),"-")</f>
        <v>-</v>
      </c>
      <c r="L710" s="53" t="str">
        <f>if(len(vlookup(A710,'Input - Capacities'!$F$3:$W$2013,17,0))&gt;0,vlookup(A710,'Input - Capacities'!$F$3:$W$2013,17,0),"-")</f>
        <v>Assumption that the max hourly interchange value reached between 2020-Oct 2023 is representative for available transmission capacity between BA's.</v>
      </c>
      <c r="M710" s="53" t="str">
        <f>if(len(vlookup(A710,'Input - Capacities'!$F$3:$W$2013,18,0))&gt;0,vlookup(A710,'Input - Capacities'!$F$3:$W$2013,18,0),"-")</f>
        <v>-</v>
      </c>
    </row>
    <row r="711">
      <c r="A711" s="53" t="str">
        <f t="array" ref="A711">IFERROR(INDEX('Input - Capacities'!$F$3:$F$1128, MATCH(0,COUNTIF($A$1:A710, 'Input - Capacities'!$F$3:$F$1128), 0)),"")</f>
        <v>TRNUSALGUSATV</v>
      </c>
      <c r="B711" s="53" t="str">
        <f t="shared" si="2"/>
        <v>USALG</v>
      </c>
      <c r="C711" s="53" t="str">
        <f t="shared" si="3"/>
        <v>USATV</v>
      </c>
      <c r="D711" s="53" t="str">
        <f t="shared" ref="D711:E711" si="712">left(B711,3)</f>
        <v>USA</v>
      </c>
      <c r="E711" s="53" t="str">
        <f t="shared" si="712"/>
        <v>USA</v>
      </c>
      <c r="F711" s="53">
        <f>max(SUMIFS('Input - Capacities'!$I$3:$I$1128,'Input - Capacities'!$F$3:$F$1128,A711))</f>
        <v>229</v>
      </c>
      <c r="G711" s="53">
        <f>max(SUMIFS('Input - Capacities'!$J$3:$J$1128,'Input - Capacities'!$F$3:$F$1128,A711))*-1</f>
        <v>600</v>
      </c>
      <c r="H711" s="53" t="str">
        <f>if(len(vlookup(A711,'Input - Capacities'!$F$3:$W$2013,6,0))&gt;0,vlookup(A711,'Input - Capacities'!$F$3:$W$2013,6,0),"-")</f>
        <v>-</v>
      </c>
      <c r="I711" s="53" t="str">
        <f>if(len(vlookup(A711,'Input - Capacities'!$F$3:$W$2013,7,0))&gt;0,vlookup(A711,'Input - Capacities'!$F$3:$W$2013,7,0),"-")</f>
        <v>-</v>
      </c>
      <c r="J711" s="54" t="str">
        <f>if(len(vlookup(A711,'Input - Capacities'!$F$3:$W$2013,13,0))&gt;0,vlookup(A711,'Input - Capacities'!$F$3:$W$2013,13,0),"-")</f>
        <v>https://www.eia.gov/electricity/gridmonitor/about</v>
      </c>
      <c r="K711" s="55" t="str">
        <f>if(len(vlookup(A711,'Input - Capacities'!$F$3:$W$2013,14,0))&gt;0,vlookup(A711,'Input - Capacities'!$F$3:$W$2013,14,0),"-")</f>
        <v>-</v>
      </c>
      <c r="L711" s="53" t="str">
        <f>if(len(vlookup(A711,'Input - Capacities'!$F$3:$W$2013,17,0))&gt;0,vlookup(A711,'Input - Capacities'!$F$3:$W$2013,17,0),"-")</f>
        <v>Assumption that the max hourly interchange value reached between 2020-Oct 2023 is representative for available transmission capacity between BA's.</v>
      </c>
      <c r="M711" s="53" t="str">
        <f>if(len(vlookup(A711,'Input - Capacities'!$F$3:$W$2013,18,0))&gt;0,vlookup(A711,'Input - Capacities'!$F$3:$W$2013,18,0),"-")</f>
        <v>-</v>
      </c>
    </row>
    <row r="712">
      <c r="A712" s="53" t="str">
        <f t="array" ref="A712">IFERROR(INDEX('Input - Capacities'!$F$3:$F$1128, MATCH(0,COUNTIF($A$1:A711, 'Input - Capacities'!$F$3:$F$1128), 0)),"")</f>
        <v>TRNUSAMIUSAPJ</v>
      </c>
      <c r="B712" s="53" t="str">
        <f t="shared" si="2"/>
        <v>USAMI</v>
      </c>
      <c r="C712" s="53" t="str">
        <f t="shared" si="3"/>
        <v>USAPJ</v>
      </c>
      <c r="D712" s="53" t="str">
        <f t="shared" ref="D712:E712" si="713">left(B712,3)</f>
        <v>USA</v>
      </c>
      <c r="E712" s="53" t="str">
        <f t="shared" si="713"/>
        <v>USA</v>
      </c>
      <c r="F712" s="53">
        <f>max(SUMIFS('Input - Capacities'!$I$3:$I$1128,'Input - Capacities'!$F$3:$F$1128,A712))</f>
        <v>2036</v>
      </c>
      <c r="G712" s="53">
        <f>max(SUMIFS('Input - Capacities'!$J$3:$J$1128,'Input - Capacities'!$F$3:$F$1128,A712))*-1</f>
        <v>9969</v>
      </c>
      <c r="H712" s="53" t="str">
        <f>if(len(vlookup(A712,'Input - Capacities'!$F$3:$W$2013,6,0))&gt;0,vlookup(A712,'Input - Capacities'!$F$3:$W$2013,6,0),"-")</f>
        <v>-</v>
      </c>
      <c r="I712" s="53" t="str">
        <f>if(len(vlookup(A712,'Input - Capacities'!$F$3:$W$2013,7,0))&gt;0,vlookup(A712,'Input - Capacities'!$F$3:$W$2013,7,0),"-")</f>
        <v>-</v>
      </c>
      <c r="J712" s="54" t="str">
        <f>if(len(vlookup(A712,'Input - Capacities'!$F$3:$W$2013,13,0))&gt;0,vlookup(A712,'Input - Capacities'!$F$3:$W$2013,13,0),"-")</f>
        <v>https://www.eia.gov/electricity/gridmonitor/about</v>
      </c>
      <c r="K712" s="55" t="str">
        <f>if(len(vlookup(A712,'Input - Capacities'!$F$3:$W$2013,14,0))&gt;0,vlookup(A712,'Input - Capacities'!$F$3:$W$2013,14,0),"-")</f>
        <v>-</v>
      </c>
      <c r="L712" s="53" t="str">
        <f>if(len(vlookup(A712,'Input - Capacities'!$F$3:$W$2013,17,0))&gt;0,vlookup(A712,'Input - Capacities'!$F$3:$W$2013,17,0),"-")</f>
        <v>Assumption that the max hourly interchange value reached between 2020-Oct 2023 is representative for available transmission capacity between BA's.</v>
      </c>
      <c r="M712" s="53" t="str">
        <f>if(len(vlookup(A712,'Input - Capacities'!$F$3:$W$2013,18,0))&gt;0,vlookup(A712,'Input - Capacities'!$F$3:$W$2013,18,0),"-")</f>
        <v>-</v>
      </c>
    </row>
    <row r="713">
      <c r="A713" s="53" t="str">
        <f t="array" ref="A713">IFERROR(INDEX('Input - Capacities'!$F$3:$F$1128, MATCH(0,COUNTIF($A$1:A712, 'Input - Capacities'!$F$3:$F$1128), 0)),"")</f>
        <v>TRNUSAMIUSASO</v>
      </c>
      <c r="B713" s="53" t="str">
        <f t="shared" si="2"/>
        <v>USAMI</v>
      </c>
      <c r="C713" s="53" t="str">
        <f t="shared" si="3"/>
        <v>USASO</v>
      </c>
      <c r="D713" s="53" t="str">
        <f t="shared" ref="D713:E713" si="714">left(B713,3)</f>
        <v>USA</v>
      </c>
      <c r="E713" s="53" t="str">
        <f t="shared" si="714"/>
        <v>USA</v>
      </c>
      <c r="F713" s="53">
        <f>max(SUMIFS('Input - Capacities'!$I$3:$I$1128,'Input - Capacities'!$F$3:$F$1128,A713))</f>
        <v>443</v>
      </c>
      <c r="G713" s="53">
        <f>max(SUMIFS('Input - Capacities'!$J$3:$J$1128,'Input - Capacities'!$F$3:$F$1128,A713))*-1</f>
        <v>1006</v>
      </c>
      <c r="H713" s="53" t="str">
        <f>if(len(vlookup(A713,'Input - Capacities'!$F$3:$W$2013,6,0))&gt;0,vlookup(A713,'Input - Capacities'!$F$3:$W$2013,6,0),"-")</f>
        <v>-</v>
      </c>
      <c r="I713" s="53" t="str">
        <f>if(len(vlookup(A713,'Input - Capacities'!$F$3:$W$2013,7,0))&gt;0,vlookup(A713,'Input - Capacities'!$F$3:$W$2013,7,0),"-")</f>
        <v>-</v>
      </c>
      <c r="J713" s="54" t="str">
        <f>if(len(vlookup(A713,'Input - Capacities'!$F$3:$W$2013,13,0))&gt;0,vlookup(A713,'Input - Capacities'!$F$3:$W$2013,13,0),"-")</f>
        <v>https://www.eia.gov/electricity/gridmonitor/about</v>
      </c>
      <c r="K713" s="55" t="str">
        <f>if(len(vlookup(A713,'Input - Capacities'!$F$3:$W$2013,14,0))&gt;0,vlookup(A713,'Input - Capacities'!$F$3:$W$2013,14,0),"-")</f>
        <v>-</v>
      </c>
      <c r="L713" s="53" t="str">
        <f>if(len(vlookup(A713,'Input - Capacities'!$F$3:$W$2013,17,0))&gt;0,vlookup(A713,'Input - Capacities'!$F$3:$W$2013,17,0),"-")</f>
        <v>Assumption that the max hourly interchange value reached between 2020-Oct 2023 is representative for available transmission capacity between BA's.</v>
      </c>
      <c r="M713" s="53" t="str">
        <f>if(len(vlookup(A713,'Input - Capacities'!$F$3:$W$2013,18,0))&gt;0,vlookup(A713,'Input - Capacities'!$F$3:$W$2013,18,0),"-")</f>
        <v>-</v>
      </c>
    </row>
    <row r="714">
      <c r="A714" s="53" t="str">
        <f t="array" ref="A714">IFERROR(INDEX('Input - Capacities'!$F$3:$F$1128, MATCH(0,COUNTIF($A$1:A713, 'Input - Capacities'!$F$3:$F$1128), 0)),"")</f>
        <v>TRNUSAMIUSASP</v>
      </c>
      <c r="B714" s="53" t="str">
        <f t="shared" si="2"/>
        <v>USAMI</v>
      </c>
      <c r="C714" s="53" t="str">
        <f t="shared" si="3"/>
        <v>USASP</v>
      </c>
      <c r="D714" s="53" t="str">
        <f t="shared" ref="D714:E714" si="715">left(B714,3)</f>
        <v>USA</v>
      </c>
      <c r="E714" s="53" t="str">
        <f t="shared" si="715"/>
        <v>USA</v>
      </c>
      <c r="F714" s="53">
        <f>max(SUMIFS('Input - Capacities'!$I$3:$I$1128,'Input - Capacities'!$F$3:$F$1128,A714))</f>
        <v>105</v>
      </c>
      <c r="G714" s="53">
        <f>max(SUMIFS('Input - Capacities'!$J$3:$J$1128,'Input - Capacities'!$F$3:$F$1128,A714))*-1</f>
        <v>512</v>
      </c>
      <c r="H714" s="53" t="str">
        <f>if(len(vlookup(A714,'Input - Capacities'!$F$3:$W$2013,6,0))&gt;0,vlookup(A714,'Input - Capacities'!$F$3:$W$2013,6,0),"-")</f>
        <v>-</v>
      </c>
      <c r="I714" s="53" t="str">
        <f>if(len(vlookup(A714,'Input - Capacities'!$F$3:$W$2013,7,0))&gt;0,vlookup(A714,'Input - Capacities'!$F$3:$W$2013,7,0),"-")</f>
        <v>-</v>
      </c>
      <c r="J714" s="54" t="str">
        <f>if(len(vlookup(A714,'Input - Capacities'!$F$3:$W$2013,13,0))&gt;0,vlookup(A714,'Input - Capacities'!$F$3:$W$2013,13,0),"-")</f>
        <v>https://www.eia.gov/electricity/gridmonitor/about</v>
      </c>
      <c r="K714" s="55" t="str">
        <f>if(len(vlookup(A714,'Input - Capacities'!$F$3:$W$2013,14,0))&gt;0,vlookup(A714,'Input - Capacities'!$F$3:$W$2013,14,0),"-")</f>
        <v>-</v>
      </c>
      <c r="L714" s="53" t="str">
        <f>if(len(vlookup(A714,'Input - Capacities'!$F$3:$W$2013,17,0))&gt;0,vlookup(A714,'Input - Capacities'!$F$3:$W$2013,17,0),"-")</f>
        <v>Assumption that the max hourly interchange value reached between 2020-Oct 2023 is representative for available transmission capacity between BA's.</v>
      </c>
      <c r="M714" s="53" t="str">
        <f>if(len(vlookup(A714,'Input - Capacities'!$F$3:$W$2013,18,0))&gt;0,vlookup(A714,'Input - Capacities'!$F$3:$W$2013,18,0),"-")</f>
        <v>-</v>
      </c>
    </row>
    <row r="715">
      <c r="A715" s="53" t="str">
        <f t="array" ref="A715">IFERROR(INDEX('Input - Capacities'!$F$3:$F$1128, MATCH(0,COUNTIF($A$1:A714, 'Input - Capacities'!$F$3:$F$1128), 0)),"")</f>
        <v>TRNUSAMIUSASW</v>
      </c>
      <c r="B715" s="53" t="str">
        <f t="shared" si="2"/>
        <v>USAMI</v>
      </c>
      <c r="C715" s="53" t="str">
        <f t="shared" si="3"/>
        <v>USASW</v>
      </c>
      <c r="D715" s="53" t="str">
        <f t="shared" ref="D715:E715" si="716">left(B715,3)</f>
        <v>USA</v>
      </c>
      <c r="E715" s="53" t="str">
        <f t="shared" si="716"/>
        <v>USA</v>
      </c>
      <c r="F715" s="53">
        <f>max(SUMIFS('Input - Capacities'!$I$3:$I$1128,'Input - Capacities'!$F$3:$F$1128,A715))</f>
        <v>1351</v>
      </c>
      <c r="G715" s="53">
        <f>max(SUMIFS('Input - Capacities'!$J$3:$J$1128,'Input - Capacities'!$F$3:$F$1128,A715))*-1</f>
        <v>1351</v>
      </c>
      <c r="H715" s="53" t="str">
        <f>if(len(vlookup(A715,'Input - Capacities'!$F$3:$W$2013,6,0))&gt;0,vlookup(A715,'Input - Capacities'!$F$3:$W$2013,6,0),"-")</f>
        <v>-</v>
      </c>
      <c r="I715" s="53" t="str">
        <f>if(len(vlookup(A715,'Input - Capacities'!$F$3:$W$2013,7,0))&gt;0,vlookup(A715,'Input - Capacities'!$F$3:$W$2013,7,0),"-")</f>
        <v>-</v>
      </c>
      <c r="J715" s="54" t="str">
        <f>if(len(vlookup(A715,'Input - Capacities'!$F$3:$W$2013,13,0))&gt;0,vlookup(A715,'Input - Capacities'!$F$3:$W$2013,13,0),"-")</f>
        <v>https://www.eia.gov/electricity/gridmonitor/about</v>
      </c>
      <c r="K715" s="55" t="str">
        <f>if(len(vlookup(A715,'Input - Capacities'!$F$3:$W$2013,14,0))&gt;0,vlookup(A715,'Input - Capacities'!$F$3:$W$2013,14,0),"-")</f>
        <v>-</v>
      </c>
      <c r="L715" s="53" t="str">
        <f>if(len(vlookup(A715,'Input - Capacities'!$F$3:$W$2013,17,0))&gt;0,vlookup(A715,'Input - Capacities'!$F$3:$W$2013,17,0),"-")</f>
        <v>Assumption that the max hourly interchange value reached between 2020-Oct 2023 is representative for available transmission capacity between BA's.</v>
      </c>
      <c r="M715" s="53" t="str">
        <f>if(len(vlookup(A715,'Input - Capacities'!$F$3:$W$2013,18,0))&gt;0,vlookup(A715,'Input - Capacities'!$F$3:$W$2013,18,0),"-")</f>
        <v>-</v>
      </c>
    </row>
    <row r="716">
      <c r="A716" s="53" t="str">
        <f t="array" ref="A716">IFERROR(INDEX('Input - Capacities'!$F$3:$F$1128, MATCH(0,COUNTIF($A$1:A715, 'Input - Capacities'!$F$3:$F$1128), 0)),"")</f>
        <v>TRNUSAMIUSATV</v>
      </c>
      <c r="B716" s="53" t="str">
        <f t="shared" si="2"/>
        <v>USAMI</v>
      </c>
      <c r="C716" s="53" t="str">
        <f t="shared" si="3"/>
        <v>USATV</v>
      </c>
      <c r="D716" s="53" t="str">
        <f t="shared" ref="D716:E716" si="717">left(B716,3)</f>
        <v>USA</v>
      </c>
      <c r="E716" s="53" t="str">
        <f t="shared" si="717"/>
        <v>USA</v>
      </c>
      <c r="F716" s="53">
        <f>max(SUMIFS('Input - Capacities'!$I$3:$I$1128,'Input - Capacities'!$F$3:$F$1128,A716))</f>
        <v>3021</v>
      </c>
      <c r="G716" s="53">
        <f>max(SUMIFS('Input - Capacities'!$J$3:$J$1128,'Input - Capacities'!$F$3:$F$1128,A716))*-1</f>
        <v>2459</v>
      </c>
      <c r="H716" s="53" t="str">
        <f>if(len(vlookup(A716,'Input - Capacities'!$F$3:$W$2013,6,0))&gt;0,vlookup(A716,'Input - Capacities'!$F$3:$W$2013,6,0),"-")</f>
        <v>-</v>
      </c>
      <c r="I716" s="53" t="str">
        <f>if(len(vlookup(A716,'Input - Capacities'!$F$3:$W$2013,7,0))&gt;0,vlookup(A716,'Input - Capacities'!$F$3:$W$2013,7,0),"-")</f>
        <v>-</v>
      </c>
      <c r="J716" s="54" t="str">
        <f>if(len(vlookup(A716,'Input - Capacities'!$F$3:$W$2013,13,0))&gt;0,vlookup(A716,'Input - Capacities'!$F$3:$W$2013,13,0),"-")</f>
        <v>https://www.eia.gov/electricity/gridmonitor/about</v>
      </c>
      <c r="K716" s="55" t="str">
        <f>if(len(vlookup(A716,'Input - Capacities'!$F$3:$W$2013,14,0))&gt;0,vlookup(A716,'Input - Capacities'!$F$3:$W$2013,14,0),"-")</f>
        <v>-</v>
      </c>
      <c r="L716" s="53" t="str">
        <f>if(len(vlookup(A716,'Input - Capacities'!$F$3:$W$2013,17,0))&gt;0,vlookup(A716,'Input - Capacities'!$F$3:$W$2013,17,0),"-")</f>
        <v>Assumption that the max hourly interchange value reached between 2020-Oct 2023 is representative for available transmission capacity between BA's.</v>
      </c>
      <c r="M716" s="53" t="str">
        <f>if(len(vlookup(A716,'Input - Capacities'!$F$3:$W$2013,18,0))&gt;0,vlookup(A716,'Input - Capacities'!$F$3:$W$2013,18,0),"-")</f>
        <v>-</v>
      </c>
    </row>
    <row r="717">
      <c r="A717" s="53" t="str">
        <f t="array" ref="A717">IFERROR(INDEX('Input - Capacities'!$F$3:$F$1128, MATCH(0,COUNTIF($A$1:A716, 'Input - Capacities'!$F$3:$F$1128), 0)),"")</f>
        <v>TRNUSAMIUSAWA</v>
      </c>
      <c r="B717" s="53" t="str">
        <f t="shared" si="2"/>
        <v>USAMI</v>
      </c>
      <c r="C717" s="53" t="str">
        <f t="shared" si="3"/>
        <v>USAWA</v>
      </c>
      <c r="D717" s="53" t="str">
        <f t="shared" ref="D717:E717" si="718">left(B717,3)</f>
        <v>USA</v>
      </c>
      <c r="E717" s="53" t="str">
        <f t="shared" si="718"/>
        <v>USA</v>
      </c>
      <c r="F717" s="53">
        <f>max(SUMIFS('Input - Capacities'!$I$3:$I$1128,'Input - Capacities'!$F$3:$F$1128,A717))</f>
        <v>0</v>
      </c>
      <c r="G717" s="53">
        <f>max(SUMIFS('Input - Capacities'!$J$3:$J$1128,'Input - Capacities'!$F$3:$F$1128,A717))*-1</f>
        <v>0</v>
      </c>
      <c r="H717" s="53" t="str">
        <f>if(len(vlookup(A717,'Input - Capacities'!$F$3:$W$2013,6,0))&gt;0,vlookup(A717,'Input - Capacities'!$F$3:$W$2013,6,0),"-")</f>
        <v>-</v>
      </c>
      <c r="I717" s="53" t="str">
        <f>if(len(vlookup(A717,'Input - Capacities'!$F$3:$W$2013,7,0))&gt;0,vlookup(A717,'Input - Capacities'!$F$3:$W$2013,7,0),"-")</f>
        <v>-</v>
      </c>
      <c r="J717" s="54" t="str">
        <f>if(len(vlookup(A717,'Input - Capacities'!$F$3:$W$2013,13,0))&gt;0,vlookup(A717,'Input - Capacities'!$F$3:$W$2013,13,0),"-")</f>
        <v>https://www.eia.gov/electricity/gridmonitor/about</v>
      </c>
      <c r="K717" s="55" t="str">
        <f>if(len(vlookup(A717,'Input - Capacities'!$F$3:$W$2013,14,0))&gt;0,vlookup(A717,'Input - Capacities'!$F$3:$W$2013,14,0),"-")</f>
        <v>-</v>
      </c>
      <c r="L717" s="53" t="str">
        <f>if(len(vlookup(A717,'Input - Capacities'!$F$3:$W$2013,17,0))&gt;0,vlookup(A717,'Input - Capacities'!$F$3:$W$2013,17,0),"-")</f>
        <v>Assumption that the max hourly interchange value reached between 2020-Oct 2023 is representative for available transmission capacity between BA's.</v>
      </c>
      <c r="M717" s="53" t="str">
        <f>if(len(vlookup(A717,'Input - Capacities'!$F$3:$W$2013,18,0))&gt;0,vlookup(A717,'Input - Capacities'!$F$3:$W$2013,18,0),"-")</f>
        <v>-</v>
      </c>
    </row>
    <row r="718">
      <c r="A718" s="53" t="str">
        <f t="array" ref="A718">IFERROR(INDEX('Input - Capacities'!$F$3:$F$1128, MATCH(0,COUNTIF($A$1:A717, 'Input - Capacities'!$F$3:$F$1128), 0)),"")</f>
        <v>TRNUSANEUSAPE</v>
      </c>
      <c r="B718" s="53" t="str">
        <f t="shared" si="2"/>
        <v>USANE</v>
      </c>
      <c r="C718" s="53" t="str">
        <f t="shared" si="3"/>
        <v>USAPE</v>
      </c>
      <c r="D718" s="53" t="str">
        <f t="shared" ref="D718:E718" si="719">left(B718,3)</f>
        <v>USA</v>
      </c>
      <c r="E718" s="53" t="str">
        <f t="shared" si="719"/>
        <v>USA</v>
      </c>
      <c r="F718" s="53">
        <f>max(SUMIFS('Input - Capacities'!$I$3:$I$1128,'Input - Capacities'!$F$3:$F$1128,A718))</f>
        <v>227</v>
      </c>
      <c r="G718" s="53">
        <f>max(SUMIFS('Input - Capacities'!$J$3:$J$1128,'Input - Capacities'!$F$3:$F$1128,A718))*-1</f>
        <v>510</v>
      </c>
      <c r="H718" s="53" t="str">
        <f>if(len(vlookup(A718,'Input - Capacities'!$F$3:$W$2013,6,0))&gt;0,vlookup(A718,'Input - Capacities'!$F$3:$W$2013,6,0),"-")</f>
        <v>-</v>
      </c>
      <c r="I718" s="53" t="str">
        <f>if(len(vlookup(A718,'Input - Capacities'!$F$3:$W$2013,7,0))&gt;0,vlookup(A718,'Input - Capacities'!$F$3:$W$2013,7,0),"-")</f>
        <v>-</v>
      </c>
      <c r="J718" s="54" t="str">
        <f>if(len(vlookup(A718,'Input - Capacities'!$F$3:$W$2013,13,0))&gt;0,vlookup(A718,'Input - Capacities'!$F$3:$W$2013,13,0),"-")</f>
        <v>https://www.eia.gov/electricity/gridmonitor/about</v>
      </c>
      <c r="K718" s="55" t="str">
        <f>if(len(vlookup(A718,'Input - Capacities'!$F$3:$W$2013,14,0))&gt;0,vlookup(A718,'Input - Capacities'!$F$3:$W$2013,14,0),"-")</f>
        <v>-</v>
      </c>
      <c r="L718" s="53" t="str">
        <f>if(len(vlookup(A718,'Input - Capacities'!$F$3:$W$2013,17,0))&gt;0,vlookup(A718,'Input - Capacities'!$F$3:$W$2013,17,0),"-")</f>
        <v>Assumption that the max hourly interchange value reached between 2020-Oct 2023 is representative for available transmission capacity between BA's.</v>
      </c>
      <c r="M718" s="53" t="str">
        <f>if(len(vlookup(A718,'Input - Capacities'!$F$3:$W$2013,18,0))&gt;0,vlookup(A718,'Input - Capacities'!$F$3:$W$2013,18,0),"-")</f>
        <v>-</v>
      </c>
    </row>
    <row r="719">
      <c r="A719" s="53" t="str">
        <f t="array" ref="A719">IFERROR(INDEX('Input - Capacities'!$F$3:$F$1128, MATCH(0,COUNTIF($A$1:A718, 'Input - Capacities'!$F$3:$F$1128), 0)),"")</f>
        <v>TRNUSANEUSAWC</v>
      </c>
      <c r="B719" s="53" t="str">
        <f t="shared" si="2"/>
        <v>USANE</v>
      </c>
      <c r="C719" s="53" t="str">
        <f t="shared" si="3"/>
        <v>USAWC</v>
      </c>
      <c r="D719" s="53" t="str">
        <f t="shared" ref="D719:E719" si="720">left(B719,3)</f>
        <v>USA</v>
      </c>
      <c r="E719" s="53" t="str">
        <f t="shared" si="720"/>
        <v>USA</v>
      </c>
      <c r="F719" s="53">
        <f>max(SUMIFS('Input - Capacities'!$I$3:$I$1128,'Input - Capacities'!$F$3:$F$1128,A719))</f>
        <v>870</v>
      </c>
      <c r="G719" s="53">
        <f>max(SUMIFS('Input - Capacities'!$J$3:$J$1128,'Input - Capacities'!$F$3:$F$1128,A719))*-1</f>
        <v>870</v>
      </c>
      <c r="H719" s="53" t="str">
        <f>if(len(vlookup(A719,'Input - Capacities'!$F$3:$W$2013,6,0))&gt;0,vlookup(A719,'Input - Capacities'!$F$3:$W$2013,6,0),"-")</f>
        <v>-</v>
      </c>
      <c r="I719" s="53" t="str">
        <f>if(len(vlookup(A719,'Input - Capacities'!$F$3:$W$2013,7,0))&gt;0,vlookup(A719,'Input - Capacities'!$F$3:$W$2013,7,0),"-")</f>
        <v>-</v>
      </c>
      <c r="J719" s="54" t="str">
        <f>if(len(vlookup(A719,'Input - Capacities'!$F$3:$W$2013,13,0))&gt;0,vlookup(A719,'Input - Capacities'!$F$3:$W$2013,13,0),"-")</f>
        <v>https://www.eia.gov/electricity/gridmonitor/about</v>
      </c>
      <c r="K719" s="55" t="str">
        <f>if(len(vlookup(A719,'Input - Capacities'!$F$3:$W$2013,14,0))&gt;0,vlookup(A719,'Input - Capacities'!$F$3:$W$2013,14,0),"-")</f>
        <v>-</v>
      </c>
      <c r="L719" s="53" t="str">
        <f>if(len(vlookup(A719,'Input - Capacities'!$F$3:$W$2013,17,0))&gt;0,vlookup(A719,'Input - Capacities'!$F$3:$W$2013,17,0),"-")</f>
        <v>Assumption that the max hourly interchange value reached between 2020-Oct 2023 is representative for available transmission capacity between BA's.</v>
      </c>
      <c r="M719" s="53" t="str">
        <f>if(len(vlookup(A719,'Input - Capacities'!$F$3:$W$2013,18,0))&gt;0,vlookup(A719,'Input - Capacities'!$F$3:$W$2013,18,0),"-")</f>
        <v>-</v>
      </c>
    </row>
    <row r="720">
      <c r="A720" s="53" t="str">
        <f t="array" ref="A720">IFERROR(INDEX('Input - Capacities'!$F$3:$F$1128, MATCH(0,COUNTIF($A$1:A719, 'Input - Capacities'!$F$3:$F$1128), 0)),"")</f>
        <v>TRNUSANWUSAPE</v>
      </c>
      <c r="B720" s="53" t="str">
        <f t="shared" si="2"/>
        <v>USANW</v>
      </c>
      <c r="C720" s="53" t="str">
        <f t="shared" si="3"/>
        <v>USAPE</v>
      </c>
      <c r="D720" s="53" t="str">
        <f t="shared" ref="D720:E720" si="721">left(B720,3)</f>
        <v>USA</v>
      </c>
      <c r="E720" s="53" t="str">
        <f t="shared" si="721"/>
        <v>USA</v>
      </c>
      <c r="F720" s="53">
        <f>max(SUMIFS('Input - Capacities'!$I$3:$I$1128,'Input - Capacities'!$F$3:$F$1128,A720))</f>
        <v>314</v>
      </c>
      <c r="G720" s="53">
        <f>max(SUMIFS('Input - Capacities'!$J$3:$J$1128,'Input - Capacities'!$F$3:$F$1128,A720))*-1</f>
        <v>314</v>
      </c>
      <c r="H720" s="53" t="str">
        <f>if(len(vlookup(A720,'Input - Capacities'!$F$3:$W$2013,6,0))&gt;0,vlookup(A720,'Input - Capacities'!$F$3:$W$2013,6,0),"-")</f>
        <v>-</v>
      </c>
      <c r="I720" s="53" t="str">
        <f>if(len(vlookup(A720,'Input - Capacities'!$F$3:$W$2013,7,0))&gt;0,vlookup(A720,'Input - Capacities'!$F$3:$W$2013,7,0),"-")</f>
        <v>-</v>
      </c>
      <c r="J720" s="54" t="str">
        <f>if(len(vlookup(A720,'Input - Capacities'!$F$3:$W$2013,13,0))&gt;0,vlookup(A720,'Input - Capacities'!$F$3:$W$2013,13,0),"-")</f>
        <v>https://www.eia.gov/electricity/gridmonitor/about</v>
      </c>
      <c r="K720" s="55" t="str">
        <f>if(len(vlookup(A720,'Input - Capacities'!$F$3:$W$2013,14,0))&gt;0,vlookup(A720,'Input - Capacities'!$F$3:$W$2013,14,0),"-")</f>
        <v>-</v>
      </c>
      <c r="L720" s="53" t="str">
        <f>if(len(vlookup(A720,'Input - Capacities'!$F$3:$W$2013,17,0))&gt;0,vlookup(A720,'Input - Capacities'!$F$3:$W$2013,17,0),"-")</f>
        <v>Assumption that the max hourly interchange value reached between 2020-Oct 2023 is representative for available transmission capacity between BA's.</v>
      </c>
      <c r="M720" s="53" t="str">
        <f>if(len(vlookup(A720,'Input - Capacities'!$F$3:$W$2013,18,0))&gt;0,vlookup(A720,'Input - Capacities'!$F$3:$W$2013,18,0),"-")</f>
        <v>-</v>
      </c>
    </row>
    <row r="721">
      <c r="A721" s="53" t="str">
        <f t="array" ref="A721">IFERROR(INDEX('Input - Capacities'!$F$3:$F$1128, MATCH(0,COUNTIF($A$1:A720, 'Input - Capacities'!$F$3:$F$1128), 0)),"")</f>
        <v>TRNUSANWUSAWA</v>
      </c>
      <c r="B721" s="53" t="str">
        <f t="shared" si="2"/>
        <v>USANW</v>
      </c>
      <c r="C721" s="53" t="str">
        <f t="shared" si="3"/>
        <v>USAWA</v>
      </c>
      <c r="D721" s="53" t="str">
        <f t="shared" ref="D721:E721" si="722">left(B721,3)</f>
        <v>USA</v>
      </c>
      <c r="E721" s="53" t="str">
        <f t="shared" si="722"/>
        <v>USA</v>
      </c>
      <c r="F721" s="53">
        <f>max(SUMIFS('Input - Capacities'!$I$3:$I$1128,'Input - Capacities'!$F$3:$F$1128,A721))</f>
        <v>206</v>
      </c>
      <c r="G721" s="53">
        <f>max(SUMIFS('Input - Capacities'!$J$3:$J$1128,'Input - Capacities'!$F$3:$F$1128,A721))*-1</f>
        <v>128</v>
      </c>
      <c r="H721" s="53" t="str">
        <f>if(len(vlookup(A721,'Input - Capacities'!$F$3:$W$2013,6,0))&gt;0,vlookup(A721,'Input - Capacities'!$F$3:$W$2013,6,0),"-")</f>
        <v>-</v>
      </c>
      <c r="I721" s="53" t="str">
        <f>if(len(vlookup(A721,'Input - Capacities'!$F$3:$W$2013,7,0))&gt;0,vlookup(A721,'Input - Capacities'!$F$3:$W$2013,7,0),"-")</f>
        <v>-</v>
      </c>
      <c r="J721" s="54" t="str">
        <f>if(len(vlookup(A721,'Input - Capacities'!$F$3:$W$2013,13,0))&gt;0,vlookup(A721,'Input - Capacities'!$F$3:$W$2013,13,0),"-")</f>
        <v>https://www.eia.gov/electricity/gridmonitor/about</v>
      </c>
      <c r="K721" s="55" t="str">
        <f>if(len(vlookup(A721,'Input - Capacities'!$F$3:$W$2013,14,0))&gt;0,vlookup(A721,'Input - Capacities'!$F$3:$W$2013,14,0),"-")</f>
        <v>-</v>
      </c>
      <c r="L721" s="53" t="str">
        <f>if(len(vlookup(A721,'Input - Capacities'!$F$3:$W$2013,17,0))&gt;0,vlookup(A721,'Input - Capacities'!$F$3:$W$2013,17,0),"-")</f>
        <v>Assumption that the max hourly interchange value reached between 2020-Oct 2023 is representative for available transmission capacity between BA's.</v>
      </c>
      <c r="M721" s="53" t="str">
        <f>if(len(vlookup(A721,'Input - Capacities'!$F$3:$W$2013,18,0))&gt;0,vlookup(A721,'Input - Capacities'!$F$3:$W$2013,18,0),"-")</f>
        <v>-</v>
      </c>
    </row>
    <row r="722">
      <c r="A722" s="53" t="str">
        <f t="array" ref="A722">IFERROR(INDEX('Input - Capacities'!$F$3:$F$1128, MATCH(0,COUNTIF($A$1:A721, 'Input - Capacities'!$F$3:$F$1128), 0)),"")</f>
        <v>TRNUSANWUSAWM</v>
      </c>
      <c r="B722" s="53" t="str">
        <f t="shared" si="2"/>
        <v>USANW</v>
      </c>
      <c r="C722" s="53" t="str">
        <f t="shared" si="3"/>
        <v>USAWM</v>
      </c>
      <c r="D722" s="53" t="str">
        <f t="shared" ref="D722:E722" si="723">left(B722,3)</f>
        <v>USA</v>
      </c>
      <c r="E722" s="53" t="str">
        <f t="shared" si="723"/>
        <v>USA</v>
      </c>
      <c r="F722" s="53">
        <f>max(SUMIFS('Input - Capacities'!$I$3:$I$1128,'Input - Capacities'!$F$3:$F$1128,A722))</f>
        <v>0</v>
      </c>
      <c r="G722" s="53">
        <f>max(SUMIFS('Input - Capacities'!$J$3:$J$1128,'Input - Capacities'!$F$3:$F$1128,A722))*-1</f>
        <v>0</v>
      </c>
      <c r="H722" s="53" t="str">
        <f>if(len(vlookup(A722,'Input - Capacities'!$F$3:$W$2013,6,0))&gt;0,vlookup(A722,'Input - Capacities'!$F$3:$W$2013,6,0),"-")</f>
        <v>-</v>
      </c>
      <c r="I722" s="53" t="str">
        <f>if(len(vlookup(A722,'Input - Capacities'!$F$3:$W$2013,7,0))&gt;0,vlookup(A722,'Input - Capacities'!$F$3:$W$2013,7,0),"-")</f>
        <v>-</v>
      </c>
      <c r="J722" s="54" t="str">
        <f>if(len(vlookup(A722,'Input - Capacities'!$F$3:$W$2013,13,0))&gt;0,vlookup(A722,'Input - Capacities'!$F$3:$W$2013,13,0),"-")</f>
        <v>https://www.eia.gov/electricity/gridmonitor/about</v>
      </c>
      <c r="K722" s="55" t="str">
        <f>if(len(vlookup(A722,'Input - Capacities'!$F$3:$W$2013,14,0))&gt;0,vlookup(A722,'Input - Capacities'!$F$3:$W$2013,14,0),"-")</f>
        <v>-</v>
      </c>
      <c r="L722" s="53" t="str">
        <f>if(len(vlookup(A722,'Input - Capacities'!$F$3:$W$2013,17,0))&gt;0,vlookup(A722,'Input - Capacities'!$F$3:$W$2013,17,0),"-")</f>
        <v>Assumption that the max hourly interchange value reached between 2020-Oct 2023 is representative for available transmission capacity between BA's.</v>
      </c>
      <c r="M722" s="53" t="str">
        <f>if(len(vlookup(A722,'Input - Capacities'!$F$3:$W$2013,18,0))&gt;0,vlookup(A722,'Input - Capacities'!$F$3:$W$2013,18,0),"-")</f>
        <v>-</v>
      </c>
    </row>
    <row r="723">
      <c r="A723" s="53" t="str">
        <f t="array" ref="A723">IFERROR(INDEX('Input - Capacities'!$F$3:$F$1128, MATCH(0,COUNTIF($A$1:A722, 'Input - Capacities'!$F$3:$F$1128), 0)),"")</f>
        <v>TRNUSANWUSAWW</v>
      </c>
      <c r="B723" s="53" t="str">
        <f t="shared" si="2"/>
        <v>USANW</v>
      </c>
      <c r="C723" s="53" t="str">
        <f t="shared" si="3"/>
        <v>USAWW</v>
      </c>
      <c r="D723" s="53" t="str">
        <f t="shared" ref="D723:E723" si="724">left(B723,3)</f>
        <v>USA</v>
      </c>
      <c r="E723" s="53" t="str">
        <f t="shared" si="724"/>
        <v>USA</v>
      </c>
      <c r="F723" s="53">
        <f>max(SUMIFS('Input - Capacities'!$I$3:$I$1128,'Input - Capacities'!$F$3:$F$1128,A723))</f>
        <v>4</v>
      </c>
      <c r="G723" s="53">
        <f>max(SUMIFS('Input - Capacities'!$J$3:$J$1128,'Input - Capacities'!$F$3:$F$1128,A723))*-1</f>
        <v>178</v>
      </c>
      <c r="H723" s="53" t="str">
        <f>if(len(vlookup(A723,'Input - Capacities'!$F$3:$W$2013,6,0))&gt;0,vlookup(A723,'Input - Capacities'!$F$3:$W$2013,6,0),"-")</f>
        <v>-</v>
      </c>
      <c r="I723" s="53" t="str">
        <f>if(len(vlookup(A723,'Input - Capacities'!$F$3:$W$2013,7,0))&gt;0,vlookup(A723,'Input - Capacities'!$F$3:$W$2013,7,0),"-")</f>
        <v>-</v>
      </c>
      <c r="J723" s="54" t="str">
        <f>if(len(vlookup(A723,'Input - Capacities'!$F$3:$W$2013,13,0))&gt;0,vlookup(A723,'Input - Capacities'!$F$3:$W$2013,13,0),"-")</f>
        <v>https://www.eia.gov/electricity/gridmonitor/about</v>
      </c>
      <c r="K723" s="55" t="str">
        <f>if(len(vlookup(A723,'Input - Capacities'!$F$3:$W$2013,14,0))&gt;0,vlookup(A723,'Input - Capacities'!$F$3:$W$2013,14,0),"-")</f>
        <v>-</v>
      </c>
      <c r="L723" s="53" t="str">
        <f>if(len(vlookup(A723,'Input - Capacities'!$F$3:$W$2013,17,0))&gt;0,vlookup(A723,'Input - Capacities'!$F$3:$W$2013,17,0),"-")</f>
        <v>Assumption that the max hourly interchange value reached between 2020-Oct 2023 is representative for available transmission capacity between BA's.</v>
      </c>
      <c r="M723" s="53" t="str">
        <f>if(len(vlookup(A723,'Input - Capacities'!$F$3:$W$2013,18,0))&gt;0,vlookup(A723,'Input - Capacities'!$F$3:$W$2013,18,0),"-")</f>
        <v>-</v>
      </c>
    </row>
    <row r="724">
      <c r="A724" s="53" t="str">
        <f t="array" ref="A724">IFERROR(INDEX('Input - Capacities'!$F$3:$F$1128, MATCH(0,COUNTIF($A$1:A723, 'Input - Capacities'!$F$3:$F$1128), 0)),"")</f>
        <v>TRNUSANYUSAPJ</v>
      </c>
      <c r="B724" s="53" t="str">
        <f t="shared" si="2"/>
        <v>USANY</v>
      </c>
      <c r="C724" s="53" t="str">
        <f t="shared" si="3"/>
        <v>USAPJ</v>
      </c>
      <c r="D724" s="53" t="str">
        <f t="shared" ref="D724:E724" si="725">left(B724,3)</f>
        <v>USA</v>
      </c>
      <c r="E724" s="53" t="str">
        <f t="shared" si="725"/>
        <v>USA</v>
      </c>
      <c r="F724" s="53">
        <f>max(SUMIFS('Input - Capacities'!$I$3:$I$1128,'Input - Capacities'!$F$3:$F$1128,A724))</f>
        <v>1449</v>
      </c>
      <c r="G724" s="53">
        <f>max(SUMIFS('Input - Capacities'!$J$3:$J$1128,'Input - Capacities'!$F$3:$F$1128,A724))*-1</f>
        <v>3313</v>
      </c>
      <c r="H724" s="53" t="str">
        <f>if(len(vlookup(A724,'Input - Capacities'!$F$3:$W$2013,6,0))&gt;0,vlookup(A724,'Input - Capacities'!$F$3:$W$2013,6,0),"-")</f>
        <v>-</v>
      </c>
      <c r="I724" s="53" t="str">
        <f>if(len(vlookup(A724,'Input - Capacities'!$F$3:$W$2013,7,0))&gt;0,vlookup(A724,'Input - Capacities'!$F$3:$W$2013,7,0),"-")</f>
        <v>-</v>
      </c>
      <c r="J724" s="54" t="str">
        <f>if(len(vlookup(A724,'Input - Capacities'!$F$3:$W$2013,13,0))&gt;0,vlookup(A724,'Input - Capacities'!$F$3:$W$2013,13,0),"-")</f>
        <v>https://www.eia.gov/electricity/gridmonitor/about</v>
      </c>
      <c r="K724" s="55" t="str">
        <f>if(len(vlookup(A724,'Input - Capacities'!$F$3:$W$2013,14,0))&gt;0,vlookup(A724,'Input - Capacities'!$F$3:$W$2013,14,0),"-")</f>
        <v>-</v>
      </c>
      <c r="L724" s="53" t="str">
        <f>if(len(vlookup(A724,'Input - Capacities'!$F$3:$W$2013,17,0))&gt;0,vlookup(A724,'Input - Capacities'!$F$3:$W$2013,17,0),"-")</f>
        <v>Assumption that the max hourly interchange value reached between 2020-Oct 2023 is representative for available transmission capacity between BA's.</v>
      </c>
      <c r="M724" s="53" t="str">
        <f>if(len(vlookup(A724,'Input - Capacities'!$F$3:$W$2013,18,0))&gt;0,vlookup(A724,'Input - Capacities'!$F$3:$W$2013,18,0),"-")</f>
        <v>-</v>
      </c>
    </row>
    <row r="725">
      <c r="A725" s="53" t="str">
        <f t="array" ref="A725">IFERROR(INDEX('Input - Capacities'!$F$3:$F$1128, MATCH(0,COUNTIF($A$1:A724, 'Input - Capacities'!$F$3:$F$1128), 0)),"")</f>
        <v>TRNUSAPEUSAPW</v>
      </c>
      <c r="B725" s="53" t="str">
        <f t="shared" si="2"/>
        <v>USAPE</v>
      </c>
      <c r="C725" s="53" t="str">
        <f t="shared" si="3"/>
        <v>USAPW</v>
      </c>
      <c r="D725" s="53" t="str">
        <f t="shared" ref="D725:E725" si="726">left(B725,3)</f>
        <v>USA</v>
      </c>
      <c r="E725" s="53" t="str">
        <f t="shared" si="726"/>
        <v>USA</v>
      </c>
      <c r="F725" s="53">
        <f>max(SUMIFS('Input - Capacities'!$I$3:$I$1128,'Input - Capacities'!$F$3:$F$1128,A725))</f>
        <v>1277</v>
      </c>
      <c r="G725" s="53">
        <f>max(SUMIFS('Input - Capacities'!$J$3:$J$1128,'Input - Capacities'!$F$3:$F$1128,A725))*-1</f>
        <v>1277</v>
      </c>
      <c r="H725" s="53" t="str">
        <f>if(len(vlookup(A725,'Input - Capacities'!$F$3:$W$2013,6,0))&gt;0,vlookup(A725,'Input - Capacities'!$F$3:$W$2013,6,0),"-")</f>
        <v>-</v>
      </c>
      <c r="I725" s="53" t="str">
        <f>if(len(vlookup(A725,'Input - Capacities'!$F$3:$W$2013,7,0))&gt;0,vlookup(A725,'Input - Capacities'!$F$3:$W$2013,7,0),"-")</f>
        <v>-</v>
      </c>
      <c r="J725" s="54" t="str">
        <f>if(len(vlookup(A725,'Input - Capacities'!$F$3:$W$2013,13,0))&gt;0,vlookup(A725,'Input - Capacities'!$F$3:$W$2013,13,0),"-")</f>
        <v>https://www.eia.gov/electricity/gridmonitor/about</v>
      </c>
      <c r="K725" s="55" t="str">
        <f>if(len(vlookup(A725,'Input - Capacities'!$F$3:$W$2013,14,0))&gt;0,vlookup(A725,'Input - Capacities'!$F$3:$W$2013,14,0),"-")</f>
        <v>-</v>
      </c>
      <c r="L725" s="53" t="str">
        <f>if(len(vlookup(A725,'Input - Capacities'!$F$3:$W$2013,17,0))&gt;0,vlookup(A725,'Input - Capacities'!$F$3:$W$2013,17,0),"-")</f>
        <v>Assumption that the max hourly interchange value reached between 2020-Oct 2023 is representative for available transmission capacity between BA's.</v>
      </c>
      <c r="M725" s="53" t="str">
        <f>if(len(vlookup(A725,'Input - Capacities'!$F$3:$W$2013,18,0))&gt;0,vlookup(A725,'Input - Capacities'!$F$3:$W$2013,18,0),"-")</f>
        <v>-</v>
      </c>
    </row>
    <row r="726">
      <c r="A726" s="53" t="str">
        <f t="array" ref="A726">IFERROR(INDEX('Input - Capacities'!$F$3:$F$1128, MATCH(0,COUNTIF($A$1:A725, 'Input - Capacities'!$F$3:$F$1128), 0)),"")</f>
        <v>TRNUSAPEUSAWC</v>
      </c>
      <c r="B726" s="53" t="str">
        <f t="shared" si="2"/>
        <v>USAPE</v>
      </c>
      <c r="C726" s="53" t="str">
        <f t="shared" si="3"/>
        <v>USAWC</v>
      </c>
      <c r="D726" s="53" t="str">
        <f t="shared" ref="D726:E726" si="727">left(B726,3)</f>
        <v>USA</v>
      </c>
      <c r="E726" s="53" t="str">
        <f t="shared" si="727"/>
        <v>USA</v>
      </c>
      <c r="F726" s="53">
        <f>max(SUMIFS('Input - Capacities'!$I$3:$I$1128,'Input - Capacities'!$F$3:$F$1128,A726))</f>
        <v>0</v>
      </c>
      <c r="G726" s="53">
        <f>max(SUMIFS('Input - Capacities'!$J$3:$J$1128,'Input - Capacities'!$F$3:$F$1128,A726))*-1</f>
        <v>0</v>
      </c>
      <c r="H726" s="53" t="str">
        <f>if(len(vlookup(A726,'Input - Capacities'!$F$3:$W$2013,6,0))&gt;0,vlookup(A726,'Input - Capacities'!$F$3:$W$2013,6,0),"-")</f>
        <v>-</v>
      </c>
      <c r="I726" s="53" t="str">
        <f>if(len(vlookup(A726,'Input - Capacities'!$F$3:$W$2013,7,0))&gt;0,vlookup(A726,'Input - Capacities'!$F$3:$W$2013,7,0),"-")</f>
        <v>-</v>
      </c>
      <c r="J726" s="54" t="str">
        <f>if(len(vlookup(A726,'Input - Capacities'!$F$3:$W$2013,13,0))&gt;0,vlookup(A726,'Input - Capacities'!$F$3:$W$2013,13,0),"-")</f>
        <v>https://www.eia.gov/electricity/gridmonitor/about</v>
      </c>
      <c r="K726" s="55" t="str">
        <f>if(len(vlookup(A726,'Input - Capacities'!$F$3:$W$2013,14,0))&gt;0,vlookup(A726,'Input - Capacities'!$F$3:$W$2013,14,0),"-")</f>
        <v>-</v>
      </c>
      <c r="L726" s="53" t="str">
        <f>if(len(vlookup(A726,'Input - Capacities'!$F$3:$W$2013,17,0))&gt;0,vlookup(A726,'Input - Capacities'!$F$3:$W$2013,17,0),"-")</f>
        <v>Assumption that the max hourly interchange value reached between 2020-Oct 2023 is representative for available transmission capacity between BA's.</v>
      </c>
      <c r="M726" s="53" t="str">
        <f>if(len(vlookup(A726,'Input - Capacities'!$F$3:$W$2013,18,0))&gt;0,vlookup(A726,'Input - Capacities'!$F$3:$W$2013,18,0),"-")</f>
        <v>-</v>
      </c>
    </row>
    <row r="727">
      <c r="A727" s="53" t="str">
        <f t="array" ref="A727">IFERROR(INDEX('Input - Capacities'!$F$3:$F$1128, MATCH(0,COUNTIF($A$1:A726, 'Input - Capacities'!$F$3:$F$1128), 0)),"")</f>
        <v>TRNUSAPEUSAWM</v>
      </c>
      <c r="B727" s="53" t="str">
        <f t="shared" si="2"/>
        <v>USAPE</v>
      </c>
      <c r="C727" s="53" t="str">
        <f t="shared" si="3"/>
        <v>USAWM</v>
      </c>
      <c r="D727" s="53" t="str">
        <f t="shared" ref="D727:E727" si="728">left(B727,3)</f>
        <v>USA</v>
      </c>
      <c r="E727" s="53" t="str">
        <f t="shared" si="728"/>
        <v>USA</v>
      </c>
      <c r="F727" s="53">
        <f>max(SUMIFS('Input - Capacities'!$I$3:$I$1128,'Input - Capacities'!$F$3:$F$1128,A727))</f>
        <v>487</v>
      </c>
      <c r="G727" s="53">
        <f>max(SUMIFS('Input - Capacities'!$J$3:$J$1128,'Input - Capacities'!$F$3:$F$1128,A727))*-1</f>
        <v>1003</v>
      </c>
      <c r="H727" s="53" t="str">
        <f>if(len(vlookup(A727,'Input - Capacities'!$F$3:$W$2013,6,0))&gt;0,vlookup(A727,'Input - Capacities'!$F$3:$W$2013,6,0),"-")</f>
        <v>-</v>
      </c>
      <c r="I727" s="53" t="str">
        <f>if(len(vlookup(A727,'Input - Capacities'!$F$3:$W$2013,7,0))&gt;0,vlookup(A727,'Input - Capacities'!$F$3:$W$2013,7,0),"-")</f>
        <v>-</v>
      </c>
      <c r="J727" s="54" t="str">
        <f>if(len(vlookup(A727,'Input - Capacities'!$F$3:$W$2013,13,0))&gt;0,vlookup(A727,'Input - Capacities'!$F$3:$W$2013,13,0),"-")</f>
        <v>https://www.eia.gov/electricity/gridmonitor/about</v>
      </c>
      <c r="K727" s="55" t="str">
        <f>if(len(vlookup(A727,'Input - Capacities'!$F$3:$W$2013,14,0))&gt;0,vlookup(A727,'Input - Capacities'!$F$3:$W$2013,14,0),"-")</f>
        <v>-</v>
      </c>
      <c r="L727" s="53" t="str">
        <f>if(len(vlookup(A727,'Input - Capacities'!$F$3:$W$2013,17,0))&gt;0,vlookup(A727,'Input - Capacities'!$F$3:$W$2013,17,0),"-")</f>
        <v>Assumption that the max hourly interchange value reached between 2020-Oct 2023 is representative for available transmission capacity between BA's.</v>
      </c>
      <c r="M727" s="53" t="str">
        <f>if(len(vlookup(A727,'Input - Capacities'!$F$3:$W$2013,18,0))&gt;0,vlookup(A727,'Input - Capacities'!$F$3:$W$2013,18,0),"-")</f>
        <v>-</v>
      </c>
    </row>
    <row r="728">
      <c r="A728" s="53" t="str">
        <f t="array" ref="A728">IFERROR(INDEX('Input - Capacities'!$F$3:$F$1128, MATCH(0,COUNTIF($A$1:A727, 'Input - Capacities'!$F$3:$F$1128), 0)),"")</f>
        <v>TRNUSAPGUSAPW</v>
      </c>
      <c r="B728" s="53" t="str">
        <f t="shared" si="2"/>
        <v>USAPG</v>
      </c>
      <c r="C728" s="53" t="str">
        <f t="shared" si="3"/>
        <v>USAPW</v>
      </c>
      <c r="D728" s="53" t="str">
        <f t="shared" ref="D728:E728" si="729">left(B728,3)</f>
        <v>USA</v>
      </c>
      <c r="E728" s="53" t="str">
        <f t="shared" si="729"/>
        <v>USA</v>
      </c>
      <c r="F728" s="53">
        <f>max(SUMIFS('Input - Capacities'!$I$3:$I$1128,'Input - Capacities'!$F$3:$F$1128,A728))</f>
        <v>168</v>
      </c>
      <c r="G728" s="53">
        <f>max(SUMIFS('Input - Capacities'!$J$3:$J$1128,'Input - Capacities'!$F$3:$F$1128,A728))*-1</f>
        <v>168</v>
      </c>
      <c r="H728" s="53" t="str">
        <f>if(len(vlookup(A728,'Input - Capacities'!$F$3:$W$2013,6,0))&gt;0,vlookup(A728,'Input - Capacities'!$F$3:$W$2013,6,0),"-")</f>
        <v>-</v>
      </c>
      <c r="I728" s="53" t="str">
        <f>if(len(vlookup(A728,'Input - Capacities'!$F$3:$W$2013,7,0))&gt;0,vlookup(A728,'Input - Capacities'!$F$3:$W$2013,7,0),"-")</f>
        <v>-</v>
      </c>
      <c r="J728" s="54" t="str">
        <f>if(len(vlookup(A728,'Input - Capacities'!$F$3:$W$2013,13,0))&gt;0,vlookup(A728,'Input - Capacities'!$F$3:$W$2013,13,0),"-")</f>
        <v>https://www.eia.gov/electricity/gridmonitor/about</v>
      </c>
      <c r="K728" s="55" t="str">
        <f>if(len(vlookup(A728,'Input - Capacities'!$F$3:$W$2013,14,0))&gt;0,vlookup(A728,'Input - Capacities'!$F$3:$W$2013,14,0),"-")</f>
        <v>-</v>
      </c>
      <c r="L728" s="53" t="str">
        <f>if(len(vlookup(A728,'Input - Capacities'!$F$3:$W$2013,17,0))&gt;0,vlookup(A728,'Input - Capacities'!$F$3:$W$2013,17,0),"-")</f>
        <v>Assumption that the max hourly interchange value reached between 2020-Oct 2023 is representative for available transmission capacity between BA's.</v>
      </c>
      <c r="M728" s="53" t="str">
        <f>if(len(vlookup(A728,'Input - Capacities'!$F$3:$W$2013,18,0))&gt;0,vlookup(A728,'Input - Capacities'!$F$3:$W$2013,18,0),"-")</f>
        <v>-</v>
      </c>
    </row>
    <row r="729">
      <c r="A729" s="53" t="str">
        <f t="array" ref="A729">IFERROR(INDEX('Input - Capacities'!$F$3:$F$1128, MATCH(0,COUNTIF($A$1:A728, 'Input - Capacities'!$F$3:$F$1128), 0)),"")</f>
        <v>TRNUSAPIUSASL</v>
      </c>
      <c r="B729" s="53" t="str">
        <f t="shared" si="2"/>
        <v>USAPI</v>
      </c>
      <c r="C729" s="53" t="str">
        <f t="shared" si="3"/>
        <v>USASL</v>
      </c>
      <c r="D729" s="53" t="str">
        <f t="shared" ref="D729:E729" si="730">left(B729,3)</f>
        <v>USA</v>
      </c>
      <c r="E729" s="53" t="str">
        <f t="shared" si="730"/>
        <v>USA</v>
      </c>
      <c r="F729" s="53">
        <f>max(SUMIFS('Input - Capacities'!$I$3:$I$1128,'Input - Capacities'!$F$3:$F$1128,A729))</f>
        <v>177</v>
      </c>
      <c r="G729" s="53">
        <f>max(SUMIFS('Input - Capacities'!$J$3:$J$1128,'Input - Capacities'!$F$3:$F$1128,A729))*-1</f>
        <v>110</v>
      </c>
      <c r="H729" s="53" t="str">
        <f>if(len(vlookup(A729,'Input - Capacities'!$F$3:$W$2013,6,0))&gt;0,vlookup(A729,'Input - Capacities'!$F$3:$W$2013,6,0),"-")</f>
        <v>-</v>
      </c>
      <c r="I729" s="53" t="str">
        <f>if(len(vlookup(A729,'Input - Capacities'!$F$3:$W$2013,7,0))&gt;0,vlookup(A729,'Input - Capacities'!$F$3:$W$2013,7,0),"-")</f>
        <v>-</v>
      </c>
      <c r="J729" s="54" t="str">
        <f>if(len(vlookup(A729,'Input - Capacities'!$F$3:$W$2013,13,0))&gt;0,vlookup(A729,'Input - Capacities'!$F$3:$W$2013,13,0),"-")</f>
        <v>https://www.eia.gov/electricity/gridmonitor/about</v>
      </c>
      <c r="K729" s="55" t="str">
        <f>if(len(vlookup(A729,'Input - Capacities'!$F$3:$W$2013,14,0))&gt;0,vlookup(A729,'Input - Capacities'!$F$3:$W$2013,14,0),"-")</f>
        <v>-</v>
      </c>
      <c r="L729" s="53" t="str">
        <f>if(len(vlookup(A729,'Input - Capacities'!$F$3:$W$2013,17,0))&gt;0,vlookup(A729,'Input - Capacities'!$F$3:$W$2013,17,0),"-")</f>
        <v>Assumption that the max hourly interchange value reached between 2020-Oct 2023 is representative for available transmission capacity between BA's.</v>
      </c>
      <c r="M729" s="53" t="str">
        <f>if(len(vlookup(A729,'Input - Capacities'!$F$3:$W$2013,18,0))&gt;0,vlookup(A729,'Input - Capacities'!$F$3:$W$2013,18,0),"-")</f>
        <v>-</v>
      </c>
    </row>
    <row r="730">
      <c r="A730" s="53" t="str">
        <f t="array" ref="A730">IFERROR(INDEX('Input - Capacities'!$F$3:$F$1128, MATCH(0,COUNTIF($A$1:A729, 'Input - Capacities'!$F$3:$F$1128), 0)),"")</f>
        <v>TRNUSAPIUSATR</v>
      </c>
      <c r="B730" s="53" t="str">
        <f t="shared" si="2"/>
        <v>USAPI</v>
      </c>
      <c r="C730" s="53" t="str">
        <f t="shared" si="3"/>
        <v>USATR</v>
      </c>
      <c r="D730" s="53" t="str">
        <f t="shared" ref="D730:E730" si="731">left(B730,3)</f>
        <v>USA</v>
      </c>
      <c r="E730" s="53" t="str">
        <f t="shared" si="731"/>
        <v>USA</v>
      </c>
      <c r="F730" s="53">
        <f>max(SUMIFS('Input - Capacities'!$I$3:$I$1128,'Input - Capacities'!$F$3:$F$1128,A730))</f>
        <v>33</v>
      </c>
      <c r="G730" s="53">
        <f>max(SUMIFS('Input - Capacities'!$J$3:$J$1128,'Input - Capacities'!$F$3:$F$1128,A730))*-1</f>
        <v>74</v>
      </c>
      <c r="H730" s="53" t="str">
        <f>if(len(vlookup(A730,'Input - Capacities'!$F$3:$W$2013,6,0))&gt;0,vlookup(A730,'Input - Capacities'!$F$3:$W$2013,6,0),"-")</f>
        <v>-</v>
      </c>
      <c r="I730" s="53" t="str">
        <f>if(len(vlookup(A730,'Input - Capacities'!$F$3:$W$2013,7,0))&gt;0,vlookup(A730,'Input - Capacities'!$F$3:$W$2013,7,0),"-")</f>
        <v>-</v>
      </c>
      <c r="J730" s="54" t="str">
        <f>if(len(vlookup(A730,'Input - Capacities'!$F$3:$W$2013,13,0))&gt;0,vlookup(A730,'Input - Capacities'!$F$3:$W$2013,13,0),"-")</f>
        <v>https://www.eia.gov/electricity/gridmonitor/about</v>
      </c>
      <c r="K730" s="55" t="str">
        <f>if(len(vlookup(A730,'Input - Capacities'!$F$3:$W$2013,14,0))&gt;0,vlookup(A730,'Input - Capacities'!$F$3:$W$2013,14,0),"-")</f>
        <v>-</v>
      </c>
      <c r="L730" s="53" t="str">
        <f>if(len(vlookup(A730,'Input - Capacities'!$F$3:$W$2013,17,0))&gt;0,vlookup(A730,'Input - Capacities'!$F$3:$W$2013,17,0),"-")</f>
        <v>Assumption that the max hourly interchange value reached between 2020-Oct 2023 is representative for available transmission capacity between BA's.</v>
      </c>
      <c r="M730" s="53" t="str">
        <f>if(len(vlookup(A730,'Input - Capacities'!$F$3:$W$2013,18,0))&gt;0,vlookup(A730,'Input - Capacities'!$F$3:$W$2013,18,0),"-")</f>
        <v>-</v>
      </c>
    </row>
    <row r="731">
      <c r="A731" s="53" t="str">
        <f t="array" ref="A731">IFERROR(INDEX('Input - Capacities'!$F$3:$F$1128, MATCH(0,COUNTIF($A$1:A730, 'Input - Capacities'!$F$3:$F$1128), 0)),"")</f>
        <v>TRNUSAPJUSATV</v>
      </c>
      <c r="B731" s="53" t="str">
        <f t="shared" si="2"/>
        <v>USAPJ</v>
      </c>
      <c r="C731" s="53" t="str">
        <f t="shared" si="3"/>
        <v>USATV</v>
      </c>
      <c r="D731" s="53" t="str">
        <f t="shared" ref="D731:E731" si="732">left(B731,3)</f>
        <v>USA</v>
      </c>
      <c r="E731" s="53" t="str">
        <f t="shared" si="732"/>
        <v>USA</v>
      </c>
      <c r="F731" s="53">
        <f>max(SUMIFS('Input - Capacities'!$I$3:$I$1128,'Input - Capacities'!$F$3:$F$1128,A731))</f>
        <v>1549</v>
      </c>
      <c r="G731" s="53">
        <f>max(SUMIFS('Input - Capacities'!$J$3:$J$1128,'Input - Capacities'!$F$3:$F$1128,A731))*-1</f>
        <v>1549</v>
      </c>
      <c r="H731" s="53" t="str">
        <f>if(len(vlookup(A731,'Input - Capacities'!$F$3:$W$2013,6,0))&gt;0,vlookup(A731,'Input - Capacities'!$F$3:$W$2013,6,0),"-")</f>
        <v>-</v>
      </c>
      <c r="I731" s="53" t="str">
        <f>if(len(vlookup(A731,'Input - Capacities'!$F$3:$W$2013,7,0))&gt;0,vlookup(A731,'Input - Capacities'!$F$3:$W$2013,7,0),"-")</f>
        <v>-</v>
      </c>
      <c r="J731" s="54" t="str">
        <f>if(len(vlookup(A731,'Input - Capacities'!$F$3:$W$2013,13,0))&gt;0,vlookup(A731,'Input - Capacities'!$F$3:$W$2013,13,0),"-")</f>
        <v>https://www.eia.gov/electricity/gridmonitor/about</v>
      </c>
      <c r="K731" s="55" t="str">
        <f>if(len(vlookup(A731,'Input - Capacities'!$F$3:$W$2013,14,0))&gt;0,vlookup(A731,'Input - Capacities'!$F$3:$W$2013,14,0),"-")</f>
        <v>-</v>
      </c>
      <c r="L731" s="53" t="str">
        <f>if(len(vlookup(A731,'Input - Capacities'!$F$3:$W$2013,17,0))&gt;0,vlookup(A731,'Input - Capacities'!$F$3:$W$2013,17,0),"-")</f>
        <v>Assumption that the max hourly interchange value reached between 2020-Oct 2023 is representative for available transmission capacity between BA's.</v>
      </c>
      <c r="M731" s="53" t="str">
        <f>if(len(vlookup(A731,'Input - Capacities'!$F$3:$W$2013,18,0))&gt;0,vlookup(A731,'Input - Capacities'!$F$3:$W$2013,18,0),"-")</f>
        <v>-</v>
      </c>
    </row>
    <row r="732">
      <c r="A732" s="53" t="str">
        <f t="array" ref="A732">IFERROR(INDEX('Input - Capacities'!$F$3:$F$1128, MATCH(0,COUNTIF($A$1:A731, 'Input - Capacities'!$F$3:$F$1128), 0)),"")</f>
        <v>TRNUSAPNUSAPO</v>
      </c>
      <c r="B732" s="53" t="str">
        <f t="shared" si="2"/>
        <v>USAPN</v>
      </c>
      <c r="C732" s="53" t="str">
        <f t="shared" si="3"/>
        <v>USAPO</v>
      </c>
      <c r="D732" s="53" t="str">
        <f t="shared" ref="D732:E732" si="733">left(B732,3)</f>
        <v>USA</v>
      </c>
      <c r="E732" s="53" t="str">
        <f t="shared" si="733"/>
        <v>USA</v>
      </c>
      <c r="F732" s="53">
        <f>max(SUMIFS('Input - Capacities'!$I$3:$I$1128,'Input - Capacities'!$F$3:$F$1128,A732))</f>
        <v>0</v>
      </c>
      <c r="G732" s="53">
        <f>max(SUMIFS('Input - Capacities'!$J$3:$J$1128,'Input - Capacities'!$F$3:$F$1128,A732))*-1</f>
        <v>168</v>
      </c>
      <c r="H732" s="53" t="str">
        <f>if(len(vlookup(A732,'Input - Capacities'!$F$3:$W$2013,6,0))&gt;0,vlookup(A732,'Input - Capacities'!$F$3:$W$2013,6,0),"-")</f>
        <v>-</v>
      </c>
      <c r="I732" s="53" t="str">
        <f>if(len(vlookup(A732,'Input - Capacities'!$F$3:$W$2013,7,0))&gt;0,vlookup(A732,'Input - Capacities'!$F$3:$W$2013,7,0),"-")</f>
        <v>-</v>
      </c>
      <c r="J732" s="54" t="str">
        <f>if(len(vlookup(A732,'Input - Capacities'!$F$3:$W$2013,13,0))&gt;0,vlookup(A732,'Input - Capacities'!$F$3:$W$2013,13,0),"-")</f>
        <v>https://www.eia.gov/electricity/gridmonitor/about</v>
      </c>
      <c r="K732" s="55" t="str">
        <f>if(len(vlookup(A732,'Input - Capacities'!$F$3:$W$2013,14,0))&gt;0,vlookup(A732,'Input - Capacities'!$F$3:$W$2013,14,0),"-")</f>
        <v>-</v>
      </c>
      <c r="L732" s="53" t="str">
        <f>if(len(vlookup(A732,'Input - Capacities'!$F$3:$W$2013,17,0))&gt;0,vlookup(A732,'Input - Capacities'!$F$3:$W$2013,17,0),"-")</f>
        <v>Assumption that the max hourly interchange value reached between 2020-Oct 2023 is representative for available transmission capacity between BA's.</v>
      </c>
      <c r="M732" s="53" t="str">
        <f>if(len(vlookup(A732,'Input - Capacities'!$F$3:$W$2013,18,0))&gt;0,vlookup(A732,'Input - Capacities'!$F$3:$W$2013,18,0),"-")</f>
        <v>-</v>
      </c>
    </row>
    <row r="733">
      <c r="A733" s="53" t="str">
        <f t="array" ref="A733">IFERROR(INDEX('Input - Capacities'!$F$3:$F$1128, MATCH(0,COUNTIF($A$1:A732, 'Input - Capacities'!$F$3:$F$1128), 0)),"")</f>
        <v>TRNUSAPNUSASW</v>
      </c>
      <c r="B733" s="53" t="str">
        <f t="shared" si="2"/>
        <v>USAPN</v>
      </c>
      <c r="C733" s="53" t="str">
        <f t="shared" si="3"/>
        <v>USASW</v>
      </c>
      <c r="D733" s="53" t="str">
        <f t="shared" ref="D733:E733" si="734">left(B733,3)</f>
        <v>USA</v>
      </c>
      <c r="E733" s="53" t="str">
        <f t="shared" si="734"/>
        <v>USA</v>
      </c>
      <c r="F733" s="53">
        <f>max(SUMIFS('Input - Capacities'!$I$3:$I$1128,'Input - Capacities'!$F$3:$F$1128,A733))</f>
        <v>130</v>
      </c>
      <c r="G733" s="53">
        <f>max(SUMIFS('Input - Capacities'!$J$3:$J$1128,'Input - Capacities'!$F$3:$F$1128,A733))*-1</f>
        <v>130</v>
      </c>
      <c r="H733" s="53" t="str">
        <f>if(len(vlookup(A733,'Input - Capacities'!$F$3:$W$2013,6,0))&gt;0,vlookup(A733,'Input - Capacities'!$F$3:$W$2013,6,0),"-")</f>
        <v>-</v>
      </c>
      <c r="I733" s="53" t="str">
        <f>if(len(vlookup(A733,'Input - Capacities'!$F$3:$W$2013,7,0))&gt;0,vlookup(A733,'Input - Capacities'!$F$3:$W$2013,7,0),"-")</f>
        <v>-</v>
      </c>
      <c r="J733" s="54" t="str">
        <f>if(len(vlookup(A733,'Input - Capacities'!$F$3:$W$2013,13,0))&gt;0,vlookup(A733,'Input - Capacities'!$F$3:$W$2013,13,0),"-")</f>
        <v>https://www.eia.gov/electricity/gridmonitor/about</v>
      </c>
      <c r="K733" s="55" t="str">
        <f>if(len(vlookup(A733,'Input - Capacities'!$F$3:$W$2013,14,0))&gt;0,vlookup(A733,'Input - Capacities'!$F$3:$W$2013,14,0),"-")</f>
        <v>-</v>
      </c>
      <c r="L733" s="53" t="str">
        <f>if(len(vlookup(A733,'Input - Capacities'!$F$3:$W$2013,17,0))&gt;0,vlookup(A733,'Input - Capacities'!$F$3:$W$2013,17,0),"-")</f>
        <v>Assumption that the max hourly interchange value reached between 2020-Oct 2023 is representative for available transmission capacity between BA's.</v>
      </c>
      <c r="M733" s="53" t="str">
        <f>if(len(vlookup(A733,'Input - Capacities'!$F$3:$W$2013,18,0))&gt;0,vlookup(A733,'Input - Capacities'!$F$3:$W$2013,18,0),"-")</f>
        <v>-</v>
      </c>
    </row>
    <row r="734">
      <c r="A734" s="53" t="str">
        <f t="array" ref="A734">IFERROR(INDEX('Input - Capacities'!$F$3:$F$1128, MATCH(0,COUNTIF($A$1:A733, 'Input - Capacities'!$F$3:$F$1128), 0)),"")</f>
        <v>TRNUSAPNUSATP</v>
      </c>
      <c r="B734" s="53" t="str">
        <f t="shared" si="2"/>
        <v>USAPN</v>
      </c>
      <c r="C734" s="53" t="str">
        <f t="shared" si="3"/>
        <v>USATP</v>
      </c>
      <c r="D734" s="53" t="str">
        <f t="shared" ref="D734:E734" si="735">left(B734,3)</f>
        <v>USA</v>
      </c>
      <c r="E734" s="53" t="str">
        <f t="shared" si="735"/>
        <v>USA</v>
      </c>
      <c r="F734" s="53">
        <f>max(SUMIFS('Input - Capacities'!$I$3:$I$1128,'Input - Capacities'!$F$3:$F$1128,A734))</f>
        <v>449</v>
      </c>
      <c r="G734" s="53">
        <f>max(SUMIFS('Input - Capacities'!$J$3:$J$1128,'Input - Capacities'!$F$3:$F$1128,A734))*-1</f>
        <v>254</v>
      </c>
      <c r="H734" s="53" t="str">
        <f>if(len(vlookup(A734,'Input - Capacities'!$F$3:$W$2013,6,0))&gt;0,vlookup(A734,'Input - Capacities'!$F$3:$W$2013,6,0),"-")</f>
        <v>-</v>
      </c>
      <c r="I734" s="53" t="str">
        <f>if(len(vlookup(A734,'Input - Capacities'!$F$3:$W$2013,7,0))&gt;0,vlookup(A734,'Input - Capacities'!$F$3:$W$2013,7,0),"-")</f>
        <v>-</v>
      </c>
      <c r="J734" s="54" t="str">
        <f>if(len(vlookup(A734,'Input - Capacities'!$F$3:$W$2013,13,0))&gt;0,vlookup(A734,'Input - Capacities'!$F$3:$W$2013,13,0),"-")</f>
        <v>https://www.eia.gov/electricity/gridmonitor/about</v>
      </c>
      <c r="K734" s="55" t="str">
        <f>if(len(vlookup(A734,'Input - Capacities'!$F$3:$W$2013,14,0))&gt;0,vlookup(A734,'Input - Capacities'!$F$3:$W$2013,14,0),"-")</f>
        <v>-</v>
      </c>
      <c r="L734" s="53" t="str">
        <f>if(len(vlookup(A734,'Input - Capacities'!$F$3:$W$2013,17,0))&gt;0,vlookup(A734,'Input - Capacities'!$F$3:$W$2013,17,0),"-")</f>
        <v>Assumption that the max hourly interchange value reached between 2020-Oct 2023 is representative for available transmission capacity between BA's.</v>
      </c>
      <c r="M734" s="53" t="str">
        <f>if(len(vlookup(A734,'Input - Capacities'!$F$3:$W$2013,18,0))&gt;0,vlookup(A734,'Input - Capacities'!$F$3:$W$2013,18,0),"-")</f>
        <v>-</v>
      </c>
    </row>
    <row r="735">
      <c r="A735" s="53" t="str">
        <f t="array" ref="A735">IFERROR(INDEX('Input - Capacities'!$F$3:$F$1128, MATCH(0,COUNTIF($A$1:A734, 'Input - Capacities'!$F$3:$F$1128), 0)),"")</f>
        <v>TRNUSAPNUSAWC</v>
      </c>
      <c r="B735" s="53" t="str">
        <f t="shared" si="2"/>
        <v>USAPN</v>
      </c>
      <c r="C735" s="53" t="str">
        <f t="shared" si="3"/>
        <v>USAWC</v>
      </c>
      <c r="D735" s="53" t="str">
        <f t="shared" ref="D735:E735" si="736">left(B735,3)</f>
        <v>USA</v>
      </c>
      <c r="E735" s="53" t="str">
        <f t="shared" si="736"/>
        <v>USA</v>
      </c>
      <c r="F735" s="53">
        <f>max(SUMIFS('Input - Capacities'!$I$3:$I$1128,'Input - Capacities'!$F$3:$F$1128,A735))</f>
        <v>0</v>
      </c>
      <c r="G735" s="53">
        <f>max(SUMIFS('Input - Capacities'!$J$3:$J$1128,'Input - Capacities'!$F$3:$F$1128,A735))*-1</f>
        <v>0</v>
      </c>
      <c r="H735" s="53" t="str">
        <f>if(len(vlookup(A735,'Input - Capacities'!$F$3:$W$2013,6,0))&gt;0,vlookup(A735,'Input - Capacities'!$F$3:$W$2013,6,0),"-")</f>
        <v>-</v>
      </c>
      <c r="I735" s="53" t="str">
        <f>if(len(vlookup(A735,'Input - Capacities'!$F$3:$W$2013,7,0))&gt;0,vlookup(A735,'Input - Capacities'!$F$3:$W$2013,7,0),"-")</f>
        <v>-</v>
      </c>
      <c r="J735" s="54" t="str">
        <f>if(len(vlookup(A735,'Input - Capacities'!$F$3:$W$2013,13,0))&gt;0,vlookup(A735,'Input - Capacities'!$F$3:$W$2013,13,0),"-")</f>
        <v>https://www.eia.gov/electricity/gridmonitor/about</v>
      </c>
      <c r="K735" s="55" t="str">
        <f>if(len(vlookup(A735,'Input - Capacities'!$F$3:$W$2013,14,0))&gt;0,vlookup(A735,'Input - Capacities'!$F$3:$W$2013,14,0),"-")</f>
        <v>-</v>
      </c>
      <c r="L735" s="53" t="str">
        <f>if(len(vlookup(A735,'Input - Capacities'!$F$3:$W$2013,17,0))&gt;0,vlookup(A735,'Input - Capacities'!$F$3:$W$2013,17,0),"-")</f>
        <v>Assumption that the max hourly interchange value reached between 2020-Oct 2023 is representative for available transmission capacity between BA's.</v>
      </c>
      <c r="M735" s="53" t="str">
        <f>if(len(vlookup(A735,'Input - Capacities'!$F$3:$W$2013,18,0))&gt;0,vlookup(A735,'Input - Capacities'!$F$3:$W$2013,18,0),"-")</f>
        <v>-</v>
      </c>
    </row>
    <row r="736">
      <c r="A736" s="53" t="str">
        <f t="array" ref="A736">IFERROR(INDEX('Input - Capacities'!$F$3:$F$1128, MATCH(0,COUNTIF($A$1:A735, 'Input - Capacities'!$F$3:$F$1128), 0)),"")</f>
        <v>TRNUSAPNUSAWM</v>
      </c>
      <c r="B736" s="53" t="str">
        <f t="shared" si="2"/>
        <v>USAPN</v>
      </c>
      <c r="C736" s="53" t="str">
        <f t="shared" si="3"/>
        <v>USAWM</v>
      </c>
      <c r="D736" s="53" t="str">
        <f t="shared" ref="D736:E736" si="737">left(B736,3)</f>
        <v>USA</v>
      </c>
      <c r="E736" s="53" t="str">
        <f t="shared" si="737"/>
        <v>USA</v>
      </c>
      <c r="F736" s="53">
        <f>max(SUMIFS('Input - Capacities'!$I$3:$I$1128,'Input - Capacities'!$F$3:$F$1128,A736))</f>
        <v>422</v>
      </c>
      <c r="G736" s="53">
        <f>max(SUMIFS('Input - Capacities'!$J$3:$J$1128,'Input - Capacities'!$F$3:$F$1128,A736))*-1</f>
        <v>347</v>
      </c>
      <c r="H736" s="53" t="str">
        <f>if(len(vlookup(A736,'Input - Capacities'!$F$3:$W$2013,6,0))&gt;0,vlookup(A736,'Input - Capacities'!$F$3:$W$2013,6,0),"-")</f>
        <v>-</v>
      </c>
      <c r="I736" s="53" t="str">
        <f>if(len(vlookup(A736,'Input - Capacities'!$F$3:$W$2013,7,0))&gt;0,vlookup(A736,'Input - Capacities'!$F$3:$W$2013,7,0),"-")</f>
        <v>-</v>
      </c>
      <c r="J736" s="54" t="str">
        <f>if(len(vlookup(A736,'Input - Capacities'!$F$3:$W$2013,13,0))&gt;0,vlookup(A736,'Input - Capacities'!$F$3:$W$2013,13,0),"-")</f>
        <v>https://www.eia.gov/electricity/gridmonitor/about</v>
      </c>
      <c r="K736" s="55" t="str">
        <f>if(len(vlookup(A736,'Input - Capacities'!$F$3:$W$2013,14,0))&gt;0,vlookup(A736,'Input - Capacities'!$F$3:$W$2013,14,0),"-")</f>
        <v>-</v>
      </c>
      <c r="L736" s="53" t="str">
        <f>if(len(vlookup(A736,'Input - Capacities'!$F$3:$W$2013,17,0))&gt;0,vlookup(A736,'Input - Capacities'!$F$3:$W$2013,17,0),"-")</f>
        <v>Assumption that the max hourly interchange value reached between 2020-Oct 2023 is representative for available transmission capacity between BA's.</v>
      </c>
      <c r="M736" s="53" t="str">
        <f>if(len(vlookup(A736,'Input - Capacities'!$F$3:$W$2013,18,0))&gt;0,vlookup(A736,'Input - Capacities'!$F$3:$W$2013,18,0),"-")</f>
        <v>-</v>
      </c>
    </row>
    <row r="737">
      <c r="A737" s="53" t="str">
        <f t="array" ref="A737">IFERROR(INDEX('Input - Capacities'!$F$3:$F$1128, MATCH(0,COUNTIF($A$1:A736, 'Input - Capacities'!$F$3:$F$1128), 0)),"")</f>
        <v>TRNUSAPOUSASW</v>
      </c>
      <c r="B737" s="53" t="str">
        <f t="shared" si="2"/>
        <v>USAPO</v>
      </c>
      <c r="C737" s="53" t="str">
        <f t="shared" si="3"/>
        <v>USASW</v>
      </c>
      <c r="D737" s="53" t="str">
        <f t="shared" ref="D737:E737" si="738">left(B737,3)</f>
        <v>USA</v>
      </c>
      <c r="E737" s="53" t="str">
        <f t="shared" si="738"/>
        <v>USA</v>
      </c>
      <c r="F737" s="53">
        <f>max(SUMIFS('Input - Capacities'!$I$3:$I$1128,'Input - Capacities'!$F$3:$F$1128,A737))</f>
        <v>202</v>
      </c>
      <c r="G737" s="53">
        <f>max(SUMIFS('Input - Capacities'!$J$3:$J$1128,'Input - Capacities'!$F$3:$F$1128,A737))*-1</f>
        <v>202</v>
      </c>
      <c r="H737" s="53" t="str">
        <f>if(len(vlookup(A737,'Input - Capacities'!$F$3:$W$2013,6,0))&gt;0,vlookup(A737,'Input - Capacities'!$F$3:$W$2013,6,0),"-")</f>
        <v>-</v>
      </c>
      <c r="I737" s="53" t="str">
        <f>if(len(vlookup(A737,'Input - Capacities'!$F$3:$W$2013,7,0))&gt;0,vlookup(A737,'Input - Capacities'!$F$3:$W$2013,7,0),"-")</f>
        <v>-</v>
      </c>
      <c r="J737" s="54" t="str">
        <f>if(len(vlookup(A737,'Input - Capacities'!$F$3:$W$2013,13,0))&gt;0,vlookup(A737,'Input - Capacities'!$F$3:$W$2013,13,0),"-")</f>
        <v>https://www.eia.gov/electricity/gridmonitor/about</v>
      </c>
      <c r="K737" s="55" t="str">
        <f>if(len(vlookup(A737,'Input - Capacities'!$F$3:$W$2013,14,0))&gt;0,vlookup(A737,'Input - Capacities'!$F$3:$W$2013,14,0),"-")</f>
        <v>-</v>
      </c>
      <c r="L737" s="53" t="str">
        <f>if(len(vlookup(A737,'Input - Capacities'!$F$3:$W$2013,17,0))&gt;0,vlookup(A737,'Input - Capacities'!$F$3:$W$2013,17,0),"-")</f>
        <v>Assumption that the max hourly interchange value reached between 2020-Oct 2023 is representative for available transmission capacity between BA's.</v>
      </c>
      <c r="M737" s="53" t="str">
        <f>if(len(vlookup(A737,'Input - Capacities'!$F$3:$W$2013,18,0))&gt;0,vlookup(A737,'Input - Capacities'!$F$3:$W$2013,18,0),"-")</f>
        <v>-</v>
      </c>
    </row>
    <row r="738">
      <c r="A738" s="53" t="str">
        <f t="array" ref="A738">IFERROR(INDEX('Input - Capacities'!$F$3:$F$1128, MATCH(0,COUNTIF($A$1:A737, 'Input - Capacities'!$F$3:$F$1128), 0)),"")</f>
        <v>TRNUSAPOUSAWM</v>
      </c>
      <c r="B738" s="53" t="str">
        <f t="shared" si="2"/>
        <v>USAPO</v>
      </c>
      <c r="C738" s="53" t="str">
        <f t="shared" si="3"/>
        <v>USAWM</v>
      </c>
      <c r="D738" s="53" t="str">
        <f t="shared" ref="D738:E738" si="739">left(B738,3)</f>
        <v>USA</v>
      </c>
      <c r="E738" s="53" t="str">
        <f t="shared" si="739"/>
        <v>USA</v>
      </c>
      <c r="F738" s="53">
        <f>max(SUMIFS('Input - Capacities'!$I$3:$I$1128,'Input - Capacities'!$F$3:$F$1128,A738))</f>
        <v>684</v>
      </c>
      <c r="G738" s="53">
        <f>max(SUMIFS('Input - Capacities'!$J$3:$J$1128,'Input - Capacities'!$F$3:$F$1128,A738))*-1</f>
        <v>1068</v>
      </c>
      <c r="H738" s="53" t="str">
        <f>if(len(vlookup(A738,'Input - Capacities'!$F$3:$W$2013,6,0))&gt;0,vlookup(A738,'Input - Capacities'!$F$3:$W$2013,6,0),"-")</f>
        <v>-</v>
      </c>
      <c r="I738" s="53" t="str">
        <f>if(len(vlookup(A738,'Input - Capacities'!$F$3:$W$2013,7,0))&gt;0,vlookup(A738,'Input - Capacities'!$F$3:$W$2013,7,0),"-")</f>
        <v>-</v>
      </c>
      <c r="J738" s="54" t="str">
        <f>if(len(vlookup(A738,'Input - Capacities'!$F$3:$W$2013,13,0))&gt;0,vlookup(A738,'Input - Capacities'!$F$3:$W$2013,13,0),"-")</f>
        <v>https://www.eia.gov/electricity/gridmonitor/about</v>
      </c>
      <c r="K738" s="55" t="str">
        <f>if(len(vlookup(A738,'Input - Capacities'!$F$3:$W$2013,14,0))&gt;0,vlookup(A738,'Input - Capacities'!$F$3:$W$2013,14,0),"-")</f>
        <v>-</v>
      </c>
      <c r="L738" s="53" t="str">
        <f>if(len(vlookup(A738,'Input - Capacities'!$F$3:$W$2013,17,0))&gt;0,vlookup(A738,'Input - Capacities'!$F$3:$W$2013,17,0),"-")</f>
        <v>Assumption that the max hourly interchange value reached between 2020-Oct 2023 is representative for available transmission capacity between BA's.</v>
      </c>
      <c r="M738" s="53" t="str">
        <f>if(len(vlookup(A738,'Input - Capacities'!$F$3:$W$2013,18,0))&gt;0,vlookup(A738,'Input - Capacities'!$F$3:$W$2013,18,0),"-")</f>
        <v>-</v>
      </c>
    </row>
    <row r="739">
      <c r="A739" s="53" t="str">
        <f t="array" ref="A739">IFERROR(INDEX('Input - Capacities'!$F$3:$F$1128, MATCH(0,COUNTIF($A$1:A738, 'Input - Capacities'!$F$3:$F$1128), 0)),"")</f>
        <v>TRNUSASAUSASC</v>
      </c>
      <c r="B739" s="53" t="str">
        <f t="shared" si="2"/>
        <v>USASA</v>
      </c>
      <c r="C739" s="53" t="str">
        <f t="shared" si="3"/>
        <v>USASC</v>
      </c>
      <c r="D739" s="53" t="str">
        <f t="shared" ref="D739:E739" si="740">left(B739,3)</f>
        <v>USA</v>
      </c>
      <c r="E739" s="53" t="str">
        <f t="shared" si="740"/>
        <v>USA</v>
      </c>
      <c r="F739" s="53">
        <f>max(SUMIFS('Input - Capacities'!$I$3:$I$1128,'Input - Capacities'!$F$3:$F$1128,A739))</f>
        <v>365</v>
      </c>
      <c r="G739" s="53">
        <f>max(SUMIFS('Input - Capacities'!$J$3:$J$1128,'Input - Capacities'!$F$3:$F$1128,A739))*-1</f>
        <v>234</v>
      </c>
      <c r="H739" s="53" t="str">
        <f>if(len(vlookup(A739,'Input - Capacities'!$F$3:$W$2013,6,0))&gt;0,vlookup(A739,'Input - Capacities'!$F$3:$W$2013,6,0),"-")</f>
        <v>-</v>
      </c>
      <c r="I739" s="53" t="str">
        <f>if(len(vlookup(A739,'Input - Capacities'!$F$3:$W$2013,7,0))&gt;0,vlookup(A739,'Input - Capacities'!$F$3:$W$2013,7,0),"-")</f>
        <v>-</v>
      </c>
      <c r="J739" s="54" t="str">
        <f>if(len(vlookup(A739,'Input - Capacities'!$F$3:$W$2013,13,0))&gt;0,vlookup(A739,'Input - Capacities'!$F$3:$W$2013,13,0),"-")</f>
        <v>https://www.eia.gov/electricity/gridmonitor/about</v>
      </c>
      <c r="K739" s="55" t="str">
        <f>if(len(vlookup(A739,'Input - Capacities'!$F$3:$W$2013,14,0))&gt;0,vlookup(A739,'Input - Capacities'!$F$3:$W$2013,14,0),"-")</f>
        <v>-</v>
      </c>
      <c r="L739" s="53" t="str">
        <f>if(len(vlookup(A739,'Input - Capacities'!$F$3:$W$2013,17,0))&gt;0,vlookup(A739,'Input - Capacities'!$F$3:$W$2013,17,0),"-")</f>
        <v>Assumption that the max hourly interchange value reached between 2020-Oct 2023 is representative for available transmission capacity between BA's.</v>
      </c>
      <c r="M739" s="53" t="str">
        <f>if(len(vlookup(A739,'Input - Capacities'!$F$3:$W$2013,18,0))&gt;0,vlookup(A739,'Input - Capacities'!$F$3:$W$2013,18,0),"-")</f>
        <v>-</v>
      </c>
    </row>
    <row r="740">
      <c r="A740" s="53" t="str">
        <f t="array" ref="A740">IFERROR(INDEX('Input - Capacities'!$F$3:$F$1128, MATCH(0,COUNTIF($A$1:A739, 'Input - Capacities'!$F$3:$F$1128), 0)),"")</f>
        <v>TRNUSASAUSASG</v>
      </c>
      <c r="B740" s="53" t="str">
        <f t="shared" si="2"/>
        <v>USASA</v>
      </c>
      <c r="C740" s="53" t="str">
        <f t="shared" si="3"/>
        <v>USASG</v>
      </c>
      <c r="D740" s="53" t="str">
        <f t="shared" ref="D740:E740" si="741">left(B740,3)</f>
        <v>USA</v>
      </c>
      <c r="E740" s="53" t="str">
        <f t="shared" si="741"/>
        <v>USA</v>
      </c>
      <c r="F740" s="53">
        <f>max(SUMIFS('Input - Capacities'!$I$3:$I$1128,'Input - Capacities'!$F$3:$F$1128,A740))</f>
        <v>57</v>
      </c>
      <c r="G740" s="53">
        <f>max(SUMIFS('Input - Capacities'!$J$3:$J$1128,'Input - Capacities'!$F$3:$F$1128,A740))*-1</f>
        <v>47</v>
      </c>
      <c r="H740" s="53" t="str">
        <f>if(len(vlookup(A740,'Input - Capacities'!$F$3:$W$2013,6,0))&gt;0,vlookup(A740,'Input - Capacities'!$F$3:$W$2013,6,0),"-")</f>
        <v>-</v>
      </c>
      <c r="I740" s="53" t="str">
        <f>if(len(vlookup(A740,'Input - Capacities'!$F$3:$W$2013,7,0))&gt;0,vlookup(A740,'Input - Capacities'!$F$3:$W$2013,7,0),"-")</f>
        <v>-</v>
      </c>
      <c r="J740" s="54" t="str">
        <f>if(len(vlookup(A740,'Input - Capacities'!$F$3:$W$2013,13,0))&gt;0,vlookup(A740,'Input - Capacities'!$F$3:$W$2013,13,0),"-")</f>
        <v>https://www.eia.gov/electricity/gridmonitor/about</v>
      </c>
      <c r="K740" s="55" t="str">
        <f>if(len(vlookup(A740,'Input - Capacities'!$F$3:$W$2013,14,0))&gt;0,vlookup(A740,'Input - Capacities'!$F$3:$W$2013,14,0),"-")</f>
        <v>-</v>
      </c>
      <c r="L740" s="53" t="str">
        <f>if(len(vlookup(A740,'Input - Capacities'!$F$3:$W$2013,17,0))&gt;0,vlookup(A740,'Input - Capacities'!$F$3:$W$2013,17,0),"-")</f>
        <v>Assumption that the max hourly interchange value reached between 2020-Oct 2023 is representative for available transmission capacity between BA's.</v>
      </c>
      <c r="M740" s="53" t="str">
        <f>if(len(vlookup(A740,'Input - Capacities'!$F$3:$W$2013,18,0))&gt;0,vlookup(A740,'Input - Capacities'!$F$3:$W$2013,18,0),"-")</f>
        <v>-</v>
      </c>
    </row>
    <row r="741">
      <c r="A741" s="53" t="str">
        <f t="array" ref="A741">IFERROR(INDEX('Input - Capacities'!$F$3:$F$1128, MATCH(0,COUNTIF($A$1:A740, 'Input - Capacities'!$F$3:$F$1128), 0)),"")</f>
        <v>TRNUSASAUSASO</v>
      </c>
      <c r="B741" s="53" t="str">
        <f t="shared" si="2"/>
        <v>USASA</v>
      </c>
      <c r="C741" s="53" t="str">
        <f t="shared" si="3"/>
        <v>USASO</v>
      </c>
      <c r="D741" s="53" t="str">
        <f t="shared" ref="D741:E741" si="742">left(B741,3)</f>
        <v>USA</v>
      </c>
      <c r="E741" s="53" t="str">
        <f t="shared" si="742"/>
        <v>USA</v>
      </c>
      <c r="F741" s="53">
        <f>max(SUMIFS('Input - Capacities'!$I$3:$I$1128,'Input - Capacities'!$F$3:$F$1128,A741))</f>
        <v>511</v>
      </c>
      <c r="G741" s="53">
        <f>max(SUMIFS('Input - Capacities'!$J$3:$J$1128,'Input - Capacities'!$F$3:$F$1128,A741))*-1</f>
        <v>66</v>
      </c>
      <c r="H741" s="53" t="str">
        <f>if(len(vlookup(A741,'Input - Capacities'!$F$3:$W$2013,6,0))&gt;0,vlookup(A741,'Input - Capacities'!$F$3:$W$2013,6,0),"-")</f>
        <v>-</v>
      </c>
      <c r="I741" s="53" t="str">
        <f>if(len(vlookup(A741,'Input - Capacities'!$F$3:$W$2013,7,0))&gt;0,vlookup(A741,'Input - Capacities'!$F$3:$W$2013,7,0),"-")</f>
        <v>-</v>
      </c>
      <c r="J741" s="54" t="str">
        <f>if(len(vlookup(A741,'Input - Capacities'!$F$3:$W$2013,13,0))&gt;0,vlookup(A741,'Input - Capacities'!$F$3:$W$2013,13,0),"-")</f>
        <v>https://www.eia.gov/electricity/gridmonitor/about</v>
      </c>
      <c r="K741" s="55" t="str">
        <f>if(len(vlookup(A741,'Input - Capacities'!$F$3:$W$2013,14,0))&gt;0,vlookup(A741,'Input - Capacities'!$F$3:$W$2013,14,0),"-")</f>
        <v>-</v>
      </c>
      <c r="L741" s="53" t="str">
        <f>if(len(vlookup(A741,'Input - Capacities'!$F$3:$W$2013,17,0))&gt;0,vlookup(A741,'Input - Capacities'!$F$3:$W$2013,17,0),"-")</f>
        <v>Assumption that the max hourly interchange value reached between 2020-Oct 2023 is representative for available transmission capacity between BA's.</v>
      </c>
      <c r="M741" s="53" t="str">
        <f>if(len(vlookup(A741,'Input - Capacities'!$F$3:$W$2013,18,0))&gt;0,vlookup(A741,'Input - Capacities'!$F$3:$W$2013,18,0),"-")</f>
        <v>-</v>
      </c>
    </row>
    <row r="742">
      <c r="A742" s="53" t="str">
        <f t="array" ref="A742">IFERROR(INDEX('Input - Capacities'!$F$3:$F$1128, MATCH(0,COUNTIF($A$1:A741, 'Input - Capacities'!$F$3:$F$1128), 0)),"")</f>
        <v>TRNUSASCUSASG</v>
      </c>
      <c r="B742" s="53" t="str">
        <f t="shared" si="2"/>
        <v>USASC</v>
      </c>
      <c r="C742" s="53" t="str">
        <f t="shared" si="3"/>
        <v>USASG</v>
      </c>
      <c r="D742" s="53" t="str">
        <f t="shared" ref="D742:E742" si="743">left(B742,3)</f>
        <v>USA</v>
      </c>
      <c r="E742" s="53" t="str">
        <f t="shared" si="743"/>
        <v>USA</v>
      </c>
      <c r="F742" s="53">
        <f>max(SUMIFS('Input - Capacities'!$I$3:$I$1128,'Input - Capacities'!$F$3:$F$1128,A742))</f>
        <v>152</v>
      </c>
      <c r="G742" s="53">
        <f>max(SUMIFS('Input - Capacities'!$J$3:$J$1128,'Input - Capacities'!$F$3:$F$1128,A742))*-1</f>
        <v>1075</v>
      </c>
      <c r="H742" s="53" t="str">
        <f>if(len(vlookup(A742,'Input - Capacities'!$F$3:$W$2013,6,0))&gt;0,vlookup(A742,'Input - Capacities'!$F$3:$W$2013,6,0),"-")</f>
        <v>-</v>
      </c>
      <c r="I742" s="53" t="str">
        <f>if(len(vlookup(A742,'Input - Capacities'!$F$3:$W$2013,7,0))&gt;0,vlookup(A742,'Input - Capacities'!$F$3:$W$2013,7,0),"-")</f>
        <v>-</v>
      </c>
      <c r="J742" s="54" t="str">
        <f>if(len(vlookup(A742,'Input - Capacities'!$F$3:$W$2013,13,0))&gt;0,vlookup(A742,'Input - Capacities'!$F$3:$W$2013,13,0),"-")</f>
        <v>https://www.eia.gov/electricity/gridmonitor/about</v>
      </c>
      <c r="K742" s="55" t="str">
        <f>if(len(vlookup(A742,'Input - Capacities'!$F$3:$W$2013,14,0))&gt;0,vlookup(A742,'Input - Capacities'!$F$3:$W$2013,14,0),"-")</f>
        <v>-</v>
      </c>
      <c r="L742" s="53" t="str">
        <f>if(len(vlookup(A742,'Input - Capacities'!$F$3:$W$2013,17,0))&gt;0,vlookup(A742,'Input - Capacities'!$F$3:$W$2013,17,0),"-")</f>
        <v>Assumption that the max hourly interchange value reached between 2020-Oct 2023 is representative for available transmission capacity between BA's.</v>
      </c>
      <c r="M742" s="53" t="str">
        <f>if(len(vlookup(A742,'Input - Capacities'!$F$3:$W$2013,18,0))&gt;0,vlookup(A742,'Input - Capacities'!$F$3:$W$2013,18,0),"-")</f>
        <v>-</v>
      </c>
    </row>
    <row r="743">
      <c r="A743" s="53" t="str">
        <f t="array" ref="A743">IFERROR(INDEX('Input - Capacities'!$F$3:$F$1128, MATCH(0,COUNTIF($A$1:A742, 'Input - Capacities'!$F$3:$F$1128), 0)),"")</f>
        <v>TRNUSASCUSASO</v>
      </c>
      <c r="B743" s="53" t="str">
        <f t="shared" si="2"/>
        <v>USASC</v>
      </c>
      <c r="C743" s="53" t="str">
        <f t="shared" si="3"/>
        <v>USASO</v>
      </c>
      <c r="D743" s="53" t="str">
        <f t="shared" ref="D743:E743" si="744">left(B743,3)</f>
        <v>USA</v>
      </c>
      <c r="E743" s="53" t="str">
        <f t="shared" si="744"/>
        <v>USA</v>
      </c>
      <c r="F743" s="53">
        <f>max(SUMIFS('Input - Capacities'!$I$3:$I$1128,'Input - Capacities'!$F$3:$F$1128,A743))</f>
        <v>330</v>
      </c>
      <c r="G743" s="53">
        <f>max(SUMIFS('Input - Capacities'!$J$3:$J$1128,'Input - Capacities'!$F$3:$F$1128,A743))*-1</f>
        <v>823</v>
      </c>
      <c r="H743" s="53" t="str">
        <f>if(len(vlookup(A743,'Input - Capacities'!$F$3:$W$2013,6,0))&gt;0,vlookup(A743,'Input - Capacities'!$F$3:$W$2013,6,0),"-")</f>
        <v>-</v>
      </c>
      <c r="I743" s="53" t="str">
        <f>if(len(vlookup(A743,'Input - Capacities'!$F$3:$W$2013,7,0))&gt;0,vlookup(A743,'Input - Capacities'!$F$3:$W$2013,7,0),"-")</f>
        <v>-</v>
      </c>
      <c r="J743" s="54" t="str">
        <f>if(len(vlookup(A743,'Input - Capacities'!$F$3:$W$2013,13,0))&gt;0,vlookup(A743,'Input - Capacities'!$F$3:$W$2013,13,0),"-")</f>
        <v>https://www.eia.gov/electricity/gridmonitor/about</v>
      </c>
      <c r="K743" s="55" t="str">
        <f>if(len(vlookup(A743,'Input - Capacities'!$F$3:$W$2013,14,0))&gt;0,vlookup(A743,'Input - Capacities'!$F$3:$W$2013,14,0),"-")</f>
        <v>-</v>
      </c>
      <c r="L743" s="53" t="str">
        <f>if(len(vlookup(A743,'Input - Capacities'!$F$3:$W$2013,17,0))&gt;0,vlookup(A743,'Input - Capacities'!$F$3:$W$2013,17,0),"-")</f>
        <v>Assumption that the max hourly interchange value reached between 2020-Oct 2023 is representative for available transmission capacity between BA's.</v>
      </c>
      <c r="M743" s="53" t="str">
        <f>if(len(vlookup(A743,'Input - Capacities'!$F$3:$W$2013,18,0))&gt;0,vlookup(A743,'Input - Capacities'!$F$3:$W$2013,18,0),"-")</f>
        <v>-</v>
      </c>
    </row>
    <row r="744">
      <c r="A744" s="53" t="str">
        <f t="array" ref="A744">IFERROR(INDEX('Input - Capacities'!$F$3:$F$1128, MATCH(0,COUNTIF($A$1:A743, 'Input - Capacities'!$F$3:$F$1128), 0)),"")</f>
        <v>TRNUSASGUSASO</v>
      </c>
      <c r="B744" s="53" t="str">
        <f t="shared" si="2"/>
        <v>USASG</v>
      </c>
      <c r="C744" s="53" t="str">
        <f t="shared" si="3"/>
        <v>USASO</v>
      </c>
      <c r="D744" s="53" t="str">
        <f t="shared" ref="D744:E744" si="745">left(B744,3)</f>
        <v>USA</v>
      </c>
      <c r="E744" s="53" t="str">
        <f t="shared" si="745"/>
        <v>USA</v>
      </c>
      <c r="F744" s="53">
        <f>max(SUMIFS('Input - Capacities'!$I$3:$I$1128,'Input - Capacities'!$F$3:$F$1128,A744))</f>
        <v>81</v>
      </c>
      <c r="G744" s="53">
        <f>max(SUMIFS('Input - Capacities'!$J$3:$J$1128,'Input - Capacities'!$F$3:$F$1128,A744))*-1</f>
        <v>1013</v>
      </c>
      <c r="H744" s="53" t="str">
        <f>if(len(vlookup(A744,'Input - Capacities'!$F$3:$W$2013,6,0))&gt;0,vlookup(A744,'Input - Capacities'!$F$3:$W$2013,6,0),"-")</f>
        <v>-</v>
      </c>
      <c r="I744" s="53" t="str">
        <f>if(len(vlookup(A744,'Input - Capacities'!$F$3:$W$2013,7,0))&gt;0,vlookup(A744,'Input - Capacities'!$F$3:$W$2013,7,0),"-")</f>
        <v>-</v>
      </c>
      <c r="J744" s="54" t="str">
        <f>if(len(vlookup(A744,'Input - Capacities'!$F$3:$W$2013,13,0))&gt;0,vlookup(A744,'Input - Capacities'!$F$3:$W$2013,13,0),"-")</f>
        <v>https://www.eia.gov/electricity/gridmonitor/about</v>
      </c>
      <c r="K744" s="55" t="str">
        <f>if(len(vlookup(A744,'Input - Capacities'!$F$3:$W$2013,14,0))&gt;0,vlookup(A744,'Input - Capacities'!$F$3:$W$2013,14,0),"-")</f>
        <v>-</v>
      </c>
      <c r="L744" s="53" t="str">
        <f>if(len(vlookup(A744,'Input - Capacities'!$F$3:$W$2013,17,0))&gt;0,vlookup(A744,'Input - Capacities'!$F$3:$W$2013,17,0),"-")</f>
        <v>Assumption that the max hourly interchange value reached between 2020-Oct 2023 is representative for available transmission capacity between BA's.</v>
      </c>
      <c r="M744" s="53" t="str">
        <f>if(len(vlookup(A744,'Input - Capacities'!$F$3:$W$2013,18,0))&gt;0,vlookup(A744,'Input - Capacities'!$F$3:$W$2013,18,0),"-")</f>
        <v>-</v>
      </c>
    </row>
    <row r="745">
      <c r="A745" s="53" t="str">
        <f t="array" ref="A745">IFERROR(INDEX('Input - Capacities'!$F$3:$F$1128, MATCH(0,COUNTIF($A$1:A744, 'Input - Capacities'!$F$3:$F$1128), 0)),"")</f>
        <v>TRNUSASLUSATR</v>
      </c>
      <c r="B745" s="53" t="str">
        <f t="shared" si="2"/>
        <v>USASL</v>
      </c>
      <c r="C745" s="53" t="str">
        <f t="shared" si="3"/>
        <v>USATR</v>
      </c>
      <c r="D745" s="53" t="str">
        <f t="shared" ref="D745:E745" si="746">left(B745,3)</f>
        <v>USA</v>
      </c>
      <c r="E745" s="53" t="str">
        <f t="shared" si="746"/>
        <v>USA</v>
      </c>
      <c r="F745" s="53">
        <f>max(SUMIFS('Input - Capacities'!$I$3:$I$1128,'Input - Capacities'!$F$3:$F$1128,A745))</f>
        <v>0</v>
      </c>
      <c r="G745" s="53">
        <f>max(SUMIFS('Input - Capacities'!$J$3:$J$1128,'Input - Capacities'!$F$3:$F$1128,A745))*-1</f>
        <v>0</v>
      </c>
      <c r="H745" s="53" t="str">
        <f>if(len(vlookup(A745,'Input - Capacities'!$F$3:$W$2013,6,0))&gt;0,vlookup(A745,'Input - Capacities'!$F$3:$W$2013,6,0),"-")</f>
        <v>-</v>
      </c>
      <c r="I745" s="53" t="str">
        <f>if(len(vlookup(A745,'Input - Capacities'!$F$3:$W$2013,7,0))&gt;0,vlookup(A745,'Input - Capacities'!$F$3:$W$2013,7,0),"-")</f>
        <v>-</v>
      </c>
      <c r="J745" s="54" t="str">
        <f>if(len(vlookup(A745,'Input - Capacities'!$F$3:$W$2013,13,0))&gt;0,vlookup(A745,'Input - Capacities'!$F$3:$W$2013,13,0),"-")</f>
        <v>https://www.eia.gov/electricity/gridmonitor/about</v>
      </c>
      <c r="K745" s="55" t="str">
        <f>if(len(vlookup(A745,'Input - Capacities'!$F$3:$W$2013,14,0))&gt;0,vlookup(A745,'Input - Capacities'!$F$3:$W$2013,14,0),"-")</f>
        <v>-</v>
      </c>
      <c r="L745" s="53" t="str">
        <f>if(len(vlookup(A745,'Input - Capacities'!$F$3:$W$2013,17,0))&gt;0,vlookup(A745,'Input - Capacities'!$F$3:$W$2013,17,0),"-")</f>
        <v>Assumption that the max hourly interchange value reached between 2020-Oct 2023 is representative for available transmission capacity between BA's.</v>
      </c>
      <c r="M745" s="53" t="str">
        <f>if(len(vlookup(A745,'Input - Capacities'!$F$3:$W$2013,18,0))&gt;0,vlookup(A745,'Input - Capacities'!$F$3:$W$2013,18,0),"-")</f>
        <v>-</v>
      </c>
    </row>
    <row r="746">
      <c r="A746" s="53" t="str">
        <f t="array" ref="A746">IFERROR(INDEX('Input - Capacities'!$F$3:$F$1128, MATCH(0,COUNTIF($A$1:A745, 'Input - Capacities'!$F$3:$F$1128), 0)),"")</f>
        <v>TRNUSASMUSATC</v>
      </c>
      <c r="B746" s="53" t="str">
        <f t="shared" si="2"/>
        <v>USASM</v>
      </c>
      <c r="C746" s="53" t="str">
        <f t="shared" si="3"/>
        <v>USATC</v>
      </c>
      <c r="D746" s="53" t="str">
        <f t="shared" ref="D746:E746" si="747">left(B746,3)</f>
        <v>USA</v>
      </c>
      <c r="E746" s="53" t="str">
        <f t="shared" si="747"/>
        <v>USA</v>
      </c>
      <c r="F746" s="53">
        <f>max(SUMIFS('Input - Capacities'!$I$3:$I$1128,'Input - Capacities'!$F$3:$F$1128,A746))</f>
        <v>378</v>
      </c>
      <c r="G746" s="53">
        <f>max(SUMIFS('Input - Capacities'!$J$3:$J$1128,'Input - Capacities'!$F$3:$F$1128,A746))*-1</f>
        <v>230</v>
      </c>
      <c r="H746" s="53" t="str">
        <f>if(len(vlookup(A746,'Input - Capacities'!$F$3:$W$2013,6,0))&gt;0,vlookup(A746,'Input - Capacities'!$F$3:$W$2013,6,0),"-")</f>
        <v>-</v>
      </c>
      <c r="I746" s="53" t="str">
        <f>if(len(vlookup(A746,'Input - Capacities'!$F$3:$W$2013,7,0))&gt;0,vlookup(A746,'Input - Capacities'!$F$3:$W$2013,7,0),"-")</f>
        <v>-</v>
      </c>
      <c r="J746" s="54" t="str">
        <f>if(len(vlookup(A746,'Input - Capacities'!$F$3:$W$2013,13,0))&gt;0,vlookup(A746,'Input - Capacities'!$F$3:$W$2013,13,0),"-")</f>
        <v>https://www.eia.gov/electricity/gridmonitor/about</v>
      </c>
      <c r="K746" s="55" t="str">
        <f>if(len(vlookup(A746,'Input - Capacities'!$F$3:$W$2013,14,0))&gt;0,vlookup(A746,'Input - Capacities'!$F$3:$W$2013,14,0),"-")</f>
        <v>-</v>
      </c>
      <c r="L746" s="53" t="str">
        <f>if(len(vlookup(A746,'Input - Capacities'!$F$3:$W$2013,17,0))&gt;0,vlookup(A746,'Input - Capacities'!$F$3:$W$2013,17,0),"-")</f>
        <v>Assumption that the max hourly interchange value reached between 2020-Oct 2023 is representative for available transmission capacity between BA's.</v>
      </c>
      <c r="M746" s="53" t="str">
        <f>if(len(vlookup(A746,'Input - Capacities'!$F$3:$W$2013,18,0))&gt;0,vlookup(A746,'Input - Capacities'!$F$3:$W$2013,18,0),"-")</f>
        <v>-</v>
      </c>
    </row>
    <row r="747">
      <c r="A747" s="53" t="str">
        <f t="array" ref="A747">IFERROR(INDEX('Input - Capacities'!$F$3:$F$1128, MATCH(0,COUNTIF($A$1:A746, 'Input - Capacities'!$F$3:$F$1128), 0)),"")</f>
        <v>TRNUSASOUSATA</v>
      </c>
      <c r="B747" s="53" t="str">
        <f t="shared" si="2"/>
        <v>USASO</v>
      </c>
      <c r="C747" s="53" t="str">
        <f t="shared" si="3"/>
        <v>USATA</v>
      </c>
      <c r="D747" s="53" t="str">
        <f t="shared" ref="D747:E747" si="748">left(B747,3)</f>
        <v>USA</v>
      </c>
      <c r="E747" s="53" t="str">
        <f t="shared" si="748"/>
        <v>USA</v>
      </c>
      <c r="F747" s="53">
        <f>max(SUMIFS('Input - Capacities'!$I$3:$I$1128,'Input - Capacities'!$F$3:$F$1128,A747))</f>
        <v>164</v>
      </c>
      <c r="G747" s="53">
        <f>max(SUMIFS('Input - Capacities'!$J$3:$J$1128,'Input - Capacities'!$F$3:$F$1128,A747))*-1</f>
        <v>39</v>
      </c>
      <c r="H747" s="53" t="str">
        <f>if(len(vlookup(A747,'Input - Capacities'!$F$3:$W$2013,6,0))&gt;0,vlookup(A747,'Input - Capacities'!$F$3:$W$2013,6,0),"-")</f>
        <v>-</v>
      </c>
      <c r="I747" s="53" t="str">
        <f>if(len(vlookup(A747,'Input - Capacities'!$F$3:$W$2013,7,0))&gt;0,vlookup(A747,'Input - Capacities'!$F$3:$W$2013,7,0),"-")</f>
        <v>-</v>
      </c>
      <c r="J747" s="54" t="str">
        <f>if(len(vlookup(A747,'Input - Capacities'!$F$3:$W$2013,13,0))&gt;0,vlookup(A747,'Input - Capacities'!$F$3:$W$2013,13,0),"-")</f>
        <v>https://www.eia.gov/electricity/gridmonitor/about</v>
      </c>
      <c r="K747" s="55" t="str">
        <f>if(len(vlookup(A747,'Input - Capacities'!$F$3:$W$2013,14,0))&gt;0,vlookup(A747,'Input - Capacities'!$F$3:$W$2013,14,0),"-")</f>
        <v>-</v>
      </c>
      <c r="L747" s="53" t="str">
        <f>if(len(vlookup(A747,'Input - Capacities'!$F$3:$W$2013,17,0))&gt;0,vlookup(A747,'Input - Capacities'!$F$3:$W$2013,17,0),"-")</f>
        <v>Assumption that the max hourly interchange value reached between 2020-Oct 2023 is representative for available transmission capacity between BA's.</v>
      </c>
      <c r="M747" s="53" t="str">
        <f>if(len(vlookup(A747,'Input - Capacities'!$F$3:$W$2013,18,0))&gt;0,vlookup(A747,'Input - Capacities'!$F$3:$W$2013,18,0),"-")</f>
        <v>-</v>
      </c>
    </row>
    <row r="748">
      <c r="A748" s="53" t="str">
        <f t="array" ref="A748">IFERROR(INDEX('Input - Capacities'!$F$3:$F$1128, MATCH(0,COUNTIF($A$1:A747, 'Input - Capacities'!$F$3:$F$1128), 0)),"")</f>
        <v>TRNUSASOUSATV</v>
      </c>
      <c r="B748" s="53" t="str">
        <f t="shared" si="2"/>
        <v>USASO</v>
      </c>
      <c r="C748" s="53" t="str">
        <f t="shared" si="3"/>
        <v>USATV</v>
      </c>
      <c r="D748" s="53" t="str">
        <f t="shared" ref="D748:E748" si="749">left(B748,3)</f>
        <v>USA</v>
      </c>
      <c r="E748" s="53" t="str">
        <f t="shared" si="749"/>
        <v>USA</v>
      </c>
      <c r="F748" s="53">
        <f>max(SUMIFS('Input - Capacities'!$I$3:$I$1128,'Input - Capacities'!$F$3:$F$1128,A748))</f>
        <v>1174</v>
      </c>
      <c r="G748" s="53">
        <f>max(SUMIFS('Input - Capacities'!$J$3:$J$1128,'Input - Capacities'!$F$3:$F$1128,A748))*-1</f>
        <v>1535</v>
      </c>
      <c r="H748" s="53" t="str">
        <f>if(len(vlookup(A748,'Input - Capacities'!$F$3:$W$2013,6,0))&gt;0,vlookup(A748,'Input - Capacities'!$F$3:$W$2013,6,0),"-")</f>
        <v>-</v>
      </c>
      <c r="I748" s="53" t="str">
        <f>if(len(vlookup(A748,'Input - Capacities'!$F$3:$W$2013,7,0))&gt;0,vlookup(A748,'Input - Capacities'!$F$3:$W$2013,7,0),"-")</f>
        <v>-</v>
      </c>
      <c r="J748" s="54" t="str">
        <f>if(len(vlookup(A748,'Input - Capacities'!$F$3:$W$2013,13,0))&gt;0,vlookup(A748,'Input - Capacities'!$F$3:$W$2013,13,0),"-")</f>
        <v>https://www.eia.gov/electricity/gridmonitor/about</v>
      </c>
      <c r="K748" s="55" t="str">
        <f>if(len(vlookup(A748,'Input - Capacities'!$F$3:$W$2013,14,0))&gt;0,vlookup(A748,'Input - Capacities'!$F$3:$W$2013,14,0),"-")</f>
        <v>-</v>
      </c>
      <c r="L748" s="53" t="str">
        <f>if(len(vlookup(A748,'Input - Capacities'!$F$3:$W$2013,17,0))&gt;0,vlookup(A748,'Input - Capacities'!$F$3:$W$2013,17,0),"-")</f>
        <v>Assumption that the max hourly interchange value reached between 2020-Oct 2023 is representative for available transmission capacity between BA's.</v>
      </c>
      <c r="M748" s="53" t="str">
        <f>if(len(vlookup(A748,'Input - Capacities'!$F$3:$W$2013,18,0))&gt;0,vlookup(A748,'Input - Capacities'!$F$3:$W$2013,18,0),"-")</f>
        <v>-</v>
      </c>
    </row>
    <row r="749">
      <c r="A749" s="53" t="str">
        <f t="array" ref="A749">IFERROR(INDEX('Input - Capacities'!$F$3:$F$1128, MATCH(0,COUNTIF($A$1:A748, 'Input - Capacities'!$F$3:$F$1128), 0)),"")</f>
        <v>TRNUSASPUSASW</v>
      </c>
      <c r="B749" s="53" t="str">
        <f t="shared" si="2"/>
        <v>USASP</v>
      </c>
      <c r="C749" s="53" t="str">
        <f t="shared" si="3"/>
        <v>USASW</v>
      </c>
      <c r="D749" s="53" t="str">
        <f t="shared" ref="D749:E749" si="750">left(B749,3)</f>
        <v>USA</v>
      </c>
      <c r="E749" s="53" t="str">
        <f t="shared" si="750"/>
        <v>USA</v>
      </c>
      <c r="F749" s="53">
        <f>max(SUMIFS('Input - Capacities'!$I$3:$I$1128,'Input - Capacities'!$F$3:$F$1128,A749))</f>
        <v>466</v>
      </c>
      <c r="G749" s="53">
        <f>max(SUMIFS('Input - Capacities'!$J$3:$J$1128,'Input - Capacities'!$F$3:$F$1128,A749))*-1</f>
        <v>237</v>
      </c>
      <c r="H749" s="53" t="str">
        <f>if(len(vlookup(A749,'Input - Capacities'!$F$3:$W$2013,6,0))&gt;0,vlookup(A749,'Input - Capacities'!$F$3:$W$2013,6,0),"-")</f>
        <v>-</v>
      </c>
      <c r="I749" s="53" t="str">
        <f>if(len(vlookup(A749,'Input - Capacities'!$F$3:$W$2013,7,0))&gt;0,vlookup(A749,'Input - Capacities'!$F$3:$W$2013,7,0),"-")</f>
        <v>-</v>
      </c>
      <c r="J749" s="54" t="str">
        <f>if(len(vlookup(A749,'Input - Capacities'!$F$3:$W$2013,13,0))&gt;0,vlookup(A749,'Input - Capacities'!$F$3:$W$2013,13,0),"-")</f>
        <v>https://www.eia.gov/electricity/gridmonitor/about</v>
      </c>
      <c r="K749" s="55" t="str">
        <f>if(len(vlookup(A749,'Input - Capacities'!$F$3:$W$2013,14,0))&gt;0,vlookup(A749,'Input - Capacities'!$F$3:$W$2013,14,0),"-")</f>
        <v>-</v>
      </c>
      <c r="L749" s="53" t="str">
        <f>if(len(vlookup(A749,'Input - Capacities'!$F$3:$W$2013,17,0))&gt;0,vlookup(A749,'Input - Capacities'!$F$3:$W$2013,17,0),"-")</f>
        <v>Assumption that the max hourly interchange value reached between 2020-Oct 2023 is representative for available transmission capacity between BA's.</v>
      </c>
      <c r="M749" s="53" t="str">
        <f>if(len(vlookup(A749,'Input - Capacities'!$F$3:$W$2013,18,0))&gt;0,vlookup(A749,'Input - Capacities'!$F$3:$W$2013,18,0),"-")</f>
        <v>-</v>
      </c>
    </row>
    <row r="750">
      <c r="A750" s="53" t="str">
        <f t="array" ref="A750">IFERROR(INDEX('Input - Capacities'!$F$3:$F$1128, MATCH(0,COUNTIF($A$1:A749, 'Input - Capacities'!$F$3:$F$1128), 0)),"")</f>
        <v>TRNUSASRUSATP</v>
      </c>
      <c r="B750" s="53" t="str">
        <f t="shared" si="2"/>
        <v>USASR</v>
      </c>
      <c r="C750" s="53" t="str">
        <f t="shared" si="3"/>
        <v>USATP</v>
      </c>
      <c r="D750" s="53" t="str">
        <f t="shared" ref="D750:E750" si="751">left(B750,3)</f>
        <v>USA</v>
      </c>
      <c r="E750" s="53" t="str">
        <f t="shared" si="751"/>
        <v>USA</v>
      </c>
      <c r="F750" s="53">
        <f>max(SUMIFS('Input - Capacities'!$I$3:$I$1128,'Input - Capacities'!$F$3:$F$1128,A750))</f>
        <v>795</v>
      </c>
      <c r="G750" s="53">
        <f>max(SUMIFS('Input - Capacities'!$J$3:$J$1128,'Input - Capacities'!$F$3:$F$1128,A750))*-1</f>
        <v>795</v>
      </c>
      <c r="H750" s="53" t="str">
        <f>if(len(vlookup(A750,'Input - Capacities'!$F$3:$W$2013,6,0))&gt;0,vlookup(A750,'Input - Capacities'!$F$3:$W$2013,6,0),"-")</f>
        <v>-</v>
      </c>
      <c r="I750" s="53" t="str">
        <f>if(len(vlookup(A750,'Input - Capacities'!$F$3:$W$2013,7,0))&gt;0,vlookup(A750,'Input - Capacities'!$F$3:$W$2013,7,0),"-")</f>
        <v>-</v>
      </c>
      <c r="J750" s="54" t="str">
        <f>if(len(vlookup(A750,'Input - Capacities'!$F$3:$W$2013,13,0))&gt;0,vlookup(A750,'Input - Capacities'!$F$3:$W$2013,13,0),"-")</f>
        <v>https://www.eia.gov/electricity/gridmonitor/about</v>
      </c>
      <c r="K750" s="55" t="str">
        <f>if(len(vlookup(A750,'Input - Capacities'!$F$3:$W$2013,14,0))&gt;0,vlookup(A750,'Input - Capacities'!$F$3:$W$2013,14,0),"-")</f>
        <v>-</v>
      </c>
      <c r="L750" s="53" t="str">
        <f>if(len(vlookup(A750,'Input - Capacities'!$F$3:$W$2013,17,0))&gt;0,vlookup(A750,'Input - Capacities'!$F$3:$W$2013,17,0),"-")</f>
        <v>Assumption that the max hourly interchange value reached between 2020-Oct 2023 is representative for available transmission capacity between BA's.</v>
      </c>
      <c r="M750" s="53" t="str">
        <f>if(len(vlookup(A750,'Input - Capacities'!$F$3:$W$2013,18,0))&gt;0,vlookup(A750,'Input - Capacities'!$F$3:$W$2013,18,0),"-")</f>
        <v>-</v>
      </c>
    </row>
    <row r="751">
      <c r="A751" s="53" t="str">
        <f t="array" ref="A751">IFERROR(INDEX('Input - Capacities'!$F$3:$F$1128, MATCH(0,COUNTIF($A$1:A750, 'Input - Capacities'!$F$3:$F$1128), 0)),"")</f>
        <v>TRNUSASRUSAWC</v>
      </c>
      <c r="B751" s="53" t="str">
        <f t="shared" si="2"/>
        <v>USASR</v>
      </c>
      <c r="C751" s="53" t="str">
        <f t="shared" si="3"/>
        <v>USAWC</v>
      </c>
      <c r="D751" s="53" t="str">
        <f t="shared" ref="D751:E751" si="752">left(B751,3)</f>
        <v>USA</v>
      </c>
      <c r="E751" s="53" t="str">
        <f t="shared" si="752"/>
        <v>USA</v>
      </c>
      <c r="F751" s="53">
        <f>max(SUMIFS('Input - Capacities'!$I$3:$I$1128,'Input - Capacities'!$F$3:$F$1128,A751))</f>
        <v>198</v>
      </c>
      <c r="G751" s="53">
        <f>max(SUMIFS('Input - Capacities'!$J$3:$J$1128,'Input - Capacities'!$F$3:$F$1128,A751))*-1</f>
        <v>636</v>
      </c>
      <c r="H751" s="53" t="str">
        <f>if(len(vlookup(A751,'Input - Capacities'!$F$3:$W$2013,6,0))&gt;0,vlookup(A751,'Input - Capacities'!$F$3:$W$2013,6,0),"-")</f>
        <v>-</v>
      </c>
      <c r="I751" s="53" t="str">
        <f>if(len(vlookup(A751,'Input - Capacities'!$F$3:$W$2013,7,0))&gt;0,vlookup(A751,'Input - Capacities'!$F$3:$W$2013,7,0),"-")</f>
        <v>-</v>
      </c>
      <c r="J751" s="54" t="str">
        <f>if(len(vlookup(A751,'Input - Capacities'!$F$3:$W$2013,13,0))&gt;0,vlookup(A751,'Input - Capacities'!$F$3:$W$2013,13,0),"-")</f>
        <v>https://www.eia.gov/electricity/gridmonitor/about</v>
      </c>
      <c r="K751" s="55" t="str">
        <f>if(len(vlookup(A751,'Input - Capacities'!$F$3:$W$2013,14,0))&gt;0,vlookup(A751,'Input - Capacities'!$F$3:$W$2013,14,0),"-")</f>
        <v>-</v>
      </c>
      <c r="L751" s="53" t="str">
        <f>if(len(vlookup(A751,'Input - Capacities'!$F$3:$W$2013,17,0))&gt;0,vlookup(A751,'Input - Capacities'!$F$3:$W$2013,17,0),"-")</f>
        <v>Assumption that the max hourly interchange value reached between 2020-Oct 2023 is representative for available transmission capacity between BA's.</v>
      </c>
      <c r="M751" s="53" t="str">
        <f>if(len(vlookup(A751,'Input - Capacities'!$F$3:$W$2013,18,0))&gt;0,vlookup(A751,'Input - Capacities'!$F$3:$W$2013,18,0),"-")</f>
        <v>-</v>
      </c>
    </row>
    <row r="752">
      <c r="A752" s="53" t="str">
        <f t="array" ref="A752">IFERROR(INDEX('Input - Capacities'!$F$3:$F$1128, MATCH(0,COUNTIF($A$1:A751, 'Input - Capacities'!$F$3:$F$1128), 0)),"")</f>
        <v>TRNUSASWUSAWA</v>
      </c>
      <c r="B752" s="53" t="str">
        <f t="shared" si="2"/>
        <v>USASW</v>
      </c>
      <c r="C752" s="53" t="str">
        <f t="shared" si="3"/>
        <v>USAWA</v>
      </c>
      <c r="D752" s="53" t="str">
        <f t="shared" ref="D752:E752" si="753">left(B752,3)</f>
        <v>USA</v>
      </c>
      <c r="E752" s="53" t="str">
        <f t="shared" si="753"/>
        <v>USA</v>
      </c>
      <c r="F752" s="53">
        <f>max(SUMIFS('Input - Capacities'!$I$3:$I$1128,'Input - Capacities'!$F$3:$F$1128,A752))</f>
        <v>181</v>
      </c>
      <c r="G752" s="53">
        <f>max(SUMIFS('Input - Capacities'!$J$3:$J$1128,'Input - Capacities'!$F$3:$F$1128,A752))*-1</f>
        <v>141</v>
      </c>
      <c r="H752" s="53" t="str">
        <f>if(len(vlookup(A752,'Input - Capacities'!$F$3:$W$2013,6,0))&gt;0,vlookup(A752,'Input - Capacities'!$F$3:$W$2013,6,0),"-")</f>
        <v>-</v>
      </c>
      <c r="I752" s="53" t="str">
        <f>if(len(vlookup(A752,'Input - Capacities'!$F$3:$W$2013,7,0))&gt;0,vlookup(A752,'Input - Capacities'!$F$3:$W$2013,7,0),"-")</f>
        <v>-</v>
      </c>
      <c r="J752" s="54" t="str">
        <f>if(len(vlookup(A752,'Input - Capacities'!$F$3:$W$2013,13,0))&gt;0,vlookup(A752,'Input - Capacities'!$F$3:$W$2013,13,0),"-")</f>
        <v>https://www.eia.gov/electricity/gridmonitor/about</v>
      </c>
      <c r="K752" s="55" t="str">
        <f>if(len(vlookup(A752,'Input - Capacities'!$F$3:$W$2013,14,0))&gt;0,vlookup(A752,'Input - Capacities'!$F$3:$W$2013,14,0),"-")</f>
        <v>-</v>
      </c>
      <c r="L752" s="53" t="str">
        <f>if(len(vlookup(A752,'Input - Capacities'!$F$3:$W$2013,17,0))&gt;0,vlookup(A752,'Input - Capacities'!$F$3:$W$2013,17,0),"-")</f>
        <v>Assumption that the max hourly interchange value reached between 2020-Oct 2023 is representative for available transmission capacity between BA's.</v>
      </c>
      <c r="M752" s="53" t="str">
        <f>if(len(vlookup(A752,'Input - Capacities'!$F$3:$W$2013,18,0))&gt;0,vlookup(A752,'Input - Capacities'!$F$3:$W$2013,18,0),"-")</f>
        <v>-</v>
      </c>
    </row>
    <row r="753">
      <c r="A753" s="53" t="str">
        <f t="array" ref="A753">IFERROR(INDEX('Input - Capacities'!$F$3:$F$1128, MATCH(0,COUNTIF($A$1:A752, 'Input - Capacities'!$F$3:$F$1128), 0)),"")</f>
        <v>TRNUSASWUSAWM</v>
      </c>
      <c r="B753" s="53" t="str">
        <f t="shared" si="2"/>
        <v>USASW</v>
      </c>
      <c r="C753" s="53" t="str">
        <f t="shared" si="3"/>
        <v>USAWM</v>
      </c>
      <c r="D753" s="53" t="str">
        <f t="shared" ref="D753:E753" si="754">left(B753,3)</f>
        <v>USA</v>
      </c>
      <c r="E753" s="53" t="str">
        <f t="shared" si="754"/>
        <v>USA</v>
      </c>
      <c r="F753" s="53">
        <f>max(SUMIFS('Input - Capacities'!$I$3:$I$1128,'Input - Capacities'!$F$3:$F$1128,A753))</f>
        <v>348</v>
      </c>
      <c r="G753" s="53">
        <f>max(SUMIFS('Input - Capacities'!$J$3:$J$1128,'Input - Capacities'!$F$3:$F$1128,A753))*-1</f>
        <v>198</v>
      </c>
      <c r="H753" s="53" t="str">
        <f>if(len(vlookup(A753,'Input - Capacities'!$F$3:$W$2013,6,0))&gt;0,vlookup(A753,'Input - Capacities'!$F$3:$W$2013,6,0),"-")</f>
        <v>-</v>
      </c>
      <c r="I753" s="53" t="str">
        <f>if(len(vlookup(A753,'Input - Capacities'!$F$3:$W$2013,7,0))&gt;0,vlookup(A753,'Input - Capacities'!$F$3:$W$2013,7,0),"-")</f>
        <v>-</v>
      </c>
      <c r="J753" s="54" t="str">
        <f>if(len(vlookup(A753,'Input - Capacities'!$F$3:$W$2013,13,0))&gt;0,vlookup(A753,'Input - Capacities'!$F$3:$W$2013,13,0),"-")</f>
        <v>https://www.eia.gov/electricity/gridmonitor/about</v>
      </c>
      <c r="K753" s="55" t="str">
        <f>if(len(vlookup(A753,'Input - Capacities'!$F$3:$W$2013,14,0))&gt;0,vlookup(A753,'Input - Capacities'!$F$3:$W$2013,14,0),"-")</f>
        <v>-</v>
      </c>
      <c r="L753" s="53" t="str">
        <f>if(len(vlookup(A753,'Input - Capacities'!$F$3:$W$2013,17,0))&gt;0,vlookup(A753,'Input - Capacities'!$F$3:$W$2013,17,0),"-")</f>
        <v>Assumption that the max hourly interchange value reached between 2020-Oct 2023 is representative for available transmission capacity between BA's.</v>
      </c>
      <c r="M753" s="53" t="str">
        <f>if(len(vlookup(A753,'Input - Capacities'!$F$3:$W$2013,18,0))&gt;0,vlookup(A753,'Input - Capacities'!$F$3:$W$2013,18,0),"-")</f>
        <v>-</v>
      </c>
    </row>
    <row r="754">
      <c r="A754" s="53" t="str">
        <f t="array" ref="A754">IFERROR(INDEX('Input - Capacities'!$F$3:$F$1128, MATCH(0,COUNTIF($A$1:A753, 'Input - Capacities'!$F$3:$F$1128), 0)),"")</f>
        <v>TRNUSATPUSAWC</v>
      </c>
      <c r="B754" s="53" t="str">
        <f t="shared" si="2"/>
        <v>USATP</v>
      </c>
      <c r="C754" s="53" t="str">
        <f t="shared" si="3"/>
        <v>USAWC</v>
      </c>
      <c r="D754" s="53" t="str">
        <f t="shared" ref="D754:E754" si="755">left(B754,3)</f>
        <v>USA</v>
      </c>
      <c r="E754" s="53" t="str">
        <f t="shared" si="755"/>
        <v>USA</v>
      </c>
      <c r="F754" s="53">
        <f>max(SUMIFS('Input - Capacities'!$I$3:$I$1128,'Input - Capacities'!$F$3:$F$1128,A754))</f>
        <v>64</v>
      </c>
      <c r="G754" s="53">
        <f>max(SUMIFS('Input - Capacities'!$J$3:$J$1128,'Input - Capacities'!$F$3:$F$1128,A754))*-1</f>
        <v>276</v>
      </c>
      <c r="H754" s="53" t="str">
        <f>if(len(vlookup(A754,'Input - Capacities'!$F$3:$W$2013,6,0))&gt;0,vlookup(A754,'Input - Capacities'!$F$3:$W$2013,6,0),"-")</f>
        <v>-</v>
      </c>
      <c r="I754" s="53" t="str">
        <f>if(len(vlookup(A754,'Input - Capacities'!$F$3:$W$2013,7,0))&gt;0,vlookup(A754,'Input - Capacities'!$F$3:$W$2013,7,0),"-")</f>
        <v>-</v>
      </c>
      <c r="J754" s="54" t="str">
        <f>if(len(vlookup(A754,'Input - Capacities'!$F$3:$W$2013,13,0))&gt;0,vlookup(A754,'Input - Capacities'!$F$3:$W$2013,13,0),"-")</f>
        <v>https://www.eia.gov/electricity/gridmonitor/about</v>
      </c>
      <c r="K754" s="55" t="str">
        <f>if(len(vlookup(A754,'Input - Capacities'!$F$3:$W$2013,14,0))&gt;0,vlookup(A754,'Input - Capacities'!$F$3:$W$2013,14,0),"-")</f>
        <v>-</v>
      </c>
      <c r="L754" s="53" t="str">
        <f>if(len(vlookup(A754,'Input - Capacities'!$F$3:$W$2013,17,0))&gt;0,vlookup(A754,'Input - Capacities'!$F$3:$W$2013,17,0),"-")</f>
        <v>Assumption that the max hourly interchange value reached between 2020-Oct 2023 is representative for available transmission capacity between BA's.</v>
      </c>
      <c r="M754" s="53" t="str">
        <f>if(len(vlookup(A754,'Input - Capacities'!$F$3:$W$2013,18,0))&gt;0,vlookup(A754,'Input - Capacities'!$F$3:$W$2013,18,0),"-")</f>
        <v>-</v>
      </c>
    </row>
    <row r="755">
      <c r="A755" s="53" t="str">
        <f t="array" ref="A755">IFERROR(INDEX('Input - Capacities'!$F$3:$F$1128, MATCH(0,COUNTIF($A$1:A754, 'Input - Capacities'!$F$3:$F$1128), 0)),"")</f>
        <v>TRNUSAWAUSAWM</v>
      </c>
      <c r="B755" s="53" t="str">
        <f t="shared" si="2"/>
        <v>USAWA</v>
      </c>
      <c r="C755" s="53" t="str">
        <f t="shared" si="3"/>
        <v>USAWM</v>
      </c>
      <c r="D755" s="53" t="str">
        <f t="shared" ref="D755:E755" si="756">left(B755,3)</f>
        <v>USA</v>
      </c>
      <c r="E755" s="53" t="str">
        <f t="shared" si="756"/>
        <v>USA</v>
      </c>
      <c r="F755" s="53">
        <f>max(SUMIFS('Input - Capacities'!$I$3:$I$1128,'Input - Capacities'!$F$3:$F$1128,A755))</f>
        <v>110</v>
      </c>
      <c r="G755" s="53">
        <f>max(SUMIFS('Input - Capacities'!$J$3:$J$1128,'Input - Capacities'!$F$3:$F$1128,A755))*-1</f>
        <v>47</v>
      </c>
      <c r="H755" s="53" t="str">
        <f>if(len(vlookup(A755,'Input - Capacities'!$F$3:$W$2013,6,0))&gt;0,vlookup(A755,'Input - Capacities'!$F$3:$W$2013,6,0),"-")</f>
        <v>-</v>
      </c>
      <c r="I755" s="53" t="str">
        <f>if(len(vlookup(A755,'Input - Capacities'!$F$3:$W$2013,7,0))&gt;0,vlookup(A755,'Input - Capacities'!$F$3:$W$2013,7,0),"-")</f>
        <v>-</v>
      </c>
      <c r="J755" s="54" t="str">
        <f>if(len(vlookup(A755,'Input - Capacities'!$F$3:$W$2013,13,0))&gt;0,vlookup(A755,'Input - Capacities'!$F$3:$W$2013,13,0),"-")</f>
        <v>https://www.eia.gov/electricity/gridmonitor/about</v>
      </c>
      <c r="K755" s="55" t="str">
        <f>if(len(vlookup(A755,'Input - Capacities'!$F$3:$W$2013,14,0))&gt;0,vlookup(A755,'Input - Capacities'!$F$3:$W$2013,14,0),"-")</f>
        <v>-</v>
      </c>
      <c r="L755" s="53" t="str">
        <f>if(len(vlookup(A755,'Input - Capacities'!$F$3:$W$2013,17,0))&gt;0,vlookup(A755,'Input - Capacities'!$F$3:$W$2013,17,0),"-")</f>
        <v>Assumption that the max hourly interchange value reached between 2020-Oct 2023 is representative for available transmission capacity between BA's.</v>
      </c>
      <c r="M755" s="53" t="str">
        <f>if(len(vlookup(A755,'Input - Capacities'!$F$3:$W$2013,18,0))&gt;0,vlookup(A755,'Input - Capacities'!$F$3:$W$2013,18,0),"-")</f>
        <v>-</v>
      </c>
    </row>
    <row r="756">
      <c r="A756" s="53" t="str">
        <f t="array" ref="A756">IFERROR(INDEX('Input - Capacities'!$F$3:$F$1128, MATCH(0,COUNTIF($A$1:A755, 'Input - Capacities'!$F$3:$F$1128), 0)),"")</f>
        <v>TRNUSAWCUSAWM</v>
      </c>
      <c r="B756" s="53" t="str">
        <f t="shared" si="2"/>
        <v>USAWC</v>
      </c>
      <c r="C756" s="53" t="str">
        <f t="shared" si="3"/>
        <v>USAWM</v>
      </c>
      <c r="D756" s="53" t="str">
        <f t="shared" ref="D756:E756" si="757">left(B756,3)</f>
        <v>USA</v>
      </c>
      <c r="E756" s="53" t="str">
        <f t="shared" si="757"/>
        <v>USA</v>
      </c>
      <c r="F756" s="53">
        <f>max(SUMIFS('Input - Capacities'!$I$3:$I$1128,'Input - Capacities'!$F$3:$F$1128,A756))</f>
        <v>80</v>
      </c>
      <c r="G756" s="53">
        <f>max(SUMIFS('Input - Capacities'!$J$3:$J$1128,'Input - Capacities'!$F$3:$F$1128,A756))*-1</f>
        <v>492</v>
      </c>
      <c r="H756" s="53" t="str">
        <f>if(len(vlookup(A756,'Input - Capacities'!$F$3:$W$2013,6,0))&gt;0,vlookup(A756,'Input - Capacities'!$F$3:$W$2013,6,0),"-")</f>
        <v>-</v>
      </c>
      <c r="I756" s="53" t="str">
        <f>if(len(vlookup(A756,'Input - Capacities'!$F$3:$W$2013,7,0))&gt;0,vlookup(A756,'Input - Capacities'!$F$3:$W$2013,7,0),"-")</f>
        <v>-</v>
      </c>
      <c r="J756" s="54" t="str">
        <f>if(len(vlookup(A756,'Input - Capacities'!$F$3:$W$2013,13,0))&gt;0,vlookup(A756,'Input - Capacities'!$F$3:$W$2013,13,0),"-")</f>
        <v>https://www.eia.gov/electricity/gridmonitor/about</v>
      </c>
      <c r="K756" s="55" t="str">
        <f>if(len(vlookup(A756,'Input - Capacities'!$F$3:$W$2013,14,0))&gt;0,vlookup(A756,'Input - Capacities'!$F$3:$W$2013,14,0),"-")</f>
        <v>-</v>
      </c>
      <c r="L756" s="53" t="str">
        <f>if(len(vlookup(A756,'Input - Capacities'!$F$3:$W$2013,17,0))&gt;0,vlookup(A756,'Input - Capacities'!$F$3:$W$2013,17,0),"-")</f>
        <v>Assumption that the max hourly interchange value reached between 2020-Oct 2023 is representative for available transmission capacity between BA's.</v>
      </c>
      <c r="M756" s="53" t="str">
        <f>if(len(vlookup(A756,'Input - Capacities'!$F$3:$W$2013,18,0))&gt;0,vlookup(A756,'Input - Capacities'!$F$3:$W$2013,18,0),"-")</f>
        <v>-</v>
      </c>
    </row>
    <row r="757">
      <c r="A757" s="53" t="str">
        <f t="array" ref="A757">IFERROR(INDEX('Input - Capacities'!$F$3:$F$1128, MATCH(0,COUNTIF($A$1:A756, 'Input - Capacities'!$F$3:$F$1128), 0)),"")</f>
        <v/>
      </c>
      <c r="B757" s="53" t="str">
        <f t="shared" si="2"/>
        <v/>
      </c>
      <c r="C757" s="53" t="str">
        <f t="shared" si="3"/>
        <v/>
      </c>
      <c r="D757" s="53" t="str">
        <f t="shared" ref="D757:E757" si="758">left(B757,3)</f>
        <v/>
      </c>
      <c r="E757" s="53" t="str">
        <f t="shared" si="758"/>
        <v/>
      </c>
      <c r="F757" s="53">
        <f>max(SUMIFS('Input - Capacities'!$I$3:$I$1128,'Input - Capacities'!$F$3:$F$1128,A757))</f>
        <v>0</v>
      </c>
      <c r="G757" s="53">
        <f>max(SUMIFS('Input - Capacities'!$J$3:$J$1128,'Input - Capacities'!$F$3:$F$1128,A757))*-1</f>
        <v>0</v>
      </c>
      <c r="H757" s="53" t="str">
        <f>if(len(vlookup(A757,'Input - Capacities'!$F$3:$W$2013,6,0))&gt;0,vlookup(A757,'Input - Capacities'!$F$3:$W$2013,6,0),"-")</f>
        <v>#N/A</v>
      </c>
      <c r="I757" s="53" t="str">
        <f>if(len(vlookup(A757,'Input - Capacities'!$F$3:$W$2013,7,0))&gt;0,vlookup(A757,'Input - Capacities'!$F$3:$W$2013,7,0),"-")</f>
        <v>#N/A</v>
      </c>
      <c r="J757" s="55" t="str">
        <f>if(len(vlookup(A757,'Input - Capacities'!$F$3:$W$2013,13,0))&gt;0,vlookup(A757,'Input - Capacities'!$F$3:$W$2013,13,0),"-")</f>
        <v>#N/A</v>
      </c>
      <c r="K757" s="55" t="str">
        <f>if(len(vlookup(A757,'Input - Capacities'!$F$3:$W$2013,14,0))&gt;0,vlookup(A757,'Input - Capacities'!$F$3:$W$2013,14,0),"-")</f>
        <v>#N/A</v>
      </c>
      <c r="L757" s="53" t="str">
        <f>if(len(vlookup(A757,'Input - Capacities'!$F$3:$W$2013,17,0))&gt;0,vlookup(A757,'Input - Capacities'!$F$3:$W$2013,17,0),"-")</f>
        <v>#N/A</v>
      </c>
      <c r="M757" s="53" t="str">
        <f>if(len(vlookup(A757,'Input - Capacities'!$F$3:$W$2013,18,0))&gt;0,vlookup(A757,'Input - Capacities'!$F$3:$W$2013,18,0),"-")</f>
        <v>#N/A</v>
      </c>
    </row>
    <row r="758">
      <c r="A758" s="53" t="str">
        <f t="array" ref="A758">IFERROR(INDEX('Input - Capacities'!$F$3:$F$1128, MATCH(0,COUNTIF($A$1:A757, 'Input - Capacities'!$F$3:$F$1128), 0)),"")</f>
        <v/>
      </c>
      <c r="B758" s="53" t="str">
        <f t="shared" si="2"/>
        <v/>
      </c>
      <c r="C758" s="53" t="str">
        <f t="shared" si="3"/>
        <v/>
      </c>
      <c r="D758" s="53" t="str">
        <f t="shared" ref="D758:E758" si="759">left(B758,3)</f>
        <v/>
      </c>
      <c r="E758" s="53" t="str">
        <f t="shared" si="759"/>
        <v/>
      </c>
      <c r="F758" s="53">
        <f>max(SUMIFS('Input - Capacities'!$I$3:$I$1128,'Input - Capacities'!$F$3:$F$1128,A758))</f>
        <v>0</v>
      </c>
      <c r="G758" s="53">
        <f>max(SUMIFS('Input - Capacities'!$J$3:$J$1128,'Input - Capacities'!$F$3:$F$1128,A758))*-1</f>
        <v>0</v>
      </c>
      <c r="H758" s="53" t="str">
        <f>if(len(vlookup(A758,'Input - Capacities'!$F$3:$W$2013,6,0))&gt;0,vlookup(A758,'Input - Capacities'!$F$3:$W$2013,6,0),"-")</f>
        <v>#N/A</v>
      </c>
      <c r="I758" s="53" t="str">
        <f>if(len(vlookup(A758,'Input - Capacities'!$F$3:$W$2013,7,0))&gt;0,vlookup(A758,'Input - Capacities'!$F$3:$W$2013,7,0),"-")</f>
        <v>#N/A</v>
      </c>
      <c r="J758" s="55" t="str">
        <f>if(len(vlookup(A758,'Input - Capacities'!$F$3:$W$2013,13,0))&gt;0,vlookup(A758,'Input - Capacities'!$F$3:$W$2013,13,0),"-")</f>
        <v>#N/A</v>
      </c>
      <c r="K758" s="55" t="str">
        <f>if(len(vlookup(A758,'Input - Capacities'!$F$3:$W$2013,14,0))&gt;0,vlookup(A758,'Input - Capacities'!$F$3:$W$2013,14,0),"-")</f>
        <v>#N/A</v>
      </c>
      <c r="L758" s="53" t="str">
        <f>if(len(vlookup(A758,'Input - Capacities'!$F$3:$W$2013,17,0))&gt;0,vlookup(A758,'Input - Capacities'!$F$3:$W$2013,17,0),"-")</f>
        <v>#N/A</v>
      </c>
      <c r="M758" s="53" t="str">
        <f>if(len(vlookup(A758,'Input - Capacities'!$F$3:$W$2013,18,0))&gt;0,vlookup(A758,'Input - Capacities'!$F$3:$W$2013,18,0),"-")</f>
        <v>#N/A</v>
      </c>
    </row>
    <row r="759">
      <c r="A759" s="53" t="str">
        <f t="array" ref="A759">IFERROR(INDEX('Input - Capacities'!$F$3:$F$1128, MATCH(0,COUNTIF($A$1:A758, 'Input - Capacities'!$F$3:$F$1128), 0)),"")</f>
        <v/>
      </c>
      <c r="B759" s="53" t="str">
        <f t="shared" si="2"/>
        <v/>
      </c>
      <c r="C759" s="53" t="str">
        <f t="shared" si="3"/>
        <v/>
      </c>
      <c r="D759" s="53" t="str">
        <f t="shared" ref="D759:E759" si="760">left(B759,3)</f>
        <v/>
      </c>
      <c r="E759" s="53" t="str">
        <f t="shared" si="760"/>
        <v/>
      </c>
      <c r="F759" s="53">
        <f>max(SUMIFS('Input - Capacities'!$I$3:$I$1128,'Input - Capacities'!$F$3:$F$1128,A759))</f>
        <v>0</v>
      </c>
      <c r="G759" s="53">
        <f>max(SUMIFS('Input - Capacities'!$J$3:$J$1128,'Input - Capacities'!$F$3:$F$1128,A759))*-1</f>
        <v>0</v>
      </c>
      <c r="H759" s="53" t="str">
        <f>if(len(vlookup(A759,'Input - Capacities'!$F$3:$W$2013,6,0))&gt;0,vlookup(A759,'Input - Capacities'!$F$3:$W$2013,6,0),"-")</f>
        <v>#N/A</v>
      </c>
      <c r="I759" s="53" t="str">
        <f>if(len(vlookup(A759,'Input - Capacities'!$F$3:$W$2013,7,0))&gt;0,vlookup(A759,'Input - Capacities'!$F$3:$W$2013,7,0),"-")</f>
        <v>#N/A</v>
      </c>
      <c r="J759" s="55" t="str">
        <f>if(len(vlookup(A759,'Input - Capacities'!$F$3:$W$2013,13,0))&gt;0,vlookup(A759,'Input - Capacities'!$F$3:$W$2013,13,0),"-")</f>
        <v>#N/A</v>
      </c>
      <c r="K759" s="55" t="str">
        <f>if(len(vlookup(A759,'Input - Capacities'!$F$3:$W$2013,14,0))&gt;0,vlookup(A759,'Input - Capacities'!$F$3:$W$2013,14,0),"-")</f>
        <v>#N/A</v>
      </c>
      <c r="L759" s="53" t="str">
        <f>if(len(vlookup(A759,'Input - Capacities'!$F$3:$W$2013,17,0))&gt;0,vlookup(A759,'Input - Capacities'!$F$3:$W$2013,17,0),"-")</f>
        <v>#N/A</v>
      </c>
      <c r="M759" s="53" t="str">
        <f>if(len(vlookup(A759,'Input - Capacities'!$F$3:$W$2013,18,0))&gt;0,vlookup(A759,'Input - Capacities'!$F$3:$W$2013,18,0),"-")</f>
        <v>#N/A</v>
      </c>
    </row>
    <row r="760">
      <c r="A760" s="53" t="str">
        <f t="array" ref="A760">IFERROR(INDEX('Input - Capacities'!$F$3:$F$1128, MATCH(0,COUNTIF($A$1:A759, 'Input - Capacities'!$F$3:$F$1128), 0)),"")</f>
        <v/>
      </c>
      <c r="B760" s="53" t="str">
        <f t="shared" si="2"/>
        <v/>
      </c>
      <c r="C760" s="53" t="str">
        <f t="shared" si="3"/>
        <v/>
      </c>
      <c r="D760" s="53" t="str">
        <f t="shared" ref="D760:E760" si="761">left(B760,3)</f>
        <v/>
      </c>
      <c r="E760" s="53" t="str">
        <f t="shared" si="761"/>
        <v/>
      </c>
      <c r="F760" s="53">
        <f>max(SUMIFS('Input - Capacities'!$I$3:$I$1128,'Input - Capacities'!$F$3:$F$1128,A760))</f>
        <v>0</v>
      </c>
      <c r="G760" s="53">
        <f>max(SUMIFS('Input - Capacities'!$J$3:$J$1128,'Input - Capacities'!$F$3:$F$1128,A760))*-1</f>
        <v>0</v>
      </c>
      <c r="H760" s="53" t="str">
        <f>if(len(vlookup(A760,'Input - Capacities'!$F$3:$W$2013,6,0))&gt;0,vlookup(A760,'Input - Capacities'!$F$3:$W$2013,6,0),"-")</f>
        <v>#N/A</v>
      </c>
      <c r="I760" s="53" t="str">
        <f>if(len(vlookup(A760,'Input - Capacities'!$F$3:$W$2013,7,0))&gt;0,vlookup(A760,'Input - Capacities'!$F$3:$W$2013,7,0),"-")</f>
        <v>#N/A</v>
      </c>
      <c r="J760" s="55" t="str">
        <f>if(len(vlookup(A760,'Input - Capacities'!$F$3:$W$2013,13,0))&gt;0,vlookup(A760,'Input - Capacities'!$F$3:$W$2013,13,0),"-")</f>
        <v>#N/A</v>
      </c>
      <c r="K760" s="55" t="str">
        <f>if(len(vlookup(A760,'Input - Capacities'!$F$3:$W$2013,14,0))&gt;0,vlookup(A760,'Input - Capacities'!$F$3:$W$2013,14,0),"-")</f>
        <v>#N/A</v>
      </c>
      <c r="L760" s="53" t="str">
        <f>if(len(vlookup(A760,'Input - Capacities'!$F$3:$W$2013,17,0))&gt;0,vlookup(A760,'Input - Capacities'!$F$3:$W$2013,17,0),"-")</f>
        <v>#N/A</v>
      </c>
      <c r="M760" s="53" t="str">
        <f>if(len(vlookup(A760,'Input - Capacities'!$F$3:$W$2013,18,0))&gt;0,vlookup(A760,'Input - Capacities'!$F$3:$W$2013,18,0),"-")</f>
        <v>#N/A</v>
      </c>
    </row>
    <row r="761">
      <c r="A761" s="53" t="str">
        <f t="array" ref="A761">IFERROR(INDEX('Input - Capacities'!$F$3:$F$1128, MATCH(0,COUNTIF($A$1:A760, 'Input - Capacities'!$F$3:$F$1128), 0)),"")</f>
        <v/>
      </c>
      <c r="B761" s="53" t="str">
        <f t="shared" si="2"/>
        <v/>
      </c>
      <c r="C761" s="53" t="str">
        <f t="shared" si="3"/>
        <v/>
      </c>
      <c r="D761" s="53" t="str">
        <f t="shared" ref="D761:E761" si="762">left(B761,3)</f>
        <v/>
      </c>
      <c r="E761" s="53" t="str">
        <f t="shared" si="762"/>
        <v/>
      </c>
      <c r="F761" s="53">
        <f>max(SUMIFS('Input - Capacities'!$I$3:$I$1128,'Input - Capacities'!$F$3:$F$1128,A761))</f>
        <v>0</v>
      </c>
      <c r="G761" s="53">
        <f>max(SUMIFS('Input - Capacities'!$J$3:$J$1128,'Input - Capacities'!$F$3:$F$1128,A761))*-1</f>
        <v>0</v>
      </c>
      <c r="H761" s="53" t="str">
        <f>if(len(vlookup(A761,'Input - Capacities'!$F$3:$W$2013,6,0))&gt;0,vlookup(A761,'Input - Capacities'!$F$3:$W$2013,6,0),"-")</f>
        <v>#N/A</v>
      </c>
      <c r="I761" s="53" t="str">
        <f>if(len(vlookup(A761,'Input - Capacities'!$F$3:$W$2013,7,0))&gt;0,vlookup(A761,'Input - Capacities'!$F$3:$W$2013,7,0),"-")</f>
        <v>#N/A</v>
      </c>
      <c r="J761" s="55" t="str">
        <f>if(len(vlookup(A761,'Input - Capacities'!$F$3:$W$2013,13,0))&gt;0,vlookup(A761,'Input - Capacities'!$F$3:$W$2013,13,0),"-")</f>
        <v>#N/A</v>
      </c>
      <c r="K761" s="55" t="str">
        <f>if(len(vlookup(A761,'Input - Capacities'!$F$3:$W$2013,14,0))&gt;0,vlookup(A761,'Input - Capacities'!$F$3:$W$2013,14,0),"-")</f>
        <v>#N/A</v>
      </c>
      <c r="L761" s="53" t="str">
        <f>if(len(vlookup(A761,'Input - Capacities'!$F$3:$W$2013,17,0))&gt;0,vlookup(A761,'Input - Capacities'!$F$3:$W$2013,17,0),"-")</f>
        <v>#N/A</v>
      </c>
      <c r="M761" s="53" t="str">
        <f>if(len(vlookup(A761,'Input - Capacities'!$F$3:$W$2013,18,0))&gt;0,vlookup(A761,'Input - Capacities'!$F$3:$W$2013,18,0),"-")</f>
        <v>#N/A</v>
      </c>
    </row>
    <row r="762">
      <c r="A762" s="53" t="str">
        <f t="array" ref="A762">IFERROR(INDEX('Input - Capacities'!$F$3:$F$1128, MATCH(0,COUNTIF($A$1:A761, 'Input - Capacities'!$F$3:$F$1128), 0)),"")</f>
        <v/>
      </c>
      <c r="B762" s="53" t="str">
        <f t="shared" si="2"/>
        <v/>
      </c>
      <c r="C762" s="53" t="str">
        <f t="shared" si="3"/>
        <v/>
      </c>
      <c r="D762" s="53" t="str">
        <f t="shared" ref="D762:E762" si="763">left(B762,3)</f>
        <v/>
      </c>
      <c r="E762" s="53" t="str">
        <f t="shared" si="763"/>
        <v/>
      </c>
      <c r="F762" s="53">
        <f>max(SUMIFS('Input - Capacities'!$I$3:$I$1128,'Input - Capacities'!$F$3:$F$1128,A762))</f>
        <v>0</v>
      </c>
      <c r="G762" s="53">
        <f>max(SUMIFS('Input - Capacities'!$J$3:$J$1128,'Input - Capacities'!$F$3:$F$1128,A762))*-1</f>
        <v>0</v>
      </c>
      <c r="H762" s="53" t="str">
        <f>if(len(vlookup(A762,'Input - Capacities'!$F$3:$W$2013,6,0))&gt;0,vlookup(A762,'Input - Capacities'!$F$3:$W$2013,6,0),"-")</f>
        <v>#N/A</v>
      </c>
      <c r="I762" s="53" t="str">
        <f>if(len(vlookup(A762,'Input - Capacities'!$F$3:$W$2013,7,0))&gt;0,vlookup(A762,'Input - Capacities'!$F$3:$W$2013,7,0),"-")</f>
        <v>#N/A</v>
      </c>
      <c r="J762" s="55" t="str">
        <f>if(len(vlookup(A762,'Input - Capacities'!$F$3:$W$2013,13,0))&gt;0,vlookup(A762,'Input - Capacities'!$F$3:$W$2013,13,0),"-")</f>
        <v>#N/A</v>
      </c>
      <c r="K762" s="55" t="str">
        <f>if(len(vlookup(A762,'Input - Capacities'!$F$3:$W$2013,14,0))&gt;0,vlookup(A762,'Input - Capacities'!$F$3:$W$2013,14,0),"-")</f>
        <v>#N/A</v>
      </c>
      <c r="L762" s="53" t="str">
        <f>if(len(vlookup(A762,'Input - Capacities'!$F$3:$W$2013,17,0))&gt;0,vlookup(A762,'Input - Capacities'!$F$3:$W$2013,17,0),"-")</f>
        <v>#N/A</v>
      </c>
      <c r="M762" s="53" t="str">
        <f>if(len(vlookup(A762,'Input - Capacities'!$F$3:$W$2013,18,0))&gt;0,vlookup(A762,'Input - Capacities'!$F$3:$W$2013,18,0),"-")</f>
        <v>#N/A</v>
      </c>
    </row>
    <row r="763">
      <c r="A763" s="53" t="str">
        <f t="array" ref="A763">IFERROR(INDEX('Input - Capacities'!$F$3:$F$1128, MATCH(0,COUNTIF($A$1:A762, 'Input - Capacities'!$F$3:$F$1128), 0)),"")</f>
        <v/>
      </c>
      <c r="B763" s="53" t="str">
        <f t="shared" si="2"/>
        <v/>
      </c>
      <c r="C763" s="53" t="str">
        <f t="shared" si="3"/>
        <v/>
      </c>
      <c r="D763" s="53" t="str">
        <f t="shared" ref="D763:E763" si="764">left(B763,3)</f>
        <v/>
      </c>
      <c r="E763" s="53" t="str">
        <f t="shared" si="764"/>
        <v/>
      </c>
      <c r="F763" s="53">
        <f>max(SUMIFS('Input - Capacities'!$I$3:$I$1128,'Input - Capacities'!$F$3:$F$1128,A763))</f>
        <v>0</v>
      </c>
      <c r="G763" s="53">
        <f>max(SUMIFS('Input - Capacities'!$J$3:$J$1128,'Input - Capacities'!$F$3:$F$1128,A763))*-1</f>
        <v>0</v>
      </c>
      <c r="H763" s="53" t="str">
        <f>if(len(vlookup(A763,'Input - Capacities'!$F$3:$W$2013,6,0))&gt;0,vlookup(A763,'Input - Capacities'!$F$3:$W$2013,6,0),"-")</f>
        <v>#N/A</v>
      </c>
      <c r="I763" s="53" t="str">
        <f>if(len(vlookup(A763,'Input - Capacities'!$F$3:$W$2013,7,0))&gt;0,vlookup(A763,'Input - Capacities'!$F$3:$W$2013,7,0),"-")</f>
        <v>#N/A</v>
      </c>
      <c r="J763" s="55" t="str">
        <f>if(len(vlookup(A763,'Input - Capacities'!$F$3:$W$2013,13,0))&gt;0,vlookup(A763,'Input - Capacities'!$F$3:$W$2013,13,0),"-")</f>
        <v>#N/A</v>
      </c>
      <c r="K763" s="55" t="str">
        <f>if(len(vlookup(A763,'Input - Capacities'!$F$3:$W$2013,14,0))&gt;0,vlookup(A763,'Input - Capacities'!$F$3:$W$2013,14,0),"-")</f>
        <v>#N/A</v>
      </c>
      <c r="L763" s="53" t="str">
        <f>if(len(vlookup(A763,'Input - Capacities'!$F$3:$W$2013,17,0))&gt;0,vlookup(A763,'Input - Capacities'!$F$3:$W$2013,17,0),"-")</f>
        <v>#N/A</v>
      </c>
      <c r="M763" s="53" t="str">
        <f>if(len(vlookup(A763,'Input - Capacities'!$F$3:$W$2013,18,0))&gt;0,vlookup(A763,'Input - Capacities'!$F$3:$W$2013,18,0),"-")</f>
        <v>#N/A</v>
      </c>
    </row>
    <row r="764">
      <c r="A764" s="53" t="str">
        <f t="array" ref="A764">IFERROR(INDEX('Input - Capacities'!$F$3:$F$1128, MATCH(0,COUNTIF($A$1:A763, 'Input - Capacities'!$F$3:$F$1128), 0)),"")</f>
        <v/>
      </c>
      <c r="B764" s="53" t="str">
        <f t="shared" si="2"/>
        <v/>
      </c>
      <c r="C764" s="53" t="str">
        <f t="shared" si="3"/>
        <v/>
      </c>
      <c r="D764" s="53" t="str">
        <f t="shared" ref="D764:E764" si="765">left(B764,3)</f>
        <v/>
      </c>
      <c r="E764" s="53" t="str">
        <f t="shared" si="765"/>
        <v/>
      </c>
      <c r="F764" s="53">
        <f>max(SUMIFS('Input - Capacities'!$I$3:$I$1128,'Input - Capacities'!$F$3:$F$1128,A764))</f>
        <v>0</v>
      </c>
      <c r="G764" s="53">
        <f>max(SUMIFS('Input - Capacities'!$J$3:$J$1128,'Input - Capacities'!$F$3:$F$1128,A764))*-1</f>
        <v>0</v>
      </c>
      <c r="H764" s="53" t="str">
        <f>if(len(vlookup(A764,'Input - Capacities'!$F$3:$W$2013,6,0))&gt;0,vlookup(A764,'Input - Capacities'!$F$3:$W$2013,6,0),"-")</f>
        <v>#N/A</v>
      </c>
      <c r="I764" s="53" t="str">
        <f>if(len(vlookup(A764,'Input - Capacities'!$F$3:$W$2013,7,0))&gt;0,vlookup(A764,'Input - Capacities'!$F$3:$W$2013,7,0),"-")</f>
        <v>#N/A</v>
      </c>
      <c r="J764" s="55" t="str">
        <f>if(len(vlookup(A764,'Input - Capacities'!$F$3:$W$2013,13,0))&gt;0,vlookup(A764,'Input - Capacities'!$F$3:$W$2013,13,0),"-")</f>
        <v>#N/A</v>
      </c>
      <c r="K764" s="55" t="str">
        <f>if(len(vlookup(A764,'Input - Capacities'!$F$3:$W$2013,14,0))&gt;0,vlookup(A764,'Input - Capacities'!$F$3:$W$2013,14,0),"-")</f>
        <v>#N/A</v>
      </c>
      <c r="L764" s="53" t="str">
        <f>if(len(vlookup(A764,'Input - Capacities'!$F$3:$W$2013,17,0))&gt;0,vlookup(A764,'Input - Capacities'!$F$3:$W$2013,17,0),"-")</f>
        <v>#N/A</v>
      </c>
      <c r="M764" s="53" t="str">
        <f>if(len(vlookup(A764,'Input - Capacities'!$F$3:$W$2013,18,0))&gt;0,vlookup(A764,'Input - Capacities'!$F$3:$W$2013,18,0),"-")</f>
        <v>#N/A</v>
      </c>
    </row>
    <row r="765">
      <c r="A765" s="53" t="str">
        <f t="array" ref="A765">IFERROR(INDEX('Input - Capacities'!$F$3:$F$1128, MATCH(0,COUNTIF($A$1:A764, 'Input - Capacities'!$F$3:$F$1128), 0)),"")</f>
        <v/>
      </c>
      <c r="B765" s="53" t="str">
        <f t="shared" si="2"/>
        <v/>
      </c>
      <c r="C765" s="53" t="str">
        <f t="shared" si="3"/>
        <v/>
      </c>
      <c r="D765" s="53" t="str">
        <f t="shared" ref="D765:E765" si="766">left(B765,3)</f>
        <v/>
      </c>
      <c r="E765" s="53" t="str">
        <f t="shared" si="766"/>
        <v/>
      </c>
      <c r="F765" s="53">
        <f>max(SUMIFS('Input - Capacities'!$I$3:$I$1128,'Input - Capacities'!$F$3:$F$1128,A765))</f>
        <v>0</v>
      </c>
      <c r="G765" s="53">
        <f>max(SUMIFS('Input - Capacities'!$J$3:$J$1128,'Input - Capacities'!$F$3:$F$1128,A765))*-1</f>
        <v>0</v>
      </c>
      <c r="H765" s="53" t="str">
        <f>if(len(vlookup(A765,'Input - Capacities'!$F$3:$W$2013,6,0))&gt;0,vlookup(A765,'Input - Capacities'!$F$3:$W$2013,6,0),"-")</f>
        <v>#N/A</v>
      </c>
      <c r="I765" s="53" t="str">
        <f>if(len(vlookup(A765,'Input - Capacities'!$F$3:$W$2013,7,0))&gt;0,vlookup(A765,'Input - Capacities'!$F$3:$W$2013,7,0),"-")</f>
        <v>#N/A</v>
      </c>
      <c r="J765" s="55" t="str">
        <f>if(len(vlookup(A765,'Input - Capacities'!$F$3:$W$2013,13,0))&gt;0,vlookup(A765,'Input - Capacities'!$F$3:$W$2013,13,0),"-")</f>
        <v>#N/A</v>
      </c>
      <c r="K765" s="55" t="str">
        <f>if(len(vlookup(A765,'Input - Capacities'!$F$3:$W$2013,14,0))&gt;0,vlookup(A765,'Input - Capacities'!$F$3:$W$2013,14,0),"-")</f>
        <v>#N/A</v>
      </c>
      <c r="L765" s="53" t="str">
        <f>if(len(vlookup(A765,'Input - Capacities'!$F$3:$W$2013,17,0))&gt;0,vlookup(A765,'Input - Capacities'!$F$3:$W$2013,17,0),"-")</f>
        <v>#N/A</v>
      </c>
      <c r="M765" s="53" t="str">
        <f>if(len(vlookup(A765,'Input - Capacities'!$F$3:$W$2013,18,0))&gt;0,vlookup(A765,'Input - Capacities'!$F$3:$W$2013,18,0),"-")</f>
        <v>#N/A</v>
      </c>
    </row>
    <row r="766">
      <c r="A766" s="53" t="str">
        <f t="array" ref="A766">IFERROR(INDEX('Input - Capacities'!$F$3:$F$1128, MATCH(0,COUNTIF($A$1:A765, 'Input - Capacities'!$F$3:$F$1128), 0)),"")</f>
        <v/>
      </c>
      <c r="B766" s="53" t="str">
        <f t="shared" si="2"/>
        <v/>
      </c>
      <c r="C766" s="53" t="str">
        <f t="shared" si="3"/>
        <v/>
      </c>
      <c r="D766" s="53" t="str">
        <f t="shared" ref="D766:E766" si="767">left(B766,3)</f>
        <v/>
      </c>
      <c r="E766" s="53" t="str">
        <f t="shared" si="767"/>
        <v/>
      </c>
      <c r="F766" s="53">
        <f>max(SUMIFS('Input - Capacities'!$I$3:$I$1128,'Input - Capacities'!$F$3:$F$1128,A766))</f>
        <v>0</v>
      </c>
      <c r="G766" s="53">
        <f>max(SUMIFS('Input - Capacities'!$J$3:$J$1128,'Input - Capacities'!$F$3:$F$1128,A766))*-1</f>
        <v>0</v>
      </c>
      <c r="H766" s="53" t="str">
        <f>if(len(vlookup(A766,'Input - Capacities'!$F$3:$W$2013,6,0))&gt;0,vlookup(A766,'Input - Capacities'!$F$3:$W$2013,6,0),"-")</f>
        <v>#N/A</v>
      </c>
      <c r="I766" s="53" t="str">
        <f>if(len(vlookup(A766,'Input - Capacities'!$F$3:$W$2013,7,0))&gt;0,vlookup(A766,'Input - Capacities'!$F$3:$W$2013,7,0),"-")</f>
        <v>#N/A</v>
      </c>
      <c r="J766" s="55" t="str">
        <f>if(len(vlookup(A766,'Input - Capacities'!$F$3:$W$2013,13,0))&gt;0,vlookup(A766,'Input - Capacities'!$F$3:$W$2013,13,0),"-")</f>
        <v>#N/A</v>
      </c>
      <c r="K766" s="55" t="str">
        <f>if(len(vlookup(A766,'Input - Capacities'!$F$3:$W$2013,14,0))&gt;0,vlookup(A766,'Input - Capacities'!$F$3:$W$2013,14,0),"-")</f>
        <v>#N/A</v>
      </c>
      <c r="L766" s="53" t="str">
        <f>if(len(vlookup(A766,'Input - Capacities'!$F$3:$W$2013,17,0))&gt;0,vlookup(A766,'Input - Capacities'!$F$3:$W$2013,17,0),"-")</f>
        <v>#N/A</v>
      </c>
      <c r="M766" s="53" t="str">
        <f>if(len(vlookup(A766,'Input - Capacities'!$F$3:$W$2013,18,0))&gt;0,vlookup(A766,'Input - Capacities'!$F$3:$W$2013,18,0),"-")</f>
        <v>#N/A</v>
      </c>
    </row>
    <row r="767">
      <c r="A767" s="53" t="str">
        <f t="array" ref="A767">IFERROR(INDEX('Input - Capacities'!$F$3:$F$1128, MATCH(0,COUNTIF($A$1:A766, 'Input - Capacities'!$F$3:$F$1128), 0)),"")</f>
        <v/>
      </c>
      <c r="B767" s="53" t="str">
        <f t="shared" si="2"/>
        <v/>
      </c>
      <c r="C767" s="53" t="str">
        <f t="shared" si="3"/>
        <v/>
      </c>
      <c r="D767" s="53" t="str">
        <f t="shared" ref="D767:E767" si="768">left(B767,3)</f>
        <v/>
      </c>
      <c r="E767" s="53" t="str">
        <f t="shared" si="768"/>
        <v/>
      </c>
      <c r="F767" s="53">
        <f>max(SUMIFS('Input - Capacities'!$I$3:$I$1128,'Input - Capacities'!$F$3:$F$1128,A767))</f>
        <v>0</v>
      </c>
      <c r="G767" s="53">
        <f>max(SUMIFS('Input - Capacities'!$J$3:$J$1128,'Input - Capacities'!$F$3:$F$1128,A767))*-1</f>
        <v>0</v>
      </c>
      <c r="H767" s="53" t="str">
        <f>if(len(vlookup(A767,'Input - Capacities'!$F$3:$W$2013,6,0))&gt;0,vlookup(A767,'Input - Capacities'!$F$3:$W$2013,6,0),"-")</f>
        <v>#N/A</v>
      </c>
      <c r="I767" s="53" t="str">
        <f>if(len(vlookup(A767,'Input - Capacities'!$F$3:$W$2013,7,0))&gt;0,vlookup(A767,'Input - Capacities'!$F$3:$W$2013,7,0),"-")</f>
        <v>#N/A</v>
      </c>
      <c r="J767" s="55" t="str">
        <f>if(len(vlookup(A767,'Input - Capacities'!$F$3:$W$2013,13,0))&gt;0,vlookup(A767,'Input - Capacities'!$F$3:$W$2013,13,0),"-")</f>
        <v>#N/A</v>
      </c>
      <c r="K767" s="55" t="str">
        <f>if(len(vlookup(A767,'Input - Capacities'!$F$3:$W$2013,14,0))&gt;0,vlookup(A767,'Input - Capacities'!$F$3:$W$2013,14,0),"-")</f>
        <v>#N/A</v>
      </c>
      <c r="L767" s="53" t="str">
        <f>if(len(vlookup(A767,'Input - Capacities'!$F$3:$W$2013,17,0))&gt;0,vlookup(A767,'Input - Capacities'!$F$3:$W$2013,17,0),"-")</f>
        <v>#N/A</v>
      </c>
      <c r="M767" s="53" t="str">
        <f>if(len(vlookup(A767,'Input - Capacities'!$F$3:$W$2013,18,0))&gt;0,vlookup(A767,'Input - Capacities'!$F$3:$W$2013,18,0),"-")</f>
        <v>#N/A</v>
      </c>
    </row>
    <row r="768">
      <c r="A768" s="53" t="str">
        <f t="array" ref="A768">IFERROR(INDEX('Input - Capacities'!$F$3:$F$1128, MATCH(0,COUNTIF($A$1:A767, 'Input - Capacities'!$F$3:$F$1128), 0)),"")</f>
        <v/>
      </c>
      <c r="B768" s="53" t="str">
        <f t="shared" si="2"/>
        <v/>
      </c>
      <c r="C768" s="53" t="str">
        <f t="shared" si="3"/>
        <v/>
      </c>
      <c r="D768" s="53" t="str">
        <f t="shared" ref="D768:E768" si="769">left(B768,3)</f>
        <v/>
      </c>
      <c r="E768" s="53" t="str">
        <f t="shared" si="769"/>
        <v/>
      </c>
      <c r="F768" s="53">
        <f>max(SUMIFS('Input - Capacities'!$I$3:$I$1128,'Input - Capacities'!$F$3:$F$1128,A768))</f>
        <v>0</v>
      </c>
      <c r="G768" s="53">
        <f>max(SUMIFS('Input - Capacities'!$J$3:$J$1128,'Input - Capacities'!$F$3:$F$1128,A768))*-1</f>
        <v>0</v>
      </c>
      <c r="H768" s="53" t="str">
        <f>if(len(vlookup(A768,'Input - Capacities'!$F$3:$W$2013,6,0))&gt;0,vlookup(A768,'Input - Capacities'!$F$3:$W$2013,6,0),"-")</f>
        <v>#N/A</v>
      </c>
      <c r="I768" s="53" t="str">
        <f>if(len(vlookup(A768,'Input - Capacities'!$F$3:$W$2013,7,0))&gt;0,vlookup(A768,'Input - Capacities'!$F$3:$W$2013,7,0),"-")</f>
        <v>#N/A</v>
      </c>
      <c r="J768" s="55" t="str">
        <f>if(len(vlookup(A768,'Input - Capacities'!$F$3:$W$2013,13,0))&gt;0,vlookup(A768,'Input - Capacities'!$F$3:$W$2013,13,0),"-")</f>
        <v>#N/A</v>
      </c>
      <c r="K768" s="55" t="str">
        <f>if(len(vlookup(A768,'Input - Capacities'!$F$3:$W$2013,14,0))&gt;0,vlookup(A768,'Input - Capacities'!$F$3:$W$2013,14,0),"-")</f>
        <v>#N/A</v>
      </c>
      <c r="L768" s="53" t="str">
        <f>if(len(vlookup(A768,'Input - Capacities'!$F$3:$W$2013,17,0))&gt;0,vlookup(A768,'Input - Capacities'!$F$3:$W$2013,17,0),"-")</f>
        <v>#N/A</v>
      </c>
      <c r="M768" s="53" t="str">
        <f>if(len(vlookup(A768,'Input - Capacities'!$F$3:$W$2013,18,0))&gt;0,vlookup(A768,'Input - Capacities'!$F$3:$W$2013,18,0),"-")</f>
        <v>#N/A</v>
      </c>
    </row>
    <row r="769">
      <c r="A769" s="53" t="str">
        <f t="array" ref="A769">IFERROR(INDEX('Input - Capacities'!$F$3:$F$1128, MATCH(0,COUNTIF($A$1:A768, 'Input - Capacities'!$F$3:$F$1128), 0)),"")</f>
        <v/>
      </c>
      <c r="B769" s="53" t="str">
        <f t="shared" si="2"/>
        <v/>
      </c>
      <c r="C769" s="53" t="str">
        <f t="shared" si="3"/>
        <v/>
      </c>
      <c r="D769" s="53" t="str">
        <f t="shared" ref="D769:E769" si="770">left(B769,3)</f>
        <v/>
      </c>
      <c r="E769" s="53" t="str">
        <f t="shared" si="770"/>
        <v/>
      </c>
      <c r="F769" s="53">
        <f>max(SUMIFS('Input - Capacities'!$I$3:$I$1128,'Input - Capacities'!$F$3:$F$1128,A769))</f>
        <v>0</v>
      </c>
      <c r="G769" s="53">
        <f>max(SUMIFS('Input - Capacities'!$J$3:$J$1128,'Input - Capacities'!$F$3:$F$1128,A769))*-1</f>
        <v>0</v>
      </c>
      <c r="H769" s="53" t="str">
        <f>if(len(vlookup(A769,'Input - Capacities'!$F$3:$W$2013,6,0))&gt;0,vlookup(A769,'Input - Capacities'!$F$3:$W$2013,6,0),"-")</f>
        <v>#N/A</v>
      </c>
      <c r="I769" s="53" t="str">
        <f>if(len(vlookup(A769,'Input - Capacities'!$F$3:$W$2013,7,0))&gt;0,vlookup(A769,'Input - Capacities'!$F$3:$W$2013,7,0),"-")</f>
        <v>#N/A</v>
      </c>
      <c r="J769" s="55" t="str">
        <f>if(len(vlookup(A769,'Input - Capacities'!$F$3:$W$2013,13,0))&gt;0,vlookup(A769,'Input - Capacities'!$F$3:$W$2013,13,0),"-")</f>
        <v>#N/A</v>
      </c>
      <c r="K769" s="55" t="str">
        <f>if(len(vlookup(A769,'Input - Capacities'!$F$3:$W$2013,14,0))&gt;0,vlookup(A769,'Input - Capacities'!$F$3:$W$2013,14,0),"-")</f>
        <v>#N/A</v>
      </c>
      <c r="L769" s="53" t="str">
        <f>if(len(vlookup(A769,'Input - Capacities'!$F$3:$W$2013,17,0))&gt;0,vlookup(A769,'Input - Capacities'!$F$3:$W$2013,17,0),"-")</f>
        <v>#N/A</v>
      </c>
      <c r="M769" s="53" t="str">
        <f>if(len(vlookup(A769,'Input - Capacities'!$F$3:$W$2013,18,0))&gt;0,vlookup(A769,'Input - Capacities'!$F$3:$W$2013,18,0),"-")</f>
        <v>#N/A</v>
      </c>
    </row>
    <row r="770">
      <c r="A770" s="53" t="str">
        <f t="array" ref="A770">IFERROR(INDEX('Input - Capacities'!$F$3:$F$1128, MATCH(0,COUNTIF($A$1:A769, 'Input - Capacities'!$F$3:$F$1128), 0)),"")</f>
        <v/>
      </c>
      <c r="B770" s="53" t="str">
        <f t="shared" si="2"/>
        <v/>
      </c>
      <c r="C770" s="53" t="str">
        <f t="shared" si="3"/>
        <v/>
      </c>
      <c r="D770" s="53" t="str">
        <f t="shared" ref="D770:E770" si="771">left(B770,3)</f>
        <v/>
      </c>
      <c r="E770" s="53" t="str">
        <f t="shared" si="771"/>
        <v/>
      </c>
      <c r="F770" s="53">
        <f>max(SUMIFS('Input - Capacities'!$I$3:$I$1128,'Input - Capacities'!$F$3:$F$1128,A770))</f>
        <v>0</v>
      </c>
      <c r="G770" s="53">
        <f>max(SUMIFS('Input - Capacities'!$J$3:$J$1128,'Input - Capacities'!$F$3:$F$1128,A770))*-1</f>
        <v>0</v>
      </c>
      <c r="H770" s="53" t="str">
        <f>if(len(vlookup(A770,'Input - Capacities'!$F$3:$W$2013,6,0))&gt;0,vlookup(A770,'Input - Capacities'!$F$3:$W$2013,6,0),"-")</f>
        <v>#N/A</v>
      </c>
      <c r="I770" s="53" t="str">
        <f>if(len(vlookup(A770,'Input - Capacities'!$F$3:$W$2013,7,0))&gt;0,vlookup(A770,'Input - Capacities'!$F$3:$W$2013,7,0),"-")</f>
        <v>#N/A</v>
      </c>
      <c r="J770" s="55" t="str">
        <f>if(len(vlookup(A770,'Input - Capacities'!$F$3:$W$2013,13,0))&gt;0,vlookup(A770,'Input - Capacities'!$F$3:$W$2013,13,0),"-")</f>
        <v>#N/A</v>
      </c>
      <c r="K770" s="55" t="str">
        <f>if(len(vlookup(A770,'Input - Capacities'!$F$3:$W$2013,14,0))&gt;0,vlookup(A770,'Input - Capacities'!$F$3:$W$2013,14,0),"-")</f>
        <v>#N/A</v>
      </c>
      <c r="L770" s="53" t="str">
        <f>if(len(vlookup(A770,'Input - Capacities'!$F$3:$W$2013,17,0))&gt;0,vlookup(A770,'Input - Capacities'!$F$3:$W$2013,17,0),"-")</f>
        <v>#N/A</v>
      </c>
      <c r="M770" s="53" t="str">
        <f>if(len(vlookup(A770,'Input - Capacities'!$F$3:$W$2013,18,0))&gt;0,vlookup(A770,'Input - Capacities'!$F$3:$W$2013,18,0),"-")</f>
        <v>#N/A</v>
      </c>
    </row>
    <row r="771">
      <c r="A771" s="53" t="str">
        <f t="array" ref="A771">IFERROR(INDEX('Input - Capacities'!$F$3:$F$1128, MATCH(0,COUNTIF($A$1:A770, 'Input - Capacities'!$F$3:$F$1128), 0)),"")</f>
        <v/>
      </c>
      <c r="B771" s="53" t="str">
        <f t="shared" si="2"/>
        <v/>
      </c>
      <c r="C771" s="53" t="str">
        <f t="shared" si="3"/>
        <v/>
      </c>
      <c r="D771" s="53" t="str">
        <f t="shared" ref="D771:E771" si="772">left(B771,3)</f>
        <v/>
      </c>
      <c r="E771" s="53" t="str">
        <f t="shared" si="772"/>
        <v/>
      </c>
      <c r="F771" s="53">
        <f>max(SUMIFS('Input - Capacities'!$I$3:$I$1128,'Input - Capacities'!$F$3:$F$1128,A771))</f>
        <v>0</v>
      </c>
      <c r="G771" s="53">
        <f>max(SUMIFS('Input - Capacities'!$J$3:$J$1128,'Input - Capacities'!$F$3:$F$1128,A771))*-1</f>
        <v>0</v>
      </c>
      <c r="H771" s="53" t="str">
        <f>if(len(vlookup(A771,'Input - Capacities'!$F$3:$W$2013,6,0))&gt;0,vlookup(A771,'Input - Capacities'!$F$3:$W$2013,6,0),"-")</f>
        <v>#N/A</v>
      </c>
      <c r="I771" s="53" t="str">
        <f>if(len(vlookup(A771,'Input - Capacities'!$F$3:$W$2013,7,0))&gt;0,vlookup(A771,'Input - Capacities'!$F$3:$W$2013,7,0),"-")</f>
        <v>#N/A</v>
      </c>
      <c r="J771" s="55" t="str">
        <f>if(len(vlookup(A771,'Input - Capacities'!$F$3:$W$2013,13,0))&gt;0,vlookup(A771,'Input - Capacities'!$F$3:$W$2013,13,0),"-")</f>
        <v>#N/A</v>
      </c>
      <c r="K771" s="55" t="str">
        <f>if(len(vlookup(A771,'Input - Capacities'!$F$3:$W$2013,14,0))&gt;0,vlookup(A771,'Input - Capacities'!$F$3:$W$2013,14,0),"-")</f>
        <v>#N/A</v>
      </c>
      <c r="L771" s="53" t="str">
        <f>if(len(vlookup(A771,'Input - Capacities'!$F$3:$W$2013,17,0))&gt;0,vlookup(A771,'Input - Capacities'!$F$3:$W$2013,17,0),"-")</f>
        <v>#N/A</v>
      </c>
      <c r="M771" s="53" t="str">
        <f>if(len(vlookup(A771,'Input - Capacities'!$F$3:$W$2013,18,0))&gt;0,vlookup(A771,'Input - Capacities'!$F$3:$W$2013,18,0),"-")</f>
        <v>#N/A</v>
      </c>
    </row>
    <row r="772">
      <c r="A772" s="53" t="str">
        <f t="array" ref="A772">IFERROR(INDEX('Input - Capacities'!$F$3:$F$1128, MATCH(0,COUNTIF($A$1:A771, 'Input - Capacities'!$F$3:$F$1128), 0)),"")</f>
        <v/>
      </c>
      <c r="B772" s="53" t="str">
        <f t="shared" si="2"/>
        <v/>
      </c>
      <c r="C772" s="53" t="str">
        <f t="shared" si="3"/>
        <v/>
      </c>
      <c r="D772" s="53" t="str">
        <f t="shared" ref="D772:E772" si="773">left(B772,3)</f>
        <v/>
      </c>
      <c r="E772" s="53" t="str">
        <f t="shared" si="773"/>
        <v/>
      </c>
      <c r="F772" s="53">
        <f>max(SUMIFS('Input - Capacities'!$I$3:$I$1128,'Input - Capacities'!$F$3:$F$1128,A772))</f>
        <v>0</v>
      </c>
      <c r="G772" s="53">
        <f>max(SUMIFS('Input - Capacities'!$J$3:$J$1128,'Input - Capacities'!$F$3:$F$1128,A772))*-1</f>
        <v>0</v>
      </c>
      <c r="H772" s="53" t="str">
        <f>if(len(vlookup(A772,'Input - Capacities'!$F$3:$W$2013,6,0))&gt;0,vlookup(A772,'Input - Capacities'!$F$3:$W$2013,6,0),"-")</f>
        <v>#N/A</v>
      </c>
      <c r="I772" s="53" t="str">
        <f>if(len(vlookup(A772,'Input - Capacities'!$F$3:$W$2013,7,0))&gt;0,vlookup(A772,'Input - Capacities'!$F$3:$W$2013,7,0),"-")</f>
        <v>#N/A</v>
      </c>
      <c r="J772" s="55" t="str">
        <f>if(len(vlookup(A772,'Input - Capacities'!$F$3:$W$2013,13,0))&gt;0,vlookup(A772,'Input - Capacities'!$F$3:$W$2013,13,0),"-")</f>
        <v>#N/A</v>
      </c>
      <c r="K772" s="55" t="str">
        <f>if(len(vlookup(A772,'Input - Capacities'!$F$3:$W$2013,14,0))&gt;0,vlookup(A772,'Input - Capacities'!$F$3:$W$2013,14,0),"-")</f>
        <v>#N/A</v>
      </c>
      <c r="L772" s="53" t="str">
        <f>if(len(vlookup(A772,'Input - Capacities'!$F$3:$W$2013,17,0))&gt;0,vlookup(A772,'Input - Capacities'!$F$3:$W$2013,17,0),"-")</f>
        <v>#N/A</v>
      </c>
      <c r="M772" s="53" t="str">
        <f>if(len(vlookup(A772,'Input - Capacities'!$F$3:$W$2013,18,0))&gt;0,vlookup(A772,'Input - Capacities'!$F$3:$W$2013,18,0),"-")</f>
        <v>#N/A</v>
      </c>
    </row>
    <row r="773">
      <c r="A773" s="53" t="str">
        <f t="array" ref="A773">IFERROR(INDEX('Input - Capacities'!$F$3:$F$1128, MATCH(0,COUNTIF($A$1:A772, 'Input - Capacities'!$F$3:$F$1128), 0)),"")</f>
        <v/>
      </c>
      <c r="B773" s="53" t="str">
        <f t="shared" si="2"/>
        <v/>
      </c>
      <c r="C773" s="53" t="str">
        <f t="shared" si="3"/>
        <v/>
      </c>
      <c r="D773" s="53" t="str">
        <f t="shared" ref="D773:E773" si="774">left(B773,3)</f>
        <v/>
      </c>
      <c r="E773" s="53" t="str">
        <f t="shared" si="774"/>
        <v/>
      </c>
      <c r="F773" s="53">
        <f>max(SUMIFS('Input - Capacities'!$I$3:$I$1128,'Input - Capacities'!$F$3:$F$1128,A773))</f>
        <v>0</v>
      </c>
      <c r="G773" s="53">
        <f>max(SUMIFS('Input - Capacities'!$J$3:$J$1128,'Input - Capacities'!$F$3:$F$1128,A773))*-1</f>
        <v>0</v>
      </c>
      <c r="H773" s="53" t="str">
        <f>if(len(vlookup(A773,'Input - Capacities'!$F$3:$W$2013,6,0))&gt;0,vlookup(A773,'Input - Capacities'!$F$3:$W$2013,6,0),"-")</f>
        <v>#N/A</v>
      </c>
      <c r="I773" s="53" t="str">
        <f>if(len(vlookup(A773,'Input - Capacities'!$F$3:$W$2013,7,0))&gt;0,vlookup(A773,'Input - Capacities'!$F$3:$W$2013,7,0),"-")</f>
        <v>#N/A</v>
      </c>
      <c r="J773" s="55" t="str">
        <f>if(len(vlookup(A773,'Input - Capacities'!$F$3:$W$2013,13,0))&gt;0,vlookup(A773,'Input - Capacities'!$F$3:$W$2013,13,0),"-")</f>
        <v>#N/A</v>
      </c>
      <c r="K773" s="55" t="str">
        <f>if(len(vlookup(A773,'Input - Capacities'!$F$3:$W$2013,14,0))&gt;0,vlookup(A773,'Input - Capacities'!$F$3:$W$2013,14,0),"-")</f>
        <v>#N/A</v>
      </c>
      <c r="L773" s="53" t="str">
        <f>if(len(vlookup(A773,'Input - Capacities'!$F$3:$W$2013,17,0))&gt;0,vlookup(A773,'Input - Capacities'!$F$3:$W$2013,17,0),"-")</f>
        <v>#N/A</v>
      </c>
      <c r="M773" s="53" t="str">
        <f>if(len(vlookup(A773,'Input - Capacities'!$F$3:$W$2013,18,0))&gt;0,vlookup(A773,'Input - Capacities'!$F$3:$W$2013,18,0),"-")</f>
        <v>#N/A</v>
      </c>
    </row>
    <row r="774">
      <c r="A774" s="53" t="str">
        <f t="array" ref="A774">IFERROR(INDEX('Input - Capacities'!$F$3:$F$1128, MATCH(0,COUNTIF($A$1:A773, 'Input - Capacities'!$F$3:$F$1128), 0)),"")</f>
        <v/>
      </c>
      <c r="B774" s="53" t="str">
        <f t="shared" si="2"/>
        <v/>
      </c>
      <c r="C774" s="53" t="str">
        <f t="shared" si="3"/>
        <v/>
      </c>
      <c r="D774" s="53" t="str">
        <f t="shared" ref="D774:E774" si="775">left(B774,3)</f>
        <v/>
      </c>
      <c r="E774" s="53" t="str">
        <f t="shared" si="775"/>
        <v/>
      </c>
      <c r="F774" s="53">
        <f>max(SUMIFS('Input - Capacities'!$I$3:$I$1128,'Input - Capacities'!$F$3:$F$1128,A774))</f>
        <v>0</v>
      </c>
      <c r="G774" s="53">
        <f>max(SUMIFS('Input - Capacities'!$J$3:$J$1128,'Input - Capacities'!$F$3:$F$1128,A774))*-1</f>
        <v>0</v>
      </c>
      <c r="H774" s="53" t="str">
        <f>if(len(vlookup(A774,'Input - Capacities'!$F$3:$W$2013,6,0))&gt;0,vlookup(A774,'Input - Capacities'!$F$3:$W$2013,6,0),"-")</f>
        <v>#N/A</v>
      </c>
      <c r="I774" s="53" t="str">
        <f>if(len(vlookup(A774,'Input - Capacities'!$F$3:$W$2013,7,0))&gt;0,vlookup(A774,'Input - Capacities'!$F$3:$W$2013,7,0),"-")</f>
        <v>#N/A</v>
      </c>
      <c r="J774" s="55" t="str">
        <f>if(len(vlookup(A774,'Input - Capacities'!$F$3:$W$2013,13,0))&gt;0,vlookup(A774,'Input - Capacities'!$F$3:$W$2013,13,0),"-")</f>
        <v>#N/A</v>
      </c>
      <c r="K774" s="55" t="str">
        <f>if(len(vlookup(A774,'Input - Capacities'!$F$3:$W$2013,14,0))&gt;0,vlookup(A774,'Input - Capacities'!$F$3:$W$2013,14,0),"-")</f>
        <v>#N/A</v>
      </c>
      <c r="L774" s="53" t="str">
        <f>if(len(vlookup(A774,'Input - Capacities'!$F$3:$W$2013,17,0))&gt;0,vlookup(A774,'Input - Capacities'!$F$3:$W$2013,17,0),"-")</f>
        <v>#N/A</v>
      </c>
      <c r="M774" s="53" t="str">
        <f>if(len(vlookup(A774,'Input - Capacities'!$F$3:$W$2013,18,0))&gt;0,vlookup(A774,'Input - Capacities'!$F$3:$W$2013,18,0),"-")</f>
        <v>#N/A</v>
      </c>
    </row>
    <row r="775">
      <c r="A775" s="53" t="str">
        <f t="array" ref="A775">IFERROR(INDEX('Input - Capacities'!$F$3:$F$1128, MATCH(0,COUNTIF($A$1:A774, 'Input - Capacities'!$F$3:$F$1128), 0)),"")</f>
        <v/>
      </c>
      <c r="B775" s="53" t="str">
        <f t="shared" si="2"/>
        <v/>
      </c>
      <c r="C775" s="53" t="str">
        <f t="shared" si="3"/>
        <v/>
      </c>
      <c r="D775" s="53" t="str">
        <f t="shared" ref="D775:E775" si="776">left(B775,3)</f>
        <v/>
      </c>
      <c r="E775" s="53" t="str">
        <f t="shared" si="776"/>
        <v/>
      </c>
      <c r="F775" s="53">
        <f>max(SUMIFS('Input - Capacities'!$I$3:$I$1128,'Input - Capacities'!$F$3:$F$1128,A775))</f>
        <v>0</v>
      </c>
      <c r="G775" s="53">
        <f>max(SUMIFS('Input - Capacities'!$J$3:$J$1128,'Input - Capacities'!$F$3:$F$1128,A775))*-1</f>
        <v>0</v>
      </c>
      <c r="H775" s="53" t="str">
        <f>if(len(vlookup(A775,'Input - Capacities'!$F$3:$W$2013,6,0))&gt;0,vlookup(A775,'Input - Capacities'!$F$3:$W$2013,6,0),"-")</f>
        <v>#N/A</v>
      </c>
      <c r="I775" s="53" t="str">
        <f>if(len(vlookup(A775,'Input - Capacities'!$F$3:$W$2013,7,0))&gt;0,vlookup(A775,'Input - Capacities'!$F$3:$W$2013,7,0),"-")</f>
        <v>#N/A</v>
      </c>
      <c r="J775" s="55" t="str">
        <f>if(len(vlookup(A775,'Input - Capacities'!$F$3:$W$2013,13,0))&gt;0,vlookup(A775,'Input - Capacities'!$F$3:$W$2013,13,0),"-")</f>
        <v>#N/A</v>
      </c>
      <c r="K775" s="55" t="str">
        <f>if(len(vlookup(A775,'Input - Capacities'!$F$3:$W$2013,14,0))&gt;0,vlookup(A775,'Input - Capacities'!$F$3:$W$2013,14,0),"-")</f>
        <v>#N/A</v>
      </c>
      <c r="L775" s="53" t="str">
        <f>if(len(vlookup(A775,'Input - Capacities'!$F$3:$W$2013,17,0))&gt;0,vlookup(A775,'Input - Capacities'!$F$3:$W$2013,17,0),"-")</f>
        <v>#N/A</v>
      </c>
      <c r="M775" s="53" t="str">
        <f>if(len(vlookup(A775,'Input - Capacities'!$F$3:$W$2013,18,0))&gt;0,vlookup(A775,'Input - Capacities'!$F$3:$W$2013,18,0),"-")</f>
        <v>#N/A</v>
      </c>
    </row>
    <row r="776">
      <c r="A776" s="53" t="str">
        <f t="array" ref="A776">IFERROR(INDEX('Input - Capacities'!$F$3:$F$1128, MATCH(0,COUNTIF($A$1:A775, 'Input - Capacities'!$F$3:$F$1128), 0)),"")</f>
        <v/>
      </c>
      <c r="B776" s="53" t="str">
        <f t="shared" si="2"/>
        <v/>
      </c>
      <c r="C776" s="53" t="str">
        <f t="shared" si="3"/>
        <v/>
      </c>
      <c r="D776" s="53" t="str">
        <f t="shared" ref="D776:E776" si="777">left(B776,3)</f>
        <v/>
      </c>
      <c r="E776" s="53" t="str">
        <f t="shared" si="777"/>
        <v/>
      </c>
      <c r="F776" s="53">
        <f>max(SUMIFS('Input - Capacities'!$I$3:$I$1128,'Input - Capacities'!$F$3:$F$1128,A776))</f>
        <v>0</v>
      </c>
      <c r="G776" s="53">
        <f>max(SUMIFS('Input - Capacities'!$J$3:$J$1128,'Input - Capacities'!$F$3:$F$1128,A776))*-1</f>
        <v>0</v>
      </c>
      <c r="H776" s="53" t="str">
        <f>if(len(vlookup(A776,'Input - Capacities'!$F$3:$W$2013,6,0))&gt;0,vlookup(A776,'Input - Capacities'!$F$3:$W$2013,6,0),"-")</f>
        <v>#N/A</v>
      </c>
      <c r="I776" s="53" t="str">
        <f>if(len(vlookup(A776,'Input - Capacities'!$F$3:$W$2013,7,0))&gt;0,vlookup(A776,'Input - Capacities'!$F$3:$W$2013,7,0),"-")</f>
        <v>#N/A</v>
      </c>
      <c r="J776" s="55" t="str">
        <f>if(len(vlookup(A776,'Input - Capacities'!$F$3:$W$2013,13,0))&gt;0,vlookup(A776,'Input - Capacities'!$F$3:$W$2013,13,0),"-")</f>
        <v>#N/A</v>
      </c>
      <c r="K776" s="55" t="str">
        <f>if(len(vlookup(A776,'Input - Capacities'!$F$3:$W$2013,14,0))&gt;0,vlookup(A776,'Input - Capacities'!$F$3:$W$2013,14,0),"-")</f>
        <v>#N/A</v>
      </c>
      <c r="L776" s="53" t="str">
        <f>if(len(vlookup(A776,'Input - Capacities'!$F$3:$W$2013,17,0))&gt;0,vlookup(A776,'Input - Capacities'!$F$3:$W$2013,17,0),"-")</f>
        <v>#N/A</v>
      </c>
      <c r="M776" s="53" t="str">
        <f>if(len(vlookup(A776,'Input - Capacities'!$F$3:$W$2013,18,0))&gt;0,vlookup(A776,'Input - Capacities'!$F$3:$W$2013,18,0),"-")</f>
        <v>#N/A</v>
      </c>
    </row>
    <row r="777">
      <c r="A777" s="53" t="str">
        <f t="array" ref="A777">IFERROR(INDEX('Input - Capacities'!$F$3:$F$1128, MATCH(0,COUNTIF($A$1:A776, 'Input - Capacities'!$F$3:$F$1128), 0)),"")</f>
        <v/>
      </c>
      <c r="B777" s="53" t="str">
        <f t="shared" si="2"/>
        <v/>
      </c>
      <c r="C777" s="53" t="str">
        <f t="shared" si="3"/>
        <v/>
      </c>
      <c r="D777" s="53" t="str">
        <f t="shared" ref="D777:E777" si="778">left(B777,3)</f>
        <v/>
      </c>
      <c r="E777" s="53" t="str">
        <f t="shared" si="778"/>
        <v/>
      </c>
      <c r="F777" s="53">
        <f>max(SUMIFS('Input - Capacities'!$I$3:$I$1128,'Input - Capacities'!$F$3:$F$1128,A777))</f>
        <v>0</v>
      </c>
      <c r="G777" s="53">
        <f>max(SUMIFS('Input - Capacities'!$J$3:$J$1128,'Input - Capacities'!$F$3:$F$1128,A777))*-1</f>
        <v>0</v>
      </c>
      <c r="H777" s="53" t="str">
        <f>if(len(vlookup(A777,'Input - Capacities'!$F$3:$W$2013,6,0))&gt;0,vlookup(A777,'Input - Capacities'!$F$3:$W$2013,6,0),"-")</f>
        <v>#N/A</v>
      </c>
      <c r="I777" s="53" t="str">
        <f>if(len(vlookup(A777,'Input - Capacities'!$F$3:$W$2013,7,0))&gt;0,vlookup(A777,'Input - Capacities'!$F$3:$W$2013,7,0),"-")</f>
        <v>#N/A</v>
      </c>
      <c r="J777" s="55" t="str">
        <f>if(len(vlookup(A777,'Input - Capacities'!$F$3:$W$2013,13,0))&gt;0,vlookup(A777,'Input - Capacities'!$F$3:$W$2013,13,0),"-")</f>
        <v>#N/A</v>
      </c>
      <c r="K777" s="55" t="str">
        <f>if(len(vlookup(A777,'Input - Capacities'!$F$3:$W$2013,14,0))&gt;0,vlookup(A777,'Input - Capacities'!$F$3:$W$2013,14,0),"-")</f>
        <v>#N/A</v>
      </c>
      <c r="L777" s="53" t="str">
        <f>if(len(vlookup(A777,'Input - Capacities'!$F$3:$W$2013,17,0))&gt;0,vlookup(A777,'Input - Capacities'!$F$3:$W$2013,17,0),"-")</f>
        <v>#N/A</v>
      </c>
      <c r="M777" s="53" t="str">
        <f>if(len(vlookup(A777,'Input - Capacities'!$F$3:$W$2013,18,0))&gt;0,vlookup(A777,'Input - Capacities'!$F$3:$W$2013,18,0),"-")</f>
        <v>#N/A</v>
      </c>
    </row>
    <row r="778">
      <c r="A778" s="53" t="str">
        <f t="array" ref="A778">IFERROR(INDEX('Input - Capacities'!$F$3:$F$1128, MATCH(0,COUNTIF($A$1:A777, 'Input - Capacities'!$F$3:$F$1128), 0)),"")</f>
        <v/>
      </c>
      <c r="B778" s="53" t="str">
        <f t="shared" si="2"/>
        <v/>
      </c>
      <c r="C778" s="53" t="str">
        <f t="shared" si="3"/>
        <v/>
      </c>
      <c r="D778" s="53" t="str">
        <f t="shared" ref="D778:E778" si="779">left(B778,3)</f>
        <v/>
      </c>
      <c r="E778" s="53" t="str">
        <f t="shared" si="779"/>
        <v/>
      </c>
      <c r="F778" s="53">
        <f>max(SUMIFS('Input - Capacities'!$I$3:$I$1128,'Input - Capacities'!$F$3:$F$1128,A778))</f>
        <v>0</v>
      </c>
      <c r="G778" s="53">
        <f>max(SUMIFS('Input - Capacities'!$J$3:$J$1128,'Input - Capacities'!$F$3:$F$1128,A778))*-1</f>
        <v>0</v>
      </c>
      <c r="H778" s="53" t="str">
        <f>if(len(vlookup(A778,'Input - Capacities'!$F$3:$W$2013,6,0))&gt;0,vlookup(A778,'Input - Capacities'!$F$3:$W$2013,6,0),"-")</f>
        <v>#N/A</v>
      </c>
      <c r="I778" s="53" t="str">
        <f>if(len(vlookup(A778,'Input - Capacities'!$F$3:$W$2013,7,0))&gt;0,vlookup(A778,'Input - Capacities'!$F$3:$W$2013,7,0),"-")</f>
        <v>#N/A</v>
      </c>
      <c r="J778" s="55" t="str">
        <f>if(len(vlookup(A778,'Input - Capacities'!$F$3:$W$2013,13,0))&gt;0,vlookup(A778,'Input - Capacities'!$F$3:$W$2013,13,0),"-")</f>
        <v>#N/A</v>
      </c>
      <c r="K778" s="55" t="str">
        <f>if(len(vlookup(A778,'Input - Capacities'!$F$3:$W$2013,14,0))&gt;0,vlookup(A778,'Input - Capacities'!$F$3:$W$2013,14,0),"-")</f>
        <v>#N/A</v>
      </c>
      <c r="L778" s="53" t="str">
        <f>if(len(vlookup(A778,'Input - Capacities'!$F$3:$W$2013,17,0))&gt;0,vlookup(A778,'Input - Capacities'!$F$3:$W$2013,17,0),"-")</f>
        <v>#N/A</v>
      </c>
      <c r="M778" s="53" t="str">
        <f>if(len(vlookup(A778,'Input - Capacities'!$F$3:$W$2013,18,0))&gt;0,vlookup(A778,'Input - Capacities'!$F$3:$W$2013,18,0),"-")</f>
        <v>#N/A</v>
      </c>
    </row>
    <row r="779">
      <c r="A779" s="53" t="str">
        <f t="array" ref="A779">IFERROR(INDEX('Input - Capacities'!$F$3:$F$1128, MATCH(0,COUNTIF($A$1:A778, 'Input - Capacities'!$F$3:$F$1128), 0)),"")</f>
        <v/>
      </c>
      <c r="B779" s="53" t="str">
        <f t="shared" si="2"/>
        <v/>
      </c>
      <c r="C779" s="53" t="str">
        <f t="shared" si="3"/>
        <v/>
      </c>
      <c r="D779" s="53" t="str">
        <f t="shared" ref="D779:E779" si="780">left(B779,3)</f>
        <v/>
      </c>
      <c r="E779" s="53" t="str">
        <f t="shared" si="780"/>
        <v/>
      </c>
      <c r="F779" s="53">
        <f>max(SUMIFS('Input - Capacities'!$I$3:$I$1128,'Input - Capacities'!$F$3:$F$1128,A779))</f>
        <v>0</v>
      </c>
      <c r="G779" s="53">
        <f>max(SUMIFS('Input - Capacities'!$J$3:$J$1128,'Input - Capacities'!$F$3:$F$1128,A779))*-1</f>
        <v>0</v>
      </c>
      <c r="H779" s="53" t="str">
        <f>if(len(vlookup(A779,'Input - Capacities'!$F$3:$W$2013,6,0))&gt;0,vlookup(A779,'Input - Capacities'!$F$3:$W$2013,6,0),"-")</f>
        <v>#N/A</v>
      </c>
      <c r="I779" s="53" t="str">
        <f>if(len(vlookup(A779,'Input - Capacities'!$F$3:$W$2013,7,0))&gt;0,vlookup(A779,'Input - Capacities'!$F$3:$W$2013,7,0),"-")</f>
        <v>#N/A</v>
      </c>
      <c r="J779" s="55" t="str">
        <f>if(len(vlookup(A779,'Input - Capacities'!$F$3:$W$2013,13,0))&gt;0,vlookup(A779,'Input - Capacities'!$F$3:$W$2013,13,0),"-")</f>
        <v>#N/A</v>
      </c>
      <c r="K779" s="55" t="str">
        <f>if(len(vlookup(A779,'Input - Capacities'!$F$3:$W$2013,14,0))&gt;0,vlookup(A779,'Input - Capacities'!$F$3:$W$2013,14,0),"-")</f>
        <v>#N/A</v>
      </c>
      <c r="L779" s="53" t="str">
        <f>if(len(vlookup(A779,'Input - Capacities'!$F$3:$W$2013,17,0))&gt;0,vlookup(A779,'Input - Capacities'!$F$3:$W$2013,17,0),"-")</f>
        <v>#N/A</v>
      </c>
      <c r="M779" s="53" t="str">
        <f>if(len(vlookup(A779,'Input - Capacities'!$F$3:$W$2013,18,0))&gt;0,vlookup(A779,'Input - Capacities'!$F$3:$W$2013,18,0),"-")</f>
        <v>#N/A</v>
      </c>
    </row>
    <row r="780">
      <c r="A780" s="53" t="str">
        <f t="array" ref="A780">IFERROR(INDEX('Input - Capacities'!$F$3:$F$1128, MATCH(0,COUNTIF($A$1:A779, 'Input - Capacities'!$F$3:$F$1128), 0)),"")</f>
        <v/>
      </c>
      <c r="B780" s="53" t="str">
        <f t="shared" si="2"/>
        <v/>
      </c>
      <c r="C780" s="53" t="str">
        <f t="shared" si="3"/>
        <v/>
      </c>
      <c r="D780" s="53" t="str">
        <f t="shared" ref="D780:E780" si="781">left(B780,3)</f>
        <v/>
      </c>
      <c r="E780" s="53" t="str">
        <f t="shared" si="781"/>
        <v/>
      </c>
      <c r="F780" s="53">
        <f>max(SUMIFS('Input - Capacities'!$I$3:$I$1128,'Input - Capacities'!$F$3:$F$1128,A780))</f>
        <v>0</v>
      </c>
      <c r="G780" s="53">
        <f>max(SUMIFS('Input - Capacities'!$J$3:$J$1128,'Input - Capacities'!$F$3:$F$1128,A780))*-1</f>
        <v>0</v>
      </c>
      <c r="H780" s="53" t="str">
        <f>if(len(vlookup(A780,'Input - Capacities'!$F$3:$W$2013,6,0))&gt;0,vlookup(A780,'Input - Capacities'!$F$3:$W$2013,6,0),"-")</f>
        <v>#N/A</v>
      </c>
      <c r="I780" s="53" t="str">
        <f>if(len(vlookup(A780,'Input - Capacities'!$F$3:$W$2013,7,0))&gt;0,vlookup(A780,'Input - Capacities'!$F$3:$W$2013,7,0),"-")</f>
        <v>#N/A</v>
      </c>
      <c r="J780" s="55" t="str">
        <f>if(len(vlookup(A780,'Input - Capacities'!$F$3:$W$2013,13,0))&gt;0,vlookup(A780,'Input - Capacities'!$F$3:$W$2013,13,0),"-")</f>
        <v>#N/A</v>
      </c>
      <c r="K780" s="55" t="str">
        <f>if(len(vlookup(A780,'Input - Capacities'!$F$3:$W$2013,14,0))&gt;0,vlookup(A780,'Input - Capacities'!$F$3:$W$2013,14,0),"-")</f>
        <v>#N/A</v>
      </c>
      <c r="L780" s="53" t="str">
        <f>if(len(vlookup(A780,'Input - Capacities'!$F$3:$W$2013,17,0))&gt;0,vlookup(A780,'Input - Capacities'!$F$3:$W$2013,17,0),"-")</f>
        <v>#N/A</v>
      </c>
      <c r="M780" s="53" t="str">
        <f>if(len(vlookup(A780,'Input - Capacities'!$F$3:$W$2013,18,0))&gt;0,vlookup(A780,'Input - Capacities'!$F$3:$W$2013,18,0),"-")</f>
        <v>#N/A</v>
      </c>
    </row>
    <row r="781">
      <c r="A781" s="53" t="str">
        <f t="array" ref="A781">IFERROR(INDEX('Input - Capacities'!$F$3:$F$1128, MATCH(0,COUNTIF($A$1:A780, 'Input - Capacities'!$F$3:$F$1128), 0)),"")</f>
        <v/>
      </c>
      <c r="B781" s="53" t="str">
        <f t="shared" si="2"/>
        <v/>
      </c>
      <c r="C781" s="53" t="str">
        <f t="shared" si="3"/>
        <v/>
      </c>
      <c r="D781" s="53" t="str">
        <f t="shared" ref="D781:E781" si="782">left(B781,3)</f>
        <v/>
      </c>
      <c r="E781" s="53" t="str">
        <f t="shared" si="782"/>
        <v/>
      </c>
      <c r="F781" s="53">
        <f>max(SUMIFS('Input - Capacities'!$I$3:$I$1128,'Input - Capacities'!$F$3:$F$1128,A781))</f>
        <v>0</v>
      </c>
      <c r="G781" s="53">
        <f>max(SUMIFS('Input - Capacities'!$J$3:$J$1128,'Input - Capacities'!$F$3:$F$1128,A781))*-1</f>
        <v>0</v>
      </c>
      <c r="H781" s="53" t="str">
        <f>if(len(vlookup(A781,'Input - Capacities'!$F$3:$W$2013,6,0))&gt;0,vlookup(A781,'Input - Capacities'!$F$3:$W$2013,6,0),"-")</f>
        <v>#N/A</v>
      </c>
      <c r="I781" s="53" t="str">
        <f>if(len(vlookup(A781,'Input - Capacities'!$F$3:$W$2013,7,0))&gt;0,vlookup(A781,'Input - Capacities'!$F$3:$W$2013,7,0),"-")</f>
        <v>#N/A</v>
      </c>
      <c r="J781" s="55" t="str">
        <f>if(len(vlookup(A781,'Input - Capacities'!$F$3:$W$2013,13,0))&gt;0,vlookup(A781,'Input - Capacities'!$F$3:$W$2013,13,0),"-")</f>
        <v>#N/A</v>
      </c>
      <c r="K781" s="55" t="str">
        <f>if(len(vlookup(A781,'Input - Capacities'!$F$3:$W$2013,14,0))&gt;0,vlookup(A781,'Input - Capacities'!$F$3:$W$2013,14,0),"-")</f>
        <v>#N/A</v>
      </c>
      <c r="L781" s="53" t="str">
        <f>if(len(vlookup(A781,'Input - Capacities'!$F$3:$W$2013,17,0))&gt;0,vlookup(A781,'Input - Capacities'!$F$3:$W$2013,17,0),"-")</f>
        <v>#N/A</v>
      </c>
      <c r="M781" s="53" t="str">
        <f>if(len(vlookup(A781,'Input - Capacities'!$F$3:$W$2013,18,0))&gt;0,vlookup(A781,'Input - Capacities'!$F$3:$W$2013,18,0),"-")</f>
        <v>#N/A</v>
      </c>
    </row>
    <row r="782">
      <c r="A782" s="53" t="str">
        <f t="array" ref="A782">IFERROR(INDEX('Input - Capacities'!$F$3:$F$1128, MATCH(0,COUNTIF($A$1:A781, 'Input - Capacities'!$F$3:$F$1128), 0)),"")</f>
        <v/>
      </c>
      <c r="B782" s="53" t="str">
        <f t="shared" si="2"/>
        <v/>
      </c>
      <c r="C782" s="53" t="str">
        <f t="shared" si="3"/>
        <v/>
      </c>
      <c r="D782" s="53" t="str">
        <f t="shared" ref="D782:E782" si="783">left(B782,3)</f>
        <v/>
      </c>
      <c r="E782" s="53" t="str">
        <f t="shared" si="783"/>
        <v/>
      </c>
      <c r="F782" s="53">
        <f>max(SUMIFS('Input - Capacities'!$I$3:$I$1128,'Input - Capacities'!$F$3:$F$1128,A782))</f>
        <v>0</v>
      </c>
      <c r="G782" s="53">
        <f>max(SUMIFS('Input - Capacities'!$J$3:$J$1128,'Input - Capacities'!$F$3:$F$1128,A782))*-1</f>
        <v>0</v>
      </c>
      <c r="H782" s="53" t="str">
        <f>if(len(vlookup(A782,'Input - Capacities'!$F$3:$W$2013,6,0))&gt;0,vlookup(A782,'Input - Capacities'!$F$3:$W$2013,6,0),"-")</f>
        <v>#N/A</v>
      </c>
      <c r="I782" s="53" t="str">
        <f>if(len(vlookup(A782,'Input - Capacities'!$F$3:$W$2013,7,0))&gt;0,vlookup(A782,'Input - Capacities'!$F$3:$W$2013,7,0),"-")</f>
        <v>#N/A</v>
      </c>
      <c r="J782" s="55" t="str">
        <f>if(len(vlookup(A782,'Input - Capacities'!$F$3:$W$2013,13,0))&gt;0,vlookup(A782,'Input - Capacities'!$F$3:$W$2013,13,0),"-")</f>
        <v>#N/A</v>
      </c>
      <c r="K782" s="55" t="str">
        <f>if(len(vlookup(A782,'Input - Capacities'!$F$3:$W$2013,14,0))&gt;0,vlookup(A782,'Input - Capacities'!$F$3:$W$2013,14,0),"-")</f>
        <v>#N/A</v>
      </c>
      <c r="L782" s="53" t="str">
        <f>if(len(vlookup(A782,'Input - Capacities'!$F$3:$W$2013,17,0))&gt;0,vlookup(A782,'Input - Capacities'!$F$3:$W$2013,17,0),"-")</f>
        <v>#N/A</v>
      </c>
      <c r="M782" s="53" t="str">
        <f>if(len(vlookup(A782,'Input - Capacities'!$F$3:$W$2013,18,0))&gt;0,vlookup(A782,'Input - Capacities'!$F$3:$W$2013,18,0),"-")</f>
        <v>#N/A</v>
      </c>
    </row>
    <row r="783">
      <c r="A783" s="53" t="str">
        <f t="array" ref="A783">IFERROR(INDEX('Input - Capacities'!$F$3:$F$1128, MATCH(0,COUNTIF($A$1:A782, 'Input - Capacities'!$F$3:$F$1128), 0)),"")</f>
        <v/>
      </c>
      <c r="B783" s="53" t="str">
        <f t="shared" si="2"/>
        <v/>
      </c>
      <c r="C783" s="53" t="str">
        <f t="shared" si="3"/>
        <v/>
      </c>
      <c r="D783" s="53" t="str">
        <f t="shared" ref="D783:E783" si="784">left(B783,3)</f>
        <v/>
      </c>
      <c r="E783" s="53" t="str">
        <f t="shared" si="784"/>
        <v/>
      </c>
      <c r="F783" s="53">
        <f>max(SUMIFS('Input - Capacities'!$I$3:$I$1128,'Input - Capacities'!$F$3:$F$1128,A783))</f>
        <v>0</v>
      </c>
      <c r="G783" s="53">
        <f>max(SUMIFS('Input - Capacities'!$J$3:$J$1128,'Input - Capacities'!$F$3:$F$1128,A783))*-1</f>
        <v>0</v>
      </c>
      <c r="H783" s="53" t="str">
        <f>if(len(vlookup(A783,'Input - Capacities'!$F$3:$W$2013,6,0))&gt;0,vlookup(A783,'Input - Capacities'!$F$3:$W$2013,6,0),"-")</f>
        <v>#N/A</v>
      </c>
      <c r="I783" s="53" t="str">
        <f>if(len(vlookup(A783,'Input - Capacities'!$F$3:$W$2013,7,0))&gt;0,vlookup(A783,'Input - Capacities'!$F$3:$W$2013,7,0),"-")</f>
        <v>#N/A</v>
      </c>
      <c r="J783" s="55" t="str">
        <f>if(len(vlookup(A783,'Input - Capacities'!$F$3:$W$2013,13,0))&gt;0,vlookup(A783,'Input - Capacities'!$F$3:$W$2013,13,0),"-")</f>
        <v>#N/A</v>
      </c>
      <c r="K783" s="55" t="str">
        <f>if(len(vlookup(A783,'Input - Capacities'!$F$3:$W$2013,14,0))&gt;0,vlookup(A783,'Input - Capacities'!$F$3:$W$2013,14,0),"-")</f>
        <v>#N/A</v>
      </c>
      <c r="L783" s="53" t="str">
        <f>if(len(vlookup(A783,'Input - Capacities'!$F$3:$W$2013,17,0))&gt;0,vlookup(A783,'Input - Capacities'!$F$3:$W$2013,17,0),"-")</f>
        <v>#N/A</v>
      </c>
      <c r="M783" s="53" t="str">
        <f>if(len(vlookup(A783,'Input - Capacities'!$F$3:$W$2013,18,0))&gt;0,vlookup(A783,'Input - Capacities'!$F$3:$W$2013,18,0),"-")</f>
        <v>#N/A</v>
      </c>
    </row>
    <row r="784">
      <c r="A784" s="53" t="str">
        <f t="array" ref="A784">IFERROR(INDEX('Input - Capacities'!$F$3:$F$1128, MATCH(0,COUNTIF($A$1:A783, 'Input - Capacities'!$F$3:$F$1128), 0)),"")</f>
        <v/>
      </c>
      <c r="B784" s="53" t="str">
        <f t="shared" si="2"/>
        <v/>
      </c>
      <c r="C784" s="53" t="str">
        <f t="shared" si="3"/>
        <v/>
      </c>
      <c r="D784" s="53" t="str">
        <f t="shared" ref="D784:E784" si="785">left(B784,3)</f>
        <v/>
      </c>
      <c r="E784" s="53" t="str">
        <f t="shared" si="785"/>
        <v/>
      </c>
      <c r="F784" s="53">
        <f>max(SUMIFS('Input - Capacities'!$I$3:$I$1128,'Input - Capacities'!$F$3:$F$1128,A784))</f>
        <v>0</v>
      </c>
      <c r="G784" s="53">
        <f>max(SUMIFS('Input - Capacities'!$J$3:$J$1128,'Input - Capacities'!$F$3:$F$1128,A784))*-1</f>
        <v>0</v>
      </c>
      <c r="H784" s="53" t="str">
        <f>if(len(vlookup(A784,'Input - Capacities'!$F$3:$W$2013,6,0))&gt;0,vlookup(A784,'Input - Capacities'!$F$3:$W$2013,6,0),"-")</f>
        <v>#N/A</v>
      </c>
      <c r="I784" s="53" t="str">
        <f>if(len(vlookup(A784,'Input - Capacities'!$F$3:$W$2013,7,0))&gt;0,vlookup(A784,'Input - Capacities'!$F$3:$W$2013,7,0),"-")</f>
        <v>#N/A</v>
      </c>
      <c r="J784" s="55" t="str">
        <f>if(len(vlookup(A784,'Input - Capacities'!$F$3:$W$2013,13,0))&gt;0,vlookup(A784,'Input - Capacities'!$F$3:$W$2013,13,0),"-")</f>
        <v>#N/A</v>
      </c>
      <c r="K784" s="55" t="str">
        <f>if(len(vlookup(A784,'Input - Capacities'!$F$3:$W$2013,14,0))&gt;0,vlookup(A784,'Input - Capacities'!$F$3:$W$2013,14,0),"-")</f>
        <v>#N/A</v>
      </c>
      <c r="L784" s="53" t="str">
        <f>if(len(vlookup(A784,'Input - Capacities'!$F$3:$W$2013,17,0))&gt;0,vlookup(A784,'Input - Capacities'!$F$3:$W$2013,17,0),"-")</f>
        <v>#N/A</v>
      </c>
      <c r="M784" s="53" t="str">
        <f>if(len(vlookup(A784,'Input - Capacities'!$F$3:$W$2013,18,0))&gt;0,vlookup(A784,'Input - Capacities'!$F$3:$W$2013,18,0),"-")</f>
        <v>#N/A</v>
      </c>
    </row>
    <row r="785">
      <c r="A785" s="53" t="str">
        <f t="array" ref="A785">IFERROR(INDEX('Input - Capacities'!$F$3:$F$1128, MATCH(0,COUNTIF($A$1:A784, 'Input - Capacities'!$F$3:$F$1128), 0)),"")</f>
        <v/>
      </c>
      <c r="B785" s="53" t="str">
        <f t="shared" si="2"/>
        <v/>
      </c>
      <c r="C785" s="53" t="str">
        <f t="shared" si="3"/>
        <v/>
      </c>
      <c r="D785" s="53" t="str">
        <f t="shared" ref="D785:E785" si="786">left(B785,3)</f>
        <v/>
      </c>
      <c r="E785" s="53" t="str">
        <f t="shared" si="786"/>
        <v/>
      </c>
      <c r="F785" s="53">
        <f>max(SUMIFS('Input - Capacities'!$I$3:$I$1128,'Input - Capacities'!$F$3:$F$1128,A785))</f>
        <v>0</v>
      </c>
      <c r="G785" s="53">
        <f>max(SUMIFS('Input - Capacities'!$J$3:$J$1128,'Input - Capacities'!$F$3:$F$1128,A785))*-1</f>
        <v>0</v>
      </c>
      <c r="H785" s="53" t="str">
        <f>if(len(vlookup(A785,'Input - Capacities'!$F$3:$W$2013,6,0))&gt;0,vlookup(A785,'Input - Capacities'!$F$3:$W$2013,6,0),"-")</f>
        <v>#N/A</v>
      </c>
      <c r="I785" s="53" t="str">
        <f>if(len(vlookup(A785,'Input - Capacities'!$F$3:$W$2013,7,0))&gt;0,vlookup(A785,'Input - Capacities'!$F$3:$W$2013,7,0),"-")</f>
        <v>#N/A</v>
      </c>
      <c r="J785" s="55" t="str">
        <f>if(len(vlookup(A785,'Input - Capacities'!$F$3:$W$2013,13,0))&gt;0,vlookup(A785,'Input - Capacities'!$F$3:$W$2013,13,0),"-")</f>
        <v>#N/A</v>
      </c>
      <c r="K785" s="55" t="str">
        <f>if(len(vlookup(A785,'Input - Capacities'!$F$3:$W$2013,14,0))&gt;0,vlookup(A785,'Input - Capacities'!$F$3:$W$2013,14,0),"-")</f>
        <v>#N/A</v>
      </c>
      <c r="L785" s="53" t="str">
        <f>if(len(vlookup(A785,'Input - Capacities'!$F$3:$W$2013,17,0))&gt;0,vlookup(A785,'Input - Capacities'!$F$3:$W$2013,17,0),"-")</f>
        <v>#N/A</v>
      </c>
      <c r="M785" s="53" t="str">
        <f>if(len(vlookup(A785,'Input - Capacities'!$F$3:$W$2013,18,0))&gt;0,vlookup(A785,'Input - Capacities'!$F$3:$W$2013,18,0),"-")</f>
        <v>#N/A</v>
      </c>
    </row>
    <row r="786">
      <c r="A786" s="53" t="str">
        <f t="array" ref="A786">IFERROR(INDEX('Input - Capacities'!$F$3:$F$1128, MATCH(0,COUNTIF($A$1:A785, 'Input - Capacities'!$F$3:$F$1128), 0)),"")</f>
        <v/>
      </c>
      <c r="B786" s="53" t="str">
        <f t="shared" si="2"/>
        <v/>
      </c>
      <c r="C786" s="53" t="str">
        <f t="shared" si="3"/>
        <v/>
      </c>
      <c r="D786" s="53" t="str">
        <f t="shared" ref="D786:E786" si="787">left(B786,3)</f>
        <v/>
      </c>
      <c r="E786" s="53" t="str">
        <f t="shared" si="787"/>
        <v/>
      </c>
      <c r="F786" s="53">
        <f>max(SUMIFS('Input - Capacities'!$I$3:$I$1128,'Input - Capacities'!$F$3:$F$1128,A786))</f>
        <v>0</v>
      </c>
      <c r="G786" s="53">
        <f>max(SUMIFS('Input - Capacities'!$J$3:$J$1128,'Input - Capacities'!$F$3:$F$1128,A786))*-1</f>
        <v>0</v>
      </c>
      <c r="H786" s="53" t="str">
        <f>if(len(vlookup(A786,'Input - Capacities'!$F$3:$W$2013,6,0))&gt;0,vlookup(A786,'Input - Capacities'!$F$3:$W$2013,6,0),"-")</f>
        <v>#N/A</v>
      </c>
      <c r="I786" s="53" t="str">
        <f>if(len(vlookup(A786,'Input - Capacities'!$F$3:$W$2013,7,0))&gt;0,vlookup(A786,'Input - Capacities'!$F$3:$W$2013,7,0),"-")</f>
        <v>#N/A</v>
      </c>
      <c r="J786" s="55" t="str">
        <f>if(len(vlookup(A786,'Input - Capacities'!$F$3:$W$2013,13,0))&gt;0,vlookup(A786,'Input - Capacities'!$F$3:$W$2013,13,0),"-")</f>
        <v>#N/A</v>
      </c>
      <c r="K786" s="55" t="str">
        <f>if(len(vlookup(A786,'Input - Capacities'!$F$3:$W$2013,14,0))&gt;0,vlookup(A786,'Input - Capacities'!$F$3:$W$2013,14,0),"-")</f>
        <v>#N/A</v>
      </c>
      <c r="L786" s="53" t="str">
        <f>if(len(vlookup(A786,'Input - Capacities'!$F$3:$W$2013,17,0))&gt;0,vlookup(A786,'Input - Capacities'!$F$3:$W$2013,17,0),"-")</f>
        <v>#N/A</v>
      </c>
      <c r="M786" s="53" t="str">
        <f>if(len(vlookup(A786,'Input - Capacities'!$F$3:$W$2013,18,0))&gt;0,vlookup(A786,'Input - Capacities'!$F$3:$W$2013,18,0),"-")</f>
        <v>#N/A</v>
      </c>
    </row>
    <row r="787">
      <c r="A787" s="53" t="str">
        <f t="array" ref="A787">IFERROR(INDEX('Input - Capacities'!$F$3:$F$1128, MATCH(0,COUNTIF($A$1:A786, 'Input - Capacities'!$F$3:$F$1128), 0)),"")</f>
        <v/>
      </c>
      <c r="B787" s="53" t="str">
        <f t="shared" si="2"/>
        <v/>
      </c>
      <c r="C787" s="53" t="str">
        <f t="shared" si="3"/>
        <v/>
      </c>
      <c r="D787" s="53" t="str">
        <f t="shared" ref="D787:E787" si="788">left(B787,3)</f>
        <v/>
      </c>
      <c r="E787" s="53" t="str">
        <f t="shared" si="788"/>
        <v/>
      </c>
      <c r="F787" s="53">
        <f>max(SUMIFS('Input - Capacities'!$I$3:$I$1128,'Input - Capacities'!$F$3:$F$1128,A787))</f>
        <v>0</v>
      </c>
      <c r="G787" s="53">
        <f>max(SUMIFS('Input - Capacities'!$J$3:$J$1128,'Input - Capacities'!$F$3:$F$1128,A787))*-1</f>
        <v>0</v>
      </c>
      <c r="H787" s="53" t="str">
        <f>if(len(vlookup(A787,'Input - Capacities'!$F$3:$W$2013,6,0))&gt;0,vlookup(A787,'Input - Capacities'!$F$3:$W$2013,6,0),"-")</f>
        <v>#N/A</v>
      </c>
      <c r="I787" s="53" t="str">
        <f>if(len(vlookup(A787,'Input - Capacities'!$F$3:$W$2013,7,0))&gt;0,vlookup(A787,'Input - Capacities'!$F$3:$W$2013,7,0),"-")</f>
        <v>#N/A</v>
      </c>
      <c r="J787" s="55" t="str">
        <f>if(len(vlookup(A787,'Input - Capacities'!$F$3:$W$2013,13,0))&gt;0,vlookup(A787,'Input - Capacities'!$F$3:$W$2013,13,0),"-")</f>
        <v>#N/A</v>
      </c>
      <c r="K787" s="55" t="str">
        <f>if(len(vlookup(A787,'Input - Capacities'!$F$3:$W$2013,14,0))&gt;0,vlookup(A787,'Input - Capacities'!$F$3:$W$2013,14,0),"-")</f>
        <v>#N/A</v>
      </c>
      <c r="L787" s="53" t="str">
        <f>if(len(vlookup(A787,'Input - Capacities'!$F$3:$W$2013,17,0))&gt;0,vlookup(A787,'Input - Capacities'!$F$3:$W$2013,17,0),"-")</f>
        <v>#N/A</v>
      </c>
      <c r="M787" s="53" t="str">
        <f>if(len(vlookup(A787,'Input - Capacities'!$F$3:$W$2013,18,0))&gt;0,vlookup(A787,'Input - Capacities'!$F$3:$W$2013,18,0),"-")</f>
        <v>#N/A</v>
      </c>
    </row>
    <row r="788">
      <c r="A788" s="53" t="str">
        <f t="array" ref="A788">IFERROR(INDEX('Input - Capacities'!$F$3:$F$1128, MATCH(0,COUNTIF($A$1:A787, 'Input - Capacities'!$F$3:$F$1128), 0)),"")</f>
        <v/>
      </c>
      <c r="B788" s="53" t="str">
        <f t="shared" si="2"/>
        <v/>
      </c>
      <c r="C788" s="53" t="str">
        <f t="shared" si="3"/>
        <v/>
      </c>
      <c r="D788" s="53" t="str">
        <f t="shared" ref="D788:E788" si="789">left(B788,3)</f>
        <v/>
      </c>
      <c r="E788" s="53" t="str">
        <f t="shared" si="789"/>
        <v/>
      </c>
      <c r="F788" s="53">
        <f>max(SUMIFS('Input - Capacities'!$I$3:$I$1128,'Input - Capacities'!$F$3:$F$1128,A788))</f>
        <v>0</v>
      </c>
      <c r="G788" s="53">
        <f>max(SUMIFS('Input - Capacities'!$J$3:$J$1128,'Input - Capacities'!$F$3:$F$1128,A788))*-1</f>
        <v>0</v>
      </c>
      <c r="H788" s="53" t="str">
        <f>if(len(vlookup(A788,'Input - Capacities'!$F$3:$W$2013,6,0))&gt;0,vlookup(A788,'Input - Capacities'!$F$3:$W$2013,6,0),"-")</f>
        <v>#N/A</v>
      </c>
      <c r="I788" s="53" t="str">
        <f>if(len(vlookup(A788,'Input - Capacities'!$F$3:$W$2013,7,0))&gt;0,vlookup(A788,'Input - Capacities'!$F$3:$W$2013,7,0),"-")</f>
        <v>#N/A</v>
      </c>
      <c r="J788" s="55" t="str">
        <f>if(len(vlookup(A788,'Input - Capacities'!$F$3:$W$2013,13,0))&gt;0,vlookup(A788,'Input - Capacities'!$F$3:$W$2013,13,0),"-")</f>
        <v>#N/A</v>
      </c>
      <c r="K788" s="55" t="str">
        <f>if(len(vlookup(A788,'Input - Capacities'!$F$3:$W$2013,14,0))&gt;0,vlookup(A788,'Input - Capacities'!$F$3:$W$2013,14,0),"-")</f>
        <v>#N/A</v>
      </c>
      <c r="L788" s="53" t="str">
        <f>if(len(vlookup(A788,'Input - Capacities'!$F$3:$W$2013,17,0))&gt;0,vlookup(A788,'Input - Capacities'!$F$3:$W$2013,17,0),"-")</f>
        <v>#N/A</v>
      </c>
      <c r="M788" s="53" t="str">
        <f>if(len(vlookup(A788,'Input - Capacities'!$F$3:$W$2013,18,0))&gt;0,vlookup(A788,'Input - Capacities'!$F$3:$W$2013,18,0),"-")</f>
        <v>#N/A</v>
      </c>
    </row>
    <row r="789">
      <c r="A789" s="53" t="str">
        <f t="array" ref="A789">IFERROR(INDEX('Input - Capacities'!$F$3:$F$1128, MATCH(0,COUNTIF($A$1:A788, 'Input - Capacities'!$F$3:$F$1128), 0)),"")</f>
        <v/>
      </c>
      <c r="B789" s="53" t="str">
        <f t="shared" si="2"/>
        <v/>
      </c>
      <c r="C789" s="53" t="str">
        <f t="shared" si="3"/>
        <v/>
      </c>
      <c r="D789" s="53" t="str">
        <f t="shared" ref="D789:E789" si="790">left(B789,3)</f>
        <v/>
      </c>
      <c r="E789" s="53" t="str">
        <f t="shared" si="790"/>
        <v/>
      </c>
      <c r="F789" s="53">
        <f>max(SUMIFS('Input - Capacities'!$I$3:$I$1128,'Input - Capacities'!$F$3:$F$1128,A789))</f>
        <v>0</v>
      </c>
      <c r="G789" s="53">
        <f>max(SUMIFS('Input - Capacities'!$J$3:$J$1128,'Input - Capacities'!$F$3:$F$1128,A789))*-1</f>
        <v>0</v>
      </c>
      <c r="H789" s="53" t="str">
        <f>if(len(vlookup(A789,'Input - Capacities'!$F$3:$W$2013,6,0))&gt;0,vlookup(A789,'Input - Capacities'!$F$3:$W$2013,6,0),"-")</f>
        <v>#N/A</v>
      </c>
      <c r="I789" s="53" t="str">
        <f>if(len(vlookup(A789,'Input - Capacities'!$F$3:$W$2013,7,0))&gt;0,vlookup(A789,'Input - Capacities'!$F$3:$W$2013,7,0),"-")</f>
        <v>#N/A</v>
      </c>
      <c r="J789" s="55" t="str">
        <f>if(len(vlookup(A789,'Input - Capacities'!$F$3:$W$2013,13,0))&gt;0,vlookup(A789,'Input - Capacities'!$F$3:$W$2013,13,0),"-")</f>
        <v>#N/A</v>
      </c>
      <c r="K789" s="55" t="str">
        <f>if(len(vlookup(A789,'Input - Capacities'!$F$3:$W$2013,14,0))&gt;0,vlookup(A789,'Input - Capacities'!$F$3:$W$2013,14,0),"-")</f>
        <v>#N/A</v>
      </c>
      <c r="L789" s="53" t="str">
        <f>if(len(vlookup(A789,'Input - Capacities'!$F$3:$W$2013,17,0))&gt;0,vlookup(A789,'Input - Capacities'!$F$3:$W$2013,17,0),"-")</f>
        <v>#N/A</v>
      </c>
      <c r="M789" s="53" t="str">
        <f>if(len(vlookup(A789,'Input - Capacities'!$F$3:$W$2013,18,0))&gt;0,vlookup(A789,'Input - Capacities'!$F$3:$W$2013,18,0),"-")</f>
        <v>#N/A</v>
      </c>
    </row>
    <row r="790">
      <c r="A790" s="53" t="str">
        <f t="array" ref="A790">IFERROR(INDEX('Input - Capacities'!$F$3:$F$1128, MATCH(0,COUNTIF($A$1:A789, 'Input - Capacities'!$F$3:$F$1128), 0)),"")</f>
        <v/>
      </c>
      <c r="B790" s="53" t="str">
        <f t="shared" si="2"/>
        <v/>
      </c>
      <c r="C790" s="53" t="str">
        <f t="shared" si="3"/>
        <v/>
      </c>
      <c r="D790" s="53" t="str">
        <f t="shared" ref="D790:E790" si="791">left(B790,3)</f>
        <v/>
      </c>
      <c r="E790" s="53" t="str">
        <f t="shared" si="791"/>
        <v/>
      </c>
      <c r="F790" s="53">
        <f>max(SUMIFS('Input - Capacities'!$I$3:$I$1128,'Input - Capacities'!$F$3:$F$1128,A790))</f>
        <v>0</v>
      </c>
      <c r="G790" s="53">
        <f>max(SUMIFS('Input - Capacities'!$J$3:$J$1128,'Input - Capacities'!$F$3:$F$1128,A790))*-1</f>
        <v>0</v>
      </c>
      <c r="H790" s="53" t="str">
        <f>if(len(vlookup(A790,'Input - Capacities'!$F$3:$W$2013,6,0))&gt;0,vlookup(A790,'Input - Capacities'!$F$3:$W$2013,6,0),"-")</f>
        <v>#N/A</v>
      </c>
      <c r="I790" s="53" t="str">
        <f>if(len(vlookup(A790,'Input - Capacities'!$F$3:$W$2013,7,0))&gt;0,vlookup(A790,'Input - Capacities'!$F$3:$W$2013,7,0),"-")</f>
        <v>#N/A</v>
      </c>
      <c r="J790" s="55" t="str">
        <f>if(len(vlookup(A790,'Input - Capacities'!$F$3:$W$2013,13,0))&gt;0,vlookup(A790,'Input - Capacities'!$F$3:$W$2013,13,0),"-")</f>
        <v>#N/A</v>
      </c>
      <c r="K790" s="55" t="str">
        <f>if(len(vlookup(A790,'Input - Capacities'!$F$3:$W$2013,14,0))&gt;0,vlookup(A790,'Input - Capacities'!$F$3:$W$2013,14,0),"-")</f>
        <v>#N/A</v>
      </c>
      <c r="L790" s="53" t="str">
        <f>if(len(vlookup(A790,'Input - Capacities'!$F$3:$W$2013,17,0))&gt;0,vlookup(A790,'Input - Capacities'!$F$3:$W$2013,17,0),"-")</f>
        <v>#N/A</v>
      </c>
      <c r="M790" s="53" t="str">
        <f>if(len(vlookup(A790,'Input - Capacities'!$F$3:$W$2013,18,0))&gt;0,vlookup(A790,'Input - Capacities'!$F$3:$W$2013,18,0),"-")</f>
        <v>#N/A</v>
      </c>
    </row>
    <row r="791">
      <c r="A791" s="53" t="str">
        <f t="array" ref="A791">IFERROR(INDEX('Input - Capacities'!$F$3:$F$1128, MATCH(0,COUNTIF($A$1:A790, 'Input - Capacities'!$F$3:$F$1128), 0)),"")</f>
        <v/>
      </c>
      <c r="B791" s="53" t="str">
        <f t="shared" si="2"/>
        <v/>
      </c>
      <c r="C791" s="53" t="str">
        <f t="shared" si="3"/>
        <v/>
      </c>
      <c r="D791" s="53" t="str">
        <f t="shared" ref="D791:E791" si="792">left(B791,3)</f>
        <v/>
      </c>
      <c r="E791" s="53" t="str">
        <f t="shared" si="792"/>
        <v/>
      </c>
      <c r="F791" s="53">
        <f>max(SUMIFS('Input - Capacities'!$I$3:$I$1128,'Input - Capacities'!$F$3:$F$1128,A791))</f>
        <v>0</v>
      </c>
      <c r="G791" s="53">
        <f>max(SUMIFS('Input - Capacities'!$J$3:$J$1128,'Input - Capacities'!$F$3:$F$1128,A791))*-1</f>
        <v>0</v>
      </c>
      <c r="H791" s="53" t="str">
        <f>if(len(vlookup(A791,'Input - Capacities'!$F$3:$W$2013,6,0))&gt;0,vlookup(A791,'Input - Capacities'!$F$3:$W$2013,6,0),"-")</f>
        <v>#N/A</v>
      </c>
      <c r="I791" s="53" t="str">
        <f>if(len(vlookup(A791,'Input - Capacities'!$F$3:$W$2013,7,0))&gt;0,vlookup(A791,'Input - Capacities'!$F$3:$W$2013,7,0),"-")</f>
        <v>#N/A</v>
      </c>
      <c r="J791" s="55" t="str">
        <f>if(len(vlookup(A791,'Input - Capacities'!$F$3:$W$2013,13,0))&gt;0,vlookup(A791,'Input - Capacities'!$F$3:$W$2013,13,0),"-")</f>
        <v>#N/A</v>
      </c>
      <c r="K791" s="55" t="str">
        <f>if(len(vlookup(A791,'Input - Capacities'!$F$3:$W$2013,14,0))&gt;0,vlookup(A791,'Input - Capacities'!$F$3:$W$2013,14,0),"-")</f>
        <v>#N/A</v>
      </c>
      <c r="L791" s="53" t="str">
        <f>if(len(vlookup(A791,'Input - Capacities'!$F$3:$W$2013,17,0))&gt;0,vlookup(A791,'Input - Capacities'!$F$3:$W$2013,17,0),"-")</f>
        <v>#N/A</v>
      </c>
      <c r="M791" s="53" t="str">
        <f>if(len(vlookup(A791,'Input - Capacities'!$F$3:$W$2013,18,0))&gt;0,vlookup(A791,'Input - Capacities'!$F$3:$W$2013,18,0),"-")</f>
        <v>#N/A</v>
      </c>
    </row>
    <row r="792">
      <c r="A792" s="53" t="str">
        <f t="array" ref="A792">IFERROR(INDEX('Input - Capacities'!$F$3:$F$1128, MATCH(0,COUNTIF($A$1:A791, 'Input - Capacities'!$F$3:$F$1128), 0)),"")</f>
        <v/>
      </c>
      <c r="B792" s="53" t="str">
        <f t="shared" si="2"/>
        <v/>
      </c>
      <c r="C792" s="53" t="str">
        <f t="shared" si="3"/>
        <v/>
      </c>
      <c r="D792" s="53" t="str">
        <f t="shared" ref="D792:E792" si="793">left(B792,3)</f>
        <v/>
      </c>
      <c r="E792" s="53" t="str">
        <f t="shared" si="793"/>
        <v/>
      </c>
      <c r="F792" s="53">
        <f>max(SUMIFS('Input - Capacities'!$I$3:$I$1128,'Input - Capacities'!$F$3:$F$1128,A792))</f>
        <v>0</v>
      </c>
      <c r="G792" s="53">
        <f>max(SUMIFS('Input - Capacities'!$J$3:$J$1128,'Input - Capacities'!$F$3:$F$1128,A792))*-1</f>
        <v>0</v>
      </c>
      <c r="H792" s="53" t="str">
        <f>if(len(vlookup(A792,'Input - Capacities'!$F$3:$W$2013,6,0))&gt;0,vlookup(A792,'Input - Capacities'!$F$3:$W$2013,6,0),"-")</f>
        <v>#N/A</v>
      </c>
      <c r="I792" s="53" t="str">
        <f>if(len(vlookup(A792,'Input - Capacities'!$F$3:$W$2013,7,0))&gt;0,vlookup(A792,'Input - Capacities'!$F$3:$W$2013,7,0),"-")</f>
        <v>#N/A</v>
      </c>
      <c r="J792" s="55" t="str">
        <f>if(len(vlookup(A792,'Input - Capacities'!$F$3:$W$2013,13,0))&gt;0,vlookup(A792,'Input - Capacities'!$F$3:$W$2013,13,0),"-")</f>
        <v>#N/A</v>
      </c>
      <c r="K792" s="55" t="str">
        <f>if(len(vlookup(A792,'Input - Capacities'!$F$3:$W$2013,14,0))&gt;0,vlookup(A792,'Input - Capacities'!$F$3:$W$2013,14,0),"-")</f>
        <v>#N/A</v>
      </c>
      <c r="L792" s="53" t="str">
        <f>if(len(vlookup(A792,'Input - Capacities'!$F$3:$W$2013,17,0))&gt;0,vlookup(A792,'Input - Capacities'!$F$3:$W$2013,17,0),"-")</f>
        <v>#N/A</v>
      </c>
      <c r="M792" s="53" t="str">
        <f>if(len(vlookup(A792,'Input - Capacities'!$F$3:$W$2013,18,0))&gt;0,vlookup(A792,'Input - Capacities'!$F$3:$W$2013,18,0),"-")</f>
        <v>#N/A</v>
      </c>
    </row>
    <row r="793">
      <c r="A793" s="53" t="str">
        <f t="array" ref="A793">IFERROR(INDEX('Input - Capacities'!$F$3:$F$1128, MATCH(0,COUNTIF($A$1:A792, 'Input - Capacities'!$F$3:$F$1128), 0)),"")</f>
        <v/>
      </c>
      <c r="B793" s="53" t="str">
        <f t="shared" si="2"/>
        <v/>
      </c>
      <c r="C793" s="53" t="str">
        <f t="shared" si="3"/>
        <v/>
      </c>
      <c r="D793" s="53" t="str">
        <f t="shared" ref="D793:E793" si="794">left(B793,3)</f>
        <v/>
      </c>
      <c r="E793" s="53" t="str">
        <f t="shared" si="794"/>
        <v/>
      </c>
      <c r="F793" s="53">
        <f>max(SUMIFS('Input - Capacities'!$I$3:$I$1128,'Input - Capacities'!$F$3:$F$1128,A793))</f>
        <v>0</v>
      </c>
      <c r="G793" s="53">
        <f>max(SUMIFS('Input - Capacities'!$J$3:$J$1128,'Input - Capacities'!$F$3:$F$1128,A793))*-1</f>
        <v>0</v>
      </c>
      <c r="H793" s="53" t="str">
        <f>if(len(vlookup(A793,'Input - Capacities'!$F$3:$W$2013,6,0))&gt;0,vlookup(A793,'Input - Capacities'!$F$3:$W$2013,6,0),"-")</f>
        <v>#N/A</v>
      </c>
      <c r="I793" s="53" t="str">
        <f>if(len(vlookup(A793,'Input - Capacities'!$F$3:$W$2013,7,0))&gt;0,vlookup(A793,'Input - Capacities'!$F$3:$W$2013,7,0),"-")</f>
        <v>#N/A</v>
      </c>
      <c r="J793" s="55" t="str">
        <f>if(len(vlookup(A793,'Input - Capacities'!$F$3:$W$2013,13,0))&gt;0,vlookup(A793,'Input - Capacities'!$F$3:$W$2013,13,0),"-")</f>
        <v>#N/A</v>
      </c>
      <c r="K793" s="55" t="str">
        <f>if(len(vlookup(A793,'Input - Capacities'!$F$3:$W$2013,14,0))&gt;0,vlookup(A793,'Input - Capacities'!$F$3:$W$2013,14,0),"-")</f>
        <v>#N/A</v>
      </c>
      <c r="L793" s="53" t="str">
        <f>if(len(vlookup(A793,'Input - Capacities'!$F$3:$W$2013,17,0))&gt;0,vlookup(A793,'Input - Capacities'!$F$3:$W$2013,17,0),"-")</f>
        <v>#N/A</v>
      </c>
      <c r="M793" s="53" t="str">
        <f>if(len(vlookup(A793,'Input - Capacities'!$F$3:$W$2013,18,0))&gt;0,vlookup(A793,'Input - Capacities'!$F$3:$W$2013,18,0),"-")</f>
        <v>#N/A</v>
      </c>
    </row>
    <row r="794">
      <c r="A794" s="53" t="str">
        <f t="array" ref="A794">IFERROR(INDEX('Input - Capacities'!$F$3:$F$1128, MATCH(0,COUNTIF($A$1:A793, 'Input - Capacities'!$F$3:$F$1128), 0)),"")</f>
        <v/>
      </c>
      <c r="B794" s="53" t="str">
        <f t="shared" si="2"/>
        <v/>
      </c>
      <c r="C794" s="53" t="str">
        <f t="shared" si="3"/>
        <v/>
      </c>
      <c r="D794" s="53" t="str">
        <f t="shared" ref="D794:E794" si="795">left(B794,3)</f>
        <v/>
      </c>
      <c r="E794" s="53" t="str">
        <f t="shared" si="795"/>
        <v/>
      </c>
      <c r="F794" s="53">
        <f>max(SUMIFS('Input - Capacities'!$I$3:$I$1128,'Input - Capacities'!$F$3:$F$1128,A794))</f>
        <v>0</v>
      </c>
      <c r="G794" s="53">
        <f>max(SUMIFS('Input - Capacities'!$J$3:$J$1128,'Input - Capacities'!$F$3:$F$1128,A794))*-1</f>
        <v>0</v>
      </c>
      <c r="H794" s="53" t="str">
        <f>if(len(vlookup(A794,'Input - Capacities'!$F$3:$W$2013,6,0))&gt;0,vlookup(A794,'Input - Capacities'!$F$3:$W$2013,6,0),"-")</f>
        <v>#N/A</v>
      </c>
      <c r="I794" s="53" t="str">
        <f>if(len(vlookup(A794,'Input - Capacities'!$F$3:$W$2013,7,0))&gt;0,vlookup(A794,'Input - Capacities'!$F$3:$W$2013,7,0),"-")</f>
        <v>#N/A</v>
      </c>
      <c r="J794" s="55" t="str">
        <f>if(len(vlookup(A794,'Input - Capacities'!$F$3:$W$2013,13,0))&gt;0,vlookup(A794,'Input - Capacities'!$F$3:$W$2013,13,0),"-")</f>
        <v>#N/A</v>
      </c>
      <c r="K794" s="55" t="str">
        <f>if(len(vlookup(A794,'Input - Capacities'!$F$3:$W$2013,14,0))&gt;0,vlookup(A794,'Input - Capacities'!$F$3:$W$2013,14,0),"-")</f>
        <v>#N/A</v>
      </c>
      <c r="L794" s="53" t="str">
        <f>if(len(vlookup(A794,'Input - Capacities'!$F$3:$W$2013,17,0))&gt;0,vlookup(A794,'Input - Capacities'!$F$3:$W$2013,17,0),"-")</f>
        <v>#N/A</v>
      </c>
      <c r="M794" s="53" t="str">
        <f>if(len(vlookup(A794,'Input - Capacities'!$F$3:$W$2013,18,0))&gt;0,vlookup(A794,'Input - Capacities'!$F$3:$W$2013,18,0),"-")</f>
        <v>#N/A</v>
      </c>
    </row>
    <row r="795">
      <c r="A795" s="53" t="str">
        <f t="array" ref="A795">IFERROR(INDEX('Input - Capacities'!$F$3:$F$1128, MATCH(0,COUNTIF($A$1:A794, 'Input - Capacities'!$F$3:$F$1128), 0)),"")</f>
        <v/>
      </c>
      <c r="B795" s="53" t="str">
        <f t="shared" si="2"/>
        <v/>
      </c>
      <c r="C795" s="53" t="str">
        <f t="shared" si="3"/>
        <v/>
      </c>
      <c r="D795" s="53" t="str">
        <f t="shared" ref="D795:E795" si="796">left(B795,3)</f>
        <v/>
      </c>
      <c r="E795" s="53" t="str">
        <f t="shared" si="796"/>
        <v/>
      </c>
      <c r="F795" s="53">
        <f>max(SUMIFS('Input - Capacities'!$I$3:$I$1128,'Input - Capacities'!$F$3:$F$1128,A795))</f>
        <v>0</v>
      </c>
      <c r="G795" s="53">
        <f>max(SUMIFS('Input - Capacities'!$J$3:$J$1128,'Input - Capacities'!$F$3:$F$1128,A795))*-1</f>
        <v>0</v>
      </c>
      <c r="H795" s="53" t="str">
        <f>if(len(vlookup(A795,'Input - Capacities'!$F$3:$W$2013,6,0))&gt;0,vlookup(A795,'Input - Capacities'!$F$3:$W$2013,6,0),"-")</f>
        <v>#N/A</v>
      </c>
      <c r="I795" s="53" t="str">
        <f>if(len(vlookup(A795,'Input - Capacities'!$F$3:$W$2013,7,0))&gt;0,vlookup(A795,'Input - Capacities'!$F$3:$W$2013,7,0),"-")</f>
        <v>#N/A</v>
      </c>
      <c r="J795" s="55" t="str">
        <f>if(len(vlookup(A795,'Input - Capacities'!$F$3:$W$2013,13,0))&gt;0,vlookup(A795,'Input - Capacities'!$F$3:$W$2013,13,0),"-")</f>
        <v>#N/A</v>
      </c>
      <c r="K795" s="55" t="str">
        <f>if(len(vlookup(A795,'Input - Capacities'!$F$3:$W$2013,14,0))&gt;0,vlookup(A795,'Input - Capacities'!$F$3:$W$2013,14,0),"-")</f>
        <v>#N/A</v>
      </c>
      <c r="L795" s="53" t="str">
        <f>if(len(vlookup(A795,'Input - Capacities'!$F$3:$W$2013,17,0))&gt;0,vlookup(A795,'Input - Capacities'!$F$3:$W$2013,17,0),"-")</f>
        <v>#N/A</v>
      </c>
      <c r="M795" s="53" t="str">
        <f>if(len(vlookup(A795,'Input - Capacities'!$F$3:$W$2013,18,0))&gt;0,vlookup(A795,'Input - Capacities'!$F$3:$W$2013,18,0),"-")</f>
        <v>#N/A</v>
      </c>
    </row>
    <row r="796">
      <c r="A796" s="53" t="str">
        <f t="array" ref="A796">IFERROR(INDEX('Input - Capacities'!$F$3:$F$1128, MATCH(0,COUNTIF($A$1:A795, 'Input - Capacities'!$F$3:$F$1128), 0)),"")</f>
        <v/>
      </c>
      <c r="B796" s="53" t="str">
        <f t="shared" si="2"/>
        <v/>
      </c>
      <c r="C796" s="53" t="str">
        <f t="shared" si="3"/>
        <v/>
      </c>
      <c r="D796" s="53" t="str">
        <f t="shared" ref="D796:E796" si="797">left(B796,3)</f>
        <v/>
      </c>
      <c r="E796" s="53" t="str">
        <f t="shared" si="797"/>
        <v/>
      </c>
      <c r="F796" s="53">
        <f>max(SUMIFS('Input - Capacities'!$I$3:$I$1128,'Input - Capacities'!$F$3:$F$1128,A796))</f>
        <v>0</v>
      </c>
      <c r="G796" s="53">
        <f>max(SUMIFS('Input - Capacities'!$J$3:$J$1128,'Input - Capacities'!$F$3:$F$1128,A796))*-1</f>
        <v>0</v>
      </c>
      <c r="H796" s="53" t="str">
        <f>if(len(vlookup(A796,'Input - Capacities'!$F$3:$W$2013,6,0))&gt;0,vlookup(A796,'Input - Capacities'!$F$3:$W$2013,6,0),"-")</f>
        <v>#N/A</v>
      </c>
      <c r="I796" s="53" t="str">
        <f>if(len(vlookup(A796,'Input - Capacities'!$F$3:$W$2013,7,0))&gt;0,vlookup(A796,'Input - Capacities'!$F$3:$W$2013,7,0),"-")</f>
        <v>#N/A</v>
      </c>
      <c r="J796" s="55" t="str">
        <f>if(len(vlookup(A796,'Input - Capacities'!$F$3:$W$2013,13,0))&gt;0,vlookup(A796,'Input - Capacities'!$F$3:$W$2013,13,0),"-")</f>
        <v>#N/A</v>
      </c>
      <c r="K796" s="55" t="str">
        <f>if(len(vlookup(A796,'Input - Capacities'!$F$3:$W$2013,14,0))&gt;0,vlookup(A796,'Input - Capacities'!$F$3:$W$2013,14,0),"-")</f>
        <v>#N/A</v>
      </c>
      <c r="L796" s="53" t="str">
        <f>if(len(vlookup(A796,'Input - Capacities'!$F$3:$W$2013,17,0))&gt;0,vlookup(A796,'Input - Capacities'!$F$3:$W$2013,17,0),"-")</f>
        <v>#N/A</v>
      </c>
      <c r="M796" s="53" t="str">
        <f>if(len(vlookup(A796,'Input - Capacities'!$F$3:$W$2013,18,0))&gt;0,vlookup(A796,'Input - Capacities'!$F$3:$W$2013,18,0),"-")</f>
        <v>#N/A</v>
      </c>
    </row>
    <row r="797">
      <c r="A797" s="53" t="str">
        <f t="array" ref="A797">IFERROR(INDEX('Input - Capacities'!$F$3:$F$1128, MATCH(0,COUNTIF($A$1:A796, 'Input - Capacities'!$F$3:$F$1128), 0)),"")</f>
        <v/>
      </c>
      <c r="B797" s="53" t="str">
        <f t="shared" si="2"/>
        <v/>
      </c>
      <c r="C797" s="53" t="str">
        <f t="shared" si="3"/>
        <v/>
      </c>
      <c r="D797" s="53" t="str">
        <f t="shared" ref="D797:E797" si="798">left(B797,3)</f>
        <v/>
      </c>
      <c r="E797" s="53" t="str">
        <f t="shared" si="798"/>
        <v/>
      </c>
      <c r="F797" s="53">
        <f>max(SUMIFS('Input - Capacities'!$I$3:$I$1128,'Input - Capacities'!$F$3:$F$1128,A797))</f>
        <v>0</v>
      </c>
      <c r="G797" s="53">
        <f>max(SUMIFS('Input - Capacities'!$J$3:$J$1128,'Input - Capacities'!$F$3:$F$1128,A797))*-1</f>
        <v>0</v>
      </c>
      <c r="H797" s="53" t="str">
        <f>if(len(vlookup(A797,'Input - Capacities'!$F$3:$W$2013,6,0))&gt;0,vlookup(A797,'Input - Capacities'!$F$3:$W$2013,6,0),"-")</f>
        <v>#N/A</v>
      </c>
      <c r="I797" s="53" t="str">
        <f>if(len(vlookup(A797,'Input - Capacities'!$F$3:$W$2013,7,0))&gt;0,vlookup(A797,'Input - Capacities'!$F$3:$W$2013,7,0),"-")</f>
        <v>#N/A</v>
      </c>
      <c r="J797" s="55" t="str">
        <f>if(len(vlookup(A797,'Input - Capacities'!$F$3:$W$2013,13,0))&gt;0,vlookup(A797,'Input - Capacities'!$F$3:$W$2013,13,0),"-")</f>
        <v>#N/A</v>
      </c>
      <c r="K797" s="55" t="str">
        <f>if(len(vlookup(A797,'Input - Capacities'!$F$3:$W$2013,14,0))&gt;0,vlookup(A797,'Input - Capacities'!$F$3:$W$2013,14,0),"-")</f>
        <v>#N/A</v>
      </c>
      <c r="L797" s="53" t="str">
        <f>if(len(vlookup(A797,'Input - Capacities'!$F$3:$W$2013,17,0))&gt;0,vlookup(A797,'Input - Capacities'!$F$3:$W$2013,17,0),"-")</f>
        <v>#N/A</v>
      </c>
      <c r="M797" s="53" t="str">
        <f>if(len(vlookup(A797,'Input - Capacities'!$F$3:$W$2013,18,0))&gt;0,vlookup(A797,'Input - Capacities'!$F$3:$W$2013,18,0),"-")</f>
        <v>#N/A</v>
      </c>
    </row>
    <row r="798">
      <c r="A798" s="53" t="str">
        <f t="array" ref="A798">IFERROR(INDEX('Input - Capacities'!$F$3:$F$1128, MATCH(0,COUNTIF($A$1:A797, 'Input - Capacities'!$F$3:$F$1128), 0)),"")</f>
        <v/>
      </c>
      <c r="B798" s="53" t="str">
        <f t="shared" si="2"/>
        <v/>
      </c>
      <c r="C798" s="53" t="str">
        <f t="shared" si="3"/>
        <v/>
      </c>
      <c r="D798" s="53" t="str">
        <f t="shared" ref="D798:E798" si="799">left(B798,3)</f>
        <v/>
      </c>
      <c r="E798" s="53" t="str">
        <f t="shared" si="799"/>
        <v/>
      </c>
      <c r="F798" s="53">
        <f>max(SUMIFS('Input - Capacities'!$I$3:$I$1128,'Input - Capacities'!$F$3:$F$1128,A798))</f>
        <v>0</v>
      </c>
      <c r="G798" s="53">
        <f>max(SUMIFS('Input - Capacities'!$J$3:$J$1128,'Input - Capacities'!$F$3:$F$1128,A798))*-1</f>
        <v>0</v>
      </c>
      <c r="H798" s="53" t="str">
        <f>if(len(vlookup(A798,'Input - Capacities'!$F$3:$W$2013,6,0))&gt;0,vlookup(A798,'Input - Capacities'!$F$3:$W$2013,6,0),"-")</f>
        <v>#N/A</v>
      </c>
      <c r="I798" s="53" t="str">
        <f>if(len(vlookup(A798,'Input - Capacities'!$F$3:$W$2013,7,0))&gt;0,vlookup(A798,'Input - Capacities'!$F$3:$W$2013,7,0),"-")</f>
        <v>#N/A</v>
      </c>
      <c r="J798" s="55" t="str">
        <f>if(len(vlookup(A798,'Input - Capacities'!$F$3:$W$2013,13,0))&gt;0,vlookup(A798,'Input - Capacities'!$F$3:$W$2013,13,0),"-")</f>
        <v>#N/A</v>
      </c>
      <c r="K798" s="55" t="str">
        <f>if(len(vlookup(A798,'Input - Capacities'!$F$3:$W$2013,14,0))&gt;0,vlookup(A798,'Input - Capacities'!$F$3:$W$2013,14,0),"-")</f>
        <v>#N/A</v>
      </c>
      <c r="L798" s="53" t="str">
        <f>if(len(vlookup(A798,'Input - Capacities'!$F$3:$W$2013,17,0))&gt;0,vlookup(A798,'Input - Capacities'!$F$3:$W$2013,17,0),"-")</f>
        <v>#N/A</v>
      </c>
      <c r="M798" s="53" t="str">
        <f>if(len(vlookup(A798,'Input - Capacities'!$F$3:$W$2013,18,0))&gt;0,vlookup(A798,'Input - Capacities'!$F$3:$W$2013,18,0),"-")</f>
        <v>#N/A</v>
      </c>
    </row>
    <row r="799">
      <c r="A799" s="53" t="str">
        <f t="array" ref="A799">IFERROR(INDEX('Input - Capacities'!$F$3:$F$1128, MATCH(0,COUNTIF($A$1:A798, 'Input - Capacities'!$F$3:$F$1128), 0)),"")</f>
        <v/>
      </c>
      <c r="B799" s="53" t="str">
        <f t="shared" si="2"/>
        <v/>
      </c>
      <c r="C799" s="53" t="str">
        <f t="shared" si="3"/>
        <v/>
      </c>
      <c r="D799" s="53" t="str">
        <f t="shared" ref="D799:E799" si="800">left(B799,3)</f>
        <v/>
      </c>
      <c r="E799" s="53" t="str">
        <f t="shared" si="800"/>
        <v/>
      </c>
      <c r="F799" s="53">
        <f>max(SUMIFS('Input - Capacities'!$I$3:$I$1128,'Input - Capacities'!$F$3:$F$1128,A799))</f>
        <v>0</v>
      </c>
      <c r="G799" s="53">
        <f>max(SUMIFS('Input - Capacities'!$J$3:$J$1128,'Input - Capacities'!$F$3:$F$1128,A799))*-1</f>
        <v>0</v>
      </c>
      <c r="H799" s="53" t="str">
        <f>if(len(vlookup(A799,'Input - Capacities'!$F$3:$W$2013,6,0))&gt;0,vlookup(A799,'Input - Capacities'!$F$3:$W$2013,6,0),"-")</f>
        <v>#N/A</v>
      </c>
      <c r="I799" s="53" t="str">
        <f>if(len(vlookup(A799,'Input - Capacities'!$F$3:$W$2013,7,0))&gt;0,vlookup(A799,'Input - Capacities'!$F$3:$W$2013,7,0),"-")</f>
        <v>#N/A</v>
      </c>
      <c r="J799" s="55" t="str">
        <f>if(len(vlookup(A799,'Input - Capacities'!$F$3:$W$2013,13,0))&gt;0,vlookup(A799,'Input - Capacities'!$F$3:$W$2013,13,0),"-")</f>
        <v>#N/A</v>
      </c>
      <c r="K799" s="55" t="str">
        <f>if(len(vlookup(A799,'Input - Capacities'!$F$3:$W$2013,14,0))&gt;0,vlookup(A799,'Input - Capacities'!$F$3:$W$2013,14,0),"-")</f>
        <v>#N/A</v>
      </c>
      <c r="L799" s="53" t="str">
        <f>if(len(vlookup(A799,'Input - Capacities'!$F$3:$W$2013,17,0))&gt;0,vlookup(A799,'Input - Capacities'!$F$3:$W$2013,17,0),"-")</f>
        <v>#N/A</v>
      </c>
      <c r="M799" s="53" t="str">
        <f>if(len(vlookup(A799,'Input - Capacities'!$F$3:$W$2013,18,0))&gt;0,vlookup(A799,'Input - Capacities'!$F$3:$W$2013,18,0),"-")</f>
        <v>#N/A</v>
      </c>
    </row>
    <row r="800">
      <c r="A800" s="53" t="str">
        <f t="array" ref="A800">IFERROR(INDEX('Input - Capacities'!$F$3:$F$1128, MATCH(0,COUNTIF($A$1:A799, 'Input - Capacities'!$F$3:$F$1128), 0)),"")</f>
        <v/>
      </c>
      <c r="B800" s="53" t="str">
        <f t="shared" si="2"/>
        <v/>
      </c>
      <c r="C800" s="53" t="str">
        <f t="shared" si="3"/>
        <v/>
      </c>
      <c r="D800" s="53" t="str">
        <f t="shared" ref="D800:E800" si="801">left(B800,3)</f>
        <v/>
      </c>
      <c r="E800" s="53" t="str">
        <f t="shared" si="801"/>
        <v/>
      </c>
      <c r="F800" s="53">
        <f>max(SUMIFS('Input - Capacities'!$I$3:$I$1128,'Input - Capacities'!$F$3:$F$1128,A800))</f>
        <v>0</v>
      </c>
      <c r="G800" s="53">
        <f>max(SUMIFS('Input - Capacities'!$J$3:$J$1128,'Input - Capacities'!$F$3:$F$1128,A800))*-1</f>
        <v>0</v>
      </c>
      <c r="H800" s="53" t="str">
        <f>if(len(vlookup(A800,'Input - Capacities'!$F$3:$W$2013,6,0))&gt;0,vlookup(A800,'Input - Capacities'!$F$3:$W$2013,6,0),"-")</f>
        <v>#N/A</v>
      </c>
      <c r="I800" s="53" t="str">
        <f>if(len(vlookup(A800,'Input - Capacities'!$F$3:$W$2013,7,0))&gt;0,vlookup(A800,'Input - Capacities'!$F$3:$W$2013,7,0),"-")</f>
        <v>#N/A</v>
      </c>
      <c r="J800" s="55" t="str">
        <f>if(len(vlookup(A800,'Input - Capacities'!$F$3:$W$2013,13,0))&gt;0,vlookup(A800,'Input - Capacities'!$F$3:$W$2013,13,0),"-")</f>
        <v>#N/A</v>
      </c>
      <c r="K800" s="55" t="str">
        <f>if(len(vlookup(A800,'Input - Capacities'!$F$3:$W$2013,14,0))&gt;0,vlookup(A800,'Input - Capacities'!$F$3:$W$2013,14,0),"-")</f>
        <v>#N/A</v>
      </c>
      <c r="L800" s="53" t="str">
        <f>if(len(vlookup(A800,'Input - Capacities'!$F$3:$W$2013,17,0))&gt;0,vlookup(A800,'Input - Capacities'!$F$3:$W$2013,17,0),"-")</f>
        <v>#N/A</v>
      </c>
      <c r="M800" s="53" t="str">
        <f>if(len(vlookup(A800,'Input - Capacities'!$F$3:$W$2013,18,0))&gt;0,vlookup(A800,'Input - Capacities'!$F$3:$W$2013,18,0),"-")</f>
        <v>#N/A</v>
      </c>
    </row>
    <row r="801">
      <c r="A801" s="53" t="str">
        <f t="array" ref="A801">IFERROR(INDEX('Input - Capacities'!$F$3:$F$1128, MATCH(0,COUNTIF($A$1:A800, 'Input - Capacities'!$F$3:$F$1128), 0)),"")</f>
        <v/>
      </c>
      <c r="B801" s="53" t="str">
        <f t="shared" si="2"/>
        <v/>
      </c>
      <c r="C801" s="53" t="str">
        <f t="shared" si="3"/>
        <v/>
      </c>
      <c r="D801" s="53" t="str">
        <f t="shared" ref="D801:E801" si="802">left(B801,3)</f>
        <v/>
      </c>
      <c r="E801" s="53" t="str">
        <f t="shared" si="802"/>
        <v/>
      </c>
      <c r="F801" s="53">
        <f>max(SUMIFS('Input - Capacities'!$I$3:$I$1128,'Input - Capacities'!$F$3:$F$1128,A801))</f>
        <v>0</v>
      </c>
      <c r="G801" s="53">
        <f>max(SUMIFS('Input - Capacities'!$J$3:$J$1128,'Input - Capacities'!$F$3:$F$1128,A801))*-1</f>
        <v>0</v>
      </c>
      <c r="H801" s="53" t="str">
        <f>if(len(vlookup(A801,'Input - Capacities'!$F$3:$W$2013,6,0))&gt;0,vlookup(A801,'Input - Capacities'!$F$3:$W$2013,6,0),"-")</f>
        <v>#N/A</v>
      </c>
      <c r="I801" s="53" t="str">
        <f>if(len(vlookup(A801,'Input - Capacities'!$F$3:$W$2013,7,0))&gt;0,vlookup(A801,'Input - Capacities'!$F$3:$W$2013,7,0),"-")</f>
        <v>#N/A</v>
      </c>
      <c r="J801" s="55" t="str">
        <f>if(len(vlookup(A801,'Input - Capacities'!$F$3:$W$2013,13,0))&gt;0,vlookup(A801,'Input - Capacities'!$F$3:$W$2013,13,0),"-")</f>
        <v>#N/A</v>
      </c>
      <c r="K801" s="55" t="str">
        <f>if(len(vlookup(A801,'Input - Capacities'!$F$3:$W$2013,14,0))&gt;0,vlookup(A801,'Input - Capacities'!$F$3:$W$2013,14,0),"-")</f>
        <v>#N/A</v>
      </c>
      <c r="L801" s="53" t="str">
        <f>if(len(vlookup(A801,'Input - Capacities'!$F$3:$W$2013,17,0))&gt;0,vlookup(A801,'Input - Capacities'!$F$3:$W$2013,17,0),"-")</f>
        <v>#N/A</v>
      </c>
      <c r="M801" s="53" t="str">
        <f>if(len(vlookup(A801,'Input - Capacities'!$F$3:$W$2013,18,0))&gt;0,vlookup(A801,'Input - Capacities'!$F$3:$W$2013,18,0),"-")</f>
        <v>#N/A</v>
      </c>
    </row>
    <row r="802">
      <c r="A802" s="53" t="str">
        <f t="array" ref="A802">IFERROR(INDEX('Input - Capacities'!$F$3:$F$1128, MATCH(0,COUNTIF($A$1:A801, 'Input - Capacities'!$F$3:$F$1128), 0)),"")</f>
        <v/>
      </c>
      <c r="B802" s="53" t="str">
        <f t="shared" si="2"/>
        <v/>
      </c>
      <c r="C802" s="53" t="str">
        <f t="shared" si="3"/>
        <v/>
      </c>
      <c r="D802" s="53" t="str">
        <f t="shared" ref="D802:E802" si="803">left(B802,3)</f>
        <v/>
      </c>
      <c r="E802" s="53" t="str">
        <f t="shared" si="803"/>
        <v/>
      </c>
      <c r="F802" s="53">
        <f>max(SUMIFS('Input - Capacities'!$I$3:$I$1128,'Input - Capacities'!$F$3:$F$1128,A802))</f>
        <v>0</v>
      </c>
      <c r="G802" s="53">
        <f>max(SUMIFS('Input - Capacities'!$J$3:$J$1128,'Input - Capacities'!$F$3:$F$1128,A802))*-1</f>
        <v>0</v>
      </c>
      <c r="H802" s="53" t="str">
        <f>if(len(vlookup(A802,'Input - Capacities'!$F$3:$W$2013,6,0))&gt;0,vlookup(A802,'Input - Capacities'!$F$3:$W$2013,6,0),"-")</f>
        <v>#N/A</v>
      </c>
      <c r="I802" s="53" t="str">
        <f>if(len(vlookup(A802,'Input - Capacities'!$F$3:$W$2013,7,0))&gt;0,vlookup(A802,'Input - Capacities'!$F$3:$W$2013,7,0),"-")</f>
        <v>#N/A</v>
      </c>
      <c r="J802" s="55" t="str">
        <f>if(len(vlookup(A802,'Input - Capacities'!$F$3:$W$2013,13,0))&gt;0,vlookup(A802,'Input - Capacities'!$F$3:$W$2013,13,0),"-")</f>
        <v>#N/A</v>
      </c>
      <c r="K802" s="55" t="str">
        <f>if(len(vlookup(A802,'Input - Capacities'!$F$3:$W$2013,14,0))&gt;0,vlookup(A802,'Input - Capacities'!$F$3:$W$2013,14,0),"-")</f>
        <v>#N/A</v>
      </c>
      <c r="L802" s="53" t="str">
        <f>if(len(vlookup(A802,'Input - Capacities'!$F$3:$W$2013,17,0))&gt;0,vlookup(A802,'Input - Capacities'!$F$3:$W$2013,17,0),"-")</f>
        <v>#N/A</v>
      </c>
      <c r="M802" s="53" t="str">
        <f>if(len(vlookup(A802,'Input - Capacities'!$F$3:$W$2013,18,0))&gt;0,vlookup(A802,'Input - Capacities'!$F$3:$W$2013,18,0),"-")</f>
        <v>#N/A</v>
      </c>
    </row>
    <row r="803">
      <c r="A803" s="53" t="str">
        <f t="array" ref="A803">IFERROR(INDEX('Input - Capacities'!$F$3:$F$1128, MATCH(0,COUNTIF($A$1:A802, 'Input - Capacities'!$F$3:$F$1128), 0)),"")</f>
        <v/>
      </c>
      <c r="B803" s="53" t="str">
        <f t="shared" si="2"/>
        <v/>
      </c>
      <c r="C803" s="53" t="str">
        <f t="shared" si="3"/>
        <v/>
      </c>
      <c r="D803" s="53" t="str">
        <f t="shared" ref="D803:E803" si="804">left(B803,3)</f>
        <v/>
      </c>
      <c r="E803" s="53" t="str">
        <f t="shared" si="804"/>
        <v/>
      </c>
      <c r="F803" s="53">
        <f>max(SUMIFS('Input - Capacities'!$I$3:$I$1128,'Input - Capacities'!$F$3:$F$1128,A803))</f>
        <v>0</v>
      </c>
      <c r="G803" s="53">
        <f>max(SUMIFS('Input - Capacities'!$J$3:$J$1128,'Input - Capacities'!$F$3:$F$1128,A803))*-1</f>
        <v>0</v>
      </c>
      <c r="H803" s="53" t="str">
        <f>if(len(vlookup(A803,'Input - Capacities'!$F$3:$W$2013,6,0))&gt;0,vlookup(A803,'Input - Capacities'!$F$3:$W$2013,6,0),"-")</f>
        <v>#N/A</v>
      </c>
      <c r="I803" s="53" t="str">
        <f>if(len(vlookup(A803,'Input - Capacities'!$F$3:$W$2013,7,0))&gt;0,vlookup(A803,'Input - Capacities'!$F$3:$W$2013,7,0),"-")</f>
        <v>#N/A</v>
      </c>
      <c r="J803" s="55" t="str">
        <f>if(len(vlookup(A803,'Input - Capacities'!$F$3:$W$2013,13,0))&gt;0,vlookup(A803,'Input - Capacities'!$F$3:$W$2013,13,0),"-")</f>
        <v>#N/A</v>
      </c>
      <c r="K803" s="55" t="str">
        <f>if(len(vlookup(A803,'Input - Capacities'!$F$3:$W$2013,14,0))&gt;0,vlookup(A803,'Input - Capacities'!$F$3:$W$2013,14,0),"-")</f>
        <v>#N/A</v>
      </c>
      <c r="L803" s="53" t="str">
        <f>if(len(vlookup(A803,'Input - Capacities'!$F$3:$W$2013,17,0))&gt;0,vlookup(A803,'Input - Capacities'!$F$3:$W$2013,17,0),"-")</f>
        <v>#N/A</v>
      </c>
      <c r="M803" s="53" t="str">
        <f>if(len(vlookup(A803,'Input - Capacities'!$F$3:$W$2013,18,0))&gt;0,vlookup(A803,'Input - Capacities'!$F$3:$W$2013,18,0),"-")</f>
        <v>#N/A</v>
      </c>
    </row>
    <row r="804">
      <c r="A804" s="53" t="str">
        <f t="array" ref="A804">IFERROR(INDEX('Input - Capacities'!$F$3:$F$1128, MATCH(0,COUNTIF($A$1:A803, 'Input - Capacities'!$F$3:$F$1128), 0)),"")</f>
        <v/>
      </c>
      <c r="B804" s="53" t="str">
        <f t="shared" si="2"/>
        <v/>
      </c>
      <c r="C804" s="53" t="str">
        <f t="shared" si="3"/>
        <v/>
      </c>
      <c r="D804" s="53" t="str">
        <f t="shared" ref="D804:E804" si="805">left(B804,3)</f>
        <v/>
      </c>
      <c r="E804" s="53" t="str">
        <f t="shared" si="805"/>
        <v/>
      </c>
      <c r="F804" s="53">
        <f>max(SUMIFS('Input - Capacities'!$I$3:$I$1128,'Input - Capacities'!$F$3:$F$1128,A804))</f>
        <v>0</v>
      </c>
      <c r="G804" s="53">
        <f>max(SUMIFS('Input - Capacities'!$J$3:$J$1128,'Input - Capacities'!$F$3:$F$1128,A804))*-1</f>
        <v>0</v>
      </c>
      <c r="H804" s="53" t="str">
        <f>if(len(vlookup(A804,'Input - Capacities'!$F$3:$W$2013,6,0))&gt;0,vlookup(A804,'Input - Capacities'!$F$3:$W$2013,6,0),"-")</f>
        <v>#N/A</v>
      </c>
      <c r="I804" s="53" t="str">
        <f>if(len(vlookup(A804,'Input - Capacities'!$F$3:$W$2013,7,0))&gt;0,vlookup(A804,'Input - Capacities'!$F$3:$W$2013,7,0),"-")</f>
        <v>#N/A</v>
      </c>
      <c r="J804" s="55" t="str">
        <f>if(len(vlookup(A804,'Input - Capacities'!$F$3:$W$2013,13,0))&gt;0,vlookup(A804,'Input - Capacities'!$F$3:$W$2013,13,0),"-")</f>
        <v>#N/A</v>
      </c>
      <c r="K804" s="55" t="str">
        <f>if(len(vlookup(A804,'Input - Capacities'!$F$3:$W$2013,14,0))&gt;0,vlookup(A804,'Input - Capacities'!$F$3:$W$2013,14,0),"-")</f>
        <v>#N/A</v>
      </c>
      <c r="L804" s="53" t="str">
        <f>if(len(vlookup(A804,'Input - Capacities'!$F$3:$W$2013,17,0))&gt;0,vlookup(A804,'Input - Capacities'!$F$3:$W$2013,17,0),"-")</f>
        <v>#N/A</v>
      </c>
      <c r="M804" s="53" t="str">
        <f>if(len(vlookup(A804,'Input - Capacities'!$F$3:$W$2013,18,0))&gt;0,vlookup(A804,'Input - Capacities'!$F$3:$W$2013,18,0),"-")</f>
        <v>#N/A</v>
      </c>
    </row>
    <row r="805">
      <c r="A805" s="53" t="str">
        <f t="array" ref="A805">IFERROR(INDEX('Input - Capacities'!$F$3:$F$1128, MATCH(0,COUNTIF($A$1:A804, 'Input - Capacities'!$F$3:$F$1128), 0)),"")</f>
        <v/>
      </c>
      <c r="B805" s="53" t="str">
        <f t="shared" si="2"/>
        <v/>
      </c>
      <c r="C805" s="53" t="str">
        <f t="shared" si="3"/>
        <v/>
      </c>
      <c r="D805" s="53" t="str">
        <f t="shared" ref="D805:E805" si="806">left(B805,3)</f>
        <v/>
      </c>
      <c r="E805" s="53" t="str">
        <f t="shared" si="806"/>
        <v/>
      </c>
      <c r="F805" s="53">
        <f>max(SUMIFS('Input - Capacities'!$I$3:$I$1128,'Input - Capacities'!$F$3:$F$1128,A805))</f>
        <v>0</v>
      </c>
      <c r="G805" s="53">
        <f>max(SUMIFS('Input - Capacities'!$J$3:$J$1128,'Input - Capacities'!$F$3:$F$1128,A805))*-1</f>
        <v>0</v>
      </c>
      <c r="H805" s="53" t="str">
        <f>if(len(vlookup(A805,'Input - Capacities'!$F$3:$W$2013,6,0))&gt;0,vlookup(A805,'Input - Capacities'!$F$3:$W$2013,6,0),"-")</f>
        <v>#N/A</v>
      </c>
      <c r="I805" s="53" t="str">
        <f>if(len(vlookup(A805,'Input - Capacities'!$F$3:$W$2013,7,0))&gt;0,vlookup(A805,'Input - Capacities'!$F$3:$W$2013,7,0),"-")</f>
        <v>#N/A</v>
      </c>
      <c r="J805" s="55" t="str">
        <f>if(len(vlookup(A805,'Input - Capacities'!$F$3:$W$2013,13,0))&gt;0,vlookup(A805,'Input - Capacities'!$F$3:$W$2013,13,0),"-")</f>
        <v>#N/A</v>
      </c>
      <c r="K805" s="55" t="str">
        <f>if(len(vlookup(A805,'Input - Capacities'!$F$3:$W$2013,14,0))&gt;0,vlookup(A805,'Input - Capacities'!$F$3:$W$2013,14,0),"-")</f>
        <v>#N/A</v>
      </c>
      <c r="L805" s="53" t="str">
        <f>if(len(vlookup(A805,'Input - Capacities'!$F$3:$W$2013,17,0))&gt;0,vlookup(A805,'Input - Capacities'!$F$3:$W$2013,17,0),"-")</f>
        <v>#N/A</v>
      </c>
      <c r="M805" s="53" t="str">
        <f>if(len(vlookup(A805,'Input - Capacities'!$F$3:$W$2013,18,0))&gt;0,vlookup(A805,'Input - Capacities'!$F$3:$W$2013,18,0),"-")</f>
        <v>#N/A</v>
      </c>
    </row>
    <row r="806">
      <c r="A806" s="53" t="str">
        <f t="array" ref="A806">IFERROR(INDEX('Input - Capacities'!$F$3:$F$1128, MATCH(0,COUNTIF($A$1:A805, 'Input - Capacities'!$F$3:$F$1128), 0)),"")</f>
        <v/>
      </c>
      <c r="B806" s="53" t="str">
        <f t="shared" si="2"/>
        <v/>
      </c>
      <c r="C806" s="53" t="str">
        <f t="shared" si="3"/>
        <v/>
      </c>
      <c r="D806" s="53" t="str">
        <f t="shared" ref="D806:E806" si="807">left(B806,3)</f>
        <v/>
      </c>
      <c r="E806" s="53" t="str">
        <f t="shared" si="807"/>
        <v/>
      </c>
      <c r="F806" s="53">
        <f>max(SUMIFS('Input - Capacities'!$I$3:$I$1128,'Input - Capacities'!$F$3:$F$1128,A806))</f>
        <v>0</v>
      </c>
      <c r="G806" s="53">
        <f>max(SUMIFS('Input - Capacities'!$J$3:$J$1128,'Input - Capacities'!$F$3:$F$1128,A806))*-1</f>
        <v>0</v>
      </c>
      <c r="H806" s="53" t="str">
        <f>if(len(vlookup(A806,'Input - Capacities'!$F$3:$W$2013,6,0))&gt;0,vlookup(A806,'Input - Capacities'!$F$3:$W$2013,6,0),"-")</f>
        <v>#N/A</v>
      </c>
      <c r="I806" s="53" t="str">
        <f>if(len(vlookup(A806,'Input - Capacities'!$F$3:$W$2013,7,0))&gt;0,vlookup(A806,'Input - Capacities'!$F$3:$W$2013,7,0),"-")</f>
        <v>#N/A</v>
      </c>
      <c r="J806" s="55" t="str">
        <f>if(len(vlookup(A806,'Input - Capacities'!$F$3:$W$2013,13,0))&gt;0,vlookup(A806,'Input - Capacities'!$F$3:$W$2013,13,0),"-")</f>
        <v>#N/A</v>
      </c>
      <c r="K806" s="55" t="str">
        <f>if(len(vlookup(A806,'Input - Capacities'!$F$3:$W$2013,14,0))&gt;0,vlookup(A806,'Input - Capacities'!$F$3:$W$2013,14,0),"-")</f>
        <v>#N/A</v>
      </c>
      <c r="L806" s="53" t="str">
        <f>if(len(vlookup(A806,'Input - Capacities'!$F$3:$W$2013,17,0))&gt;0,vlookup(A806,'Input - Capacities'!$F$3:$W$2013,17,0),"-")</f>
        <v>#N/A</v>
      </c>
      <c r="M806" s="53" t="str">
        <f>if(len(vlookup(A806,'Input - Capacities'!$F$3:$W$2013,18,0))&gt;0,vlookup(A806,'Input - Capacities'!$F$3:$W$2013,18,0),"-")</f>
        <v>#N/A</v>
      </c>
    </row>
    <row r="807">
      <c r="A807" s="53" t="str">
        <f t="array" ref="A807">IFERROR(INDEX('Input - Capacities'!$F$3:$F$1128, MATCH(0,COUNTIF($A$1:A806, 'Input - Capacities'!$F$3:$F$1128), 0)),"")</f>
        <v/>
      </c>
      <c r="B807" s="53" t="str">
        <f t="shared" si="2"/>
        <v/>
      </c>
      <c r="C807" s="53" t="str">
        <f t="shared" si="3"/>
        <v/>
      </c>
      <c r="D807" s="53" t="str">
        <f t="shared" ref="D807:E807" si="808">left(B807,3)</f>
        <v/>
      </c>
      <c r="E807" s="53" t="str">
        <f t="shared" si="808"/>
        <v/>
      </c>
      <c r="F807" s="53">
        <f>max(SUMIFS('Input - Capacities'!$I$3:$I$1128,'Input - Capacities'!$F$3:$F$1128,A807))</f>
        <v>0</v>
      </c>
      <c r="G807" s="53">
        <f>max(SUMIFS('Input - Capacities'!$J$3:$J$1128,'Input - Capacities'!$F$3:$F$1128,A807))*-1</f>
        <v>0</v>
      </c>
      <c r="H807" s="53" t="str">
        <f>if(len(vlookup(A807,'Input - Capacities'!$F$3:$W$2013,6,0))&gt;0,vlookup(A807,'Input - Capacities'!$F$3:$W$2013,6,0),"-")</f>
        <v>#N/A</v>
      </c>
      <c r="I807" s="53" t="str">
        <f>if(len(vlookup(A807,'Input - Capacities'!$F$3:$W$2013,7,0))&gt;0,vlookup(A807,'Input - Capacities'!$F$3:$W$2013,7,0),"-")</f>
        <v>#N/A</v>
      </c>
      <c r="J807" s="55" t="str">
        <f>if(len(vlookup(A807,'Input - Capacities'!$F$3:$W$2013,13,0))&gt;0,vlookup(A807,'Input - Capacities'!$F$3:$W$2013,13,0),"-")</f>
        <v>#N/A</v>
      </c>
      <c r="K807" s="55" t="str">
        <f>if(len(vlookup(A807,'Input - Capacities'!$F$3:$W$2013,14,0))&gt;0,vlookup(A807,'Input - Capacities'!$F$3:$W$2013,14,0),"-")</f>
        <v>#N/A</v>
      </c>
      <c r="L807" s="53" t="str">
        <f>if(len(vlookup(A807,'Input - Capacities'!$F$3:$W$2013,17,0))&gt;0,vlookup(A807,'Input - Capacities'!$F$3:$W$2013,17,0),"-")</f>
        <v>#N/A</v>
      </c>
      <c r="M807" s="53" t="str">
        <f>if(len(vlookup(A807,'Input - Capacities'!$F$3:$W$2013,18,0))&gt;0,vlookup(A807,'Input - Capacities'!$F$3:$W$2013,18,0),"-")</f>
        <v>#N/A</v>
      </c>
    </row>
    <row r="808">
      <c r="A808" s="53" t="str">
        <f t="array" ref="A808">IFERROR(INDEX('Input - Capacities'!$F$3:$F$1128, MATCH(0,COUNTIF($A$1:A807, 'Input - Capacities'!$F$3:$F$1128), 0)),"")</f>
        <v/>
      </c>
      <c r="B808" s="53" t="str">
        <f t="shared" si="2"/>
        <v/>
      </c>
      <c r="C808" s="53" t="str">
        <f t="shared" si="3"/>
        <v/>
      </c>
      <c r="D808" s="53" t="str">
        <f t="shared" ref="D808:E808" si="809">left(B808,3)</f>
        <v/>
      </c>
      <c r="E808" s="53" t="str">
        <f t="shared" si="809"/>
        <v/>
      </c>
      <c r="F808" s="53">
        <f>max(SUMIFS('Input - Capacities'!$I$3:$I$1128,'Input - Capacities'!$F$3:$F$1128,A808))</f>
        <v>0</v>
      </c>
      <c r="G808" s="53">
        <f>max(SUMIFS('Input - Capacities'!$J$3:$J$1128,'Input - Capacities'!$F$3:$F$1128,A808))*-1</f>
        <v>0</v>
      </c>
      <c r="H808" s="53" t="str">
        <f>if(len(vlookup(A808,'Input - Capacities'!$F$3:$W$2013,6,0))&gt;0,vlookup(A808,'Input - Capacities'!$F$3:$W$2013,6,0),"-")</f>
        <v>#N/A</v>
      </c>
      <c r="I808" s="53" t="str">
        <f>if(len(vlookup(A808,'Input - Capacities'!$F$3:$W$2013,7,0))&gt;0,vlookup(A808,'Input - Capacities'!$F$3:$W$2013,7,0),"-")</f>
        <v>#N/A</v>
      </c>
      <c r="J808" s="55" t="str">
        <f>if(len(vlookup(A808,'Input - Capacities'!$F$3:$W$2013,13,0))&gt;0,vlookup(A808,'Input - Capacities'!$F$3:$W$2013,13,0),"-")</f>
        <v>#N/A</v>
      </c>
      <c r="K808" s="55" t="str">
        <f>if(len(vlookup(A808,'Input - Capacities'!$F$3:$W$2013,14,0))&gt;0,vlookup(A808,'Input - Capacities'!$F$3:$W$2013,14,0),"-")</f>
        <v>#N/A</v>
      </c>
      <c r="L808" s="53" t="str">
        <f>if(len(vlookup(A808,'Input - Capacities'!$F$3:$W$2013,17,0))&gt;0,vlookup(A808,'Input - Capacities'!$F$3:$W$2013,17,0),"-")</f>
        <v>#N/A</v>
      </c>
      <c r="M808" s="53" t="str">
        <f>if(len(vlookup(A808,'Input - Capacities'!$F$3:$W$2013,18,0))&gt;0,vlookup(A808,'Input - Capacities'!$F$3:$W$2013,18,0),"-")</f>
        <v>#N/A</v>
      </c>
    </row>
    <row r="809">
      <c r="A809" s="53" t="str">
        <f t="array" ref="A809">IFERROR(INDEX('Input - Capacities'!$F$3:$F$1128, MATCH(0,COUNTIF($A$1:A808, 'Input - Capacities'!$F$3:$F$1128), 0)),"")</f>
        <v/>
      </c>
      <c r="B809" s="53" t="str">
        <f t="shared" si="2"/>
        <v/>
      </c>
      <c r="C809" s="53" t="str">
        <f t="shared" si="3"/>
        <v/>
      </c>
      <c r="D809" s="53" t="str">
        <f t="shared" ref="D809:E809" si="810">left(B809,3)</f>
        <v/>
      </c>
      <c r="E809" s="53" t="str">
        <f t="shared" si="810"/>
        <v/>
      </c>
      <c r="F809" s="53">
        <f>max(SUMIFS('Input - Capacities'!$I$3:$I$1128,'Input - Capacities'!$F$3:$F$1128,A809))</f>
        <v>0</v>
      </c>
      <c r="G809" s="53">
        <f>max(SUMIFS('Input - Capacities'!$J$3:$J$1128,'Input - Capacities'!$F$3:$F$1128,A809))*-1</f>
        <v>0</v>
      </c>
      <c r="H809" s="53" t="str">
        <f>if(len(vlookup(A809,'Input - Capacities'!$F$3:$W$2013,6,0))&gt;0,vlookup(A809,'Input - Capacities'!$F$3:$W$2013,6,0),"-")</f>
        <v>#N/A</v>
      </c>
      <c r="I809" s="53" t="str">
        <f>if(len(vlookup(A809,'Input - Capacities'!$F$3:$W$2013,7,0))&gt;0,vlookup(A809,'Input - Capacities'!$F$3:$W$2013,7,0),"-")</f>
        <v>#N/A</v>
      </c>
      <c r="J809" s="55" t="str">
        <f>if(len(vlookup(A809,'Input - Capacities'!$F$3:$W$2013,13,0))&gt;0,vlookup(A809,'Input - Capacities'!$F$3:$W$2013,13,0),"-")</f>
        <v>#N/A</v>
      </c>
      <c r="K809" s="55" t="str">
        <f>if(len(vlookup(A809,'Input - Capacities'!$F$3:$W$2013,14,0))&gt;0,vlookup(A809,'Input - Capacities'!$F$3:$W$2013,14,0),"-")</f>
        <v>#N/A</v>
      </c>
      <c r="L809" s="53" t="str">
        <f>if(len(vlookup(A809,'Input - Capacities'!$F$3:$W$2013,17,0))&gt;0,vlookup(A809,'Input - Capacities'!$F$3:$W$2013,17,0),"-")</f>
        <v>#N/A</v>
      </c>
      <c r="M809" s="53" t="str">
        <f>if(len(vlookup(A809,'Input - Capacities'!$F$3:$W$2013,18,0))&gt;0,vlookup(A809,'Input - Capacities'!$F$3:$W$2013,18,0),"-")</f>
        <v>#N/A</v>
      </c>
    </row>
    <row r="810">
      <c r="A810" s="53" t="str">
        <f t="array" ref="A810">IFERROR(INDEX('Input - Capacities'!$F$3:$F$1128, MATCH(0,COUNTIF($A$1:A809, 'Input - Capacities'!$F$3:$F$1128), 0)),"")</f>
        <v/>
      </c>
      <c r="B810" s="53" t="str">
        <f t="shared" si="2"/>
        <v/>
      </c>
      <c r="C810" s="53" t="str">
        <f t="shared" si="3"/>
        <v/>
      </c>
      <c r="D810" s="53" t="str">
        <f t="shared" ref="D810:E810" si="811">left(B810,3)</f>
        <v/>
      </c>
      <c r="E810" s="53" t="str">
        <f t="shared" si="811"/>
        <v/>
      </c>
      <c r="F810" s="53">
        <f>max(SUMIFS('Input - Capacities'!$I$3:$I$1128,'Input - Capacities'!$F$3:$F$1128,A810))</f>
        <v>0</v>
      </c>
      <c r="G810" s="53">
        <f>max(SUMIFS('Input - Capacities'!$J$3:$J$1128,'Input - Capacities'!$F$3:$F$1128,A810))*-1</f>
        <v>0</v>
      </c>
      <c r="H810" s="53" t="str">
        <f>if(len(vlookup(A810,'Input - Capacities'!$F$3:$W$2013,6,0))&gt;0,vlookup(A810,'Input - Capacities'!$F$3:$W$2013,6,0),"-")</f>
        <v>#N/A</v>
      </c>
      <c r="I810" s="53" t="str">
        <f>if(len(vlookup(A810,'Input - Capacities'!$F$3:$W$2013,7,0))&gt;0,vlookup(A810,'Input - Capacities'!$F$3:$W$2013,7,0),"-")</f>
        <v>#N/A</v>
      </c>
      <c r="J810" s="55" t="str">
        <f>if(len(vlookup(A810,'Input - Capacities'!$F$3:$W$2013,13,0))&gt;0,vlookup(A810,'Input - Capacities'!$F$3:$W$2013,13,0),"-")</f>
        <v>#N/A</v>
      </c>
      <c r="K810" s="55" t="str">
        <f>if(len(vlookup(A810,'Input - Capacities'!$F$3:$W$2013,14,0))&gt;0,vlookup(A810,'Input - Capacities'!$F$3:$W$2013,14,0),"-")</f>
        <v>#N/A</v>
      </c>
      <c r="L810" s="53" t="str">
        <f>if(len(vlookup(A810,'Input - Capacities'!$F$3:$W$2013,17,0))&gt;0,vlookup(A810,'Input - Capacities'!$F$3:$W$2013,17,0),"-")</f>
        <v>#N/A</v>
      </c>
      <c r="M810" s="53" t="str">
        <f>if(len(vlookup(A810,'Input - Capacities'!$F$3:$W$2013,18,0))&gt;0,vlookup(A810,'Input - Capacities'!$F$3:$W$2013,18,0),"-")</f>
        <v>#N/A</v>
      </c>
    </row>
    <row r="811">
      <c r="A811" s="53" t="str">
        <f t="array" ref="A811">IFERROR(INDEX('Input - Capacities'!$F$3:$F$1128, MATCH(0,COUNTIF($A$1:A810, 'Input - Capacities'!$F$3:$F$1128), 0)),"")</f>
        <v/>
      </c>
      <c r="B811" s="53" t="str">
        <f t="shared" si="2"/>
        <v/>
      </c>
      <c r="C811" s="53" t="str">
        <f t="shared" si="3"/>
        <v/>
      </c>
      <c r="D811" s="53" t="str">
        <f t="shared" ref="D811:E811" si="812">left(B811,3)</f>
        <v/>
      </c>
      <c r="E811" s="53" t="str">
        <f t="shared" si="812"/>
        <v/>
      </c>
      <c r="F811" s="53">
        <f>max(SUMIFS('Input - Capacities'!$I$3:$I$1128,'Input - Capacities'!$F$3:$F$1128,A811))</f>
        <v>0</v>
      </c>
      <c r="G811" s="53">
        <f>max(SUMIFS('Input - Capacities'!$J$3:$J$1128,'Input - Capacities'!$F$3:$F$1128,A811))*-1</f>
        <v>0</v>
      </c>
      <c r="H811" s="53" t="str">
        <f>if(len(vlookup(A811,'Input - Capacities'!$F$3:$W$2013,6,0))&gt;0,vlookup(A811,'Input - Capacities'!$F$3:$W$2013,6,0),"-")</f>
        <v>#N/A</v>
      </c>
      <c r="I811" s="53" t="str">
        <f>if(len(vlookup(A811,'Input - Capacities'!$F$3:$W$2013,7,0))&gt;0,vlookup(A811,'Input - Capacities'!$F$3:$W$2013,7,0),"-")</f>
        <v>#N/A</v>
      </c>
      <c r="J811" s="55" t="str">
        <f>if(len(vlookup(A811,'Input - Capacities'!$F$3:$W$2013,13,0))&gt;0,vlookup(A811,'Input - Capacities'!$F$3:$W$2013,13,0),"-")</f>
        <v>#N/A</v>
      </c>
      <c r="K811" s="55" t="str">
        <f>if(len(vlookup(A811,'Input - Capacities'!$F$3:$W$2013,14,0))&gt;0,vlookup(A811,'Input - Capacities'!$F$3:$W$2013,14,0),"-")</f>
        <v>#N/A</v>
      </c>
      <c r="L811" s="53" t="str">
        <f>if(len(vlookup(A811,'Input - Capacities'!$F$3:$W$2013,17,0))&gt;0,vlookup(A811,'Input - Capacities'!$F$3:$W$2013,17,0),"-")</f>
        <v>#N/A</v>
      </c>
      <c r="M811" s="53" t="str">
        <f>if(len(vlookup(A811,'Input - Capacities'!$F$3:$W$2013,18,0))&gt;0,vlookup(A811,'Input - Capacities'!$F$3:$W$2013,18,0),"-")</f>
        <v>#N/A</v>
      </c>
    </row>
    <row r="812">
      <c r="A812" s="53" t="str">
        <f t="array" ref="A812">IFERROR(INDEX('Input - Capacities'!$F$3:$F$1128, MATCH(0,COUNTIF($A$1:A811, 'Input - Capacities'!$F$3:$F$1128), 0)),"")</f>
        <v/>
      </c>
      <c r="B812" s="53" t="str">
        <f t="shared" si="2"/>
        <v/>
      </c>
      <c r="C812" s="53" t="str">
        <f t="shared" si="3"/>
        <v/>
      </c>
      <c r="D812" s="53" t="str">
        <f t="shared" ref="D812:E812" si="813">left(B812,3)</f>
        <v/>
      </c>
      <c r="E812" s="53" t="str">
        <f t="shared" si="813"/>
        <v/>
      </c>
      <c r="F812" s="53">
        <f>max(SUMIFS('Input - Capacities'!$I$3:$I$1128,'Input - Capacities'!$F$3:$F$1128,A812))</f>
        <v>0</v>
      </c>
      <c r="G812" s="53">
        <f>max(SUMIFS('Input - Capacities'!$J$3:$J$1128,'Input - Capacities'!$F$3:$F$1128,A812))*-1</f>
        <v>0</v>
      </c>
      <c r="H812" s="53" t="str">
        <f>if(len(vlookup(A812,'Input - Capacities'!$F$3:$W$2013,6,0))&gt;0,vlookup(A812,'Input - Capacities'!$F$3:$W$2013,6,0),"-")</f>
        <v>#N/A</v>
      </c>
      <c r="I812" s="53" t="str">
        <f>if(len(vlookup(A812,'Input - Capacities'!$F$3:$W$2013,7,0))&gt;0,vlookup(A812,'Input - Capacities'!$F$3:$W$2013,7,0),"-")</f>
        <v>#N/A</v>
      </c>
      <c r="J812" s="55" t="str">
        <f>if(len(vlookup(A812,'Input - Capacities'!$F$3:$W$2013,13,0))&gt;0,vlookup(A812,'Input - Capacities'!$F$3:$W$2013,13,0),"-")</f>
        <v>#N/A</v>
      </c>
      <c r="K812" s="55" t="str">
        <f>if(len(vlookup(A812,'Input - Capacities'!$F$3:$W$2013,14,0))&gt;0,vlookup(A812,'Input - Capacities'!$F$3:$W$2013,14,0),"-")</f>
        <v>#N/A</v>
      </c>
      <c r="L812" s="53" t="str">
        <f>if(len(vlookup(A812,'Input - Capacities'!$F$3:$W$2013,17,0))&gt;0,vlookup(A812,'Input - Capacities'!$F$3:$W$2013,17,0),"-")</f>
        <v>#N/A</v>
      </c>
      <c r="M812" s="53" t="str">
        <f>if(len(vlookup(A812,'Input - Capacities'!$F$3:$W$2013,18,0))&gt;0,vlookup(A812,'Input - Capacities'!$F$3:$W$2013,18,0),"-")</f>
        <v>#N/A</v>
      </c>
    </row>
    <row r="813">
      <c r="A813" s="53" t="str">
        <f t="array" ref="A813">IFERROR(INDEX('Input - Capacities'!$F$3:$F$1128, MATCH(0,COUNTIF($A$1:A812, 'Input - Capacities'!$F$3:$F$1128), 0)),"")</f>
        <v/>
      </c>
      <c r="B813" s="53" t="str">
        <f t="shared" si="2"/>
        <v/>
      </c>
      <c r="C813" s="53" t="str">
        <f t="shared" si="3"/>
        <v/>
      </c>
      <c r="D813" s="53" t="str">
        <f t="shared" ref="D813:E813" si="814">left(B813,3)</f>
        <v/>
      </c>
      <c r="E813" s="53" t="str">
        <f t="shared" si="814"/>
        <v/>
      </c>
      <c r="F813" s="53">
        <f>max(SUMIFS('Input - Capacities'!$I$3:$I$1128,'Input - Capacities'!$F$3:$F$1128,A813))</f>
        <v>0</v>
      </c>
      <c r="G813" s="53">
        <f>max(SUMIFS('Input - Capacities'!$J$3:$J$1128,'Input - Capacities'!$F$3:$F$1128,A813))*-1</f>
        <v>0</v>
      </c>
      <c r="H813" s="53" t="str">
        <f>if(len(vlookup(A813,'Input - Capacities'!$F$3:$W$2013,6,0))&gt;0,vlookup(A813,'Input - Capacities'!$F$3:$W$2013,6,0),"-")</f>
        <v>#N/A</v>
      </c>
      <c r="I813" s="53" t="str">
        <f>if(len(vlookup(A813,'Input - Capacities'!$F$3:$W$2013,7,0))&gt;0,vlookup(A813,'Input - Capacities'!$F$3:$W$2013,7,0),"-")</f>
        <v>#N/A</v>
      </c>
      <c r="J813" s="55" t="str">
        <f>if(len(vlookup(A813,'Input - Capacities'!$F$3:$W$2013,13,0))&gt;0,vlookup(A813,'Input - Capacities'!$F$3:$W$2013,13,0),"-")</f>
        <v>#N/A</v>
      </c>
      <c r="K813" s="55" t="str">
        <f>if(len(vlookup(A813,'Input - Capacities'!$F$3:$W$2013,14,0))&gt;0,vlookup(A813,'Input - Capacities'!$F$3:$W$2013,14,0),"-")</f>
        <v>#N/A</v>
      </c>
      <c r="L813" s="53" t="str">
        <f>if(len(vlookup(A813,'Input - Capacities'!$F$3:$W$2013,17,0))&gt;0,vlookup(A813,'Input - Capacities'!$F$3:$W$2013,17,0),"-")</f>
        <v>#N/A</v>
      </c>
      <c r="M813" s="53" t="str">
        <f>if(len(vlookup(A813,'Input - Capacities'!$F$3:$W$2013,18,0))&gt;0,vlookup(A813,'Input - Capacities'!$F$3:$W$2013,18,0),"-")</f>
        <v>#N/A</v>
      </c>
    </row>
    <row r="814">
      <c r="A814" s="53" t="str">
        <f t="array" ref="A814">IFERROR(INDEX('Input - Capacities'!$F$3:$F$1128, MATCH(0,COUNTIF($A$1:A813, 'Input - Capacities'!$F$3:$F$1128), 0)),"")</f>
        <v/>
      </c>
      <c r="B814" s="53" t="str">
        <f t="shared" si="2"/>
        <v/>
      </c>
      <c r="C814" s="53" t="str">
        <f t="shared" si="3"/>
        <v/>
      </c>
      <c r="D814" s="53" t="str">
        <f t="shared" ref="D814:E814" si="815">left(B814,3)</f>
        <v/>
      </c>
      <c r="E814" s="53" t="str">
        <f t="shared" si="815"/>
        <v/>
      </c>
      <c r="F814" s="53">
        <f>max(SUMIFS('Input - Capacities'!$I$3:$I$1128,'Input - Capacities'!$F$3:$F$1128,A814))</f>
        <v>0</v>
      </c>
      <c r="G814" s="53">
        <f>max(SUMIFS('Input - Capacities'!$J$3:$J$1128,'Input - Capacities'!$F$3:$F$1128,A814))*-1</f>
        <v>0</v>
      </c>
      <c r="H814" s="53" t="str">
        <f>if(len(vlookup(A814,'Input - Capacities'!$F$3:$W$2013,6,0))&gt;0,vlookup(A814,'Input - Capacities'!$F$3:$W$2013,6,0),"-")</f>
        <v>#N/A</v>
      </c>
      <c r="I814" s="53" t="str">
        <f>if(len(vlookup(A814,'Input - Capacities'!$F$3:$W$2013,7,0))&gt;0,vlookup(A814,'Input - Capacities'!$F$3:$W$2013,7,0),"-")</f>
        <v>#N/A</v>
      </c>
      <c r="J814" s="55" t="str">
        <f>if(len(vlookup(A814,'Input - Capacities'!$F$3:$W$2013,13,0))&gt;0,vlookup(A814,'Input - Capacities'!$F$3:$W$2013,13,0),"-")</f>
        <v>#N/A</v>
      </c>
      <c r="K814" s="55" t="str">
        <f>if(len(vlookup(A814,'Input - Capacities'!$F$3:$W$2013,14,0))&gt;0,vlookup(A814,'Input - Capacities'!$F$3:$W$2013,14,0),"-")</f>
        <v>#N/A</v>
      </c>
      <c r="L814" s="53" t="str">
        <f>if(len(vlookup(A814,'Input - Capacities'!$F$3:$W$2013,17,0))&gt;0,vlookup(A814,'Input - Capacities'!$F$3:$W$2013,17,0),"-")</f>
        <v>#N/A</v>
      </c>
      <c r="M814" s="53" t="str">
        <f>if(len(vlookup(A814,'Input - Capacities'!$F$3:$W$2013,18,0))&gt;0,vlookup(A814,'Input - Capacities'!$F$3:$W$2013,18,0),"-")</f>
        <v>#N/A</v>
      </c>
    </row>
    <row r="815">
      <c r="A815" s="53" t="str">
        <f t="array" ref="A815">IFERROR(INDEX('Input - Capacities'!$F$3:$F$1128, MATCH(0,COUNTIF($A$1:A814, 'Input - Capacities'!$F$3:$F$1128), 0)),"")</f>
        <v/>
      </c>
      <c r="B815" s="53" t="str">
        <f t="shared" si="2"/>
        <v/>
      </c>
      <c r="C815" s="53" t="str">
        <f t="shared" si="3"/>
        <v/>
      </c>
      <c r="D815" s="53" t="str">
        <f t="shared" ref="D815:E815" si="816">left(B815,3)</f>
        <v/>
      </c>
      <c r="E815" s="53" t="str">
        <f t="shared" si="816"/>
        <v/>
      </c>
      <c r="F815" s="53">
        <f>max(SUMIFS('Input - Capacities'!$I$3:$I$1128,'Input - Capacities'!$F$3:$F$1128,A815))</f>
        <v>0</v>
      </c>
      <c r="G815" s="53">
        <f>max(SUMIFS('Input - Capacities'!$J$3:$J$1128,'Input - Capacities'!$F$3:$F$1128,A815))*-1</f>
        <v>0</v>
      </c>
      <c r="H815" s="53" t="str">
        <f>if(len(vlookup(A815,'Input - Capacities'!$F$3:$W$2013,6,0))&gt;0,vlookup(A815,'Input - Capacities'!$F$3:$W$2013,6,0),"-")</f>
        <v>#N/A</v>
      </c>
      <c r="I815" s="53" t="str">
        <f>if(len(vlookup(A815,'Input - Capacities'!$F$3:$W$2013,7,0))&gt;0,vlookup(A815,'Input - Capacities'!$F$3:$W$2013,7,0),"-")</f>
        <v>#N/A</v>
      </c>
      <c r="J815" s="55" t="str">
        <f>if(len(vlookup(A815,'Input - Capacities'!$F$3:$W$2013,13,0))&gt;0,vlookup(A815,'Input - Capacities'!$F$3:$W$2013,13,0),"-")</f>
        <v>#N/A</v>
      </c>
      <c r="K815" s="55" t="str">
        <f>if(len(vlookup(A815,'Input - Capacities'!$F$3:$W$2013,14,0))&gt;0,vlookup(A815,'Input - Capacities'!$F$3:$W$2013,14,0),"-")</f>
        <v>#N/A</v>
      </c>
      <c r="L815" s="53" t="str">
        <f>if(len(vlookup(A815,'Input - Capacities'!$F$3:$W$2013,17,0))&gt;0,vlookup(A815,'Input - Capacities'!$F$3:$W$2013,17,0),"-")</f>
        <v>#N/A</v>
      </c>
      <c r="M815" s="53" t="str">
        <f>if(len(vlookup(A815,'Input - Capacities'!$F$3:$W$2013,18,0))&gt;0,vlookup(A815,'Input - Capacities'!$F$3:$W$2013,18,0),"-")</f>
        <v>#N/A</v>
      </c>
    </row>
    <row r="816">
      <c r="A816" s="53" t="str">
        <f t="array" ref="A816">IFERROR(INDEX('Input - Capacities'!$F$3:$F$1128, MATCH(0,COUNTIF($A$1:A815, 'Input - Capacities'!$F$3:$F$1128), 0)),"")</f>
        <v/>
      </c>
      <c r="B816" s="53" t="str">
        <f t="shared" si="2"/>
        <v/>
      </c>
      <c r="C816" s="53" t="str">
        <f t="shared" si="3"/>
        <v/>
      </c>
      <c r="D816" s="53" t="str">
        <f t="shared" ref="D816:E816" si="817">left(B816,3)</f>
        <v/>
      </c>
      <c r="E816" s="53" t="str">
        <f t="shared" si="817"/>
        <v/>
      </c>
      <c r="F816" s="53">
        <f>max(SUMIFS('Input - Capacities'!$I$3:$I$1128,'Input - Capacities'!$F$3:$F$1128,A816))</f>
        <v>0</v>
      </c>
      <c r="G816" s="53">
        <f>max(SUMIFS('Input - Capacities'!$J$3:$J$1128,'Input - Capacities'!$F$3:$F$1128,A816))*-1</f>
        <v>0</v>
      </c>
      <c r="H816" s="53" t="str">
        <f>if(len(vlookup(A816,'Input - Capacities'!$F$3:$W$2013,6,0))&gt;0,vlookup(A816,'Input - Capacities'!$F$3:$W$2013,6,0),"-")</f>
        <v>#N/A</v>
      </c>
      <c r="I816" s="53" t="str">
        <f>if(len(vlookup(A816,'Input - Capacities'!$F$3:$W$2013,7,0))&gt;0,vlookup(A816,'Input - Capacities'!$F$3:$W$2013,7,0),"-")</f>
        <v>#N/A</v>
      </c>
      <c r="J816" s="55" t="str">
        <f>if(len(vlookup(A816,'Input - Capacities'!$F$3:$W$2013,13,0))&gt;0,vlookup(A816,'Input - Capacities'!$F$3:$W$2013,13,0),"-")</f>
        <v>#N/A</v>
      </c>
      <c r="K816" s="55" t="str">
        <f>if(len(vlookup(A816,'Input - Capacities'!$F$3:$W$2013,14,0))&gt;0,vlookup(A816,'Input - Capacities'!$F$3:$W$2013,14,0),"-")</f>
        <v>#N/A</v>
      </c>
      <c r="L816" s="53" t="str">
        <f>if(len(vlookup(A816,'Input - Capacities'!$F$3:$W$2013,17,0))&gt;0,vlookup(A816,'Input - Capacities'!$F$3:$W$2013,17,0),"-")</f>
        <v>#N/A</v>
      </c>
      <c r="M816" s="53" t="str">
        <f>if(len(vlookup(A816,'Input - Capacities'!$F$3:$W$2013,18,0))&gt;0,vlookup(A816,'Input - Capacities'!$F$3:$W$2013,18,0),"-")</f>
        <v>#N/A</v>
      </c>
    </row>
    <row r="817">
      <c r="A817" s="53" t="str">
        <f t="array" ref="A817">IFERROR(INDEX('Input - Capacities'!$F$3:$F$1128, MATCH(0,COUNTIF($A$1:A816, 'Input - Capacities'!$F$3:$F$1128), 0)),"")</f>
        <v/>
      </c>
      <c r="B817" s="53" t="str">
        <f t="shared" si="2"/>
        <v/>
      </c>
      <c r="C817" s="53" t="str">
        <f t="shared" si="3"/>
        <v/>
      </c>
      <c r="D817" s="53" t="str">
        <f t="shared" ref="D817:E817" si="818">left(B817,3)</f>
        <v/>
      </c>
      <c r="E817" s="53" t="str">
        <f t="shared" si="818"/>
        <v/>
      </c>
      <c r="F817" s="53">
        <f>max(SUMIFS('Input - Capacities'!$I$3:$I$1128,'Input - Capacities'!$F$3:$F$1128,A817))</f>
        <v>0</v>
      </c>
      <c r="G817" s="53">
        <f>max(SUMIFS('Input - Capacities'!$J$3:$J$1128,'Input - Capacities'!$F$3:$F$1128,A817))*-1</f>
        <v>0</v>
      </c>
      <c r="H817" s="53" t="str">
        <f>if(len(vlookup(A817,'Input - Capacities'!$F$3:$W$2013,6,0))&gt;0,vlookup(A817,'Input - Capacities'!$F$3:$W$2013,6,0),"-")</f>
        <v>#N/A</v>
      </c>
      <c r="I817" s="53" t="str">
        <f>if(len(vlookup(A817,'Input - Capacities'!$F$3:$W$2013,7,0))&gt;0,vlookup(A817,'Input - Capacities'!$F$3:$W$2013,7,0),"-")</f>
        <v>#N/A</v>
      </c>
      <c r="J817" s="55" t="str">
        <f>if(len(vlookup(A817,'Input - Capacities'!$F$3:$W$2013,13,0))&gt;0,vlookup(A817,'Input - Capacities'!$F$3:$W$2013,13,0),"-")</f>
        <v>#N/A</v>
      </c>
      <c r="K817" s="55" t="str">
        <f>if(len(vlookup(A817,'Input - Capacities'!$F$3:$W$2013,14,0))&gt;0,vlookup(A817,'Input - Capacities'!$F$3:$W$2013,14,0),"-")</f>
        <v>#N/A</v>
      </c>
      <c r="L817" s="53" t="str">
        <f>if(len(vlookup(A817,'Input - Capacities'!$F$3:$W$2013,17,0))&gt;0,vlookup(A817,'Input - Capacities'!$F$3:$W$2013,17,0),"-")</f>
        <v>#N/A</v>
      </c>
      <c r="M817" s="53" t="str">
        <f>if(len(vlookup(A817,'Input - Capacities'!$F$3:$W$2013,18,0))&gt;0,vlookup(A817,'Input - Capacities'!$F$3:$W$2013,18,0),"-")</f>
        <v>#N/A</v>
      </c>
    </row>
    <row r="818">
      <c r="A818" s="53" t="str">
        <f t="array" ref="A818">IFERROR(INDEX('Input - Capacities'!$F$3:$F$1128, MATCH(0,COUNTIF($A$1:A817, 'Input - Capacities'!$F$3:$F$1128), 0)),"")</f>
        <v/>
      </c>
      <c r="B818" s="53" t="str">
        <f t="shared" si="2"/>
        <v/>
      </c>
      <c r="C818" s="53" t="str">
        <f t="shared" si="3"/>
        <v/>
      </c>
      <c r="D818" s="53" t="str">
        <f t="shared" ref="D818:E818" si="819">left(B818,3)</f>
        <v/>
      </c>
      <c r="E818" s="53" t="str">
        <f t="shared" si="819"/>
        <v/>
      </c>
      <c r="F818" s="53">
        <f>max(SUMIFS('Input - Capacities'!$I$3:$I$1128,'Input - Capacities'!$F$3:$F$1128,A818))</f>
        <v>0</v>
      </c>
      <c r="G818" s="53">
        <f>max(SUMIFS('Input - Capacities'!$J$3:$J$1128,'Input - Capacities'!$F$3:$F$1128,A818))*-1</f>
        <v>0</v>
      </c>
      <c r="H818" s="53" t="str">
        <f>if(len(vlookup(A818,'Input - Capacities'!$F$3:$W$2013,6,0))&gt;0,vlookup(A818,'Input - Capacities'!$F$3:$W$2013,6,0),"-")</f>
        <v>#N/A</v>
      </c>
      <c r="I818" s="53" t="str">
        <f>if(len(vlookup(A818,'Input - Capacities'!$F$3:$W$2013,7,0))&gt;0,vlookup(A818,'Input - Capacities'!$F$3:$W$2013,7,0),"-")</f>
        <v>#N/A</v>
      </c>
      <c r="J818" s="55" t="str">
        <f>if(len(vlookup(A818,'Input - Capacities'!$F$3:$W$2013,13,0))&gt;0,vlookup(A818,'Input - Capacities'!$F$3:$W$2013,13,0),"-")</f>
        <v>#N/A</v>
      </c>
      <c r="K818" s="55" t="str">
        <f>if(len(vlookup(A818,'Input - Capacities'!$F$3:$W$2013,14,0))&gt;0,vlookup(A818,'Input - Capacities'!$F$3:$W$2013,14,0),"-")</f>
        <v>#N/A</v>
      </c>
      <c r="L818" s="53" t="str">
        <f>if(len(vlookup(A818,'Input - Capacities'!$F$3:$W$2013,17,0))&gt;0,vlookup(A818,'Input - Capacities'!$F$3:$W$2013,17,0),"-")</f>
        <v>#N/A</v>
      </c>
      <c r="M818" s="53" t="str">
        <f>if(len(vlookup(A818,'Input - Capacities'!$F$3:$W$2013,18,0))&gt;0,vlookup(A818,'Input - Capacities'!$F$3:$W$2013,18,0),"-")</f>
        <v>#N/A</v>
      </c>
    </row>
    <row r="819">
      <c r="A819" s="53" t="str">
        <f t="array" ref="A819">IFERROR(INDEX('Input - Capacities'!$F$3:$F$1128, MATCH(0,COUNTIF($A$1:A818, 'Input - Capacities'!$F$3:$F$1128), 0)),"")</f>
        <v/>
      </c>
      <c r="B819" s="53" t="str">
        <f t="shared" si="2"/>
        <v/>
      </c>
      <c r="C819" s="53" t="str">
        <f t="shared" si="3"/>
        <v/>
      </c>
      <c r="D819" s="53" t="str">
        <f t="shared" ref="D819:E819" si="820">left(B819,3)</f>
        <v/>
      </c>
      <c r="E819" s="53" t="str">
        <f t="shared" si="820"/>
        <v/>
      </c>
      <c r="F819" s="53">
        <f>max(SUMIFS('Input - Capacities'!$I$3:$I$1128,'Input - Capacities'!$F$3:$F$1128,A819))</f>
        <v>0</v>
      </c>
      <c r="G819" s="53">
        <f>max(SUMIFS('Input - Capacities'!$J$3:$J$1128,'Input - Capacities'!$F$3:$F$1128,A819))*-1</f>
        <v>0</v>
      </c>
      <c r="H819" s="53" t="str">
        <f>if(len(vlookup(A819,'Input - Capacities'!$F$3:$W$2013,6,0))&gt;0,vlookup(A819,'Input - Capacities'!$F$3:$W$2013,6,0),"-")</f>
        <v>#N/A</v>
      </c>
      <c r="I819" s="53" t="str">
        <f>if(len(vlookup(A819,'Input - Capacities'!$F$3:$W$2013,7,0))&gt;0,vlookup(A819,'Input - Capacities'!$F$3:$W$2013,7,0),"-")</f>
        <v>#N/A</v>
      </c>
      <c r="J819" s="55" t="str">
        <f>if(len(vlookup(A819,'Input - Capacities'!$F$3:$W$2013,13,0))&gt;0,vlookup(A819,'Input - Capacities'!$F$3:$W$2013,13,0),"-")</f>
        <v>#N/A</v>
      </c>
      <c r="K819" s="55" t="str">
        <f>if(len(vlookup(A819,'Input - Capacities'!$F$3:$W$2013,14,0))&gt;0,vlookup(A819,'Input - Capacities'!$F$3:$W$2013,14,0),"-")</f>
        <v>#N/A</v>
      </c>
      <c r="L819" s="53" t="str">
        <f>if(len(vlookup(A819,'Input - Capacities'!$F$3:$W$2013,17,0))&gt;0,vlookup(A819,'Input - Capacities'!$F$3:$W$2013,17,0),"-")</f>
        <v>#N/A</v>
      </c>
      <c r="M819" s="53" t="str">
        <f>if(len(vlookup(A819,'Input - Capacities'!$F$3:$W$2013,18,0))&gt;0,vlookup(A819,'Input - Capacities'!$F$3:$W$2013,18,0),"-")</f>
        <v>#N/A</v>
      </c>
    </row>
    <row r="820">
      <c r="A820" s="53" t="str">
        <f t="array" ref="A820">IFERROR(INDEX('Input - Capacities'!$F$3:$F$1128, MATCH(0,COUNTIF($A$1:A819, 'Input - Capacities'!$F$3:$F$1128), 0)),"")</f>
        <v/>
      </c>
      <c r="B820" s="53" t="str">
        <f t="shared" si="2"/>
        <v/>
      </c>
      <c r="C820" s="53" t="str">
        <f t="shared" si="3"/>
        <v/>
      </c>
      <c r="D820" s="53" t="str">
        <f t="shared" ref="D820:E820" si="821">left(B820,3)</f>
        <v/>
      </c>
      <c r="E820" s="53" t="str">
        <f t="shared" si="821"/>
        <v/>
      </c>
      <c r="F820" s="53">
        <f>max(SUMIFS('Input - Capacities'!$I$3:$I$1128,'Input - Capacities'!$F$3:$F$1128,A820))</f>
        <v>0</v>
      </c>
      <c r="G820" s="53">
        <f>max(SUMIFS('Input - Capacities'!$J$3:$J$1128,'Input - Capacities'!$F$3:$F$1128,A820))*-1</f>
        <v>0</v>
      </c>
      <c r="H820" s="53" t="str">
        <f>if(len(vlookup(A820,'Input - Capacities'!$F$3:$W$2013,6,0))&gt;0,vlookup(A820,'Input - Capacities'!$F$3:$W$2013,6,0),"-")</f>
        <v>#N/A</v>
      </c>
      <c r="I820" s="53" t="str">
        <f>if(len(vlookup(A820,'Input - Capacities'!$F$3:$W$2013,7,0))&gt;0,vlookup(A820,'Input - Capacities'!$F$3:$W$2013,7,0),"-")</f>
        <v>#N/A</v>
      </c>
      <c r="J820" s="55" t="str">
        <f>if(len(vlookup(A820,'Input - Capacities'!$F$3:$W$2013,13,0))&gt;0,vlookup(A820,'Input - Capacities'!$F$3:$W$2013,13,0),"-")</f>
        <v>#N/A</v>
      </c>
      <c r="K820" s="55" t="str">
        <f>if(len(vlookup(A820,'Input - Capacities'!$F$3:$W$2013,14,0))&gt;0,vlookup(A820,'Input - Capacities'!$F$3:$W$2013,14,0),"-")</f>
        <v>#N/A</v>
      </c>
      <c r="L820" s="53" t="str">
        <f>if(len(vlookup(A820,'Input - Capacities'!$F$3:$W$2013,17,0))&gt;0,vlookup(A820,'Input - Capacities'!$F$3:$W$2013,17,0),"-")</f>
        <v>#N/A</v>
      </c>
      <c r="M820" s="53" t="str">
        <f>if(len(vlookup(A820,'Input - Capacities'!$F$3:$W$2013,18,0))&gt;0,vlookup(A820,'Input - Capacities'!$F$3:$W$2013,18,0),"-")</f>
        <v>#N/A</v>
      </c>
    </row>
    <row r="821">
      <c r="A821" s="53" t="str">
        <f t="array" ref="A821">IFERROR(INDEX('Input - Capacities'!$F$3:$F$1128, MATCH(0,COUNTIF($A$1:A820, 'Input - Capacities'!$F$3:$F$1128), 0)),"")</f>
        <v/>
      </c>
      <c r="B821" s="53" t="str">
        <f t="shared" si="2"/>
        <v/>
      </c>
      <c r="C821" s="53" t="str">
        <f t="shared" si="3"/>
        <v/>
      </c>
      <c r="D821" s="53" t="str">
        <f t="shared" ref="D821:E821" si="822">left(B821,3)</f>
        <v/>
      </c>
      <c r="E821" s="53" t="str">
        <f t="shared" si="822"/>
        <v/>
      </c>
      <c r="F821" s="53">
        <f>max(SUMIFS('Input - Capacities'!$I$3:$I$1128,'Input - Capacities'!$F$3:$F$1128,A821))</f>
        <v>0</v>
      </c>
      <c r="G821" s="53">
        <f>max(SUMIFS('Input - Capacities'!$J$3:$J$1128,'Input - Capacities'!$F$3:$F$1128,A821))*-1</f>
        <v>0</v>
      </c>
      <c r="H821" s="53" t="str">
        <f>if(len(vlookup(A821,'Input - Capacities'!$F$3:$W$2013,6,0))&gt;0,vlookup(A821,'Input - Capacities'!$F$3:$W$2013,6,0),"-")</f>
        <v>#N/A</v>
      </c>
      <c r="I821" s="53" t="str">
        <f>if(len(vlookup(A821,'Input - Capacities'!$F$3:$W$2013,7,0))&gt;0,vlookup(A821,'Input - Capacities'!$F$3:$W$2013,7,0),"-")</f>
        <v>#N/A</v>
      </c>
      <c r="J821" s="55" t="str">
        <f>if(len(vlookup(A821,'Input - Capacities'!$F$3:$W$2013,13,0))&gt;0,vlookup(A821,'Input - Capacities'!$F$3:$W$2013,13,0),"-")</f>
        <v>#N/A</v>
      </c>
      <c r="K821" s="55" t="str">
        <f>if(len(vlookup(A821,'Input - Capacities'!$F$3:$W$2013,14,0))&gt;0,vlookup(A821,'Input - Capacities'!$F$3:$W$2013,14,0),"-")</f>
        <v>#N/A</v>
      </c>
      <c r="L821" s="53" t="str">
        <f>if(len(vlookup(A821,'Input - Capacities'!$F$3:$W$2013,17,0))&gt;0,vlookup(A821,'Input - Capacities'!$F$3:$W$2013,17,0),"-")</f>
        <v>#N/A</v>
      </c>
      <c r="M821" s="53" t="str">
        <f>if(len(vlookup(A821,'Input - Capacities'!$F$3:$W$2013,18,0))&gt;0,vlookup(A821,'Input - Capacities'!$F$3:$W$2013,18,0),"-")</f>
        <v>#N/A</v>
      </c>
    </row>
    <row r="822">
      <c r="A822" s="53" t="str">
        <f t="array" ref="A822">IFERROR(INDEX('Input - Capacities'!$F$3:$F$1128, MATCH(0,COUNTIF($A$1:A821, 'Input - Capacities'!$F$3:$F$1128), 0)),"")</f>
        <v/>
      </c>
      <c r="B822" s="53" t="str">
        <f t="shared" si="2"/>
        <v/>
      </c>
      <c r="C822" s="53" t="str">
        <f t="shared" si="3"/>
        <v/>
      </c>
      <c r="D822" s="53" t="str">
        <f t="shared" ref="D822:E822" si="823">left(B822,3)</f>
        <v/>
      </c>
      <c r="E822" s="53" t="str">
        <f t="shared" si="823"/>
        <v/>
      </c>
      <c r="F822" s="53">
        <f>max(SUMIFS('Input - Capacities'!$I$3:$I$1128,'Input - Capacities'!$F$3:$F$1128,A822))</f>
        <v>0</v>
      </c>
      <c r="G822" s="53">
        <f>max(SUMIFS('Input - Capacities'!$J$3:$J$1128,'Input - Capacities'!$F$3:$F$1128,A822))*-1</f>
        <v>0</v>
      </c>
      <c r="H822" s="53" t="str">
        <f>if(len(vlookup(A822,'Input - Capacities'!$F$3:$W$2013,6,0))&gt;0,vlookup(A822,'Input - Capacities'!$F$3:$W$2013,6,0),"-")</f>
        <v>#N/A</v>
      </c>
      <c r="I822" s="53" t="str">
        <f>if(len(vlookup(A822,'Input - Capacities'!$F$3:$W$2013,7,0))&gt;0,vlookup(A822,'Input - Capacities'!$F$3:$W$2013,7,0),"-")</f>
        <v>#N/A</v>
      </c>
      <c r="J822" s="55" t="str">
        <f>if(len(vlookup(A822,'Input - Capacities'!$F$3:$W$2013,13,0))&gt;0,vlookup(A822,'Input - Capacities'!$F$3:$W$2013,13,0),"-")</f>
        <v>#N/A</v>
      </c>
      <c r="K822" s="55" t="str">
        <f>if(len(vlookup(A822,'Input - Capacities'!$F$3:$W$2013,14,0))&gt;0,vlookup(A822,'Input - Capacities'!$F$3:$W$2013,14,0),"-")</f>
        <v>#N/A</v>
      </c>
      <c r="L822" s="53" t="str">
        <f>if(len(vlookup(A822,'Input - Capacities'!$F$3:$W$2013,17,0))&gt;0,vlookup(A822,'Input - Capacities'!$F$3:$W$2013,17,0),"-")</f>
        <v>#N/A</v>
      </c>
      <c r="M822" s="53" t="str">
        <f>if(len(vlookup(A822,'Input - Capacities'!$F$3:$W$2013,18,0))&gt;0,vlookup(A822,'Input - Capacities'!$F$3:$W$2013,18,0),"-")</f>
        <v>#N/A</v>
      </c>
    </row>
    <row r="823">
      <c r="A823" s="53" t="str">
        <f t="array" ref="A823">IFERROR(INDEX('Input - Capacities'!$F$3:$F$1128, MATCH(0,COUNTIF($A$1:A822, 'Input - Capacities'!$F$3:$F$1128), 0)),"")</f>
        <v/>
      </c>
      <c r="B823" s="53" t="str">
        <f t="shared" si="2"/>
        <v/>
      </c>
      <c r="C823" s="53" t="str">
        <f t="shared" si="3"/>
        <v/>
      </c>
      <c r="D823" s="53" t="str">
        <f t="shared" ref="D823:E823" si="824">left(B823,3)</f>
        <v/>
      </c>
      <c r="E823" s="53" t="str">
        <f t="shared" si="824"/>
        <v/>
      </c>
      <c r="F823" s="53">
        <f>max(SUMIFS('Input - Capacities'!$I$3:$I$1128,'Input - Capacities'!$F$3:$F$1128,A823))</f>
        <v>0</v>
      </c>
      <c r="G823" s="53">
        <f>max(SUMIFS('Input - Capacities'!$J$3:$J$1128,'Input - Capacities'!$F$3:$F$1128,A823))*-1</f>
        <v>0</v>
      </c>
      <c r="H823" s="53" t="str">
        <f>if(len(vlookup(A823,'Input - Capacities'!$F$3:$W$2013,6,0))&gt;0,vlookup(A823,'Input - Capacities'!$F$3:$W$2013,6,0),"-")</f>
        <v>#N/A</v>
      </c>
      <c r="I823" s="53" t="str">
        <f>if(len(vlookup(A823,'Input - Capacities'!$F$3:$W$2013,7,0))&gt;0,vlookup(A823,'Input - Capacities'!$F$3:$W$2013,7,0),"-")</f>
        <v>#N/A</v>
      </c>
      <c r="J823" s="55" t="str">
        <f>if(len(vlookup(A823,'Input - Capacities'!$F$3:$W$2013,13,0))&gt;0,vlookup(A823,'Input - Capacities'!$F$3:$W$2013,13,0),"-")</f>
        <v>#N/A</v>
      </c>
      <c r="K823" s="55" t="str">
        <f>if(len(vlookup(A823,'Input - Capacities'!$F$3:$W$2013,14,0))&gt;0,vlookup(A823,'Input - Capacities'!$F$3:$W$2013,14,0),"-")</f>
        <v>#N/A</v>
      </c>
      <c r="L823" s="53" t="str">
        <f>if(len(vlookup(A823,'Input - Capacities'!$F$3:$W$2013,17,0))&gt;0,vlookup(A823,'Input - Capacities'!$F$3:$W$2013,17,0),"-")</f>
        <v>#N/A</v>
      </c>
      <c r="M823" s="53" t="str">
        <f>if(len(vlookup(A823,'Input - Capacities'!$F$3:$W$2013,18,0))&gt;0,vlookup(A823,'Input - Capacities'!$F$3:$W$2013,18,0),"-")</f>
        <v>#N/A</v>
      </c>
    </row>
    <row r="824">
      <c r="A824" s="53" t="str">
        <f t="array" ref="A824">IFERROR(INDEX('Input - Capacities'!$F$3:$F$1128, MATCH(0,COUNTIF($A$1:A823, 'Input - Capacities'!$F$3:$F$1128), 0)),"")</f>
        <v/>
      </c>
      <c r="B824" s="53" t="str">
        <f t="shared" si="2"/>
        <v/>
      </c>
      <c r="C824" s="53" t="str">
        <f t="shared" si="3"/>
        <v/>
      </c>
      <c r="D824" s="53" t="str">
        <f t="shared" ref="D824:E824" si="825">left(B824,3)</f>
        <v/>
      </c>
      <c r="E824" s="53" t="str">
        <f t="shared" si="825"/>
        <v/>
      </c>
      <c r="F824" s="53">
        <f>max(SUMIFS('Input - Capacities'!$I$3:$I$1128,'Input - Capacities'!$F$3:$F$1128,A824))</f>
        <v>0</v>
      </c>
      <c r="G824" s="53">
        <f>max(SUMIFS('Input - Capacities'!$J$3:$J$1128,'Input - Capacities'!$F$3:$F$1128,A824))*-1</f>
        <v>0</v>
      </c>
      <c r="H824" s="53" t="str">
        <f>if(len(vlookup(A824,'Input - Capacities'!$F$3:$W$2013,6,0))&gt;0,vlookup(A824,'Input - Capacities'!$F$3:$W$2013,6,0),"-")</f>
        <v>#N/A</v>
      </c>
      <c r="I824" s="53" t="str">
        <f>if(len(vlookup(A824,'Input - Capacities'!$F$3:$W$2013,7,0))&gt;0,vlookup(A824,'Input - Capacities'!$F$3:$W$2013,7,0),"-")</f>
        <v>#N/A</v>
      </c>
      <c r="J824" s="55" t="str">
        <f>if(len(vlookup(A824,'Input - Capacities'!$F$3:$W$2013,13,0))&gt;0,vlookup(A824,'Input - Capacities'!$F$3:$W$2013,13,0),"-")</f>
        <v>#N/A</v>
      </c>
      <c r="K824" s="55" t="str">
        <f>if(len(vlookup(A824,'Input - Capacities'!$F$3:$W$2013,14,0))&gt;0,vlookup(A824,'Input - Capacities'!$F$3:$W$2013,14,0),"-")</f>
        <v>#N/A</v>
      </c>
      <c r="L824" s="53" t="str">
        <f>if(len(vlookup(A824,'Input - Capacities'!$F$3:$W$2013,17,0))&gt;0,vlookup(A824,'Input - Capacities'!$F$3:$W$2013,17,0),"-")</f>
        <v>#N/A</v>
      </c>
      <c r="M824" s="53" t="str">
        <f>if(len(vlookup(A824,'Input - Capacities'!$F$3:$W$2013,18,0))&gt;0,vlookup(A824,'Input - Capacities'!$F$3:$W$2013,18,0),"-")</f>
        <v>#N/A</v>
      </c>
    </row>
    <row r="825">
      <c r="A825" s="53" t="str">
        <f t="array" ref="A825">IFERROR(INDEX('Input - Capacities'!$F$3:$F$1128, MATCH(0,COUNTIF($A$1:A824, 'Input - Capacities'!$F$3:$F$1128), 0)),"")</f>
        <v/>
      </c>
      <c r="B825" s="53" t="str">
        <f t="shared" si="2"/>
        <v/>
      </c>
      <c r="C825" s="53" t="str">
        <f t="shared" si="3"/>
        <v/>
      </c>
      <c r="D825" s="53" t="str">
        <f t="shared" ref="D825:E825" si="826">left(B825,3)</f>
        <v/>
      </c>
      <c r="E825" s="53" t="str">
        <f t="shared" si="826"/>
        <v/>
      </c>
      <c r="F825" s="53">
        <f>max(SUMIFS('Input - Capacities'!$I$3:$I$1128,'Input - Capacities'!$F$3:$F$1128,A825))</f>
        <v>0</v>
      </c>
      <c r="G825" s="53">
        <f>max(SUMIFS('Input - Capacities'!$J$3:$J$1128,'Input - Capacities'!$F$3:$F$1128,A825))*-1</f>
        <v>0</v>
      </c>
      <c r="H825" s="53" t="str">
        <f>if(len(vlookup(A825,'Input - Capacities'!$F$3:$W$2013,6,0))&gt;0,vlookup(A825,'Input - Capacities'!$F$3:$W$2013,6,0),"-")</f>
        <v>#N/A</v>
      </c>
      <c r="I825" s="53" t="str">
        <f>if(len(vlookup(A825,'Input - Capacities'!$F$3:$W$2013,7,0))&gt;0,vlookup(A825,'Input - Capacities'!$F$3:$W$2013,7,0),"-")</f>
        <v>#N/A</v>
      </c>
      <c r="J825" s="55" t="str">
        <f>if(len(vlookup(A825,'Input - Capacities'!$F$3:$W$2013,13,0))&gt;0,vlookup(A825,'Input - Capacities'!$F$3:$W$2013,13,0),"-")</f>
        <v>#N/A</v>
      </c>
      <c r="K825" s="55" t="str">
        <f>if(len(vlookup(A825,'Input - Capacities'!$F$3:$W$2013,14,0))&gt;0,vlookup(A825,'Input - Capacities'!$F$3:$W$2013,14,0),"-")</f>
        <v>#N/A</v>
      </c>
      <c r="L825" s="53" t="str">
        <f>if(len(vlookup(A825,'Input - Capacities'!$F$3:$W$2013,17,0))&gt;0,vlookup(A825,'Input - Capacities'!$F$3:$W$2013,17,0),"-")</f>
        <v>#N/A</v>
      </c>
      <c r="M825" s="53" t="str">
        <f>if(len(vlookup(A825,'Input - Capacities'!$F$3:$W$2013,18,0))&gt;0,vlookup(A825,'Input - Capacities'!$F$3:$W$2013,18,0),"-")</f>
        <v>#N/A</v>
      </c>
    </row>
    <row r="826">
      <c r="A826" s="53" t="str">
        <f t="array" ref="A826">IFERROR(INDEX('Input - Capacities'!$F$3:$F$1128, MATCH(0,COUNTIF($A$1:A825, 'Input - Capacities'!$F$3:$F$1128), 0)),"")</f>
        <v/>
      </c>
      <c r="B826" s="53" t="str">
        <f t="shared" si="2"/>
        <v/>
      </c>
      <c r="C826" s="53" t="str">
        <f t="shared" si="3"/>
        <v/>
      </c>
      <c r="D826" s="53" t="str">
        <f t="shared" ref="D826:E826" si="827">left(B826,3)</f>
        <v/>
      </c>
      <c r="E826" s="53" t="str">
        <f t="shared" si="827"/>
        <v/>
      </c>
      <c r="F826" s="53">
        <f>max(SUMIFS('Input - Capacities'!$I$3:$I$1128,'Input - Capacities'!$F$3:$F$1128,A826))</f>
        <v>0</v>
      </c>
      <c r="G826" s="53">
        <f>max(SUMIFS('Input - Capacities'!$J$3:$J$1128,'Input - Capacities'!$F$3:$F$1128,A826))*-1</f>
        <v>0</v>
      </c>
      <c r="H826" s="53" t="str">
        <f>if(len(vlookup(A826,'Input - Capacities'!$F$3:$W$2013,6,0))&gt;0,vlookup(A826,'Input - Capacities'!$F$3:$W$2013,6,0),"-")</f>
        <v>#N/A</v>
      </c>
      <c r="I826" s="53" t="str">
        <f>if(len(vlookup(A826,'Input - Capacities'!$F$3:$W$2013,7,0))&gt;0,vlookup(A826,'Input - Capacities'!$F$3:$W$2013,7,0),"-")</f>
        <v>#N/A</v>
      </c>
      <c r="J826" s="55" t="str">
        <f>if(len(vlookup(A826,'Input - Capacities'!$F$3:$W$2013,13,0))&gt;0,vlookup(A826,'Input - Capacities'!$F$3:$W$2013,13,0),"-")</f>
        <v>#N/A</v>
      </c>
      <c r="K826" s="55" t="str">
        <f>if(len(vlookup(A826,'Input - Capacities'!$F$3:$W$2013,14,0))&gt;0,vlookup(A826,'Input - Capacities'!$F$3:$W$2013,14,0),"-")</f>
        <v>#N/A</v>
      </c>
      <c r="L826" s="53" t="str">
        <f>if(len(vlookup(A826,'Input - Capacities'!$F$3:$W$2013,17,0))&gt;0,vlookup(A826,'Input - Capacities'!$F$3:$W$2013,17,0),"-")</f>
        <v>#N/A</v>
      </c>
      <c r="M826" s="53" t="str">
        <f>if(len(vlookup(A826,'Input - Capacities'!$F$3:$W$2013,18,0))&gt;0,vlookup(A826,'Input - Capacities'!$F$3:$W$2013,18,0),"-")</f>
        <v>#N/A</v>
      </c>
    </row>
    <row r="827">
      <c r="A827" s="53" t="str">
        <f t="array" ref="A827">IFERROR(INDEX('Input - Capacities'!$F$3:$F$1128, MATCH(0,COUNTIF($A$1:A826, 'Input - Capacities'!$F$3:$F$1128), 0)),"")</f>
        <v/>
      </c>
      <c r="B827" s="53" t="str">
        <f t="shared" si="2"/>
        <v/>
      </c>
      <c r="C827" s="53" t="str">
        <f t="shared" si="3"/>
        <v/>
      </c>
      <c r="D827" s="53" t="str">
        <f t="shared" ref="D827:E827" si="828">left(B827,3)</f>
        <v/>
      </c>
      <c r="E827" s="53" t="str">
        <f t="shared" si="828"/>
        <v/>
      </c>
      <c r="F827" s="53">
        <f>max(SUMIFS('Input - Capacities'!$I$3:$I$1128,'Input - Capacities'!$F$3:$F$1128,A827))</f>
        <v>0</v>
      </c>
      <c r="G827" s="53">
        <f>max(SUMIFS('Input - Capacities'!$J$3:$J$1128,'Input - Capacities'!$F$3:$F$1128,A827))*-1</f>
        <v>0</v>
      </c>
      <c r="H827" s="53" t="str">
        <f>if(len(vlookup(A827,'Input - Capacities'!$F$3:$W$2013,6,0))&gt;0,vlookup(A827,'Input - Capacities'!$F$3:$W$2013,6,0),"-")</f>
        <v>#N/A</v>
      </c>
      <c r="I827" s="53" t="str">
        <f>if(len(vlookup(A827,'Input - Capacities'!$F$3:$W$2013,7,0))&gt;0,vlookup(A827,'Input - Capacities'!$F$3:$W$2013,7,0),"-")</f>
        <v>#N/A</v>
      </c>
      <c r="J827" s="55" t="str">
        <f>if(len(vlookup(A827,'Input - Capacities'!$F$3:$W$2013,13,0))&gt;0,vlookup(A827,'Input - Capacities'!$F$3:$W$2013,13,0),"-")</f>
        <v>#N/A</v>
      </c>
      <c r="K827" s="55" t="str">
        <f>if(len(vlookup(A827,'Input - Capacities'!$F$3:$W$2013,14,0))&gt;0,vlookup(A827,'Input - Capacities'!$F$3:$W$2013,14,0),"-")</f>
        <v>#N/A</v>
      </c>
      <c r="L827" s="53" t="str">
        <f>if(len(vlookup(A827,'Input - Capacities'!$F$3:$W$2013,17,0))&gt;0,vlookup(A827,'Input - Capacities'!$F$3:$W$2013,17,0),"-")</f>
        <v>#N/A</v>
      </c>
      <c r="M827" s="53" t="str">
        <f>if(len(vlookup(A827,'Input - Capacities'!$F$3:$W$2013,18,0))&gt;0,vlookup(A827,'Input - Capacities'!$F$3:$W$2013,18,0),"-")</f>
        <v>#N/A</v>
      </c>
    </row>
    <row r="828">
      <c r="A828" s="53" t="str">
        <f t="array" ref="A828">IFERROR(INDEX('Input - Capacities'!$F$3:$F$1128, MATCH(0,COUNTIF($A$1:A827, 'Input - Capacities'!$F$3:$F$1128), 0)),"")</f>
        <v/>
      </c>
      <c r="B828" s="53" t="str">
        <f t="shared" si="2"/>
        <v/>
      </c>
      <c r="C828" s="53" t="str">
        <f t="shared" si="3"/>
        <v/>
      </c>
      <c r="D828" s="53" t="str">
        <f t="shared" ref="D828:E828" si="829">left(B828,3)</f>
        <v/>
      </c>
      <c r="E828" s="53" t="str">
        <f t="shared" si="829"/>
        <v/>
      </c>
      <c r="F828" s="53">
        <f>max(SUMIFS('Input - Capacities'!$I$3:$I$1128,'Input - Capacities'!$F$3:$F$1128,A828))</f>
        <v>0</v>
      </c>
      <c r="G828" s="53">
        <f>max(SUMIFS('Input - Capacities'!$J$3:$J$1128,'Input - Capacities'!$F$3:$F$1128,A828))*-1</f>
        <v>0</v>
      </c>
      <c r="H828" s="53" t="str">
        <f>if(len(vlookup(A828,'Input - Capacities'!$F$3:$W$2013,6,0))&gt;0,vlookup(A828,'Input - Capacities'!$F$3:$W$2013,6,0),"-")</f>
        <v>#N/A</v>
      </c>
      <c r="I828" s="53" t="str">
        <f>if(len(vlookup(A828,'Input - Capacities'!$F$3:$W$2013,7,0))&gt;0,vlookup(A828,'Input - Capacities'!$F$3:$W$2013,7,0),"-")</f>
        <v>#N/A</v>
      </c>
      <c r="J828" s="55" t="str">
        <f>if(len(vlookup(A828,'Input - Capacities'!$F$3:$W$2013,13,0))&gt;0,vlookup(A828,'Input - Capacities'!$F$3:$W$2013,13,0),"-")</f>
        <v>#N/A</v>
      </c>
      <c r="K828" s="55" t="str">
        <f>if(len(vlookup(A828,'Input - Capacities'!$F$3:$W$2013,14,0))&gt;0,vlookup(A828,'Input - Capacities'!$F$3:$W$2013,14,0),"-")</f>
        <v>#N/A</v>
      </c>
      <c r="L828" s="53" t="str">
        <f>if(len(vlookup(A828,'Input - Capacities'!$F$3:$W$2013,17,0))&gt;0,vlookup(A828,'Input - Capacities'!$F$3:$W$2013,17,0),"-")</f>
        <v>#N/A</v>
      </c>
      <c r="M828" s="53" t="str">
        <f>if(len(vlookup(A828,'Input - Capacities'!$F$3:$W$2013,18,0))&gt;0,vlookup(A828,'Input - Capacities'!$F$3:$W$2013,18,0),"-")</f>
        <v>#N/A</v>
      </c>
    </row>
    <row r="829">
      <c r="A829" s="53" t="str">
        <f t="array" ref="A829">IFERROR(INDEX('Input - Capacities'!$F$3:$F$1128, MATCH(0,COUNTIF($A$1:A828, 'Input - Capacities'!$F$3:$F$1128), 0)),"")</f>
        <v/>
      </c>
      <c r="B829" s="53" t="str">
        <f t="shared" si="2"/>
        <v/>
      </c>
      <c r="C829" s="53" t="str">
        <f t="shared" si="3"/>
        <v/>
      </c>
      <c r="D829" s="53" t="str">
        <f t="shared" ref="D829:E829" si="830">left(B829,3)</f>
        <v/>
      </c>
      <c r="E829" s="53" t="str">
        <f t="shared" si="830"/>
        <v/>
      </c>
      <c r="F829" s="53">
        <f>max(SUMIFS('Input - Capacities'!$I$3:$I$1128,'Input - Capacities'!$F$3:$F$1128,A829))</f>
        <v>0</v>
      </c>
      <c r="G829" s="53">
        <f>max(SUMIFS('Input - Capacities'!$J$3:$J$1128,'Input - Capacities'!$F$3:$F$1128,A829))*-1</f>
        <v>0</v>
      </c>
      <c r="H829" s="53" t="str">
        <f>if(len(vlookup(A829,'Input - Capacities'!$F$3:$W$2013,6,0))&gt;0,vlookup(A829,'Input - Capacities'!$F$3:$W$2013,6,0),"-")</f>
        <v>#N/A</v>
      </c>
      <c r="I829" s="53" t="str">
        <f>if(len(vlookup(A829,'Input - Capacities'!$F$3:$W$2013,7,0))&gt;0,vlookup(A829,'Input - Capacities'!$F$3:$W$2013,7,0),"-")</f>
        <v>#N/A</v>
      </c>
      <c r="J829" s="55" t="str">
        <f>if(len(vlookup(A829,'Input - Capacities'!$F$3:$W$2013,13,0))&gt;0,vlookup(A829,'Input - Capacities'!$F$3:$W$2013,13,0),"-")</f>
        <v>#N/A</v>
      </c>
      <c r="K829" s="55" t="str">
        <f>if(len(vlookup(A829,'Input - Capacities'!$F$3:$W$2013,14,0))&gt;0,vlookup(A829,'Input - Capacities'!$F$3:$W$2013,14,0),"-")</f>
        <v>#N/A</v>
      </c>
      <c r="L829" s="53" t="str">
        <f>if(len(vlookup(A829,'Input - Capacities'!$F$3:$W$2013,17,0))&gt;0,vlookup(A829,'Input - Capacities'!$F$3:$W$2013,17,0),"-")</f>
        <v>#N/A</v>
      </c>
      <c r="M829" s="53" t="str">
        <f>if(len(vlookup(A829,'Input - Capacities'!$F$3:$W$2013,18,0))&gt;0,vlookup(A829,'Input - Capacities'!$F$3:$W$2013,18,0),"-")</f>
        <v>#N/A</v>
      </c>
    </row>
    <row r="830">
      <c r="A830" s="53" t="str">
        <f t="array" ref="A830">IFERROR(INDEX('Input - Capacities'!$F$3:$F$1128, MATCH(0,COUNTIF($A$1:A829, 'Input - Capacities'!$F$3:$F$1128), 0)),"")</f>
        <v/>
      </c>
      <c r="B830" s="53" t="str">
        <f t="shared" si="2"/>
        <v/>
      </c>
      <c r="C830" s="53" t="str">
        <f t="shared" si="3"/>
        <v/>
      </c>
      <c r="D830" s="53" t="str">
        <f t="shared" ref="D830:E830" si="831">left(B830,3)</f>
        <v/>
      </c>
      <c r="E830" s="53" t="str">
        <f t="shared" si="831"/>
        <v/>
      </c>
      <c r="F830" s="53">
        <f>max(SUMIFS('Input - Capacities'!$I$3:$I$1128,'Input - Capacities'!$F$3:$F$1128,A830))</f>
        <v>0</v>
      </c>
      <c r="G830" s="53">
        <f>max(SUMIFS('Input - Capacities'!$J$3:$J$1128,'Input - Capacities'!$F$3:$F$1128,A830))*-1</f>
        <v>0</v>
      </c>
      <c r="H830" s="53" t="str">
        <f>if(len(vlookup(A830,'Input - Capacities'!$F$3:$W$2013,6,0))&gt;0,vlookup(A830,'Input - Capacities'!$F$3:$W$2013,6,0),"-")</f>
        <v>#N/A</v>
      </c>
      <c r="I830" s="53" t="str">
        <f>if(len(vlookup(A830,'Input - Capacities'!$F$3:$W$2013,7,0))&gt;0,vlookup(A830,'Input - Capacities'!$F$3:$W$2013,7,0),"-")</f>
        <v>#N/A</v>
      </c>
      <c r="J830" s="55" t="str">
        <f>if(len(vlookup(A830,'Input - Capacities'!$F$3:$W$2013,13,0))&gt;0,vlookup(A830,'Input - Capacities'!$F$3:$W$2013,13,0),"-")</f>
        <v>#N/A</v>
      </c>
      <c r="K830" s="55" t="str">
        <f>if(len(vlookup(A830,'Input - Capacities'!$F$3:$W$2013,14,0))&gt;0,vlookup(A830,'Input - Capacities'!$F$3:$W$2013,14,0),"-")</f>
        <v>#N/A</v>
      </c>
      <c r="L830" s="53" t="str">
        <f>if(len(vlookup(A830,'Input - Capacities'!$F$3:$W$2013,17,0))&gt;0,vlookup(A830,'Input - Capacities'!$F$3:$W$2013,17,0),"-")</f>
        <v>#N/A</v>
      </c>
      <c r="M830" s="53" t="str">
        <f>if(len(vlookup(A830,'Input - Capacities'!$F$3:$W$2013,18,0))&gt;0,vlookup(A830,'Input - Capacities'!$F$3:$W$2013,18,0),"-")</f>
        <v>#N/A</v>
      </c>
    </row>
    <row r="831">
      <c r="A831" s="53" t="str">
        <f t="array" ref="A831">IFERROR(INDEX('Input - Capacities'!$F$3:$F$1128, MATCH(0,COUNTIF($A$1:A830, 'Input - Capacities'!$F$3:$F$1128), 0)),"")</f>
        <v/>
      </c>
      <c r="B831" s="53" t="str">
        <f t="shared" si="2"/>
        <v/>
      </c>
      <c r="C831" s="53" t="str">
        <f t="shared" si="3"/>
        <v/>
      </c>
      <c r="D831" s="53" t="str">
        <f t="shared" ref="D831:E831" si="832">left(B831,3)</f>
        <v/>
      </c>
      <c r="E831" s="53" t="str">
        <f t="shared" si="832"/>
        <v/>
      </c>
      <c r="F831" s="53">
        <f>max(SUMIFS('Input - Capacities'!$I$3:$I$1128,'Input - Capacities'!$F$3:$F$1128,A831))</f>
        <v>0</v>
      </c>
      <c r="G831" s="53">
        <f>max(SUMIFS('Input - Capacities'!$J$3:$J$1128,'Input - Capacities'!$F$3:$F$1128,A831))*-1</f>
        <v>0</v>
      </c>
      <c r="H831" s="53" t="str">
        <f>if(len(vlookup(A831,'Input - Capacities'!$F$3:$W$2013,6,0))&gt;0,vlookup(A831,'Input - Capacities'!$F$3:$W$2013,6,0),"-")</f>
        <v>#N/A</v>
      </c>
      <c r="I831" s="53" t="str">
        <f>if(len(vlookup(A831,'Input - Capacities'!$F$3:$W$2013,7,0))&gt;0,vlookup(A831,'Input - Capacities'!$F$3:$W$2013,7,0),"-")</f>
        <v>#N/A</v>
      </c>
      <c r="J831" s="55" t="str">
        <f>if(len(vlookup(A831,'Input - Capacities'!$F$3:$W$2013,13,0))&gt;0,vlookup(A831,'Input - Capacities'!$F$3:$W$2013,13,0),"-")</f>
        <v>#N/A</v>
      </c>
      <c r="K831" s="55" t="str">
        <f>if(len(vlookup(A831,'Input - Capacities'!$F$3:$W$2013,14,0))&gt;0,vlookup(A831,'Input - Capacities'!$F$3:$W$2013,14,0),"-")</f>
        <v>#N/A</v>
      </c>
      <c r="L831" s="53" t="str">
        <f>if(len(vlookup(A831,'Input - Capacities'!$F$3:$W$2013,17,0))&gt;0,vlookup(A831,'Input - Capacities'!$F$3:$W$2013,17,0),"-")</f>
        <v>#N/A</v>
      </c>
      <c r="M831" s="53" t="str">
        <f>if(len(vlookup(A831,'Input - Capacities'!$F$3:$W$2013,18,0))&gt;0,vlookup(A831,'Input - Capacities'!$F$3:$W$2013,18,0),"-")</f>
        <v>#N/A</v>
      </c>
    </row>
    <row r="832">
      <c r="A832" s="53" t="str">
        <f t="array" ref="A832">IFERROR(INDEX('Input - Capacities'!$F$3:$F$1128, MATCH(0,COUNTIF($A$1:A831, 'Input - Capacities'!$F$3:$F$1128), 0)),"")</f>
        <v/>
      </c>
      <c r="B832" s="53" t="str">
        <f t="shared" si="2"/>
        <v/>
      </c>
      <c r="C832" s="53" t="str">
        <f t="shared" si="3"/>
        <v/>
      </c>
      <c r="D832" s="53" t="str">
        <f t="shared" ref="D832:E832" si="833">left(B832,3)</f>
        <v/>
      </c>
      <c r="E832" s="53" t="str">
        <f t="shared" si="833"/>
        <v/>
      </c>
      <c r="F832" s="53">
        <f>max(SUMIFS('Input - Capacities'!$I$3:$I$1128,'Input - Capacities'!$F$3:$F$1128,A832))</f>
        <v>0</v>
      </c>
      <c r="G832" s="53">
        <f>max(SUMIFS('Input - Capacities'!$J$3:$J$1128,'Input - Capacities'!$F$3:$F$1128,A832))*-1</f>
        <v>0</v>
      </c>
      <c r="H832" s="53" t="str">
        <f>if(len(vlookup(A832,'Input - Capacities'!$F$3:$W$2013,6,0))&gt;0,vlookup(A832,'Input - Capacities'!$F$3:$W$2013,6,0),"-")</f>
        <v>#N/A</v>
      </c>
      <c r="I832" s="53" t="str">
        <f>if(len(vlookup(A832,'Input - Capacities'!$F$3:$W$2013,7,0))&gt;0,vlookup(A832,'Input - Capacities'!$F$3:$W$2013,7,0),"-")</f>
        <v>#N/A</v>
      </c>
      <c r="J832" s="55" t="str">
        <f>if(len(vlookup(A832,'Input - Capacities'!$F$3:$W$2013,13,0))&gt;0,vlookup(A832,'Input - Capacities'!$F$3:$W$2013,13,0),"-")</f>
        <v>#N/A</v>
      </c>
      <c r="K832" s="55" t="str">
        <f>if(len(vlookup(A832,'Input - Capacities'!$F$3:$W$2013,14,0))&gt;0,vlookup(A832,'Input - Capacities'!$F$3:$W$2013,14,0),"-")</f>
        <v>#N/A</v>
      </c>
      <c r="L832" s="53" t="str">
        <f>if(len(vlookup(A832,'Input - Capacities'!$F$3:$W$2013,17,0))&gt;0,vlookup(A832,'Input - Capacities'!$F$3:$W$2013,17,0),"-")</f>
        <v>#N/A</v>
      </c>
      <c r="M832" s="53" t="str">
        <f>if(len(vlookup(A832,'Input - Capacities'!$F$3:$W$2013,18,0))&gt;0,vlookup(A832,'Input - Capacities'!$F$3:$W$2013,18,0),"-")</f>
        <v>#N/A</v>
      </c>
    </row>
    <row r="833">
      <c r="A833" s="53" t="str">
        <f t="array" ref="A833">IFERROR(INDEX('Input - Capacities'!$F$3:$F$1128, MATCH(0,COUNTIF($A$1:A832, 'Input - Capacities'!$F$3:$F$1128), 0)),"")</f>
        <v/>
      </c>
      <c r="B833" s="53" t="str">
        <f t="shared" si="2"/>
        <v/>
      </c>
      <c r="C833" s="53" t="str">
        <f t="shared" si="3"/>
        <v/>
      </c>
      <c r="D833" s="53" t="str">
        <f t="shared" ref="D833:E833" si="834">left(B833,3)</f>
        <v/>
      </c>
      <c r="E833" s="53" t="str">
        <f t="shared" si="834"/>
        <v/>
      </c>
      <c r="F833" s="53">
        <f>max(SUMIFS('Input - Capacities'!$I$3:$I$1128,'Input - Capacities'!$F$3:$F$1128,A833))</f>
        <v>0</v>
      </c>
      <c r="G833" s="53">
        <f>max(SUMIFS('Input - Capacities'!$J$3:$J$1128,'Input - Capacities'!$F$3:$F$1128,A833))*-1</f>
        <v>0</v>
      </c>
      <c r="H833" s="53" t="str">
        <f>if(len(vlookup(A833,'Input - Capacities'!$F$3:$W$2013,6,0))&gt;0,vlookup(A833,'Input - Capacities'!$F$3:$W$2013,6,0),"-")</f>
        <v>#N/A</v>
      </c>
      <c r="I833" s="53" t="str">
        <f>if(len(vlookup(A833,'Input - Capacities'!$F$3:$W$2013,7,0))&gt;0,vlookup(A833,'Input - Capacities'!$F$3:$W$2013,7,0),"-")</f>
        <v>#N/A</v>
      </c>
      <c r="J833" s="55" t="str">
        <f>if(len(vlookup(A833,'Input - Capacities'!$F$3:$W$2013,13,0))&gt;0,vlookup(A833,'Input - Capacities'!$F$3:$W$2013,13,0),"-")</f>
        <v>#N/A</v>
      </c>
      <c r="K833" s="55" t="str">
        <f>if(len(vlookup(A833,'Input - Capacities'!$F$3:$W$2013,14,0))&gt;0,vlookup(A833,'Input - Capacities'!$F$3:$W$2013,14,0),"-")</f>
        <v>#N/A</v>
      </c>
      <c r="L833" s="53" t="str">
        <f>if(len(vlookup(A833,'Input - Capacities'!$F$3:$W$2013,17,0))&gt;0,vlookup(A833,'Input - Capacities'!$F$3:$W$2013,17,0),"-")</f>
        <v>#N/A</v>
      </c>
      <c r="M833" s="53" t="str">
        <f>if(len(vlookup(A833,'Input - Capacities'!$F$3:$W$2013,18,0))&gt;0,vlookup(A833,'Input - Capacities'!$F$3:$W$2013,18,0),"-")</f>
        <v>#N/A</v>
      </c>
    </row>
    <row r="834">
      <c r="A834" s="53" t="str">
        <f t="array" ref="A834">IFERROR(INDEX('Input - Capacities'!$F$3:$F$1128, MATCH(0,COUNTIF($A$1:A833, 'Input - Capacities'!$F$3:$F$1128), 0)),"")</f>
        <v/>
      </c>
      <c r="B834" s="53" t="str">
        <f t="shared" si="2"/>
        <v/>
      </c>
      <c r="C834" s="53" t="str">
        <f t="shared" si="3"/>
        <v/>
      </c>
      <c r="D834" s="53" t="str">
        <f t="shared" ref="D834:E834" si="835">left(B834,3)</f>
        <v/>
      </c>
      <c r="E834" s="53" t="str">
        <f t="shared" si="835"/>
        <v/>
      </c>
      <c r="F834" s="53">
        <f>max(SUMIFS('Input - Capacities'!$I$3:$I$1128,'Input - Capacities'!$F$3:$F$1128,A834))</f>
        <v>0</v>
      </c>
      <c r="G834" s="53">
        <f>max(SUMIFS('Input - Capacities'!$J$3:$J$1128,'Input - Capacities'!$F$3:$F$1128,A834))*-1</f>
        <v>0</v>
      </c>
      <c r="H834" s="53" t="str">
        <f>if(len(vlookup(A834,'Input - Capacities'!$F$3:$W$2013,6,0))&gt;0,vlookup(A834,'Input - Capacities'!$F$3:$W$2013,6,0),"-")</f>
        <v>#N/A</v>
      </c>
      <c r="I834" s="53" t="str">
        <f>if(len(vlookup(A834,'Input - Capacities'!$F$3:$W$2013,7,0))&gt;0,vlookup(A834,'Input - Capacities'!$F$3:$W$2013,7,0),"-")</f>
        <v>#N/A</v>
      </c>
      <c r="J834" s="55" t="str">
        <f>if(len(vlookup(A834,'Input - Capacities'!$F$3:$W$2013,13,0))&gt;0,vlookup(A834,'Input - Capacities'!$F$3:$W$2013,13,0),"-")</f>
        <v>#N/A</v>
      </c>
      <c r="K834" s="55" t="str">
        <f>if(len(vlookup(A834,'Input - Capacities'!$F$3:$W$2013,14,0))&gt;0,vlookup(A834,'Input - Capacities'!$F$3:$W$2013,14,0),"-")</f>
        <v>#N/A</v>
      </c>
      <c r="L834" s="53" t="str">
        <f>if(len(vlookup(A834,'Input - Capacities'!$F$3:$W$2013,17,0))&gt;0,vlookup(A834,'Input - Capacities'!$F$3:$W$2013,17,0),"-")</f>
        <v>#N/A</v>
      </c>
      <c r="M834" s="53" t="str">
        <f>if(len(vlookup(A834,'Input - Capacities'!$F$3:$W$2013,18,0))&gt;0,vlookup(A834,'Input - Capacities'!$F$3:$W$2013,18,0),"-")</f>
        <v>#N/A</v>
      </c>
    </row>
    <row r="835">
      <c r="A835" s="53" t="str">
        <f t="array" ref="A835">IFERROR(INDEX('Input - Capacities'!$F$3:$F$1128, MATCH(0,COUNTIF($A$1:A834, 'Input - Capacities'!$F$3:$F$1128), 0)),"")</f>
        <v/>
      </c>
      <c r="B835" s="53" t="str">
        <f t="shared" si="2"/>
        <v/>
      </c>
      <c r="C835" s="53" t="str">
        <f t="shared" si="3"/>
        <v/>
      </c>
      <c r="D835" s="53" t="str">
        <f t="shared" ref="D835:E835" si="836">left(B835,3)</f>
        <v/>
      </c>
      <c r="E835" s="53" t="str">
        <f t="shared" si="836"/>
        <v/>
      </c>
      <c r="F835" s="53">
        <f>max(SUMIFS('Input - Capacities'!$I$3:$I$1128,'Input - Capacities'!$F$3:$F$1128,A835))</f>
        <v>0</v>
      </c>
      <c r="G835" s="53">
        <f>max(SUMIFS('Input - Capacities'!$J$3:$J$1128,'Input - Capacities'!$F$3:$F$1128,A835))*-1</f>
        <v>0</v>
      </c>
      <c r="H835" s="53" t="str">
        <f>if(len(vlookup(A835,'Input - Capacities'!$F$3:$W$2013,6,0))&gt;0,vlookup(A835,'Input - Capacities'!$F$3:$W$2013,6,0),"-")</f>
        <v>#N/A</v>
      </c>
      <c r="I835" s="53" t="str">
        <f>if(len(vlookup(A835,'Input - Capacities'!$F$3:$W$2013,7,0))&gt;0,vlookup(A835,'Input - Capacities'!$F$3:$W$2013,7,0),"-")</f>
        <v>#N/A</v>
      </c>
      <c r="J835" s="55" t="str">
        <f>if(len(vlookup(A835,'Input - Capacities'!$F$3:$W$2013,13,0))&gt;0,vlookup(A835,'Input - Capacities'!$F$3:$W$2013,13,0),"-")</f>
        <v>#N/A</v>
      </c>
      <c r="K835" s="55" t="str">
        <f>if(len(vlookup(A835,'Input - Capacities'!$F$3:$W$2013,14,0))&gt;0,vlookup(A835,'Input - Capacities'!$F$3:$W$2013,14,0),"-")</f>
        <v>#N/A</v>
      </c>
      <c r="L835" s="53" t="str">
        <f>if(len(vlookup(A835,'Input - Capacities'!$F$3:$W$2013,17,0))&gt;0,vlookup(A835,'Input - Capacities'!$F$3:$W$2013,17,0),"-")</f>
        <v>#N/A</v>
      </c>
      <c r="M835" s="53" t="str">
        <f>if(len(vlookup(A835,'Input - Capacities'!$F$3:$W$2013,18,0))&gt;0,vlookup(A835,'Input - Capacities'!$F$3:$W$2013,18,0),"-")</f>
        <v>#N/A</v>
      </c>
    </row>
    <row r="836">
      <c r="A836" s="53" t="str">
        <f t="array" ref="A836">IFERROR(INDEX('Input - Capacities'!$F$3:$F$1128, MATCH(0,COUNTIF($A$1:A835, 'Input - Capacities'!$F$3:$F$1128), 0)),"")</f>
        <v/>
      </c>
      <c r="B836" s="53" t="str">
        <f t="shared" si="2"/>
        <v/>
      </c>
      <c r="C836" s="53" t="str">
        <f t="shared" si="3"/>
        <v/>
      </c>
      <c r="D836" s="53" t="str">
        <f t="shared" ref="D836:E836" si="837">left(B836,3)</f>
        <v/>
      </c>
      <c r="E836" s="53" t="str">
        <f t="shared" si="837"/>
        <v/>
      </c>
      <c r="F836" s="53">
        <f>max(SUMIFS('Input - Capacities'!$I$3:$I$1128,'Input - Capacities'!$F$3:$F$1128,A836))</f>
        <v>0</v>
      </c>
      <c r="G836" s="53">
        <f>max(SUMIFS('Input - Capacities'!$J$3:$J$1128,'Input - Capacities'!$F$3:$F$1128,A836))*-1</f>
        <v>0</v>
      </c>
      <c r="H836" s="53" t="str">
        <f>if(len(vlookup(A836,'Input - Capacities'!$F$3:$W$2013,6,0))&gt;0,vlookup(A836,'Input - Capacities'!$F$3:$W$2013,6,0),"-")</f>
        <v>#N/A</v>
      </c>
      <c r="I836" s="53" t="str">
        <f>if(len(vlookup(A836,'Input - Capacities'!$F$3:$W$2013,7,0))&gt;0,vlookup(A836,'Input - Capacities'!$F$3:$W$2013,7,0),"-")</f>
        <v>#N/A</v>
      </c>
      <c r="J836" s="55" t="str">
        <f>if(len(vlookup(A836,'Input - Capacities'!$F$3:$W$2013,13,0))&gt;0,vlookup(A836,'Input - Capacities'!$F$3:$W$2013,13,0),"-")</f>
        <v>#N/A</v>
      </c>
      <c r="K836" s="55" t="str">
        <f>if(len(vlookup(A836,'Input - Capacities'!$F$3:$W$2013,14,0))&gt;0,vlookup(A836,'Input - Capacities'!$F$3:$W$2013,14,0),"-")</f>
        <v>#N/A</v>
      </c>
      <c r="L836" s="53" t="str">
        <f>if(len(vlookup(A836,'Input - Capacities'!$F$3:$W$2013,17,0))&gt;0,vlookup(A836,'Input - Capacities'!$F$3:$W$2013,17,0),"-")</f>
        <v>#N/A</v>
      </c>
      <c r="M836" s="53" t="str">
        <f>if(len(vlookup(A836,'Input - Capacities'!$F$3:$W$2013,18,0))&gt;0,vlookup(A836,'Input - Capacities'!$F$3:$W$2013,18,0),"-")</f>
        <v>#N/A</v>
      </c>
    </row>
    <row r="837">
      <c r="A837" s="53" t="str">
        <f t="array" ref="A837">IFERROR(INDEX('Input - Capacities'!$F$3:$F$1128, MATCH(0,COUNTIF($A$1:A836, 'Input - Capacities'!$F$3:$F$1128), 0)),"")</f>
        <v/>
      </c>
      <c r="B837" s="53" t="str">
        <f t="shared" si="2"/>
        <v/>
      </c>
      <c r="C837" s="53" t="str">
        <f t="shared" si="3"/>
        <v/>
      </c>
      <c r="D837" s="53" t="str">
        <f t="shared" ref="D837:E837" si="838">left(B837,3)</f>
        <v/>
      </c>
      <c r="E837" s="53" t="str">
        <f t="shared" si="838"/>
        <v/>
      </c>
      <c r="F837" s="53">
        <f>max(SUMIFS('Input - Capacities'!$I$3:$I$1128,'Input - Capacities'!$F$3:$F$1128,A837))</f>
        <v>0</v>
      </c>
      <c r="G837" s="53">
        <f>max(SUMIFS('Input - Capacities'!$J$3:$J$1128,'Input - Capacities'!$F$3:$F$1128,A837))*-1</f>
        <v>0</v>
      </c>
      <c r="H837" s="53" t="str">
        <f>if(len(vlookup(A837,'Input - Capacities'!$F$3:$W$2013,6,0))&gt;0,vlookup(A837,'Input - Capacities'!$F$3:$W$2013,6,0),"-")</f>
        <v>#N/A</v>
      </c>
      <c r="I837" s="53" t="str">
        <f>if(len(vlookup(A837,'Input - Capacities'!$F$3:$W$2013,7,0))&gt;0,vlookup(A837,'Input - Capacities'!$F$3:$W$2013,7,0),"-")</f>
        <v>#N/A</v>
      </c>
      <c r="J837" s="55" t="str">
        <f>if(len(vlookup(A837,'Input - Capacities'!$F$3:$W$2013,13,0))&gt;0,vlookup(A837,'Input - Capacities'!$F$3:$W$2013,13,0),"-")</f>
        <v>#N/A</v>
      </c>
      <c r="K837" s="55" t="str">
        <f>if(len(vlookup(A837,'Input - Capacities'!$F$3:$W$2013,14,0))&gt;0,vlookup(A837,'Input - Capacities'!$F$3:$W$2013,14,0),"-")</f>
        <v>#N/A</v>
      </c>
      <c r="L837" s="53" t="str">
        <f>if(len(vlookup(A837,'Input - Capacities'!$F$3:$W$2013,17,0))&gt;0,vlookup(A837,'Input - Capacities'!$F$3:$W$2013,17,0),"-")</f>
        <v>#N/A</v>
      </c>
      <c r="M837" s="53" t="str">
        <f>if(len(vlookup(A837,'Input - Capacities'!$F$3:$W$2013,18,0))&gt;0,vlookup(A837,'Input - Capacities'!$F$3:$W$2013,18,0),"-")</f>
        <v>#N/A</v>
      </c>
    </row>
    <row r="838">
      <c r="A838" s="53" t="str">
        <f t="array" ref="A838">IFERROR(INDEX('Input - Capacities'!$F$3:$F$1128, MATCH(0,COUNTIF($A$1:A837, 'Input - Capacities'!$F$3:$F$1128), 0)),"")</f>
        <v/>
      </c>
      <c r="B838" s="53" t="str">
        <f t="shared" si="2"/>
        <v/>
      </c>
      <c r="C838" s="53" t="str">
        <f t="shared" si="3"/>
        <v/>
      </c>
      <c r="D838" s="53" t="str">
        <f t="shared" ref="D838:E838" si="839">left(B838,3)</f>
        <v/>
      </c>
      <c r="E838" s="53" t="str">
        <f t="shared" si="839"/>
        <v/>
      </c>
      <c r="F838" s="53">
        <f>max(SUMIFS('Input - Capacities'!$I$3:$I$1128,'Input - Capacities'!$F$3:$F$1128,A838))</f>
        <v>0</v>
      </c>
      <c r="G838" s="53">
        <f>max(SUMIFS('Input - Capacities'!$J$3:$J$1128,'Input - Capacities'!$F$3:$F$1128,A838))*-1</f>
        <v>0</v>
      </c>
      <c r="H838" s="53" t="str">
        <f>if(len(vlookup(A838,'Input - Capacities'!$F$3:$W$2013,6,0))&gt;0,vlookup(A838,'Input - Capacities'!$F$3:$W$2013,6,0),"-")</f>
        <v>#N/A</v>
      </c>
      <c r="I838" s="53" t="str">
        <f>if(len(vlookup(A838,'Input - Capacities'!$F$3:$W$2013,7,0))&gt;0,vlookup(A838,'Input - Capacities'!$F$3:$W$2013,7,0),"-")</f>
        <v>#N/A</v>
      </c>
      <c r="J838" s="55" t="str">
        <f>if(len(vlookup(A838,'Input - Capacities'!$F$3:$W$2013,13,0))&gt;0,vlookup(A838,'Input - Capacities'!$F$3:$W$2013,13,0),"-")</f>
        <v>#N/A</v>
      </c>
      <c r="K838" s="55" t="str">
        <f>if(len(vlookup(A838,'Input - Capacities'!$F$3:$W$2013,14,0))&gt;0,vlookup(A838,'Input - Capacities'!$F$3:$W$2013,14,0),"-")</f>
        <v>#N/A</v>
      </c>
      <c r="L838" s="53" t="str">
        <f>if(len(vlookup(A838,'Input - Capacities'!$F$3:$W$2013,17,0))&gt;0,vlookup(A838,'Input - Capacities'!$F$3:$W$2013,17,0),"-")</f>
        <v>#N/A</v>
      </c>
      <c r="M838" s="53" t="str">
        <f>if(len(vlookup(A838,'Input - Capacities'!$F$3:$W$2013,18,0))&gt;0,vlookup(A838,'Input - Capacities'!$F$3:$W$2013,18,0),"-")</f>
        <v>#N/A</v>
      </c>
    </row>
    <row r="839">
      <c r="A839" s="53" t="str">
        <f t="array" ref="A839">IFERROR(INDEX('Input - Capacities'!$F$3:$F$1128, MATCH(0,COUNTIF($A$1:A838, 'Input - Capacities'!$F$3:$F$1128), 0)),"")</f>
        <v/>
      </c>
      <c r="B839" s="53" t="str">
        <f t="shared" si="2"/>
        <v/>
      </c>
      <c r="C839" s="53" t="str">
        <f t="shared" si="3"/>
        <v/>
      </c>
      <c r="D839" s="53" t="str">
        <f t="shared" ref="D839:E839" si="840">left(B839,3)</f>
        <v/>
      </c>
      <c r="E839" s="53" t="str">
        <f t="shared" si="840"/>
        <v/>
      </c>
      <c r="F839" s="53">
        <f>max(SUMIFS('Input - Capacities'!$I$3:$I$1128,'Input - Capacities'!$F$3:$F$1128,A839))</f>
        <v>0</v>
      </c>
      <c r="G839" s="53">
        <f>max(SUMIFS('Input - Capacities'!$J$3:$J$1128,'Input - Capacities'!$F$3:$F$1128,A839))*-1</f>
        <v>0</v>
      </c>
      <c r="H839" s="53" t="str">
        <f>if(len(vlookup(A839,'Input - Capacities'!$F$3:$W$2013,6,0))&gt;0,vlookup(A839,'Input - Capacities'!$F$3:$W$2013,6,0),"-")</f>
        <v>#N/A</v>
      </c>
      <c r="I839" s="53" t="str">
        <f>if(len(vlookup(A839,'Input - Capacities'!$F$3:$W$2013,7,0))&gt;0,vlookup(A839,'Input - Capacities'!$F$3:$W$2013,7,0),"-")</f>
        <v>#N/A</v>
      </c>
      <c r="J839" s="55" t="str">
        <f>if(len(vlookup(A839,'Input - Capacities'!$F$3:$W$2013,13,0))&gt;0,vlookup(A839,'Input - Capacities'!$F$3:$W$2013,13,0),"-")</f>
        <v>#N/A</v>
      </c>
      <c r="K839" s="55" t="str">
        <f>if(len(vlookup(A839,'Input - Capacities'!$F$3:$W$2013,14,0))&gt;0,vlookup(A839,'Input - Capacities'!$F$3:$W$2013,14,0),"-")</f>
        <v>#N/A</v>
      </c>
      <c r="L839" s="53" t="str">
        <f>if(len(vlookup(A839,'Input - Capacities'!$F$3:$W$2013,17,0))&gt;0,vlookup(A839,'Input - Capacities'!$F$3:$W$2013,17,0),"-")</f>
        <v>#N/A</v>
      </c>
      <c r="M839" s="53" t="str">
        <f>if(len(vlookup(A839,'Input - Capacities'!$F$3:$W$2013,18,0))&gt;0,vlookup(A839,'Input - Capacities'!$F$3:$W$2013,18,0),"-")</f>
        <v>#N/A</v>
      </c>
    </row>
    <row r="840">
      <c r="A840" s="53" t="str">
        <f t="array" ref="A840">IFERROR(INDEX('Input - Capacities'!$F$3:$F$1128, MATCH(0,COUNTIF($A$1:A839, 'Input - Capacities'!$F$3:$F$1128), 0)),"")</f>
        <v/>
      </c>
      <c r="B840" s="53" t="str">
        <f t="shared" si="2"/>
        <v/>
      </c>
      <c r="C840" s="53" t="str">
        <f t="shared" si="3"/>
        <v/>
      </c>
      <c r="D840" s="53" t="str">
        <f t="shared" ref="D840:E840" si="841">left(B840,3)</f>
        <v/>
      </c>
      <c r="E840" s="53" t="str">
        <f t="shared" si="841"/>
        <v/>
      </c>
      <c r="F840" s="53">
        <f>max(SUMIFS('Input - Capacities'!$I$3:$I$1128,'Input - Capacities'!$F$3:$F$1128,A840))</f>
        <v>0</v>
      </c>
      <c r="G840" s="53">
        <f>max(SUMIFS('Input - Capacities'!$J$3:$J$1128,'Input - Capacities'!$F$3:$F$1128,A840))*-1</f>
        <v>0</v>
      </c>
      <c r="H840" s="53" t="str">
        <f>if(len(vlookup(A840,'Input - Capacities'!$F$3:$W$2013,6,0))&gt;0,vlookup(A840,'Input - Capacities'!$F$3:$W$2013,6,0),"-")</f>
        <v>#N/A</v>
      </c>
      <c r="I840" s="53" t="str">
        <f>if(len(vlookup(A840,'Input - Capacities'!$F$3:$W$2013,7,0))&gt;0,vlookup(A840,'Input - Capacities'!$F$3:$W$2013,7,0),"-")</f>
        <v>#N/A</v>
      </c>
      <c r="J840" s="55" t="str">
        <f>if(len(vlookup(A840,'Input - Capacities'!$F$3:$W$2013,13,0))&gt;0,vlookup(A840,'Input - Capacities'!$F$3:$W$2013,13,0),"-")</f>
        <v>#N/A</v>
      </c>
      <c r="K840" s="55" t="str">
        <f>if(len(vlookup(A840,'Input - Capacities'!$F$3:$W$2013,14,0))&gt;0,vlookup(A840,'Input - Capacities'!$F$3:$W$2013,14,0),"-")</f>
        <v>#N/A</v>
      </c>
      <c r="L840" s="53" t="str">
        <f>if(len(vlookup(A840,'Input - Capacities'!$F$3:$W$2013,17,0))&gt;0,vlookup(A840,'Input - Capacities'!$F$3:$W$2013,17,0),"-")</f>
        <v>#N/A</v>
      </c>
      <c r="M840" s="53" t="str">
        <f>if(len(vlookup(A840,'Input - Capacities'!$F$3:$W$2013,18,0))&gt;0,vlookup(A840,'Input - Capacities'!$F$3:$W$2013,18,0),"-")</f>
        <v>#N/A</v>
      </c>
    </row>
    <row r="841">
      <c r="A841" s="53" t="str">
        <f t="array" ref="A841">IFERROR(INDEX('Input - Capacities'!$F$3:$F$1128, MATCH(0,COUNTIF($A$1:A840, 'Input - Capacities'!$F$3:$F$1128), 0)),"")</f>
        <v/>
      </c>
      <c r="B841" s="53" t="str">
        <f t="shared" si="2"/>
        <v/>
      </c>
      <c r="C841" s="53" t="str">
        <f t="shared" si="3"/>
        <v/>
      </c>
      <c r="D841" s="53" t="str">
        <f t="shared" ref="D841:E841" si="842">left(B841,3)</f>
        <v/>
      </c>
      <c r="E841" s="53" t="str">
        <f t="shared" si="842"/>
        <v/>
      </c>
      <c r="F841" s="53">
        <f>max(SUMIFS('Input - Capacities'!$I$3:$I$1128,'Input - Capacities'!$F$3:$F$1128,A841))</f>
        <v>0</v>
      </c>
      <c r="G841" s="53">
        <f>max(SUMIFS('Input - Capacities'!$J$3:$J$1128,'Input - Capacities'!$F$3:$F$1128,A841))*-1</f>
        <v>0</v>
      </c>
      <c r="H841" s="53" t="str">
        <f>if(len(vlookup(A841,'Input - Capacities'!$F$3:$W$2013,6,0))&gt;0,vlookup(A841,'Input - Capacities'!$F$3:$W$2013,6,0),"-")</f>
        <v>#N/A</v>
      </c>
      <c r="I841" s="53" t="str">
        <f>if(len(vlookup(A841,'Input - Capacities'!$F$3:$W$2013,7,0))&gt;0,vlookup(A841,'Input - Capacities'!$F$3:$W$2013,7,0),"-")</f>
        <v>#N/A</v>
      </c>
      <c r="J841" s="55" t="str">
        <f>if(len(vlookup(A841,'Input - Capacities'!$F$3:$W$2013,13,0))&gt;0,vlookup(A841,'Input - Capacities'!$F$3:$W$2013,13,0),"-")</f>
        <v>#N/A</v>
      </c>
      <c r="K841" s="55" t="str">
        <f>if(len(vlookup(A841,'Input - Capacities'!$F$3:$W$2013,14,0))&gt;0,vlookup(A841,'Input - Capacities'!$F$3:$W$2013,14,0),"-")</f>
        <v>#N/A</v>
      </c>
      <c r="L841" s="53" t="str">
        <f>if(len(vlookup(A841,'Input - Capacities'!$F$3:$W$2013,17,0))&gt;0,vlookup(A841,'Input - Capacities'!$F$3:$W$2013,17,0),"-")</f>
        <v>#N/A</v>
      </c>
      <c r="M841" s="53" t="str">
        <f>if(len(vlookup(A841,'Input - Capacities'!$F$3:$W$2013,18,0))&gt;0,vlookup(A841,'Input - Capacities'!$F$3:$W$2013,18,0),"-")</f>
        <v>#N/A</v>
      </c>
    </row>
    <row r="842">
      <c r="A842" s="53" t="str">
        <f t="array" ref="A842">IFERROR(INDEX('Input - Capacities'!$F$3:$F$1128, MATCH(0,COUNTIF($A$1:A841, 'Input - Capacities'!$F$3:$F$1128), 0)),"")</f>
        <v/>
      </c>
      <c r="B842" s="53" t="str">
        <f t="shared" si="2"/>
        <v/>
      </c>
      <c r="C842" s="53" t="str">
        <f t="shared" si="3"/>
        <v/>
      </c>
      <c r="D842" s="53" t="str">
        <f t="shared" ref="D842:E842" si="843">left(B842,3)</f>
        <v/>
      </c>
      <c r="E842" s="53" t="str">
        <f t="shared" si="843"/>
        <v/>
      </c>
      <c r="F842" s="53">
        <f>max(SUMIFS('Input - Capacities'!$I$3:$I$1128,'Input - Capacities'!$F$3:$F$1128,A842))</f>
        <v>0</v>
      </c>
      <c r="G842" s="53">
        <f>max(SUMIFS('Input - Capacities'!$J$3:$J$1128,'Input - Capacities'!$F$3:$F$1128,A842))*-1</f>
        <v>0</v>
      </c>
      <c r="H842" s="53" t="str">
        <f>if(len(vlookup(A842,'Input - Capacities'!$F$3:$W$2013,6,0))&gt;0,vlookup(A842,'Input - Capacities'!$F$3:$W$2013,6,0),"-")</f>
        <v>#N/A</v>
      </c>
      <c r="I842" s="53" t="str">
        <f>if(len(vlookup(A842,'Input - Capacities'!$F$3:$W$2013,7,0))&gt;0,vlookup(A842,'Input - Capacities'!$F$3:$W$2013,7,0),"-")</f>
        <v>#N/A</v>
      </c>
      <c r="J842" s="55" t="str">
        <f>if(len(vlookup(A842,'Input - Capacities'!$F$3:$W$2013,13,0))&gt;0,vlookup(A842,'Input - Capacities'!$F$3:$W$2013,13,0),"-")</f>
        <v>#N/A</v>
      </c>
      <c r="K842" s="55" t="str">
        <f>if(len(vlookup(A842,'Input - Capacities'!$F$3:$W$2013,14,0))&gt;0,vlookup(A842,'Input - Capacities'!$F$3:$W$2013,14,0),"-")</f>
        <v>#N/A</v>
      </c>
      <c r="L842" s="53" t="str">
        <f>if(len(vlookup(A842,'Input - Capacities'!$F$3:$W$2013,17,0))&gt;0,vlookup(A842,'Input - Capacities'!$F$3:$W$2013,17,0),"-")</f>
        <v>#N/A</v>
      </c>
      <c r="M842" s="53" t="str">
        <f>if(len(vlookup(A842,'Input - Capacities'!$F$3:$W$2013,18,0))&gt;0,vlookup(A842,'Input - Capacities'!$F$3:$W$2013,18,0),"-")</f>
        <v>#N/A</v>
      </c>
    </row>
    <row r="843">
      <c r="A843" s="53" t="str">
        <f t="array" ref="A843">IFERROR(INDEX('Input - Capacities'!$F$3:$F$1128, MATCH(0,COUNTIF($A$1:A842, 'Input - Capacities'!$F$3:$F$1128), 0)),"")</f>
        <v/>
      </c>
      <c r="B843" s="53" t="str">
        <f t="shared" si="2"/>
        <v/>
      </c>
      <c r="C843" s="53" t="str">
        <f t="shared" si="3"/>
        <v/>
      </c>
      <c r="D843" s="53" t="str">
        <f t="shared" ref="D843:E843" si="844">left(B843,3)</f>
        <v/>
      </c>
      <c r="E843" s="53" t="str">
        <f t="shared" si="844"/>
        <v/>
      </c>
      <c r="F843" s="53">
        <f>max(SUMIFS('Input - Capacities'!$I$3:$I$1128,'Input - Capacities'!$F$3:$F$1128,A843))</f>
        <v>0</v>
      </c>
      <c r="G843" s="53">
        <f>max(SUMIFS('Input - Capacities'!$J$3:$J$1128,'Input - Capacities'!$F$3:$F$1128,A843))*-1</f>
        <v>0</v>
      </c>
      <c r="H843" s="53" t="str">
        <f>if(len(vlookup(A843,'Input - Capacities'!$F$3:$W$2013,6,0))&gt;0,vlookup(A843,'Input - Capacities'!$F$3:$W$2013,6,0),"-")</f>
        <v>#N/A</v>
      </c>
      <c r="I843" s="53" t="str">
        <f>if(len(vlookup(A843,'Input - Capacities'!$F$3:$W$2013,7,0))&gt;0,vlookup(A843,'Input - Capacities'!$F$3:$W$2013,7,0),"-")</f>
        <v>#N/A</v>
      </c>
      <c r="J843" s="55" t="str">
        <f>if(len(vlookup(A843,'Input - Capacities'!$F$3:$W$2013,13,0))&gt;0,vlookup(A843,'Input - Capacities'!$F$3:$W$2013,13,0),"-")</f>
        <v>#N/A</v>
      </c>
      <c r="K843" s="55" t="str">
        <f>if(len(vlookup(A843,'Input - Capacities'!$F$3:$W$2013,14,0))&gt;0,vlookup(A843,'Input - Capacities'!$F$3:$W$2013,14,0),"-")</f>
        <v>#N/A</v>
      </c>
      <c r="L843" s="53" t="str">
        <f>if(len(vlookup(A843,'Input - Capacities'!$F$3:$W$2013,17,0))&gt;0,vlookup(A843,'Input - Capacities'!$F$3:$W$2013,17,0),"-")</f>
        <v>#N/A</v>
      </c>
      <c r="M843" s="53" t="str">
        <f>if(len(vlookup(A843,'Input - Capacities'!$F$3:$W$2013,18,0))&gt;0,vlookup(A843,'Input - Capacities'!$F$3:$W$2013,18,0),"-")</f>
        <v>#N/A</v>
      </c>
    </row>
    <row r="844">
      <c r="A844" s="53" t="str">
        <f t="array" ref="A844">IFERROR(INDEX('Input - Capacities'!$F$3:$F$1128, MATCH(0,COUNTIF($A$1:A843, 'Input - Capacities'!$F$3:$F$1128), 0)),"")</f>
        <v/>
      </c>
      <c r="B844" s="53" t="str">
        <f t="shared" si="2"/>
        <v/>
      </c>
      <c r="C844" s="53" t="str">
        <f t="shared" si="3"/>
        <v/>
      </c>
      <c r="D844" s="53" t="str">
        <f t="shared" ref="D844:E844" si="845">left(B844,3)</f>
        <v/>
      </c>
      <c r="E844" s="53" t="str">
        <f t="shared" si="845"/>
        <v/>
      </c>
      <c r="F844" s="53">
        <f>max(SUMIFS('Input - Capacities'!$I$3:$I$1128,'Input - Capacities'!$F$3:$F$1128,A844))</f>
        <v>0</v>
      </c>
      <c r="G844" s="53">
        <f>max(SUMIFS('Input - Capacities'!$J$3:$J$1128,'Input - Capacities'!$F$3:$F$1128,A844))*-1</f>
        <v>0</v>
      </c>
      <c r="H844" s="53" t="str">
        <f>if(len(vlookup(A844,'Input - Capacities'!$F$3:$W$2013,6,0))&gt;0,vlookup(A844,'Input - Capacities'!$F$3:$W$2013,6,0),"-")</f>
        <v>#N/A</v>
      </c>
      <c r="I844" s="53" t="str">
        <f>if(len(vlookup(A844,'Input - Capacities'!$F$3:$W$2013,7,0))&gt;0,vlookup(A844,'Input - Capacities'!$F$3:$W$2013,7,0),"-")</f>
        <v>#N/A</v>
      </c>
      <c r="J844" s="55" t="str">
        <f>if(len(vlookup(A844,'Input - Capacities'!$F$3:$W$2013,13,0))&gt;0,vlookup(A844,'Input - Capacities'!$F$3:$W$2013,13,0),"-")</f>
        <v>#N/A</v>
      </c>
      <c r="K844" s="55" t="str">
        <f>if(len(vlookup(A844,'Input - Capacities'!$F$3:$W$2013,14,0))&gt;0,vlookup(A844,'Input - Capacities'!$F$3:$W$2013,14,0),"-")</f>
        <v>#N/A</v>
      </c>
      <c r="L844" s="53" t="str">
        <f>if(len(vlookup(A844,'Input - Capacities'!$F$3:$W$2013,17,0))&gt;0,vlookup(A844,'Input - Capacities'!$F$3:$W$2013,17,0),"-")</f>
        <v>#N/A</v>
      </c>
      <c r="M844" s="53" t="str">
        <f>if(len(vlookup(A844,'Input - Capacities'!$F$3:$W$2013,18,0))&gt;0,vlookup(A844,'Input - Capacities'!$F$3:$W$2013,18,0),"-")</f>
        <v>#N/A</v>
      </c>
    </row>
    <row r="845">
      <c r="A845" s="53" t="str">
        <f t="array" ref="A845">IFERROR(INDEX('Input - Capacities'!$F$3:$F$1128, MATCH(0,COUNTIF($A$1:A844, 'Input - Capacities'!$F$3:$F$1128), 0)),"")</f>
        <v/>
      </c>
      <c r="B845" s="53" t="str">
        <f t="shared" si="2"/>
        <v/>
      </c>
      <c r="C845" s="53" t="str">
        <f t="shared" si="3"/>
        <v/>
      </c>
      <c r="D845" s="53" t="str">
        <f t="shared" ref="D845:E845" si="846">left(B845,3)</f>
        <v/>
      </c>
      <c r="E845" s="53" t="str">
        <f t="shared" si="846"/>
        <v/>
      </c>
      <c r="F845" s="53">
        <f>max(SUMIFS('Input - Capacities'!$I$3:$I$1128,'Input - Capacities'!$F$3:$F$1128,A845))</f>
        <v>0</v>
      </c>
      <c r="G845" s="53">
        <f>max(SUMIFS('Input - Capacities'!$J$3:$J$1128,'Input - Capacities'!$F$3:$F$1128,A845))*-1</f>
        <v>0</v>
      </c>
      <c r="H845" s="53" t="str">
        <f>if(len(vlookup(A845,'Input - Capacities'!$F$3:$W$2013,6,0))&gt;0,vlookup(A845,'Input - Capacities'!$F$3:$W$2013,6,0),"-")</f>
        <v>#N/A</v>
      </c>
      <c r="I845" s="53" t="str">
        <f>if(len(vlookup(A845,'Input - Capacities'!$F$3:$W$2013,7,0))&gt;0,vlookup(A845,'Input - Capacities'!$F$3:$W$2013,7,0),"-")</f>
        <v>#N/A</v>
      </c>
      <c r="J845" s="55" t="str">
        <f>if(len(vlookup(A845,'Input - Capacities'!$F$3:$W$2013,13,0))&gt;0,vlookup(A845,'Input - Capacities'!$F$3:$W$2013,13,0),"-")</f>
        <v>#N/A</v>
      </c>
      <c r="K845" s="55" t="str">
        <f>if(len(vlookup(A845,'Input - Capacities'!$F$3:$W$2013,14,0))&gt;0,vlookup(A845,'Input - Capacities'!$F$3:$W$2013,14,0),"-")</f>
        <v>#N/A</v>
      </c>
      <c r="L845" s="53" t="str">
        <f>if(len(vlookup(A845,'Input - Capacities'!$F$3:$W$2013,17,0))&gt;0,vlookup(A845,'Input - Capacities'!$F$3:$W$2013,17,0),"-")</f>
        <v>#N/A</v>
      </c>
      <c r="M845" s="53" t="str">
        <f>if(len(vlookup(A845,'Input - Capacities'!$F$3:$W$2013,18,0))&gt;0,vlookup(A845,'Input - Capacities'!$F$3:$W$2013,18,0),"-")</f>
        <v>#N/A</v>
      </c>
    </row>
    <row r="846">
      <c r="A846" s="53" t="str">
        <f t="array" ref="A846">IFERROR(INDEX('Input - Capacities'!$F$3:$F$1128, MATCH(0,COUNTIF($A$1:A845, 'Input - Capacities'!$F$3:$F$1128), 0)),"")</f>
        <v/>
      </c>
      <c r="B846" s="53" t="str">
        <f t="shared" si="2"/>
        <v/>
      </c>
      <c r="C846" s="53" t="str">
        <f t="shared" si="3"/>
        <v/>
      </c>
      <c r="D846" s="53" t="str">
        <f t="shared" ref="D846:E846" si="847">left(B846,3)</f>
        <v/>
      </c>
      <c r="E846" s="53" t="str">
        <f t="shared" si="847"/>
        <v/>
      </c>
      <c r="F846" s="53">
        <f>max(SUMIFS('Input - Capacities'!$I$3:$I$1128,'Input - Capacities'!$F$3:$F$1128,A846))</f>
        <v>0</v>
      </c>
      <c r="G846" s="53">
        <f>max(SUMIFS('Input - Capacities'!$J$3:$J$1128,'Input - Capacities'!$F$3:$F$1128,A846))*-1</f>
        <v>0</v>
      </c>
      <c r="H846" s="53" t="str">
        <f>if(len(vlookup(A846,'Input - Capacities'!$F$3:$W$2013,6,0))&gt;0,vlookup(A846,'Input - Capacities'!$F$3:$W$2013,6,0),"-")</f>
        <v>#N/A</v>
      </c>
      <c r="I846" s="53" t="str">
        <f>if(len(vlookup(A846,'Input - Capacities'!$F$3:$W$2013,7,0))&gt;0,vlookup(A846,'Input - Capacities'!$F$3:$W$2013,7,0),"-")</f>
        <v>#N/A</v>
      </c>
      <c r="J846" s="55" t="str">
        <f>if(len(vlookup(A846,'Input - Capacities'!$F$3:$W$2013,13,0))&gt;0,vlookup(A846,'Input - Capacities'!$F$3:$W$2013,13,0),"-")</f>
        <v>#N/A</v>
      </c>
      <c r="K846" s="55" t="str">
        <f>if(len(vlookup(A846,'Input - Capacities'!$F$3:$W$2013,14,0))&gt;0,vlookup(A846,'Input - Capacities'!$F$3:$W$2013,14,0),"-")</f>
        <v>#N/A</v>
      </c>
      <c r="L846" s="53" t="str">
        <f>if(len(vlookup(A846,'Input - Capacities'!$F$3:$W$2013,17,0))&gt;0,vlookup(A846,'Input - Capacities'!$F$3:$W$2013,17,0),"-")</f>
        <v>#N/A</v>
      </c>
      <c r="M846" s="53" t="str">
        <f>if(len(vlookup(A846,'Input - Capacities'!$F$3:$W$2013,18,0))&gt;0,vlookup(A846,'Input - Capacities'!$F$3:$W$2013,18,0),"-")</f>
        <v>#N/A</v>
      </c>
    </row>
    <row r="847">
      <c r="A847" s="53" t="str">
        <f t="array" ref="A847">IFERROR(INDEX('Input - Capacities'!$F$3:$F$1128, MATCH(0,COUNTIF($A$1:A846, 'Input - Capacities'!$F$3:$F$1128), 0)),"")</f>
        <v/>
      </c>
      <c r="B847" s="53" t="str">
        <f t="shared" si="2"/>
        <v/>
      </c>
      <c r="C847" s="53" t="str">
        <f t="shared" si="3"/>
        <v/>
      </c>
      <c r="D847" s="53" t="str">
        <f t="shared" ref="D847:E847" si="848">left(B847,3)</f>
        <v/>
      </c>
      <c r="E847" s="53" t="str">
        <f t="shared" si="848"/>
        <v/>
      </c>
      <c r="F847" s="53">
        <f>max(SUMIFS('Input - Capacities'!$I$3:$I$1128,'Input - Capacities'!$F$3:$F$1128,A847))</f>
        <v>0</v>
      </c>
      <c r="G847" s="53">
        <f>max(SUMIFS('Input - Capacities'!$J$3:$J$1128,'Input - Capacities'!$F$3:$F$1128,A847))*-1</f>
        <v>0</v>
      </c>
      <c r="H847" s="53" t="str">
        <f>if(len(vlookup(A847,'Input - Capacities'!$F$3:$W$2013,6,0))&gt;0,vlookup(A847,'Input - Capacities'!$F$3:$W$2013,6,0),"-")</f>
        <v>#N/A</v>
      </c>
      <c r="I847" s="53" t="str">
        <f>if(len(vlookup(A847,'Input - Capacities'!$F$3:$W$2013,7,0))&gt;0,vlookup(A847,'Input - Capacities'!$F$3:$W$2013,7,0),"-")</f>
        <v>#N/A</v>
      </c>
      <c r="J847" s="55" t="str">
        <f>if(len(vlookup(A847,'Input - Capacities'!$F$3:$W$2013,13,0))&gt;0,vlookup(A847,'Input - Capacities'!$F$3:$W$2013,13,0),"-")</f>
        <v>#N/A</v>
      </c>
      <c r="K847" s="55" t="str">
        <f>if(len(vlookup(A847,'Input - Capacities'!$F$3:$W$2013,14,0))&gt;0,vlookup(A847,'Input - Capacities'!$F$3:$W$2013,14,0),"-")</f>
        <v>#N/A</v>
      </c>
      <c r="L847" s="53" t="str">
        <f>if(len(vlookup(A847,'Input - Capacities'!$F$3:$W$2013,17,0))&gt;0,vlookup(A847,'Input - Capacities'!$F$3:$W$2013,17,0),"-")</f>
        <v>#N/A</v>
      </c>
      <c r="M847" s="53" t="str">
        <f>if(len(vlookup(A847,'Input - Capacities'!$F$3:$W$2013,18,0))&gt;0,vlookup(A847,'Input - Capacities'!$F$3:$W$2013,18,0),"-")</f>
        <v>#N/A</v>
      </c>
    </row>
    <row r="848">
      <c r="A848" s="53" t="str">
        <f t="array" ref="A848">IFERROR(INDEX('Input - Capacities'!$F$3:$F$1128, MATCH(0,COUNTIF($A$1:A847, 'Input - Capacities'!$F$3:$F$1128), 0)),"")</f>
        <v/>
      </c>
      <c r="B848" s="53" t="str">
        <f t="shared" si="2"/>
        <v/>
      </c>
      <c r="C848" s="53" t="str">
        <f t="shared" si="3"/>
        <v/>
      </c>
      <c r="D848" s="53" t="str">
        <f t="shared" ref="D848:E848" si="849">left(B848,3)</f>
        <v/>
      </c>
      <c r="E848" s="53" t="str">
        <f t="shared" si="849"/>
        <v/>
      </c>
      <c r="F848" s="53">
        <f>max(SUMIFS('Input - Capacities'!$I$3:$I$1128,'Input - Capacities'!$F$3:$F$1128,A848))</f>
        <v>0</v>
      </c>
      <c r="G848" s="53">
        <f>max(SUMIFS('Input - Capacities'!$J$3:$J$1128,'Input - Capacities'!$F$3:$F$1128,A848))*-1</f>
        <v>0</v>
      </c>
      <c r="H848" s="53" t="str">
        <f>if(len(vlookup(A848,'Input - Capacities'!$F$3:$W$2013,6,0))&gt;0,vlookup(A848,'Input - Capacities'!$F$3:$W$2013,6,0),"-")</f>
        <v>#N/A</v>
      </c>
      <c r="I848" s="53" t="str">
        <f>if(len(vlookup(A848,'Input - Capacities'!$F$3:$W$2013,7,0))&gt;0,vlookup(A848,'Input - Capacities'!$F$3:$W$2013,7,0),"-")</f>
        <v>#N/A</v>
      </c>
      <c r="J848" s="55" t="str">
        <f>if(len(vlookup(A848,'Input - Capacities'!$F$3:$W$2013,13,0))&gt;0,vlookup(A848,'Input - Capacities'!$F$3:$W$2013,13,0),"-")</f>
        <v>#N/A</v>
      </c>
      <c r="K848" s="55" t="str">
        <f>if(len(vlookup(A848,'Input - Capacities'!$F$3:$W$2013,14,0))&gt;0,vlookup(A848,'Input - Capacities'!$F$3:$W$2013,14,0),"-")</f>
        <v>#N/A</v>
      </c>
      <c r="L848" s="53" t="str">
        <f>if(len(vlookup(A848,'Input - Capacities'!$F$3:$W$2013,17,0))&gt;0,vlookup(A848,'Input - Capacities'!$F$3:$W$2013,17,0),"-")</f>
        <v>#N/A</v>
      </c>
      <c r="M848" s="53" t="str">
        <f>if(len(vlookup(A848,'Input - Capacities'!$F$3:$W$2013,18,0))&gt;0,vlookup(A848,'Input - Capacities'!$F$3:$W$2013,18,0),"-")</f>
        <v>#N/A</v>
      </c>
    </row>
    <row r="849">
      <c r="A849" s="53" t="str">
        <f t="array" ref="A849">IFERROR(INDEX('Input - Capacities'!$F$3:$F$1128, MATCH(0,COUNTIF($A$1:A848, 'Input - Capacities'!$F$3:$F$1128), 0)),"")</f>
        <v/>
      </c>
      <c r="B849" s="53" t="str">
        <f t="shared" si="2"/>
        <v/>
      </c>
      <c r="C849" s="53" t="str">
        <f t="shared" si="3"/>
        <v/>
      </c>
      <c r="D849" s="53" t="str">
        <f t="shared" ref="D849:E849" si="850">left(B849,3)</f>
        <v/>
      </c>
      <c r="E849" s="53" t="str">
        <f t="shared" si="850"/>
        <v/>
      </c>
      <c r="F849" s="53">
        <f>max(SUMIFS('Input - Capacities'!$I$3:$I$1128,'Input - Capacities'!$F$3:$F$1128,A849))</f>
        <v>0</v>
      </c>
      <c r="G849" s="53">
        <f>max(SUMIFS('Input - Capacities'!$J$3:$J$1128,'Input - Capacities'!$F$3:$F$1128,A849))*-1</f>
        <v>0</v>
      </c>
      <c r="H849" s="53" t="str">
        <f>if(len(vlookup(A849,'Input - Capacities'!$F$3:$W$2013,6,0))&gt;0,vlookup(A849,'Input - Capacities'!$F$3:$W$2013,6,0),"-")</f>
        <v>#N/A</v>
      </c>
      <c r="I849" s="53" t="str">
        <f>if(len(vlookup(A849,'Input - Capacities'!$F$3:$W$2013,7,0))&gt;0,vlookup(A849,'Input - Capacities'!$F$3:$W$2013,7,0),"-")</f>
        <v>#N/A</v>
      </c>
      <c r="J849" s="55" t="str">
        <f>if(len(vlookup(A849,'Input - Capacities'!$F$3:$W$2013,13,0))&gt;0,vlookup(A849,'Input - Capacities'!$F$3:$W$2013,13,0),"-")</f>
        <v>#N/A</v>
      </c>
      <c r="K849" s="55" t="str">
        <f>if(len(vlookup(A849,'Input - Capacities'!$F$3:$W$2013,14,0))&gt;0,vlookup(A849,'Input - Capacities'!$F$3:$W$2013,14,0),"-")</f>
        <v>#N/A</v>
      </c>
      <c r="L849" s="53" t="str">
        <f>if(len(vlookup(A849,'Input - Capacities'!$F$3:$W$2013,17,0))&gt;0,vlookup(A849,'Input - Capacities'!$F$3:$W$2013,17,0),"-")</f>
        <v>#N/A</v>
      </c>
      <c r="M849" s="53" t="str">
        <f>if(len(vlookup(A849,'Input - Capacities'!$F$3:$W$2013,18,0))&gt;0,vlookup(A849,'Input - Capacities'!$F$3:$W$2013,18,0),"-")</f>
        <v>#N/A</v>
      </c>
    </row>
    <row r="850">
      <c r="A850" s="53" t="str">
        <f t="array" ref="A850">IFERROR(INDEX('Input - Capacities'!$F$3:$F$1128, MATCH(0,COUNTIF($A$1:A849, 'Input - Capacities'!$F$3:$F$1128), 0)),"")</f>
        <v/>
      </c>
      <c r="B850" s="53" t="str">
        <f t="shared" si="2"/>
        <v/>
      </c>
      <c r="C850" s="53" t="str">
        <f t="shared" si="3"/>
        <v/>
      </c>
      <c r="D850" s="53" t="str">
        <f t="shared" ref="D850:E850" si="851">left(B850,3)</f>
        <v/>
      </c>
      <c r="E850" s="53" t="str">
        <f t="shared" si="851"/>
        <v/>
      </c>
      <c r="F850" s="53">
        <f>max(SUMIFS('Input - Capacities'!$I$3:$I$1128,'Input - Capacities'!$F$3:$F$1128,A850))</f>
        <v>0</v>
      </c>
      <c r="G850" s="53">
        <f>max(SUMIFS('Input - Capacities'!$J$3:$J$1128,'Input - Capacities'!$F$3:$F$1128,A850))*-1</f>
        <v>0</v>
      </c>
      <c r="H850" s="53" t="str">
        <f>if(len(vlookup(A850,'Input - Capacities'!$F$3:$W$2013,6,0))&gt;0,vlookup(A850,'Input - Capacities'!$F$3:$W$2013,6,0),"-")</f>
        <v>#N/A</v>
      </c>
      <c r="I850" s="53" t="str">
        <f>if(len(vlookup(A850,'Input - Capacities'!$F$3:$W$2013,7,0))&gt;0,vlookup(A850,'Input - Capacities'!$F$3:$W$2013,7,0),"-")</f>
        <v>#N/A</v>
      </c>
      <c r="J850" s="55" t="str">
        <f>if(len(vlookup(A850,'Input - Capacities'!$F$3:$W$2013,13,0))&gt;0,vlookup(A850,'Input - Capacities'!$F$3:$W$2013,13,0),"-")</f>
        <v>#N/A</v>
      </c>
      <c r="K850" s="55" t="str">
        <f>if(len(vlookup(A850,'Input - Capacities'!$F$3:$W$2013,14,0))&gt;0,vlookup(A850,'Input - Capacities'!$F$3:$W$2013,14,0),"-")</f>
        <v>#N/A</v>
      </c>
      <c r="L850" s="53" t="str">
        <f>if(len(vlookup(A850,'Input - Capacities'!$F$3:$W$2013,17,0))&gt;0,vlookup(A850,'Input - Capacities'!$F$3:$W$2013,17,0),"-")</f>
        <v>#N/A</v>
      </c>
      <c r="M850" s="53" t="str">
        <f>if(len(vlookup(A850,'Input - Capacities'!$F$3:$W$2013,18,0))&gt;0,vlookup(A850,'Input - Capacities'!$F$3:$W$2013,18,0),"-")</f>
        <v>#N/A</v>
      </c>
    </row>
    <row r="851">
      <c r="A851" s="53" t="str">
        <f t="array" ref="A851">IFERROR(INDEX('Input - Capacities'!$F$3:$F$1128, MATCH(0,COUNTIF($A$1:A850, 'Input - Capacities'!$F$3:$F$1128), 0)),"")</f>
        <v/>
      </c>
      <c r="B851" s="53" t="str">
        <f t="shared" si="2"/>
        <v/>
      </c>
      <c r="C851" s="53" t="str">
        <f t="shared" si="3"/>
        <v/>
      </c>
      <c r="D851" s="53" t="str">
        <f t="shared" ref="D851:E851" si="852">left(B851,3)</f>
        <v/>
      </c>
      <c r="E851" s="53" t="str">
        <f t="shared" si="852"/>
        <v/>
      </c>
      <c r="F851" s="53">
        <f>max(SUMIFS('Input - Capacities'!$I$3:$I$1128,'Input - Capacities'!$F$3:$F$1128,A851))</f>
        <v>0</v>
      </c>
      <c r="G851" s="53">
        <f>max(SUMIFS('Input - Capacities'!$J$3:$J$1128,'Input - Capacities'!$F$3:$F$1128,A851))*-1</f>
        <v>0</v>
      </c>
      <c r="H851" s="53" t="str">
        <f>if(len(vlookup(A851,'Input - Capacities'!$F$3:$W$2013,6,0))&gt;0,vlookup(A851,'Input - Capacities'!$F$3:$W$2013,6,0),"-")</f>
        <v>#N/A</v>
      </c>
      <c r="I851" s="53" t="str">
        <f>if(len(vlookup(A851,'Input - Capacities'!$F$3:$W$2013,7,0))&gt;0,vlookup(A851,'Input - Capacities'!$F$3:$W$2013,7,0),"-")</f>
        <v>#N/A</v>
      </c>
      <c r="J851" s="55" t="str">
        <f>if(len(vlookup(A851,'Input - Capacities'!$F$3:$W$2013,13,0))&gt;0,vlookup(A851,'Input - Capacities'!$F$3:$W$2013,13,0),"-")</f>
        <v>#N/A</v>
      </c>
      <c r="K851" s="55" t="str">
        <f>if(len(vlookup(A851,'Input - Capacities'!$F$3:$W$2013,14,0))&gt;0,vlookup(A851,'Input - Capacities'!$F$3:$W$2013,14,0),"-")</f>
        <v>#N/A</v>
      </c>
      <c r="L851" s="53" t="str">
        <f>if(len(vlookup(A851,'Input - Capacities'!$F$3:$W$2013,17,0))&gt;0,vlookup(A851,'Input - Capacities'!$F$3:$W$2013,17,0),"-")</f>
        <v>#N/A</v>
      </c>
      <c r="M851" s="53" t="str">
        <f>if(len(vlookup(A851,'Input - Capacities'!$F$3:$W$2013,18,0))&gt;0,vlookup(A851,'Input - Capacities'!$F$3:$W$2013,18,0),"-")</f>
        <v>#N/A</v>
      </c>
    </row>
    <row r="852">
      <c r="A852" s="53" t="str">
        <f t="array" ref="A852">IFERROR(INDEX('Input - Capacities'!$F$3:$F$1128, MATCH(0,COUNTIF($A$1:A851, 'Input - Capacities'!$F$3:$F$1128), 0)),"")</f>
        <v/>
      </c>
      <c r="B852" s="53" t="str">
        <f t="shared" si="2"/>
        <v/>
      </c>
      <c r="C852" s="53" t="str">
        <f t="shared" si="3"/>
        <v/>
      </c>
      <c r="D852" s="53" t="str">
        <f t="shared" ref="D852:E852" si="853">left(B852,3)</f>
        <v/>
      </c>
      <c r="E852" s="53" t="str">
        <f t="shared" si="853"/>
        <v/>
      </c>
      <c r="F852" s="53">
        <f>max(SUMIFS('Input - Capacities'!$I$3:$I$1128,'Input - Capacities'!$F$3:$F$1128,A852))</f>
        <v>0</v>
      </c>
      <c r="G852" s="53">
        <f>max(SUMIFS('Input - Capacities'!$J$3:$J$1128,'Input - Capacities'!$F$3:$F$1128,A852))*-1</f>
        <v>0</v>
      </c>
      <c r="H852" s="53" t="str">
        <f>if(len(vlookup(A852,'Input - Capacities'!$F$3:$W$2013,6,0))&gt;0,vlookup(A852,'Input - Capacities'!$F$3:$W$2013,6,0),"-")</f>
        <v>#N/A</v>
      </c>
      <c r="I852" s="53" t="str">
        <f>if(len(vlookup(A852,'Input - Capacities'!$F$3:$W$2013,7,0))&gt;0,vlookup(A852,'Input - Capacities'!$F$3:$W$2013,7,0),"-")</f>
        <v>#N/A</v>
      </c>
      <c r="J852" s="55" t="str">
        <f>if(len(vlookup(A852,'Input - Capacities'!$F$3:$W$2013,13,0))&gt;0,vlookup(A852,'Input - Capacities'!$F$3:$W$2013,13,0),"-")</f>
        <v>#N/A</v>
      </c>
      <c r="K852" s="55" t="str">
        <f>if(len(vlookup(A852,'Input - Capacities'!$F$3:$W$2013,14,0))&gt;0,vlookup(A852,'Input - Capacities'!$F$3:$W$2013,14,0),"-")</f>
        <v>#N/A</v>
      </c>
      <c r="L852" s="53" t="str">
        <f>if(len(vlookup(A852,'Input - Capacities'!$F$3:$W$2013,17,0))&gt;0,vlookup(A852,'Input - Capacities'!$F$3:$W$2013,17,0),"-")</f>
        <v>#N/A</v>
      </c>
      <c r="M852" s="53" t="str">
        <f>if(len(vlookup(A852,'Input - Capacities'!$F$3:$W$2013,18,0))&gt;0,vlookup(A852,'Input - Capacities'!$F$3:$W$2013,18,0),"-")</f>
        <v>#N/A</v>
      </c>
    </row>
    <row r="853">
      <c r="A853" s="53" t="str">
        <f t="array" ref="A853">IFERROR(INDEX('Input - Capacities'!$F$3:$F$1128, MATCH(0,COUNTIF($A$1:A852, 'Input - Capacities'!$F$3:$F$1128), 0)),"")</f>
        <v/>
      </c>
      <c r="B853" s="53" t="str">
        <f t="shared" si="2"/>
        <v/>
      </c>
      <c r="C853" s="53" t="str">
        <f t="shared" si="3"/>
        <v/>
      </c>
      <c r="D853" s="53" t="str">
        <f t="shared" ref="D853:E853" si="854">left(B853,3)</f>
        <v/>
      </c>
      <c r="E853" s="53" t="str">
        <f t="shared" si="854"/>
        <v/>
      </c>
      <c r="F853" s="53">
        <f>max(SUMIFS('Input - Capacities'!$I$3:$I$1128,'Input - Capacities'!$F$3:$F$1128,A853))</f>
        <v>0</v>
      </c>
      <c r="G853" s="53">
        <f>max(SUMIFS('Input - Capacities'!$J$3:$J$1128,'Input - Capacities'!$F$3:$F$1128,A853))*-1</f>
        <v>0</v>
      </c>
      <c r="H853" s="53" t="str">
        <f>if(len(vlookup(A853,'Input - Capacities'!$F$3:$W$2013,6,0))&gt;0,vlookup(A853,'Input - Capacities'!$F$3:$W$2013,6,0),"-")</f>
        <v>#N/A</v>
      </c>
      <c r="I853" s="53" t="str">
        <f>if(len(vlookup(A853,'Input - Capacities'!$F$3:$W$2013,7,0))&gt;0,vlookup(A853,'Input - Capacities'!$F$3:$W$2013,7,0),"-")</f>
        <v>#N/A</v>
      </c>
      <c r="J853" s="55" t="str">
        <f>if(len(vlookup(A853,'Input - Capacities'!$F$3:$W$2013,13,0))&gt;0,vlookup(A853,'Input - Capacities'!$F$3:$W$2013,13,0),"-")</f>
        <v>#N/A</v>
      </c>
      <c r="K853" s="55" t="str">
        <f>if(len(vlookup(A853,'Input - Capacities'!$F$3:$W$2013,14,0))&gt;0,vlookup(A853,'Input - Capacities'!$F$3:$W$2013,14,0),"-")</f>
        <v>#N/A</v>
      </c>
      <c r="L853" s="53" t="str">
        <f>if(len(vlookup(A853,'Input - Capacities'!$F$3:$W$2013,17,0))&gt;0,vlookup(A853,'Input - Capacities'!$F$3:$W$2013,17,0),"-")</f>
        <v>#N/A</v>
      </c>
      <c r="M853" s="53" t="str">
        <f>if(len(vlookup(A853,'Input - Capacities'!$F$3:$W$2013,18,0))&gt;0,vlookup(A853,'Input - Capacities'!$F$3:$W$2013,18,0),"-")</f>
        <v>#N/A</v>
      </c>
    </row>
    <row r="854">
      <c r="A854" s="53" t="str">
        <f t="array" ref="A854">IFERROR(INDEX('Input - Capacities'!$F$3:$F$1128, MATCH(0,COUNTIF($A$1:A853, 'Input - Capacities'!$F$3:$F$1128), 0)),"")</f>
        <v/>
      </c>
      <c r="B854" s="53" t="str">
        <f t="shared" si="2"/>
        <v/>
      </c>
      <c r="C854" s="53" t="str">
        <f t="shared" si="3"/>
        <v/>
      </c>
      <c r="D854" s="53" t="str">
        <f t="shared" ref="D854:E854" si="855">left(B854,3)</f>
        <v/>
      </c>
      <c r="E854" s="53" t="str">
        <f t="shared" si="855"/>
        <v/>
      </c>
      <c r="F854" s="53">
        <f>max(SUMIFS('Input - Capacities'!$I$3:$I$1128,'Input - Capacities'!$F$3:$F$1128,A854))</f>
        <v>0</v>
      </c>
      <c r="G854" s="53">
        <f>max(SUMIFS('Input - Capacities'!$J$3:$J$1128,'Input - Capacities'!$F$3:$F$1128,A854))*-1</f>
        <v>0</v>
      </c>
      <c r="H854" s="53" t="str">
        <f>if(len(vlookup(A854,'Input - Capacities'!$F$3:$W$2013,6,0))&gt;0,vlookup(A854,'Input - Capacities'!$F$3:$W$2013,6,0),"-")</f>
        <v>#N/A</v>
      </c>
      <c r="I854" s="53" t="str">
        <f>if(len(vlookup(A854,'Input - Capacities'!$F$3:$W$2013,7,0))&gt;0,vlookup(A854,'Input - Capacities'!$F$3:$W$2013,7,0),"-")</f>
        <v>#N/A</v>
      </c>
      <c r="J854" s="55" t="str">
        <f>if(len(vlookup(A854,'Input - Capacities'!$F$3:$W$2013,13,0))&gt;0,vlookup(A854,'Input - Capacities'!$F$3:$W$2013,13,0),"-")</f>
        <v>#N/A</v>
      </c>
      <c r="K854" s="55" t="str">
        <f>if(len(vlookup(A854,'Input - Capacities'!$F$3:$W$2013,14,0))&gt;0,vlookup(A854,'Input - Capacities'!$F$3:$W$2013,14,0),"-")</f>
        <v>#N/A</v>
      </c>
      <c r="L854" s="53" t="str">
        <f>if(len(vlookup(A854,'Input - Capacities'!$F$3:$W$2013,17,0))&gt;0,vlookup(A854,'Input - Capacities'!$F$3:$W$2013,17,0),"-")</f>
        <v>#N/A</v>
      </c>
      <c r="M854" s="53" t="str">
        <f>if(len(vlookup(A854,'Input - Capacities'!$F$3:$W$2013,18,0))&gt;0,vlookup(A854,'Input - Capacities'!$F$3:$W$2013,18,0),"-")</f>
        <v>#N/A</v>
      </c>
    </row>
    <row r="855">
      <c r="A855" s="53" t="str">
        <f t="array" ref="A855">IFERROR(INDEX('Input - Capacities'!$F$3:$F$1128, MATCH(0,COUNTIF($A$1:A854, 'Input - Capacities'!$F$3:$F$1128), 0)),"")</f>
        <v/>
      </c>
      <c r="B855" s="53" t="str">
        <f t="shared" si="2"/>
        <v/>
      </c>
      <c r="C855" s="53" t="str">
        <f t="shared" si="3"/>
        <v/>
      </c>
      <c r="D855" s="53" t="str">
        <f t="shared" ref="D855:E855" si="856">left(B855,3)</f>
        <v/>
      </c>
      <c r="E855" s="53" t="str">
        <f t="shared" si="856"/>
        <v/>
      </c>
      <c r="F855" s="53">
        <f>max(SUMIFS('Input - Capacities'!$I$3:$I$1128,'Input - Capacities'!$F$3:$F$1128,A855))</f>
        <v>0</v>
      </c>
      <c r="G855" s="53">
        <f>max(SUMIFS('Input - Capacities'!$J$3:$J$1128,'Input - Capacities'!$F$3:$F$1128,A855))*-1</f>
        <v>0</v>
      </c>
      <c r="H855" s="53" t="str">
        <f>if(len(vlookup(A855,'Input - Capacities'!$F$3:$W$2013,6,0))&gt;0,vlookup(A855,'Input - Capacities'!$F$3:$W$2013,6,0),"-")</f>
        <v>#N/A</v>
      </c>
      <c r="I855" s="53" t="str">
        <f>if(len(vlookup(A855,'Input - Capacities'!$F$3:$W$2013,7,0))&gt;0,vlookup(A855,'Input - Capacities'!$F$3:$W$2013,7,0),"-")</f>
        <v>#N/A</v>
      </c>
      <c r="J855" s="55" t="str">
        <f>if(len(vlookup(A855,'Input - Capacities'!$F$3:$W$2013,13,0))&gt;0,vlookup(A855,'Input - Capacities'!$F$3:$W$2013,13,0),"-")</f>
        <v>#N/A</v>
      </c>
      <c r="K855" s="55" t="str">
        <f>if(len(vlookup(A855,'Input - Capacities'!$F$3:$W$2013,14,0))&gt;0,vlookup(A855,'Input - Capacities'!$F$3:$W$2013,14,0),"-")</f>
        <v>#N/A</v>
      </c>
      <c r="L855" s="53" t="str">
        <f>if(len(vlookup(A855,'Input - Capacities'!$F$3:$W$2013,17,0))&gt;0,vlookup(A855,'Input - Capacities'!$F$3:$W$2013,17,0),"-")</f>
        <v>#N/A</v>
      </c>
      <c r="M855" s="53" t="str">
        <f>if(len(vlookup(A855,'Input - Capacities'!$F$3:$W$2013,18,0))&gt;0,vlookup(A855,'Input - Capacities'!$F$3:$W$2013,18,0),"-")</f>
        <v>#N/A</v>
      </c>
    </row>
    <row r="856">
      <c r="A856" s="53" t="str">
        <f t="array" ref="A856">IFERROR(INDEX('Input - Capacities'!$F$3:$F$1128, MATCH(0,COUNTIF($A$1:A855, 'Input - Capacities'!$F$3:$F$1128), 0)),"")</f>
        <v/>
      </c>
      <c r="B856" s="53" t="str">
        <f t="shared" si="2"/>
        <v/>
      </c>
      <c r="C856" s="53" t="str">
        <f t="shared" si="3"/>
        <v/>
      </c>
      <c r="D856" s="53" t="str">
        <f t="shared" ref="D856:E856" si="857">left(B856,3)</f>
        <v/>
      </c>
      <c r="E856" s="53" t="str">
        <f t="shared" si="857"/>
        <v/>
      </c>
      <c r="F856" s="53">
        <f>max(SUMIFS('Input - Capacities'!$I$3:$I$1128,'Input - Capacities'!$F$3:$F$1128,A856))</f>
        <v>0</v>
      </c>
      <c r="G856" s="53">
        <f>max(SUMIFS('Input - Capacities'!$J$3:$J$1128,'Input - Capacities'!$F$3:$F$1128,A856))*-1</f>
        <v>0</v>
      </c>
      <c r="H856" s="53" t="str">
        <f>if(len(vlookup(A856,'Input - Capacities'!$F$3:$W$2013,6,0))&gt;0,vlookup(A856,'Input - Capacities'!$F$3:$W$2013,6,0),"-")</f>
        <v>#N/A</v>
      </c>
      <c r="I856" s="53" t="str">
        <f>if(len(vlookup(A856,'Input - Capacities'!$F$3:$W$2013,7,0))&gt;0,vlookup(A856,'Input - Capacities'!$F$3:$W$2013,7,0),"-")</f>
        <v>#N/A</v>
      </c>
      <c r="J856" s="55" t="str">
        <f>if(len(vlookup(A856,'Input - Capacities'!$F$3:$W$2013,13,0))&gt;0,vlookup(A856,'Input - Capacities'!$F$3:$W$2013,13,0),"-")</f>
        <v>#N/A</v>
      </c>
      <c r="K856" s="55" t="str">
        <f>if(len(vlookup(A856,'Input - Capacities'!$F$3:$W$2013,14,0))&gt;0,vlookup(A856,'Input - Capacities'!$F$3:$W$2013,14,0),"-")</f>
        <v>#N/A</v>
      </c>
      <c r="L856" s="53" t="str">
        <f>if(len(vlookup(A856,'Input - Capacities'!$F$3:$W$2013,17,0))&gt;0,vlookup(A856,'Input - Capacities'!$F$3:$W$2013,17,0),"-")</f>
        <v>#N/A</v>
      </c>
      <c r="M856" s="53" t="str">
        <f>if(len(vlookup(A856,'Input - Capacities'!$F$3:$W$2013,18,0))&gt;0,vlookup(A856,'Input - Capacities'!$F$3:$W$2013,18,0),"-")</f>
        <v>#N/A</v>
      </c>
    </row>
    <row r="857">
      <c r="A857" s="53" t="str">
        <f t="array" ref="A857">IFERROR(INDEX('Input - Capacities'!$F$3:$F$1128, MATCH(0,COUNTIF($A$1:A856, 'Input - Capacities'!$F$3:$F$1128), 0)),"")</f>
        <v/>
      </c>
      <c r="B857" s="53" t="str">
        <f t="shared" si="2"/>
        <v/>
      </c>
      <c r="C857" s="53" t="str">
        <f t="shared" si="3"/>
        <v/>
      </c>
      <c r="D857" s="53" t="str">
        <f t="shared" ref="D857:E857" si="858">left(B857,3)</f>
        <v/>
      </c>
      <c r="E857" s="53" t="str">
        <f t="shared" si="858"/>
        <v/>
      </c>
      <c r="F857" s="53">
        <f>max(SUMIFS('Input - Capacities'!$I$3:$I$1128,'Input - Capacities'!$F$3:$F$1128,A857))</f>
        <v>0</v>
      </c>
      <c r="G857" s="53">
        <f>max(SUMIFS('Input - Capacities'!$J$3:$J$1128,'Input - Capacities'!$F$3:$F$1128,A857))*-1</f>
        <v>0</v>
      </c>
      <c r="H857" s="53" t="str">
        <f>if(len(vlookup(A857,'Input - Capacities'!$F$3:$W$2013,6,0))&gt;0,vlookup(A857,'Input - Capacities'!$F$3:$W$2013,6,0),"-")</f>
        <v>#N/A</v>
      </c>
      <c r="I857" s="53" t="str">
        <f>if(len(vlookup(A857,'Input - Capacities'!$F$3:$W$2013,7,0))&gt;0,vlookup(A857,'Input - Capacities'!$F$3:$W$2013,7,0),"-")</f>
        <v>#N/A</v>
      </c>
      <c r="J857" s="55" t="str">
        <f>if(len(vlookup(A857,'Input - Capacities'!$F$3:$W$2013,13,0))&gt;0,vlookup(A857,'Input - Capacities'!$F$3:$W$2013,13,0),"-")</f>
        <v>#N/A</v>
      </c>
      <c r="K857" s="55" t="str">
        <f>if(len(vlookup(A857,'Input - Capacities'!$F$3:$W$2013,14,0))&gt;0,vlookup(A857,'Input - Capacities'!$F$3:$W$2013,14,0),"-")</f>
        <v>#N/A</v>
      </c>
      <c r="L857" s="53" t="str">
        <f>if(len(vlookup(A857,'Input - Capacities'!$F$3:$W$2013,17,0))&gt;0,vlookup(A857,'Input - Capacities'!$F$3:$W$2013,17,0),"-")</f>
        <v>#N/A</v>
      </c>
      <c r="M857" s="53" t="str">
        <f>if(len(vlookup(A857,'Input - Capacities'!$F$3:$W$2013,18,0))&gt;0,vlookup(A857,'Input - Capacities'!$F$3:$W$2013,18,0),"-")</f>
        <v>#N/A</v>
      </c>
    </row>
    <row r="858">
      <c r="A858" s="53" t="str">
        <f t="array" ref="A858">IFERROR(INDEX('Input - Capacities'!$F$3:$F$1128, MATCH(0,COUNTIF($A$1:A857, 'Input - Capacities'!$F$3:$F$1128), 0)),"")</f>
        <v/>
      </c>
      <c r="B858" s="53" t="str">
        <f t="shared" si="2"/>
        <v/>
      </c>
      <c r="C858" s="53" t="str">
        <f t="shared" si="3"/>
        <v/>
      </c>
      <c r="D858" s="53" t="str">
        <f t="shared" ref="D858:E858" si="859">left(B858,3)</f>
        <v/>
      </c>
      <c r="E858" s="53" t="str">
        <f t="shared" si="859"/>
        <v/>
      </c>
      <c r="F858" s="53">
        <f>max(SUMIFS('Input - Capacities'!$I$3:$I$1128,'Input - Capacities'!$F$3:$F$1128,A858))</f>
        <v>0</v>
      </c>
      <c r="G858" s="53">
        <f>max(SUMIFS('Input - Capacities'!$J$3:$J$1128,'Input - Capacities'!$F$3:$F$1128,A858))*-1</f>
        <v>0</v>
      </c>
      <c r="H858" s="53" t="str">
        <f>if(len(vlookup(A858,'Input - Capacities'!$F$3:$W$2013,6,0))&gt;0,vlookup(A858,'Input - Capacities'!$F$3:$W$2013,6,0),"-")</f>
        <v>#N/A</v>
      </c>
      <c r="I858" s="53" t="str">
        <f>if(len(vlookup(A858,'Input - Capacities'!$F$3:$W$2013,7,0))&gt;0,vlookup(A858,'Input - Capacities'!$F$3:$W$2013,7,0),"-")</f>
        <v>#N/A</v>
      </c>
      <c r="J858" s="55" t="str">
        <f>if(len(vlookup(A858,'Input - Capacities'!$F$3:$W$2013,13,0))&gt;0,vlookup(A858,'Input - Capacities'!$F$3:$W$2013,13,0),"-")</f>
        <v>#N/A</v>
      </c>
      <c r="K858" s="55" t="str">
        <f>if(len(vlookup(A858,'Input - Capacities'!$F$3:$W$2013,14,0))&gt;0,vlookup(A858,'Input - Capacities'!$F$3:$W$2013,14,0),"-")</f>
        <v>#N/A</v>
      </c>
      <c r="L858" s="53" t="str">
        <f>if(len(vlookup(A858,'Input - Capacities'!$F$3:$W$2013,17,0))&gt;0,vlookup(A858,'Input - Capacities'!$F$3:$W$2013,17,0),"-")</f>
        <v>#N/A</v>
      </c>
      <c r="M858" s="53" t="str">
        <f>if(len(vlookup(A858,'Input - Capacities'!$F$3:$W$2013,18,0))&gt;0,vlookup(A858,'Input - Capacities'!$F$3:$W$2013,18,0),"-")</f>
        <v>#N/A</v>
      </c>
    </row>
    <row r="859">
      <c r="A859" s="53" t="str">
        <f t="array" ref="A859">IFERROR(INDEX('Input - Capacities'!$F$3:$F$1128, MATCH(0,COUNTIF($A$1:A858, 'Input - Capacities'!$F$3:$F$1128), 0)),"")</f>
        <v/>
      </c>
      <c r="B859" s="53" t="str">
        <f t="shared" si="2"/>
        <v/>
      </c>
      <c r="C859" s="53" t="str">
        <f t="shared" si="3"/>
        <v/>
      </c>
      <c r="D859" s="53" t="str">
        <f t="shared" ref="D859:E859" si="860">left(B859,3)</f>
        <v/>
      </c>
      <c r="E859" s="53" t="str">
        <f t="shared" si="860"/>
        <v/>
      </c>
      <c r="F859" s="53">
        <f>max(SUMIFS('Input - Capacities'!$I$3:$I$1128,'Input - Capacities'!$F$3:$F$1128,A859))</f>
        <v>0</v>
      </c>
      <c r="G859" s="53">
        <f>max(SUMIFS('Input - Capacities'!$J$3:$J$1128,'Input - Capacities'!$F$3:$F$1128,A859))*-1</f>
        <v>0</v>
      </c>
      <c r="H859" s="53" t="str">
        <f>if(len(vlookup(A859,'Input - Capacities'!$F$3:$W$2013,6,0))&gt;0,vlookup(A859,'Input - Capacities'!$F$3:$W$2013,6,0),"-")</f>
        <v>#N/A</v>
      </c>
      <c r="I859" s="53" t="str">
        <f>if(len(vlookup(A859,'Input - Capacities'!$F$3:$W$2013,7,0))&gt;0,vlookup(A859,'Input - Capacities'!$F$3:$W$2013,7,0),"-")</f>
        <v>#N/A</v>
      </c>
      <c r="J859" s="55" t="str">
        <f>if(len(vlookup(A859,'Input - Capacities'!$F$3:$W$2013,13,0))&gt;0,vlookup(A859,'Input - Capacities'!$F$3:$W$2013,13,0),"-")</f>
        <v>#N/A</v>
      </c>
      <c r="K859" s="55" t="str">
        <f>if(len(vlookup(A859,'Input - Capacities'!$F$3:$W$2013,14,0))&gt;0,vlookup(A859,'Input - Capacities'!$F$3:$W$2013,14,0),"-")</f>
        <v>#N/A</v>
      </c>
      <c r="L859" s="53" t="str">
        <f>if(len(vlookup(A859,'Input - Capacities'!$F$3:$W$2013,17,0))&gt;0,vlookup(A859,'Input - Capacities'!$F$3:$W$2013,17,0),"-")</f>
        <v>#N/A</v>
      </c>
      <c r="M859" s="53" t="str">
        <f>if(len(vlookup(A859,'Input - Capacities'!$F$3:$W$2013,18,0))&gt;0,vlookup(A859,'Input - Capacities'!$F$3:$W$2013,18,0),"-")</f>
        <v>#N/A</v>
      </c>
    </row>
    <row r="860">
      <c r="A860" s="53" t="str">
        <f t="array" ref="A860">IFERROR(INDEX('Input - Capacities'!$F$3:$F$1128, MATCH(0,COUNTIF($A$1:A859, 'Input - Capacities'!$F$3:$F$1128), 0)),"")</f>
        <v/>
      </c>
      <c r="B860" s="53" t="str">
        <f t="shared" si="2"/>
        <v/>
      </c>
      <c r="C860" s="53" t="str">
        <f t="shared" si="3"/>
        <v/>
      </c>
      <c r="D860" s="53" t="str">
        <f t="shared" ref="D860:E860" si="861">left(B860,3)</f>
        <v/>
      </c>
      <c r="E860" s="53" t="str">
        <f t="shared" si="861"/>
        <v/>
      </c>
      <c r="F860" s="53">
        <f>max(SUMIFS('Input - Capacities'!$I$3:$I$1128,'Input - Capacities'!$F$3:$F$1128,A860))</f>
        <v>0</v>
      </c>
      <c r="G860" s="53">
        <f>max(SUMIFS('Input - Capacities'!$J$3:$J$1128,'Input - Capacities'!$F$3:$F$1128,A860))*-1</f>
        <v>0</v>
      </c>
      <c r="H860" s="53" t="str">
        <f>if(len(vlookup(A860,'Input - Capacities'!$F$3:$W$2013,6,0))&gt;0,vlookup(A860,'Input - Capacities'!$F$3:$W$2013,6,0),"-")</f>
        <v>#N/A</v>
      </c>
      <c r="I860" s="53" t="str">
        <f>if(len(vlookup(A860,'Input - Capacities'!$F$3:$W$2013,7,0))&gt;0,vlookup(A860,'Input - Capacities'!$F$3:$W$2013,7,0),"-")</f>
        <v>#N/A</v>
      </c>
      <c r="J860" s="55" t="str">
        <f>if(len(vlookup(A860,'Input - Capacities'!$F$3:$W$2013,13,0))&gt;0,vlookup(A860,'Input - Capacities'!$F$3:$W$2013,13,0),"-")</f>
        <v>#N/A</v>
      </c>
      <c r="K860" s="55" t="str">
        <f>if(len(vlookup(A860,'Input - Capacities'!$F$3:$W$2013,14,0))&gt;0,vlookup(A860,'Input - Capacities'!$F$3:$W$2013,14,0),"-")</f>
        <v>#N/A</v>
      </c>
      <c r="L860" s="53" t="str">
        <f>if(len(vlookup(A860,'Input - Capacities'!$F$3:$W$2013,17,0))&gt;0,vlookup(A860,'Input - Capacities'!$F$3:$W$2013,17,0),"-")</f>
        <v>#N/A</v>
      </c>
      <c r="M860" s="53" t="str">
        <f>if(len(vlookup(A860,'Input - Capacities'!$F$3:$W$2013,18,0))&gt;0,vlookup(A860,'Input - Capacities'!$F$3:$W$2013,18,0),"-")</f>
        <v>#N/A</v>
      </c>
    </row>
    <row r="861">
      <c r="A861" s="53" t="str">
        <f t="array" ref="A861">IFERROR(INDEX('Input - Capacities'!$F$3:$F$1128, MATCH(0,COUNTIF($A$1:A860, 'Input - Capacities'!$F$3:$F$1128), 0)),"")</f>
        <v/>
      </c>
      <c r="B861" s="53" t="str">
        <f t="shared" si="2"/>
        <v/>
      </c>
      <c r="C861" s="53" t="str">
        <f t="shared" si="3"/>
        <v/>
      </c>
      <c r="D861" s="53" t="str">
        <f t="shared" ref="D861:E861" si="862">left(B861,3)</f>
        <v/>
      </c>
      <c r="E861" s="53" t="str">
        <f t="shared" si="862"/>
        <v/>
      </c>
      <c r="F861" s="53">
        <f>max(SUMIFS('Input - Capacities'!$I$3:$I$1128,'Input - Capacities'!$F$3:$F$1128,A861))</f>
        <v>0</v>
      </c>
      <c r="G861" s="53">
        <f>max(SUMIFS('Input - Capacities'!$J$3:$J$1128,'Input - Capacities'!$F$3:$F$1128,A861))*-1</f>
        <v>0</v>
      </c>
      <c r="H861" s="53" t="str">
        <f>if(len(vlookup(A861,'Input - Capacities'!$F$3:$W$2013,6,0))&gt;0,vlookup(A861,'Input - Capacities'!$F$3:$W$2013,6,0),"-")</f>
        <v>#N/A</v>
      </c>
      <c r="I861" s="53" t="str">
        <f>if(len(vlookup(A861,'Input - Capacities'!$F$3:$W$2013,7,0))&gt;0,vlookup(A861,'Input - Capacities'!$F$3:$W$2013,7,0),"-")</f>
        <v>#N/A</v>
      </c>
      <c r="J861" s="55" t="str">
        <f>if(len(vlookup(A861,'Input - Capacities'!$F$3:$W$2013,13,0))&gt;0,vlookup(A861,'Input - Capacities'!$F$3:$W$2013,13,0),"-")</f>
        <v>#N/A</v>
      </c>
      <c r="K861" s="55" t="str">
        <f>if(len(vlookup(A861,'Input - Capacities'!$F$3:$W$2013,14,0))&gt;0,vlookup(A861,'Input - Capacities'!$F$3:$W$2013,14,0),"-")</f>
        <v>#N/A</v>
      </c>
      <c r="L861" s="53" t="str">
        <f>if(len(vlookup(A861,'Input - Capacities'!$F$3:$W$2013,17,0))&gt;0,vlookup(A861,'Input - Capacities'!$F$3:$W$2013,17,0),"-")</f>
        <v>#N/A</v>
      </c>
      <c r="M861" s="53" t="str">
        <f>if(len(vlookup(A861,'Input - Capacities'!$F$3:$W$2013,18,0))&gt;0,vlookup(A861,'Input - Capacities'!$F$3:$W$2013,18,0),"-")</f>
        <v>#N/A</v>
      </c>
    </row>
    <row r="862">
      <c r="A862" s="53" t="str">
        <f t="array" ref="A862">IFERROR(INDEX('Input - Capacities'!$F$3:$F$1128, MATCH(0,COUNTIF($A$1:A861, 'Input - Capacities'!$F$3:$F$1128), 0)),"")</f>
        <v/>
      </c>
      <c r="B862" s="53" t="str">
        <f t="shared" si="2"/>
        <v/>
      </c>
      <c r="C862" s="53" t="str">
        <f t="shared" si="3"/>
        <v/>
      </c>
      <c r="D862" s="53" t="str">
        <f t="shared" ref="D862:E862" si="863">left(B862,3)</f>
        <v/>
      </c>
      <c r="E862" s="53" t="str">
        <f t="shared" si="863"/>
        <v/>
      </c>
      <c r="F862" s="53">
        <f>max(SUMIFS('Input - Capacities'!$I$3:$I$1128,'Input - Capacities'!$F$3:$F$1128,A862))</f>
        <v>0</v>
      </c>
      <c r="G862" s="53">
        <f>max(SUMIFS('Input - Capacities'!$J$3:$J$1128,'Input - Capacities'!$F$3:$F$1128,A862))*-1</f>
        <v>0</v>
      </c>
      <c r="H862" s="53" t="str">
        <f>if(len(vlookup(A862,'Input - Capacities'!$F$3:$W$2013,6,0))&gt;0,vlookup(A862,'Input - Capacities'!$F$3:$W$2013,6,0),"-")</f>
        <v>#N/A</v>
      </c>
      <c r="I862" s="53" t="str">
        <f>if(len(vlookup(A862,'Input - Capacities'!$F$3:$W$2013,7,0))&gt;0,vlookup(A862,'Input - Capacities'!$F$3:$W$2013,7,0),"-")</f>
        <v>#N/A</v>
      </c>
      <c r="J862" s="55" t="str">
        <f>if(len(vlookup(A862,'Input - Capacities'!$F$3:$W$2013,13,0))&gt;0,vlookup(A862,'Input - Capacities'!$F$3:$W$2013,13,0),"-")</f>
        <v>#N/A</v>
      </c>
      <c r="K862" s="55" t="str">
        <f>if(len(vlookup(A862,'Input - Capacities'!$F$3:$W$2013,14,0))&gt;0,vlookup(A862,'Input - Capacities'!$F$3:$W$2013,14,0),"-")</f>
        <v>#N/A</v>
      </c>
      <c r="L862" s="53" t="str">
        <f>if(len(vlookup(A862,'Input - Capacities'!$F$3:$W$2013,17,0))&gt;0,vlookup(A862,'Input - Capacities'!$F$3:$W$2013,17,0),"-")</f>
        <v>#N/A</v>
      </c>
      <c r="M862" s="53" t="str">
        <f>if(len(vlookup(A862,'Input - Capacities'!$F$3:$W$2013,18,0))&gt;0,vlookup(A862,'Input - Capacities'!$F$3:$W$2013,18,0),"-")</f>
        <v>#N/A</v>
      </c>
    </row>
    <row r="863">
      <c r="A863" s="53" t="str">
        <f t="array" ref="A863">IFERROR(INDEX('Input - Capacities'!$F$3:$F$1128, MATCH(0,COUNTIF($A$1:A862, 'Input - Capacities'!$F$3:$F$1128), 0)),"")</f>
        <v/>
      </c>
      <c r="B863" s="53" t="str">
        <f t="shared" si="2"/>
        <v/>
      </c>
      <c r="C863" s="53" t="str">
        <f t="shared" si="3"/>
        <v/>
      </c>
      <c r="D863" s="53" t="str">
        <f t="shared" ref="D863:E863" si="864">left(B863,3)</f>
        <v/>
      </c>
      <c r="E863" s="53" t="str">
        <f t="shared" si="864"/>
        <v/>
      </c>
      <c r="F863" s="53">
        <f>max(SUMIFS('Input - Capacities'!$I$3:$I$1128,'Input - Capacities'!$F$3:$F$1128,A863))</f>
        <v>0</v>
      </c>
      <c r="G863" s="53">
        <f>max(SUMIFS('Input - Capacities'!$J$3:$J$1128,'Input - Capacities'!$F$3:$F$1128,A863))*-1</f>
        <v>0</v>
      </c>
      <c r="H863" s="53" t="str">
        <f>if(len(vlookup(A863,'Input - Capacities'!$F$3:$W$2013,6,0))&gt;0,vlookup(A863,'Input - Capacities'!$F$3:$W$2013,6,0),"-")</f>
        <v>#N/A</v>
      </c>
      <c r="I863" s="53" t="str">
        <f>if(len(vlookup(A863,'Input - Capacities'!$F$3:$W$2013,7,0))&gt;0,vlookup(A863,'Input - Capacities'!$F$3:$W$2013,7,0),"-")</f>
        <v>#N/A</v>
      </c>
      <c r="J863" s="55" t="str">
        <f>if(len(vlookup(A863,'Input - Capacities'!$F$3:$W$2013,13,0))&gt;0,vlookup(A863,'Input - Capacities'!$F$3:$W$2013,13,0),"-")</f>
        <v>#N/A</v>
      </c>
      <c r="K863" s="55" t="str">
        <f>if(len(vlookup(A863,'Input - Capacities'!$F$3:$W$2013,14,0))&gt;0,vlookup(A863,'Input - Capacities'!$F$3:$W$2013,14,0),"-")</f>
        <v>#N/A</v>
      </c>
      <c r="L863" s="53" t="str">
        <f>if(len(vlookup(A863,'Input - Capacities'!$F$3:$W$2013,17,0))&gt;0,vlookup(A863,'Input - Capacities'!$F$3:$W$2013,17,0),"-")</f>
        <v>#N/A</v>
      </c>
      <c r="M863" s="53" t="str">
        <f>if(len(vlookup(A863,'Input - Capacities'!$F$3:$W$2013,18,0))&gt;0,vlookup(A863,'Input - Capacities'!$F$3:$W$2013,18,0),"-")</f>
        <v>#N/A</v>
      </c>
    </row>
    <row r="864">
      <c r="A864" s="53" t="str">
        <f t="array" ref="A864">IFERROR(INDEX('Input - Capacities'!$F$3:$F$1128, MATCH(0,COUNTIF($A$1:A863, 'Input - Capacities'!$F$3:$F$1128), 0)),"")</f>
        <v/>
      </c>
      <c r="B864" s="53" t="str">
        <f t="shared" si="2"/>
        <v/>
      </c>
      <c r="C864" s="53" t="str">
        <f t="shared" si="3"/>
        <v/>
      </c>
      <c r="D864" s="53" t="str">
        <f t="shared" ref="D864:E864" si="865">left(B864,3)</f>
        <v/>
      </c>
      <c r="E864" s="53" t="str">
        <f t="shared" si="865"/>
        <v/>
      </c>
      <c r="F864" s="53">
        <f>max(SUMIFS('Input - Capacities'!$I$3:$I$1128,'Input - Capacities'!$F$3:$F$1128,A864))</f>
        <v>0</v>
      </c>
      <c r="G864" s="53">
        <f>max(SUMIFS('Input - Capacities'!$J$3:$J$1128,'Input - Capacities'!$F$3:$F$1128,A864))*-1</f>
        <v>0</v>
      </c>
      <c r="H864" s="53" t="str">
        <f>if(len(vlookup(A864,'Input - Capacities'!$F$3:$W$2013,6,0))&gt;0,vlookup(A864,'Input - Capacities'!$F$3:$W$2013,6,0),"-")</f>
        <v>#N/A</v>
      </c>
      <c r="I864" s="53" t="str">
        <f>if(len(vlookup(A864,'Input - Capacities'!$F$3:$W$2013,7,0))&gt;0,vlookup(A864,'Input - Capacities'!$F$3:$W$2013,7,0),"-")</f>
        <v>#N/A</v>
      </c>
      <c r="J864" s="55" t="str">
        <f>if(len(vlookup(A864,'Input - Capacities'!$F$3:$W$2013,13,0))&gt;0,vlookup(A864,'Input - Capacities'!$F$3:$W$2013,13,0),"-")</f>
        <v>#N/A</v>
      </c>
      <c r="K864" s="55" t="str">
        <f>if(len(vlookup(A864,'Input - Capacities'!$F$3:$W$2013,14,0))&gt;0,vlookup(A864,'Input - Capacities'!$F$3:$W$2013,14,0),"-")</f>
        <v>#N/A</v>
      </c>
      <c r="L864" s="53" t="str">
        <f>if(len(vlookup(A864,'Input - Capacities'!$F$3:$W$2013,17,0))&gt;0,vlookup(A864,'Input - Capacities'!$F$3:$W$2013,17,0),"-")</f>
        <v>#N/A</v>
      </c>
      <c r="M864" s="53" t="str">
        <f>if(len(vlookup(A864,'Input - Capacities'!$F$3:$W$2013,18,0))&gt;0,vlookup(A864,'Input - Capacities'!$F$3:$W$2013,18,0),"-")</f>
        <v>#N/A</v>
      </c>
    </row>
    <row r="865">
      <c r="A865" s="53" t="str">
        <f t="array" ref="A865">IFERROR(INDEX('Input - Capacities'!$F$3:$F$1128, MATCH(0,COUNTIF($A$1:A864, 'Input - Capacities'!$F$3:$F$1128), 0)),"")</f>
        <v/>
      </c>
      <c r="B865" s="53" t="str">
        <f t="shared" si="2"/>
        <v/>
      </c>
      <c r="C865" s="53" t="str">
        <f t="shared" si="3"/>
        <v/>
      </c>
      <c r="D865" s="53" t="str">
        <f t="shared" ref="D865:E865" si="866">left(B865,3)</f>
        <v/>
      </c>
      <c r="E865" s="53" t="str">
        <f t="shared" si="866"/>
        <v/>
      </c>
      <c r="F865" s="53">
        <f>max(SUMIFS('Input - Capacities'!$I$3:$I$1128,'Input - Capacities'!$F$3:$F$1128,A865))</f>
        <v>0</v>
      </c>
      <c r="G865" s="53">
        <f>max(SUMIFS('Input - Capacities'!$J$3:$J$1128,'Input - Capacities'!$F$3:$F$1128,A865))*-1</f>
        <v>0</v>
      </c>
      <c r="H865" s="53" t="str">
        <f>if(len(vlookup(A865,'Input - Capacities'!$F$3:$W$2013,6,0))&gt;0,vlookup(A865,'Input - Capacities'!$F$3:$W$2013,6,0),"-")</f>
        <v>#N/A</v>
      </c>
      <c r="I865" s="53" t="str">
        <f>if(len(vlookup(A865,'Input - Capacities'!$F$3:$W$2013,7,0))&gt;0,vlookup(A865,'Input - Capacities'!$F$3:$W$2013,7,0),"-")</f>
        <v>#N/A</v>
      </c>
      <c r="J865" s="55" t="str">
        <f>if(len(vlookup(A865,'Input - Capacities'!$F$3:$W$2013,13,0))&gt;0,vlookup(A865,'Input - Capacities'!$F$3:$W$2013,13,0),"-")</f>
        <v>#N/A</v>
      </c>
      <c r="K865" s="55" t="str">
        <f>if(len(vlookup(A865,'Input - Capacities'!$F$3:$W$2013,14,0))&gt;0,vlookup(A865,'Input - Capacities'!$F$3:$W$2013,14,0),"-")</f>
        <v>#N/A</v>
      </c>
      <c r="L865" s="53" t="str">
        <f>if(len(vlookup(A865,'Input - Capacities'!$F$3:$W$2013,17,0))&gt;0,vlookup(A865,'Input - Capacities'!$F$3:$W$2013,17,0),"-")</f>
        <v>#N/A</v>
      </c>
      <c r="M865" s="53" t="str">
        <f>if(len(vlookup(A865,'Input - Capacities'!$F$3:$W$2013,18,0))&gt;0,vlookup(A865,'Input - Capacities'!$F$3:$W$2013,18,0),"-")</f>
        <v>#N/A</v>
      </c>
    </row>
    <row r="866">
      <c r="A866" s="53" t="str">
        <f t="array" ref="A866">IFERROR(INDEX('Input - Capacities'!$F$3:$F$1128, MATCH(0,COUNTIF($A$1:A865, 'Input - Capacities'!$F$3:$F$1128), 0)),"")</f>
        <v/>
      </c>
      <c r="B866" s="53" t="str">
        <f t="shared" si="2"/>
        <v/>
      </c>
      <c r="C866" s="53" t="str">
        <f t="shared" si="3"/>
        <v/>
      </c>
      <c r="D866" s="53" t="str">
        <f t="shared" ref="D866:E866" si="867">left(B866,3)</f>
        <v/>
      </c>
      <c r="E866" s="53" t="str">
        <f t="shared" si="867"/>
        <v/>
      </c>
      <c r="F866" s="53">
        <f>max(SUMIFS('Input - Capacities'!$I$3:$I$1128,'Input - Capacities'!$F$3:$F$1128,A866))</f>
        <v>0</v>
      </c>
      <c r="G866" s="53">
        <f>max(SUMIFS('Input - Capacities'!$J$3:$J$1128,'Input - Capacities'!$F$3:$F$1128,A866))*-1</f>
        <v>0</v>
      </c>
      <c r="H866" s="53" t="str">
        <f>if(len(vlookup(A866,'Input - Capacities'!$F$3:$W$2013,6,0))&gt;0,vlookup(A866,'Input - Capacities'!$F$3:$W$2013,6,0),"-")</f>
        <v>#N/A</v>
      </c>
      <c r="I866" s="53" t="str">
        <f>if(len(vlookup(A866,'Input - Capacities'!$F$3:$W$2013,7,0))&gt;0,vlookup(A866,'Input - Capacities'!$F$3:$W$2013,7,0),"-")</f>
        <v>#N/A</v>
      </c>
      <c r="J866" s="55" t="str">
        <f>if(len(vlookup(A866,'Input - Capacities'!$F$3:$W$2013,13,0))&gt;0,vlookup(A866,'Input - Capacities'!$F$3:$W$2013,13,0),"-")</f>
        <v>#N/A</v>
      </c>
      <c r="K866" s="55" t="str">
        <f>if(len(vlookup(A866,'Input - Capacities'!$F$3:$W$2013,14,0))&gt;0,vlookup(A866,'Input - Capacities'!$F$3:$W$2013,14,0),"-")</f>
        <v>#N/A</v>
      </c>
      <c r="L866" s="53" t="str">
        <f>if(len(vlookup(A866,'Input - Capacities'!$F$3:$W$2013,17,0))&gt;0,vlookup(A866,'Input - Capacities'!$F$3:$W$2013,17,0),"-")</f>
        <v>#N/A</v>
      </c>
      <c r="M866" s="53" t="str">
        <f>if(len(vlookup(A866,'Input - Capacities'!$F$3:$W$2013,18,0))&gt;0,vlookup(A866,'Input - Capacities'!$F$3:$W$2013,18,0),"-")</f>
        <v>#N/A</v>
      </c>
    </row>
    <row r="867">
      <c r="A867" s="53" t="str">
        <f t="array" ref="A867">IFERROR(INDEX('Input - Capacities'!$F$3:$F$1128, MATCH(0,COUNTIF($A$1:A866, 'Input - Capacities'!$F$3:$F$1128), 0)),"")</f>
        <v/>
      </c>
      <c r="B867" s="53" t="str">
        <f t="shared" si="2"/>
        <v/>
      </c>
      <c r="C867" s="53" t="str">
        <f t="shared" si="3"/>
        <v/>
      </c>
      <c r="D867" s="53" t="str">
        <f t="shared" ref="D867:E867" si="868">left(B867,3)</f>
        <v/>
      </c>
      <c r="E867" s="53" t="str">
        <f t="shared" si="868"/>
        <v/>
      </c>
      <c r="F867" s="53">
        <f>max(SUMIFS('Input - Capacities'!$I$3:$I$1128,'Input - Capacities'!$F$3:$F$1128,A867))</f>
        <v>0</v>
      </c>
      <c r="G867" s="53">
        <f>max(SUMIFS('Input - Capacities'!$J$3:$J$1128,'Input - Capacities'!$F$3:$F$1128,A867))*-1</f>
        <v>0</v>
      </c>
      <c r="H867" s="53" t="str">
        <f>if(len(vlookup(A867,'Input - Capacities'!$F$3:$W$2013,6,0))&gt;0,vlookup(A867,'Input - Capacities'!$F$3:$W$2013,6,0),"-")</f>
        <v>#N/A</v>
      </c>
      <c r="I867" s="53" t="str">
        <f>if(len(vlookup(A867,'Input - Capacities'!$F$3:$W$2013,7,0))&gt;0,vlookup(A867,'Input - Capacities'!$F$3:$W$2013,7,0),"-")</f>
        <v>#N/A</v>
      </c>
      <c r="J867" s="55" t="str">
        <f>if(len(vlookup(A867,'Input - Capacities'!$F$3:$W$2013,13,0))&gt;0,vlookup(A867,'Input - Capacities'!$F$3:$W$2013,13,0),"-")</f>
        <v>#N/A</v>
      </c>
      <c r="K867" s="55" t="str">
        <f>if(len(vlookup(A867,'Input - Capacities'!$F$3:$W$2013,14,0))&gt;0,vlookup(A867,'Input - Capacities'!$F$3:$W$2013,14,0),"-")</f>
        <v>#N/A</v>
      </c>
      <c r="L867" s="53" t="str">
        <f>if(len(vlookup(A867,'Input - Capacities'!$F$3:$W$2013,17,0))&gt;0,vlookup(A867,'Input - Capacities'!$F$3:$W$2013,17,0),"-")</f>
        <v>#N/A</v>
      </c>
      <c r="M867" s="53" t="str">
        <f>if(len(vlookup(A867,'Input - Capacities'!$F$3:$W$2013,18,0))&gt;0,vlookup(A867,'Input - Capacities'!$F$3:$W$2013,18,0),"-")</f>
        <v>#N/A</v>
      </c>
    </row>
    <row r="868">
      <c r="A868" s="53" t="str">
        <f t="array" ref="A868">IFERROR(INDEX('Input - Capacities'!$F$3:$F$1128, MATCH(0,COUNTIF($A$1:A867, 'Input - Capacities'!$F$3:$F$1128), 0)),"")</f>
        <v/>
      </c>
      <c r="B868" s="53" t="str">
        <f t="shared" si="2"/>
        <v/>
      </c>
      <c r="C868" s="53" t="str">
        <f t="shared" si="3"/>
        <v/>
      </c>
      <c r="D868" s="53" t="str">
        <f t="shared" ref="D868:E868" si="869">left(B868,3)</f>
        <v/>
      </c>
      <c r="E868" s="53" t="str">
        <f t="shared" si="869"/>
        <v/>
      </c>
      <c r="F868" s="53">
        <f>max(SUMIFS('Input - Capacities'!$I$3:$I$1128,'Input - Capacities'!$F$3:$F$1128,A868))</f>
        <v>0</v>
      </c>
      <c r="G868" s="53">
        <f>max(SUMIFS('Input - Capacities'!$J$3:$J$1128,'Input - Capacities'!$F$3:$F$1128,A868))*-1</f>
        <v>0</v>
      </c>
      <c r="H868" s="53" t="str">
        <f>if(len(vlookup(A868,'Input - Capacities'!$F$3:$W$2013,6,0))&gt;0,vlookup(A868,'Input - Capacities'!$F$3:$W$2013,6,0),"-")</f>
        <v>#N/A</v>
      </c>
      <c r="I868" s="53" t="str">
        <f>if(len(vlookup(A868,'Input - Capacities'!$F$3:$W$2013,7,0))&gt;0,vlookup(A868,'Input - Capacities'!$F$3:$W$2013,7,0),"-")</f>
        <v>#N/A</v>
      </c>
      <c r="J868" s="55" t="str">
        <f>if(len(vlookup(A868,'Input - Capacities'!$F$3:$W$2013,13,0))&gt;0,vlookup(A868,'Input - Capacities'!$F$3:$W$2013,13,0),"-")</f>
        <v>#N/A</v>
      </c>
      <c r="K868" s="55" t="str">
        <f>if(len(vlookup(A868,'Input - Capacities'!$F$3:$W$2013,14,0))&gt;0,vlookup(A868,'Input - Capacities'!$F$3:$W$2013,14,0),"-")</f>
        <v>#N/A</v>
      </c>
      <c r="L868" s="53" t="str">
        <f>if(len(vlookup(A868,'Input - Capacities'!$F$3:$W$2013,17,0))&gt;0,vlookup(A868,'Input - Capacities'!$F$3:$W$2013,17,0),"-")</f>
        <v>#N/A</v>
      </c>
      <c r="M868" s="53" t="str">
        <f>if(len(vlookup(A868,'Input - Capacities'!$F$3:$W$2013,18,0))&gt;0,vlookup(A868,'Input - Capacities'!$F$3:$W$2013,18,0),"-")</f>
        <v>#N/A</v>
      </c>
    </row>
    <row r="869">
      <c r="A869" s="53" t="str">
        <f t="array" ref="A869">IFERROR(INDEX('Input - Capacities'!$F$3:$F$1128, MATCH(0,COUNTIF($A$1:A868, 'Input - Capacities'!$F$3:$F$1128), 0)),"")</f>
        <v/>
      </c>
      <c r="B869" s="53" t="str">
        <f t="shared" si="2"/>
        <v/>
      </c>
      <c r="C869" s="53" t="str">
        <f t="shared" si="3"/>
        <v/>
      </c>
      <c r="D869" s="53" t="str">
        <f t="shared" ref="D869:E869" si="870">left(B869,3)</f>
        <v/>
      </c>
      <c r="E869" s="53" t="str">
        <f t="shared" si="870"/>
        <v/>
      </c>
      <c r="F869" s="53">
        <f>max(SUMIFS('Input - Capacities'!$I$3:$I$1128,'Input - Capacities'!$F$3:$F$1128,A869))</f>
        <v>0</v>
      </c>
      <c r="G869" s="53">
        <f>max(SUMIFS('Input - Capacities'!$J$3:$J$1128,'Input - Capacities'!$F$3:$F$1128,A869))*-1</f>
        <v>0</v>
      </c>
      <c r="H869" s="53" t="str">
        <f>if(len(vlookup(A869,'Input - Capacities'!$F$3:$W$2013,6,0))&gt;0,vlookup(A869,'Input - Capacities'!$F$3:$W$2013,6,0),"-")</f>
        <v>#N/A</v>
      </c>
      <c r="I869" s="53" t="str">
        <f>if(len(vlookup(A869,'Input - Capacities'!$F$3:$W$2013,7,0))&gt;0,vlookup(A869,'Input - Capacities'!$F$3:$W$2013,7,0),"-")</f>
        <v>#N/A</v>
      </c>
      <c r="J869" s="55" t="str">
        <f>if(len(vlookup(A869,'Input - Capacities'!$F$3:$W$2013,13,0))&gt;0,vlookup(A869,'Input - Capacities'!$F$3:$W$2013,13,0),"-")</f>
        <v>#N/A</v>
      </c>
      <c r="K869" s="55" t="str">
        <f>if(len(vlookup(A869,'Input - Capacities'!$F$3:$W$2013,14,0))&gt;0,vlookup(A869,'Input - Capacities'!$F$3:$W$2013,14,0),"-")</f>
        <v>#N/A</v>
      </c>
      <c r="L869" s="53" t="str">
        <f>if(len(vlookup(A869,'Input - Capacities'!$F$3:$W$2013,17,0))&gt;0,vlookup(A869,'Input - Capacities'!$F$3:$W$2013,17,0),"-")</f>
        <v>#N/A</v>
      </c>
      <c r="M869" s="53" t="str">
        <f>if(len(vlookup(A869,'Input - Capacities'!$F$3:$W$2013,18,0))&gt;0,vlookup(A869,'Input - Capacities'!$F$3:$W$2013,18,0),"-")</f>
        <v>#N/A</v>
      </c>
    </row>
    <row r="870">
      <c r="A870" s="53" t="str">
        <f t="array" ref="A870">IFERROR(INDEX('Input - Capacities'!$F$3:$F$1128, MATCH(0,COUNTIF($A$1:A869, 'Input - Capacities'!$F$3:$F$1128), 0)),"")</f>
        <v/>
      </c>
      <c r="B870" s="53" t="str">
        <f t="shared" si="2"/>
        <v/>
      </c>
      <c r="C870" s="53" t="str">
        <f t="shared" si="3"/>
        <v/>
      </c>
      <c r="D870" s="53" t="str">
        <f t="shared" ref="D870:E870" si="871">left(B870,3)</f>
        <v/>
      </c>
      <c r="E870" s="53" t="str">
        <f t="shared" si="871"/>
        <v/>
      </c>
      <c r="F870" s="53">
        <f>max(SUMIFS('Input - Capacities'!$I$3:$I$1128,'Input - Capacities'!$F$3:$F$1128,A870))</f>
        <v>0</v>
      </c>
      <c r="G870" s="53">
        <f>max(SUMIFS('Input - Capacities'!$J$3:$J$1128,'Input - Capacities'!$F$3:$F$1128,A870))*-1</f>
        <v>0</v>
      </c>
      <c r="H870" s="53" t="str">
        <f>if(len(vlookup(A870,'Input - Capacities'!$F$3:$W$2013,6,0))&gt;0,vlookup(A870,'Input - Capacities'!$F$3:$W$2013,6,0),"-")</f>
        <v>#N/A</v>
      </c>
      <c r="I870" s="53" t="str">
        <f>if(len(vlookup(A870,'Input - Capacities'!$F$3:$W$2013,7,0))&gt;0,vlookup(A870,'Input - Capacities'!$F$3:$W$2013,7,0),"-")</f>
        <v>#N/A</v>
      </c>
      <c r="J870" s="55" t="str">
        <f>if(len(vlookup(A870,'Input - Capacities'!$F$3:$W$2013,13,0))&gt;0,vlookup(A870,'Input - Capacities'!$F$3:$W$2013,13,0),"-")</f>
        <v>#N/A</v>
      </c>
      <c r="K870" s="55" t="str">
        <f>if(len(vlookup(A870,'Input - Capacities'!$F$3:$W$2013,14,0))&gt;0,vlookup(A870,'Input - Capacities'!$F$3:$W$2013,14,0),"-")</f>
        <v>#N/A</v>
      </c>
      <c r="L870" s="53" t="str">
        <f>if(len(vlookup(A870,'Input - Capacities'!$F$3:$W$2013,17,0))&gt;0,vlookup(A870,'Input - Capacities'!$F$3:$W$2013,17,0),"-")</f>
        <v>#N/A</v>
      </c>
      <c r="M870" s="53" t="str">
        <f>if(len(vlookup(A870,'Input - Capacities'!$F$3:$W$2013,18,0))&gt;0,vlookup(A870,'Input - Capacities'!$F$3:$W$2013,18,0),"-")</f>
        <v>#N/A</v>
      </c>
    </row>
    <row r="871">
      <c r="A871" s="53" t="str">
        <f t="array" ref="A871">IFERROR(INDEX('Input - Capacities'!$F$3:$F$1128, MATCH(0,COUNTIF($A$1:A870, 'Input - Capacities'!$F$3:$F$1128), 0)),"")</f>
        <v/>
      </c>
      <c r="B871" s="53" t="str">
        <f t="shared" si="2"/>
        <v/>
      </c>
      <c r="C871" s="53" t="str">
        <f t="shared" si="3"/>
        <v/>
      </c>
      <c r="D871" s="53" t="str">
        <f t="shared" ref="D871:E871" si="872">left(B871,3)</f>
        <v/>
      </c>
      <c r="E871" s="53" t="str">
        <f t="shared" si="872"/>
        <v/>
      </c>
      <c r="F871" s="53">
        <f>max(SUMIFS('Input - Capacities'!$I$3:$I$1128,'Input - Capacities'!$F$3:$F$1128,A871))</f>
        <v>0</v>
      </c>
      <c r="G871" s="53">
        <f>max(SUMIFS('Input - Capacities'!$J$3:$J$1128,'Input - Capacities'!$F$3:$F$1128,A871))*-1</f>
        <v>0</v>
      </c>
      <c r="H871" s="53" t="str">
        <f>if(len(vlookup(A871,'Input - Capacities'!$F$3:$W$2013,6,0))&gt;0,vlookup(A871,'Input - Capacities'!$F$3:$W$2013,6,0),"-")</f>
        <v>#N/A</v>
      </c>
      <c r="I871" s="53" t="str">
        <f>if(len(vlookup(A871,'Input - Capacities'!$F$3:$W$2013,7,0))&gt;0,vlookup(A871,'Input - Capacities'!$F$3:$W$2013,7,0),"-")</f>
        <v>#N/A</v>
      </c>
      <c r="J871" s="55" t="str">
        <f>if(len(vlookup(A871,'Input - Capacities'!$F$3:$W$2013,13,0))&gt;0,vlookup(A871,'Input - Capacities'!$F$3:$W$2013,13,0),"-")</f>
        <v>#N/A</v>
      </c>
      <c r="K871" s="55" t="str">
        <f>if(len(vlookup(A871,'Input - Capacities'!$F$3:$W$2013,14,0))&gt;0,vlookup(A871,'Input - Capacities'!$F$3:$W$2013,14,0),"-")</f>
        <v>#N/A</v>
      </c>
      <c r="L871" s="53" t="str">
        <f>if(len(vlookup(A871,'Input - Capacities'!$F$3:$W$2013,17,0))&gt;0,vlookup(A871,'Input - Capacities'!$F$3:$W$2013,17,0),"-")</f>
        <v>#N/A</v>
      </c>
      <c r="M871" s="53" t="str">
        <f>if(len(vlookup(A871,'Input - Capacities'!$F$3:$W$2013,18,0))&gt;0,vlookup(A871,'Input - Capacities'!$F$3:$W$2013,18,0),"-")</f>
        <v>#N/A</v>
      </c>
    </row>
    <row r="872">
      <c r="A872" s="53" t="str">
        <f t="array" ref="A872">IFERROR(INDEX('Input - Capacities'!$F$3:$F$1128, MATCH(0,COUNTIF($A$1:A871, 'Input - Capacities'!$F$3:$F$1128), 0)),"")</f>
        <v/>
      </c>
      <c r="B872" s="53" t="str">
        <f t="shared" si="2"/>
        <v/>
      </c>
      <c r="C872" s="53" t="str">
        <f t="shared" si="3"/>
        <v/>
      </c>
      <c r="D872" s="53" t="str">
        <f t="shared" ref="D872:E872" si="873">left(B872,3)</f>
        <v/>
      </c>
      <c r="E872" s="53" t="str">
        <f t="shared" si="873"/>
        <v/>
      </c>
      <c r="F872" s="53">
        <f>max(SUMIFS('Input - Capacities'!$I$3:$I$1128,'Input - Capacities'!$F$3:$F$1128,A872))</f>
        <v>0</v>
      </c>
      <c r="G872" s="53">
        <f>max(SUMIFS('Input - Capacities'!$J$3:$J$1128,'Input - Capacities'!$F$3:$F$1128,A872))*-1</f>
        <v>0</v>
      </c>
      <c r="H872" s="53" t="str">
        <f>if(len(vlookup(A872,'Input - Capacities'!$F$3:$W$2013,6,0))&gt;0,vlookup(A872,'Input - Capacities'!$F$3:$W$2013,6,0),"-")</f>
        <v>#N/A</v>
      </c>
      <c r="I872" s="53" t="str">
        <f>if(len(vlookup(A872,'Input - Capacities'!$F$3:$W$2013,7,0))&gt;0,vlookup(A872,'Input - Capacities'!$F$3:$W$2013,7,0),"-")</f>
        <v>#N/A</v>
      </c>
      <c r="J872" s="55" t="str">
        <f>if(len(vlookup(A872,'Input - Capacities'!$F$3:$W$2013,13,0))&gt;0,vlookup(A872,'Input - Capacities'!$F$3:$W$2013,13,0),"-")</f>
        <v>#N/A</v>
      </c>
      <c r="K872" s="55" t="str">
        <f>if(len(vlookup(A872,'Input - Capacities'!$F$3:$W$2013,14,0))&gt;0,vlookup(A872,'Input - Capacities'!$F$3:$W$2013,14,0),"-")</f>
        <v>#N/A</v>
      </c>
      <c r="L872" s="53" t="str">
        <f>if(len(vlookup(A872,'Input - Capacities'!$F$3:$W$2013,17,0))&gt;0,vlookup(A872,'Input - Capacities'!$F$3:$W$2013,17,0),"-")</f>
        <v>#N/A</v>
      </c>
      <c r="M872" s="53" t="str">
        <f>if(len(vlookup(A872,'Input - Capacities'!$F$3:$W$2013,18,0))&gt;0,vlookup(A872,'Input - Capacities'!$F$3:$W$2013,18,0),"-")</f>
        <v>#N/A</v>
      </c>
    </row>
    <row r="873">
      <c r="A873" s="53" t="str">
        <f t="array" ref="A873">IFERROR(INDEX('Input - Capacities'!$F$3:$F$1128, MATCH(0,COUNTIF($A$1:A872, 'Input - Capacities'!$F$3:$F$1128), 0)),"")</f>
        <v/>
      </c>
      <c r="B873" s="53" t="str">
        <f t="shared" si="2"/>
        <v/>
      </c>
      <c r="C873" s="53" t="str">
        <f t="shared" si="3"/>
        <v/>
      </c>
      <c r="D873" s="53" t="str">
        <f t="shared" ref="D873:E873" si="874">left(B873,3)</f>
        <v/>
      </c>
      <c r="E873" s="53" t="str">
        <f t="shared" si="874"/>
        <v/>
      </c>
      <c r="F873" s="53">
        <f>max(SUMIFS('Input - Capacities'!$I$3:$I$1128,'Input - Capacities'!$F$3:$F$1128,A873))</f>
        <v>0</v>
      </c>
      <c r="G873" s="53">
        <f>max(SUMIFS('Input - Capacities'!$J$3:$J$1128,'Input - Capacities'!$F$3:$F$1128,A873))*-1</f>
        <v>0</v>
      </c>
      <c r="H873" s="53" t="str">
        <f>if(len(vlookup(A873,'Input - Capacities'!$F$3:$W$2013,6,0))&gt;0,vlookup(A873,'Input - Capacities'!$F$3:$W$2013,6,0),"-")</f>
        <v>#N/A</v>
      </c>
      <c r="I873" s="53" t="str">
        <f>if(len(vlookup(A873,'Input - Capacities'!$F$3:$W$2013,7,0))&gt;0,vlookup(A873,'Input - Capacities'!$F$3:$W$2013,7,0),"-")</f>
        <v>#N/A</v>
      </c>
      <c r="J873" s="55" t="str">
        <f>if(len(vlookup(A873,'Input - Capacities'!$F$3:$W$2013,13,0))&gt;0,vlookup(A873,'Input - Capacities'!$F$3:$W$2013,13,0),"-")</f>
        <v>#N/A</v>
      </c>
      <c r="K873" s="55" t="str">
        <f>if(len(vlookup(A873,'Input - Capacities'!$F$3:$W$2013,14,0))&gt;0,vlookup(A873,'Input - Capacities'!$F$3:$W$2013,14,0),"-")</f>
        <v>#N/A</v>
      </c>
      <c r="L873" s="53" t="str">
        <f>if(len(vlookup(A873,'Input - Capacities'!$F$3:$W$2013,17,0))&gt;0,vlookup(A873,'Input - Capacities'!$F$3:$W$2013,17,0),"-")</f>
        <v>#N/A</v>
      </c>
      <c r="M873" s="53" t="str">
        <f>if(len(vlookup(A873,'Input - Capacities'!$F$3:$W$2013,18,0))&gt;0,vlookup(A873,'Input - Capacities'!$F$3:$W$2013,18,0),"-")</f>
        <v>#N/A</v>
      </c>
    </row>
    <row r="874">
      <c r="A874" s="53" t="str">
        <f t="array" ref="A874">IFERROR(INDEX('Input - Capacities'!$F$3:$F$1128, MATCH(0,COUNTIF($A$1:A873, 'Input - Capacities'!$F$3:$F$1128), 0)),"")</f>
        <v/>
      </c>
      <c r="B874" s="53" t="str">
        <f t="shared" si="2"/>
        <v/>
      </c>
      <c r="C874" s="53" t="str">
        <f t="shared" si="3"/>
        <v/>
      </c>
      <c r="D874" s="53" t="str">
        <f t="shared" ref="D874:E874" si="875">left(B874,3)</f>
        <v/>
      </c>
      <c r="E874" s="53" t="str">
        <f t="shared" si="875"/>
        <v/>
      </c>
      <c r="F874" s="53">
        <f>max(SUMIFS('Input - Capacities'!$I$3:$I$1128,'Input - Capacities'!$F$3:$F$1128,A874))</f>
        <v>0</v>
      </c>
      <c r="G874" s="53">
        <f>max(SUMIFS('Input - Capacities'!$J$3:$J$1128,'Input - Capacities'!$F$3:$F$1128,A874))*-1</f>
        <v>0</v>
      </c>
      <c r="H874" s="53" t="str">
        <f>if(len(vlookup(A874,'Input - Capacities'!$F$3:$W$2013,6,0))&gt;0,vlookup(A874,'Input - Capacities'!$F$3:$W$2013,6,0),"-")</f>
        <v>#N/A</v>
      </c>
      <c r="I874" s="53" t="str">
        <f>if(len(vlookup(A874,'Input - Capacities'!$F$3:$W$2013,7,0))&gt;0,vlookup(A874,'Input - Capacities'!$F$3:$W$2013,7,0),"-")</f>
        <v>#N/A</v>
      </c>
      <c r="J874" s="55" t="str">
        <f>if(len(vlookup(A874,'Input - Capacities'!$F$3:$W$2013,13,0))&gt;0,vlookup(A874,'Input - Capacities'!$F$3:$W$2013,13,0),"-")</f>
        <v>#N/A</v>
      </c>
      <c r="K874" s="55" t="str">
        <f>if(len(vlookup(A874,'Input - Capacities'!$F$3:$W$2013,14,0))&gt;0,vlookup(A874,'Input - Capacities'!$F$3:$W$2013,14,0),"-")</f>
        <v>#N/A</v>
      </c>
      <c r="L874" s="53" t="str">
        <f>if(len(vlookup(A874,'Input - Capacities'!$F$3:$W$2013,17,0))&gt;0,vlookup(A874,'Input - Capacities'!$F$3:$W$2013,17,0),"-")</f>
        <v>#N/A</v>
      </c>
      <c r="M874" s="53" t="str">
        <f>if(len(vlookup(A874,'Input - Capacities'!$F$3:$W$2013,18,0))&gt;0,vlookup(A874,'Input - Capacities'!$F$3:$W$2013,18,0),"-")</f>
        <v>#N/A</v>
      </c>
    </row>
    <row r="875">
      <c r="A875" s="53" t="str">
        <f t="array" ref="A875">IFERROR(INDEX('Input - Capacities'!$F$3:$F$1128, MATCH(0,COUNTIF($A$1:A874, 'Input - Capacities'!$F$3:$F$1128), 0)),"")</f>
        <v/>
      </c>
      <c r="B875" s="53" t="str">
        <f t="shared" si="2"/>
        <v/>
      </c>
      <c r="C875" s="53" t="str">
        <f t="shared" si="3"/>
        <v/>
      </c>
      <c r="D875" s="53" t="str">
        <f t="shared" ref="D875:E875" si="876">left(B875,3)</f>
        <v/>
      </c>
      <c r="E875" s="53" t="str">
        <f t="shared" si="876"/>
        <v/>
      </c>
      <c r="F875" s="53">
        <f>max(SUMIFS('Input - Capacities'!$I$3:$I$1128,'Input - Capacities'!$F$3:$F$1128,A875))</f>
        <v>0</v>
      </c>
      <c r="G875" s="53">
        <f>max(SUMIFS('Input - Capacities'!$J$3:$J$1128,'Input - Capacities'!$F$3:$F$1128,A875))*-1</f>
        <v>0</v>
      </c>
      <c r="H875" s="53" t="str">
        <f>if(len(vlookup(A875,'Input - Capacities'!$F$3:$W$2013,6,0))&gt;0,vlookup(A875,'Input - Capacities'!$F$3:$W$2013,6,0),"-")</f>
        <v>#N/A</v>
      </c>
      <c r="I875" s="53" t="str">
        <f>if(len(vlookup(A875,'Input - Capacities'!$F$3:$W$2013,7,0))&gt;0,vlookup(A875,'Input - Capacities'!$F$3:$W$2013,7,0),"-")</f>
        <v>#N/A</v>
      </c>
      <c r="J875" s="55" t="str">
        <f>if(len(vlookup(A875,'Input - Capacities'!$F$3:$W$2013,13,0))&gt;0,vlookup(A875,'Input - Capacities'!$F$3:$W$2013,13,0),"-")</f>
        <v>#N/A</v>
      </c>
      <c r="K875" s="55" t="str">
        <f>if(len(vlookup(A875,'Input - Capacities'!$F$3:$W$2013,14,0))&gt;0,vlookup(A875,'Input - Capacities'!$F$3:$W$2013,14,0),"-")</f>
        <v>#N/A</v>
      </c>
      <c r="L875" s="53" t="str">
        <f>if(len(vlookup(A875,'Input - Capacities'!$F$3:$W$2013,17,0))&gt;0,vlookup(A875,'Input - Capacities'!$F$3:$W$2013,17,0),"-")</f>
        <v>#N/A</v>
      </c>
      <c r="M875" s="53" t="str">
        <f>if(len(vlookup(A875,'Input - Capacities'!$F$3:$W$2013,18,0))&gt;0,vlookup(A875,'Input - Capacities'!$F$3:$W$2013,18,0),"-")</f>
        <v>#N/A</v>
      </c>
    </row>
    <row r="876">
      <c r="A876" s="53" t="str">
        <f t="array" ref="A876">IFERROR(INDEX('Input - Capacities'!$F$3:$F$1128, MATCH(0,COUNTIF($A$1:A875, 'Input - Capacities'!$F$3:$F$1128), 0)),"")</f>
        <v/>
      </c>
      <c r="B876" s="53" t="str">
        <f t="shared" si="2"/>
        <v/>
      </c>
      <c r="C876" s="53" t="str">
        <f t="shared" si="3"/>
        <v/>
      </c>
      <c r="D876" s="53" t="str">
        <f t="shared" ref="D876:E876" si="877">left(B876,3)</f>
        <v/>
      </c>
      <c r="E876" s="53" t="str">
        <f t="shared" si="877"/>
        <v/>
      </c>
      <c r="F876" s="53">
        <f>max(SUMIFS('Input - Capacities'!$I$3:$I$1128,'Input - Capacities'!$F$3:$F$1128,A876))</f>
        <v>0</v>
      </c>
      <c r="G876" s="53">
        <f>max(SUMIFS('Input - Capacities'!$J$3:$J$1128,'Input - Capacities'!$F$3:$F$1128,A876))*-1</f>
        <v>0</v>
      </c>
      <c r="H876" s="53" t="str">
        <f>if(len(vlookup(A876,'Input - Capacities'!$F$3:$W$2013,6,0))&gt;0,vlookup(A876,'Input - Capacities'!$F$3:$W$2013,6,0),"-")</f>
        <v>#N/A</v>
      </c>
      <c r="I876" s="53" t="str">
        <f>if(len(vlookup(A876,'Input - Capacities'!$F$3:$W$2013,7,0))&gt;0,vlookup(A876,'Input - Capacities'!$F$3:$W$2013,7,0),"-")</f>
        <v>#N/A</v>
      </c>
      <c r="J876" s="55" t="str">
        <f>if(len(vlookup(A876,'Input - Capacities'!$F$3:$W$2013,13,0))&gt;0,vlookup(A876,'Input - Capacities'!$F$3:$W$2013,13,0),"-")</f>
        <v>#N/A</v>
      </c>
      <c r="K876" s="55" t="str">
        <f>if(len(vlookup(A876,'Input - Capacities'!$F$3:$W$2013,14,0))&gt;0,vlookup(A876,'Input - Capacities'!$F$3:$W$2013,14,0),"-")</f>
        <v>#N/A</v>
      </c>
      <c r="L876" s="53" t="str">
        <f>if(len(vlookup(A876,'Input - Capacities'!$F$3:$W$2013,17,0))&gt;0,vlookup(A876,'Input - Capacities'!$F$3:$W$2013,17,0),"-")</f>
        <v>#N/A</v>
      </c>
      <c r="M876" s="53" t="str">
        <f>if(len(vlookup(A876,'Input - Capacities'!$F$3:$W$2013,18,0))&gt;0,vlookup(A876,'Input - Capacities'!$F$3:$W$2013,18,0),"-")</f>
        <v>#N/A</v>
      </c>
    </row>
    <row r="877">
      <c r="A877" s="53" t="str">
        <f t="array" ref="A877">IFERROR(INDEX('Input - Capacities'!$F$3:$F$1128, MATCH(0,COUNTIF($A$1:A876, 'Input - Capacities'!$F$3:$F$1128), 0)),"")</f>
        <v/>
      </c>
      <c r="B877" s="53" t="str">
        <f t="shared" si="2"/>
        <v/>
      </c>
      <c r="C877" s="53" t="str">
        <f t="shared" si="3"/>
        <v/>
      </c>
      <c r="D877" s="53" t="str">
        <f t="shared" ref="D877:E877" si="878">left(B877,3)</f>
        <v/>
      </c>
      <c r="E877" s="53" t="str">
        <f t="shared" si="878"/>
        <v/>
      </c>
      <c r="F877" s="53">
        <f>max(SUMIFS('Input - Capacities'!$I$3:$I$1128,'Input - Capacities'!$F$3:$F$1128,A877))</f>
        <v>0</v>
      </c>
      <c r="G877" s="53">
        <f>max(SUMIFS('Input - Capacities'!$J$3:$J$1128,'Input - Capacities'!$F$3:$F$1128,A877))*-1</f>
        <v>0</v>
      </c>
      <c r="H877" s="53" t="str">
        <f>if(len(vlookup(A877,'Input - Capacities'!$F$3:$W$2013,6,0))&gt;0,vlookup(A877,'Input - Capacities'!$F$3:$W$2013,6,0),"-")</f>
        <v>#N/A</v>
      </c>
      <c r="I877" s="53" t="str">
        <f>if(len(vlookup(A877,'Input - Capacities'!$F$3:$W$2013,7,0))&gt;0,vlookup(A877,'Input - Capacities'!$F$3:$W$2013,7,0),"-")</f>
        <v>#N/A</v>
      </c>
      <c r="J877" s="55" t="str">
        <f>if(len(vlookup(A877,'Input - Capacities'!$F$3:$W$2013,13,0))&gt;0,vlookup(A877,'Input - Capacities'!$F$3:$W$2013,13,0),"-")</f>
        <v>#N/A</v>
      </c>
      <c r="K877" s="55" t="str">
        <f>if(len(vlookup(A877,'Input - Capacities'!$F$3:$W$2013,14,0))&gt;0,vlookup(A877,'Input - Capacities'!$F$3:$W$2013,14,0),"-")</f>
        <v>#N/A</v>
      </c>
      <c r="L877" s="53" t="str">
        <f>if(len(vlookup(A877,'Input - Capacities'!$F$3:$W$2013,17,0))&gt;0,vlookup(A877,'Input - Capacities'!$F$3:$W$2013,17,0),"-")</f>
        <v>#N/A</v>
      </c>
      <c r="M877" s="53" t="str">
        <f>if(len(vlookup(A877,'Input - Capacities'!$F$3:$W$2013,18,0))&gt;0,vlookup(A877,'Input - Capacities'!$F$3:$W$2013,18,0),"-")</f>
        <v>#N/A</v>
      </c>
    </row>
    <row r="878">
      <c r="A878" s="53" t="str">
        <f t="array" ref="A878">IFERROR(INDEX('Input - Capacities'!$F$3:$F$1128, MATCH(0,COUNTIF($A$1:A877, 'Input - Capacities'!$F$3:$F$1128), 0)),"")</f>
        <v/>
      </c>
      <c r="B878" s="53" t="str">
        <f t="shared" si="2"/>
        <v/>
      </c>
      <c r="C878" s="53" t="str">
        <f t="shared" si="3"/>
        <v/>
      </c>
      <c r="D878" s="53" t="str">
        <f t="shared" ref="D878:E878" si="879">left(B878,3)</f>
        <v/>
      </c>
      <c r="E878" s="53" t="str">
        <f t="shared" si="879"/>
        <v/>
      </c>
      <c r="F878" s="53">
        <f>max(SUMIFS('Input - Capacities'!$I$3:$I$1128,'Input - Capacities'!$F$3:$F$1128,A878))</f>
        <v>0</v>
      </c>
      <c r="G878" s="53">
        <f>max(SUMIFS('Input - Capacities'!$J$3:$J$1128,'Input - Capacities'!$F$3:$F$1128,A878))*-1</f>
        <v>0</v>
      </c>
      <c r="H878" s="53" t="str">
        <f>if(len(vlookup(A878,'Input - Capacities'!$F$3:$W$2013,6,0))&gt;0,vlookup(A878,'Input - Capacities'!$F$3:$W$2013,6,0),"-")</f>
        <v>#N/A</v>
      </c>
      <c r="I878" s="53" t="str">
        <f>if(len(vlookup(A878,'Input - Capacities'!$F$3:$W$2013,7,0))&gt;0,vlookup(A878,'Input - Capacities'!$F$3:$W$2013,7,0),"-")</f>
        <v>#N/A</v>
      </c>
      <c r="J878" s="55" t="str">
        <f>if(len(vlookup(A878,'Input - Capacities'!$F$3:$W$2013,13,0))&gt;0,vlookup(A878,'Input - Capacities'!$F$3:$W$2013,13,0),"-")</f>
        <v>#N/A</v>
      </c>
      <c r="K878" s="55" t="str">
        <f>if(len(vlookup(A878,'Input - Capacities'!$F$3:$W$2013,14,0))&gt;0,vlookup(A878,'Input - Capacities'!$F$3:$W$2013,14,0),"-")</f>
        <v>#N/A</v>
      </c>
      <c r="L878" s="53" t="str">
        <f>if(len(vlookup(A878,'Input - Capacities'!$F$3:$W$2013,17,0))&gt;0,vlookup(A878,'Input - Capacities'!$F$3:$W$2013,17,0),"-")</f>
        <v>#N/A</v>
      </c>
      <c r="M878" s="53" t="str">
        <f>if(len(vlookup(A878,'Input - Capacities'!$F$3:$W$2013,18,0))&gt;0,vlookup(A878,'Input - Capacities'!$F$3:$W$2013,18,0),"-")</f>
        <v>#N/A</v>
      </c>
    </row>
    <row r="879">
      <c r="A879" s="53" t="str">
        <f t="array" ref="A879">IFERROR(INDEX('Input - Capacities'!$F$3:$F$1128, MATCH(0,COUNTIF($A$1:A878, 'Input - Capacities'!$F$3:$F$1128), 0)),"")</f>
        <v/>
      </c>
      <c r="B879" s="53" t="str">
        <f t="shared" si="2"/>
        <v/>
      </c>
      <c r="C879" s="53" t="str">
        <f t="shared" si="3"/>
        <v/>
      </c>
      <c r="D879" s="53" t="str">
        <f t="shared" ref="D879:E879" si="880">left(B879,3)</f>
        <v/>
      </c>
      <c r="E879" s="53" t="str">
        <f t="shared" si="880"/>
        <v/>
      </c>
      <c r="F879" s="53">
        <f>max(SUMIFS('Input - Capacities'!$I$3:$I$1128,'Input - Capacities'!$F$3:$F$1128,A879))</f>
        <v>0</v>
      </c>
      <c r="G879" s="53">
        <f>max(SUMIFS('Input - Capacities'!$J$3:$J$1128,'Input - Capacities'!$F$3:$F$1128,A879))*-1</f>
        <v>0</v>
      </c>
      <c r="H879" s="53" t="str">
        <f>if(len(vlookup(A879,'Input - Capacities'!$F$3:$W$2013,6,0))&gt;0,vlookup(A879,'Input - Capacities'!$F$3:$W$2013,6,0),"-")</f>
        <v>#N/A</v>
      </c>
      <c r="I879" s="53" t="str">
        <f>if(len(vlookup(A879,'Input - Capacities'!$F$3:$W$2013,7,0))&gt;0,vlookup(A879,'Input - Capacities'!$F$3:$W$2013,7,0),"-")</f>
        <v>#N/A</v>
      </c>
      <c r="J879" s="55" t="str">
        <f>if(len(vlookup(A879,'Input - Capacities'!$F$3:$W$2013,13,0))&gt;0,vlookup(A879,'Input - Capacities'!$F$3:$W$2013,13,0),"-")</f>
        <v>#N/A</v>
      </c>
      <c r="K879" s="55" t="str">
        <f>if(len(vlookup(A879,'Input - Capacities'!$F$3:$W$2013,14,0))&gt;0,vlookup(A879,'Input - Capacities'!$F$3:$W$2013,14,0),"-")</f>
        <v>#N/A</v>
      </c>
      <c r="L879" s="53" t="str">
        <f>if(len(vlookup(A879,'Input - Capacities'!$F$3:$W$2013,17,0))&gt;0,vlookup(A879,'Input - Capacities'!$F$3:$W$2013,17,0),"-")</f>
        <v>#N/A</v>
      </c>
      <c r="M879" s="53" t="str">
        <f>if(len(vlookup(A879,'Input - Capacities'!$F$3:$W$2013,18,0))&gt;0,vlookup(A879,'Input - Capacities'!$F$3:$W$2013,18,0),"-")</f>
        <v>#N/A</v>
      </c>
    </row>
    <row r="880">
      <c r="A880" s="53" t="str">
        <f t="array" ref="A880">IFERROR(INDEX('Input - Capacities'!$F$3:$F$1128, MATCH(0,COUNTIF($A$1:A879, 'Input - Capacities'!$F$3:$F$1128), 0)),"")</f>
        <v/>
      </c>
      <c r="B880" s="53" t="str">
        <f t="shared" si="2"/>
        <v/>
      </c>
      <c r="C880" s="53" t="str">
        <f t="shared" si="3"/>
        <v/>
      </c>
      <c r="D880" s="53" t="str">
        <f t="shared" ref="D880:E880" si="881">left(B880,3)</f>
        <v/>
      </c>
      <c r="E880" s="53" t="str">
        <f t="shared" si="881"/>
        <v/>
      </c>
      <c r="F880" s="53">
        <f>max(SUMIFS('Input - Capacities'!$I$3:$I$1128,'Input - Capacities'!$F$3:$F$1128,A880))</f>
        <v>0</v>
      </c>
      <c r="G880" s="53">
        <f>max(SUMIFS('Input - Capacities'!$J$3:$J$1128,'Input - Capacities'!$F$3:$F$1128,A880))*-1</f>
        <v>0</v>
      </c>
      <c r="H880" s="53" t="str">
        <f>if(len(vlookup(A880,'Input - Capacities'!$F$3:$W$2013,6,0))&gt;0,vlookup(A880,'Input - Capacities'!$F$3:$W$2013,6,0),"-")</f>
        <v>#N/A</v>
      </c>
      <c r="I880" s="53" t="str">
        <f>if(len(vlookup(A880,'Input - Capacities'!$F$3:$W$2013,7,0))&gt;0,vlookup(A880,'Input - Capacities'!$F$3:$W$2013,7,0),"-")</f>
        <v>#N/A</v>
      </c>
      <c r="J880" s="55" t="str">
        <f>if(len(vlookup(A880,'Input - Capacities'!$F$3:$W$2013,13,0))&gt;0,vlookup(A880,'Input - Capacities'!$F$3:$W$2013,13,0),"-")</f>
        <v>#N/A</v>
      </c>
      <c r="K880" s="55" t="str">
        <f>if(len(vlookup(A880,'Input - Capacities'!$F$3:$W$2013,14,0))&gt;0,vlookup(A880,'Input - Capacities'!$F$3:$W$2013,14,0),"-")</f>
        <v>#N/A</v>
      </c>
      <c r="L880" s="53" t="str">
        <f>if(len(vlookup(A880,'Input - Capacities'!$F$3:$W$2013,17,0))&gt;0,vlookup(A880,'Input - Capacities'!$F$3:$W$2013,17,0),"-")</f>
        <v>#N/A</v>
      </c>
      <c r="M880" s="53" t="str">
        <f>if(len(vlookup(A880,'Input - Capacities'!$F$3:$W$2013,18,0))&gt;0,vlookup(A880,'Input - Capacities'!$F$3:$W$2013,18,0),"-")</f>
        <v>#N/A</v>
      </c>
    </row>
    <row r="881">
      <c r="A881" s="53" t="str">
        <f t="array" ref="A881">IFERROR(INDEX('Input - Capacities'!$F$3:$F$1128, MATCH(0,COUNTIF($A$1:A880, 'Input - Capacities'!$F$3:$F$1128), 0)),"")</f>
        <v/>
      </c>
      <c r="B881" s="53" t="str">
        <f t="shared" si="2"/>
        <v/>
      </c>
      <c r="C881" s="53" t="str">
        <f t="shared" si="3"/>
        <v/>
      </c>
      <c r="D881" s="53" t="str">
        <f t="shared" ref="D881:E881" si="882">left(B881,3)</f>
        <v/>
      </c>
      <c r="E881" s="53" t="str">
        <f t="shared" si="882"/>
        <v/>
      </c>
      <c r="F881" s="53">
        <f>max(SUMIFS('Input - Capacities'!$I$3:$I$1128,'Input - Capacities'!$F$3:$F$1128,A881))</f>
        <v>0</v>
      </c>
      <c r="G881" s="53">
        <f>max(SUMIFS('Input - Capacities'!$J$3:$J$1128,'Input - Capacities'!$F$3:$F$1128,A881))*-1</f>
        <v>0</v>
      </c>
      <c r="H881" s="53" t="str">
        <f>if(len(vlookup(A881,'Input - Capacities'!$F$3:$W$2013,6,0))&gt;0,vlookup(A881,'Input - Capacities'!$F$3:$W$2013,6,0),"-")</f>
        <v>#N/A</v>
      </c>
      <c r="I881" s="53" t="str">
        <f>if(len(vlookup(A881,'Input - Capacities'!$F$3:$W$2013,7,0))&gt;0,vlookup(A881,'Input - Capacities'!$F$3:$W$2013,7,0),"-")</f>
        <v>#N/A</v>
      </c>
      <c r="J881" s="55" t="str">
        <f>if(len(vlookup(A881,'Input - Capacities'!$F$3:$W$2013,13,0))&gt;0,vlookup(A881,'Input - Capacities'!$F$3:$W$2013,13,0),"-")</f>
        <v>#N/A</v>
      </c>
      <c r="K881" s="55" t="str">
        <f>if(len(vlookup(A881,'Input - Capacities'!$F$3:$W$2013,14,0))&gt;0,vlookup(A881,'Input - Capacities'!$F$3:$W$2013,14,0),"-")</f>
        <v>#N/A</v>
      </c>
      <c r="L881" s="53" t="str">
        <f>if(len(vlookup(A881,'Input - Capacities'!$F$3:$W$2013,17,0))&gt;0,vlookup(A881,'Input - Capacities'!$F$3:$W$2013,17,0),"-")</f>
        <v>#N/A</v>
      </c>
      <c r="M881" s="53" t="str">
        <f>if(len(vlookup(A881,'Input - Capacities'!$F$3:$W$2013,18,0))&gt;0,vlookup(A881,'Input - Capacities'!$F$3:$W$2013,18,0),"-")</f>
        <v>#N/A</v>
      </c>
    </row>
    <row r="882">
      <c r="A882" s="53" t="str">
        <f t="array" ref="A882">IFERROR(INDEX('Input - Capacities'!$F$3:$F$1128, MATCH(0,COUNTIF($A$1:A881, 'Input - Capacities'!$F$3:$F$1128), 0)),"")</f>
        <v/>
      </c>
      <c r="B882" s="53" t="str">
        <f t="shared" si="2"/>
        <v/>
      </c>
      <c r="C882" s="53" t="str">
        <f t="shared" si="3"/>
        <v/>
      </c>
      <c r="D882" s="53" t="str">
        <f t="shared" ref="D882:E882" si="883">left(B882,3)</f>
        <v/>
      </c>
      <c r="E882" s="53" t="str">
        <f t="shared" si="883"/>
        <v/>
      </c>
      <c r="F882" s="53">
        <f>max(SUMIFS('Input - Capacities'!$I$3:$I$1128,'Input - Capacities'!$F$3:$F$1128,A882))</f>
        <v>0</v>
      </c>
      <c r="G882" s="53">
        <f>max(SUMIFS('Input - Capacities'!$J$3:$J$1128,'Input - Capacities'!$F$3:$F$1128,A882))*-1</f>
        <v>0</v>
      </c>
      <c r="H882" s="53" t="str">
        <f>if(len(vlookup(A882,'Input - Capacities'!$F$3:$W$2013,6,0))&gt;0,vlookup(A882,'Input - Capacities'!$F$3:$W$2013,6,0),"-")</f>
        <v>#N/A</v>
      </c>
      <c r="I882" s="53" t="str">
        <f>if(len(vlookup(A882,'Input - Capacities'!$F$3:$W$2013,7,0))&gt;0,vlookup(A882,'Input - Capacities'!$F$3:$W$2013,7,0),"-")</f>
        <v>#N/A</v>
      </c>
      <c r="J882" s="55" t="str">
        <f>if(len(vlookup(A882,'Input - Capacities'!$F$3:$W$2013,13,0))&gt;0,vlookup(A882,'Input - Capacities'!$F$3:$W$2013,13,0),"-")</f>
        <v>#N/A</v>
      </c>
      <c r="K882" s="55" t="str">
        <f>if(len(vlookup(A882,'Input - Capacities'!$F$3:$W$2013,14,0))&gt;0,vlookup(A882,'Input - Capacities'!$F$3:$W$2013,14,0),"-")</f>
        <v>#N/A</v>
      </c>
      <c r="L882" s="53" t="str">
        <f>if(len(vlookup(A882,'Input - Capacities'!$F$3:$W$2013,17,0))&gt;0,vlookup(A882,'Input - Capacities'!$F$3:$W$2013,17,0),"-")</f>
        <v>#N/A</v>
      </c>
      <c r="M882" s="53" t="str">
        <f>if(len(vlookup(A882,'Input - Capacities'!$F$3:$W$2013,18,0))&gt;0,vlookup(A882,'Input - Capacities'!$F$3:$W$2013,18,0),"-")</f>
        <v>#N/A</v>
      </c>
    </row>
    <row r="883">
      <c r="A883" s="53" t="str">
        <f t="array" ref="A883">IFERROR(INDEX('Input - Capacities'!$F$3:$F$1128, MATCH(0,COUNTIF($A$1:A882, 'Input - Capacities'!$F$3:$F$1128), 0)),"")</f>
        <v/>
      </c>
      <c r="B883" s="53" t="str">
        <f t="shared" si="2"/>
        <v/>
      </c>
      <c r="C883" s="53" t="str">
        <f t="shared" si="3"/>
        <v/>
      </c>
      <c r="D883" s="53" t="str">
        <f t="shared" ref="D883:E883" si="884">left(B883,3)</f>
        <v/>
      </c>
      <c r="E883" s="53" t="str">
        <f t="shared" si="884"/>
        <v/>
      </c>
      <c r="F883" s="53">
        <f>max(SUMIFS('Input - Capacities'!$I$3:$I$1128,'Input - Capacities'!$F$3:$F$1128,A883))</f>
        <v>0</v>
      </c>
      <c r="G883" s="53">
        <f>max(SUMIFS('Input - Capacities'!$J$3:$J$1128,'Input - Capacities'!$F$3:$F$1128,A883))*-1</f>
        <v>0</v>
      </c>
      <c r="H883" s="53" t="str">
        <f>if(len(vlookup(A883,'Input - Capacities'!$F$3:$W$2013,6,0))&gt;0,vlookup(A883,'Input - Capacities'!$F$3:$W$2013,6,0),"-")</f>
        <v>#N/A</v>
      </c>
      <c r="I883" s="53" t="str">
        <f>if(len(vlookup(A883,'Input - Capacities'!$F$3:$W$2013,7,0))&gt;0,vlookup(A883,'Input - Capacities'!$F$3:$W$2013,7,0),"-")</f>
        <v>#N/A</v>
      </c>
      <c r="J883" s="55" t="str">
        <f>if(len(vlookup(A883,'Input - Capacities'!$F$3:$W$2013,13,0))&gt;0,vlookup(A883,'Input - Capacities'!$F$3:$W$2013,13,0),"-")</f>
        <v>#N/A</v>
      </c>
      <c r="K883" s="55" t="str">
        <f>if(len(vlookup(A883,'Input - Capacities'!$F$3:$W$2013,14,0))&gt;0,vlookup(A883,'Input - Capacities'!$F$3:$W$2013,14,0),"-")</f>
        <v>#N/A</v>
      </c>
      <c r="L883" s="53" t="str">
        <f>if(len(vlookup(A883,'Input - Capacities'!$F$3:$W$2013,17,0))&gt;0,vlookup(A883,'Input - Capacities'!$F$3:$W$2013,17,0),"-")</f>
        <v>#N/A</v>
      </c>
      <c r="M883" s="53" t="str">
        <f>if(len(vlookup(A883,'Input - Capacities'!$F$3:$W$2013,18,0))&gt;0,vlookup(A883,'Input - Capacities'!$F$3:$W$2013,18,0),"-")</f>
        <v>#N/A</v>
      </c>
    </row>
    <row r="884">
      <c r="A884" s="53" t="str">
        <f t="array" ref="A884">IFERROR(INDEX('Input - Capacities'!$F$3:$F$1128, MATCH(0,COUNTIF($A$1:A883, 'Input - Capacities'!$F$3:$F$1128), 0)),"")</f>
        <v/>
      </c>
      <c r="B884" s="53" t="str">
        <f t="shared" si="2"/>
        <v/>
      </c>
      <c r="C884" s="53" t="str">
        <f t="shared" si="3"/>
        <v/>
      </c>
      <c r="D884" s="53" t="str">
        <f t="shared" ref="D884:E884" si="885">left(B884,3)</f>
        <v/>
      </c>
      <c r="E884" s="53" t="str">
        <f t="shared" si="885"/>
        <v/>
      </c>
      <c r="F884" s="53">
        <f>max(SUMIFS('Input - Capacities'!$I$3:$I$1128,'Input - Capacities'!$F$3:$F$1128,A884))</f>
        <v>0</v>
      </c>
      <c r="G884" s="53">
        <f>max(SUMIFS('Input - Capacities'!$J$3:$J$1128,'Input - Capacities'!$F$3:$F$1128,A884))*-1</f>
        <v>0</v>
      </c>
      <c r="H884" s="53" t="str">
        <f>if(len(vlookup(A884,'Input - Capacities'!$F$3:$W$2013,6,0))&gt;0,vlookup(A884,'Input - Capacities'!$F$3:$W$2013,6,0),"-")</f>
        <v>#N/A</v>
      </c>
      <c r="I884" s="53" t="str">
        <f>if(len(vlookup(A884,'Input - Capacities'!$F$3:$W$2013,7,0))&gt;0,vlookup(A884,'Input - Capacities'!$F$3:$W$2013,7,0),"-")</f>
        <v>#N/A</v>
      </c>
      <c r="J884" s="55" t="str">
        <f>if(len(vlookup(A884,'Input - Capacities'!$F$3:$W$2013,13,0))&gt;0,vlookup(A884,'Input - Capacities'!$F$3:$W$2013,13,0),"-")</f>
        <v>#N/A</v>
      </c>
      <c r="K884" s="55" t="str">
        <f>if(len(vlookup(A884,'Input - Capacities'!$F$3:$W$2013,14,0))&gt;0,vlookup(A884,'Input - Capacities'!$F$3:$W$2013,14,0),"-")</f>
        <v>#N/A</v>
      </c>
      <c r="L884" s="53" t="str">
        <f>if(len(vlookup(A884,'Input - Capacities'!$F$3:$W$2013,17,0))&gt;0,vlookup(A884,'Input - Capacities'!$F$3:$W$2013,17,0),"-")</f>
        <v>#N/A</v>
      </c>
      <c r="M884" s="53" t="str">
        <f>if(len(vlookup(A884,'Input - Capacities'!$F$3:$W$2013,18,0))&gt;0,vlookup(A884,'Input - Capacities'!$F$3:$W$2013,18,0),"-")</f>
        <v>#N/A</v>
      </c>
    </row>
    <row r="885">
      <c r="A885" s="53" t="str">
        <f t="array" ref="A885">IFERROR(INDEX('Input - Capacities'!$F$3:$F$1128, MATCH(0,COUNTIF($A$1:A884, 'Input - Capacities'!$F$3:$F$1128), 0)),"")</f>
        <v/>
      </c>
      <c r="B885" s="53" t="str">
        <f t="shared" si="2"/>
        <v/>
      </c>
      <c r="C885" s="53" t="str">
        <f t="shared" si="3"/>
        <v/>
      </c>
      <c r="D885" s="53" t="str">
        <f t="shared" ref="D885:E885" si="886">left(B885,3)</f>
        <v/>
      </c>
      <c r="E885" s="53" t="str">
        <f t="shared" si="886"/>
        <v/>
      </c>
      <c r="F885" s="53">
        <f>max(SUMIFS('Input - Capacities'!$I$3:$I$1128,'Input - Capacities'!$F$3:$F$1128,A885))</f>
        <v>0</v>
      </c>
      <c r="G885" s="53">
        <f>max(SUMIFS('Input - Capacities'!$J$3:$J$1128,'Input - Capacities'!$F$3:$F$1128,A885))*-1</f>
        <v>0</v>
      </c>
      <c r="H885" s="53" t="str">
        <f>if(len(vlookup(A885,'Input - Capacities'!$F$3:$W$2013,6,0))&gt;0,vlookup(A885,'Input - Capacities'!$F$3:$W$2013,6,0),"-")</f>
        <v>#N/A</v>
      </c>
      <c r="I885" s="53" t="str">
        <f>if(len(vlookup(A885,'Input - Capacities'!$F$3:$W$2013,7,0))&gt;0,vlookup(A885,'Input - Capacities'!$F$3:$W$2013,7,0),"-")</f>
        <v>#N/A</v>
      </c>
      <c r="J885" s="55" t="str">
        <f>if(len(vlookup(A885,'Input - Capacities'!$F$3:$W$2013,13,0))&gt;0,vlookup(A885,'Input - Capacities'!$F$3:$W$2013,13,0),"-")</f>
        <v>#N/A</v>
      </c>
      <c r="K885" s="55" t="str">
        <f>if(len(vlookup(A885,'Input - Capacities'!$F$3:$W$2013,14,0))&gt;0,vlookup(A885,'Input - Capacities'!$F$3:$W$2013,14,0),"-")</f>
        <v>#N/A</v>
      </c>
      <c r="L885" s="53" t="str">
        <f>if(len(vlookup(A885,'Input - Capacities'!$F$3:$W$2013,17,0))&gt;0,vlookup(A885,'Input - Capacities'!$F$3:$W$2013,17,0),"-")</f>
        <v>#N/A</v>
      </c>
      <c r="M885" s="53" t="str">
        <f>if(len(vlookup(A885,'Input - Capacities'!$F$3:$W$2013,18,0))&gt;0,vlookup(A885,'Input - Capacities'!$F$3:$W$2013,18,0),"-")</f>
        <v>#N/A</v>
      </c>
    </row>
    <row r="886">
      <c r="A886" s="53" t="str">
        <f t="array" ref="A886">IFERROR(INDEX('Input - Capacities'!$F$3:$F$1128, MATCH(0,COUNTIF($A$1:A885, 'Input - Capacities'!$F$3:$F$1128), 0)),"")</f>
        <v/>
      </c>
      <c r="B886" s="53" t="str">
        <f t="shared" si="2"/>
        <v/>
      </c>
      <c r="C886" s="53" t="str">
        <f t="shared" si="3"/>
        <v/>
      </c>
      <c r="D886" s="53" t="str">
        <f t="shared" ref="D886:E886" si="887">left(B886,3)</f>
        <v/>
      </c>
      <c r="E886" s="53" t="str">
        <f t="shared" si="887"/>
        <v/>
      </c>
      <c r="F886" s="53">
        <f>max(SUMIFS('Input - Capacities'!$I$3:$I$1128,'Input - Capacities'!$F$3:$F$1128,A886))</f>
        <v>0</v>
      </c>
      <c r="G886" s="53">
        <f>max(SUMIFS('Input - Capacities'!$J$3:$J$1128,'Input - Capacities'!$F$3:$F$1128,A886))*-1</f>
        <v>0</v>
      </c>
      <c r="H886" s="53" t="str">
        <f>if(len(vlookup(A886,'Input - Capacities'!$F$3:$W$2013,6,0))&gt;0,vlookup(A886,'Input - Capacities'!$F$3:$W$2013,6,0),"-")</f>
        <v>#N/A</v>
      </c>
      <c r="I886" s="53" t="str">
        <f>if(len(vlookup(A886,'Input - Capacities'!$F$3:$W$2013,7,0))&gt;0,vlookup(A886,'Input - Capacities'!$F$3:$W$2013,7,0),"-")</f>
        <v>#N/A</v>
      </c>
      <c r="J886" s="55" t="str">
        <f>if(len(vlookup(A886,'Input - Capacities'!$F$3:$W$2013,13,0))&gt;0,vlookup(A886,'Input - Capacities'!$F$3:$W$2013,13,0),"-")</f>
        <v>#N/A</v>
      </c>
      <c r="K886" s="55" t="str">
        <f>if(len(vlookup(A886,'Input - Capacities'!$F$3:$W$2013,14,0))&gt;0,vlookup(A886,'Input - Capacities'!$F$3:$W$2013,14,0),"-")</f>
        <v>#N/A</v>
      </c>
      <c r="L886" s="53" t="str">
        <f>if(len(vlookup(A886,'Input - Capacities'!$F$3:$W$2013,17,0))&gt;0,vlookup(A886,'Input - Capacities'!$F$3:$W$2013,17,0),"-")</f>
        <v>#N/A</v>
      </c>
      <c r="M886" s="53" t="str">
        <f>if(len(vlookup(A886,'Input - Capacities'!$F$3:$W$2013,18,0))&gt;0,vlookup(A886,'Input - Capacities'!$F$3:$W$2013,18,0),"-")</f>
        <v>#N/A</v>
      </c>
    </row>
    <row r="887">
      <c r="A887" s="53" t="str">
        <f t="array" ref="A887">IFERROR(INDEX('Input - Capacities'!$F$3:$F$1128, MATCH(0,COUNTIF($A$1:A886, 'Input - Capacities'!$F$3:$F$1128), 0)),"")</f>
        <v/>
      </c>
      <c r="B887" s="53" t="str">
        <f t="shared" si="2"/>
        <v/>
      </c>
      <c r="C887" s="53" t="str">
        <f t="shared" si="3"/>
        <v/>
      </c>
      <c r="D887" s="53" t="str">
        <f t="shared" ref="D887:E887" si="888">left(B887,3)</f>
        <v/>
      </c>
      <c r="E887" s="53" t="str">
        <f t="shared" si="888"/>
        <v/>
      </c>
      <c r="F887" s="53">
        <f>max(SUMIFS('Input - Capacities'!$I$3:$I$1128,'Input - Capacities'!$F$3:$F$1128,A887))</f>
        <v>0</v>
      </c>
      <c r="G887" s="53">
        <f>max(SUMIFS('Input - Capacities'!$J$3:$J$1128,'Input - Capacities'!$F$3:$F$1128,A887))*-1</f>
        <v>0</v>
      </c>
      <c r="H887" s="53" t="str">
        <f>if(len(vlookup(A887,'Input - Capacities'!$F$3:$W$2013,6,0))&gt;0,vlookup(A887,'Input - Capacities'!$F$3:$W$2013,6,0),"-")</f>
        <v>#N/A</v>
      </c>
      <c r="I887" s="53" t="str">
        <f>if(len(vlookup(A887,'Input - Capacities'!$F$3:$W$2013,7,0))&gt;0,vlookup(A887,'Input - Capacities'!$F$3:$W$2013,7,0),"-")</f>
        <v>#N/A</v>
      </c>
      <c r="J887" s="55" t="str">
        <f>if(len(vlookup(A887,'Input - Capacities'!$F$3:$W$2013,13,0))&gt;0,vlookup(A887,'Input - Capacities'!$F$3:$W$2013,13,0),"-")</f>
        <v>#N/A</v>
      </c>
      <c r="K887" s="55" t="str">
        <f>if(len(vlookup(A887,'Input - Capacities'!$F$3:$W$2013,14,0))&gt;0,vlookup(A887,'Input - Capacities'!$F$3:$W$2013,14,0),"-")</f>
        <v>#N/A</v>
      </c>
      <c r="L887" s="53" t="str">
        <f>if(len(vlookup(A887,'Input - Capacities'!$F$3:$W$2013,17,0))&gt;0,vlookup(A887,'Input - Capacities'!$F$3:$W$2013,17,0),"-")</f>
        <v>#N/A</v>
      </c>
      <c r="M887" s="53" t="str">
        <f>if(len(vlookup(A887,'Input - Capacities'!$F$3:$W$2013,18,0))&gt;0,vlookup(A887,'Input - Capacities'!$F$3:$W$2013,18,0),"-")</f>
        <v>#N/A</v>
      </c>
    </row>
    <row r="888">
      <c r="A888" s="53" t="str">
        <f t="array" ref="A888">IFERROR(INDEX('Input - Capacities'!$F$3:$F$1128, MATCH(0,COUNTIF($A$1:A887, 'Input - Capacities'!$F$3:$F$1128), 0)),"")</f>
        <v/>
      </c>
      <c r="B888" s="53" t="str">
        <f t="shared" si="2"/>
        <v/>
      </c>
      <c r="C888" s="53" t="str">
        <f t="shared" si="3"/>
        <v/>
      </c>
      <c r="D888" s="53" t="str">
        <f t="shared" ref="D888:E888" si="889">left(B888,3)</f>
        <v/>
      </c>
      <c r="E888" s="53" t="str">
        <f t="shared" si="889"/>
        <v/>
      </c>
      <c r="F888" s="53">
        <f>max(SUMIFS('Input - Capacities'!$I$3:$I$1128,'Input - Capacities'!$F$3:$F$1128,A888))</f>
        <v>0</v>
      </c>
      <c r="G888" s="53">
        <f>max(SUMIFS('Input - Capacities'!$J$3:$J$1128,'Input - Capacities'!$F$3:$F$1128,A888))*-1</f>
        <v>0</v>
      </c>
      <c r="H888" s="53" t="str">
        <f>if(len(vlookup(A888,'Input - Capacities'!$F$3:$W$2013,6,0))&gt;0,vlookup(A888,'Input - Capacities'!$F$3:$W$2013,6,0),"-")</f>
        <v>#N/A</v>
      </c>
      <c r="I888" s="53" t="str">
        <f>if(len(vlookup(A888,'Input - Capacities'!$F$3:$W$2013,7,0))&gt;0,vlookup(A888,'Input - Capacities'!$F$3:$W$2013,7,0),"-")</f>
        <v>#N/A</v>
      </c>
      <c r="J888" s="55" t="str">
        <f>if(len(vlookup(A888,'Input - Capacities'!$F$3:$W$2013,13,0))&gt;0,vlookup(A888,'Input - Capacities'!$F$3:$W$2013,13,0),"-")</f>
        <v>#N/A</v>
      </c>
      <c r="K888" s="55" t="str">
        <f>if(len(vlookup(A888,'Input - Capacities'!$F$3:$W$2013,14,0))&gt;0,vlookup(A888,'Input - Capacities'!$F$3:$W$2013,14,0),"-")</f>
        <v>#N/A</v>
      </c>
      <c r="L888" s="53" t="str">
        <f>if(len(vlookup(A888,'Input - Capacities'!$F$3:$W$2013,17,0))&gt;0,vlookup(A888,'Input - Capacities'!$F$3:$W$2013,17,0),"-")</f>
        <v>#N/A</v>
      </c>
      <c r="M888" s="53" t="str">
        <f>if(len(vlookup(A888,'Input - Capacities'!$F$3:$W$2013,18,0))&gt;0,vlookup(A888,'Input - Capacities'!$F$3:$W$2013,18,0),"-")</f>
        <v>#N/A</v>
      </c>
    </row>
    <row r="889">
      <c r="A889" s="53" t="str">
        <f t="array" ref="A889">IFERROR(INDEX('Input - Capacities'!$F$3:$F$1128, MATCH(0,COUNTIF($A$1:A888, 'Input - Capacities'!$F$3:$F$1128), 0)),"")</f>
        <v/>
      </c>
      <c r="B889" s="53" t="str">
        <f t="shared" si="2"/>
        <v/>
      </c>
      <c r="C889" s="53" t="str">
        <f t="shared" si="3"/>
        <v/>
      </c>
      <c r="D889" s="53" t="str">
        <f t="shared" ref="D889:E889" si="890">left(B889,3)</f>
        <v/>
      </c>
      <c r="E889" s="53" t="str">
        <f t="shared" si="890"/>
        <v/>
      </c>
      <c r="F889" s="53">
        <f>max(SUMIFS('Input - Capacities'!$I$3:$I$1128,'Input - Capacities'!$F$3:$F$1128,A889))</f>
        <v>0</v>
      </c>
      <c r="G889" s="53">
        <f>max(SUMIFS('Input - Capacities'!$J$3:$J$1128,'Input - Capacities'!$F$3:$F$1128,A889))*-1</f>
        <v>0</v>
      </c>
      <c r="H889" s="53" t="str">
        <f>if(len(vlookup(A889,'Input - Capacities'!$F$3:$W$2013,6,0))&gt;0,vlookup(A889,'Input - Capacities'!$F$3:$W$2013,6,0),"-")</f>
        <v>#N/A</v>
      </c>
      <c r="I889" s="53" t="str">
        <f>if(len(vlookup(A889,'Input - Capacities'!$F$3:$W$2013,7,0))&gt;0,vlookup(A889,'Input - Capacities'!$F$3:$W$2013,7,0),"-")</f>
        <v>#N/A</v>
      </c>
      <c r="J889" s="55" t="str">
        <f>if(len(vlookup(A889,'Input - Capacities'!$F$3:$W$2013,13,0))&gt;0,vlookup(A889,'Input - Capacities'!$F$3:$W$2013,13,0),"-")</f>
        <v>#N/A</v>
      </c>
      <c r="K889" s="55" t="str">
        <f>if(len(vlookup(A889,'Input - Capacities'!$F$3:$W$2013,14,0))&gt;0,vlookup(A889,'Input - Capacities'!$F$3:$W$2013,14,0),"-")</f>
        <v>#N/A</v>
      </c>
      <c r="L889" s="53" t="str">
        <f>if(len(vlookup(A889,'Input - Capacities'!$F$3:$W$2013,17,0))&gt;0,vlookup(A889,'Input - Capacities'!$F$3:$W$2013,17,0),"-")</f>
        <v>#N/A</v>
      </c>
      <c r="M889" s="53" t="str">
        <f>if(len(vlookup(A889,'Input - Capacities'!$F$3:$W$2013,18,0))&gt;0,vlookup(A889,'Input - Capacities'!$F$3:$W$2013,18,0),"-")</f>
        <v>#N/A</v>
      </c>
    </row>
    <row r="890">
      <c r="A890" s="53" t="str">
        <f t="array" ref="A890">IFERROR(INDEX('Input - Capacities'!$F$3:$F$1128, MATCH(0,COUNTIF($A$1:A889, 'Input - Capacities'!$F$3:$F$1128), 0)),"")</f>
        <v/>
      </c>
      <c r="B890" s="53" t="str">
        <f t="shared" si="2"/>
        <v/>
      </c>
      <c r="C890" s="53" t="str">
        <f t="shared" si="3"/>
        <v/>
      </c>
      <c r="D890" s="53" t="str">
        <f t="shared" ref="D890:E890" si="891">left(B890,3)</f>
        <v/>
      </c>
      <c r="E890" s="53" t="str">
        <f t="shared" si="891"/>
        <v/>
      </c>
      <c r="F890" s="53">
        <f>max(SUMIFS('Input - Capacities'!$I$3:$I$1128,'Input - Capacities'!$F$3:$F$1128,A890))</f>
        <v>0</v>
      </c>
      <c r="G890" s="53">
        <f>max(SUMIFS('Input - Capacities'!$J$3:$J$1128,'Input - Capacities'!$F$3:$F$1128,A890))*-1</f>
        <v>0</v>
      </c>
      <c r="H890" s="53" t="str">
        <f>if(len(vlookup(A890,'Input - Capacities'!$F$3:$W$2013,6,0))&gt;0,vlookup(A890,'Input - Capacities'!$F$3:$W$2013,6,0),"-")</f>
        <v>#N/A</v>
      </c>
      <c r="I890" s="53" t="str">
        <f>if(len(vlookup(A890,'Input - Capacities'!$F$3:$W$2013,7,0))&gt;0,vlookup(A890,'Input - Capacities'!$F$3:$W$2013,7,0),"-")</f>
        <v>#N/A</v>
      </c>
      <c r="J890" s="55" t="str">
        <f>if(len(vlookup(A890,'Input - Capacities'!$F$3:$W$2013,13,0))&gt;0,vlookup(A890,'Input - Capacities'!$F$3:$W$2013,13,0),"-")</f>
        <v>#N/A</v>
      </c>
      <c r="K890" s="55" t="str">
        <f>if(len(vlookup(A890,'Input - Capacities'!$F$3:$W$2013,14,0))&gt;0,vlookup(A890,'Input - Capacities'!$F$3:$W$2013,14,0),"-")</f>
        <v>#N/A</v>
      </c>
      <c r="L890" s="53" t="str">
        <f>if(len(vlookup(A890,'Input - Capacities'!$F$3:$W$2013,17,0))&gt;0,vlookup(A890,'Input - Capacities'!$F$3:$W$2013,17,0),"-")</f>
        <v>#N/A</v>
      </c>
      <c r="M890" s="53" t="str">
        <f>if(len(vlookup(A890,'Input - Capacities'!$F$3:$W$2013,18,0))&gt;0,vlookup(A890,'Input - Capacities'!$F$3:$W$2013,18,0),"-")</f>
        <v>#N/A</v>
      </c>
    </row>
    <row r="891">
      <c r="A891" s="53" t="str">
        <f t="array" ref="A891">IFERROR(INDEX('Input - Capacities'!$F$3:$F$1128, MATCH(0,COUNTIF($A$1:A890, 'Input - Capacities'!$F$3:$F$1128), 0)),"")</f>
        <v/>
      </c>
      <c r="B891" s="53" t="str">
        <f t="shared" si="2"/>
        <v/>
      </c>
      <c r="C891" s="53" t="str">
        <f t="shared" si="3"/>
        <v/>
      </c>
      <c r="D891" s="53" t="str">
        <f t="shared" ref="D891:E891" si="892">left(B891,3)</f>
        <v/>
      </c>
      <c r="E891" s="53" t="str">
        <f t="shared" si="892"/>
        <v/>
      </c>
      <c r="F891" s="53">
        <f>max(SUMIFS('Input - Capacities'!$I$3:$I$1128,'Input - Capacities'!$F$3:$F$1128,A891))</f>
        <v>0</v>
      </c>
      <c r="G891" s="53">
        <f>max(SUMIFS('Input - Capacities'!$J$3:$J$1128,'Input - Capacities'!$F$3:$F$1128,A891))*-1</f>
        <v>0</v>
      </c>
      <c r="H891" s="53" t="str">
        <f>if(len(vlookup(A891,'Input - Capacities'!$F$3:$W$2013,6,0))&gt;0,vlookup(A891,'Input - Capacities'!$F$3:$W$2013,6,0),"-")</f>
        <v>#N/A</v>
      </c>
      <c r="I891" s="53" t="str">
        <f>if(len(vlookup(A891,'Input - Capacities'!$F$3:$W$2013,7,0))&gt;0,vlookup(A891,'Input - Capacities'!$F$3:$W$2013,7,0),"-")</f>
        <v>#N/A</v>
      </c>
      <c r="J891" s="55" t="str">
        <f>if(len(vlookup(A891,'Input - Capacities'!$F$3:$W$2013,13,0))&gt;0,vlookup(A891,'Input - Capacities'!$F$3:$W$2013,13,0),"-")</f>
        <v>#N/A</v>
      </c>
      <c r="K891" s="55" t="str">
        <f>if(len(vlookup(A891,'Input - Capacities'!$F$3:$W$2013,14,0))&gt;0,vlookup(A891,'Input - Capacities'!$F$3:$W$2013,14,0),"-")</f>
        <v>#N/A</v>
      </c>
      <c r="L891" s="53" t="str">
        <f>if(len(vlookup(A891,'Input - Capacities'!$F$3:$W$2013,17,0))&gt;0,vlookup(A891,'Input - Capacities'!$F$3:$W$2013,17,0),"-")</f>
        <v>#N/A</v>
      </c>
      <c r="M891" s="53" t="str">
        <f>if(len(vlookup(A891,'Input - Capacities'!$F$3:$W$2013,18,0))&gt;0,vlookup(A891,'Input - Capacities'!$F$3:$W$2013,18,0),"-")</f>
        <v>#N/A</v>
      </c>
    </row>
    <row r="892">
      <c r="A892" s="53" t="str">
        <f t="array" ref="A892">IFERROR(INDEX('Input - Capacities'!$F$3:$F$1128, MATCH(0,COUNTIF($A$1:A891, 'Input - Capacities'!$F$3:$F$1128), 0)),"")</f>
        <v/>
      </c>
      <c r="B892" s="53" t="str">
        <f t="shared" si="2"/>
        <v/>
      </c>
      <c r="C892" s="53" t="str">
        <f t="shared" si="3"/>
        <v/>
      </c>
      <c r="D892" s="53" t="str">
        <f t="shared" ref="D892:E892" si="893">left(B892,3)</f>
        <v/>
      </c>
      <c r="E892" s="53" t="str">
        <f t="shared" si="893"/>
        <v/>
      </c>
      <c r="F892" s="53">
        <f>max(SUMIFS('Input - Capacities'!$I$3:$I$1128,'Input - Capacities'!$F$3:$F$1128,A892))</f>
        <v>0</v>
      </c>
      <c r="G892" s="53">
        <f>max(SUMIFS('Input - Capacities'!$J$3:$J$1128,'Input - Capacities'!$F$3:$F$1128,A892))*-1</f>
        <v>0</v>
      </c>
      <c r="H892" s="53" t="str">
        <f>if(len(vlookup(A892,'Input - Capacities'!$F$3:$W$2013,6,0))&gt;0,vlookup(A892,'Input - Capacities'!$F$3:$W$2013,6,0),"-")</f>
        <v>#N/A</v>
      </c>
      <c r="I892" s="53" t="str">
        <f>if(len(vlookup(A892,'Input - Capacities'!$F$3:$W$2013,7,0))&gt;0,vlookup(A892,'Input - Capacities'!$F$3:$W$2013,7,0),"-")</f>
        <v>#N/A</v>
      </c>
      <c r="J892" s="55" t="str">
        <f>if(len(vlookup(A892,'Input - Capacities'!$F$3:$W$2013,13,0))&gt;0,vlookup(A892,'Input - Capacities'!$F$3:$W$2013,13,0),"-")</f>
        <v>#N/A</v>
      </c>
      <c r="K892" s="55" t="str">
        <f>if(len(vlookup(A892,'Input - Capacities'!$F$3:$W$2013,14,0))&gt;0,vlookup(A892,'Input - Capacities'!$F$3:$W$2013,14,0),"-")</f>
        <v>#N/A</v>
      </c>
      <c r="L892" s="53" t="str">
        <f>if(len(vlookup(A892,'Input - Capacities'!$F$3:$W$2013,17,0))&gt;0,vlookup(A892,'Input - Capacities'!$F$3:$W$2013,17,0),"-")</f>
        <v>#N/A</v>
      </c>
      <c r="M892" s="53" t="str">
        <f>if(len(vlookup(A892,'Input - Capacities'!$F$3:$W$2013,18,0))&gt;0,vlookup(A892,'Input - Capacities'!$F$3:$W$2013,18,0),"-")</f>
        <v>#N/A</v>
      </c>
    </row>
    <row r="893">
      <c r="A893" s="53" t="str">
        <f t="array" ref="A893">IFERROR(INDEX('Input - Capacities'!$F$3:$F$1128, MATCH(0,COUNTIF($A$1:A892, 'Input - Capacities'!$F$3:$F$1128), 0)),"")</f>
        <v/>
      </c>
      <c r="B893" s="53" t="str">
        <f t="shared" si="2"/>
        <v/>
      </c>
      <c r="C893" s="53" t="str">
        <f t="shared" si="3"/>
        <v/>
      </c>
      <c r="D893" s="53" t="str">
        <f t="shared" ref="D893:E893" si="894">left(B893,3)</f>
        <v/>
      </c>
      <c r="E893" s="53" t="str">
        <f t="shared" si="894"/>
        <v/>
      </c>
      <c r="F893" s="53">
        <f>max(SUMIFS('Input - Capacities'!$I$3:$I$1128,'Input - Capacities'!$F$3:$F$1128,A893))</f>
        <v>0</v>
      </c>
      <c r="G893" s="53">
        <f>max(SUMIFS('Input - Capacities'!$J$3:$J$1128,'Input - Capacities'!$F$3:$F$1128,A893))*-1</f>
        <v>0</v>
      </c>
      <c r="H893" s="53" t="str">
        <f>if(len(vlookup(A893,'Input - Capacities'!$F$3:$W$2013,6,0))&gt;0,vlookup(A893,'Input - Capacities'!$F$3:$W$2013,6,0),"-")</f>
        <v>#N/A</v>
      </c>
      <c r="I893" s="53" t="str">
        <f>if(len(vlookup(A893,'Input - Capacities'!$F$3:$W$2013,7,0))&gt;0,vlookup(A893,'Input - Capacities'!$F$3:$W$2013,7,0),"-")</f>
        <v>#N/A</v>
      </c>
      <c r="J893" s="55" t="str">
        <f>if(len(vlookup(A893,'Input - Capacities'!$F$3:$W$2013,13,0))&gt;0,vlookup(A893,'Input - Capacities'!$F$3:$W$2013,13,0),"-")</f>
        <v>#N/A</v>
      </c>
      <c r="K893" s="55" t="str">
        <f>if(len(vlookup(A893,'Input - Capacities'!$F$3:$W$2013,14,0))&gt;0,vlookup(A893,'Input - Capacities'!$F$3:$W$2013,14,0),"-")</f>
        <v>#N/A</v>
      </c>
      <c r="L893" s="53" t="str">
        <f>if(len(vlookup(A893,'Input - Capacities'!$F$3:$W$2013,17,0))&gt;0,vlookup(A893,'Input - Capacities'!$F$3:$W$2013,17,0),"-")</f>
        <v>#N/A</v>
      </c>
      <c r="M893" s="53" t="str">
        <f>if(len(vlookup(A893,'Input - Capacities'!$F$3:$W$2013,18,0))&gt;0,vlookup(A893,'Input - Capacities'!$F$3:$W$2013,18,0),"-")</f>
        <v>#N/A</v>
      </c>
    </row>
    <row r="894">
      <c r="A894" s="53" t="str">
        <f t="array" ref="A894">IFERROR(INDEX('Input - Capacities'!$F$3:$F$1128, MATCH(0,COUNTIF($A$1:A893, 'Input - Capacities'!$F$3:$F$1128), 0)),"")</f>
        <v/>
      </c>
      <c r="B894" s="53" t="str">
        <f t="shared" si="2"/>
        <v/>
      </c>
      <c r="C894" s="53" t="str">
        <f t="shared" si="3"/>
        <v/>
      </c>
      <c r="D894" s="53" t="str">
        <f t="shared" ref="D894:E894" si="895">left(B894,3)</f>
        <v/>
      </c>
      <c r="E894" s="53" t="str">
        <f t="shared" si="895"/>
        <v/>
      </c>
      <c r="F894" s="53">
        <f>max(SUMIFS('Input - Capacities'!$I$3:$I$1128,'Input - Capacities'!$F$3:$F$1128,A894))</f>
        <v>0</v>
      </c>
      <c r="G894" s="53">
        <f>max(SUMIFS('Input - Capacities'!$J$3:$J$1128,'Input - Capacities'!$F$3:$F$1128,A894))*-1</f>
        <v>0</v>
      </c>
      <c r="H894" s="53" t="str">
        <f>if(len(vlookup(A894,'Input - Capacities'!$F$3:$W$2013,6,0))&gt;0,vlookup(A894,'Input - Capacities'!$F$3:$W$2013,6,0),"-")</f>
        <v>#N/A</v>
      </c>
      <c r="I894" s="53" t="str">
        <f>if(len(vlookup(A894,'Input - Capacities'!$F$3:$W$2013,7,0))&gt;0,vlookup(A894,'Input - Capacities'!$F$3:$W$2013,7,0),"-")</f>
        <v>#N/A</v>
      </c>
      <c r="J894" s="55" t="str">
        <f>if(len(vlookup(A894,'Input - Capacities'!$F$3:$W$2013,13,0))&gt;0,vlookup(A894,'Input - Capacities'!$F$3:$W$2013,13,0),"-")</f>
        <v>#N/A</v>
      </c>
      <c r="K894" s="55" t="str">
        <f>if(len(vlookup(A894,'Input - Capacities'!$F$3:$W$2013,14,0))&gt;0,vlookup(A894,'Input - Capacities'!$F$3:$W$2013,14,0),"-")</f>
        <v>#N/A</v>
      </c>
      <c r="L894" s="53" t="str">
        <f>if(len(vlookup(A894,'Input - Capacities'!$F$3:$W$2013,17,0))&gt;0,vlookup(A894,'Input - Capacities'!$F$3:$W$2013,17,0),"-")</f>
        <v>#N/A</v>
      </c>
      <c r="M894" s="53" t="str">
        <f>if(len(vlookup(A894,'Input - Capacities'!$F$3:$W$2013,18,0))&gt;0,vlookup(A894,'Input - Capacities'!$F$3:$W$2013,18,0),"-")</f>
        <v>#N/A</v>
      </c>
    </row>
    <row r="895">
      <c r="A895" s="53" t="str">
        <f t="array" ref="A895">IFERROR(INDEX('Input - Capacities'!$F$3:$F$1128, MATCH(0,COUNTIF($A$1:A894, 'Input - Capacities'!$F$3:$F$1128), 0)),"")</f>
        <v/>
      </c>
      <c r="B895" s="53" t="str">
        <f t="shared" si="2"/>
        <v/>
      </c>
      <c r="C895" s="53" t="str">
        <f t="shared" si="3"/>
        <v/>
      </c>
      <c r="D895" s="53" t="str">
        <f t="shared" ref="D895:E895" si="896">left(B895,3)</f>
        <v/>
      </c>
      <c r="E895" s="53" t="str">
        <f t="shared" si="896"/>
        <v/>
      </c>
      <c r="F895" s="53">
        <f>max(SUMIFS('Input - Capacities'!$I$3:$I$1128,'Input - Capacities'!$F$3:$F$1128,A895))</f>
        <v>0</v>
      </c>
      <c r="G895" s="53">
        <f>max(SUMIFS('Input - Capacities'!$J$3:$J$1128,'Input - Capacities'!$F$3:$F$1128,A895))*-1</f>
        <v>0</v>
      </c>
      <c r="H895" s="53" t="str">
        <f>if(len(vlookup(A895,'Input - Capacities'!$F$3:$W$2013,6,0))&gt;0,vlookup(A895,'Input - Capacities'!$F$3:$W$2013,6,0),"-")</f>
        <v>#N/A</v>
      </c>
      <c r="I895" s="53" t="str">
        <f>if(len(vlookup(A895,'Input - Capacities'!$F$3:$W$2013,7,0))&gt;0,vlookup(A895,'Input - Capacities'!$F$3:$W$2013,7,0),"-")</f>
        <v>#N/A</v>
      </c>
      <c r="J895" s="55" t="str">
        <f>if(len(vlookup(A895,'Input - Capacities'!$F$3:$W$2013,13,0))&gt;0,vlookup(A895,'Input - Capacities'!$F$3:$W$2013,13,0),"-")</f>
        <v>#N/A</v>
      </c>
      <c r="K895" s="55" t="str">
        <f>if(len(vlookup(A895,'Input - Capacities'!$F$3:$W$2013,14,0))&gt;0,vlookup(A895,'Input - Capacities'!$F$3:$W$2013,14,0),"-")</f>
        <v>#N/A</v>
      </c>
      <c r="L895" s="53" t="str">
        <f>if(len(vlookup(A895,'Input - Capacities'!$F$3:$W$2013,17,0))&gt;0,vlookup(A895,'Input - Capacities'!$F$3:$W$2013,17,0),"-")</f>
        <v>#N/A</v>
      </c>
      <c r="M895" s="53" t="str">
        <f>if(len(vlookup(A895,'Input - Capacities'!$F$3:$W$2013,18,0))&gt;0,vlookup(A895,'Input - Capacities'!$F$3:$W$2013,18,0),"-")</f>
        <v>#N/A</v>
      </c>
    </row>
    <row r="896">
      <c r="A896" s="53" t="str">
        <f t="array" ref="A896">IFERROR(INDEX('Input - Capacities'!$F$3:$F$1128, MATCH(0,COUNTIF($A$1:A895, 'Input - Capacities'!$F$3:$F$1128), 0)),"")</f>
        <v/>
      </c>
      <c r="B896" s="53" t="str">
        <f t="shared" si="2"/>
        <v/>
      </c>
      <c r="C896" s="53" t="str">
        <f t="shared" si="3"/>
        <v/>
      </c>
      <c r="D896" s="53" t="str">
        <f t="shared" ref="D896:E896" si="897">left(B896,3)</f>
        <v/>
      </c>
      <c r="E896" s="53" t="str">
        <f t="shared" si="897"/>
        <v/>
      </c>
      <c r="F896" s="53">
        <f>max(SUMIFS('Input - Capacities'!$I$3:$I$1128,'Input - Capacities'!$F$3:$F$1128,A896))</f>
        <v>0</v>
      </c>
      <c r="G896" s="53">
        <f>max(SUMIFS('Input - Capacities'!$J$3:$J$1128,'Input - Capacities'!$F$3:$F$1128,A896))*-1</f>
        <v>0</v>
      </c>
      <c r="H896" s="53" t="str">
        <f>if(len(vlookup(A896,'Input - Capacities'!$F$3:$W$2013,6,0))&gt;0,vlookup(A896,'Input - Capacities'!$F$3:$W$2013,6,0),"-")</f>
        <v>#N/A</v>
      </c>
      <c r="I896" s="53" t="str">
        <f>if(len(vlookup(A896,'Input - Capacities'!$F$3:$W$2013,7,0))&gt;0,vlookup(A896,'Input - Capacities'!$F$3:$W$2013,7,0),"-")</f>
        <v>#N/A</v>
      </c>
      <c r="J896" s="55" t="str">
        <f>if(len(vlookup(A896,'Input - Capacities'!$F$3:$W$2013,13,0))&gt;0,vlookup(A896,'Input - Capacities'!$F$3:$W$2013,13,0),"-")</f>
        <v>#N/A</v>
      </c>
      <c r="K896" s="55" t="str">
        <f>if(len(vlookup(A896,'Input - Capacities'!$F$3:$W$2013,14,0))&gt;0,vlookup(A896,'Input - Capacities'!$F$3:$W$2013,14,0),"-")</f>
        <v>#N/A</v>
      </c>
      <c r="L896" s="53" t="str">
        <f>if(len(vlookup(A896,'Input - Capacities'!$F$3:$W$2013,17,0))&gt;0,vlookup(A896,'Input - Capacities'!$F$3:$W$2013,17,0),"-")</f>
        <v>#N/A</v>
      </c>
      <c r="M896" s="53" t="str">
        <f>if(len(vlookup(A896,'Input - Capacities'!$F$3:$W$2013,18,0))&gt;0,vlookup(A896,'Input - Capacities'!$F$3:$W$2013,18,0),"-")</f>
        <v>#N/A</v>
      </c>
    </row>
    <row r="897">
      <c r="A897" s="53" t="str">
        <f t="array" ref="A897">IFERROR(INDEX('Input - Capacities'!$F$3:$F$1128, MATCH(0,COUNTIF($A$1:A896, 'Input - Capacities'!$F$3:$F$1128), 0)),"")</f>
        <v/>
      </c>
      <c r="B897" s="53" t="str">
        <f t="shared" si="2"/>
        <v/>
      </c>
      <c r="C897" s="53" t="str">
        <f t="shared" si="3"/>
        <v/>
      </c>
      <c r="D897" s="53" t="str">
        <f t="shared" ref="D897:E897" si="898">left(B897,3)</f>
        <v/>
      </c>
      <c r="E897" s="53" t="str">
        <f t="shared" si="898"/>
        <v/>
      </c>
      <c r="F897" s="53">
        <f>max(SUMIFS('Input - Capacities'!$I$3:$I$1128,'Input - Capacities'!$F$3:$F$1128,A897))</f>
        <v>0</v>
      </c>
      <c r="G897" s="53">
        <f>max(SUMIFS('Input - Capacities'!$J$3:$J$1128,'Input - Capacities'!$F$3:$F$1128,A897))*-1</f>
        <v>0</v>
      </c>
      <c r="H897" s="53" t="str">
        <f>if(len(vlookup(A897,'Input - Capacities'!$F$3:$W$2013,6,0))&gt;0,vlookup(A897,'Input - Capacities'!$F$3:$W$2013,6,0),"-")</f>
        <v>#N/A</v>
      </c>
      <c r="I897" s="53" t="str">
        <f>if(len(vlookup(A897,'Input - Capacities'!$F$3:$W$2013,7,0))&gt;0,vlookup(A897,'Input - Capacities'!$F$3:$W$2013,7,0),"-")</f>
        <v>#N/A</v>
      </c>
      <c r="J897" s="55" t="str">
        <f>if(len(vlookup(A897,'Input - Capacities'!$F$3:$W$2013,13,0))&gt;0,vlookup(A897,'Input - Capacities'!$F$3:$W$2013,13,0),"-")</f>
        <v>#N/A</v>
      </c>
      <c r="K897" s="55" t="str">
        <f>if(len(vlookup(A897,'Input - Capacities'!$F$3:$W$2013,14,0))&gt;0,vlookup(A897,'Input - Capacities'!$F$3:$W$2013,14,0),"-")</f>
        <v>#N/A</v>
      </c>
      <c r="L897" s="53" t="str">
        <f>if(len(vlookup(A897,'Input - Capacities'!$F$3:$W$2013,17,0))&gt;0,vlookup(A897,'Input - Capacities'!$F$3:$W$2013,17,0),"-")</f>
        <v>#N/A</v>
      </c>
      <c r="M897" s="53" t="str">
        <f>if(len(vlookup(A897,'Input - Capacities'!$F$3:$W$2013,18,0))&gt;0,vlookup(A897,'Input - Capacities'!$F$3:$W$2013,18,0),"-")</f>
        <v>#N/A</v>
      </c>
    </row>
    <row r="898">
      <c r="A898" s="53" t="str">
        <f t="array" ref="A898">IFERROR(INDEX('Input - Capacities'!$F$3:$F$1128, MATCH(0,COUNTIF($A$1:A897, 'Input - Capacities'!$F$3:$F$1128), 0)),"")</f>
        <v/>
      </c>
      <c r="B898" s="53" t="str">
        <f t="shared" si="2"/>
        <v/>
      </c>
      <c r="C898" s="53" t="str">
        <f t="shared" si="3"/>
        <v/>
      </c>
      <c r="D898" s="53" t="str">
        <f t="shared" ref="D898:E898" si="899">left(B898,3)</f>
        <v/>
      </c>
      <c r="E898" s="53" t="str">
        <f t="shared" si="899"/>
        <v/>
      </c>
      <c r="F898" s="53">
        <f>max(SUMIFS('Input - Capacities'!$I$3:$I$1128,'Input - Capacities'!$F$3:$F$1128,A898))</f>
        <v>0</v>
      </c>
      <c r="G898" s="53">
        <f>max(SUMIFS('Input - Capacities'!$J$3:$J$1128,'Input - Capacities'!$F$3:$F$1128,A898))*-1</f>
        <v>0</v>
      </c>
      <c r="H898" s="53" t="str">
        <f>if(len(vlookup(A898,'Input - Capacities'!$F$3:$W$2013,6,0))&gt;0,vlookup(A898,'Input - Capacities'!$F$3:$W$2013,6,0),"-")</f>
        <v>#N/A</v>
      </c>
      <c r="I898" s="53" t="str">
        <f>if(len(vlookup(A898,'Input - Capacities'!$F$3:$W$2013,7,0))&gt;0,vlookup(A898,'Input - Capacities'!$F$3:$W$2013,7,0),"-")</f>
        <v>#N/A</v>
      </c>
      <c r="J898" s="55" t="str">
        <f>if(len(vlookup(A898,'Input - Capacities'!$F$3:$W$2013,13,0))&gt;0,vlookup(A898,'Input - Capacities'!$F$3:$W$2013,13,0),"-")</f>
        <v>#N/A</v>
      </c>
      <c r="K898" s="55" t="str">
        <f>if(len(vlookup(A898,'Input - Capacities'!$F$3:$W$2013,14,0))&gt;0,vlookup(A898,'Input - Capacities'!$F$3:$W$2013,14,0),"-")</f>
        <v>#N/A</v>
      </c>
      <c r="L898" s="53" t="str">
        <f>if(len(vlookup(A898,'Input - Capacities'!$F$3:$W$2013,17,0))&gt;0,vlookup(A898,'Input - Capacities'!$F$3:$W$2013,17,0),"-")</f>
        <v>#N/A</v>
      </c>
      <c r="M898" s="53" t="str">
        <f>if(len(vlookup(A898,'Input - Capacities'!$F$3:$W$2013,18,0))&gt;0,vlookup(A898,'Input - Capacities'!$F$3:$W$2013,18,0),"-")</f>
        <v>#N/A</v>
      </c>
    </row>
    <row r="899">
      <c r="A899" s="53" t="str">
        <f t="array" ref="A899">IFERROR(INDEX('Input - Capacities'!$F$3:$F$1128, MATCH(0,COUNTIF($A$1:A898, 'Input - Capacities'!$F$3:$F$1128), 0)),"")</f>
        <v/>
      </c>
      <c r="B899" s="53" t="str">
        <f t="shared" si="2"/>
        <v/>
      </c>
      <c r="C899" s="53" t="str">
        <f t="shared" si="3"/>
        <v/>
      </c>
      <c r="D899" s="53" t="str">
        <f t="shared" ref="D899:E899" si="900">left(B899,3)</f>
        <v/>
      </c>
      <c r="E899" s="53" t="str">
        <f t="shared" si="900"/>
        <v/>
      </c>
      <c r="F899" s="53">
        <f>max(SUMIFS('Input - Capacities'!$I$3:$I$1128,'Input - Capacities'!$F$3:$F$1128,A899))</f>
        <v>0</v>
      </c>
      <c r="G899" s="53">
        <f>max(SUMIFS('Input - Capacities'!$J$3:$J$1128,'Input - Capacities'!$F$3:$F$1128,A899))*-1</f>
        <v>0</v>
      </c>
      <c r="H899" s="53" t="str">
        <f>if(len(vlookup(A899,'Input - Capacities'!$F$3:$W$2013,6,0))&gt;0,vlookup(A899,'Input - Capacities'!$F$3:$W$2013,6,0),"-")</f>
        <v>#N/A</v>
      </c>
      <c r="I899" s="53" t="str">
        <f>if(len(vlookup(A899,'Input - Capacities'!$F$3:$W$2013,7,0))&gt;0,vlookup(A899,'Input - Capacities'!$F$3:$W$2013,7,0),"-")</f>
        <v>#N/A</v>
      </c>
      <c r="J899" s="55" t="str">
        <f>if(len(vlookup(A899,'Input - Capacities'!$F$3:$W$2013,13,0))&gt;0,vlookup(A899,'Input - Capacities'!$F$3:$W$2013,13,0),"-")</f>
        <v>#N/A</v>
      </c>
      <c r="K899" s="55" t="str">
        <f>if(len(vlookup(A899,'Input - Capacities'!$F$3:$W$2013,14,0))&gt;0,vlookup(A899,'Input - Capacities'!$F$3:$W$2013,14,0),"-")</f>
        <v>#N/A</v>
      </c>
      <c r="L899" s="53" t="str">
        <f>if(len(vlookup(A899,'Input - Capacities'!$F$3:$W$2013,17,0))&gt;0,vlookup(A899,'Input - Capacities'!$F$3:$W$2013,17,0),"-")</f>
        <v>#N/A</v>
      </c>
      <c r="M899" s="53" t="str">
        <f>if(len(vlookup(A899,'Input - Capacities'!$F$3:$W$2013,18,0))&gt;0,vlookup(A899,'Input - Capacities'!$F$3:$W$2013,18,0),"-")</f>
        <v>#N/A</v>
      </c>
    </row>
    <row r="900">
      <c r="A900" s="53" t="str">
        <f t="array" ref="A900">IFERROR(INDEX('Input - Capacities'!$F$3:$F$1128, MATCH(0,COUNTIF($A$1:A899, 'Input - Capacities'!$F$3:$F$1128), 0)),"")</f>
        <v/>
      </c>
      <c r="B900" s="53" t="str">
        <f t="shared" si="2"/>
        <v/>
      </c>
      <c r="C900" s="53" t="str">
        <f t="shared" si="3"/>
        <v/>
      </c>
      <c r="D900" s="53" t="str">
        <f t="shared" ref="D900:E900" si="901">left(B900,3)</f>
        <v/>
      </c>
      <c r="E900" s="53" t="str">
        <f t="shared" si="901"/>
        <v/>
      </c>
      <c r="F900" s="53">
        <f>max(SUMIFS('Input - Capacities'!$I$3:$I$1128,'Input - Capacities'!$F$3:$F$1128,A900))</f>
        <v>0</v>
      </c>
      <c r="G900" s="53">
        <f>max(SUMIFS('Input - Capacities'!$J$3:$J$1128,'Input - Capacities'!$F$3:$F$1128,A900))*-1</f>
        <v>0</v>
      </c>
      <c r="H900" s="53" t="str">
        <f>if(len(vlookup(A900,'Input - Capacities'!$F$3:$W$2013,6,0))&gt;0,vlookup(A900,'Input - Capacities'!$F$3:$W$2013,6,0),"-")</f>
        <v>#N/A</v>
      </c>
      <c r="I900" s="53" t="str">
        <f>if(len(vlookup(A900,'Input - Capacities'!$F$3:$W$2013,7,0))&gt;0,vlookup(A900,'Input - Capacities'!$F$3:$W$2013,7,0),"-")</f>
        <v>#N/A</v>
      </c>
      <c r="J900" s="55" t="str">
        <f>if(len(vlookup(A900,'Input - Capacities'!$F$3:$W$2013,13,0))&gt;0,vlookup(A900,'Input - Capacities'!$F$3:$W$2013,13,0),"-")</f>
        <v>#N/A</v>
      </c>
      <c r="K900" s="55" t="str">
        <f>if(len(vlookup(A900,'Input - Capacities'!$F$3:$W$2013,14,0))&gt;0,vlookup(A900,'Input - Capacities'!$F$3:$W$2013,14,0),"-")</f>
        <v>#N/A</v>
      </c>
      <c r="L900" s="53" t="str">
        <f>if(len(vlookup(A900,'Input - Capacities'!$F$3:$W$2013,17,0))&gt;0,vlookup(A900,'Input - Capacities'!$F$3:$W$2013,17,0),"-")</f>
        <v>#N/A</v>
      </c>
      <c r="M900" s="53" t="str">
        <f>if(len(vlookup(A900,'Input - Capacities'!$F$3:$W$2013,18,0))&gt;0,vlookup(A900,'Input - Capacities'!$F$3:$W$2013,18,0),"-")</f>
        <v>#N/A</v>
      </c>
    </row>
    <row r="901">
      <c r="A901" s="53" t="str">
        <f t="array" ref="A901">IFERROR(INDEX('Input - Capacities'!$F$3:$F$1128, MATCH(0,COUNTIF($A$1:A900, 'Input - Capacities'!$F$3:$F$1128), 0)),"")</f>
        <v/>
      </c>
      <c r="B901" s="53" t="str">
        <f t="shared" si="2"/>
        <v/>
      </c>
      <c r="C901" s="53" t="str">
        <f t="shared" si="3"/>
        <v/>
      </c>
      <c r="D901" s="53" t="str">
        <f t="shared" ref="D901:E901" si="902">left(B901,3)</f>
        <v/>
      </c>
      <c r="E901" s="53" t="str">
        <f t="shared" si="902"/>
        <v/>
      </c>
      <c r="F901" s="53">
        <f>max(SUMIFS('Input - Capacities'!$I$3:$I$1128,'Input - Capacities'!$F$3:$F$1128,A901))</f>
        <v>0</v>
      </c>
      <c r="G901" s="53">
        <f>max(SUMIFS('Input - Capacities'!$J$3:$J$1128,'Input - Capacities'!$F$3:$F$1128,A901))*-1</f>
        <v>0</v>
      </c>
      <c r="H901" s="53" t="str">
        <f>if(len(vlookup(A901,'Input - Capacities'!$F$3:$W$2013,6,0))&gt;0,vlookup(A901,'Input - Capacities'!$F$3:$W$2013,6,0),"-")</f>
        <v>#N/A</v>
      </c>
      <c r="I901" s="53" t="str">
        <f>if(len(vlookup(A901,'Input - Capacities'!$F$3:$W$2013,7,0))&gt;0,vlookup(A901,'Input - Capacities'!$F$3:$W$2013,7,0),"-")</f>
        <v>#N/A</v>
      </c>
      <c r="J901" s="55" t="str">
        <f>if(len(vlookup(A901,'Input - Capacities'!$F$3:$W$2013,13,0))&gt;0,vlookup(A901,'Input - Capacities'!$F$3:$W$2013,13,0),"-")</f>
        <v>#N/A</v>
      </c>
      <c r="K901" s="55" t="str">
        <f>if(len(vlookup(A901,'Input - Capacities'!$F$3:$W$2013,14,0))&gt;0,vlookup(A901,'Input - Capacities'!$F$3:$W$2013,14,0),"-")</f>
        <v>#N/A</v>
      </c>
      <c r="L901" s="53" t="str">
        <f>if(len(vlookup(A901,'Input - Capacities'!$F$3:$W$2013,17,0))&gt;0,vlookup(A901,'Input - Capacities'!$F$3:$W$2013,17,0),"-")</f>
        <v>#N/A</v>
      </c>
      <c r="M901" s="53" t="str">
        <f>if(len(vlookup(A901,'Input - Capacities'!$F$3:$W$2013,18,0))&gt;0,vlookup(A901,'Input - Capacities'!$F$3:$W$2013,18,0),"-")</f>
        <v>#N/A</v>
      </c>
    </row>
    <row r="902">
      <c r="A902" s="53" t="str">
        <f t="array" ref="A902">IFERROR(INDEX('Input - Capacities'!$F$3:$F$1128, MATCH(0,COUNTIF($A$1:A901, 'Input - Capacities'!$F$3:$F$1128), 0)),"")</f>
        <v/>
      </c>
      <c r="B902" s="53" t="str">
        <f t="shared" si="2"/>
        <v/>
      </c>
      <c r="C902" s="53" t="str">
        <f t="shared" si="3"/>
        <v/>
      </c>
      <c r="D902" s="53" t="str">
        <f t="shared" ref="D902:E902" si="903">left(B902,3)</f>
        <v/>
      </c>
      <c r="E902" s="53" t="str">
        <f t="shared" si="903"/>
        <v/>
      </c>
      <c r="F902" s="53">
        <f>max(SUMIFS('Input - Capacities'!$I$3:$I$1128,'Input - Capacities'!$F$3:$F$1128,A902))</f>
        <v>0</v>
      </c>
      <c r="G902" s="53">
        <f>max(SUMIFS('Input - Capacities'!$J$3:$J$1128,'Input - Capacities'!$F$3:$F$1128,A902))*-1</f>
        <v>0</v>
      </c>
      <c r="H902" s="53" t="str">
        <f>if(len(vlookup(A902,'Input - Capacities'!$F$3:$W$2013,6,0))&gt;0,vlookup(A902,'Input - Capacities'!$F$3:$W$2013,6,0),"-")</f>
        <v>#N/A</v>
      </c>
      <c r="I902" s="53" t="str">
        <f>if(len(vlookup(A902,'Input - Capacities'!$F$3:$W$2013,7,0))&gt;0,vlookup(A902,'Input - Capacities'!$F$3:$W$2013,7,0),"-")</f>
        <v>#N/A</v>
      </c>
      <c r="J902" s="55" t="str">
        <f>if(len(vlookup(A902,'Input - Capacities'!$F$3:$W$2013,13,0))&gt;0,vlookup(A902,'Input - Capacities'!$F$3:$W$2013,13,0),"-")</f>
        <v>#N/A</v>
      </c>
      <c r="K902" s="55" t="str">
        <f>if(len(vlookup(A902,'Input - Capacities'!$F$3:$W$2013,14,0))&gt;0,vlookup(A902,'Input - Capacities'!$F$3:$W$2013,14,0),"-")</f>
        <v>#N/A</v>
      </c>
      <c r="L902" s="53" t="str">
        <f>if(len(vlookup(A902,'Input - Capacities'!$F$3:$W$2013,17,0))&gt;0,vlookup(A902,'Input - Capacities'!$F$3:$W$2013,17,0),"-")</f>
        <v>#N/A</v>
      </c>
      <c r="M902" s="53" t="str">
        <f>if(len(vlookup(A902,'Input - Capacities'!$F$3:$W$2013,18,0))&gt;0,vlookup(A902,'Input - Capacities'!$F$3:$W$2013,18,0),"-")</f>
        <v>#N/A</v>
      </c>
    </row>
    <row r="903">
      <c r="A903" s="53" t="str">
        <f t="array" ref="A903">IFERROR(INDEX('Input - Capacities'!$F$3:$F$1128, MATCH(0,COUNTIF($A$1:A902, 'Input - Capacities'!$F$3:$F$1128), 0)),"")</f>
        <v/>
      </c>
      <c r="B903" s="53" t="str">
        <f t="shared" si="2"/>
        <v/>
      </c>
      <c r="C903" s="53" t="str">
        <f t="shared" si="3"/>
        <v/>
      </c>
      <c r="D903" s="53" t="str">
        <f t="shared" ref="D903:E903" si="904">left(B903,3)</f>
        <v/>
      </c>
      <c r="E903" s="53" t="str">
        <f t="shared" si="904"/>
        <v/>
      </c>
      <c r="F903" s="53">
        <f>max(SUMIFS('Input - Capacities'!$I$3:$I$1128,'Input - Capacities'!$F$3:$F$1128,A903))</f>
        <v>0</v>
      </c>
      <c r="G903" s="53">
        <f>max(SUMIFS('Input - Capacities'!$J$3:$J$1128,'Input - Capacities'!$F$3:$F$1128,A903))*-1</f>
        <v>0</v>
      </c>
      <c r="H903" s="53" t="str">
        <f>if(len(vlookup(A903,'Input - Capacities'!$F$3:$W$2013,6,0))&gt;0,vlookup(A903,'Input - Capacities'!$F$3:$W$2013,6,0),"-")</f>
        <v>#N/A</v>
      </c>
      <c r="I903" s="53" t="str">
        <f>if(len(vlookup(A903,'Input - Capacities'!$F$3:$W$2013,7,0))&gt;0,vlookup(A903,'Input - Capacities'!$F$3:$W$2013,7,0),"-")</f>
        <v>#N/A</v>
      </c>
      <c r="J903" s="55" t="str">
        <f>if(len(vlookup(A903,'Input - Capacities'!$F$3:$W$2013,13,0))&gt;0,vlookup(A903,'Input - Capacities'!$F$3:$W$2013,13,0),"-")</f>
        <v>#N/A</v>
      </c>
      <c r="K903" s="55" t="str">
        <f>if(len(vlookup(A903,'Input - Capacities'!$F$3:$W$2013,14,0))&gt;0,vlookup(A903,'Input - Capacities'!$F$3:$W$2013,14,0),"-")</f>
        <v>#N/A</v>
      </c>
      <c r="L903" s="53" t="str">
        <f>if(len(vlookup(A903,'Input - Capacities'!$F$3:$W$2013,17,0))&gt;0,vlookup(A903,'Input - Capacities'!$F$3:$W$2013,17,0),"-")</f>
        <v>#N/A</v>
      </c>
      <c r="M903" s="53" t="str">
        <f>if(len(vlookup(A903,'Input - Capacities'!$F$3:$W$2013,18,0))&gt;0,vlookup(A903,'Input - Capacities'!$F$3:$W$2013,18,0),"-")</f>
        <v>#N/A</v>
      </c>
    </row>
    <row r="904">
      <c r="A904" s="53" t="str">
        <f t="array" ref="A904">IFERROR(INDEX('Input - Capacities'!$F$3:$F$1128, MATCH(0,COUNTIF($A$1:A903, 'Input - Capacities'!$F$3:$F$1128), 0)),"")</f>
        <v/>
      </c>
      <c r="B904" s="53" t="str">
        <f t="shared" si="2"/>
        <v/>
      </c>
      <c r="C904" s="53" t="str">
        <f t="shared" si="3"/>
        <v/>
      </c>
      <c r="D904" s="53" t="str">
        <f t="shared" ref="D904:E904" si="905">left(B904,3)</f>
        <v/>
      </c>
      <c r="E904" s="53" t="str">
        <f t="shared" si="905"/>
        <v/>
      </c>
      <c r="F904" s="53">
        <f>max(SUMIFS('Input - Capacities'!$I$3:$I$1128,'Input - Capacities'!$F$3:$F$1128,A904))</f>
        <v>0</v>
      </c>
      <c r="G904" s="53">
        <f>max(SUMIFS('Input - Capacities'!$J$3:$J$1128,'Input - Capacities'!$F$3:$F$1128,A904))*-1</f>
        <v>0</v>
      </c>
      <c r="H904" s="53" t="str">
        <f>if(len(vlookup(A904,'Input - Capacities'!$F$3:$W$2013,6,0))&gt;0,vlookup(A904,'Input - Capacities'!$F$3:$W$2013,6,0),"-")</f>
        <v>#N/A</v>
      </c>
      <c r="I904" s="53" t="str">
        <f>if(len(vlookup(A904,'Input - Capacities'!$F$3:$W$2013,7,0))&gt;0,vlookup(A904,'Input - Capacities'!$F$3:$W$2013,7,0),"-")</f>
        <v>#N/A</v>
      </c>
      <c r="J904" s="55" t="str">
        <f>if(len(vlookup(A904,'Input - Capacities'!$F$3:$W$2013,13,0))&gt;0,vlookup(A904,'Input - Capacities'!$F$3:$W$2013,13,0),"-")</f>
        <v>#N/A</v>
      </c>
      <c r="K904" s="55" t="str">
        <f>if(len(vlookup(A904,'Input - Capacities'!$F$3:$W$2013,14,0))&gt;0,vlookup(A904,'Input - Capacities'!$F$3:$W$2013,14,0),"-")</f>
        <v>#N/A</v>
      </c>
      <c r="L904" s="53" t="str">
        <f>if(len(vlookup(A904,'Input - Capacities'!$F$3:$W$2013,17,0))&gt;0,vlookup(A904,'Input - Capacities'!$F$3:$W$2013,17,0),"-")</f>
        <v>#N/A</v>
      </c>
      <c r="M904" s="53" t="str">
        <f>if(len(vlookup(A904,'Input - Capacities'!$F$3:$W$2013,18,0))&gt;0,vlookup(A904,'Input - Capacities'!$F$3:$W$2013,18,0),"-")</f>
        <v>#N/A</v>
      </c>
    </row>
    <row r="905">
      <c r="A905" s="53" t="str">
        <f t="array" ref="A905">IFERROR(INDEX('Input - Capacities'!$F$3:$F$1128, MATCH(0,COUNTIF($A$1:A904, 'Input - Capacities'!$F$3:$F$1128), 0)),"")</f>
        <v/>
      </c>
      <c r="B905" s="53" t="str">
        <f t="shared" si="2"/>
        <v/>
      </c>
      <c r="C905" s="53" t="str">
        <f t="shared" si="3"/>
        <v/>
      </c>
      <c r="D905" s="53" t="str">
        <f t="shared" ref="D905:E905" si="906">left(B905,3)</f>
        <v/>
      </c>
      <c r="E905" s="53" t="str">
        <f t="shared" si="906"/>
        <v/>
      </c>
      <c r="F905" s="53">
        <f>max(SUMIFS('Input - Capacities'!$I$3:$I$1128,'Input - Capacities'!$F$3:$F$1128,A905))</f>
        <v>0</v>
      </c>
      <c r="G905" s="53">
        <f>max(SUMIFS('Input - Capacities'!$J$3:$J$1128,'Input - Capacities'!$F$3:$F$1128,A905))*-1</f>
        <v>0</v>
      </c>
      <c r="H905" s="53" t="str">
        <f>if(len(vlookup(A905,'Input - Capacities'!$F$3:$W$2013,6,0))&gt;0,vlookup(A905,'Input - Capacities'!$F$3:$W$2013,6,0),"-")</f>
        <v>#N/A</v>
      </c>
      <c r="I905" s="53" t="str">
        <f>if(len(vlookup(A905,'Input - Capacities'!$F$3:$W$2013,7,0))&gt;0,vlookup(A905,'Input - Capacities'!$F$3:$W$2013,7,0),"-")</f>
        <v>#N/A</v>
      </c>
      <c r="J905" s="55" t="str">
        <f>if(len(vlookup(A905,'Input - Capacities'!$F$3:$W$2013,13,0))&gt;0,vlookup(A905,'Input - Capacities'!$F$3:$W$2013,13,0),"-")</f>
        <v>#N/A</v>
      </c>
      <c r="K905" s="55" t="str">
        <f>if(len(vlookup(A905,'Input - Capacities'!$F$3:$W$2013,14,0))&gt;0,vlookup(A905,'Input - Capacities'!$F$3:$W$2013,14,0),"-")</f>
        <v>#N/A</v>
      </c>
      <c r="L905" s="53" t="str">
        <f>if(len(vlookup(A905,'Input - Capacities'!$F$3:$W$2013,17,0))&gt;0,vlookup(A905,'Input - Capacities'!$F$3:$W$2013,17,0),"-")</f>
        <v>#N/A</v>
      </c>
      <c r="M905" s="53" t="str">
        <f>if(len(vlookup(A905,'Input - Capacities'!$F$3:$W$2013,18,0))&gt;0,vlookup(A905,'Input - Capacities'!$F$3:$W$2013,18,0),"-")</f>
        <v>#N/A</v>
      </c>
    </row>
    <row r="906">
      <c r="A906" s="53" t="str">
        <f t="array" ref="A906">IFERROR(INDEX('Input - Capacities'!$F$3:$F$1128, MATCH(0,COUNTIF($A$1:A905, 'Input - Capacities'!$F$3:$F$1128), 0)),"")</f>
        <v/>
      </c>
      <c r="B906" s="53" t="str">
        <f t="shared" si="2"/>
        <v/>
      </c>
      <c r="C906" s="53" t="str">
        <f t="shared" si="3"/>
        <v/>
      </c>
      <c r="D906" s="53" t="str">
        <f t="shared" ref="D906:E906" si="907">left(B906,3)</f>
        <v/>
      </c>
      <c r="E906" s="53" t="str">
        <f t="shared" si="907"/>
        <v/>
      </c>
      <c r="F906" s="53">
        <f>max(SUMIFS('Input - Capacities'!$I$3:$I$1128,'Input - Capacities'!$F$3:$F$1128,A906))</f>
        <v>0</v>
      </c>
      <c r="G906" s="53">
        <f>max(SUMIFS('Input - Capacities'!$J$3:$J$1128,'Input - Capacities'!$F$3:$F$1128,A906))*-1</f>
        <v>0</v>
      </c>
      <c r="H906" s="53" t="str">
        <f>if(len(vlookup(A906,'Input - Capacities'!$F$3:$W$2013,6,0))&gt;0,vlookup(A906,'Input - Capacities'!$F$3:$W$2013,6,0),"-")</f>
        <v>#N/A</v>
      </c>
      <c r="I906" s="53" t="str">
        <f>if(len(vlookup(A906,'Input - Capacities'!$F$3:$W$2013,7,0))&gt;0,vlookup(A906,'Input - Capacities'!$F$3:$W$2013,7,0),"-")</f>
        <v>#N/A</v>
      </c>
      <c r="J906" s="55" t="str">
        <f>if(len(vlookup(A906,'Input - Capacities'!$F$3:$W$2013,13,0))&gt;0,vlookup(A906,'Input - Capacities'!$F$3:$W$2013,13,0),"-")</f>
        <v>#N/A</v>
      </c>
      <c r="K906" s="55" t="str">
        <f>if(len(vlookup(A906,'Input - Capacities'!$F$3:$W$2013,14,0))&gt;0,vlookup(A906,'Input - Capacities'!$F$3:$W$2013,14,0),"-")</f>
        <v>#N/A</v>
      </c>
      <c r="L906" s="53" t="str">
        <f>if(len(vlookup(A906,'Input - Capacities'!$F$3:$W$2013,17,0))&gt;0,vlookup(A906,'Input - Capacities'!$F$3:$W$2013,17,0),"-")</f>
        <v>#N/A</v>
      </c>
      <c r="M906" s="53" t="str">
        <f>if(len(vlookup(A906,'Input - Capacities'!$F$3:$W$2013,18,0))&gt;0,vlookup(A906,'Input - Capacities'!$F$3:$W$2013,18,0),"-")</f>
        <v>#N/A</v>
      </c>
    </row>
    <row r="907">
      <c r="A907" s="53" t="str">
        <f t="array" ref="A907">IFERROR(INDEX('Input - Capacities'!$F$3:$F$1128, MATCH(0,COUNTIF($A$1:A906, 'Input - Capacities'!$F$3:$F$1128), 0)),"")</f>
        <v/>
      </c>
      <c r="B907" s="53" t="str">
        <f t="shared" si="2"/>
        <v/>
      </c>
      <c r="C907" s="53" t="str">
        <f t="shared" si="3"/>
        <v/>
      </c>
      <c r="D907" s="53" t="str">
        <f t="shared" ref="D907:E907" si="908">left(B907,3)</f>
        <v/>
      </c>
      <c r="E907" s="53" t="str">
        <f t="shared" si="908"/>
        <v/>
      </c>
      <c r="F907" s="53">
        <f>max(SUMIFS('Input - Capacities'!$I$3:$I$1128,'Input - Capacities'!$F$3:$F$1128,A907))</f>
        <v>0</v>
      </c>
      <c r="G907" s="53">
        <f>max(SUMIFS('Input - Capacities'!$J$3:$J$1128,'Input - Capacities'!$F$3:$F$1128,A907))*-1</f>
        <v>0</v>
      </c>
      <c r="H907" s="53" t="str">
        <f>if(len(vlookup(A907,'Input - Capacities'!$F$3:$W$2013,6,0))&gt;0,vlookup(A907,'Input - Capacities'!$F$3:$W$2013,6,0),"-")</f>
        <v>#N/A</v>
      </c>
      <c r="I907" s="53" t="str">
        <f>if(len(vlookup(A907,'Input - Capacities'!$F$3:$W$2013,7,0))&gt;0,vlookup(A907,'Input - Capacities'!$F$3:$W$2013,7,0),"-")</f>
        <v>#N/A</v>
      </c>
      <c r="J907" s="55" t="str">
        <f>if(len(vlookup(A907,'Input - Capacities'!$F$3:$W$2013,13,0))&gt;0,vlookup(A907,'Input - Capacities'!$F$3:$W$2013,13,0),"-")</f>
        <v>#N/A</v>
      </c>
      <c r="K907" s="55" t="str">
        <f>if(len(vlookup(A907,'Input - Capacities'!$F$3:$W$2013,14,0))&gt;0,vlookup(A907,'Input - Capacities'!$F$3:$W$2013,14,0),"-")</f>
        <v>#N/A</v>
      </c>
      <c r="L907" s="53" t="str">
        <f>if(len(vlookup(A907,'Input - Capacities'!$F$3:$W$2013,17,0))&gt;0,vlookup(A907,'Input - Capacities'!$F$3:$W$2013,17,0),"-")</f>
        <v>#N/A</v>
      </c>
      <c r="M907" s="53" t="str">
        <f>if(len(vlookup(A907,'Input - Capacities'!$F$3:$W$2013,18,0))&gt;0,vlookup(A907,'Input - Capacities'!$F$3:$W$2013,18,0),"-")</f>
        <v>#N/A</v>
      </c>
    </row>
    <row r="908">
      <c r="A908" s="53" t="str">
        <f t="array" ref="A908">IFERROR(INDEX('Input - Capacities'!$F$3:$F$1128, MATCH(0,COUNTIF($A$1:A907, 'Input - Capacities'!$F$3:$F$1128), 0)),"")</f>
        <v/>
      </c>
      <c r="B908" s="53" t="str">
        <f t="shared" si="2"/>
        <v/>
      </c>
      <c r="C908" s="53" t="str">
        <f t="shared" si="3"/>
        <v/>
      </c>
      <c r="D908" s="53" t="str">
        <f t="shared" ref="D908:E908" si="909">left(B908,3)</f>
        <v/>
      </c>
      <c r="E908" s="53" t="str">
        <f t="shared" si="909"/>
        <v/>
      </c>
      <c r="F908" s="53">
        <f>max(SUMIFS('Input - Capacities'!$I$3:$I$1128,'Input - Capacities'!$F$3:$F$1128,A908))</f>
        <v>0</v>
      </c>
      <c r="G908" s="53">
        <f>max(SUMIFS('Input - Capacities'!$J$3:$J$1128,'Input - Capacities'!$F$3:$F$1128,A908))*-1</f>
        <v>0</v>
      </c>
      <c r="H908" s="53" t="str">
        <f>if(len(vlookup(A908,'Input - Capacities'!$F$3:$W$2013,6,0))&gt;0,vlookup(A908,'Input - Capacities'!$F$3:$W$2013,6,0),"-")</f>
        <v>#N/A</v>
      </c>
      <c r="I908" s="53" t="str">
        <f>if(len(vlookup(A908,'Input - Capacities'!$F$3:$W$2013,7,0))&gt;0,vlookup(A908,'Input - Capacities'!$F$3:$W$2013,7,0),"-")</f>
        <v>#N/A</v>
      </c>
      <c r="J908" s="55" t="str">
        <f>if(len(vlookup(A908,'Input - Capacities'!$F$3:$W$2013,13,0))&gt;0,vlookup(A908,'Input - Capacities'!$F$3:$W$2013,13,0),"-")</f>
        <v>#N/A</v>
      </c>
      <c r="K908" s="55" t="str">
        <f>if(len(vlookup(A908,'Input - Capacities'!$F$3:$W$2013,14,0))&gt;0,vlookup(A908,'Input - Capacities'!$F$3:$W$2013,14,0),"-")</f>
        <v>#N/A</v>
      </c>
      <c r="L908" s="53" t="str">
        <f>if(len(vlookup(A908,'Input - Capacities'!$F$3:$W$2013,17,0))&gt;0,vlookup(A908,'Input - Capacities'!$F$3:$W$2013,17,0),"-")</f>
        <v>#N/A</v>
      </c>
      <c r="M908" s="53" t="str">
        <f>if(len(vlookup(A908,'Input - Capacities'!$F$3:$W$2013,18,0))&gt;0,vlookup(A908,'Input - Capacities'!$F$3:$W$2013,18,0),"-")</f>
        <v>#N/A</v>
      </c>
    </row>
    <row r="909">
      <c r="A909" s="53" t="str">
        <f t="array" ref="A909">IFERROR(INDEX('Input - Capacities'!$F$3:$F$1128, MATCH(0,COUNTIF($A$1:A908, 'Input - Capacities'!$F$3:$F$1128), 0)),"")</f>
        <v/>
      </c>
      <c r="B909" s="53" t="str">
        <f t="shared" si="2"/>
        <v/>
      </c>
      <c r="C909" s="53" t="str">
        <f t="shared" si="3"/>
        <v/>
      </c>
      <c r="D909" s="53" t="str">
        <f t="shared" ref="D909:E909" si="910">left(B909,3)</f>
        <v/>
      </c>
      <c r="E909" s="53" t="str">
        <f t="shared" si="910"/>
        <v/>
      </c>
      <c r="F909" s="53">
        <f>max(SUMIFS('Input - Capacities'!$I$3:$I$1128,'Input - Capacities'!$F$3:$F$1128,A909))</f>
        <v>0</v>
      </c>
      <c r="G909" s="53">
        <f>max(SUMIFS('Input - Capacities'!$J$3:$J$1128,'Input - Capacities'!$F$3:$F$1128,A909))*-1</f>
        <v>0</v>
      </c>
      <c r="H909" s="53" t="str">
        <f>if(len(vlookup(A909,'Input - Capacities'!$F$3:$W$2013,6,0))&gt;0,vlookup(A909,'Input - Capacities'!$F$3:$W$2013,6,0),"-")</f>
        <v>#N/A</v>
      </c>
      <c r="I909" s="53" t="str">
        <f>if(len(vlookup(A909,'Input - Capacities'!$F$3:$W$2013,7,0))&gt;0,vlookup(A909,'Input - Capacities'!$F$3:$W$2013,7,0),"-")</f>
        <v>#N/A</v>
      </c>
      <c r="J909" s="55" t="str">
        <f>if(len(vlookup(A909,'Input - Capacities'!$F$3:$W$2013,13,0))&gt;0,vlookup(A909,'Input - Capacities'!$F$3:$W$2013,13,0),"-")</f>
        <v>#N/A</v>
      </c>
      <c r="K909" s="55" t="str">
        <f>if(len(vlookup(A909,'Input - Capacities'!$F$3:$W$2013,14,0))&gt;0,vlookup(A909,'Input - Capacities'!$F$3:$W$2013,14,0),"-")</f>
        <v>#N/A</v>
      </c>
      <c r="L909" s="53" t="str">
        <f>if(len(vlookup(A909,'Input - Capacities'!$F$3:$W$2013,17,0))&gt;0,vlookup(A909,'Input - Capacities'!$F$3:$W$2013,17,0),"-")</f>
        <v>#N/A</v>
      </c>
      <c r="M909" s="53" t="str">
        <f>if(len(vlookup(A909,'Input - Capacities'!$F$3:$W$2013,18,0))&gt;0,vlookup(A909,'Input - Capacities'!$F$3:$W$2013,18,0),"-")</f>
        <v>#N/A</v>
      </c>
    </row>
    <row r="910">
      <c r="A910" s="53" t="str">
        <f t="array" ref="A910">IFERROR(INDEX('Input - Capacities'!$F$3:$F$1128, MATCH(0,COUNTIF($A$1:A909, 'Input - Capacities'!$F$3:$F$1128), 0)),"")</f>
        <v/>
      </c>
      <c r="B910" s="53" t="str">
        <f t="shared" si="2"/>
        <v/>
      </c>
      <c r="C910" s="53" t="str">
        <f t="shared" si="3"/>
        <v/>
      </c>
      <c r="D910" s="53" t="str">
        <f t="shared" ref="D910:E910" si="911">left(B910,3)</f>
        <v/>
      </c>
      <c r="E910" s="53" t="str">
        <f t="shared" si="911"/>
        <v/>
      </c>
      <c r="F910" s="53">
        <f>max(SUMIFS('Input - Capacities'!$I$3:$I$1128,'Input - Capacities'!$F$3:$F$1128,A910))</f>
        <v>0</v>
      </c>
      <c r="G910" s="53">
        <f>max(SUMIFS('Input - Capacities'!$J$3:$J$1128,'Input - Capacities'!$F$3:$F$1128,A910))*-1</f>
        <v>0</v>
      </c>
      <c r="H910" s="53" t="str">
        <f>if(len(vlookup(A910,'Input - Capacities'!$F$3:$W$2013,6,0))&gt;0,vlookup(A910,'Input - Capacities'!$F$3:$W$2013,6,0),"-")</f>
        <v>#N/A</v>
      </c>
      <c r="I910" s="53" t="str">
        <f>if(len(vlookup(A910,'Input - Capacities'!$F$3:$W$2013,7,0))&gt;0,vlookup(A910,'Input - Capacities'!$F$3:$W$2013,7,0),"-")</f>
        <v>#N/A</v>
      </c>
      <c r="J910" s="55" t="str">
        <f>if(len(vlookup(A910,'Input - Capacities'!$F$3:$W$2013,13,0))&gt;0,vlookup(A910,'Input - Capacities'!$F$3:$W$2013,13,0),"-")</f>
        <v>#N/A</v>
      </c>
      <c r="K910" s="55" t="str">
        <f>if(len(vlookup(A910,'Input - Capacities'!$F$3:$W$2013,14,0))&gt;0,vlookup(A910,'Input - Capacities'!$F$3:$W$2013,14,0),"-")</f>
        <v>#N/A</v>
      </c>
      <c r="L910" s="53" t="str">
        <f>if(len(vlookup(A910,'Input - Capacities'!$F$3:$W$2013,17,0))&gt;0,vlookup(A910,'Input - Capacities'!$F$3:$W$2013,17,0),"-")</f>
        <v>#N/A</v>
      </c>
      <c r="M910" s="53" t="str">
        <f>if(len(vlookup(A910,'Input - Capacities'!$F$3:$W$2013,18,0))&gt;0,vlookup(A910,'Input - Capacities'!$F$3:$W$2013,18,0),"-")</f>
        <v>#N/A</v>
      </c>
    </row>
    <row r="911">
      <c r="A911" s="53" t="str">
        <f t="array" ref="A911">IFERROR(INDEX('Input - Capacities'!$F$3:$F$1128, MATCH(0,COUNTIF($A$1:A910, 'Input - Capacities'!$F$3:$F$1128), 0)),"")</f>
        <v/>
      </c>
      <c r="B911" s="53" t="str">
        <f t="shared" si="2"/>
        <v/>
      </c>
      <c r="C911" s="53" t="str">
        <f t="shared" si="3"/>
        <v/>
      </c>
      <c r="D911" s="53" t="str">
        <f t="shared" ref="D911:E911" si="912">left(B911,3)</f>
        <v/>
      </c>
      <c r="E911" s="53" t="str">
        <f t="shared" si="912"/>
        <v/>
      </c>
      <c r="F911" s="53">
        <f>max(SUMIFS('Input - Capacities'!$I$3:$I$1128,'Input - Capacities'!$F$3:$F$1128,A911))</f>
        <v>0</v>
      </c>
      <c r="G911" s="53">
        <f>max(SUMIFS('Input - Capacities'!$J$3:$J$1128,'Input - Capacities'!$F$3:$F$1128,A911))*-1</f>
        <v>0</v>
      </c>
      <c r="H911" s="53" t="str">
        <f>if(len(vlookup(A911,'Input - Capacities'!$F$3:$W$2013,6,0))&gt;0,vlookup(A911,'Input - Capacities'!$F$3:$W$2013,6,0),"-")</f>
        <v>#N/A</v>
      </c>
      <c r="I911" s="53" t="str">
        <f>if(len(vlookup(A911,'Input - Capacities'!$F$3:$W$2013,7,0))&gt;0,vlookup(A911,'Input - Capacities'!$F$3:$W$2013,7,0),"-")</f>
        <v>#N/A</v>
      </c>
      <c r="J911" s="55" t="str">
        <f>if(len(vlookup(A911,'Input - Capacities'!$F$3:$W$2013,13,0))&gt;0,vlookup(A911,'Input - Capacities'!$F$3:$W$2013,13,0),"-")</f>
        <v>#N/A</v>
      </c>
      <c r="K911" s="55" t="str">
        <f>if(len(vlookup(A911,'Input - Capacities'!$F$3:$W$2013,14,0))&gt;0,vlookup(A911,'Input - Capacities'!$F$3:$W$2013,14,0),"-")</f>
        <v>#N/A</v>
      </c>
      <c r="L911" s="53" t="str">
        <f>if(len(vlookup(A911,'Input - Capacities'!$F$3:$W$2013,17,0))&gt;0,vlookup(A911,'Input - Capacities'!$F$3:$W$2013,17,0),"-")</f>
        <v>#N/A</v>
      </c>
      <c r="M911" s="53" t="str">
        <f>if(len(vlookup(A911,'Input - Capacities'!$F$3:$W$2013,18,0))&gt;0,vlookup(A911,'Input - Capacities'!$F$3:$W$2013,18,0),"-")</f>
        <v>#N/A</v>
      </c>
    </row>
    <row r="912">
      <c r="A912" s="53" t="str">
        <f t="array" ref="A912">IFERROR(INDEX('Input - Capacities'!$F$3:$F$1128, MATCH(0,COUNTIF($A$1:A911, 'Input - Capacities'!$F$3:$F$1128), 0)),"")</f>
        <v/>
      </c>
      <c r="B912" s="53" t="str">
        <f t="shared" si="2"/>
        <v/>
      </c>
      <c r="C912" s="53" t="str">
        <f t="shared" si="3"/>
        <v/>
      </c>
      <c r="D912" s="53" t="str">
        <f t="shared" ref="D912:E912" si="913">left(B912,3)</f>
        <v/>
      </c>
      <c r="E912" s="53" t="str">
        <f t="shared" si="913"/>
        <v/>
      </c>
      <c r="F912" s="53">
        <f>max(SUMIFS('Input - Capacities'!$I$3:$I$1128,'Input - Capacities'!$F$3:$F$1128,A912))</f>
        <v>0</v>
      </c>
      <c r="G912" s="53">
        <f>max(SUMIFS('Input - Capacities'!$J$3:$J$1128,'Input - Capacities'!$F$3:$F$1128,A912))*-1</f>
        <v>0</v>
      </c>
      <c r="H912" s="53" t="str">
        <f>if(len(vlookup(A912,'Input - Capacities'!$F$3:$W$2013,6,0))&gt;0,vlookup(A912,'Input - Capacities'!$F$3:$W$2013,6,0),"-")</f>
        <v>#N/A</v>
      </c>
      <c r="I912" s="53" t="str">
        <f>if(len(vlookup(A912,'Input - Capacities'!$F$3:$W$2013,7,0))&gt;0,vlookup(A912,'Input - Capacities'!$F$3:$W$2013,7,0),"-")</f>
        <v>#N/A</v>
      </c>
      <c r="J912" s="55" t="str">
        <f>if(len(vlookup(A912,'Input - Capacities'!$F$3:$W$2013,13,0))&gt;0,vlookup(A912,'Input - Capacities'!$F$3:$W$2013,13,0),"-")</f>
        <v>#N/A</v>
      </c>
      <c r="K912" s="55" t="str">
        <f>if(len(vlookup(A912,'Input - Capacities'!$F$3:$W$2013,14,0))&gt;0,vlookup(A912,'Input - Capacities'!$F$3:$W$2013,14,0),"-")</f>
        <v>#N/A</v>
      </c>
      <c r="L912" s="53" t="str">
        <f>if(len(vlookup(A912,'Input - Capacities'!$F$3:$W$2013,17,0))&gt;0,vlookup(A912,'Input - Capacities'!$F$3:$W$2013,17,0),"-")</f>
        <v>#N/A</v>
      </c>
      <c r="M912" s="53" t="str">
        <f>if(len(vlookup(A912,'Input - Capacities'!$F$3:$W$2013,18,0))&gt;0,vlookup(A912,'Input - Capacities'!$F$3:$W$2013,18,0),"-")</f>
        <v>#N/A</v>
      </c>
    </row>
    <row r="913">
      <c r="A913" s="53" t="str">
        <f t="array" ref="A913">IFERROR(INDEX('Input - Capacities'!$F$3:$F$1128, MATCH(0,COUNTIF($A$1:A912, 'Input - Capacities'!$F$3:$F$1128), 0)),"")</f>
        <v/>
      </c>
      <c r="B913" s="53" t="str">
        <f t="shared" si="2"/>
        <v/>
      </c>
      <c r="C913" s="53" t="str">
        <f t="shared" si="3"/>
        <v/>
      </c>
      <c r="D913" s="53" t="str">
        <f t="shared" ref="D913:E913" si="914">left(B913,3)</f>
        <v/>
      </c>
      <c r="E913" s="53" t="str">
        <f t="shared" si="914"/>
        <v/>
      </c>
      <c r="F913" s="53">
        <f>max(SUMIFS('Input - Capacities'!$I$3:$I$1128,'Input - Capacities'!$F$3:$F$1128,A913))</f>
        <v>0</v>
      </c>
      <c r="G913" s="53">
        <f>max(SUMIFS('Input - Capacities'!$J$3:$J$1128,'Input - Capacities'!$F$3:$F$1128,A913))*-1</f>
        <v>0</v>
      </c>
      <c r="H913" s="53" t="str">
        <f>if(len(vlookup(A913,'Input - Capacities'!$F$3:$W$2013,6,0))&gt;0,vlookup(A913,'Input - Capacities'!$F$3:$W$2013,6,0),"-")</f>
        <v>#N/A</v>
      </c>
      <c r="I913" s="53" t="str">
        <f>if(len(vlookup(A913,'Input - Capacities'!$F$3:$W$2013,7,0))&gt;0,vlookup(A913,'Input - Capacities'!$F$3:$W$2013,7,0),"-")</f>
        <v>#N/A</v>
      </c>
      <c r="J913" s="55" t="str">
        <f>if(len(vlookup(A913,'Input - Capacities'!$F$3:$W$2013,13,0))&gt;0,vlookup(A913,'Input - Capacities'!$F$3:$W$2013,13,0),"-")</f>
        <v>#N/A</v>
      </c>
      <c r="K913" s="55" t="str">
        <f>if(len(vlookup(A913,'Input - Capacities'!$F$3:$W$2013,14,0))&gt;0,vlookup(A913,'Input - Capacities'!$F$3:$W$2013,14,0),"-")</f>
        <v>#N/A</v>
      </c>
      <c r="L913" s="53" t="str">
        <f>if(len(vlookup(A913,'Input - Capacities'!$F$3:$W$2013,17,0))&gt;0,vlookup(A913,'Input - Capacities'!$F$3:$W$2013,17,0),"-")</f>
        <v>#N/A</v>
      </c>
      <c r="M913" s="53" t="str">
        <f>if(len(vlookup(A913,'Input - Capacities'!$F$3:$W$2013,18,0))&gt;0,vlookup(A913,'Input - Capacities'!$F$3:$W$2013,18,0),"-")</f>
        <v>#N/A</v>
      </c>
    </row>
    <row r="914">
      <c r="A914" s="53" t="str">
        <f t="array" ref="A914">IFERROR(INDEX('Input - Capacities'!$F$3:$F$1128, MATCH(0,COUNTIF($A$1:A913, 'Input - Capacities'!$F$3:$F$1128), 0)),"")</f>
        <v/>
      </c>
      <c r="B914" s="53" t="str">
        <f t="shared" si="2"/>
        <v/>
      </c>
      <c r="C914" s="53" t="str">
        <f t="shared" si="3"/>
        <v/>
      </c>
      <c r="D914" s="53" t="str">
        <f t="shared" ref="D914:E914" si="915">left(B914,3)</f>
        <v/>
      </c>
      <c r="E914" s="53" t="str">
        <f t="shared" si="915"/>
        <v/>
      </c>
      <c r="F914" s="53">
        <f>max(SUMIFS('Input - Capacities'!$I$3:$I$1128,'Input - Capacities'!$F$3:$F$1128,A914))</f>
        <v>0</v>
      </c>
      <c r="G914" s="53">
        <f>max(SUMIFS('Input - Capacities'!$J$3:$J$1128,'Input - Capacities'!$F$3:$F$1128,A914))*-1</f>
        <v>0</v>
      </c>
      <c r="H914" s="53" t="str">
        <f>if(len(vlookup(A914,'Input - Capacities'!$F$3:$W$2013,6,0))&gt;0,vlookup(A914,'Input - Capacities'!$F$3:$W$2013,6,0),"-")</f>
        <v>#N/A</v>
      </c>
      <c r="I914" s="53" t="str">
        <f>if(len(vlookup(A914,'Input - Capacities'!$F$3:$W$2013,7,0))&gt;0,vlookup(A914,'Input - Capacities'!$F$3:$W$2013,7,0),"-")</f>
        <v>#N/A</v>
      </c>
      <c r="J914" s="55" t="str">
        <f>if(len(vlookup(A914,'Input - Capacities'!$F$3:$W$2013,13,0))&gt;0,vlookup(A914,'Input - Capacities'!$F$3:$W$2013,13,0),"-")</f>
        <v>#N/A</v>
      </c>
      <c r="K914" s="55" t="str">
        <f>if(len(vlookup(A914,'Input - Capacities'!$F$3:$W$2013,14,0))&gt;0,vlookup(A914,'Input - Capacities'!$F$3:$W$2013,14,0),"-")</f>
        <v>#N/A</v>
      </c>
      <c r="L914" s="53" t="str">
        <f>if(len(vlookup(A914,'Input - Capacities'!$F$3:$W$2013,17,0))&gt;0,vlookup(A914,'Input - Capacities'!$F$3:$W$2013,17,0),"-")</f>
        <v>#N/A</v>
      </c>
      <c r="M914" s="53" t="str">
        <f>if(len(vlookup(A914,'Input - Capacities'!$F$3:$W$2013,18,0))&gt;0,vlookup(A914,'Input - Capacities'!$F$3:$W$2013,18,0),"-")</f>
        <v>#N/A</v>
      </c>
    </row>
    <row r="915">
      <c r="A915" s="53" t="str">
        <f t="array" ref="A915">IFERROR(INDEX('Input - Capacities'!$F$3:$F$1128, MATCH(0,COUNTIF($A$1:A914, 'Input - Capacities'!$F$3:$F$1128), 0)),"")</f>
        <v/>
      </c>
      <c r="B915" s="53" t="str">
        <f t="shared" si="2"/>
        <v/>
      </c>
      <c r="C915" s="53" t="str">
        <f t="shared" si="3"/>
        <v/>
      </c>
      <c r="D915" s="53" t="str">
        <f t="shared" ref="D915:E915" si="916">left(B915,3)</f>
        <v/>
      </c>
      <c r="E915" s="53" t="str">
        <f t="shared" si="916"/>
        <v/>
      </c>
      <c r="F915" s="53">
        <f>max(SUMIFS('Input - Capacities'!$I$3:$I$1128,'Input - Capacities'!$F$3:$F$1128,A915))</f>
        <v>0</v>
      </c>
      <c r="G915" s="53">
        <f>max(SUMIFS('Input - Capacities'!$J$3:$J$1128,'Input - Capacities'!$F$3:$F$1128,A915))*-1</f>
        <v>0</v>
      </c>
      <c r="H915" s="53" t="str">
        <f>if(len(vlookup(A915,'Input - Capacities'!$F$3:$W$2013,6,0))&gt;0,vlookup(A915,'Input - Capacities'!$F$3:$W$2013,6,0),"-")</f>
        <v>#N/A</v>
      </c>
      <c r="I915" s="53" t="str">
        <f>if(len(vlookup(A915,'Input - Capacities'!$F$3:$W$2013,7,0))&gt;0,vlookup(A915,'Input - Capacities'!$F$3:$W$2013,7,0),"-")</f>
        <v>#N/A</v>
      </c>
      <c r="J915" s="55" t="str">
        <f>if(len(vlookup(A915,'Input - Capacities'!$F$3:$W$2013,13,0))&gt;0,vlookup(A915,'Input - Capacities'!$F$3:$W$2013,13,0),"-")</f>
        <v>#N/A</v>
      </c>
      <c r="K915" s="55" t="str">
        <f>if(len(vlookup(A915,'Input - Capacities'!$F$3:$W$2013,14,0))&gt;0,vlookup(A915,'Input - Capacities'!$F$3:$W$2013,14,0),"-")</f>
        <v>#N/A</v>
      </c>
      <c r="L915" s="53" t="str">
        <f>if(len(vlookup(A915,'Input - Capacities'!$F$3:$W$2013,17,0))&gt;0,vlookup(A915,'Input - Capacities'!$F$3:$W$2013,17,0),"-")</f>
        <v>#N/A</v>
      </c>
      <c r="M915" s="53" t="str">
        <f>if(len(vlookup(A915,'Input - Capacities'!$F$3:$W$2013,18,0))&gt;0,vlookup(A915,'Input - Capacities'!$F$3:$W$2013,18,0),"-")</f>
        <v>#N/A</v>
      </c>
    </row>
    <row r="916">
      <c r="A916" s="53" t="str">
        <f t="array" ref="A916">IFERROR(INDEX('Input - Capacities'!$F$3:$F$1128, MATCH(0,COUNTIF($A$1:A915, 'Input - Capacities'!$F$3:$F$1128), 0)),"")</f>
        <v/>
      </c>
      <c r="B916" s="53" t="str">
        <f t="shared" si="2"/>
        <v/>
      </c>
      <c r="C916" s="53" t="str">
        <f t="shared" si="3"/>
        <v/>
      </c>
      <c r="D916" s="53" t="str">
        <f t="shared" ref="D916:E916" si="917">left(B916,3)</f>
        <v/>
      </c>
      <c r="E916" s="53" t="str">
        <f t="shared" si="917"/>
        <v/>
      </c>
      <c r="F916" s="53">
        <f>max(SUMIFS('Input - Capacities'!$I$3:$I$1128,'Input - Capacities'!$F$3:$F$1128,A916))</f>
        <v>0</v>
      </c>
      <c r="G916" s="53">
        <f>max(SUMIFS('Input - Capacities'!$J$3:$J$1128,'Input - Capacities'!$F$3:$F$1128,A916))*-1</f>
        <v>0</v>
      </c>
      <c r="H916" s="53" t="str">
        <f>if(len(vlookup(A916,'Input - Capacities'!$F$3:$W$2013,6,0))&gt;0,vlookup(A916,'Input - Capacities'!$F$3:$W$2013,6,0),"-")</f>
        <v>#N/A</v>
      </c>
      <c r="I916" s="53" t="str">
        <f>if(len(vlookup(A916,'Input - Capacities'!$F$3:$W$2013,7,0))&gt;0,vlookup(A916,'Input - Capacities'!$F$3:$W$2013,7,0),"-")</f>
        <v>#N/A</v>
      </c>
      <c r="J916" s="55" t="str">
        <f>if(len(vlookup(A916,'Input - Capacities'!$F$3:$W$2013,13,0))&gt;0,vlookup(A916,'Input - Capacities'!$F$3:$W$2013,13,0),"-")</f>
        <v>#N/A</v>
      </c>
      <c r="K916" s="55" t="str">
        <f>if(len(vlookup(A916,'Input - Capacities'!$F$3:$W$2013,14,0))&gt;0,vlookup(A916,'Input - Capacities'!$F$3:$W$2013,14,0),"-")</f>
        <v>#N/A</v>
      </c>
      <c r="L916" s="53" t="str">
        <f>if(len(vlookup(A916,'Input - Capacities'!$F$3:$W$2013,17,0))&gt;0,vlookup(A916,'Input - Capacities'!$F$3:$W$2013,17,0),"-")</f>
        <v>#N/A</v>
      </c>
      <c r="M916" s="53" t="str">
        <f>if(len(vlookup(A916,'Input - Capacities'!$F$3:$W$2013,18,0))&gt;0,vlookup(A916,'Input - Capacities'!$F$3:$W$2013,18,0),"-")</f>
        <v>#N/A</v>
      </c>
    </row>
    <row r="917">
      <c r="A917" s="53" t="str">
        <f t="array" ref="A917">IFERROR(INDEX('Input - Capacities'!$F$3:$F$1128, MATCH(0,COUNTIF($A$1:A916, 'Input - Capacities'!$F$3:$F$1128), 0)),"")</f>
        <v/>
      </c>
      <c r="B917" s="53" t="str">
        <f t="shared" si="2"/>
        <v/>
      </c>
      <c r="C917" s="53" t="str">
        <f t="shared" si="3"/>
        <v/>
      </c>
      <c r="D917" s="53" t="str">
        <f t="shared" ref="D917:E917" si="918">left(B917,3)</f>
        <v/>
      </c>
      <c r="E917" s="53" t="str">
        <f t="shared" si="918"/>
        <v/>
      </c>
      <c r="F917" s="53">
        <f>max(SUMIFS('Input - Capacities'!$I$3:$I$1128,'Input - Capacities'!$F$3:$F$1128,A917))</f>
        <v>0</v>
      </c>
      <c r="G917" s="53">
        <f>max(SUMIFS('Input - Capacities'!$J$3:$J$1128,'Input - Capacities'!$F$3:$F$1128,A917))*-1</f>
        <v>0</v>
      </c>
      <c r="H917" s="53" t="str">
        <f>if(len(vlookup(A917,'Input - Capacities'!$F$3:$W$2013,6,0))&gt;0,vlookup(A917,'Input - Capacities'!$F$3:$W$2013,6,0),"-")</f>
        <v>#N/A</v>
      </c>
      <c r="I917" s="53" t="str">
        <f>if(len(vlookup(A917,'Input - Capacities'!$F$3:$W$2013,7,0))&gt;0,vlookup(A917,'Input - Capacities'!$F$3:$W$2013,7,0),"-")</f>
        <v>#N/A</v>
      </c>
      <c r="J917" s="55" t="str">
        <f>if(len(vlookup(A917,'Input - Capacities'!$F$3:$W$2013,13,0))&gt;0,vlookup(A917,'Input - Capacities'!$F$3:$W$2013,13,0),"-")</f>
        <v>#N/A</v>
      </c>
      <c r="K917" s="55" t="str">
        <f>if(len(vlookup(A917,'Input - Capacities'!$F$3:$W$2013,14,0))&gt;0,vlookup(A917,'Input - Capacities'!$F$3:$W$2013,14,0),"-")</f>
        <v>#N/A</v>
      </c>
      <c r="L917" s="53" t="str">
        <f>if(len(vlookup(A917,'Input - Capacities'!$F$3:$W$2013,17,0))&gt;0,vlookup(A917,'Input - Capacities'!$F$3:$W$2013,17,0),"-")</f>
        <v>#N/A</v>
      </c>
      <c r="M917" s="53" t="str">
        <f>if(len(vlookup(A917,'Input - Capacities'!$F$3:$W$2013,18,0))&gt;0,vlookup(A917,'Input - Capacities'!$F$3:$W$2013,18,0),"-")</f>
        <v>#N/A</v>
      </c>
    </row>
    <row r="918">
      <c r="A918" s="53" t="str">
        <f t="array" ref="A918">IFERROR(INDEX('Input - Capacities'!$F$3:$F$1128, MATCH(0,COUNTIF($A$1:A917, 'Input - Capacities'!$F$3:$F$1128), 0)),"")</f>
        <v/>
      </c>
      <c r="B918" s="53" t="str">
        <f t="shared" si="2"/>
        <v/>
      </c>
      <c r="C918" s="53" t="str">
        <f t="shared" si="3"/>
        <v/>
      </c>
      <c r="D918" s="53" t="str">
        <f t="shared" ref="D918:E918" si="919">left(B918,3)</f>
        <v/>
      </c>
      <c r="E918" s="53" t="str">
        <f t="shared" si="919"/>
        <v/>
      </c>
      <c r="F918" s="53">
        <f>max(SUMIFS('Input - Capacities'!$I$3:$I$1128,'Input - Capacities'!$F$3:$F$1128,A918))</f>
        <v>0</v>
      </c>
      <c r="G918" s="53">
        <f>max(SUMIFS('Input - Capacities'!$J$3:$J$1128,'Input - Capacities'!$F$3:$F$1128,A918))*-1</f>
        <v>0</v>
      </c>
      <c r="H918" s="53" t="str">
        <f>if(len(vlookup(A918,'Input - Capacities'!$F$3:$W$2013,6,0))&gt;0,vlookup(A918,'Input - Capacities'!$F$3:$W$2013,6,0),"-")</f>
        <v>#N/A</v>
      </c>
      <c r="I918" s="53" t="str">
        <f>if(len(vlookup(A918,'Input - Capacities'!$F$3:$W$2013,7,0))&gt;0,vlookup(A918,'Input - Capacities'!$F$3:$W$2013,7,0),"-")</f>
        <v>#N/A</v>
      </c>
      <c r="J918" s="55" t="str">
        <f>if(len(vlookup(A918,'Input - Capacities'!$F$3:$W$2013,13,0))&gt;0,vlookup(A918,'Input - Capacities'!$F$3:$W$2013,13,0),"-")</f>
        <v>#N/A</v>
      </c>
      <c r="K918" s="55" t="str">
        <f>if(len(vlookup(A918,'Input - Capacities'!$F$3:$W$2013,14,0))&gt;0,vlookup(A918,'Input - Capacities'!$F$3:$W$2013,14,0),"-")</f>
        <v>#N/A</v>
      </c>
      <c r="L918" s="53" t="str">
        <f>if(len(vlookup(A918,'Input - Capacities'!$F$3:$W$2013,17,0))&gt;0,vlookup(A918,'Input - Capacities'!$F$3:$W$2013,17,0),"-")</f>
        <v>#N/A</v>
      </c>
      <c r="M918" s="53" t="str">
        <f>if(len(vlookup(A918,'Input - Capacities'!$F$3:$W$2013,18,0))&gt;0,vlookup(A918,'Input - Capacities'!$F$3:$W$2013,18,0),"-")</f>
        <v>#N/A</v>
      </c>
    </row>
    <row r="919">
      <c r="A919" s="53" t="str">
        <f t="array" ref="A919">IFERROR(INDEX('Input - Capacities'!$F$3:$F$1128, MATCH(0,COUNTIF($A$1:A918, 'Input - Capacities'!$F$3:$F$1128), 0)),"")</f>
        <v/>
      </c>
      <c r="B919" s="53" t="str">
        <f t="shared" si="2"/>
        <v/>
      </c>
      <c r="C919" s="53" t="str">
        <f t="shared" si="3"/>
        <v/>
      </c>
      <c r="D919" s="53" t="str">
        <f t="shared" ref="D919:E919" si="920">left(B919,3)</f>
        <v/>
      </c>
      <c r="E919" s="53" t="str">
        <f t="shared" si="920"/>
        <v/>
      </c>
      <c r="F919" s="53">
        <f>max(SUMIFS('Input - Capacities'!$I$3:$I$1128,'Input - Capacities'!$F$3:$F$1128,A919))</f>
        <v>0</v>
      </c>
      <c r="G919" s="53">
        <f>max(SUMIFS('Input - Capacities'!$J$3:$J$1128,'Input - Capacities'!$F$3:$F$1128,A919))*-1</f>
        <v>0</v>
      </c>
      <c r="H919" s="53" t="str">
        <f>if(len(vlookup(A919,'Input - Capacities'!$F$3:$W$2013,6,0))&gt;0,vlookup(A919,'Input - Capacities'!$F$3:$W$2013,6,0),"-")</f>
        <v>#N/A</v>
      </c>
      <c r="I919" s="53" t="str">
        <f>if(len(vlookup(A919,'Input - Capacities'!$F$3:$W$2013,7,0))&gt;0,vlookup(A919,'Input - Capacities'!$F$3:$W$2013,7,0),"-")</f>
        <v>#N/A</v>
      </c>
      <c r="J919" s="55" t="str">
        <f>if(len(vlookup(A919,'Input - Capacities'!$F$3:$W$2013,13,0))&gt;0,vlookup(A919,'Input - Capacities'!$F$3:$W$2013,13,0),"-")</f>
        <v>#N/A</v>
      </c>
      <c r="K919" s="55" t="str">
        <f>if(len(vlookup(A919,'Input - Capacities'!$F$3:$W$2013,14,0))&gt;0,vlookup(A919,'Input - Capacities'!$F$3:$W$2013,14,0),"-")</f>
        <v>#N/A</v>
      </c>
      <c r="L919" s="53" t="str">
        <f>if(len(vlookup(A919,'Input - Capacities'!$F$3:$W$2013,17,0))&gt;0,vlookup(A919,'Input - Capacities'!$F$3:$W$2013,17,0),"-")</f>
        <v>#N/A</v>
      </c>
      <c r="M919" s="53" t="str">
        <f>if(len(vlookup(A919,'Input - Capacities'!$F$3:$W$2013,18,0))&gt;0,vlookup(A919,'Input - Capacities'!$F$3:$W$2013,18,0),"-")</f>
        <v>#N/A</v>
      </c>
    </row>
    <row r="920">
      <c r="A920" s="53" t="str">
        <f t="array" ref="A920">IFERROR(INDEX('Input - Capacities'!$F$3:$F$1128, MATCH(0,COUNTIF($A$1:A919, 'Input - Capacities'!$F$3:$F$1128), 0)),"")</f>
        <v/>
      </c>
      <c r="B920" s="53" t="str">
        <f t="shared" si="2"/>
        <v/>
      </c>
      <c r="C920" s="53" t="str">
        <f t="shared" si="3"/>
        <v/>
      </c>
      <c r="D920" s="53" t="str">
        <f t="shared" ref="D920:E920" si="921">left(B920,3)</f>
        <v/>
      </c>
      <c r="E920" s="53" t="str">
        <f t="shared" si="921"/>
        <v/>
      </c>
      <c r="F920" s="53">
        <f>max(SUMIFS('Input - Capacities'!$I$3:$I$1128,'Input - Capacities'!$F$3:$F$1128,A920))</f>
        <v>0</v>
      </c>
      <c r="G920" s="53">
        <f>max(SUMIFS('Input - Capacities'!$J$3:$J$1128,'Input - Capacities'!$F$3:$F$1128,A920))*-1</f>
        <v>0</v>
      </c>
      <c r="H920" s="53" t="str">
        <f>if(len(vlookup(A920,'Input - Capacities'!$F$3:$W$2013,6,0))&gt;0,vlookup(A920,'Input - Capacities'!$F$3:$W$2013,6,0),"-")</f>
        <v>#N/A</v>
      </c>
      <c r="I920" s="53" t="str">
        <f>if(len(vlookup(A920,'Input - Capacities'!$F$3:$W$2013,7,0))&gt;0,vlookup(A920,'Input - Capacities'!$F$3:$W$2013,7,0),"-")</f>
        <v>#N/A</v>
      </c>
      <c r="J920" s="55" t="str">
        <f>if(len(vlookup(A920,'Input - Capacities'!$F$3:$W$2013,13,0))&gt;0,vlookup(A920,'Input - Capacities'!$F$3:$W$2013,13,0),"-")</f>
        <v>#N/A</v>
      </c>
      <c r="K920" s="55" t="str">
        <f>if(len(vlookup(A920,'Input - Capacities'!$F$3:$W$2013,14,0))&gt;0,vlookup(A920,'Input - Capacities'!$F$3:$W$2013,14,0),"-")</f>
        <v>#N/A</v>
      </c>
      <c r="L920" s="53" t="str">
        <f>if(len(vlookup(A920,'Input - Capacities'!$F$3:$W$2013,17,0))&gt;0,vlookup(A920,'Input - Capacities'!$F$3:$W$2013,17,0),"-")</f>
        <v>#N/A</v>
      </c>
      <c r="M920" s="53" t="str">
        <f>if(len(vlookup(A920,'Input - Capacities'!$F$3:$W$2013,18,0))&gt;0,vlookup(A920,'Input - Capacities'!$F$3:$W$2013,18,0),"-")</f>
        <v>#N/A</v>
      </c>
    </row>
    <row r="921">
      <c r="A921" s="53" t="str">
        <f t="array" ref="A921">IFERROR(INDEX('Input - Capacities'!$F$3:$F$1128, MATCH(0,COUNTIF($A$1:A920, 'Input - Capacities'!$F$3:$F$1128), 0)),"")</f>
        <v/>
      </c>
      <c r="B921" s="53" t="str">
        <f t="shared" si="2"/>
        <v/>
      </c>
      <c r="C921" s="53" t="str">
        <f t="shared" si="3"/>
        <v/>
      </c>
      <c r="D921" s="53" t="str">
        <f t="shared" ref="D921:E921" si="922">left(B921,3)</f>
        <v/>
      </c>
      <c r="E921" s="53" t="str">
        <f t="shared" si="922"/>
        <v/>
      </c>
      <c r="F921" s="53">
        <f>max(SUMIFS('Input - Capacities'!$I$3:$I$1128,'Input - Capacities'!$F$3:$F$1128,A921))</f>
        <v>0</v>
      </c>
      <c r="G921" s="53">
        <f>max(SUMIFS('Input - Capacities'!$J$3:$J$1128,'Input - Capacities'!$F$3:$F$1128,A921))*-1</f>
        <v>0</v>
      </c>
      <c r="H921" s="53" t="str">
        <f>if(len(vlookup(A921,'Input - Capacities'!$F$3:$W$2013,6,0))&gt;0,vlookup(A921,'Input - Capacities'!$F$3:$W$2013,6,0),"-")</f>
        <v>#N/A</v>
      </c>
      <c r="I921" s="53" t="str">
        <f>if(len(vlookup(A921,'Input - Capacities'!$F$3:$W$2013,7,0))&gt;0,vlookup(A921,'Input - Capacities'!$F$3:$W$2013,7,0),"-")</f>
        <v>#N/A</v>
      </c>
      <c r="J921" s="55" t="str">
        <f>if(len(vlookup(A921,'Input - Capacities'!$F$3:$W$2013,13,0))&gt;0,vlookup(A921,'Input - Capacities'!$F$3:$W$2013,13,0),"-")</f>
        <v>#N/A</v>
      </c>
      <c r="K921" s="55" t="str">
        <f>if(len(vlookup(A921,'Input - Capacities'!$F$3:$W$2013,14,0))&gt;0,vlookup(A921,'Input - Capacities'!$F$3:$W$2013,14,0),"-")</f>
        <v>#N/A</v>
      </c>
      <c r="L921" s="53" t="str">
        <f>if(len(vlookup(A921,'Input - Capacities'!$F$3:$W$2013,17,0))&gt;0,vlookup(A921,'Input - Capacities'!$F$3:$W$2013,17,0),"-")</f>
        <v>#N/A</v>
      </c>
      <c r="M921" s="53" t="str">
        <f>if(len(vlookup(A921,'Input - Capacities'!$F$3:$W$2013,18,0))&gt;0,vlookup(A921,'Input - Capacities'!$F$3:$W$2013,18,0),"-")</f>
        <v>#N/A</v>
      </c>
    </row>
    <row r="922">
      <c r="A922" s="53" t="str">
        <f t="array" ref="A922">IFERROR(INDEX('Input - Capacities'!$F$3:$F$1128, MATCH(0,COUNTIF($A$1:A921, 'Input - Capacities'!$F$3:$F$1128), 0)),"")</f>
        <v/>
      </c>
      <c r="B922" s="53" t="str">
        <f t="shared" si="2"/>
        <v/>
      </c>
      <c r="C922" s="53" t="str">
        <f t="shared" si="3"/>
        <v/>
      </c>
      <c r="D922" s="53" t="str">
        <f t="shared" ref="D922:E922" si="923">left(B922,3)</f>
        <v/>
      </c>
      <c r="E922" s="53" t="str">
        <f t="shared" si="923"/>
        <v/>
      </c>
      <c r="F922" s="53">
        <f>max(SUMIFS('Input - Capacities'!$I$3:$I$1128,'Input - Capacities'!$F$3:$F$1128,A922))</f>
        <v>0</v>
      </c>
      <c r="G922" s="53">
        <f>max(SUMIFS('Input - Capacities'!$J$3:$J$1128,'Input - Capacities'!$F$3:$F$1128,A922))*-1</f>
        <v>0</v>
      </c>
      <c r="H922" s="53" t="str">
        <f>if(len(vlookup(A922,'Input - Capacities'!$F$3:$W$2013,6,0))&gt;0,vlookup(A922,'Input - Capacities'!$F$3:$W$2013,6,0),"-")</f>
        <v>#N/A</v>
      </c>
      <c r="I922" s="53" t="str">
        <f>if(len(vlookup(A922,'Input - Capacities'!$F$3:$W$2013,7,0))&gt;0,vlookup(A922,'Input - Capacities'!$F$3:$W$2013,7,0),"-")</f>
        <v>#N/A</v>
      </c>
      <c r="J922" s="55" t="str">
        <f>if(len(vlookup(A922,'Input - Capacities'!$F$3:$W$2013,13,0))&gt;0,vlookup(A922,'Input - Capacities'!$F$3:$W$2013,13,0),"-")</f>
        <v>#N/A</v>
      </c>
      <c r="K922" s="55" t="str">
        <f>if(len(vlookup(A922,'Input - Capacities'!$F$3:$W$2013,14,0))&gt;0,vlookup(A922,'Input - Capacities'!$F$3:$W$2013,14,0),"-")</f>
        <v>#N/A</v>
      </c>
      <c r="L922" s="53" t="str">
        <f>if(len(vlookup(A922,'Input - Capacities'!$F$3:$W$2013,17,0))&gt;0,vlookup(A922,'Input - Capacities'!$F$3:$W$2013,17,0),"-")</f>
        <v>#N/A</v>
      </c>
      <c r="M922" s="53" t="str">
        <f>if(len(vlookup(A922,'Input - Capacities'!$F$3:$W$2013,18,0))&gt;0,vlookup(A922,'Input - Capacities'!$F$3:$W$2013,18,0),"-")</f>
        <v>#N/A</v>
      </c>
    </row>
    <row r="923">
      <c r="A923" s="53" t="str">
        <f t="array" ref="A923">IFERROR(INDEX('Input - Capacities'!$F$3:$F$1128, MATCH(0,COUNTIF($A$1:A922, 'Input - Capacities'!$F$3:$F$1128), 0)),"")</f>
        <v/>
      </c>
      <c r="B923" s="53" t="str">
        <f t="shared" si="2"/>
        <v/>
      </c>
      <c r="C923" s="53" t="str">
        <f t="shared" si="3"/>
        <v/>
      </c>
      <c r="D923" s="53" t="str">
        <f t="shared" ref="D923:E923" si="924">left(B923,3)</f>
        <v/>
      </c>
      <c r="E923" s="53" t="str">
        <f t="shared" si="924"/>
        <v/>
      </c>
      <c r="F923" s="53">
        <f>max(SUMIFS('Input - Capacities'!$I$3:$I$1128,'Input - Capacities'!$F$3:$F$1128,A923))</f>
        <v>0</v>
      </c>
      <c r="G923" s="53">
        <f>max(SUMIFS('Input - Capacities'!$J$3:$J$1128,'Input - Capacities'!$F$3:$F$1128,A923))*-1</f>
        <v>0</v>
      </c>
      <c r="H923" s="53" t="str">
        <f>if(len(vlookup(A923,'Input - Capacities'!$F$3:$W$2013,6,0))&gt;0,vlookup(A923,'Input - Capacities'!$F$3:$W$2013,6,0),"-")</f>
        <v>#N/A</v>
      </c>
      <c r="I923" s="53" t="str">
        <f>if(len(vlookup(A923,'Input - Capacities'!$F$3:$W$2013,7,0))&gt;0,vlookup(A923,'Input - Capacities'!$F$3:$W$2013,7,0),"-")</f>
        <v>#N/A</v>
      </c>
      <c r="J923" s="55" t="str">
        <f>if(len(vlookup(A923,'Input - Capacities'!$F$3:$W$2013,13,0))&gt;0,vlookup(A923,'Input - Capacities'!$F$3:$W$2013,13,0),"-")</f>
        <v>#N/A</v>
      </c>
      <c r="K923" s="55" t="str">
        <f>if(len(vlookup(A923,'Input - Capacities'!$F$3:$W$2013,14,0))&gt;0,vlookup(A923,'Input - Capacities'!$F$3:$W$2013,14,0),"-")</f>
        <v>#N/A</v>
      </c>
      <c r="L923" s="53" t="str">
        <f>if(len(vlookup(A923,'Input - Capacities'!$F$3:$W$2013,17,0))&gt;0,vlookup(A923,'Input - Capacities'!$F$3:$W$2013,17,0),"-")</f>
        <v>#N/A</v>
      </c>
      <c r="M923" s="53" t="str">
        <f>if(len(vlookup(A923,'Input - Capacities'!$F$3:$W$2013,18,0))&gt;0,vlookup(A923,'Input - Capacities'!$F$3:$W$2013,18,0),"-")</f>
        <v>#N/A</v>
      </c>
    </row>
    <row r="924">
      <c r="A924" s="53" t="str">
        <f t="array" ref="A924">IFERROR(INDEX('Input - Capacities'!$F$3:$F$1128, MATCH(0,COUNTIF($A$1:A923, 'Input - Capacities'!$F$3:$F$1128), 0)),"")</f>
        <v/>
      </c>
      <c r="B924" s="53" t="str">
        <f t="shared" si="2"/>
        <v/>
      </c>
      <c r="C924" s="53" t="str">
        <f t="shared" si="3"/>
        <v/>
      </c>
      <c r="D924" s="53" t="str">
        <f t="shared" ref="D924:E924" si="925">left(B924,3)</f>
        <v/>
      </c>
      <c r="E924" s="53" t="str">
        <f t="shared" si="925"/>
        <v/>
      </c>
      <c r="F924" s="53">
        <f>max(SUMIFS('Input - Capacities'!$I$3:$I$1128,'Input - Capacities'!$F$3:$F$1128,A924))</f>
        <v>0</v>
      </c>
      <c r="G924" s="53">
        <f>max(SUMIFS('Input - Capacities'!$J$3:$J$1128,'Input - Capacities'!$F$3:$F$1128,A924))*-1</f>
        <v>0</v>
      </c>
      <c r="H924" s="53" t="str">
        <f>if(len(vlookup(A924,'Input - Capacities'!$F$3:$W$2013,6,0))&gt;0,vlookup(A924,'Input - Capacities'!$F$3:$W$2013,6,0),"-")</f>
        <v>#N/A</v>
      </c>
      <c r="I924" s="53" t="str">
        <f>if(len(vlookup(A924,'Input - Capacities'!$F$3:$W$2013,7,0))&gt;0,vlookup(A924,'Input - Capacities'!$F$3:$W$2013,7,0),"-")</f>
        <v>#N/A</v>
      </c>
      <c r="J924" s="55" t="str">
        <f>if(len(vlookup(A924,'Input - Capacities'!$F$3:$W$2013,13,0))&gt;0,vlookup(A924,'Input - Capacities'!$F$3:$W$2013,13,0),"-")</f>
        <v>#N/A</v>
      </c>
      <c r="K924" s="55" t="str">
        <f>if(len(vlookup(A924,'Input - Capacities'!$F$3:$W$2013,14,0))&gt;0,vlookup(A924,'Input - Capacities'!$F$3:$W$2013,14,0),"-")</f>
        <v>#N/A</v>
      </c>
      <c r="L924" s="53" t="str">
        <f>if(len(vlookup(A924,'Input - Capacities'!$F$3:$W$2013,17,0))&gt;0,vlookup(A924,'Input - Capacities'!$F$3:$W$2013,17,0),"-")</f>
        <v>#N/A</v>
      </c>
      <c r="M924" s="53" t="str">
        <f>if(len(vlookup(A924,'Input - Capacities'!$F$3:$W$2013,18,0))&gt;0,vlookup(A924,'Input - Capacities'!$F$3:$W$2013,18,0),"-")</f>
        <v>#N/A</v>
      </c>
    </row>
    <row r="925">
      <c r="A925" s="53" t="str">
        <f t="array" ref="A925">IFERROR(INDEX('Input - Capacities'!$F$3:$F$1128, MATCH(0,COUNTIF($A$1:A924, 'Input - Capacities'!$F$3:$F$1128), 0)),"")</f>
        <v/>
      </c>
      <c r="B925" s="53" t="str">
        <f t="shared" si="2"/>
        <v/>
      </c>
      <c r="C925" s="53" t="str">
        <f t="shared" si="3"/>
        <v/>
      </c>
      <c r="D925" s="53" t="str">
        <f t="shared" ref="D925:E925" si="926">left(B925,3)</f>
        <v/>
      </c>
      <c r="E925" s="53" t="str">
        <f t="shared" si="926"/>
        <v/>
      </c>
      <c r="F925" s="53">
        <f>max(SUMIFS('Input - Capacities'!$I$3:$I$1128,'Input - Capacities'!$F$3:$F$1128,A925))</f>
        <v>0</v>
      </c>
      <c r="G925" s="53">
        <f>max(SUMIFS('Input - Capacities'!$J$3:$J$1128,'Input - Capacities'!$F$3:$F$1128,A925))*-1</f>
        <v>0</v>
      </c>
      <c r="H925" s="53" t="str">
        <f>if(len(vlookup(A925,'Input - Capacities'!$F$3:$W$2013,6,0))&gt;0,vlookup(A925,'Input - Capacities'!$F$3:$W$2013,6,0),"-")</f>
        <v>#N/A</v>
      </c>
      <c r="I925" s="53" t="str">
        <f>if(len(vlookup(A925,'Input - Capacities'!$F$3:$W$2013,7,0))&gt;0,vlookup(A925,'Input - Capacities'!$F$3:$W$2013,7,0),"-")</f>
        <v>#N/A</v>
      </c>
      <c r="J925" s="55" t="str">
        <f>if(len(vlookup(A925,'Input - Capacities'!$F$3:$W$2013,13,0))&gt;0,vlookup(A925,'Input - Capacities'!$F$3:$W$2013,13,0),"-")</f>
        <v>#N/A</v>
      </c>
      <c r="K925" s="55" t="str">
        <f>if(len(vlookup(A925,'Input - Capacities'!$F$3:$W$2013,14,0))&gt;0,vlookup(A925,'Input - Capacities'!$F$3:$W$2013,14,0),"-")</f>
        <v>#N/A</v>
      </c>
      <c r="L925" s="53" t="str">
        <f>if(len(vlookup(A925,'Input - Capacities'!$F$3:$W$2013,17,0))&gt;0,vlookup(A925,'Input - Capacities'!$F$3:$W$2013,17,0),"-")</f>
        <v>#N/A</v>
      </c>
      <c r="M925" s="53" t="str">
        <f>if(len(vlookup(A925,'Input - Capacities'!$F$3:$W$2013,18,0))&gt;0,vlookup(A925,'Input - Capacities'!$F$3:$W$2013,18,0),"-")</f>
        <v>#N/A</v>
      </c>
    </row>
    <row r="926">
      <c r="A926" s="53" t="str">
        <f t="array" ref="A926">IFERROR(INDEX('Input - Capacities'!$F$3:$F$1128, MATCH(0,COUNTIF($A$1:A925, 'Input - Capacities'!$F$3:$F$1128), 0)),"")</f>
        <v/>
      </c>
      <c r="B926" s="53" t="str">
        <f t="shared" si="2"/>
        <v/>
      </c>
      <c r="C926" s="53" t="str">
        <f t="shared" si="3"/>
        <v/>
      </c>
      <c r="D926" s="53" t="str">
        <f t="shared" ref="D926:E926" si="927">left(B926,3)</f>
        <v/>
      </c>
      <c r="E926" s="53" t="str">
        <f t="shared" si="927"/>
        <v/>
      </c>
      <c r="F926" s="53">
        <f>max(SUMIFS('Input - Capacities'!$I$3:$I$1128,'Input - Capacities'!$F$3:$F$1128,A926))</f>
        <v>0</v>
      </c>
      <c r="G926" s="53">
        <f>max(SUMIFS('Input - Capacities'!$J$3:$J$1128,'Input - Capacities'!$F$3:$F$1128,A926))*-1</f>
        <v>0</v>
      </c>
      <c r="H926" s="53" t="str">
        <f>if(len(vlookup(A926,'Input - Capacities'!$F$3:$W$2013,6,0))&gt;0,vlookup(A926,'Input - Capacities'!$F$3:$W$2013,6,0),"-")</f>
        <v>#N/A</v>
      </c>
      <c r="I926" s="53" t="str">
        <f>if(len(vlookup(A926,'Input - Capacities'!$F$3:$W$2013,7,0))&gt;0,vlookup(A926,'Input - Capacities'!$F$3:$W$2013,7,0),"-")</f>
        <v>#N/A</v>
      </c>
      <c r="J926" s="55" t="str">
        <f>if(len(vlookup(A926,'Input - Capacities'!$F$3:$W$2013,13,0))&gt;0,vlookup(A926,'Input - Capacities'!$F$3:$W$2013,13,0),"-")</f>
        <v>#N/A</v>
      </c>
      <c r="K926" s="55" t="str">
        <f>if(len(vlookup(A926,'Input - Capacities'!$F$3:$W$2013,14,0))&gt;0,vlookup(A926,'Input - Capacities'!$F$3:$W$2013,14,0),"-")</f>
        <v>#N/A</v>
      </c>
      <c r="L926" s="53" t="str">
        <f>if(len(vlookup(A926,'Input - Capacities'!$F$3:$W$2013,17,0))&gt;0,vlookup(A926,'Input - Capacities'!$F$3:$W$2013,17,0),"-")</f>
        <v>#N/A</v>
      </c>
      <c r="M926" s="53" t="str">
        <f>if(len(vlookup(A926,'Input - Capacities'!$F$3:$W$2013,18,0))&gt;0,vlookup(A926,'Input - Capacities'!$F$3:$W$2013,18,0),"-")</f>
        <v>#N/A</v>
      </c>
    </row>
    <row r="927">
      <c r="A927" s="53" t="str">
        <f t="array" ref="A927">IFERROR(INDEX('Input - Capacities'!$F$3:$F$1128, MATCH(0,COUNTIF($A$1:A926, 'Input - Capacities'!$F$3:$F$1128), 0)),"")</f>
        <v/>
      </c>
      <c r="B927" s="53" t="str">
        <f t="shared" si="2"/>
        <v/>
      </c>
      <c r="C927" s="53" t="str">
        <f t="shared" si="3"/>
        <v/>
      </c>
      <c r="D927" s="53" t="str">
        <f t="shared" ref="D927:E927" si="928">left(B927,3)</f>
        <v/>
      </c>
      <c r="E927" s="53" t="str">
        <f t="shared" si="928"/>
        <v/>
      </c>
      <c r="F927" s="53">
        <f>max(SUMIFS('Input - Capacities'!$I$3:$I$1128,'Input - Capacities'!$F$3:$F$1128,A927))</f>
        <v>0</v>
      </c>
      <c r="G927" s="53">
        <f>max(SUMIFS('Input - Capacities'!$J$3:$J$1128,'Input - Capacities'!$F$3:$F$1128,A927))*-1</f>
        <v>0</v>
      </c>
      <c r="H927" s="53" t="str">
        <f>if(len(vlookup(A927,'Input - Capacities'!$F$3:$W$2013,6,0))&gt;0,vlookup(A927,'Input - Capacities'!$F$3:$W$2013,6,0),"-")</f>
        <v>#N/A</v>
      </c>
      <c r="I927" s="53" t="str">
        <f>if(len(vlookup(A927,'Input - Capacities'!$F$3:$W$2013,7,0))&gt;0,vlookup(A927,'Input - Capacities'!$F$3:$W$2013,7,0),"-")</f>
        <v>#N/A</v>
      </c>
      <c r="J927" s="55" t="str">
        <f>if(len(vlookup(A927,'Input - Capacities'!$F$3:$W$2013,13,0))&gt;0,vlookup(A927,'Input - Capacities'!$F$3:$W$2013,13,0),"-")</f>
        <v>#N/A</v>
      </c>
      <c r="K927" s="55" t="str">
        <f>if(len(vlookup(A927,'Input - Capacities'!$F$3:$W$2013,14,0))&gt;0,vlookup(A927,'Input - Capacities'!$F$3:$W$2013,14,0),"-")</f>
        <v>#N/A</v>
      </c>
      <c r="L927" s="53" t="str">
        <f>if(len(vlookup(A927,'Input - Capacities'!$F$3:$W$2013,17,0))&gt;0,vlookup(A927,'Input - Capacities'!$F$3:$W$2013,17,0),"-")</f>
        <v>#N/A</v>
      </c>
      <c r="M927" s="53" t="str">
        <f>if(len(vlookup(A927,'Input - Capacities'!$F$3:$W$2013,18,0))&gt;0,vlookup(A927,'Input - Capacities'!$F$3:$W$2013,18,0),"-")</f>
        <v>#N/A</v>
      </c>
    </row>
    <row r="928">
      <c r="A928" s="53" t="str">
        <f t="array" ref="A928">IFERROR(INDEX('Input - Capacities'!$F$3:$F$1128, MATCH(0,COUNTIF($A$1:A927, 'Input - Capacities'!$F$3:$F$1128), 0)),"")</f>
        <v/>
      </c>
      <c r="B928" s="53" t="str">
        <f t="shared" si="2"/>
        <v/>
      </c>
      <c r="C928" s="53" t="str">
        <f t="shared" si="3"/>
        <v/>
      </c>
      <c r="D928" s="53" t="str">
        <f t="shared" ref="D928:E928" si="929">left(B928,3)</f>
        <v/>
      </c>
      <c r="E928" s="53" t="str">
        <f t="shared" si="929"/>
        <v/>
      </c>
      <c r="F928" s="53">
        <f>max(SUMIFS('Input - Capacities'!$I$3:$I$1128,'Input - Capacities'!$F$3:$F$1128,A928))</f>
        <v>0</v>
      </c>
      <c r="G928" s="53">
        <f>max(SUMIFS('Input - Capacities'!$J$3:$J$1128,'Input - Capacities'!$F$3:$F$1128,A928))*-1</f>
        <v>0</v>
      </c>
      <c r="H928" s="53" t="str">
        <f>if(len(vlookup(A928,'Input - Capacities'!$F$3:$W$2013,6,0))&gt;0,vlookup(A928,'Input - Capacities'!$F$3:$W$2013,6,0),"-")</f>
        <v>#N/A</v>
      </c>
      <c r="I928" s="53" t="str">
        <f>if(len(vlookup(A928,'Input - Capacities'!$F$3:$W$2013,7,0))&gt;0,vlookup(A928,'Input - Capacities'!$F$3:$W$2013,7,0),"-")</f>
        <v>#N/A</v>
      </c>
      <c r="J928" s="55" t="str">
        <f>if(len(vlookup(A928,'Input - Capacities'!$F$3:$W$2013,13,0))&gt;0,vlookup(A928,'Input - Capacities'!$F$3:$W$2013,13,0),"-")</f>
        <v>#N/A</v>
      </c>
      <c r="K928" s="55" t="str">
        <f>if(len(vlookup(A928,'Input - Capacities'!$F$3:$W$2013,14,0))&gt;0,vlookup(A928,'Input - Capacities'!$F$3:$W$2013,14,0),"-")</f>
        <v>#N/A</v>
      </c>
      <c r="L928" s="53" t="str">
        <f>if(len(vlookup(A928,'Input - Capacities'!$F$3:$W$2013,17,0))&gt;0,vlookup(A928,'Input - Capacities'!$F$3:$W$2013,17,0),"-")</f>
        <v>#N/A</v>
      </c>
      <c r="M928" s="53" t="str">
        <f>if(len(vlookup(A928,'Input - Capacities'!$F$3:$W$2013,18,0))&gt;0,vlookup(A928,'Input - Capacities'!$F$3:$W$2013,18,0),"-")</f>
        <v>#N/A</v>
      </c>
    </row>
    <row r="929">
      <c r="A929" s="53" t="str">
        <f t="array" ref="A929">IFERROR(INDEX('Input - Capacities'!$F$3:$F$1128, MATCH(0,COUNTIF($A$1:A928, 'Input - Capacities'!$F$3:$F$1128), 0)),"")</f>
        <v/>
      </c>
      <c r="B929" s="53" t="str">
        <f t="shared" si="2"/>
        <v/>
      </c>
      <c r="C929" s="53" t="str">
        <f t="shared" si="3"/>
        <v/>
      </c>
      <c r="D929" s="53" t="str">
        <f t="shared" ref="D929:E929" si="930">left(B929,3)</f>
        <v/>
      </c>
      <c r="E929" s="53" t="str">
        <f t="shared" si="930"/>
        <v/>
      </c>
      <c r="F929" s="53">
        <f>max(SUMIFS('Input - Capacities'!$I$3:$I$1128,'Input - Capacities'!$F$3:$F$1128,A929))</f>
        <v>0</v>
      </c>
      <c r="G929" s="53">
        <f>max(SUMIFS('Input - Capacities'!$J$3:$J$1128,'Input - Capacities'!$F$3:$F$1128,A929))*-1</f>
        <v>0</v>
      </c>
      <c r="H929" s="53" t="str">
        <f>if(len(vlookup(A929,'Input - Capacities'!$F$3:$W$2013,6,0))&gt;0,vlookup(A929,'Input - Capacities'!$F$3:$W$2013,6,0),"-")</f>
        <v>#N/A</v>
      </c>
      <c r="I929" s="53" t="str">
        <f>if(len(vlookup(A929,'Input - Capacities'!$F$3:$W$2013,7,0))&gt;0,vlookup(A929,'Input - Capacities'!$F$3:$W$2013,7,0),"-")</f>
        <v>#N/A</v>
      </c>
      <c r="J929" s="55" t="str">
        <f>if(len(vlookup(A929,'Input - Capacities'!$F$3:$W$2013,13,0))&gt;0,vlookup(A929,'Input - Capacities'!$F$3:$W$2013,13,0),"-")</f>
        <v>#N/A</v>
      </c>
      <c r="K929" s="55" t="str">
        <f>if(len(vlookup(A929,'Input - Capacities'!$F$3:$W$2013,14,0))&gt;0,vlookup(A929,'Input - Capacities'!$F$3:$W$2013,14,0),"-")</f>
        <v>#N/A</v>
      </c>
      <c r="L929" s="53" t="str">
        <f>if(len(vlookup(A929,'Input - Capacities'!$F$3:$W$2013,17,0))&gt;0,vlookup(A929,'Input - Capacities'!$F$3:$W$2013,17,0),"-")</f>
        <v>#N/A</v>
      </c>
      <c r="M929" s="53" t="str">
        <f>if(len(vlookup(A929,'Input - Capacities'!$F$3:$W$2013,18,0))&gt;0,vlookup(A929,'Input - Capacities'!$F$3:$W$2013,18,0),"-")</f>
        <v>#N/A</v>
      </c>
    </row>
    <row r="930">
      <c r="A930" s="53" t="str">
        <f t="array" ref="A930">IFERROR(INDEX('Input - Capacities'!$F$3:$F$1128, MATCH(0,COUNTIF($A$1:A929, 'Input - Capacities'!$F$3:$F$1128), 0)),"")</f>
        <v/>
      </c>
      <c r="B930" s="53" t="str">
        <f t="shared" si="2"/>
        <v/>
      </c>
      <c r="C930" s="53" t="str">
        <f t="shared" si="3"/>
        <v/>
      </c>
      <c r="D930" s="53" t="str">
        <f t="shared" ref="D930:E930" si="931">left(B930,3)</f>
        <v/>
      </c>
      <c r="E930" s="53" t="str">
        <f t="shared" si="931"/>
        <v/>
      </c>
      <c r="F930" s="53">
        <f>max(SUMIFS('Input - Capacities'!$I$3:$I$1128,'Input - Capacities'!$F$3:$F$1128,A930))</f>
        <v>0</v>
      </c>
      <c r="G930" s="53">
        <f>max(SUMIFS('Input - Capacities'!$J$3:$J$1128,'Input - Capacities'!$F$3:$F$1128,A930))*-1</f>
        <v>0</v>
      </c>
      <c r="H930" s="53" t="str">
        <f>if(len(vlookup(A930,'Input - Capacities'!$F$3:$W$2013,6,0))&gt;0,vlookup(A930,'Input - Capacities'!$F$3:$W$2013,6,0),"-")</f>
        <v>#N/A</v>
      </c>
      <c r="I930" s="53" t="str">
        <f>if(len(vlookup(A930,'Input - Capacities'!$F$3:$W$2013,7,0))&gt;0,vlookup(A930,'Input - Capacities'!$F$3:$W$2013,7,0),"-")</f>
        <v>#N/A</v>
      </c>
      <c r="J930" s="55" t="str">
        <f>if(len(vlookup(A930,'Input - Capacities'!$F$3:$W$2013,13,0))&gt;0,vlookup(A930,'Input - Capacities'!$F$3:$W$2013,13,0),"-")</f>
        <v>#N/A</v>
      </c>
      <c r="K930" s="55" t="str">
        <f>if(len(vlookup(A930,'Input - Capacities'!$F$3:$W$2013,14,0))&gt;0,vlookup(A930,'Input - Capacities'!$F$3:$W$2013,14,0),"-")</f>
        <v>#N/A</v>
      </c>
      <c r="L930" s="53" t="str">
        <f>if(len(vlookup(A930,'Input - Capacities'!$F$3:$W$2013,17,0))&gt;0,vlookup(A930,'Input - Capacities'!$F$3:$W$2013,17,0),"-")</f>
        <v>#N/A</v>
      </c>
      <c r="M930" s="53" t="str">
        <f>if(len(vlookup(A930,'Input - Capacities'!$F$3:$W$2013,18,0))&gt;0,vlookup(A930,'Input - Capacities'!$F$3:$W$2013,18,0),"-")</f>
        <v>#N/A</v>
      </c>
    </row>
    <row r="931">
      <c r="A931" s="53" t="str">
        <f t="array" ref="A931">IFERROR(INDEX('Input - Capacities'!$F$3:$F$1128, MATCH(0,COUNTIF($A$1:A930, 'Input - Capacities'!$F$3:$F$1128), 0)),"")</f>
        <v/>
      </c>
      <c r="B931" s="53" t="str">
        <f t="shared" si="2"/>
        <v/>
      </c>
      <c r="C931" s="53" t="str">
        <f t="shared" si="3"/>
        <v/>
      </c>
      <c r="D931" s="53" t="str">
        <f t="shared" ref="D931:E931" si="932">left(B931,3)</f>
        <v/>
      </c>
      <c r="E931" s="53" t="str">
        <f t="shared" si="932"/>
        <v/>
      </c>
      <c r="F931" s="53">
        <f>max(SUMIFS('Input - Capacities'!$I$3:$I$1128,'Input - Capacities'!$F$3:$F$1128,A931))</f>
        <v>0</v>
      </c>
      <c r="G931" s="53">
        <f>max(SUMIFS('Input - Capacities'!$J$3:$J$1128,'Input - Capacities'!$F$3:$F$1128,A931))*-1</f>
        <v>0</v>
      </c>
      <c r="H931" s="53" t="str">
        <f>if(len(vlookup(A931,'Input - Capacities'!$F$3:$W$2013,6,0))&gt;0,vlookup(A931,'Input - Capacities'!$F$3:$W$2013,6,0),"-")</f>
        <v>#N/A</v>
      </c>
      <c r="I931" s="53" t="str">
        <f>if(len(vlookup(A931,'Input - Capacities'!$F$3:$W$2013,7,0))&gt;0,vlookup(A931,'Input - Capacities'!$F$3:$W$2013,7,0),"-")</f>
        <v>#N/A</v>
      </c>
      <c r="J931" s="55" t="str">
        <f>if(len(vlookup(A931,'Input - Capacities'!$F$3:$W$2013,13,0))&gt;0,vlookup(A931,'Input - Capacities'!$F$3:$W$2013,13,0),"-")</f>
        <v>#N/A</v>
      </c>
      <c r="K931" s="55" t="str">
        <f>if(len(vlookup(A931,'Input - Capacities'!$F$3:$W$2013,14,0))&gt;0,vlookup(A931,'Input - Capacities'!$F$3:$W$2013,14,0),"-")</f>
        <v>#N/A</v>
      </c>
      <c r="L931" s="53" t="str">
        <f>if(len(vlookup(A931,'Input - Capacities'!$F$3:$W$2013,17,0))&gt;0,vlookup(A931,'Input - Capacities'!$F$3:$W$2013,17,0),"-")</f>
        <v>#N/A</v>
      </c>
      <c r="M931" s="53" t="str">
        <f>if(len(vlookup(A931,'Input - Capacities'!$F$3:$W$2013,18,0))&gt;0,vlookup(A931,'Input - Capacities'!$F$3:$W$2013,18,0),"-")</f>
        <v>#N/A</v>
      </c>
    </row>
    <row r="932">
      <c r="A932" s="53" t="str">
        <f t="array" ref="A932">IFERROR(INDEX('Input - Capacities'!$F$3:$F$1128, MATCH(0,COUNTIF($A$1:A931, 'Input - Capacities'!$F$3:$F$1128), 0)),"")</f>
        <v/>
      </c>
      <c r="B932" s="53" t="str">
        <f t="shared" si="2"/>
        <v/>
      </c>
      <c r="C932" s="53" t="str">
        <f t="shared" si="3"/>
        <v/>
      </c>
      <c r="D932" s="53" t="str">
        <f t="shared" ref="D932:E932" si="933">left(B932,3)</f>
        <v/>
      </c>
      <c r="E932" s="53" t="str">
        <f t="shared" si="933"/>
        <v/>
      </c>
      <c r="F932" s="53">
        <f>max(SUMIFS('Input - Capacities'!$I$3:$I$1128,'Input - Capacities'!$F$3:$F$1128,A932))</f>
        <v>0</v>
      </c>
      <c r="G932" s="53">
        <f>max(SUMIFS('Input - Capacities'!$J$3:$J$1128,'Input - Capacities'!$F$3:$F$1128,A932))*-1</f>
        <v>0</v>
      </c>
      <c r="H932" s="53" t="str">
        <f>if(len(vlookup(A932,'Input - Capacities'!$F$3:$W$2013,6,0))&gt;0,vlookup(A932,'Input - Capacities'!$F$3:$W$2013,6,0),"-")</f>
        <v>#N/A</v>
      </c>
      <c r="I932" s="53" t="str">
        <f>if(len(vlookup(A932,'Input - Capacities'!$F$3:$W$2013,7,0))&gt;0,vlookup(A932,'Input - Capacities'!$F$3:$W$2013,7,0),"-")</f>
        <v>#N/A</v>
      </c>
      <c r="J932" s="55" t="str">
        <f>if(len(vlookup(A932,'Input - Capacities'!$F$3:$W$2013,13,0))&gt;0,vlookup(A932,'Input - Capacities'!$F$3:$W$2013,13,0),"-")</f>
        <v>#N/A</v>
      </c>
      <c r="K932" s="55" t="str">
        <f>if(len(vlookup(A932,'Input - Capacities'!$F$3:$W$2013,14,0))&gt;0,vlookup(A932,'Input - Capacities'!$F$3:$W$2013,14,0),"-")</f>
        <v>#N/A</v>
      </c>
      <c r="L932" s="53" t="str">
        <f>if(len(vlookup(A932,'Input - Capacities'!$F$3:$W$2013,17,0))&gt;0,vlookup(A932,'Input - Capacities'!$F$3:$W$2013,17,0),"-")</f>
        <v>#N/A</v>
      </c>
      <c r="M932" s="53" t="str">
        <f>if(len(vlookup(A932,'Input - Capacities'!$F$3:$W$2013,18,0))&gt;0,vlookup(A932,'Input - Capacities'!$F$3:$W$2013,18,0),"-")</f>
        <v>#N/A</v>
      </c>
    </row>
    <row r="933">
      <c r="A933" s="53" t="str">
        <f t="array" ref="A933">IFERROR(INDEX('Input - Capacities'!$F$3:$F$1128, MATCH(0,COUNTIF($A$1:A932, 'Input - Capacities'!$F$3:$F$1128), 0)),"")</f>
        <v/>
      </c>
      <c r="B933" s="53" t="str">
        <f t="shared" si="2"/>
        <v/>
      </c>
      <c r="C933" s="53" t="str">
        <f t="shared" si="3"/>
        <v/>
      </c>
      <c r="D933" s="53" t="str">
        <f t="shared" ref="D933:E933" si="934">left(B933,3)</f>
        <v/>
      </c>
      <c r="E933" s="53" t="str">
        <f t="shared" si="934"/>
        <v/>
      </c>
      <c r="F933" s="53">
        <f>max(SUMIFS('Input - Capacities'!$I$3:$I$1128,'Input - Capacities'!$F$3:$F$1128,A933))</f>
        <v>0</v>
      </c>
      <c r="G933" s="53">
        <f>max(SUMIFS('Input - Capacities'!$J$3:$J$1128,'Input - Capacities'!$F$3:$F$1128,A933))*-1</f>
        <v>0</v>
      </c>
      <c r="H933" s="53" t="str">
        <f>if(len(vlookup(A933,'Input - Capacities'!$F$3:$W$2013,6,0))&gt;0,vlookup(A933,'Input - Capacities'!$F$3:$W$2013,6,0),"-")</f>
        <v>#N/A</v>
      </c>
      <c r="I933" s="53" t="str">
        <f>if(len(vlookup(A933,'Input - Capacities'!$F$3:$W$2013,7,0))&gt;0,vlookup(A933,'Input - Capacities'!$F$3:$W$2013,7,0),"-")</f>
        <v>#N/A</v>
      </c>
      <c r="J933" s="55" t="str">
        <f>if(len(vlookup(A933,'Input - Capacities'!$F$3:$W$2013,13,0))&gt;0,vlookup(A933,'Input - Capacities'!$F$3:$W$2013,13,0),"-")</f>
        <v>#N/A</v>
      </c>
      <c r="K933" s="55" t="str">
        <f>if(len(vlookup(A933,'Input - Capacities'!$F$3:$W$2013,14,0))&gt;0,vlookup(A933,'Input - Capacities'!$F$3:$W$2013,14,0),"-")</f>
        <v>#N/A</v>
      </c>
      <c r="L933" s="53" t="str">
        <f>if(len(vlookup(A933,'Input - Capacities'!$F$3:$W$2013,17,0))&gt;0,vlookup(A933,'Input - Capacities'!$F$3:$W$2013,17,0),"-")</f>
        <v>#N/A</v>
      </c>
      <c r="M933" s="53" t="str">
        <f>if(len(vlookup(A933,'Input - Capacities'!$F$3:$W$2013,18,0))&gt;0,vlookup(A933,'Input - Capacities'!$F$3:$W$2013,18,0),"-")</f>
        <v>#N/A</v>
      </c>
    </row>
    <row r="934">
      <c r="A934" s="53" t="str">
        <f t="array" ref="A934">IFERROR(INDEX('Input - Capacities'!$F$3:$F$1128, MATCH(0,COUNTIF($A$1:A933, 'Input - Capacities'!$F$3:$F$1128), 0)),"")</f>
        <v/>
      </c>
      <c r="B934" s="53" t="str">
        <f t="shared" si="2"/>
        <v/>
      </c>
      <c r="C934" s="53" t="str">
        <f t="shared" si="3"/>
        <v/>
      </c>
      <c r="D934" s="53" t="str">
        <f t="shared" ref="D934:E934" si="935">left(B934,3)</f>
        <v/>
      </c>
      <c r="E934" s="53" t="str">
        <f t="shared" si="935"/>
        <v/>
      </c>
      <c r="F934" s="53">
        <f>max(SUMIFS('Input - Capacities'!$I$3:$I$1128,'Input - Capacities'!$F$3:$F$1128,A934))</f>
        <v>0</v>
      </c>
      <c r="G934" s="53">
        <f>max(SUMIFS('Input - Capacities'!$J$3:$J$1128,'Input - Capacities'!$F$3:$F$1128,A934))*-1</f>
        <v>0</v>
      </c>
      <c r="H934" s="53" t="str">
        <f>if(len(vlookup(A934,'Input - Capacities'!$F$3:$W$2013,6,0))&gt;0,vlookup(A934,'Input - Capacities'!$F$3:$W$2013,6,0),"-")</f>
        <v>#N/A</v>
      </c>
      <c r="I934" s="53" t="str">
        <f>if(len(vlookup(A934,'Input - Capacities'!$F$3:$W$2013,7,0))&gt;0,vlookup(A934,'Input - Capacities'!$F$3:$W$2013,7,0),"-")</f>
        <v>#N/A</v>
      </c>
      <c r="J934" s="55" t="str">
        <f>if(len(vlookup(A934,'Input - Capacities'!$F$3:$W$2013,13,0))&gt;0,vlookup(A934,'Input - Capacities'!$F$3:$W$2013,13,0),"-")</f>
        <v>#N/A</v>
      </c>
      <c r="K934" s="55" t="str">
        <f>if(len(vlookup(A934,'Input - Capacities'!$F$3:$W$2013,14,0))&gt;0,vlookup(A934,'Input - Capacities'!$F$3:$W$2013,14,0),"-")</f>
        <v>#N/A</v>
      </c>
      <c r="L934" s="53" t="str">
        <f>if(len(vlookup(A934,'Input - Capacities'!$F$3:$W$2013,17,0))&gt;0,vlookup(A934,'Input - Capacities'!$F$3:$W$2013,17,0),"-")</f>
        <v>#N/A</v>
      </c>
      <c r="M934" s="53" t="str">
        <f>if(len(vlookup(A934,'Input - Capacities'!$F$3:$W$2013,18,0))&gt;0,vlookup(A934,'Input - Capacities'!$F$3:$W$2013,18,0),"-")</f>
        <v>#N/A</v>
      </c>
    </row>
    <row r="935">
      <c r="A935" s="53" t="str">
        <f t="array" ref="A935">IFERROR(INDEX('Input - Capacities'!$F$3:$F$1128, MATCH(0,COUNTIF($A$1:A934, 'Input - Capacities'!$F$3:$F$1128), 0)),"")</f>
        <v/>
      </c>
      <c r="B935" s="53" t="str">
        <f t="shared" si="2"/>
        <v/>
      </c>
      <c r="C935" s="53" t="str">
        <f t="shared" si="3"/>
        <v/>
      </c>
      <c r="D935" s="53" t="str">
        <f t="shared" ref="D935:E935" si="936">left(B935,3)</f>
        <v/>
      </c>
      <c r="E935" s="53" t="str">
        <f t="shared" si="936"/>
        <v/>
      </c>
      <c r="F935" s="53">
        <f>max(SUMIFS('Input - Capacities'!$I$3:$I$1128,'Input - Capacities'!$F$3:$F$1128,A935))</f>
        <v>0</v>
      </c>
      <c r="G935" s="53">
        <f>max(SUMIFS('Input - Capacities'!$J$3:$J$1128,'Input - Capacities'!$F$3:$F$1128,A935))*-1</f>
        <v>0</v>
      </c>
      <c r="H935" s="53" t="str">
        <f>if(len(vlookup(A935,'Input - Capacities'!$F$3:$W$2013,6,0))&gt;0,vlookup(A935,'Input - Capacities'!$F$3:$W$2013,6,0),"-")</f>
        <v>#N/A</v>
      </c>
      <c r="I935" s="53" t="str">
        <f>if(len(vlookup(A935,'Input - Capacities'!$F$3:$W$2013,7,0))&gt;0,vlookup(A935,'Input - Capacities'!$F$3:$W$2013,7,0),"-")</f>
        <v>#N/A</v>
      </c>
      <c r="J935" s="55" t="str">
        <f>if(len(vlookup(A935,'Input - Capacities'!$F$3:$W$2013,13,0))&gt;0,vlookup(A935,'Input - Capacities'!$F$3:$W$2013,13,0),"-")</f>
        <v>#N/A</v>
      </c>
      <c r="K935" s="55" t="str">
        <f>if(len(vlookup(A935,'Input - Capacities'!$F$3:$W$2013,14,0))&gt;0,vlookup(A935,'Input - Capacities'!$F$3:$W$2013,14,0),"-")</f>
        <v>#N/A</v>
      </c>
      <c r="L935" s="53" t="str">
        <f>if(len(vlookup(A935,'Input - Capacities'!$F$3:$W$2013,17,0))&gt;0,vlookup(A935,'Input - Capacities'!$F$3:$W$2013,17,0),"-")</f>
        <v>#N/A</v>
      </c>
      <c r="M935" s="53" t="str">
        <f>if(len(vlookup(A935,'Input - Capacities'!$F$3:$W$2013,18,0))&gt;0,vlookup(A935,'Input - Capacities'!$F$3:$W$2013,18,0),"-")</f>
        <v>#N/A</v>
      </c>
    </row>
    <row r="936">
      <c r="A936" s="53" t="str">
        <f t="array" ref="A936">IFERROR(INDEX('Input - Capacities'!$F$3:$F$1128, MATCH(0,COUNTIF($A$1:A935, 'Input - Capacities'!$F$3:$F$1128), 0)),"")</f>
        <v/>
      </c>
      <c r="B936" s="53" t="str">
        <f t="shared" si="2"/>
        <v/>
      </c>
      <c r="C936" s="53" t="str">
        <f t="shared" si="3"/>
        <v/>
      </c>
      <c r="D936" s="53" t="str">
        <f t="shared" ref="D936:E936" si="937">left(B936,3)</f>
        <v/>
      </c>
      <c r="E936" s="53" t="str">
        <f t="shared" si="937"/>
        <v/>
      </c>
      <c r="F936" s="53">
        <f>max(SUMIFS('Input - Capacities'!$I$3:$I$1128,'Input - Capacities'!$F$3:$F$1128,A936))</f>
        <v>0</v>
      </c>
      <c r="G936" s="53">
        <f>max(SUMIFS('Input - Capacities'!$J$3:$J$1128,'Input - Capacities'!$F$3:$F$1128,A936))*-1</f>
        <v>0</v>
      </c>
      <c r="H936" s="53" t="str">
        <f>if(len(vlookup(A936,'Input - Capacities'!$F$3:$W$2013,6,0))&gt;0,vlookup(A936,'Input - Capacities'!$F$3:$W$2013,6,0),"-")</f>
        <v>#N/A</v>
      </c>
      <c r="I936" s="53" t="str">
        <f>if(len(vlookup(A936,'Input - Capacities'!$F$3:$W$2013,7,0))&gt;0,vlookup(A936,'Input - Capacities'!$F$3:$W$2013,7,0),"-")</f>
        <v>#N/A</v>
      </c>
      <c r="J936" s="55" t="str">
        <f>if(len(vlookup(A936,'Input - Capacities'!$F$3:$W$2013,13,0))&gt;0,vlookup(A936,'Input - Capacities'!$F$3:$W$2013,13,0),"-")</f>
        <v>#N/A</v>
      </c>
      <c r="K936" s="55" t="str">
        <f>if(len(vlookup(A936,'Input - Capacities'!$F$3:$W$2013,14,0))&gt;0,vlookup(A936,'Input - Capacities'!$F$3:$W$2013,14,0),"-")</f>
        <v>#N/A</v>
      </c>
      <c r="L936" s="53" t="str">
        <f>if(len(vlookup(A936,'Input - Capacities'!$F$3:$W$2013,17,0))&gt;0,vlookup(A936,'Input - Capacities'!$F$3:$W$2013,17,0),"-")</f>
        <v>#N/A</v>
      </c>
      <c r="M936" s="53" t="str">
        <f>if(len(vlookup(A936,'Input - Capacities'!$F$3:$W$2013,18,0))&gt;0,vlookup(A936,'Input - Capacities'!$F$3:$W$2013,18,0),"-")</f>
        <v>#N/A</v>
      </c>
    </row>
    <row r="937">
      <c r="A937" s="53" t="str">
        <f t="array" ref="A937">IFERROR(INDEX('Input - Capacities'!$F$3:$F$1128, MATCH(0,COUNTIF($A$1:A936, 'Input - Capacities'!$F$3:$F$1128), 0)),"")</f>
        <v/>
      </c>
      <c r="B937" s="53" t="str">
        <f t="shared" si="2"/>
        <v/>
      </c>
      <c r="C937" s="53" t="str">
        <f t="shared" si="3"/>
        <v/>
      </c>
      <c r="D937" s="53" t="str">
        <f t="shared" ref="D937:E937" si="938">left(B937,3)</f>
        <v/>
      </c>
      <c r="E937" s="53" t="str">
        <f t="shared" si="938"/>
        <v/>
      </c>
      <c r="F937" s="53">
        <f>max(SUMIFS('Input - Capacities'!$I$3:$I$1128,'Input - Capacities'!$F$3:$F$1128,A937))</f>
        <v>0</v>
      </c>
      <c r="G937" s="53">
        <f>max(SUMIFS('Input - Capacities'!$J$3:$J$1128,'Input - Capacities'!$F$3:$F$1128,A937))*-1</f>
        <v>0</v>
      </c>
      <c r="H937" s="53" t="str">
        <f>if(len(vlookup(A937,'Input - Capacities'!$F$3:$W$2013,6,0))&gt;0,vlookup(A937,'Input - Capacities'!$F$3:$W$2013,6,0),"-")</f>
        <v>#N/A</v>
      </c>
      <c r="I937" s="53" t="str">
        <f>if(len(vlookup(A937,'Input - Capacities'!$F$3:$W$2013,7,0))&gt;0,vlookup(A937,'Input - Capacities'!$F$3:$W$2013,7,0),"-")</f>
        <v>#N/A</v>
      </c>
      <c r="J937" s="55" t="str">
        <f>if(len(vlookup(A937,'Input - Capacities'!$F$3:$W$2013,13,0))&gt;0,vlookup(A937,'Input - Capacities'!$F$3:$W$2013,13,0),"-")</f>
        <v>#N/A</v>
      </c>
      <c r="K937" s="55" t="str">
        <f>if(len(vlookup(A937,'Input - Capacities'!$F$3:$W$2013,14,0))&gt;0,vlookup(A937,'Input - Capacities'!$F$3:$W$2013,14,0),"-")</f>
        <v>#N/A</v>
      </c>
      <c r="L937" s="53" t="str">
        <f>if(len(vlookup(A937,'Input - Capacities'!$F$3:$W$2013,17,0))&gt;0,vlookup(A937,'Input - Capacities'!$F$3:$W$2013,17,0),"-")</f>
        <v>#N/A</v>
      </c>
      <c r="M937" s="53" t="str">
        <f>if(len(vlookup(A937,'Input - Capacities'!$F$3:$W$2013,18,0))&gt;0,vlookup(A937,'Input - Capacities'!$F$3:$W$2013,18,0),"-")</f>
        <v>#N/A</v>
      </c>
    </row>
    <row r="938">
      <c r="A938" s="53" t="str">
        <f t="array" ref="A938">IFERROR(INDEX('Input - Capacities'!$F$3:$F$1128, MATCH(0,COUNTIF($A$1:A937, 'Input - Capacities'!$F$3:$F$1128), 0)),"")</f>
        <v/>
      </c>
      <c r="B938" s="53" t="str">
        <f t="shared" si="2"/>
        <v/>
      </c>
      <c r="C938" s="53" t="str">
        <f t="shared" si="3"/>
        <v/>
      </c>
      <c r="D938" s="53" t="str">
        <f t="shared" ref="D938:E938" si="939">left(B938,3)</f>
        <v/>
      </c>
      <c r="E938" s="53" t="str">
        <f t="shared" si="939"/>
        <v/>
      </c>
      <c r="F938" s="53">
        <f>max(SUMIFS('Input - Capacities'!$I$3:$I$1128,'Input - Capacities'!$F$3:$F$1128,A938))</f>
        <v>0</v>
      </c>
      <c r="G938" s="53">
        <f>max(SUMIFS('Input - Capacities'!$J$3:$J$1128,'Input - Capacities'!$F$3:$F$1128,A938))*-1</f>
        <v>0</v>
      </c>
      <c r="H938" s="53" t="str">
        <f>if(len(vlookup(A938,'Input - Capacities'!$F$3:$W$2013,6,0))&gt;0,vlookup(A938,'Input - Capacities'!$F$3:$W$2013,6,0),"-")</f>
        <v>#N/A</v>
      </c>
      <c r="I938" s="53" t="str">
        <f>if(len(vlookup(A938,'Input - Capacities'!$F$3:$W$2013,7,0))&gt;0,vlookup(A938,'Input - Capacities'!$F$3:$W$2013,7,0),"-")</f>
        <v>#N/A</v>
      </c>
      <c r="J938" s="55" t="str">
        <f>if(len(vlookup(A938,'Input - Capacities'!$F$3:$W$2013,13,0))&gt;0,vlookup(A938,'Input - Capacities'!$F$3:$W$2013,13,0),"-")</f>
        <v>#N/A</v>
      </c>
      <c r="K938" s="55" t="str">
        <f>if(len(vlookup(A938,'Input - Capacities'!$F$3:$W$2013,14,0))&gt;0,vlookup(A938,'Input - Capacities'!$F$3:$W$2013,14,0),"-")</f>
        <v>#N/A</v>
      </c>
      <c r="L938" s="53" t="str">
        <f>if(len(vlookup(A938,'Input - Capacities'!$F$3:$W$2013,17,0))&gt;0,vlookup(A938,'Input - Capacities'!$F$3:$W$2013,17,0),"-")</f>
        <v>#N/A</v>
      </c>
      <c r="M938" s="53" t="str">
        <f>if(len(vlookup(A938,'Input - Capacities'!$F$3:$W$2013,18,0))&gt;0,vlookup(A938,'Input - Capacities'!$F$3:$W$2013,18,0),"-")</f>
        <v>#N/A</v>
      </c>
    </row>
    <row r="939">
      <c r="A939" s="53" t="str">
        <f t="array" ref="A939">IFERROR(INDEX('Input - Capacities'!$F$3:$F$1128, MATCH(0,COUNTIF($A$1:A938, 'Input - Capacities'!$F$3:$F$1128), 0)),"")</f>
        <v/>
      </c>
      <c r="B939" s="53" t="str">
        <f t="shared" si="2"/>
        <v/>
      </c>
      <c r="C939" s="53" t="str">
        <f t="shared" si="3"/>
        <v/>
      </c>
      <c r="D939" s="53" t="str">
        <f t="shared" ref="D939:E939" si="940">left(B939,3)</f>
        <v/>
      </c>
      <c r="E939" s="53" t="str">
        <f t="shared" si="940"/>
        <v/>
      </c>
      <c r="F939" s="53">
        <f>max(SUMIFS('Input - Capacities'!$I$3:$I$1128,'Input - Capacities'!$F$3:$F$1128,A939))</f>
        <v>0</v>
      </c>
      <c r="G939" s="53">
        <f>max(SUMIFS('Input - Capacities'!$J$3:$J$1128,'Input - Capacities'!$F$3:$F$1128,A939))*-1</f>
        <v>0</v>
      </c>
      <c r="H939" s="53" t="str">
        <f>if(len(vlookup(A939,'Input - Capacities'!$F$3:$W$2013,6,0))&gt;0,vlookup(A939,'Input - Capacities'!$F$3:$W$2013,6,0),"-")</f>
        <v>#N/A</v>
      </c>
      <c r="I939" s="53" t="str">
        <f>if(len(vlookup(A939,'Input - Capacities'!$F$3:$W$2013,7,0))&gt;0,vlookup(A939,'Input - Capacities'!$F$3:$W$2013,7,0),"-")</f>
        <v>#N/A</v>
      </c>
      <c r="J939" s="55" t="str">
        <f>if(len(vlookup(A939,'Input - Capacities'!$F$3:$W$2013,13,0))&gt;0,vlookup(A939,'Input - Capacities'!$F$3:$W$2013,13,0),"-")</f>
        <v>#N/A</v>
      </c>
      <c r="K939" s="55" t="str">
        <f>if(len(vlookup(A939,'Input - Capacities'!$F$3:$W$2013,14,0))&gt;0,vlookup(A939,'Input - Capacities'!$F$3:$W$2013,14,0),"-")</f>
        <v>#N/A</v>
      </c>
      <c r="L939" s="53" t="str">
        <f>if(len(vlookup(A939,'Input - Capacities'!$F$3:$W$2013,17,0))&gt;0,vlookup(A939,'Input - Capacities'!$F$3:$W$2013,17,0),"-")</f>
        <v>#N/A</v>
      </c>
      <c r="M939" s="53" t="str">
        <f>if(len(vlookup(A939,'Input - Capacities'!$F$3:$W$2013,18,0))&gt;0,vlookup(A939,'Input - Capacities'!$F$3:$W$2013,18,0),"-")</f>
        <v>#N/A</v>
      </c>
    </row>
    <row r="940">
      <c r="A940" s="53" t="str">
        <f t="array" ref="A940">IFERROR(INDEX('Input - Capacities'!$F$3:$F$1128, MATCH(0,COUNTIF($A$1:A939, 'Input - Capacities'!$F$3:$F$1128), 0)),"")</f>
        <v/>
      </c>
      <c r="B940" s="53" t="str">
        <f t="shared" si="2"/>
        <v/>
      </c>
      <c r="C940" s="53" t="str">
        <f t="shared" si="3"/>
        <v/>
      </c>
      <c r="D940" s="53" t="str">
        <f t="shared" ref="D940:E940" si="941">left(B940,3)</f>
        <v/>
      </c>
      <c r="E940" s="53" t="str">
        <f t="shared" si="941"/>
        <v/>
      </c>
      <c r="F940" s="53">
        <f>max(SUMIFS('Input - Capacities'!$I$3:$I$1128,'Input - Capacities'!$F$3:$F$1128,A940))</f>
        <v>0</v>
      </c>
      <c r="G940" s="53">
        <f>max(SUMIFS('Input - Capacities'!$J$3:$J$1128,'Input - Capacities'!$F$3:$F$1128,A940))*-1</f>
        <v>0</v>
      </c>
      <c r="H940" s="53" t="str">
        <f>if(len(vlookup(A940,'Input - Capacities'!$F$3:$W$2013,6,0))&gt;0,vlookup(A940,'Input - Capacities'!$F$3:$W$2013,6,0),"-")</f>
        <v>#N/A</v>
      </c>
      <c r="I940" s="53" t="str">
        <f>if(len(vlookup(A940,'Input - Capacities'!$F$3:$W$2013,7,0))&gt;0,vlookup(A940,'Input - Capacities'!$F$3:$W$2013,7,0),"-")</f>
        <v>#N/A</v>
      </c>
      <c r="J940" s="55" t="str">
        <f>if(len(vlookup(A940,'Input - Capacities'!$F$3:$W$2013,13,0))&gt;0,vlookup(A940,'Input - Capacities'!$F$3:$W$2013,13,0),"-")</f>
        <v>#N/A</v>
      </c>
      <c r="K940" s="55" t="str">
        <f>if(len(vlookup(A940,'Input - Capacities'!$F$3:$W$2013,14,0))&gt;0,vlookup(A940,'Input - Capacities'!$F$3:$W$2013,14,0),"-")</f>
        <v>#N/A</v>
      </c>
      <c r="L940" s="53" t="str">
        <f>if(len(vlookup(A940,'Input - Capacities'!$F$3:$W$2013,17,0))&gt;0,vlookup(A940,'Input - Capacities'!$F$3:$W$2013,17,0),"-")</f>
        <v>#N/A</v>
      </c>
      <c r="M940" s="53" t="str">
        <f>if(len(vlookup(A940,'Input - Capacities'!$F$3:$W$2013,18,0))&gt;0,vlookup(A940,'Input - Capacities'!$F$3:$W$2013,18,0),"-")</f>
        <v>#N/A</v>
      </c>
    </row>
    <row r="941">
      <c r="A941" s="53" t="str">
        <f t="array" ref="A941">IFERROR(INDEX('Input - Capacities'!$F$3:$F$1128, MATCH(0,COUNTIF($A$1:A940, 'Input - Capacities'!$F$3:$F$1128), 0)),"")</f>
        <v/>
      </c>
      <c r="B941" s="53" t="str">
        <f t="shared" si="2"/>
        <v/>
      </c>
      <c r="C941" s="53" t="str">
        <f t="shared" si="3"/>
        <v/>
      </c>
      <c r="D941" s="53" t="str">
        <f t="shared" ref="D941:E941" si="942">left(B941,3)</f>
        <v/>
      </c>
      <c r="E941" s="53" t="str">
        <f t="shared" si="942"/>
        <v/>
      </c>
      <c r="F941" s="53">
        <f>max(SUMIFS('Input - Capacities'!$I$3:$I$1128,'Input - Capacities'!$F$3:$F$1128,A941))</f>
        <v>0</v>
      </c>
      <c r="G941" s="53">
        <f>max(SUMIFS('Input - Capacities'!$J$3:$J$1128,'Input - Capacities'!$F$3:$F$1128,A941))*-1</f>
        <v>0</v>
      </c>
      <c r="H941" s="53" t="str">
        <f>if(len(vlookup(A941,'Input - Capacities'!$F$3:$W$2013,6,0))&gt;0,vlookup(A941,'Input - Capacities'!$F$3:$W$2013,6,0),"-")</f>
        <v>#N/A</v>
      </c>
      <c r="I941" s="53" t="str">
        <f>if(len(vlookup(A941,'Input - Capacities'!$F$3:$W$2013,7,0))&gt;0,vlookup(A941,'Input - Capacities'!$F$3:$W$2013,7,0),"-")</f>
        <v>#N/A</v>
      </c>
      <c r="J941" s="55" t="str">
        <f>if(len(vlookup(A941,'Input - Capacities'!$F$3:$W$2013,13,0))&gt;0,vlookup(A941,'Input - Capacities'!$F$3:$W$2013,13,0),"-")</f>
        <v>#N/A</v>
      </c>
      <c r="K941" s="55" t="str">
        <f>if(len(vlookup(A941,'Input - Capacities'!$F$3:$W$2013,14,0))&gt;0,vlookup(A941,'Input - Capacities'!$F$3:$W$2013,14,0),"-")</f>
        <v>#N/A</v>
      </c>
      <c r="L941" s="53" t="str">
        <f>if(len(vlookup(A941,'Input - Capacities'!$F$3:$W$2013,17,0))&gt;0,vlookup(A941,'Input - Capacities'!$F$3:$W$2013,17,0),"-")</f>
        <v>#N/A</v>
      </c>
      <c r="M941" s="53" t="str">
        <f>if(len(vlookup(A941,'Input - Capacities'!$F$3:$W$2013,18,0))&gt;0,vlookup(A941,'Input - Capacities'!$F$3:$W$2013,18,0),"-")</f>
        <v>#N/A</v>
      </c>
    </row>
    <row r="942">
      <c r="A942" s="53" t="str">
        <f t="array" ref="A942">IFERROR(INDEX('Input - Capacities'!$F$3:$F$1128, MATCH(0,COUNTIF($A$1:A941, 'Input - Capacities'!$F$3:$F$1128), 0)),"")</f>
        <v/>
      </c>
      <c r="B942" s="53" t="str">
        <f t="shared" si="2"/>
        <v/>
      </c>
      <c r="C942" s="53" t="str">
        <f t="shared" si="3"/>
        <v/>
      </c>
      <c r="D942" s="53" t="str">
        <f t="shared" ref="D942:E942" si="943">left(B942,3)</f>
        <v/>
      </c>
      <c r="E942" s="53" t="str">
        <f t="shared" si="943"/>
        <v/>
      </c>
      <c r="F942" s="53">
        <f>max(SUMIFS('Input - Capacities'!$I$3:$I$1128,'Input - Capacities'!$F$3:$F$1128,A942))</f>
        <v>0</v>
      </c>
      <c r="G942" s="53">
        <f>max(SUMIFS('Input - Capacities'!$J$3:$J$1128,'Input - Capacities'!$F$3:$F$1128,A942))*-1</f>
        <v>0</v>
      </c>
      <c r="H942" s="53" t="str">
        <f>if(len(vlookup(A942,'Input - Capacities'!$F$3:$W$2013,6,0))&gt;0,vlookup(A942,'Input - Capacities'!$F$3:$W$2013,6,0),"-")</f>
        <v>#N/A</v>
      </c>
      <c r="I942" s="53" t="str">
        <f>if(len(vlookup(A942,'Input - Capacities'!$F$3:$W$2013,7,0))&gt;0,vlookup(A942,'Input - Capacities'!$F$3:$W$2013,7,0),"-")</f>
        <v>#N/A</v>
      </c>
      <c r="J942" s="55" t="str">
        <f>if(len(vlookup(A942,'Input - Capacities'!$F$3:$W$2013,13,0))&gt;0,vlookup(A942,'Input - Capacities'!$F$3:$W$2013,13,0),"-")</f>
        <v>#N/A</v>
      </c>
      <c r="K942" s="55" t="str">
        <f>if(len(vlookup(A942,'Input - Capacities'!$F$3:$W$2013,14,0))&gt;0,vlookup(A942,'Input - Capacities'!$F$3:$W$2013,14,0),"-")</f>
        <v>#N/A</v>
      </c>
      <c r="L942" s="53" t="str">
        <f>if(len(vlookup(A942,'Input - Capacities'!$F$3:$W$2013,17,0))&gt;0,vlookup(A942,'Input - Capacities'!$F$3:$W$2013,17,0),"-")</f>
        <v>#N/A</v>
      </c>
      <c r="M942" s="53" t="str">
        <f>if(len(vlookup(A942,'Input - Capacities'!$F$3:$W$2013,18,0))&gt;0,vlookup(A942,'Input - Capacities'!$F$3:$W$2013,18,0),"-")</f>
        <v>#N/A</v>
      </c>
    </row>
    <row r="943">
      <c r="A943" s="53" t="str">
        <f t="array" ref="A943">IFERROR(INDEX('Input - Capacities'!$F$3:$F$1128, MATCH(0,COUNTIF($A$1:A942, 'Input - Capacities'!$F$3:$F$1128), 0)),"")</f>
        <v/>
      </c>
      <c r="B943" s="53" t="str">
        <f t="shared" si="2"/>
        <v/>
      </c>
      <c r="C943" s="53" t="str">
        <f t="shared" si="3"/>
        <v/>
      </c>
      <c r="D943" s="53" t="str">
        <f t="shared" ref="D943:E943" si="944">left(B943,3)</f>
        <v/>
      </c>
      <c r="E943" s="53" t="str">
        <f t="shared" si="944"/>
        <v/>
      </c>
      <c r="F943" s="53">
        <f>max(SUMIFS('Input - Capacities'!$I$3:$I$1128,'Input - Capacities'!$F$3:$F$1128,A943))</f>
        <v>0</v>
      </c>
      <c r="G943" s="53">
        <f>max(SUMIFS('Input - Capacities'!$J$3:$J$1128,'Input - Capacities'!$F$3:$F$1128,A943))*-1</f>
        <v>0</v>
      </c>
      <c r="H943" s="53" t="str">
        <f>if(len(vlookup(A943,'Input - Capacities'!$F$3:$W$2013,6,0))&gt;0,vlookup(A943,'Input - Capacities'!$F$3:$W$2013,6,0),"-")</f>
        <v>#N/A</v>
      </c>
      <c r="I943" s="53" t="str">
        <f>if(len(vlookup(A943,'Input - Capacities'!$F$3:$W$2013,7,0))&gt;0,vlookup(A943,'Input - Capacities'!$F$3:$W$2013,7,0),"-")</f>
        <v>#N/A</v>
      </c>
      <c r="J943" s="55" t="str">
        <f>if(len(vlookup(A943,'Input - Capacities'!$F$3:$W$2013,13,0))&gt;0,vlookup(A943,'Input - Capacities'!$F$3:$W$2013,13,0),"-")</f>
        <v>#N/A</v>
      </c>
      <c r="K943" s="55" t="str">
        <f>if(len(vlookup(A943,'Input - Capacities'!$F$3:$W$2013,14,0))&gt;0,vlookup(A943,'Input - Capacities'!$F$3:$W$2013,14,0),"-")</f>
        <v>#N/A</v>
      </c>
      <c r="L943" s="53" t="str">
        <f>if(len(vlookup(A943,'Input - Capacities'!$F$3:$W$2013,17,0))&gt;0,vlookup(A943,'Input - Capacities'!$F$3:$W$2013,17,0),"-")</f>
        <v>#N/A</v>
      </c>
      <c r="M943" s="53" t="str">
        <f>if(len(vlookup(A943,'Input - Capacities'!$F$3:$W$2013,18,0))&gt;0,vlookup(A943,'Input - Capacities'!$F$3:$W$2013,18,0),"-")</f>
        <v>#N/A</v>
      </c>
    </row>
    <row r="944">
      <c r="A944" s="53" t="str">
        <f t="array" ref="A944">IFERROR(INDEX('Input - Capacities'!$F$3:$F$1128, MATCH(0,COUNTIF($A$1:A943, 'Input - Capacities'!$F$3:$F$1128), 0)),"")</f>
        <v/>
      </c>
      <c r="B944" s="53" t="str">
        <f t="shared" si="2"/>
        <v/>
      </c>
      <c r="C944" s="53" t="str">
        <f t="shared" si="3"/>
        <v/>
      </c>
      <c r="D944" s="53" t="str">
        <f t="shared" ref="D944:E944" si="945">left(B944,3)</f>
        <v/>
      </c>
      <c r="E944" s="53" t="str">
        <f t="shared" si="945"/>
        <v/>
      </c>
      <c r="F944" s="53">
        <f>max(SUMIFS('Input - Capacities'!$I$3:$I$1128,'Input - Capacities'!$F$3:$F$1128,A944))</f>
        <v>0</v>
      </c>
      <c r="G944" s="53">
        <f>max(SUMIFS('Input - Capacities'!$J$3:$J$1128,'Input - Capacities'!$F$3:$F$1128,A944))*-1</f>
        <v>0</v>
      </c>
      <c r="H944" s="53" t="str">
        <f>if(len(vlookup(A944,'Input - Capacities'!$F$3:$W$2013,6,0))&gt;0,vlookup(A944,'Input - Capacities'!$F$3:$W$2013,6,0),"-")</f>
        <v>#N/A</v>
      </c>
      <c r="I944" s="53" t="str">
        <f>if(len(vlookup(A944,'Input - Capacities'!$F$3:$W$2013,7,0))&gt;0,vlookup(A944,'Input - Capacities'!$F$3:$W$2013,7,0),"-")</f>
        <v>#N/A</v>
      </c>
      <c r="J944" s="55" t="str">
        <f>if(len(vlookup(A944,'Input - Capacities'!$F$3:$W$2013,13,0))&gt;0,vlookup(A944,'Input - Capacities'!$F$3:$W$2013,13,0),"-")</f>
        <v>#N/A</v>
      </c>
      <c r="K944" s="55" t="str">
        <f>if(len(vlookup(A944,'Input - Capacities'!$F$3:$W$2013,14,0))&gt;0,vlookup(A944,'Input - Capacities'!$F$3:$W$2013,14,0),"-")</f>
        <v>#N/A</v>
      </c>
      <c r="L944" s="53" t="str">
        <f>if(len(vlookup(A944,'Input - Capacities'!$F$3:$W$2013,17,0))&gt;0,vlookup(A944,'Input - Capacities'!$F$3:$W$2013,17,0),"-")</f>
        <v>#N/A</v>
      </c>
      <c r="M944" s="53" t="str">
        <f>if(len(vlookup(A944,'Input - Capacities'!$F$3:$W$2013,18,0))&gt;0,vlookup(A944,'Input - Capacities'!$F$3:$W$2013,18,0),"-")</f>
        <v>#N/A</v>
      </c>
    </row>
    <row r="945">
      <c r="A945" s="53" t="str">
        <f t="array" ref="A945">IFERROR(INDEX('Input - Capacities'!$F$3:$F$1128, MATCH(0,COUNTIF($A$1:A944, 'Input - Capacities'!$F$3:$F$1128), 0)),"")</f>
        <v/>
      </c>
      <c r="B945" s="53" t="str">
        <f t="shared" si="2"/>
        <v/>
      </c>
      <c r="C945" s="53" t="str">
        <f t="shared" si="3"/>
        <v/>
      </c>
      <c r="D945" s="53" t="str">
        <f t="shared" ref="D945:E945" si="946">left(B945,3)</f>
        <v/>
      </c>
      <c r="E945" s="53" t="str">
        <f t="shared" si="946"/>
        <v/>
      </c>
      <c r="F945" s="53">
        <f>max(SUMIFS('Input - Capacities'!$I$3:$I$1128,'Input - Capacities'!$F$3:$F$1128,A945))</f>
        <v>0</v>
      </c>
      <c r="G945" s="53">
        <f>max(SUMIFS('Input - Capacities'!$J$3:$J$1128,'Input - Capacities'!$F$3:$F$1128,A945))*-1</f>
        <v>0</v>
      </c>
      <c r="H945" s="53" t="str">
        <f>if(len(vlookup(A945,'Input - Capacities'!$F$3:$W$2013,6,0))&gt;0,vlookup(A945,'Input - Capacities'!$F$3:$W$2013,6,0),"-")</f>
        <v>#N/A</v>
      </c>
      <c r="I945" s="53" t="str">
        <f>if(len(vlookup(A945,'Input - Capacities'!$F$3:$W$2013,7,0))&gt;0,vlookup(A945,'Input - Capacities'!$F$3:$W$2013,7,0),"-")</f>
        <v>#N/A</v>
      </c>
      <c r="J945" s="55" t="str">
        <f>if(len(vlookup(A945,'Input - Capacities'!$F$3:$W$2013,13,0))&gt;0,vlookup(A945,'Input - Capacities'!$F$3:$W$2013,13,0),"-")</f>
        <v>#N/A</v>
      </c>
      <c r="K945" s="55" t="str">
        <f>if(len(vlookup(A945,'Input - Capacities'!$F$3:$W$2013,14,0))&gt;0,vlookup(A945,'Input - Capacities'!$F$3:$W$2013,14,0),"-")</f>
        <v>#N/A</v>
      </c>
      <c r="L945" s="53" t="str">
        <f>if(len(vlookup(A945,'Input - Capacities'!$F$3:$W$2013,17,0))&gt;0,vlookup(A945,'Input - Capacities'!$F$3:$W$2013,17,0),"-")</f>
        <v>#N/A</v>
      </c>
      <c r="M945" s="53" t="str">
        <f>if(len(vlookup(A945,'Input - Capacities'!$F$3:$W$2013,18,0))&gt;0,vlookup(A945,'Input - Capacities'!$F$3:$W$2013,18,0),"-")</f>
        <v>#N/A</v>
      </c>
    </row>
    <row r="946">
      <c r="A946" s="53" t="str">
        <f t="array" ref="A946">IFERROR(INDEX('Input - Capacities'!$F$3:$F$1128, MATCH(0,COUNTIF($A$1:A945, 'Input - Capacities'!$F$3:$F$1128), 0)),"")</f>
        <v/>
      </c>
      <c r="B946" s="53" t="str">
        <f t="shared" si="2"/>
        <v/>
      </c>
      <c r="C946" s="53" t="str">
        <f t="shared" si="3"/>
        <v/>
      </c>
      <c r="D946" s="53" t="str">
        <f t="shared" ref="D946:E946" si="947">left(B946,3)</f>
        <v/>
      </c>
      <c r="E946" s="53" t="str">
        <f t="shared" si="947"/>
        <v/>
      </c>
      <c r="F946" s="53">
        <f>max(SUMIFS('Input - Capacities'!$I$3:$I$1128,'Input - Capacities'!$F$3:$F$1128,A946))</f>
        <v>0</v>
      </c>
      <c r="G946" s="53">
        <f>max(SUMIFS('Input - Capacities'!$J$3:$J$1128,'Input - Capacities'!$F$3:$F$1128,A946))*-1</f>
        <v>0</v>
      </c>
      <c r="H946" s="53" t="str">
        <f>if(len(vlookup(A946,'Input - Capacities'!$F$3:$W$2013,6,0))&gt;0,vlookup(A946,'Input - Capacities'!$F$3:$W$2013,6,0),"-")</f>
        <v>#N/A</v>
      </c>
      <c r="I946" s="53" t="str">
        <f>if(len(vlookup(A946,'Input - Capacities'!$F$3:$W$2013,7,0))&gt;0,vlookup(A946,'Input - Capacities'!$F$3:$W$2013,7,0),"-")</f>
        <v>#N/A</v>
      </c>
      <c r="J946" s="55" t="str">
        <f>if(len(vlookup(A946,'Input - Capacities'!$F$3:$W$2013,13,0))&gt;0,vlookup(A946,'Input - Capacities'!$F$3:$W$2013,13,0),"-")</f>
        <v>#N/A</v>
      </c>
      <c r="K946" s="55" t="str">
        <f>if(len(vlookup(A946,'Input - Capacities'!$F$3:$W$2013,14,0))&gt;0,vlookup(A946,'Input - Capacities'!$F$3:$W$2013,14,0),"-")</f>
        <v>#N/A</v>
      </c>
      <c r="L946" s="53" t="str">
        <f>if(len(vlookup(A946,'Input - Capacities'!$F$3:$W$2013,17,0))&gt;0,vlookup(A946,'Input - Capacities'!$F$3:$W$2013,17,0),"-")</f>
        <v>#N/A</v>
      </c>
      <c r="M946" s="53" t="str">
        <f>if(len(vlookup(A946,'Input - Capacities'!$F$3:$W$2013,18,0))&gt;0,vlookup(A946,'Input - Capacities'!$F$3:$W$2013,18,0),"-")</f>
        <v>#N/A</v>
      </c>
    </row>
    <row r="947">
      <c r="A947" s="53" t="str">
        <f t="array" ref="A947">IFERROR(INDEX('Input - Capacities'!$F$3:$F$1128, MATCH(0,COUNTIF($A$1:A946, 'Input - Capacities'!$F$3:$F$1128), 0)),"")</f>
        <v/>
      </c>
      <c r="B947" s="53" t="str">
        <f t="shared" si="2"/>
        <v/>
      </c>
      <c r="C947" s="53" t="str">
        <f t="shared" si="3"/>
        <v/>
      </c>
      <c r="D947" s="53" t="str">
        <f t="shared" ref="D947:E947" si="948">left(B947,3)</f>
        <v/>
      </c>
      <c r="E947" s="53" t="str">
        <f t="shared" si="948"/>
        <v/>
      </c>
      <c r="F947" s="53">
        <f>max(SUMIFS('Input - Capacities'!$I$3:$I$1128,'Input - Capacities'!$F$3:$F$1128,A947))</f>
        <v>0</v>
      </c>
      <c r="G947" s="53">
        <f>max(SUMIFS('Input - Capacities'!$J$3:$J$1128,'Input - Capacities'!$F$3:$F$1128,A947))*-1</f>
        <v>0</v>
      </c>
      <c r="H947" s="53" t="str">
        <f>if(len(vlookup(A947,'Input - Capacities'!$F$3:$W$2013,6,0))&gt;0,vlookup(A947,'Input - Capacities'!$F$3:$W$2013,6,0),"-")</f>
        <v>#N/A</v>
      </c>
      <c r="I947" s="53" t="str">
        <f>if(len(vlookup(A947,'Input - Capacities'!$F$3:$W$2013,7,0))&gt;0,vlookup(A947,'Input - Capacities'!$F$3:$W$2013,7,0),"-")</f>
        <v>#N/A</v>
      </c>
      <c r="J947" s="55" t="str">
        <f>if(len(vlookup(A947,'Input - Capacities'!$F$3:$W$2013,13,0))&gt;0,vlookup(A947,'Input - Capacities'!$F$3:$W$2013,13,0),"-")</f>
        <v>#N/A</v>
      </c>
      <c r="K947" s="55" t="str">
        <f>if(len(vlookup(A947,'Input - Capacities'!$F$3:$W$2013,14,0))&gt;0,vlookup(A947,'Input - Capacities'!$F$3:$W$2013,14,0),"-")</f>
        <v>#N/A</v>
      </c>
      <c r="L947" s="53" t="str">
        <f>if(len(vlookup(A947,'Input - Capacities'!$F$3:$W$2013,17,0))&gt;0,vlookup(A947,'Input - Capacities'!$F$3:$W$2013,17,0),"-")</f>
        <v>#N/A</v>
      </c>
      <c r="M947" s="53" t="str">
        <f>if(len(vlookup(A947,'Input - Capacities'!$F$3:$W$2013,18,0))&gt;0,vlookup(A947,'Input - Capacities'!$F$3:$W$2013,18,0),"-")</f>
        <v>#N/A</v>
      </c>
    </row>
    <row r="948">
      <c r="A948" s="53" t="str">
        <f t="array" ref="A948">IFERROR(INDEX('Input - Capacities'!$F$3:$F$1128, MATCH(0,COUNTIF($A$1:A947, 'Input - Capacities'!$F$3:$F$1128), 0)),"")</f>
        <v/>
      </c>
      <c r="B948" s="53" t="str">
        <f t="shared" si="2"/>
        <v/>
      </c>
      <c r="C948" s="53" t="str">
        <f t="shared" si="3"/>
        <v/>
      </c>
      <c r="D948" s="53" t="str">
        <f t="shared" ref="D948:E948" si="949">left(B948,3)</f>
        <v/>
      </c>
      <c r="E948" s="53" t="str">
        <f t="shared" si="949"/>
        <v/>
      </c>
      <c r="F948" s="53">
        <f>max(SUMIFS('Input - Capacities'!$I$3:$I$1128,'Input - Capacities'!$F$3:$F$1128,A948))</f>
        <v>0</v>
      </c>
      <c r="G948" s="53">
        <f>max(SUMIFS('Input - Capacities'!$J$3:$J$1128,'Input - Capacities'!$F$3:$F$1128,A948))*-1</f>
        <v>0</v>
      </c>
      <c r="H948" s="53" t="str">
        <f>if(len(vlookup(A948,'Input - Capacities'!$F$3:$W$2013,6,0))&gt;0,vlookup(A948,'Input - Capacities'!$F$3:$W$2013,6,0),"-")</f>
        <v>#N/A</v>
      </c>
      <c r="I948" s="53" t="str">
        <f>if(len(vlookup(A948,'Input - Capacities'!$F$3:$W$2013,7,0))&gt;0,vlookup(A948,'Input - Capacities'!$F$3:$W$2013,7,0),"-")</f>
        <v>#N/A</v>
      </c>
      <c r="J948" s="55" t="str">
        <f>if(len(vlookup(A948,'Input - Capacities'!$F$3:$W$2013,13,0))&gt;0,vlookup(A948,'Input - Capacities'!$F$3:$W$2013,13,0),"-")</f>
        <v>#N/A</v>
      </c>
      <c r="K948" s="55" t="str">
        <f>if(len(vlookup(A948,'Input - Capacities'!$F$3:$W$2013,14,0))&gt;0,vlookup(A948,'Input - Capacities'!$F$3:$W$2013,14,0),"-")</f>
        <v>#N/A</v>
      </c>
      <c r="L948" s="53" t="str">
        <f>if(len(vlookup(A948,'Input - Capacities'!$F$3:$W$2013,17,0))&gt;0,vlookup(A948,'Input - Capacities'!$F$3:$W$2013,17,0),"-")</f>
        <v>#N/A</v>
      </c>
      <c r="M948" s="53" t="str">
        <f>if(len(vlookup(A948,'Input - Capacities'!$F$3:$W$2013,18,0))&gt;0,vlookup(A948,'Input - Capacities'!$F$3:$W$2013,18,0),"-")</f>
        <v>#N/A</v>
      </c>
    </row>
    <row r="949">
      <c r="A949" s="53" t="str">
        <f t="array" ref="A949">IFERROR(INDEX('Input - Capacities'!$F$3:$F$1128, MATCH(0,COUNTIF($A$1:A948, 'Input - Capacities'!$F$3:$F$1128), 0)),"")</f>
        <v/>
      </c>
      <c r="B949" s="53" t="str">
        <f t="shared" si="2"/>
        <v/>
      </c>
      <c r="C949" s="53" t="str">
        <f t="shared" si="3"/>
        <v/>
      </c>
      <c r="D949" s="53" t="str">
        <f t="shared" ref="D949:E949" si="950">left(B949,3)</f>
        <v/>
      </c>
      <c r="E949" s="53" t="str">
        <f t="shared" si="950"/>
        <v/>
      </c>
      <c r="F949" s="53">
        <f>max(SUMIFS('Input - Capacities'!$I$3:$I$1128,'Input - Capacities'!$F$3:$F$1128,A949))</f>
        <v>0</v>
      </c>
      <c r="G949" s="53">
        <f>max(SUMIFS('Input - Capacities'!$J$3:$J$1128,'Input - Capacities'!$F$3:$F$1128,A949))*-1</f>
        <v>0</v>
      </c>
      <c r="H949" s="53" t="str">
        <f>if(len(vlookup(A949,'Input - Capacities'!$F$3:$W$2013,6,0))&gt;0,vlookup(A949,'Input - Capacities'!$F$3:$W$2013,6,0),"-")</f>
        <v>#N/A</v>
      </c>
      <c r="I949" s="53" t="str">
        <f>if(len(vlookup(A949,'Input - Capacities'!$F$3:$W$2013,7,0))&gt;0,vlookup(A949,'Input - Capacities'!$F$3:$W$2013,7,0),"-")</f>
        <v>#N/A</v>
      </c>
      <c r="J949" s="55" t="str">
        <f>if(len(vlookup(A949,'Input - Capacities'!$F$3:$W$2013,13,0))&gt;0,vlookup(A949,'Input - Capacities'!$F$3:$W$2013,13,0),"-")</f>
        <v>#N/A</v>
      </c>
      <c r="K949" s="55" t="str">
        <f>if(len(vlookup(A949,'Input - Capacities'!$F$3:$W$2013,14,0))&gt;0,vlookup(A949,'Input - Capacities'!$F$3:$W$2013,14,0),"-")</f>
        <v>#N/A</v>
      </c>
      <c r="L949" s="53" t="str">
        <f>if(len(vlookup(A949,'Input - Capacities'!$F$3:$W$2013,17,0))&gt;0,vlookup(A949,'Input - Capacities'!$F$3:$W$2013,17,0),"-")</f>
        <v>#N/A</v>
      </c>
      <c r="M949" s="53" t="str">
        <f>if(len(vlookup(A949,'Input - Capacities'!$F$3:$W$2013,18,0))&gt;0,vlookup(A949,'Input - Capacities'!$F$3:$W$2013,18,0),"-")</f>
        <v>#N/A</v>
      </c>
    </row>
    <row r="950">
      <c r="A950" s="53" t="str">
        <f t="array" ref="A950">IFERROR(INDEX('Input - Capacities'!$F$3:$F$1128, MATCH(0,COUNTIF($A$1:A949, 'Input - Capacities'!$F$3:$F$1128), 0)),"")</f>
        <v/>
      </c>
      <c r="B950" s="53" t="str">
        <f t="shared" si="2"/>
        <v/>
      </c>
      <c r="C950" s="53" t="str">
        <f t="shared" si="3"/>
        <v/>
      </c>
      <c r="D950" s="53" t="str">
        <f t="shared" ref="D950:E950" si="951">left(B950,3)</f>
        <v/>
      </c>
      <c r="E950" s="53" t="str">
        <f t="shared" si="951"/>
        <v/>
      </c>
      <c r="F950" s="53">
        <f>max(SUMIFS('Input - Capacities'!$I$3:$I$1128,'Input - Capacities'!$F$3:$F$1128,A950))</f>
        <v>0</v>
      </c>
      <c r="G950" s="53">
        <f>max(SUMIFS('Input - Capacities'!$J$3:$J$1128,'Input - Capacities'!$F$3:$F$1128,A950))*-1</f>
        <v>0</v>
      </c>
      <c r="H950" s="53" t="str">
        <f>if(len(vlookup(A950,'Input - Capacities'!$F$3:$W$2013,6,0))&gt;0,vlookup(A950,'Input - Capacities'!$F$3:$W$2013,6,0),"-")</f>
        <v>#N/A</v>
      </c>
      <c r="I950" s="53" t="str">
        <f>if(len(vlookup(A950,'Input - Capacities'!$F$3:$W$2013,7,0))&gt;0,vlookup(A950,'Input - Capacities'!$F$3:$W$2013,7,0),"-")</f>
        <v>#N/A</v>
      </c>
      <c r="J950" s="55" t="str">
        <f>if(len(vlookup(A950,'Input - Capacities'!$F$3:$W$2013,13,0))&gt;0,vlookup(A950,'Input - Capacities'!$F$3:$W$2013,13,0),"-")</f>
        <v>#N/A</v>
      </c>
      <c r="K950" s="55" t="str">
        <f>if(len(vlookup(A950,'Input - Capacities'!$F$3:$W$2013,14,0))&gt;0,vlookup(A950,'Input - Capacities'!$F$3:$W$2013,14,0),"-")</f>
        <v>#N/A</v>
      </c>
      <c r="L950" s="53" t="str">
        <f>if(len(vlookup(A950,'Input - Capacities'!$F$3:$W$2013,17,0))&gt;0,vlookup(A950,'Input - Capacities'!$F$3:$W$2013,17,0),"-")</f>
        <v>#N/A</v>
      </c>
      <c r="M950" s="53" t="str">
        <f>if(len(vlookup(A950,'Input - Capacities'!$F$3:$W$2013,18,0))&gt;0,vlookup(A950,'Input - Capacities'!$F$3:$W$2013,18,0),"-")</f>
        <v>#N/A</v>
      </c>
    </row>
    <row r="951">
      <c r="A951" s="53" t="str">
        <f t="array" ref="A951">IFERROR(INDEX('Input - Capacities'!$F$3:$F$1128, MATCH(0,COUNTIF($A$1:A950, 'Input - Capacities'!$F$3:$F$1128), 0)),"")</f>
        <v/>
      </c>
      <c r="B951" s="53" t="str">
        <f t="shared" si="2"/>
        <v/>
      </c>
      <c r="C951" s="53" t="str">
        <f t="shared" si="3"/>
        <v/>
      </c>
      <c r="D951" s="53" t="str">
        <f t="shared" ref="D951:E951" si="952">left(B951,3)</f>
        <v/>
      </c>
      <c r="E951" s="53" t="str">
        <f t="shared" si="952"/>
        <v/>
      </c>
      <c r="F951" s="53">
        <f>max(SUMIFS('Input - Capacities'!$I$3:$I$1128,'Input - Capacities'!$F$3:$F$1128,A951))</f>
        <v>0</v>
      </c>
      <c r="G951" s="53">
        <f>max(SUMIFS('Input - Capacities'!$J$3:$J$1128,'Input - Capacities'!$F$3:$F$1128,A951))*-1</f>
        <v>0</v>
      </c>
      <c r="H951" s="53" t="str">
        <f>if(len(vlookup(A951,'Input - Capacities'!$F$3:$W$2013,6,0))&gt;0,vlookup(A951,'Input - Capacities'!$F$3:$W$2013,6,0),"-")</f>
        <v>#N/A</v>
      </c>
      <c r="I951" s="53" t="str">
        <f>if(len(vlookup(A951,'Input - Capacities'!$F$3:$W$2013,7,0))&gt;0,vlookup(A951,'Input - Capacities'!$F$3:$W$2013,7,0),"-")</f>
        <v>#N/A</v>
      </c>
      <c r="J951" s="55" t="str">
        <f>if(len(vlookup(A951,'Input - Capacities'!$F$3:$W$2013,13,0))&gt;0,vlookup(A951,'Input - Capacities'!$F$3:$W$2013,13,0),"-")</f>
        <v>#N/A</v>
      </c>
      <c r="K951" s="55" t="str">
        <f>if(len(vlookup(A951,'Input - Capacities'!$F$3:$W$2013,14,0))&gt;0,vlookup(A951,'Input - Capacities'!$F$3:$W$2013,14,0),"-")</f>
        <v>#N/A</v>
      </c>
      <c r="L951" s="53" t="str">
        <f>if(len(vlookup(A951,'Input - Capacities'!$F$3:$W$2013,17,0))&gt;0,vlookup(A951,'Input - Capacities'!$F$3:$W$2013,17,0),"-")</f>
        <v>#N/A</v>
      </c>
      <c r="M951" s="53" t="str">
        <f>if(len(vlookup(A951,'Input - Capacities'!$F$3:$W$2013,18,0))&gt;0,vlookup(A951,'Input - Capacities'!$F$3:$W$2013,18,0),"-")</f>
        <v>#N/A</v>
      </c>
    </row>
    <row r="952">
      <c r="A952" s="53" t="str">
        <f t="array" ref="A952">IFERROR(INDEX('Input - Capacities'!$F$3:$F$1128, MATCH(0,COUNTIF($A$1:A951, 'Input - Capacities'!$F$3:$F$1128), 0)),"")</f>
        <v/>
      </c>
      <c r="B952" s="53" t="str">
        <f t="shared" si="2"/>
        <v/>
      </c>
      <c r="C952" s="53" t="str">
        <f t="shared" si="3"/>
        <v/>
      </c>
      <c r="D952" s="53" t="str">
        <f t="shared" ref="D952:E952" si="953">left(B952,3)</f>
        <v/>
      </c>
      <c r="E952" s="53" t="str">
        <f t="shared" si="953"/>
        <v/>
      </c>
      <c r="F952" s="53">
        <f>max(SUMIFS('Input - Capacities'!$I$3:$I$1128,'Input - Capacities'!$F$3:$F$1128,A952))</f>
        <v>0</v>
      </c>
      <c r="G952" s="53">
        <f>max(SUMIFS('Input - Capacities'!$J$3:$J$1128,'Input - Capacities'!$F$3:$F$1128,A952))*-1</f>
        <v>0</v>
      </c>
      <c r="H952" s="53" t="str">
        <f>if(len(vlookup(A952,'Input - Capacities'!$F$3:$W$2013,6,0))&gt;0,vlookup(A952,'Input - Capacities'!$F$3:$W$2013,6,0),"-")</f>
        <v>#N/A</v>
      </c>
      <c r="I952" s="53" t="str">
        <f>if(len(vlookup(A952,'Input - Capacities'!$F$3:$W$2013,7,0))&gt;0,vlookup(A952,'Input - Capacities'!$F$3:$W$2013,7,0),"-")</f>
        <v>#N/A</v>
      </c>
      <c r="J952" s="55" t="str">
        <f>if(len(vlookup(A952,'Input - Capacities'!$F$3:$W$2013,13,0))&gt;0,vlookup(A952,'Input - Capacities'!$F$3:$W$2013,13,0),"-")</f>
        <v>#N/A</v>
      </c>
      <c r="K952" s="55" t="str">
        <f>if(len(vlookup(A952,'Input - Capacities'!$F$3:$W$2013,14,0))&gt;0,vlookup(A952,'Input - Capacities'!$F$3:$W$2013,14,0),"-")</f>
        <v>#N/A</v>
      </c>
      <c r="L952" s="53" t="str">
        <f>if(len(vlookup(A952,'Input - Capacities'!$F$3:$W$2013,17,0))&gt;0,vlookup(A952,'Input - Capacities'!$F$3:$W$2013,17,0),"-")</f>
        <v>#N/A</v>
      </c>
      <c r="M952" s="53" t="str">
        <f>if(len(vlookup(A952,'Input - Capacities'!$F$3:$W$2013,18,0))&gt;0,vlookup(A952,'Input - Capacities'!$F$3:$W$2013,18,0),"-")</f>
        <v>#N/A</v>
      </c>
    </row>
    <row r="953">
      <c r="A953" s="53" t="str">
        <f t="array" ref="A953">IFERROR(INDEX('Input - Capacities'!$F$3:$F$1128, MATCH(0,COUNTIF($A$1:A952, 'Input - Capacities'!$F$3:$F$1128), 0)),"")</f>
        <v/>
      </c>
      <c r="B953" s="53" t="str">
        <f t="shared" si="2"/>
        <v/>
      </c>
      <c r="C953" s="53" t="str">
        <f t="shared" si="3"/>
        <v/>
      </c>
      <c r="D953" s="53" t="str">
        <f t="shared" ref="D953:E953" si="954">left(B953,3)</f>
        <v/>
      </c>
      <c r="E953" s="53" t="str">
        <f t="shared" si="954"/>
        <v/>
      </c>
      <c r="F953" s="53">
        <f>max(SUMIFS('Input - Capacities'!$I$3:$I$1128,'Input - Capacities'!$F$3:$F$1128,A953))</f>
        <v>0</v>
      </c>
      <c r="G953" s="53">
        <f>max(SUMIFS('Input - Capacities'!$J$3:$J$1128,'Input - Capacities'!$F$3:$F$1128,A953))*-1</f>
        <v>0</v>
      </c>
      <c r="H953" s="53" t="str">
        <f>if(len(vlookup(A953,'Input - Capacities'!$F$3:$W$2013,6,0))&gt;0,vlookup(A953,'Input - Capacities'!$F$3:$W$2013,6,0),"-")</f>
        <v>#N/A</v>
      </c>
      <c r="I953" s="53" t="str">
        <f>if(len(vlookup(A953,'Input - Capacities'!$F$3:$W$2013,7,0))&gt;0,vlookup(A953,'Input - Capacities'!$F$3:$W$2013,7,0),"-")</f>
        <v>#N/A</v>
      </c>
      <c r="J953" s="55" t="str">
        <f>if(len(vlookup(A953,'Input - Capacities'!$F$3:$W$2013,13,0))&gt;0,vlookup(A953,'Input - Capacities'!$F$3:$W$2013,13,0),"-")</f>
        <v>#N/A</v>
      </c>
      <c r="K953" s="55" t="str">
        <f>if(len(vlookup(A953,'Input - Capacities'!$F$3:$W$2013,14,0))&gt;0,vlookup(A953,'Input - Capacities'!$F$3:$W$2013,14,0),"-")</f>
        <v>#N/A</v>
      </c>
      <c r="L953" s="53" t="str">
        <f>if(len(vlookup(A953,'Input - Capacities'!$F$3:$W$2013,17,0))&gt;0,vlookup(A953,'Input - Capacities'!$F$3:$W$2013,17,0),"-")</f>
        <v>#N/A</v>
      </c>
      <c r="M953" s="53" t="str">
        <f>if(len(vlookup(A953,'Input - Capacities'!$F$3:$W$2013,18,0))&gt;0,vlookup(A953,'Input - Capacities'!$F$3:$W$2013,18,0),"-")</f>
        <v>#N/A</v>
      </c>
    </row>
    <row r="954">
      <c r="A954" s="53" t="str">
        <f t="array" ref="A954">IFERROR(INDEX('Input - Capacities'!$F$3:$F$1128, MATCH(0,COUNTIF($A$1:A953, 'Input - Capacities'!$F$3:$F$1128), 0)),"")</f>
        <v/>
      </c>
      <c r="B954" s="53" t="str">
        <f t="shared" si="2"/>
        <v/>
      </c>
      <c r="C954" s="53" t="str">
        <f t="shared" si="3"/>
        <v/>
      </c>
      <c r="D954" s="53" t="str">
        <f t="shared" ref="D954:E954" si="955">left(B954,3)</f>
        <v/>
      </c>
      <c r="E954" s="53" t="str">
        <f t="shared" si="955"/>
        <v/>
      </c>
      <c r="F954" s="53">
        <f>max(SUMIFS('Input - Capacities'!$I$3:$I$1128,'Input - Capacities'!$F$3:$F$1128,A954))</f>
        <v>0</v>
      </c>
      <c r="G954" s="53">
        <f>max(SUMIFS('Input - Capacities'!$J$3:$J$1128,'Input - Capacities'!$F$3:$F$1128,A954))*-1</f>
        <v>0</v>
      </c>
      <c r="H954" s="53" t="str">
        <f>if(len(vlookup(A954,'Input - Capacities'!$F$3:$W$2013,6,0))&gt;0,vlookup(A954,'Input - Capacities'!$F$3:$W$2013,6,0),"-")</f>
        <v>#N/A</v>
      </c>
      <c r="I954" s="53" t="str">
        <f>if(len(vlookup(A954,'Input - Capacities'!$F$3:$W$2013,7,0))&gt;0,vlookup(A954,'Input - Capacities'!$F$3:$W$2013,7,0),"-")</f>
        <v>#N/A</v>
      </c>
      <c r="J954" s="55" t="str">
        <f>if(len(vlookup(A954,'Input - Capacities'!$F$3:$W$2013,13,0))&gt;0,vlookup(A954,'Input - Capacities'!$F$3:$W$2013,13,0),"-")</f>
        <v>#N/A</v>
      </c>
      <c r="K954" s="55" t="str">
        <f>if(len(vlookup(A954,'Input - Capacities'!$F$3:$W$2013,14,0))&gt;0,vlookup(A954,'Input - Capacities'!$F$3:$W$2013,14,0),"-")</f>
        <v>#N/A</v>
      </c>
      <c r="L954" s="53" t="str">
        <f>if(len(vlookup(A954,'Input - Capacities'!$F$3:$W$2013,17,0))&gt;0,vlookup(A954,'Input - Capacities'!$F$3:$W$2013,17,0),"-")</f>
        <v>#N/A</v>
      </c>
      <c r="M954" s="53" t="str">
        <f>if(len(vlookup(A954,'Input - Capacities'!$F$3:$W$2013,18,0))&gt;0,vlookup(A954,'Input - Capacities'!$F$3:$W$2013,18,0),"-")</f>
        <v>#N/A</v>
      </c>
    </row>
    <row r="955">
      <c r="A955" s="53" t="str">
        <f t="array" ref="A955">IFERROR(INDEX('Input - Capacities'!$F$3:$F$1128, MATCH(0,COUNTIF($A$1:A954, 'Input - Capacities'!$F$3:$F$1128), 0)),"")</f>
        <v/>
      </c>
      <c r="B955" s="53" t="str">
        <f t="shared" si="2"/>
        <v/>
      </c>
      <c r="C955" s="53" t="str">
        <f t="shared" si="3"/>
        <v/>
      </c>
      <c r="D955" s="53" t="str">
        <f t="shared" ref="D955:E955" si="956">left(B955,3)</f>
        <v/>
      </c>
      <c r="E955" s="53" t="str">
        <f t="shared" si="956"/>
        <v/>
      </c>
      <c r="F955" s="53">
        <f>max(SUMIFS('Input - Capacities'!$I$3:$I$1128,'Input - Capacities'!$F$3:$F$1128,A955))</f>
        <v>0</v>
      </c>
      <c r="G955" s="53">
        <f>max(SUMIFS('Input - Capacities'!$J$3:$J$1128,'Input - Capacities'!$F$3:$F$1128,A955))*-1</f>
        <v>0</v>
      </c>
      <c r="H955" s="53" t="str">
        <f>if(len(vlookup(A955,'Input - Capacities'!$F$3:$W$2013,6,0))&gt;0,vlookup(A955,'Input - Capacities'!$F$3:$W$2013,6,0),"-")</f>
        <v>#N/A</v>
      </c>
      <c r="I955" s="53" t="str">
        <f>if(len(vlookup(A955,'Input - Capacities'!$F$3:$W$2013,7,0))&gt;0,vlookup(A955,'Input - Capacities'!$F$3:$W$2013,7,0),"-")</f>
        <v>#N/A</v>
      </c>
      <c r="J955" s="55" t="str">
        <f>if(len(vlookup(A955,'Input - Capacities'!$F$3:$W$2013,13,0))&gt;0,vlookup(A955,'Input - Capacities'!$F$3:$W$2013,13,0),"-")</f>
        <v>#N/A</v>
      </c>
      <c r="K955" s="55" t="str">
        <f>if(len(vlookup(A955,'Input - Capacities'!$F$3:$W$2013,14,0))&gt;0,vlookup(A955,'Input - Capacities'!$F$3:$W$2013,14,0),"-")</f>
        <v>#N/A</v>
      </c>
      <c r="L955" s="53" t="str">
        <f>if(len(vlookup(A955,'Input - Capacities'!$F$3:$W$2013,17,0))&gt;0,vlookup(A955,'Input - Capacities'!$F$3:$W$2013,17,0),"-")</f>
        <v>#N/A</v>
      </c>
      <c r="M955" s="53" t="str">
        <f>if(len(vlookup(A955,'Input - Capacities'!$F$3:$W$2013,18,0))&gt;0,vlookup(A955,'Input - Capacities'!$F$3:$W$2013,18,0),"-")</f>
        <v>#N/A</v>
      </c>
    </row>
    <row r="956">
      <c r="A956" s="53" t="str">
        <f t="array" ref="A956">IFERROR(INDEX('Input - Capacities'!$F$3:$F$1128, MATCH(0,COUNTIF($A$1:A955, 'Input - Capacities'!$F$3:$F$1128), 0)),"")</f>
        <v/>
      </c>
      <c r="B956" s="53" t="str">
        <f t="shared" si="2"/>
        <v/>
      </c>
      <c r="C956" s="53" t="str">
        <f t="shared" si="3"/>
        <v/>
      </c>
      <c r="D956" s="53" t="str">
        <f t="shared" ref="D956:E956" si="957">left(B956,3)</f>
        <v/>
      </c>
      <c r="E956" s="53" t="str">
        <f t="shared" si="957"/>
        <v/>
      </c>
      <c r="F956" s="53">
        <f>max(SUMIFS('Input - Capacities'!$I$3:$I$1128,'Input - Capacities'!$F$3:$F$1128,A956))</f>
        <v>0</v>
      </c>
      <c r="G956" s="53">
        <f>max(SUMIFS('Input - Capacities'!$J$3:$J$1128,'Input - Capacities'!$F$3:$F$1128,A956))*-1</f>
        <v>0</v>
      </c>
      <c r="H956" s="53" t="str">
        <f>if(len(vlookup(A956,'Input - Capacities'!$F$3:$W$2013,6,0))&gt;0,vlookup(A956,'Input - Capacities'!$F$3:$W$2013,6,0),"-")</f>
        <v>#N/A</v>
      </c>
      <c r="I956" s="53" t="str">
        <f>if(len(vlookup(A956,'Input - Capacities'!$F$3:$W$2013,7,0))&gt;0,vlookup(A956,'Input - Capacities'!$F$3:$W$2013,7,0),"-")</f>
        <v>#N/A</v>
      </c>
      <c r="J956" s="55" t="str">
        <f>if(len(vlookup(A956,'Input - Capacities'!$F$3:$W$2013,13,0))&gt;0,vlookup(A956,'Input - Capacities'!$F$3:$W$2013,13,0),"-")</f>
        <v>#N/A</v>
      </c>
      <c r="K956" s="55" t="str">
        <f>if(len(vlookup(A956,'Input - Capacities'!$F$3:$W$2013,14,0))&gt;0,vlookup(A956,'Input - Capacities'!$F$3:$W$2013,14,0),"-")</f>
        <v>#N/A</v>
      </c>
      <c r="L956" s="53" t="str">
        <f>if(len(vlookup(A956,'Input - Capacities'!$F$3:$W$2013,17,0))&gt;0,vlookup(A956,'Input - Capacities'!$F$3:$W$2013,17,0),"-")</f>
        <v>#N/A</v>
      </c>
      <c r="M956" s="53" t="str">
        <f>if(len(vlookup(A956,'Input - Capacities'!$F$3:$W$2013,18,0))&gt;0,vlookup(A956,'Input - Capacities'!$F$3:$W$2013,18,0),"-")</f>
        <v>#N/A</v>
      </c>
    </row>
    <row r="957">
      <c r="A957" s="53" t="str">
        <f t="array" ref="A957">IFERROR(INDEX('Input - Capacities'!$F$3:$F$1128, MATCH(0,COUNTIF($A$1:A956, 'Input - Capacities'!$F$3:$F$1128), 0)),"")</f>
        <v/>
      </c>
      <c r="B957" s="53" t="str">
        <f t="shared" si="2"/>
        <v/>
      </c>
      <c r="C957" s="53" t="str">
        <f t="shared" si="3"/>
        <v/>
      </c>
      <c r="D957" s="53" t="str">
        <f t="shared" ref="D957:E957" si="958">left(B957,3)</f>
        <v/>
      </c>
      <c r="E957" s="53" t="str">
        <f t="shared" si="958"/>
        <v/>
      </c>
      <c r="F957" s="53">
        <f>max(SUMIFS('Input - Capacities'!$I$3:$I$1128,'Input - Capacities'!$F$3:$F$1128,A957))</f>
        <v>0</v>
      </c>
      <c r="G957" s="53">
        <f>max(SUMIFS('Input - Capacities'!$J$3:$J$1128,'Input - Capacities'!$F$3:$F$1128,A957))*-1</f>
        <v>0</v>
      </c>
      <c r="H957" s="53" t="str">
        <f>if(len(vlookup(A957,'Input - Capacities'!$F$3:$W$2013,6,0))&gt;0,vlookup(A957,'Input - Capacities'!$F$3:$W$2013,6,0),"-")</f>
        <v>#N/A</v>
      </c>
      <c r="I957" s="53" t="str">
        <f>if(len(vlookup(A957,'Input - Capacities'!$F$3:$W$2013,7,0))&gt;0,vlookup(A957,'Input - Capacities'!$F$3:$W$2013,7,0),"-")</f>
        <v>#N/A</v>
      </c>
      <c r="J957" s="55" t="str">
        <f>if(len(vlookup(A957,'Input - Capacities'!$F$3:$W$2013,13,0))&gt;0,vlookup(A957,'Input - Capacities'!$F$3:$W$2013,13,0),"-")</f>
        <v>#N/A</v>
      </c>
      <c r="K957" s="55" t="str">
        <f>if(len(vlookup(A957,'Input - Capacities'!$F$3:$W$2013,14,0))&gt;0,vlookup(A957,'Input - Capacities'!$F$3:$W$2013,14,0),"-")</f>
        <v>#N/A</v>
      </c>
      <c r="L957" s="53" t="str">
        <f>if(len(vlookup(A957,'Input - Capacities'!$F$3:$W$2013,17,0))&gt;0,vlookup(A957,'Input - Capacities'!$F$3:$W$2013,17,0),"-")</f>
        <v>#N/A</v>
      </c>
      <c r="M957" s="53" t="str">
        <f>if(len(vlookup(A957,'Input - Capacities'!$F$3:$W$2013,18,0))&gt;0,vlookup(A957,'Input - Capacities'!$F$3:$W$2013,18,0),"-")</f>
        <v>#N/A</v>
      </c>
    </row>
    <row r="958">
      <c r="A958" s="53" t="str">
        <f t="array" ref="A958">IFERROR(INDEX('Input - Capacities'!$F$3:$F$1128, MATCH(0,COUNTIF($A$1:A957, 'Input - Capacities'!$F$3:$F$1128), 0)),"")</f>
        <v/>
      </c>
      <c r="B958" s="53" t="str">
        <f t="shared" si="2"/>
        <v/>
      </c>
      <c r="C958" s="53" t="str">
        <f t="shared" si="3"/>
        <v/>
      </c>
      <c r="D958" s="53" t="str">
        <f t="shared" ref="D958:E958" si="959">left(B958,3)</f>
        <v/>
      </c>
      <c r="E958" s="53" t="str">
        <f t="shared" si="959"/>
        <v/>
      </c>
      <c r="F958" s="53">
        <f>max(SUMIFS('Input - Capacities'!$I$3:$I$1128,'Input - Capacities'!$F$3:$F$1128,A958))</f>
        <v>0</v>
      </c>
      <c r="G958" s="53">
        <f>max(SUMIFS('Input - Capacities'!$J$3:$J$1128,'Input - Capacities'!$F$3:$F$1128,A958))*-1</f>
        <v>0</v>
      </c>
      <c r="H958" s="53" t="str">
        <f>if(len(vlookup(A958,'Input - Capacities'!$F$3:$W$2013,6,0))&gt;0,vlookup(A958,'Input - Capacities'!$F$3:$W$2013,6,0),"-")</f>
        <v>#N/A</v>
      </c>
      <c r="I958" s="53" t="str">
        <f>if(len(vlookup(A958,'Input - Capacities'!$F$3:$W$2013,7,0))&gt;0,vlookup(A958,'Input - Capacities'!$F$3:$W$2013,7,0),"-")</f>
        <v>#N/A</v>
      </c>
      <c r="J958" s="55" t="str">
        <f>if(len(vlookup(A958,'Input - Capacities'!$F$3:$W$2013,13,0))&gt;0,vlookup(A958,'Input - Capacities'!$F$3:$W$2013,13,0),"-")</f>
        <v>#N/A</v>
      </c>
      <c r="K958" s="55" t="str">
        <f>if(len(vlookup(A958,'Input - Capacities'!$F$3:$W$2013,14,0))&gt;0,vlookup(A958,'Input - Capacities'!$F$3:$W$2013,14,0),"-")</f>
        <v>#N/A</v>
      </c>
      <c r="L958" s="53" t="str">
        <f>if(len(vlookup(A958,'Input - Capacities'!$F$3:$W$2013,17,0))&gt;0,vlookup(A958,'Input - Capacities'!$F$3:$W$2013,17,0),"-")</f>
        <v>#N/A</v>
      </c>
      <c r="M958" s="53" t="str">
        <f>if(len(vlookup(A958,'Input - Capacities'!$F$3:$W$2013,18,0))&gt;0,vlookup(A958,'Input - Capacities'!$F$3:$W$2013,18,0),"-")</f>
        <v>#N/A</v>
      </c>
    </row>
    <row r="959">
      <c r="A959" s="53" t="str">
        <f t="array" ref="A959">IFERROR(INDEX('Input - Capacities'!$F$3:$F$1128, MATCH(0,COUNTIF($A$1:A958, 'Input - Capacities'!$F$3:$F$1128), 0)),"")</f>
        <v/>
      </c>
      <c r="B959" s="53" t="str">
        <f t="shared" si="2"/>
        <v/>
      </c>
      <c r="C959" s="53" t="str">
        <f t="shared" si="3"/>
        <v/>
      </c>
      <c r="D959" s="53" t="str">
        <f t="shared" ref="D959:E959" si="960">left(B959,3)</f>
        <v/>
      </c>
      <c r="E959" s="53" t="str">
        <f t="shared" si="960"/>
        <v/>
      </c>
      <c r="F959" s="53">
        <f>max(SUMIFS('Input - Capacities'!$I$3:$I$1128,'Input - Capacities'!$F$3:$F$1128,A959))</f>
        <v>0</v>
      </c>
      <c r="G959" s="53">
        <f>max(SUMIFS('Input - Capacities'!$J$3:$J$1128,'Input - Capacities'!$F$3:$F$1128,A959))*-1</f>
        <v>0</v>
      </c>
      <c r="H959" s="53" t="str">
        <f>if(len(vlookup(A959,'Input - Capacities'!$F$3:$W$2013,6,0))&gt;0,vlookup(A959,'Input - Capacities'!$F$3:$W$2013,6,0),"-")</f>
        <v>#N/A</v>
      </c>
      <c r="I959" s="53" t="str">
        <f>if(len(vlookup(A959,'Input - Capacities'!$F$3:$W$2013,7,0))&gt;0,vlookup(A959,'Input - Capacities'!$F$3:$W$2013,7,0),"-")</f>
        <v>#N/A</v>
      </c>
      <c r="J959" s="55" t="str">
        <f>if(len(vlookup(A959,'Input - Capacities'!$F$3:$W$2013,13,0))&gt;0,vlookup(A959,'Input - Capacities'!$F$3:$W$2013,13,0),"-")</f>
        <v>#N/A</v>
      </c>
      <c r="K959" s="55" t="str">
        <f>if(len(vlookup(A959,'Input - Capacities'!$F$3:$W$2013,14,0))&gt;0,vlookup(A959,'Input - Capacities'!$F$3:$W$2013,14,0),"-")</f>
        <v>#N/A</v>
      </c>
      <c r="L959" s="53" t="str">
        <f>if(len(vlookup(A959,'Input - Capacities'!$F$3:$W$2013,17,0))&gt;0,vlookup(A959,'Input - Capacities'!$F$3:$W$2013,17,0),"-")</f>
        <v>#N/A</v>
      </c>
      <c r="M959" s="53" t="str">
        <f>if(len(vlookup(A959,'Input - Capacities'!$F$3:$W$2013,18,0))&gt;0,vlookup(A959,'Input - Capacities'!$F$3:$W$2013,18,0),"-")</f>
        <v>#N/A</v>
      </c>
    </row>
    <row r="960">
      <c r="A960" s="53" t="str">
        <f t="array" ref="A960">IFERROR(INDEX('Input - Capacities'!$F$3:$F$1128, MATCH(0,COUNTIF($A$1:A959, 'Input - Capacities'!$F$3:$F$1128), 0)),"")</f>
        <v/>
      </c>
      <c r="B960" s="53" t="str">
        <f t="shared" si="2"/>
        <v/>
      </c>
      <c r="C960" s="53" t="str">
        <f t="shared" si="3"/>
        <v/>
      </c>
      <c r="D960" s="53" t="str">
        <f t="shared" ref="D960:E960" si="961">left(B960,3)</f>
        <v/>
      </c>
      <c r="E960" s="53" t="str">
        <f t="shared" si="961"/>
        <v/>
      </c>
      <c r="F960" s="53">
        <f>max(SUMIFS('Input - Capacities'!$I$3:$I$1128,'Input - Capacities'!$F$3:$F$1128,A960))</f>
        <v>0</v>
      </c>
      <c r="G960" s="53">
        <f>max(SUMIFS('Input - Capacities'!$J$3:$J$1128,'Input - Capacities'!$F$3:$F$1128,A960))*-1</f>
        <v>0</v>
      </c>
      <c r="H960" s="53" t="str">
        <f>if(len(vlookup(A960,'Input - Capacities'!$F$3:$W$2013,6,0))&gt;0,vlookup(A960,'Input - Capacities'!$F$3:$W$2013,6,0),"-")</f>
        <v>#N/A</v>
      </c>
      <c r="I960" s="53" t="str">
        <f>if(len(vlookup(A960,'Input - Capacities'!$F$3:$W$2013,7,0))&gt;0,vlookup(A960,'Input - Capacities'!$F$3:$W$2013,7,0),"-")</f>
        <v>#N/A</v>
      </c>
      <c r="J960" s="55" t="str">
        <f>if(len(vlookup(A960,'Input - Capacities'!$F$3:$W$2013,13,0))&gt;0,vlookup(A960,'Input - Capacities'!$F$3:$W$2013,13,0),"-")</f>
        <v>#N/A</v>
      </c>
      <c r="K960" s="55" t="str">
        <f>if(len(vlookup(A960,'Input - Capacities'!$F$3:$W$2013,14,0))&gt;0,vlookup(A960,'Input - Capacities'!$F$3:$W$2013,14,0),"-")</f>
        <v>#N/A</v>
      </c>
      <c r="L960" s="53" t="str">
        <f>if(len(vlookup(A960,'Input - Capacities'!$F$3:$W$2013,17,0))&gt;0,vlookup(A960,'Input - Capacities'!$F$3:$W$2013,17,0),"-")</f>
        <v>#N/A</v>
      </c>
      <c r="M960" s="53" t="str">
        <f>if(len(vlookup(A960,'Input - Capacities'!$F$3:$W$2013,18,0))&gt;0,vlookup(A960,'Input - Capacities'!$F$3:$W$2013,18,0),"-")</f>
        <v>#N/A</v>
      </c>
    </row>
    <row r="961">
      <c r="A961" s="53" t="str">
        <f t="array" ref="A961">IFERROR(INDEX('Input - Capacities'!$F$3:$F$1128, MATCH(0,COUNTIF($A$1:A960, 'Input - Capacities'!$F$3:$F$1128), 0)),"")</f>
        <v/>
      </c>
      <c r="B961" s="53" t="str">
        <f t="shared" si="2"/>
        <v/>
      </c>
      <c r="C961" s="53" t="str">
        <f t="shared" si="3"/>
        <v/>
      </c>
      <c r="D961" s="53" t="str">
        <f t="shared" ref="D961:E961" si="962">left(B961,3)</f>
        <v/>
      </c>
      <c r="E961" s="53" t="str">
        <f t="shared" si="962"/>
        <v/>
      </c>
      <c r="F961" s="53">
        <f>max(SUMIFS('Input - Capacities'!$I$3:$I$1128,'Input - Capacities'!$F$3:$F$1128,A961))</f>
        <v>0</v>
      </c>
      <c r="G961" s="53">
        <f>max(SUMIFS('Input - Capacities'!$J$3:$J$1128,'Input - Capacities'!$F$3:$F$1128,A961))*-1</f>
        <v>0</v>
      </c>
      <c r="H961" s="53" t="str">
        <f>if(len(vlookup(A961,'Input - Capacities'!$F$3:$W$2013,6,0))&gt;0,vlookup(A961,'Input - Capacities'!$F$3:$W$2013,6,0),"-")</f>
        <v>#N/A</v>
      </c>
      <c r="I961" s="53" t="str">
        <f>if(len(vlookup(A961,'Input - Capacities'!$F$3:$W$2013,7,0))&gt;0,vlookup(A961,'Input - Capacities'!$F$3:$W$2013,7,0),"-")</f>
        <v>#N/A</v>
      </c>
      <c r="J961" s="55" t="str">
        <f>if(len(vlookup(A961,'Input - Capacities'!$F$3:$W$2013,13,0))&gt;0,vlookup(A961,'Input - Capacities'!$F$3:$W$2013,13,0),"-")</f>
        <v>#N/A</v>
      </c>
      <c r="K961" s="55" t="str">
        <f>if(len(vlookup(A961,'Input - Capacities'!$F$3:$W$2013,14,0))&gt;0,vlookup(A961,'Input - Capacities'!$F$3:$W$2013,14,0),"-")</f>
        <v>#N/A</v>
      </c>
      <c r="L961" s="53" t="str">
        <f>if(len(vlookup(A961,'Input - Capacities'!$F$3:$W$2013,17,0))&gt;0,vlookup(A961,'Input - Capacities'!$F$3:$W$2013,17,0),"-")</f>
        <v>#N/A</v>
      </c>
      <c r="M961" s="53" t="str">
        <f>if(len(vlookup(A961,'Input - Capacities'!$F$3:$W$2013,18,0))&gt;0,vlookup(A961,'Input - Capacities'!$F$3:$W$2013,18,0),"-")</f>
        <v>#N/A</v>
      </c>
    </row>
    <row r="962">
      <c r="A962" s="53" t="str">
        <f t="array" ref="A962">IFERROR(INDEX('Input - Capacities'!$F$3:$F$1128, MATCH(0,COUNTIF($A$1:A961, 'Input - Capacities'!$F$3:$F$1128), 0)),"")</f>
        <v/>
      </c>
      <c r="B962" s="53" t="str">
        <f t="shared" si="2"/>
        <v/>
      </c>
      <c r="C962" s="53" t="str">
        <f t="shared" si="3"/>
        <v/>
      </c>
      <c r="D962" s="53" t="str">
        <f t="shared" ref="D962:E962" si="963">left(B962,3)</f>
        <v/>
      </c>
      <c r="E962" s="53" t="str">
        <f t="shared" si="963"/>
        <v/>
      </c>
      <c r="F962" s="53">
        <f>max(SUMIFS('Input - Capacities'!$I$3:$I$1128,'Input - Capacities'!$F$3:$F$1128,A962))</f>
        <v>0</v>
      </c>
      <c r="G962" s="53">
        <f>max(SUMIFS('Input - Capacities'!$J$3:$J$1128,'Input - Capacities'!$F$3:$F$1128,A962))*-1</f>
        <v>0</v>
      </c>
      <c r="H962" s="53" t="str">
        <f>if(len(vlookup(A962,'Input - Capacities'!$F$3:$W$2013,6,0))&gt;0,vlookup(A962,'Input - Capacities'!$F$3:$W$2013,6,0),"-")</f>
        <v>#N/A</v>
      </c>
      <c r="I962" s="53" t="str">
        <f>if(len(vlookup(A962,'Input - Capacities'!$F$3:$W$2013,7,0))&gt;0,vlookup(A962,'Input - Capacities'!$F$3:$W$2013,7,0),"-")</f>
        <v>#N/A</v>
      </c>
      <c r="J962" s="55" t="str">
        <f>if(len(vlookup(A962,'Input - Capacities'!$F$3:$W$2013,13,0))&gt;0,vlookup(A962,'Input - Capacities'!$F$3:$W$2013,13,0),"-")</f>
        <v>#N/A</v>
      </c>
      <c r="K962" s="55" t="str">
        <f>if(len(vlookup(A962,'Input - Capacities'!$F$3:$W$2013,14,0))&gt;0,vlookup(A962,'Input - Capacities'!$F$3:$W$2013,14,0),"-")</f>
        <v>#N/A</v>
      </c>
      <c r="L962" s="53" t="str">
        <f>if(len(vlookup(A962,'Input - Capacities'!$F$3:$W$2013,17,0))&gt;0,vlookup(A962,'Input - Capacities'!$F$3:$W$2013,17,0),"-")</f>
        <v>#N/A</v>
      </c>
      <c r="M962" s="53" t="str">
        <f>if(len(vlookup(A962,'Input - Capacities'!$F$3:$W$2013,18,0))&gt;0,vlookup(A962,'Input - Capacities'!$F$3:$W$2013,18,0),"-")</f>
        <v>#N/A</v>
      </c>
    </row>
    <row r="963">
      <c r="A963" s="53" t="str">
        <f t="array" ref="A963">IFERROR(INDEX('Input - Capacities'!$F$3:$F$1128, MATCH(0,COUNTIF($A$1:A962, 'Input - Capacities'!$F$3:$F$1128), 0)),"")</f>
        <v/>
      </c>
      <c r="B963" s="53" t="str">
        <f t="shared" si="2"/>
        <v/>
      </c>
      <c r="C963" s="53" t="str">
        <f t="shared" si="3"/>
        <v/>
      </c>
      <c r="D963" s="53" t="str">
        <f t="shared" ref="D963:E963" si="964">left(B963,3)</f>
        <v/>
      </c>
      <c r="E963" s="53" t="str">
        <f t="shared" si="964"/>
        <v/>
      </c>
      <c r="F963" s="53">
        <f>max(SUMIFS('Input - Capacities'!$I$3:$I$1128,'Input - Capacities'!$F$3:$F$1128,A963))</f>
        <v>0</v>
      </c>
      <c r="G963" s="53">
        <f>max(SUMIFS('Input - Capacities'!$J$3:$J$1128,'Input - Capacities'!$F$3:$F$1128,A963))*-1</f>
        <v>0</v>
      </c>
      <c r="H963" s="53" t="str">
        <f>if(len(vlookup(A963,'Input - Capacities'!$F$3:$W$2013,6,0))&gt;0,vlookup(A963,'Input - Capacities'!$F$3:$W$2013,6,0),"-")</f>
        <v>#N/A</v>
      </c>
      <c r="I963" s="53" t="str">
        <f>if(len(vlookup(A963,'Input - Capacities'!$F$3:$W$2013,7,0))&gt;0,vlookup(A963,'Input - Capacities'!$F$3:$W$2013,7,0),"-")</f>
        <v>#N/A</v>
      </c>
      <c r="J963" s="55" t="str">
        <f>if(len(vlookup(A963,'Input - Capacities'!$F$3:$W$2013,13,0))&gt;0,vlookup(A963,'Input - Capacities'!$F$3:$W$2013,13,0),"-")</f>
        <v>#N/A</v>
      </c>
      <c r="K963" s="55" t="str">
        <f>if(len(vlookup(A963,'Input - Capacities'!$F$3:$W$2013,14,0))&gt;0,vlookup(A963,'Input - Capacities'!$F$3:$W$2013,14,0),"-")</f>
        <v>#N/A</v>
      </c>
      <c r="L963" s="53" t="str">
        <f>if(len(vlookup(A963,'Input - Capacities'!$F$3:$W$2013,17,0))&gt;0,vlookup(A963,'Input - Capacities'!$F$3:$W$2013,17,0),"-")</f>
        <v>#N/A</v>
      </c>
      <c r="M963" s="53" t="str">
        <f>if(len(vlookup(A963,'Input - Capacities'!$F$3:$W$2013,18,0))&gt;0,vlookup(A963,'Input - Capacities'!$F$3:$W$2013,18,0),"-")</f>
        <v>#N/A</v>
      </c>
    </row>
    <row r="964">
      <c r="A964" s="53" t="str">
        <f t="array" ref="A964">IFERROR(INDEX('Input - Capacities'!$F$3:$F$1128, MATCH(0,COUNTIF($A$1:A963, 'Input - Capacities'!$F$3:$F$1128), 0)),"")</f>
        <v/>
      </c>
      <c r="B964" s="53" t="str">
        <f t="shared" si="2"/>
        <v/>
      </c>
      <c r="C964" s="53" t="str">
        <f t="shared" si="3"/>
        <v/>
      </c>
      <c r="D964" s="53" t="str">
        <f t="shared" ref="D964:E964" si="965">left(B964,3)</f>
        <v/>
      </c>
      <c r="E964" s="53" t="str">
        <f t="shared" si="965"/>
        <v/>
      </c>
      <c r="F964" s="53">
        <f>max(SUMIFS('Input - Capacities'!$I$3:$I$1128,'Input - Capacities'!$F$3:$F$1128,A964))</f>
        <v>0</v>
      </c>
      <c r="G964" s="53">
        <f>max(SUMIFS('Input - Capacities'!$J$3:$J$1128,'Input - Capacities'!$F$3:$F$1128,A964))*-1</f>
        <v>0</v>
      </c>
      <c r="H964" s="53" t="str">
        <f>if(len(vlookup(A964,'Input - Capacities'!$F$3:$W$2013,6,0))&gt;0,vlookup(A964,'Input - Capacities'!$F$3:$W$2013,6,0),"-")</f>
        <v>#N/A</v>
      </c>
      <c r="I964" s="53" t="str">
        <f>if(len(vlookup(A964,'Input - Capacities'!$F$3:$W$2013,7,0))&gt;0,vlookup(A964,'Input - Capacities'!$F$3:$W$2013,7,0),"-")</f>
        <v>#N/A</v>
      </c>
      <c r="J964" s="55" t="str">
        <f>if(len(vlookup(A964,'Input - Capacities'!$F$3:$W$2013,13,0))&gt;0,vlookup(A964,'Input - Capacities'!$F$3:$W$2013,13,0),"-")</f>
        <v>#N/A</v>
      </c>
      <c r="K964" s="55" t="str">
        <f>if(len(vlookup(A964,'Input - Capacities'!$F$3:$W$2013,14,0))&gt;0,vlookup(A964,'Input - Capacities'!$F$3:$W$2013,14,0),"-")</f>
        <v>#N/A</v>
      </c>
      <c r="L964" s="53" t="str">
        <f>if(len(vlookup(A964,'Input - Capacities'!$F$3:$W$2013,17,0))&gt;0,vlookup(A964,'Input - Capacities'!$F$3:$W$2013,17,0),"-")</f>
        <v>#N/A</v>
      </c>
      <c r="M964" s="53" t="str">
        <f>if(len(vlookup(A964,'Input - Capacities'!$F$3:$W$2013,18,0))&gt;0,vlookup(A964,'Input - Capacities'!$F$3:$W$2013,18,0),"-")</f>
        <v>#N/A</v>
      </c>
    </row>
    <row r="965">
      <c r="A965" s="53" t="str">
        <f t="array" ref="A965">IFERROR(INDEX('Input - Capacities'!$F$3:$F$1128, MATCH(0,COUNTIF($A$1:A964, 'Input - Capacities'!$F$3:$F$1128), 0)),"")</f>
        <v/>
      </c>
      <c r="B965" s="53" t="str">
        <f t="shared" si="2"/>
        <v/>
      </c>
      <c r="C965" s="53" t="str">
        <f t="shared" si="3"/>
        <v/>
      </c>
      <c r="D965" s="53" t="str">
        <f t="shared" ref="D965:E965" si="966">left(B965,3)</f>
        <v/>
      </c>
      <c r="E965" s="53" t="str">
        <f t="shared" si="966"/>
        <v/>
      </c>
      <c r="F965" s="53">
        <f>max(SUMIFS('Input - Capacities'!$I$3:$I$1128,'Input - Capacities'!$F$3:$F$1128,A965))</f>
        <v>0</v>
      </c>
      <c r="G965" s="53">
        <f>max(SUMIFS('Input - Capacities'!$J$3:$J$1128,'Input - Capacities'!$F$3:$F$1128,A965))*-1</f>
        <v>0</v>
      </c>
      <c r="H965" s="53" t="str">
        <f>if(len(vlookup(A965,'Input - Capacities'!$F$3:$W$2013,6,0))&gt;0,vlookup(A965,'Input - Capacities'!$F$3:$W$2013,6,0),"-")</f>
        <v>#N/A</v>
      </c>
      <c r="I965" s="53" t="str">
        <f>if(len(vlookup(A965,'Input - Capacities'!$F$3:$W$2013,7,0))&gt;0,vlookup(A965,'Input - Capacities'!$F$3:$W$2013,7,0),"-")</f>
        <v>#N/A</v>
      </c>
      <c r="J965" s="55" t="str">
        <f>if(len(vlookup(A965,'Input - Capacities'!$F$3:$W$2013,13,0))&gt;0,vlookup(A965,'Input - Capacities'!$F$3:$W$2013,13,0),"-")</f>
        <v>#N/A</v>
      </c>
      <c r="K965" s="55" t="str">
        <f>if(len(vlookup(A965,'Input - Capacities'!$F$3:$W$2013,14,0))&gt;0,vlookup(A965,'Input - Capacities'!$F$3:$W$2013,14,0),"-")</f>
        <v>#N/A</v>
      </c>
      <c r="L965" s="53" t="str">
        <f>if(len(vlookup(A965,'Input - Capacities'!$F$3:$W$2013,17,0))&gt;0,vlookup(A965,'Input - Capacities'!$F$3:$W$2013,17,0),"-")</f>
        <v>#N/A</v>
      </c>
      <c r="M965" s="53" t="str">
        <f>if(len(vlookup(A965,'Input - Capacities'!$F$3:$W$2013,18,0))&gt;0,vlookup(A965,'Input - Capacities'!$F$3:$W$2013,18,0),"-")</f>
        <v>#N/A</v>
      </c>
    </row>
    <row r="966">
      <c r="A966" s="53" t="str">
        <f t="array" ref="A966">IFERROR(INDEX('Input - Capacities'!$F$3:$F$1128, MATCH(0,COUNTIF($A$1:A965, 'Input - Capacities'!$F$3:$F$1128), 0)),"")</f>
        <v/>
      </c>
      <c r="B966" s="53" t="str">
        <f t="shared" si="2"/>
        <v/>
      </c>
      <c r="C966" s="53" t="str">
        <f t="shared" si="3"/>
        <v/>
      </c>
      <c r="D966" s="53" t="str">
        <f t="shared" ref="D966:E966" si="967">left(B966,3)</f>
        <v/>
      </c>
      <c r="E966" s="53" t="str">
        <f t="shared" si="967"/>
        <v/>
      </c>
      <c r="F966" s="53">
        <f>max(SUMIFS('Input - Capacities'!$I$3:$I$1128,'Input - Capacities'!$F$3:$F$1128,A966))</f>
        <v>0</v>
      </c>
      <c r="G966" s="53">
        <f>max(SUMIFS('Input - Capacities'!$J$3:$J$1128,'Input - Capacities'!$F$3:$F$1128,A966))*-1</f>
        <v>0</v>
      </c>
      <c r="H966" s="53" t="str">
        <f>if(len(vlookup(A966,'Input - Capacities'!$F$3:$W$2013,6,0))&gt;0,vlookup(A966,'Input - Capacities'!$F$3:$W$2013,6,0),"-")</f>
        <v>#N/A</v>
      </c>
      <c r="I966" s="53" t="str">
        <f>if(len(vlookup(A966,'Input - Capacities'!$F$3:$W$2013,7,0))&gt;0,vlookup(A966,'Input - Capacities'!$F$3:$W$2013,7,0),"-")</f>
        <v>#N/A</v>
      </c>
      <c r="J966" s="55" t="str">
        <f>if(len(vlookup(A966,'Input - Capacities'!$F$3:$W$2013,13,0))&gt;0,vlookup(A966,'Input - Capacities'!$F$3:$W$2013,13,0),"-")</f>
        <v>#N/A</v>
      </c>
      <c r="K966" s="55" t="str">
        <f>if(len(vlookup(A966,'Input - Capacities'!$F$3:$W$2013,14,0))&gt;0,vlookup(A966,'Input - Capacities'!$F$3:$W$2013,14,0),"-")</f>
        <v>#N/A</v>
      </c>
      <c r="L966" s="53" t="str">
        <f>if(len(vlookup(A966,'Input - Capacities'!$F$3:$W$2013,17,0))&gt;0,vlookup(A966,'Input - Capacities'!$F$3:$W$2013,17,0),"-")</f>
        <v>#N/A</v>
      </c>
      <c r="M966" s="53" t="str">
        <f>if(len(vlookup(A966,'Input - Capacities'!$F$3:$W$2013,18,0))&gt;0,vlookup(A966,'Input - Capacities'!$F$3:$W$2013,18,0),"-")</f>
        <v>#N/A</v>
      </c>
    </row>
    <row r="967">
      <c r="A967" s="53" t="str">
        <f t="array" ref="A967">IFERROR(INDEX('Input - Capacities'!$F$3:$F$1128, MATCH(0,COUNTIF($A$1:A966, 'Input - Capacities'!$F$3:$F$1128), 0)),"")</f>
        <v/>
      </c>
      <c r="B967" s="53" t="str">
        <f t="shared" si="2"/>
        <v/>
      </c>
      <c r="C967" s="53" t="str">
        <f t="shared" si="3"/>
        <v/>
      </c>
      <c r="D967" s="53" t="str">
        <f t="shared" ref="D967:E967" si="968">left(B967,3)</f>
        <v/>
      </c>
      <c r="E967" s="53" t="str">
        <f t="shared" si="968"/>
        <v/>
      </c>
      <c r="F967" s="53">
        <f>max(SUMIFS('Input - Capacities'!$I$3:$I$1128,'Input - Capacities'!$F$3:$F$1128,A967))</f>
        <v>0</v>
      </c>
      <c r="G967" s="53">
        <f>max(SUMIFS('Input - Capacities'!$J$3:$J$1128,'Input - Capacities'!$F$3:$F$1128,A967))*-1</f>
        <v>0</v>
      </c>
      <c r="H967" s="53" t="str">
        <f>if(len(vlookup(A967,'Input - Capacities'!$F$3:$W$2013,6,0))&gt;0,vlookup(A967,'Input - Capacities'!$F$3:$W$2013,6,0),"-")</f>
        <v>#N/A</v>
      </c>
      <c r="I967" s="53" t="str">
        <f>if(len(vlookup(A967,'Input - Capacities'!$F$3:$W$2013,7,0))&gt;0,vlookup(A967,'Input - Capacities'!$F$3:$W$2013,7,0),"-")</f>
        <v>#N/A</v>
      </c>
      <c r="J967" s="55" t="str">
        <f>if(len(vlookup(A967,'Input - Capacities'!$F$3:$W$2013,13,0))&gt;0,vlookup(A967,'Input - Capacities'!$F$3:$W$2013,13,0),"-")</f>
        <v>#N/A</v>
      </c>
      <c r="K967" s="55" t="str">
        <f>if(len(vlookup(A967,'Input - Capacities'!$F$3:$W$2013,14,0))&gt;0,vlookup(A967,'Input - Capacities'!$F$3:$W$2013,14,0),"-")</f>
        <v>#N/A</v>
      </c>
      <c r="L967" s="53" t="str">
        <f>if(len(vlookup(A967,'Input - Capacities'!$F$3:$W$2013,17,0))&gt;0,vlookup(A967,'Input - Capacities'!$F$3:$W$2013,17,0),"-")</f>
        <v>#N/A</v>
      </c>
      <c r="M967" s="53" t="str">
        <f>if(len(vlookup(A967,'Input - Capacities'!$F$3:$W$2013,18,0))&gt;0,vlookup(A967,'Input - Capacities'!$F$3:$W$2013,18,0),"-")</f>
        <v>#N/A</v>
      </c>
    </row>
    <row r="968">
      <c r="A968" s="53" t="str">
        <f t="array" ref="A968">IFERROR(INDEX('Input - Capacities'!$F$3:$F$1128, MATCH(0,COUNTIF($A$1:A967, 'Input - Capacities'!$F$3:$F$1128), 0)),"")</f>
        <v/>
      </c>
      <c r="B968" s="53" t="str">
        <f t="shared" si="2"/>
        <v/>
      </c>
      <c r="C968" s="53" t="str">
        <f t="shared" si="3"/>
        <v/>
      </c>
      <c r="D968" s="53" t="str">
        <f t="shared" ref="D968:E968" si="969">left(B968,3)</f>
        <v/>
      </c>
      <c r="E968" s="53" t="str">
        <f t="shared" si="969"/>
        <v/>
      </c>
      <c r="F968" s="53">
        <f>max(SUMIFS('Input - Capacities'!$I$3:$I$1128,'Input - Capacities'!$F$3:$F$1128,A968))</f>
        <v>0</v>
      </c>
      <c r="G968" s="53">
        <f>max(SUMIFS('Input - Capacities'!$J$3:$J$1128,'Input - Capacities'!$F$3:$F$1128,A968))*-1</f>
        <v>0</v>
      </c>
      <c r="H968" s="53" t="str">
        <f>if(len(vlookup(A968,'Input - Capacities'!$F$3:$W$2013,6,0))&gt;0,vlookup(A968,'Input - Capacities'!$F$3:$W$2013,6,0),"-")</f>
        <v>#N/A</v>
      </c>
      <c r="I968" s="53" t="str">
        <f>if(len(vlookup(A968,'Input - Capacities'!$F$3:$W$2013,7,0))&gt;0,vlookup(A968,'Input - Capacities'!$F$3:$W$2013,7,0),"-")</f>
        <v>#N/A</v>
      </c>
      <c r="J968" s="55" t="str">
        <f>if(len(vlookup(A968,'Input - Capacities'!$F$3:$W$2013,13,0))&gt;0,vlookup(A968,'Input - Capacities'!$F$3:$W$2013,13,0),"-")</f>
        <v>#N/A</v>
      </c>
      <c r="K968" s="55" t="str">
        <f>if(len(vlookup(A968,'Input - Capacities'!$F$3:$W$2013,14,0))&gt;0,vlookup(A968,'Input - Capacities'!$F$3:$W$2013,14,0),"-")</f>
        <v>#N/A</v>
      </c>
      <c r="L968" s="53" t="str">
        <f>if(len(vlookup(A968,'Input - Capacities'!$F$3:$W$2013,17,0))&gt;0,vlookup(A968,'Input - Capacities'!$F$3:$W$2013,17,0),"-")</f>
        <v>#N/A</v>
      </c>
      <c r="M968" s="53" t="str">
        <f>if(len(vlookup(A968,'Input - Capacities'!$F$3:$W$2013,18,0))&gt;0,vlookup(A968,'Input - Capacities'!$F$3:$W$2013,18,0),"-")</f>
        <v>#N/A</v>
      </c>
    </row>
    <row r="969">
      <c r="A969" s="53" t="str">
        <f t="array" ref="A969">IFERROR(INDEX('Input - Capacities'!$F$3:$F$1128, MATCH(0,COUNTIF($A$1:A968, 'Input - Capacities'!$F$3:$F$1128), 0)),"")</f>
        <v/>
      </c>
      <c r="B969" s="53" t="str">
        <f t="shared" si="2"/>
        <v/>
      </c>
      <c r="C969" s="53" t="str">
        <f t="shared" si="3"/>
        <v/>
      </c>
      <c r="D969" s="53" t="str">
        <f t="shared" ref="D969:E969" si="970">left(B969,3)</f>
        <v/>
      </c>
      <c r="E969" s="53" t="str">
        <f t="shared" si="970"/>
        <v/>
      </c>
      <c r="F969" s="53">
        <f>max(SUMIFS('Input - Capacities'!$I$3:$I$1128,'Input - Capacities'!$F$3:$F$1128,A969))</f>
        <v>0</v>
      </c>
      <c r="G969" s="53">
        <f>max(SUMIFS('Input - Capacities'!$J$3:$J$1128,'Input - Capacities'!$F$3:$F$1128,A969))*-1</f>
        <v>0</v>
      </c>
      <c r="H969" s="53" t="str">
        <f>if(len(vlookup(A969,'Input - Capacities'!$F$3:$W$2013,6,0))&gt;0,vlookup(A969,'Input - Capacities'!$F$3:$W$2013,6,0),"-")</f>
        <v>#N/A</v>
      </c>
      <c r="I969" s="53" t="str">
        <f>if(len(vlookup(A969,'Input - Capacities'!$F$3:$W$2013,7,0))&gt;0,vlookup(A969,'Input - Capacities'!$F$3:$W$2013,7,0),"-")</f>
        <v>#N/A</v>
      </c>
      <c r="J969" s="55" t="str">
        <f>if(len(vlookup(A969,'Input - Capacities'!$F$3:$W$2013,13,0))&gt;0,vlookup(A969,'Input - Capacities'!$F$3:$W$2013,13,0),"-")</f>
        <v>#N/A</v>
      </c>
      <c r="K969" s="55" t="str">
        <f>if(len(vlookup(A969,'Input - Capacities'!$F$3:$W$2013,14,0))&gt;0,vlookup(A969,'Input - Capacities'!$F$3:$W$2013,14,0),"-")</f>
        <v>#N/A</v>
      </c>
      <c r="L969" s="53" t="str">
        <f>if(len(vlookup(A969,'Input - Capacities'!$F$3:$W$2013,17,0))&gt;0,vlookup(A969,'Input - Capacities'!$F$3:$W$2013,17,0),"-")</f>
        <v>#N/A</v>
      </c>
      <c r="M969" s="53" t="str">
        <f>if(len(vlookup(A969,'Input - Capacities'!$F$3:$W$2013,18,0))&gt;0,vlookup(A969,'Input - Capacities'!$F$3:$W$2013,18,0),"-")</f>
        <v>#N/A</v>
      </c>
    </row>
    <row r="970">
      <c r="A970" s="53" t="str">
        <f t="array" ref="A970">IFERROR(INDEX('Input - Capacities'!$F$3:$F$1128, MATCH(0,COUNTIF($A$1:A969, 'Input - Capacities'!$F$3:$F$1128), 0)),"")</f>
        <v/>
      </c>
      <c r="B970" s="53" t="str">
        <f t="shared" si="2"/>
        <v/>
      </c>
      <c r="C970" s="53" t="str">
        <f t="shared" si="3"/>
        <v/>
      </c>
      <c r="D970" s="53" t="str">
        <f t="shared" ref="D970:E970" si="971">left(B970,3)</f>
        <v/>
      </c>
      <c r="E970" s="53" t="str">
        <f t="shared" si="971"/>
        <v/>
      </c>
      <c r="F970" s="53">
        <f>max(SUMIFS('Input - Capacities'!$I$3:$I$1128,'Input - Capacities'!$F$3:$F$1128,A970))</f>
        <v>0</v>
      </c>
      <c r="G970" s="53">
        <f>max(SUMIFS('Input - Capacities'!$J$3:$J$1128,'Input - Capacities'!$F$3:$F$1128,A970))*-1</f>
        <v>0</v>
      </c>
      <c r="H970" s="53" t="str">
        <f>if(len(vlookup(A970,'Input - Capacities'!$F$3:$W$2013,6,0))&gt;0,vlookup(A970,'Input - Capacities'!$F$3:$W$2013,6,0),"-")</f>
        <v>#N/A</v>
      </c>
      <c r="I970" s="53" t="str">
        <f>if(len(vlookup(A970,'Input - Capacities'!$F$3:$W$2013,7,0))&gt;0,vlookup(A970,'Input - Capacities'!$F$3:$W$2013,7,0),"-")</f>
        <v>#N/A</v>
      </c>
      <c r="J970" s="55" t="str">
        <f>if(len(vlookup(A970,'Input - Capacities'!$F$3:$W$2013,13,0))&gt;0,vlookup(A970,'Input - Capacities'!$F$3:$W$2013,13,0),"-")</f>
        <v>#N/A</v>
      </c>
      <c r="K970" s="55" t="str">
        <f>if(len(vlookup(A970,'Input - Capacities'!$F$3:$W$2013,14,0))&gt;0,vlookup(A970,'Input - Capacities'!$F$3:$W$2013,14,0),"-")</f>
        <v>#N/A</v>
      </c>
      <c r="L970" s="53" t="str">
        <f>if(len(vlookup(A970,'Input - Capacities'!$F$3:$W$2013,17,0))&gt;0,vlookup(A970,'Input - Capacities'!$F$3:$W$2013,17,0),"-")</f>
        <v>#N/A</v>
      </c>
      <c r="M970" s="53" t="str">
        <f>if(len(vlookup(A970,'Input - Capacities'!$F$3:$W$2013,18,0))&gt;0,vlookup(A970,'Input - Capacities'!$F$3:$W$2013,18,0),"-")</f>
        <v>#N/A</v>
      </c>
    </row>
    <row r="971">
      <c r="A971" s="53" t="str">
        <f t="array" ref="A971">IFERROR(INDEX('Input - Capacities'!$F$3:$F$1128, MATCH(0,COUNTIF($A$1:A970, 'Input - Capacities'!$F$3:$F$1128), 0)),"")</f>
        <v/>
      </c>
      <c r="B971" s="53" t="str">
        <f t="shared" si="2"/>
        <v/>
      </c>
      <c r="C971" s="53" t="str">
        <f t="shared" si="3"/>
        <v/>
      </c>
      <c r="D971" s="53" t="str">
        <f t="shared" ref="D971:E971" si="972">left(B971,3)</f>
        <v/>
      </c>
      <c r="E971" s="53" t="str">
        <f t="shared" si="972"/>
        <v/>
      </c>
      <c r="F971" s="53">
        <f>max(SUMIFS('Input - Capacities'!$I$3:$I$1128,'Input - Capacities'!$F$3:$F$1128,A971))</f>
        <v>0</v>
      </c>
      <c r="G971" s="53">
        <f>max(SUMIFS('Input - Capacities'!$J$3:$J$1128,'Input - Capacities'!$F$3:$F$1128,A971))*-1</f>
        <v>0</v>
      </c>
      <c r="H971" s="53" t="str">
        <f>if(len(vlookup(A971,'Input - Capacities'!$F$3:$W$2013,6,0))&gt;0,vlookup(A971,'Input - Capacities'!$F$3:$W$2013,6,0),"-")</f>
        <v>#N/A</v>
      </c>
      <c r="I971" s="53" t="str">
        <f>if(len(vlookup(A971,'Input - Capacities'!$F$3:$W$2013,7,0))&gt;0,vlookup(A971,'Input - Capacities'!$F$3:$W$2013,7,0),"-")</f>
        <v>#N/A</v>
      </c>
      <c r="J971" s="55" t="str">
        <f>if(len(vlookup(A971,'Input - Capacities'!$F$3:$W$2013,13,0))&gt;0,vlookup(A971,'Input - Capacities'!$F$3:$W$2013,13,0),"-")</f>
        <v>#N/A</v>
      </c>
      <c r="K971" s="55" t="str">
        <f>if(len(vlookup(A971,'Input - Capacities'!$F$3:$W$2013,14,0))&gt;0,vlookup(A971,'Input - Capacities'!$F$3:$W$2013,14,0),"-")</f>
        <v>#N/A</v>
      </c>
      <c r="L971" s="53" t="str">
        <f>if(len(vlookup(A971,'Input - Capacities'!$F$3:$W$2013,17,0))&gt;0,vlookup(A971,'Input - Capacities'!$F$3:$W$2013,17,0),"-")</f>
        <v>#N/A</v>
      </c>
      <c r="M971" s="53" t="str">
        <f>if(len(vlookup(A971,'Input - Capacities'!$F$3:$W$2013,18,0))&gt;0,vlookup(A971,'Input - Capacities'!$F$3:$W$2013,18,0),"-")</f>
        <v>#N/A</v>
      </c>
    </row>
    <row r="972">
      <c r="A972" s="53" t="str">
        <f t="array" ref="A972">IFERROR(INDEX('Input - Capacities'!$F$3:$F$1128, MATCH(0,COUNTIF($A$1:A971, 'Input - Capacities'!$F$3:$F$1128), 0)),"")</f>
        <v/>
      </c>
      <c r="B972" s="53" t="str">
        <f t="shared" si="2"/>
        <v/>
      </c>
      <c r="C972" s="53" t="str">
        <f t="shared" si="3"/>
        <v/>
      </c>
      <c r="D972" s="53" t="str">
        <f t="shared" ref="D972:E972" si="973">left(B972,3)</f>
        <v/>
      </c>
      <c r="E972" s="53" t="str">
        <f t="shared" si="973"/>
        <v/>
      </c>
      <c r="F972" s="53">
        <f>max(SUMIFS('Input - Capacities'!$I$3:$I$1128,'Input - Capacities'!$F$3:$F$1128,A972))</f>
        <v>0</v>
      </c>
      <c r="G972" s="53">
        <f>max(SUMIFS('Input - Capacities'!$J$3:$J$1128,'Input - Capacities'!$F$3:$F$1128,A972))*-1</f>
        <v>0</v>
      </c>
      <c r="H972" s="53" t="str">
        <f>if(len(vlookup(A972,'Input - Capacities'!$F$3:$W$2013,6,0))&gt;0,vlookup(A972,'Input - Capacities'!$F$3:$W$2013,6,0),"-")</f>
        <v>#N/A</v>
      </c>
      <c r="I972" s="53" t="str">
        <f>if(len(vlookup(A972,'Input - Capacities'!$F$3:$W$2013,7,0))&gt;0,vlookup(A972,'Input - Capacities'!$F$3:$W$2013,7,0),"-")</f>
        <v>#N/A</v>
      </c>
      <c r="J972" s="55" t="str">
        <f>if(len(vlookup(A972,'Input - Capacities'!$F$3:$W$2013,13,0))&gt;0,vlookup(A972,'Input - Capacities'!$F$3:$W$2013,13,0),"-")</f>
        <v>#N/A</v>
      </c>
      <c r="K972" s="55" t="str">
        <f>if(len(vlookup(A972,'Input - Capacities'!$F$3:$W$2013,14,0))&gt;0,vlookup(A972,'Input - Capacities'!$F$3:$W$2013,14,0),"-")</f>
        <v>#N/A</v>
      </c>
      <c r="L972" s="53" t="str">
        <f>if(len(vlookup(A972,'Input - Capacities'!$F$3:$W$2013,17,0))&gt;0,vlookup(A972,'Input - Capacities'!$F$3:$W$2013,17,0),"-")</f>
        <v>#N/A</v>
      </c>
      <c r="M972" s="53" t="str">
        <f>if(len(vlookup(A972,'Input - Capacities'!$F$3:$W$2013,18,0))&gt;0,vlookup(A972,'Input - Capacities'!$F$3:$W$2013,18,0),"-")</f>
        <v>#N/A</v>
      </c>
    </row>
    <row r="973">
      <c r="A973" s="53" t="str">
        <f t="array" ref="A973">IFERROR(INDEX('Input - Capacities'!$F$3:$F$1128, MATCH(0,COUNTIF($A$1:A972, 'Input - Capacities'!$F$3:$F$1128), 0)),"")</f>
        <v/>
      </c>
      <c r="B973" s="53" t="str">
        <f t="shared" si="2"/>
        <v/>
      </c>
      <c r="C973" s="53" t="str">
        <f t="shared" si="3"/>
        <v/>
      </c>
      <c r="D973" s="53" t="str">
        <f t="shared" ref="D973:E973" si="974">left(B973,3)</f>
        <v/>
      </c>
      <c r="E973" s="53" t="str">
        <f t="shared" si="974"/>
        <v/>
      </c>
      <c r="F973" s="53">
        <f>max(SUMIFS('Input - Capacities'!$I$3:$I$1128,'Input - Capacities'!$F$3:$F$1128,A973))</f>
        <v>0</v>
      </c>
      <c r="G973" s="53">
        <f>max(SUMIFS('Input - Capacities'!$J$3:$J$1128,'Input - Capacities'!$F$3:$F$1128,A973))*-1</f>
        <v>0</v>
      </c>
      <c r="H973" s="53" t="str">
        <f>if(len(vlookup(A973,'Input - Capacities'!$F$3:$W$2013,6,0))&gt;0,vlookup(A973,'Input - Capacities'!$F$3:$W$2013,6,0),"-")</f>
        <v>#N/A</v>
      </c>
      <c r="I973" s="53" t="str">
        <f>if(len(vlookup(A973,'Input - Capacities'!$F$3:$W$2013,7,0))&gt;0,vlookup(A973,'Input - Capacities'!$F$3:$W$2013,7,0),"-")</f>
        <v>#N/A</v>
      </c>
      <c r="J973" s="55" t="str">
        <f>if(len(vlookup(A973,'Input - Capacities'!$F$3:$W$2013,13,0))&gt;0,vlookup(A973,'Input - Capacities'!$F$3:$W$2013,13,0),"-")</f>
        <v>#N/A</v>
      </c>
      <c r="K973" s="55" t="str">
        <f>if(len(vlookup(A973,'Input - Capacities'!$F$3:$W$2013,14,0))&gt;0,vlookup(A973,'Input - Capacities'!$F$3:$W$2013,14,0),"-")</f>
        <v>#N/A</v>
      </c>
      <c r="L973" s="53" t="str">
        <f>if(len(vlookup(A973,'Input - Capacities'!$F$3:$W$2013,17,0))&gt;0,vlookup(A973,'Input - Capacities'!$F$3:$W$2013,17,0),"-")</f>
        <v>#N/A</v>
      </c>
      <c r="M973" s="53" t="str">
        <f>if(len(vlookup(A973,'Input - Capacities'!$F$3:$W$2013,18,0))&gt;0,vlookup(A973,'Input - Capacities'!$F$3:$W$2013,18,0),"-")</f>
        <v>#N/A</v>
      </c>
    </row>
    <row r="974">
      <c r="A974" s="53" t="str">
        <f t="array" ref="A974">IFERROR(INDEX('Input - Capacities'!$F$3:$F$1128, MATCH(0,COUNTIF($A$1:A973, 'Input - Capacities'!$F$3:$F$1128), 0)),"")</f>
        <v/>
      </c>
      <c r="B974" s="53" t="str">
        <f t="shared" si="2"/>
        <v/>
      </c>
      <c r="C974" s="53" t="str">
        <f t="shared" si="3"/>
        <v/>
      </c>
      <c r="D974" s="53" t="str">
        <f t="shared" ref="D974:E974" si="975">left(B974,3)</f>
        <v/>
      </c>
      <c r="E974" s="53" t="str">
        <f t="shared" si="975"/>
        <v/>
      </c>
      <c r="F974" s="53">
        <f>max(SUMIFS('Input - Capacities'!$I$3:$I$1128,'Input - Capacities'!$F$3:$F$1128,A974))</f>
        <v>0</v>
      </c>
      <c r="G974" s="53">
        <f>max(SUMIFS('Input - Capacities'!$J$3:$J$1128,'Input - Capacities'!$F$3:$F$1128,A974))*-1</f>
        <v>0</v>
      </c>
      <c r="H974" s="53" t="str">
        <f>if(len(vlookup(A974,'Input - Capacities'!$F$3:$W$2013,6,0))&gt;0,vlookup(A974,'Input - Capacities'!$F$3:$W$2013,6,0),"-")</f>
        <v>#N/A</v>
      </c>
      <c r="I974" s="53" t="str">
        <f>if(len(vlookup(A974,'Input - Capacities'!$F$3:$W$2013,7,0))&gt;0,vlookup(A974,'Input - Capacities'!$F$3:$W$2013,7,0),"-")</f>
        <v>#N/A</v>
      </c>
      <c r="J974" s="55" t="str">
        <f>if(len(vlookup(A974,'Input - Capacities'!$F$3:$W$2013,13,0))&gt;0,vlookup(A974,'Input - Capacities'!$F$3:$W$2013,13,0),"-")</f>
        <v>#N/A</v>
      </c>
      <c r="K974" s="55" t="str">
        <f>if(len(vlookup(A974,'Input - Capacities'!$F$3:$W$2013,14,0))&gt;0,vlookup(A974,'Input - Capacities'!$F$3:$W$2013,14,0),"-")</f>
        <v>#N/A</v>
      </c>
      <c r="L974" s="53" t="str">
        <f>if(len(vlookup(A974,'Input - Capacities'!$F$3:$W$2013,17,0))&gt;0,vlookup(A974,'Input - Capacities'!$F$3:$W$2013,17,0),"-")</f>
        <v>#N/A</v>
      </c>
      <c r="M974" s="53" t="str">
        <f>if(len(vlookup(A974,'Input - Capacities'!$F$3:$W$2013,18,0))&gt;0,vlookup(A974,'Input - Capacities'!$F$3:$W$2013,18,0),"-")</f>
        <v>#N/A</v>
      </c>
    </row>
    <row r="975">
      <c r="A975" s="53" t="str">
        <f t="array" ref="A975">IFERROR(INDEX('Input - Capacities'!$F$3:$F$1128, MATCH(0,COUNTIF($A$1:A974, 'Input - Capacities'!$F$3:$F$1128), 0)),"")</f>
        <v/>
      </c>
      <c r="B975" s="53" t="str">
        <f t="shared" si="2"/>
        <v/>
      </c>
      <c r="C975" s="53" t="str">
        <f t="shared" si="3"/>
        <v/>
      </c>
      <c r="D975" s="53" t="str">
        <f t="shared" ref="D975:E975" si="976">left(B975,3)</f>
        <v/>
      </c>
      <c r="E975" s="53" t="str">
        <f t="shared" si="976"/>
        <v/>
      </c>
      <c r="F975" s="53">
        <f>max(SUMIFS('Input - Capacities'!$I$3:$I$1128,'Input - Capacities'!$F$3:$F$1128,A975))</f>
        <v>0</v>
      </c>
      <c r="G975" s="53">
        <f>max(SUMIFS('Input - Capacities'!$J$3:$J$1128,'Input - Capacities'!$F$3:$F$1128,A975))*-1</f>
        <v>0</v>
      </c>
      <c r="H975" s="53" t="str">
        <f>if(len(vlookup(A975,'Input - Capacities'!$F$3:$W$2013,6,0))&gt;0,vlookup(A975,'Input - Capacities'!$F$3:$W$2013,6,0),"-")</f>
        <v>#N/A</v>
      </c>
      <c r="I975" s="53" t="str">
        <f>if(len(vlookup(A975,'Input - Capacities'!$F$3:$W$2013,7,0))&gt;0,vlookup(A975,'Input - Capacities'!$F$3:$W$2013,7,0),"-")</f>
        <v>#N/A</v>
      </c>
      <c r="J975" s="55" t="str">
        <f>if(len(vlookup(A975,'Input - Capacities'!$F$3:$W$2013,13,0))&gt;0,vlookup(A975,'Input - Capacities'!$F$3:$W$2013,13,0),"-")</f>
        <v>#N/A</v>
      </c>
      <c r="K975" s="55" t="str">
        <f>if(len(vlookup(A975,'Input - Capacities'!$F$3:$W$2013,14,0))&gt;0,vlookup(A975,'Input - Capacities'!$F$3:$W$2013,14,0),"-")</f>
        <v>#N/A</v>
      </c>
      <c r="L975" s="53" t="str">
        <f>if(len(vlookup(A975,'Input - Capacities'!$F$3:$W$2013,17,0))&gt;0,vlookup(A975,'Input - Capacities'!$F$3:$W$2013,17,0),"-")</f>
        <v>#N/A</v>
      </c>
      <c r="M975" s="53" t="str">
        <f>if(len(vlookup(A975,'Input - Capacities'!$F$3:$W$2013,18,0))&gt;0,vlookup(A975,'Input - Capacities'!$F$3:$W$2013,18,0),"-")</f>
        <v>#N/A</v>
      </c>
    </row>
    <row r="976">
      <c r="A976" s="53" t="str">
        <f t="array" ref="A976">IFERROR(INDEX('Input - Capacities'!$F$3:$F$1128, MATCH(0,COUNTIF($A$1:A975, 'Input - Capacities'!$F$3:$F$1128), 0)),"")</f>
        <v/>
      </c>
      <c r="B976" s="53" t="str">
        <f t="shared" si="2"/>
        <v/>
      </c>
      <c r="C976" s="53" t="str">
        <f t="shared" si="3"/>
        <v/>
      </c>
      <c r="D976" s="53" t="str">
        <f t="shared" ref="D976:E976" si="977">left(B976,3)</f>
        <v/>
      </c>
      <c r="E976" s="53" t="str">
        <f t="shared" si="977"/>
        <v/>
      </c>
      <c r="F976" s="53">
        <f>max(SUMIFS('Input - Capacities'!$I$3:$I$1128,'Input - Capacities'!$F$3:$F$1128,A976))</f>
        <v>0</v>
      </c>
      <c r="G976" s="53">
        <f>max(SUMIFS('Input - Capacities'!$J$3:$J$1128,'Input - Capacities'!$F$3:$F$1128,A976))*-1</f>
        <v>0</v>
      </c>
      <c r="H976" s="53" t="str">
        <f>if(len(vlookup(A976,'Input - Capacities'!$F$3:$W$2013,6,0))&gt;0,vlookup(A976,'Input - Capacities'!$F$3:$W$2013,6,0),"-")</f>
        <v>#N/A</v>
      </c>
      <c r="I976" s="53" t="str">
        <f>if(len(vlookup(A976,'Input - Capacities'!$F$3:$W$2013,7,0))&gt;0,vlookup(A976,'Input - Capacities'!$F$3:$W$2013,7,0),"-")</f>
        <v>#N/A</v>
      </c>
      <c r="J976" s="55" t="str">
        <f>if(len(vlookup(A976,'Input - Capacities'!$F$3:$W$2013,13,0))&gt;0,vlookup(A976,'Input - Capacities'!$F$3:$W$2013,13,0),"-")</f>
        <v>#N/A</v>
      </c>
      <c r="K976" s="55" t="str">
        <f>if(len(vlookup(A976,'Input - Capacities'!$F$3:$W$2013,14,0))&gt;0,vlookup(A976,'Input - Capacities'!$F$3:$W$2013,14,0),"-")</f>
        <v>#N/A</v>
      </c>
      <c r="L976" s="53" t="str">
        <f>if(len(vlookup(A976,'Input - Capacities'!$F$3:$W$2013,17,0))&gt;0,vlookup(A976,'Input - Capacities'!$F$3:$W$2013,17,0),"-")</f>
        <v>#N/A</v>
      </c>
      <c r="M976" s="53" t="str">
        <f>if(len(vlookup(A976,'Input - Capacities'!$F$3:$W$2013,18,0))&gt;0,vlookup(A976,'Input - Capacities'!$F$3:$W$2013,18,0),"-")</f>
        <v>#N/A</v>
      </c>
    </row>
    <row r="977">
      <c r="A977" s="53" t="str">
        <f t="array" ref="A977">IFERROR(INDEX('Input - Capacities'!$F$3:$F$1128, MATCH(0,COUNTIF($A$1:A976, 'Input - Capacities'!$F$3:$F$1128), 0)),"")</f>
        <v/>
      </c>
      <c r="B977" s="53" t="str">
        <f t="shared" si="2"/>
        <v/>
      </c>
      <c r="C977" s="53" t="str">
        <f t="shared" si="3"/>
        <v/>
      </c>
      <c r="D977" s="53" t="str">
        <f t="shared" ref="D977:E977" si="978">left(B977,3)</f>
        <v/>
      </c>
      <c r="E977" s="53" t="str">
        <f t="shared" si="978"/>
        <v/>
      </c>
      <c r="F977" s="53">
        <f>max(SUMIFS('Input - Capacities'!$I$3:$I$1128,'Input - Capacities'!$F$3:$F$1128,A977))</f>
        <v>0</v>
      </c>
      <c r="G977" s="53">
        <f>max(SUMIFS('Input - Capacities'!$J$3:$J$1128,'Input - Capacities'!$F$3:$F$1128,A977))*-1</f>
        <v>0</v>
      </c>
      <c r="H977" s="53" t="str">
        <f>if(len(vlookup(A977,'Input - Capacities'!$F$3:$W$2013,6,0))&gt;0,vlookup(A977,'Input - Capacities'!$F$3:$W$2013,6,0),"-")</f>
        <v>#N/A</v>
      </c>
      <c r="I977" s="53" t="str">
        <f>if(len(vlookup(A977,'Input - Capacities'!$F$3:$W$2013,7,0))&gt;0,vlookup(A977,'Input - Capacities'!$F$3:$W$2013,7,0),"-")</f>
        <v>#N/A</v>
      </c>
      <c r="J977" s="55" t="str">
        <f>if(len(vlookup(A977,'Input - Capacities'!$F$3:$W$2013,13,0))&gt;0,vlookup(A977,'Input - Capacities'!$F$3:$W$2013,13,0),"-")</f>
        <v>#N/A</v>
      </c>
      <c r="K977" s="55" t="str">
        <f>if(len(vlookup(A977,'Input - Capacities'!$F$3:$W$2013,14,0))&gt;0,vlookup(A977,'Input - Capacities'!$F$3:$W$2013,14,0),"-")</f>
        <v>#N/A</v>
      </c>
      <c r="L977" s="53" t="str">
        <f>if(len(vlookup(A977,'Input - Capacities'!$F$3:$W$2013,17,0))&gt;0,vlookup(A977,'Input - Capacities'!$F$3:$W$2013,17,0),"-")</f>
        <v>#N/A</v>
      </c>
      <c r="M977" s="53" t="str">
        <f>if(len(vlookup(A977,'Input - Capacities'!$F$3:$W$2013,18,0))&gt;0,vlookup(A977,'Input - Capacities'!$F$3:$W$2013,18,0),"-")</f>
        <v>#N/A</v>
      </c>
    </row>
    <row r="978">
      <c r="A978" s="53" t="str">
        <f t="array" ref="A978">IFERROR(INDEX('Input - Capacities'!$F$3:$F$1128, MATCH(0,COUNTIF($A$1:A977, 'Input - Capacities'!$F$3:$F$1128), 0)),"")</f>
        <v/>
      </c>
      <c r="B978" s="53" t="str">
        <f t="shared" si="2"/>
        <v/>
      </c>
      <c r="C978" s="53" t="str">
        <f t="shared" si="3"/>
        <v/>
      </c>
      <c r="D978" s="53" t="str">
        <f t="shared" ref="D978:E978" si="979">left(B978,3)</f>
        <v/>
      </c>
      <c r="E978" s="53" t="str">
        <f t="shared" si="979"/>
        <v/>
      </c>
      <c r="F978" s="53">
        <f>max(SUMIFS('Input - Capacities'!$I$3:$I$1128,'Input - Capacities'!$F$3:$F$1128,A978))</f>
        <v>0</v>
      </c>
      <c r="G978" s="53">
        <f>max(SUMIFS('Input - Capacities'!$J$3:$J$1128,'Input - Capacities'!$F$3:$F$1128,A978))*-1</f>
        <v>0</v>
      </c>
      <c r="H978" s="53" t="str">
        <f>if(len(vlookup(A978,'Input - Capacities'!$F$3:$W$2013,6,0))&gt;0,vlookup(A978,'Input - Capacities'!$F$3:$W$2013,6,0),"-")</f>
        <v>#N/A</v>
      </c>
      <c r="I978" s="53" t="str">
        <f>if(len(vlookup(A978,'Input - Capacities'!$F$3:$W$2013,7,0))&gt;0,vlookup(A978,'Input - Capacities'!$F$3:$W$2013,7,0),"-")</f>
        <v>#N/A</v>
      </c>
      <c r="J978" s="55" t="str">
        <f>if(len(vlookup(A978,'Input - Capacities'!$F$3:$W$2013,13,0))&gt;0,vlookup(A978,'Input - Capacities'!$F$3:$W$2013,13,0),"-")</f>
        <v>#N/A</v>
      </c>
      <c r="K978" s="55" t="str">
        <f>if(len(vlookup(A978,'Input - Capacities'!$F$3:$W$2013,14,0))&gt;0,vlookup(A978,'Input - Capacities'!$F$3:$W$2013,14,0),"-")</f>
        <v>#N/A</v>
      </c>
      <c r="L978" s="53" t="str">
        <f>if(len(vlookup(A978,'Input - Capacities'!$F$3:$W$2013,17,0))&gt;0,vlookup(A978,'Input - Capacities'!$F$3:$W$2013,17,0),"-")</f>
        <v>#N/A</v>
      </c>
      <c r="M978" s="53" t="str">
        <f>if(len(vlookup(A978,'Input - Capacities'!$F$3:$W$2013,18,0))&gt;0,vlookup(A978,'Input - Capacities'!$F$3:$W$2013,18,0),"-")</f>
        <v>#N/A</v>
      </c>
    </row>
    <row r="979">
      <c r="A979" s="53" t="str">
        <f t="array" ref="A979">IFERROR(INDEX('Input - Capacities'!$F$3:$F$1128, MATCH(0,COUNTIF($A$1:A978, 'Input - Capacities'!$F$3:$F$1128), 0)),"")</f>
        <v/>
      </c>
      <c r="B979" s="53" t="str">
        <f t="shared" si="2"/>
        <v/>
      </c>
      <c r="C979" s="53" t="str">
        <f t="shared" si="3"/>
        <v/>
      </c>
      <c r="D979" s="53" t="str">
        <f t="shared" ref="D979:E979" si="980">left(B979,3)</f>
        <v/>
      </c>
      <c r="E979" s="53" t="str">
        <f t="shared" si="980"/>
        <v/>
      </c>
      <c r="F979" s="53">
        <f>max(SUMIFS('Input - Capacities'!$I$3:$I$1128,'Input - Capacities'!$F$3:$F$1128,A979))</f>
        <v>0</v>
      </c>
      <c r="G979" s="53">
        <f>max(SUMIFS('Input - Capacities'!$J$3:$J$1128,'Input - Capacities'!$F$3:$F$1128,A979))*-1</f>
        <v>0</v>
      </c>
      <c r="H979" s="53" t="str">
        <f>if(len(vlookup(A979,'Input - Capacities'!$F$3:$W$2013,6,0))&gt;0,vlookup(A979,'Input - Capacities'!$F$3:$W$2013,6,0),"-")</f>
        <v>#N/A</v>
      </c>
      <c r="I979" s="53" t="str">
        <f>if(len(vlookup(A979,'Input - Capacities'!$F$3:$W$2013,7,0))&gt;0,vlookup(A979,'Input - Capacities'!$F$3:$W$2013,7,0),"-")</f>
        <v>#N/A</v>
      </c>
      <c r="J979" s="55" t="str">
        <f>if(len(vlookup(A979,'Input - Capacities'!$F$3:$W$2013,13,0))&gt;0,vlookup(A979,'Input - Capacities'!$F$3:$W$2013,13,0),"-")</f>
        <v>#N/A</v>
      </c>
      <c r="K979" s="55" t="str">
        <f>if(len(vlookup(A979,'Input - Capacities'!$F$3:$W$2013,14,0))&gt;0,vlookup(A979,'Input - Capacities'!$F$3:$W$2013,14,0),"-")</f>
        <v>#N/A</v>
      </c>
      <c r="L979" s="53" t="str">
        <f>if(len(vlookup(A979,'Input - Capacities'!$F$3:$W$2013,17,0))&gt;0,vlookup(A979,'Input - Capacities'!$F$3:$W$2013,17,0),"-")</f>
        <v>#N/A</v>
      </c>
      <c r="M979" s="53" t="str">
        <f>if(len(vlookup(A979,'Input - Capacities'!$F$3:$W$2013,18,0))&gt;0,vlookup(A979,'Input - Capacities'!$F$3:$W$2013,18,0),"-")</f>
        <v>#N/A</v>
      </c>
    </row>
    <row r="980">
      <c r="A980" s="53" t="str">
        <f t="array" ref="A980">IFERROR(INDEX('Input - Capacities'!$F$3:$F$1128, MATCH(0,COUNTIF($A$1:A979, 'Input - Capacities'!$F$3:$F$1128), 0)),"")</f>
        <v/>
      </c>
      <c r="B980" s="53" t="str">
        <f t="shared" si="2"/>
        <v/>
      </c>
      <c r="C980" s="53" t="str">
        <f t="shared" si="3"/>
        <v/>
      </c>
      <c r="D980" s="53" t="str">
        <f t="shared" ref="D980:E980" si="981">left(B980,3)</f>
        <v/>
      </c>
      <c r="E980" s="53" t="str">
        <f t="shared" si="981"/>
        <v/>
      </c>
      <c r="F980" s="53">
        <f>max(SUMIFS('Input - Capacities'!$I$3:$I$1128,'Input - Capacities'!$F$3:$F$1128,A980))</f>
        <v>0</v>
      </c>
      <c r="G980" s="53">
        <f>max(SUMIFS('Input - Capacities'!$J$3:$J$1128,'Input - Capacities'!$F$3:$F$1128,A980))*-1</f>
        <v>0</v>
      </c>
      <c r="H980" s="53" t="str">
        <f>if(len(vlookup(A980,'Input - Capacities'!$F$3:$W$2013,6,0))&gt;0,vlookup(A980,'Input - Capacities'!$F$3:$W$2013,6,0),"-")</f>
        <v>#N/A</v>
      </c>
      <c r="I980" s="53" t="str">
        <f>if(len(vlookup(A980,'Input - Capacities'!$F$3:$W$2013,7,0))&gt;0,vlookup(A980,'Input - Capacities'!$F$3:$W$2013,7,0),"-")</f>
        <v>#N/A</v>
      </c>
      <c r="J980" s="55" t="str">
        <f>if(len(vlookup(A980,'Input - Capacities'!$F$3:$W$2013,13,0))&gt;0,vlookup(A980,'Input - Capacities'!$F$3:$W$2013,13,0),"-")</f>
        <v>#N/A</v>
      </c>
      <c r="K980" s="55" t="str">
        <f>if(len(vlookup(A980,'Input - Capacities'!$F$3:$W$2013,14,0))&gt;0,vlookup(A980,'Input - Capacities'!$F$3:$W$2013,14,0),"-")</f>
        <v>#N/A</v>
      </c>
      <c r="L980" s="53" t="str">
        <f>if(len(vlookup(A980,'Input - Capacities'!$F$3:$W$2013,17,0))&gt;0,vlookup(A980,'Input - Capacities'!$F$3:$W$2013,17,0),"-")</f>
        <v>#N/A</v>
      </c>
      <c r="M980" s="53" t="str">
        <f>if(len(vlookup(A980,'Input - Capacities'!$F$3:$W$2013,18,0))&gt;0,vlookup(A980,'Input - Capacities'!$F$3:$W$2013,18,0),"-")</f>
        <v>#N/A</v>
      </c>
    </row>
    <row r="981">
      <c r="A981" s="53" t="str">
        <f t="array" ref="A981">IFERROR(INDEX('Input - Capacities'!$F$3:$F$1128, MATCH(0,COUNTIF($A$1:A980, 'Input - Capacities'!$F$3:$F$1128), 0)),"")</f>
        <v/>
      </c>
      <c r="B981" s="53" t="str">
        <f t="shared" si="2"/>
        <v/>
      </c>
      <c r="C981" s="53" t="str">
        <f t="shared" si="3"/>
        <v/>
      </c>
      <c r="D981" s="53" t="str">
        <f t="shared" ref="D981:E981" si="982">left(B981,3)</f>
        <v/>
      </c>
      <c r="E981" s="53" t="str">
        <f t="shared" si="982"/>
        <v/>
      </c>
      <c r="F981" s="53">
        <f>max(SUMIFS('Input - Capacities'!$I$3:$I$1128,'Input - Capacities'!$F$3:$F$1128,A981))</f>
        <v>0</v>
      </c>
      <c r="G981" s="53">
        <f>max(SUMIFS('Input - Capacities'!$J$3:$J$1128,'Input - Capacities'!$F$3:$F$1128,A981))*-1</f>
        <v>0</v>
      </c>
      <c r="H981" s="53" t="str">
        <f>if(len(vlookup(A981,'Input - Capacities'!$F$3:$W$2013,6,0))&gt;0,vlookup(A981,'Input - Capacities'!$F$3:$W$2013,6,0),"-")</f>
        <v>#N/A</v>
      </c>
      <c r="I981" s="53" t="str">
        <f>if(len(vlookup(A981,'Input - Capacities'!$F$3:$W$2013,7,0))&gt;0,vlookup(A981,'Input - Capacities'!$F$3:$W$2013,7,0),"-")</f>
        <v>#N/A</v>
      </c>
      <c r="J981" s="55" t="str">
        <f>if(len(vlookup(A981,'Input - Capacities'!$F$3:$W$2013,13,0))&gt;0,vlookup(A981,'Input - Capacities'!$F$3:$W$2013,13,0),"-")</f>
        <v>#N/A</v>
      </c>
      <c r="K981" s="55" t="str">
        <f>if(len(vlookup(A981,'Input - Capacities'!$F$3:$W$2013,14,0))&gt;0,vlookup(A981,'Input - Capacities'!$F$3:$W$2013,14,0),"-")</f>
        <v>#N/A</v>
      </c>
      <c r="L981" s="53" t="str">
        <f>if(len(vlookup(A981,'Input - Capacities'!$F$3:$W$2013,17,0))&gt;0,vlookup(A981,'Input - Capacities'!$F$3:$W$2013,17,0),"-")</f>
        <v>#N/A</v>
      </c>
      <c r="M981" s="53" t="str">
        <f>if(len(vlookup(A981,'Input - Capacities'!$F$3:$W$2013,18,0))&gt;0,vlookup(A981,'Input - Capacities'!$F$3:$W$2013,18,0),"-")</f>
        <v>#N/A</v>
      </c>
    </row>
    <row r="982">
      <c r="A982" s="53" t="str">
        <f t="array" ref="A982">IFERROR(INDEX('Input - Capacities'!$F$3:$F$1128, MATCH(0,COUNTIF($A$1:A981, 'Input - Capacities'!$F$3:$F$1128), 0)),"")</f>
        <v/>
      </c>
      <c r="B982" s="53" t="str">
        <f t="shared" si="2"/>
        <v/>
      </c>
      <c r="C982" s="53" t="str">
        <f t="shared" si="3"/>
        <v/>
      </c>
      <c r="D982" s="53" t="str">
        <f t="shared" ref="D982:E982" si="983">left(B982,3)</f>
        <v/>
      </c>
      <c r="E982" s="53" t="str">
        <f t="shared" si="983"/>
        <v/>
      </c>
      <c r="F982" s="53">
        <f>max(SUMIFS('Input - Capacities'!$I$3:$I$1128,'Input - Capacities'!$F$3:$F$1128,A982))</f>
        <v>0</v>
      </c>
      <c r="G982" s="53">
        <f>max(SUMIFS('Input - Capacities'!$J$3:$J$1128,'Input - Capacities'!$F$3:$F$1128,A982))*-1</f>
        <v>0</v>
      </c>
      <c r="H982" s="53" t="str">
        <f>if(len(vlookup(A982,'Input - Capacities'!$F$3:$W$2013,6,0))&gt;0,vlookup(A982,'Input - Capacities'!$F$3:$W$2013,6,0),"-")</f>
        <v>#N/A</v>
      </c>
      <c r="I982" s="53" t="str">
        <f>if(len(vlookup(A982,'Input - Capacities'!$F$3:$W$2013,7,0))&gt;0,vlookup(A982,'Input - Capacities'!$F$3:$W$2013,7,0),"-")</f>
        <v>#N/A</v>
      </c>
      <c r="J982" s="55" t="str">
        <f>if(len(vlookup(A982,'Input - Capacities'!$F$3:$W$2013,13,0))&gt;0,vlookup(A982,'Input - Capacities'!$F$3:$W$2013,13,0),"-")</f>
        <v>#N/A</v>
      </c>
      <c r="K982" s="55" t="str">
        <f>if(len(vlookup(A982,'Input - Capacities'!$F$3:$W$2013,14,0))&gt;0,vlookup(A982,'Input - Capacities'!$F$3:$W$2013,14,0),"-")</f>
        <v>#N/A</v>
      </c>
      <c r="L982" s="53" t="str">
        <f>if(len(vlookup(A982,'Input - Capacities'!$F$3:$W$2013,17,0))&gt;0,vlookup(A982,'Input - Capacities'!$F$3:$W$2013,17,0),"-")</f>
        <v>#N/A</v>
      </c>
      <c r="M982" s="53" t="str">
        <f>if(len(vlookup(A982,'Input - Capacities'!$F$3:$W$2013,18,0))&gt;0,vlookup(A982,'Input - Capacities'!$F$3:$W$2013,18,0),"-")</f>
        <v>#N/A</v>
      </c>
    </row>
    <row r="983">
      <c r="A983" s="53" t="str">
        <f t="array" ref="A983">IFERROR(INDEX('Input - Capacities'!$F$3:$F$1128, MATCH(0,COUNTIF($A$1:A982, 'Input - Capacities'!$F$3:$F$1128), 0)),"")</f>
        <v/>
      </c>
      <c r="B983" s="53" t="str">
        <f t="shared" si="2"/>
        <v/>
      </c>
      <c r="C983" s="53" t="str">
        <f t="shared" si="3"/>
        <v/>
      </c>
      <c r="D983" s="53" t="str">
        <f t="shared" ref="D983:E983" si="984">left(B983,3)</f>
        <v/>
      </c>
      <c r="E983" s="53" t="str">
        <f t="shared" si="984"/>
        <v/>
      </c>
      <c r="F983" s="53">
        <f>max(SUMIFS('Input - Capacities'!$I$3:$I$1128,'Input - Capacities'!$F$3:$F$1128,A983))</f>
        <v>0</v>
      </c>
      <c r="G983" s="53">
        <f>max(SUMIFS('Input - Capacities'!$J$3:$J$1128,'Input - Capacities'!$F$3:$F$1128,A983))*-1</f>
        <v>0</v>
      </c>
      <c r="H983" s="53" t="str">
        <f>if(len(vlookup(A983,'Input - Capacities'!$F$3:$W$2013,6,0))&gt;0,vlookup(A983,'Input - Capacities'!$F$3:$W$2013,6,0),"-")</f>
        <v>#N/A</v>
      </c>
      <c r="I983" s="53" t="str">
        <f>if(len(vlookup(A983,'Input - Capacities'!$F$3:$W$2013,7,0))&gt;0,vlookup(A983,'Input - Capacities'!$F$3:$W$2013,7,0),"-")</f>
        <v>#N/A</v>
      </c>
      <c r="J983" s="55" t="str">
        <f>if(len(vlookup(A983,'Input - Capacities'!$F$3:$W$2013,13,0))&gt;0,vlookup(A983,'Input - Capacities'!$F$3:$W$2013,13,0),"-")</f>
        <v>#N/A</v>
      </c>
      <c r="K983" s="55" t="str">
        <f>if(len(vlookup(A983,'Input - Capacities'!$F$3:$W$2013,14,0))&gt;0,vlookup(A983,'Input - Capacities'!$F$3:$W$2013,14,0),"-")</f>
        <v>#N/A</v>
      </c>
      <c r="L983" s="53" t="str">
        <f>if(len(vlookup(A983,'Input - Capacities'!$F$3:$W$2013,17,0))&gt;0,vlookup(A983,'Input - Capacities'!$F$3:$W$2013,17,0),"-")</f>
        <v>#N/A</v>
      </c>
      <c r="M983" s="53" t="str">
        <f>if(len(vlookup(A983,'Input - Capacities'!$F$3:$W$2013,18,0))&gt;0,vlookup(A983,'Input - Capacities'!$F$3:$W$2013,18,0),"-")</f>
        <v>#N/A</v>
      </c>
    </row>
    <row r="984">
      <c r="A984" s="53" t="str">
        <f t="array" ref="A984">IFERROR(INDEX('Input - Capacities'!$F$3:$F$1128, MATCH(0,COUNTIF($A$1:A983, 'Input - Capacities'!$F$3:$F$1128), 0)),"")</f>
        <v/>
      </c>
      <c r="B984" s="53" t="str">
        <f t="shared" si="2"/>
        <v/>
      </c>
      <c r="C984" s="53" t="str">
        <f t="shared" si="3"/>
        <v/>
      </c>
      <c r="D984" s="53" t="str">
        <f t="shared" ref="D984:E984" si="985">left(B984,3)</f>
        <v/>
      </c>
      <c r="E984" s="53" t="str">
        <f t="shared" si="985"/>
        <v/>
      </c>
      <c r="F984" s="53">
        <f>max(SUMIFS('Input - Capacities'!$I$3:$I$1128,'Input - Capacities'!$F$3:$F$1128,A984))</f>
        <v>0</v>
      </c>
      <c r="G984" s="53">
        <f>max(SUMIFS('Input - Capacities'!$J$3:$J$1128,'Input - Capacities'!$F$3:$F$1128,A984))*-1</f>
        <v>0</v>
      </c>
      <c r="H984" s="53" t="str">
        <f>if(len(vlookup(A984,'Input - Capacities'!$F$3:$W$2013,6,0))&gt;0,vlookup(A984,'Input - Capacities'!$F$3:$W$2013,6,0),"-")</f>
        <v>#N/A</v>
      </c>
      <c r="I984" s="53" t="str">
        <f>if(len(vlookup(A984,'Input - Capacities'!$F$3:$W$2013,7,0))&gt;0,vlookup(A984,'Input - Capacities'!$F$3:$W$2013,7,0),"-")</f>
        <v>#N/A</v>
      </c>
      <c r="J984" s="55" t="str">
        <f>if(len(vlookup(A984,'Input - Capacities'!$F$3:$W$2013,13,0))&gt;0,vlookup(A984,'Input - Capacities'!$F$3:$W$2013,13,0),"-")</f>
        <v>#N/A</v>
      </c>
      <c r="K984" s="55" t="str">
        <f>if(len(vlookup(A984,'Input - Capacities'!$F$3:$W$2013,14,0))&gt;0,vlookup(A984,'Input - Capacities'!$F$3:$W$2013,14,0),"-")</f>
        <v>#N/A</v>
      </c>
      <c r="L984" s="53" t="str">
        <f>if(len(vlookup(A984,'Input - Capacities'!$F$3:$W$2013,17,0))&gt;0,vlookup(A984,'Input - Capacities'!$F$3:$W$2013,17,0),"-")</f>
        <v>#N/A</v>
      </c>
      <c r="M984" s="53" t="str">
        <f>if(len(vlookup(A984,'Input - Capacities'!$F$3:$W$2013,18,0))&gt;0,vlookup(A984,'Input - Capacities'!$F$3:$W$2013,18,0),"-")</f>
        <v>#N/A</v>
      </c>
    </row>
    <row r="985">
      <c r="A985" s="53" t="str">
        <f t="array" ref="A985">IFERROR(INDEX('Input - Capacities'!$F$3:$F$1128, MATCH(0,COUNTIF($A$1:A984, 'Input - Capacities'!$F$3:$F$1128), 0)),"")</f>
        <v/>
      </c>
      <c r="B985" s="53" t="str">
        <f t="shared" si="2"/>
        <v/>
      </c>
      <c r="C985" s="53" t="str">
        <f t="shared" si="3"/>
        <v/>
      </c>
      <c r="D985" s="53" t="str">
        <f t="shared" ref="D985:E985" si="986">left(B985,3)</f>
        <v/>
      </c>
      <c r="E985" s="53" t="str">
        <f t="shared" si="986"/>
        <v/>
      </c>
      <c r="F985" s="53">
        <f>max(SUMIFS('Input - Capacities'!$I$3:$I$1128,'Input - Capacities'!$F$3:$F$1128,A985))</f>
        <v>0</v>
      </c>
      <c r="G985" s="53">
        <f>max(SUMIFS('Input - Capacities'!$J$3:$J$1128,'Input - Capacities'!$F$3:$F$1128,A985))*-1</f>
        <v>0</v>
      </c>
      <c r="H985" s="53" t="str">
        <f>if(len(vlookup(A985,'Input - Capacities'!$F$3:$W$2013,6,0))&gt;0,vlookup(A985,'Input - Capacities'!$F$3:$W$2013,6,0),"-")</f>
        <v>#N/A</v>
      </c>
      <c r="I985" s="53" t="str">
        <f>if(len(vlookup(A985,'Input - Capacities'!$F$3:$W$2013,7,0))&gt;0,vlookup(A985,'Input - Capacities'!$F$3:$W$2013,7,0),"-")</f>
        <v>#N/A</v>
      </c>
      <c r="J985" s="55" t="str">
        <f>if(len(vlookup(A985,'Input - Capacities'!$F$3:$W$2013,13,0))&gt;0,vlookup(A985,'Input - Capacities'!$F$3:$W$2013,13,0),"-")</f>
        <v>#N/A</v>
      </c>
      <c r="K985" s="55" t="str">
        <f>if(len(vlookup(A985,'Input - Capacities'!$F$3:$W$2013,14,0))&gt;0,vlookup(A985,'Input - Capacities'!$F$3:$W$2013,14,0),"-")</f>
        <v>#N/A</v>
      </c>
      <c r="L985" s="53" t="str">
        <f>if(len(vlookup(A985,'Input - Capacities'!$F$3:$W$2013,17,0))&gt;0,vlookup(A985,'Input - Capacities'!$F$3:$W$2013,17,0),"-")</f>
        <v>#N/A</v>
      </c>
      <c r="M985" s="53" t="str">
        <f>if(len(vlookup(A985,'Input - Capacities'!$F$3:$W$2013,18,0))&gt;0,vlookup(A985,'Input - Capacities'!$F$3:$W$2013,18,0),"-")</f>
        <v>#N/A</v>
      </c>
    </row>
    <row r="986">
      <c r="A986" s="53" t="str">
        <f t="array" ref="A986">IFERROR(INDEX('Input - Capacities'!$F$3:$F$1128, MATCH(0,COUNTIF($A$1:A985, 'Input - Capacities'!$F$3:$F$1128), 0)),"")</f>
        <v/>
      </c>
      <c r="B986" s="53" t="str">
        <f t="shared" si="2"/>
        <v/>
      </c>
      <c r="C986" s="53" t="str">
        <f t="shared" si="3"/>
        <v/>
      </c>
      <c r="D986" s="53" t="str">
        <f t="shared" ref="D986:E986" si="987">left(B986,3)</f>
        <v/>
      </c>
      <c r="E986" s="53" t="str">
        <f t="shared" si="987"/>
        <v/>
      </c>
      <c r="F986" s="53">
        <f>max(SUMIFS('Input - Capacities'!$I$3:$I$1128,'Input - Capacities'!$F$3:$F$1128,A986))</f>
        <v>0</v>
      </c>
      <c r="G986" s="53">
        <f>max(SUMIFS('Input - Capacities'!$J$3:$J$1128,'Input - Capacities'!$F$3:$F$1128,A986))*-1</f>
        <v>0</v>
      </c>
      <c r="H986" s="53" t="str">
        <f>if(len(vlookup(A986,'Input - Capacities'!$F$3:$W$2013,6,0))&gt;0,vlookup(A986,'Input - Capacities'!$F$3:$W$2013,6,0),"-")</f>
        <v>#N/A</v>
      </c>
      <c r="I986" s="53" t="str">
        <f>if(len(vlookup(A986,'Input - Capacities'!$F$3:$W$2013,7,0))&gt;0,vlookup(A986,'Input - Capacities'!$F$3:$W$2013,7,0),"-")</f>
        <v>#N/A</v>
      </c>
      <c r="J986" s="55" t="str">
        <f>if(len(vlookup(A986,'Input - Capacities'!$F$3:$W$2013,13,0))&gt;0,vlookup(A986,'Input - Capacities'!$F$3:$W$2013,13,0),"-")</f>
        <v>#N/A</v>
      </c>
      <c r="K986" s="55" t="str">
        <f>if(len(vlookup(A986,'Input - Capacities'!$F$3:$W$2013,14,0))&gt;0,vlookup(A986,'Input - Capacities'!$F$3:$W$2013,14,0),"-")</f>
        <v>#N/A</v>
      </c>
      <c r="L986" s="53" t="str">
        <f>if(len(vlookup(A986,'Input - Capacities'!$F$3:$W$2013,17,0))&gt;0,vlookup(A986,'Input - Capacities'!$F$3:$W$2013,17,0),"-")</f>
        <v>#N/A</v>
      </c>
      <c r="M986" s="53" t="str">
        <f>if(len(vlookup(A986,'Input - Capacities'!$F$3:$W$2013,18,0))&gt;0,vlookup(A986,'Input - Capacities'!$F$3:$W$2013,18,0),"-")</f>
        <v>#N/A</v>
      </c>
    </row>
    <row r="987">
      <c r="A987" s="53" t="str">
        <f t="array" ref="A987">IFERROR(INDEX('Input - Capacities'!$F$3:$F$1128, MATCH(0,COUNTIF($A$1:A986, 'Input - Capacities'!$F$3:$F$1128), 0)),"")</f>
        <v/>
      </c>
      <c r="B987" s="53" t="str">
        <f t="shared" si="2"/>
        <v/>
      </c>
      <c r="C987" s="53" t="str">
        <f t="shared" si="3"/>
        <v/>
      </c>
      <c r="D987" s="53" t="str">
        <f t="shared" ref="D987:E987" si="988">left(B987,3)</f>
        <v/>
      </c>
      <c r="E987" s="53" t="str">
        <f t="shared" si="988"/>
        <v/>
      </c>
      <c r="F987" s="53">
        <f>max(SUMIFS('Input - Capacities'!$I$3:$I$1128,'Input - Capacities'!$F$3:$F$1128,A987))</f>
        <v>0</v>
      </c>
      <c r="G987" s="53">
        <f>max(SUMIFS('Input - Capacities'!$J$3:$J$1128,'Input - Capacities'!$F$3:$F$1128,A987))*-1</f>
        <v>0</v>
      </c>
      <c r="H987" s="53" t="str">
        <f>if(len(vlookup(A987,'Input - Capacities'!$F$3:$W$2013,6,0))&gt;0,vlookup(A987,'Input - Capacities'!$F$3:$W$2013,6,0),"-")</f>
        <v>#N/A</v>
      </c>
      <c r="I987" s="53" t="str">
        <f>if(len(vlookup(A987,'Input - Capacities'!$F$3:$W$2013,7,0))&gt;0,vlookup(A987,'Input - Capacities'!$F$3:$W$2013,7,0),"-")</f>
        <v>#N/A</v>
      </c>
      <c r="J987" s="55" t="str">
        <f>if(len(vlookup(A987,'Input - Capacities'!$F$3:$W$2013,13,0))&gt;0,vlookup(A987,'Input - Capacities'!$F$3:$W$2013,13,0),"-")</f>
        <v>#N/A</v>
      </c>
      <c r="K987" s="55" t="str">
        <f>if(len(vlookup(A987,'Input - Capacities'!$F$3:$W$2013,14,0))&gt;0,vlookup(A987,'Input - Capacities'!$F$3:$W$2013,14,0),"-")</f>
        <v>#N/A</v>
      </c>
      <c r="L987" s="53" t="str">
        <f>if(len(vlookup(A987,'Input - Capacities'!$F$3:$W$2013,17,0))&gt;0,vlookup(A987,'Input - Capacities'!$F$3:$W$2013,17,0),"-")</f>
        <v>#N/A</v>
      </c>
      <c r="M987" s="53" t="str">
        <f>if(len(vlookup(A987,'Input - Capacities'!$F$3:$W$2013,18,0))&gt;0,vlookup(A987,'Input - Capacities'!$F$3:$W$2013,18,0),"-")</f>
        <v>#N/A</v>
      </c>
    </row>
    <row r="988">
      <c r="A988" s="53" t="str">
        <f t="array" ref="A988">IFERROR(INDEX('Input - Capacities'!$F$3:$F$1128, MATCH(0,COUNTIF($A$1:A987, 'Input - Capacities'!$F$3:$F$1128), 0)),"")</f>
        <v/>
      </c>
      <c r="B988" s="53" t="str">
        <f t="shared" si="2"/>
        <v/>
      </c>
      <c r="C988" s="53" t="str">
        <f t="shared" si="3"/>
        <v/>
      </c>
      <c r="D988" s="53" t="str">
        <f t="shared" ref="D988:E988" si="989">left(B988,3)</f>
        <v/>
      </c>
      <c r="E988" s="53" t="str">
        <f t="shared" si="989"/>
        <v/>
      </c>
      <c r="F988" s="53">
        <f>max(SUMIFS('Input - Capacities'!$I$3:$I$1128,'Input - Capacities'!$F$3:$F$1128,A988))</f>
        <v>0</v>
      </c>
      <c r="G988" s="53">
        <f>max(SUMIFS('Input - Capacities'!$J$3:$J$1128,'Input - Capacities'!$F$3:$F$1128,A988))*-1</f>
        <v>0</v>
      </c>
      <c r="H988" s="53" t="str">
        <f>if(len(vlookup(A988,'Input - Capacities'!$F$3:$W$2013,6,0))&gt;0,vlookup(A988,'Input - Capacities'!$F$3:$W$2013,6,0),"-")</f>
        <v>#N/A</v>
      </c>
      <c r="I988" s="53" t="str">
        <f>if(len(vlookup(A988,'Input - Capacities'!$F$3:$W$2013,7,0))&gt;0,vlookup(A988,'Input - Capacities'!$F$3:$W$2013,7,0),"-")</f>
        <v>#N/A</v>
      </c>
      <c r="J988" s="55" t="str">
        <f>if(len(vlookup(A988,'Input - Capacities'!$F$3:$W$2013,13,0))&gt;0,vlookup(A988,'Input - Capacities'!$F$3:$W$2013,13,0),"-")</f>
        <v>#N/A</v>
      </c>
      <c r="K988" s="55" t="str">
        <f>if(len(vlookup(A988,'Input - Capacities'!$F$3:$W$2013,14,0))&gt;0,vlookup(A988,'Input - Capacities'!$F$3:$W$2013,14,0),"-")</f>
        <v>#N/A</v>
      </c>
      <c r="L988" s="53" t="str">
        <f>if(len(vlookup(A988,'Input - Capacities'!$F$3:$W$2013,17,0))&gt;0,vlookup(A988,'Input - Capacities'!$F$3:$W$2013,17,0),"-")</f>
        <v>#N/A</v>
      </c>
      <c r="M988" s="53" t="str">
        <f>if(len(vlookup(A988,'Input - Capacities'!$F$3:$W$2013,18,0))&gt;0,vlookup(A988,'Input - Capacities'!$F$3:$W$2013,18,0),"-")</f>
        <v>#N/A</v>
      </c>
    </row>
    <row r="989">
      <c r="A989" s="53" t="str">
        <f t="array" ref="A989">IFERROR(INDEX('Input - Capacities'!$F$3:$F$1128, MATCH(0,COUNTIF($A$1:A988, 'Input - Capacities'!$F$3:$F$1128), 0)),"")</f>
        <v/>
      </c>
      <c r="B989" s="53" t="str">
        <f t="shared" si="2"/>
        <v/>
      </c>
      <c r="C989" s="53" t="str">
        <f t="shared" si="3"/>
        <v/>
      </c>
      <c r="D989" s="53" t="str">
        <f t="shared" ref="D989:E989" si="990">left(B989,3)</f>
        <v/>
      </c>
      <c r="E989" s="53" t="str">
        <f t="shared" si="990"/>
        <v/>
      </c>
      <c r="F989" s="53">
        <f>max(SUMIFS('Input - Capacities'!$I$3:$I$1128,'Input - Capacities'!$F$3:$F$1128,A989))</f>
        <v>0</v>
      </c>
      <c r="G989" s="53">
        <f>max(SUMIFS('Input - Capacities'!$J$3:$J$1128,'Input - Capacities'!$F$3:$F$1128,A989))*-1</f>
        <v>0</v>
      </c>
      <c r="H989" s="53" t="str">
        <f>if(len(vlookup(A989,'Input - Capacities'!$F$3:$W$2013,6,0))&gt;0,vlookup(A989,'Input - Capacities'!$F$3:$W$2013,6,0),"-")</f>
        <v>#N/A</v>
      </c>
      <c r="I989" s="53" t="str">
        <f>if(len(vlookup(A989,'Input - Capacities'!$F$3:$W$2013,7,0))&gt;0,vlookup(A989,'Input - Capacities'!$F$3:$W$2013,7,0),"-")</f>
        <v>#N/A</v>
      </c>
      <c r="J989" s="55" t="str">
        <f>if(len(vlookup(A989,'Input - Capacities'!$F$3:$W$2013,13,0))&gt;0,vlookup(A989,'Input - Capacities'!$F$3:$W$2013,13,0),"-")</f>
        <v>#N/A</v>
      </c>
      <c r="K989" s="55" t="str">
        <f>if(len(vlookup(A989,'Input - Capacities'!$F$3:$W$2013,14,0))&gt;0,vlookup(A989,'Input - Capacities'!$F$3:$W$2013,14,0),"-")</f>
        <v>#N/A</v>
      </c>
      <c r="L989" s="53" t="str">
        <f>if(len(vlookup(A989,'Input - Capacities'!$F$3:$W$2013,17,0))&gt;0,vlookup(A989,'Input - Capacities'!$F$3:$W$2013,17,0),"-")</f>
        <v>#N/A</v>
      </c>
      <c r="M989" s="53" t="str">
        <f>if(len(vlookup(A989,'Input - Capacities'!$F$3:$W$2013,18,0))&gt;0,vlookup(A989,'Input - Capacities'!$F$3:$W$2013,18,0),"-")</f>
        <v>#N/A</v>
      </c>
    </row>
    <row r="990">
      <c r="A990" s="53" t="str">
        <f t="array" ref="A990">IFERROR(INDEX('Input - Capacities'!$F$3:$F$1128, MATCH(0,COUNTIF($A$1:A989, 'Input - Capacities'!$F$3:$F$1128), 0)),"")</f>
        <v/>
      </c>
      <c r="B990" s="53" t="str">
        <f t="shared" si="2"/>
        <v/>
      </c>
      <c r="C990" s="53" t="str">
        <f t="shared" si="3"/>
        <v/>
      </c>
      <c r="D990" s="53" t="str">
        <f t="shared" ref="D990:E990" si="991">left(B990,3)</f>
        <v/>
      </c>
      <c r="E990" s="53" t="str">
        <f t="shared" si="991"/>
        <v/>
      </c>
      <c r="F990" s="53">
        <f>max(SUMIFS('Input - Capacities'!$I$3:$I$1128,'Input - Capacities'!$F$3:$F$1128,A990))</f>
        <v>0</v>
      </c>
      <c r="G990" s="53">
        <f>max(SUMIFS('Input - Capacities'!$J$3:$J$1128,'Input - Capacities'!$F$3:$F$1128,A990))*-1</f>
        <v>0</v>
      </c>
      <c r="H990" s="53" t="str">
        <f>if(len(vlookup(A990,'Input - Capacities'!$F$3:$W$2013,6,0))&gt;0,vlookup(A990,'Input - Capacities'!$F$3:$W$2013,6,0),"-")</f>
        <v>#N/A</v>
      </c>
      <c r="I990" s="53" t="str">
        <f>if(len(vlookup(A990,'Input - Capacities'!$F$3:$W$2013,7,0))&gt;0,vlookup(A990,'Input - Capacities'!$F$3:$W$2013,7,0),"-")</f>
        <v>#N/A</v>
      </c>
      <c r="J990" s="55" t="str">
        <f>if(len(vlookup(A990,'Input - Capacities'!$F$3:$W$2013,13,0))&gt;0,vlookup(A990,'Input - Capacities'!$F$3:$W$2013,13,0),"-")</f>
        <v>#N/A</v>
      </c>
      <c r="K990" s="55" t="str">
        <f>if(len(vlookup(A990,'Input - Capacities'!$F$3:$W$2013,14,0))&gt;0,vlookup(A990,'Input - Capacities'!$F$3:$W$2013,14,0),"-")</f>
        <v>#N/A</v>
      </c>
      <c r="L990" s="53" t="str">
        <f>if(len(vlookup(A990,'Input - Capacities'!$F$3:$W$2013,17,0))&gt;0,vlookup(A990,'Input - Capacities'!$F$3:$W$2013,17,0),"-")</f>
        <v>#N/A</v>
      </c>
      <c r="M990" s="53" t="str">
        <f>if(len(vlookup(A990,'Input - Capacities'!$F$3:$W$2013,18,0))&gt;0,vlookup(A990,'Input - Capacities'!$F$3:$W$2013,18,0),"-")</f>
        <v>#N/A</v>
      </c>
    </row>
    <row r="991">
      <c r="A991" s="53" t="str">
        <f t="array" ref="A991">IFERROR(INDEX('Input - Capacities'!$F$3:$F$1128, MATCH(0,COUNTIF($A$1:A990, 'Input - Capacities'!$F$3:$F$1128), 0)),"")</f>
        <v/>
      </c>
      <c r="B991" s="53" t="str">
        <f t="shared" si="2"/>
        <v/>
      </c>
      <c r="C991" s="53" t="str">
        <f t="shared" si="3"/>
        <v/>
      </c>
      <c r="D991" s="53" t="str">
        <f t="shared" ref="D991:E991" si="992">left(B991,3)</f>
        <v/>
      </c>
      <c r="E991" s="53" t="str">
        <f t="shared" si="992"/>
        <v/>
      </c>
      <c r="F991" s="53">
        <f>max(SUMIFS('Input - Capacities'!$I$3:$I$1128,'Input - Capacities'!$F$3:$F$1128,A991))</f>
        <v>0</v>
      </c>
      <c r="G991" s="53">
        <f>max(SUMIFS('Input - Capacities'!$J$3:$J$1128,'Input - Capacities'!$F$3:$F$1128,A991))*-1</f>
        <v>0</v>
      </c>
      <c r="H991" s="53" t="str">
        <f>if(len(vlookup(A991,'Input - Capacities'!$F$3:$W$2013,6,0))&gt;0,vlookup(A991,'Input - Capacities'!$F$3:$W$2013,6,0),"-")</f>
        <v>#N/A</v>
      </c>
      <c r="I991" s="53" t="str">
        <f>if(len(vlookup(A991,'Input - Capacities'!$F$3:$W$2013,7,0))&gt;0,vlookup(A991,'Input - Capacities'!$F$3:$W$2013,7,0),"-")</f>
        <v>#N/A</v>
      </c>
      <c r="J991" s="55" t="str">
        <f>if(len(vlookup(A991,'Input - Capacities'!$F$3:$W$2013,13,0))&gt;0,vlookup(A991,'Input - Capacities'!$F$3:$W$2013,13,0),"-")</f>
        <v>#N/A</v>
      </c>
      <c r="K991" s="55" t="str">
        <f>if(len(vlookup(A991,'Input - Capacities'!$F$3:$W$2013,14,0))&gt;0,vlookup(A991,'Input - Capacities'!$F$3:$W$2013,14,0),"-")</f>
        <v>#N/A</v>
      </c>
      <c r="L991" s="53" t="str">
        <f>if(len(vlookup(A991,'Input - Capacities'!$F$3:$W$2013,17,0))&gt;0,vlookup(A991,'Input - Capacities'!$F$3:$W$2013,17,0),"-")</f>
        <v>#N/A</v>
      </c>
      <c r="M991" s="53" t="str">
        <f>if(len(vlookup(A991,'Input - Capacities'!$F$3:$W$2013,18,0))&gt;0,vlookup(A991,'Input - Capacities'!$F$3:$W$2013,18,0),"-")</f>
        <v>#N/A</v>
      </c>
    </row>
    <row r="992">
      <c r="A992" s="53" t="str">
        <f t="array" ref="A992">IFERROR(INDEX('Input - Capacities'!$F$3:$F$1128, MATCH(0,COUNTIF($A$1:A991, 'Input - Capacities'!$F$3:$F$1128), 0)),"")</f>
        <v/>
      </c>
      <c r="B992" s="53" t="str">
        <f t="shared" si="2"/>
        <v/>
      </c>
      <c r="C992" s="53" t="str">
        <f t="shared" si="3"/>
        <v/>
      </c>
      <c r="D992" s="53" t="str">
        <f t="shared" ref="D992:E992" si="993">left(B992,3)</f>
        <v/>
      </c>
      <c r="E992" s="53" t="str">
        <f t="shared" si="993"/>
        <v/>
      </c>
      <c r="F992" s="53">
        <f>max(SUMIFS('Input - Capacities'!$I$3:$I$1128,'Input - Capacities'!$F$3:$F$1128,A992))</f>
        <v>0</v>
      </c>
      <c r="G992" s="53">
        <f>max(SUMIFS('Input - Capacities'!$J$3:$J$1128,'Input - Capacities'!$F$3:$F$1128,A992))*-1</f>
        <v>0</v>
      </c>
      <c r="H992" s="53" t="str">
        <f>if(len(vlookup(A992,'Input - Capacities'!$F$3:$W$2013,6,0))&gt;0,vlookup(A992,'Input - Capacities'!$F$3:$W$2013,6,0),"-")</f>
        <v>#N/A</v>
      </c>
      <c r="I992" s="53" t="str">
        <f>if(len(vlookup(A992,'Input - Capacities'!$F$3:$W$2013,7,0))&gt;0,vlookup(A992,'Input - Capacities'!$F$3:$W$2013,7,0),"-")</f>
        <v>#N/A</v>
      </c>
      <c r="J992" s="55" t="str">
        <f>if(len(vlookup(A992,'Input - Capacities'!$F$3:$W$2013,13,0))&gt;0,vlookup(A992,'Input - Capacities'!$F$3:$W$2013,13,0),"-")</f>
        <v>#N/A</v>
      </c>
      <c r="K992" s="55" t="str">
        <f>if(len(vlookup(A992,'Input - Capacities'!$F$3:$W$2013,14,0))&gt;0,vlookup(A992,'Input - Capacities'!$F$3:$W$2013,14,0),"-")</f>
        <v>#N/A</v>
      </c>
      <c r="L992" s="53" t="str">
        <f>if(len(vlookup(A992,'Input - Capacities'!$F$3:$W$2013,17,0))&gt;0,vlookup(A992,'Input - Capacities'!$F$3:$W$2013,17,0),"-")</f>
        <v>#N/A</v>
      </c>
      <c r="M992" s="53" t="str">
        <f>if(len(vlookup(A992,'Input - Capacities'!$F$3:$W$2013,18,0))&gt;0,vlookup(A992,'Input - Capacities'!$F$3:$W$2013,18,0),"-")</f>
        <v>#N/A</v>
      </c>
    </row>
    <row r="993">
      <c r="A993" s="53" t="str">
        <f t="array" ref="A993">IFERROR(INDEX('Input - Capacities'!$F$3:$F$1128, MATCH(0,COUNTIF($A$1:A992, 'Input - Capacities'!$F$3:$F$1128), 0)),"")</f>
        <v/>
      </c>
      <c r="B993" s="53" t="str">
        <f t="shared" si="2"/>
        <v/>
      </c>
      <c r="C993" s="53" t="str">
        <f t="shared" si="3"/>
        <v/>
      </c>
      <c r="D993" s="53" t="str">
        <f t="shared" ref="D993:E993" si="994">left(B993,3)</f>
        <v/>
      </c>
      <c r="E993" s="53" t="str">
        <f t="shared" si="994"/>
        <v/>
      </c>
      <c r="F993" s="53">
        <f>max(SUMIFS('Input - Capacities'!$I$3:$I$1128,'Input - Capacities'!$F$3:$F$1128,A993))</f>
        <v>0</v>
      </c>
      <c r="G993" s="53">
        <f>max(SUMIFS('Input - Capacities'!$J$3:$J$1128,'Input - Capacities'!$F$3:$F$1128,A993))*-1</f>
        <v>0</v>
      </c>
      <c r="H993" s="53" t="str">
        <f>if(len(vlookup(A993,'Input - Capacities'!$F$3:$W$2013,6,0))&gt;0,vlookup(A993,'Input - Capacities'!$F$3:$W$2013,6,0),"-")</f>
        <v>#N/A</v>
      </c>
      <c r="I993" s="53" t="str">
        <f>if(len(vlookup(A993,'Input - Capacities'!$F$3:$W$2013,7,0))&gt;0,vlookup(A993,'Input - Capacities'!$F$3:$W$2013,7,0),"-")</f>
        <v>#N/A</v>
      </c>
      <c r="J993" s="55" t="str">
        <f>if(len(vlookup(A993,'Input - Capacities'!$F$3:$W$2013,13,0))&gt;0,vlookup(A993,'Input - Capacities'!$F$3:$W$2013,13,0),"-")</f>
        <v>#N/A</v>
      </c>
      <c r="K993" s="55" t="str">
        <f>if(len(vlookup(A993,'Input - Capacities'!$F$3:$W$2013,14,0))&gt;0,vlookup(A993,'Input - Capacities'!$F$3:$W$2013,14,0),"-")</f>
        <v>#N/A</v>
      </c>
      <c r="L993" s="53" t="str">
        <f>if(len(vlookup(A993,'Input - Capacities'!$F$3:$W$2013,17,0))&gt;0,vlookup(A993,'Input - Capacities'!$F$3:$W$2013,17,0),"-")</f>
        <v>#N/A</v>
      </c>
      <c r="M993" s="53" t="str">
        <f>if(len(vlookup(A993,'Input - Capacities'!$F$3:$W$2013,18,0))&gt;0,vlookup(A993,'Input - Capacities'!$F$3:$W$2013,18,0),"-")</f>
        <v>#N/A</v>
      </c>
    </row>
    <row r="994">
      <c r="A994" s="53" t="str">
        <f t="array" ref="A994">IFERROR(INDEX('Input - Capacities'!$F$3:$F$1128, MATCH(0,COUNTIF($A$1:A993, 'Input - Capacities'!$F$3:$F$1128), 0)),"")</f>
        <v/>
      </c>
      <c r="B994" s="53" t="str">
        <f t="shared" si="2"/>
        <v/>
      </c>
      <c r="C994" s="53" t="str">
        <f t="shared" si="3"/>
        <v/>
      </c>
      <c r="D994" s="53" t="str">
        <f t="shared" ref="D994:E994" si="995">left(B994,3)</f>
        <v/>
      </c>
      <c r="E994" s="53" t="str">
        <f t="shared" si="995"/>
        <v/>
      </c>
      <c r="F994" s="53">
        <f>max(SUMIFS('Input - Capacities'!$I$3:$I$1128,'Input - Capacities'!$F$3:$F$1128,A994))</f>
        <v>0</v>
      </c>
      <c r="G994" s="53">
        <f>max(SUMIFS('Input - Capacities'!$J$3:$J$1128,'Input - Capacities'!$F$3:$F$1128,A994))*-1</f>
        <v>0</v>
      </c>
      <c r="H994" s="53" t="str">
        <f>if(len(vlookup(A994,'Input - Capacities'!$F$3:$W$2013,6,0))&gt;0,vlookup(A994,'Input - Capacities'!$F$3:$W$2013,6,0),"-")</f>
        <v>#N/A</v>
      </c>
      <c r="I994" s="53" t="str">
        <f>if(len(vlookup(A994,'Input - Capacities'!$F$3:$W$2013,7,0))&gt;0,vlookup(A994,'Input - Capacities'!$F$3:$W$2013,7,0),"-")</f>
        <v>#N/A</v>
      </c>
      <c r="J994" s="55" t="str">
        <f>if(len(vlookup(A994,'Input - Capacities'!$F$3:$W$2013,13,0))&gt;0,vlookup(A994,'Input - Capacities'!$F$3:$W$2013,13,0),"-")</f>
        <v>#N/A</v>
      </c>
      <c r="K994" s="55" t="str">
        <f>if(len(vlookup(A994,'Input - Capacities'!$F$3:$W$2013,14,0))&gt;0,vlookup(A994,'Input - Capacities'!$F$3:$W$2013,14,0),"-")</f>
        <v>#N/A</v>
      </c>
      <c r="L994" s="53" t="str">
        <f>if(len(vlookup(A994,'Input - Capacities'!$F$3:$W$2013,17,0))&gt;0,vlookup(A994,'Input - Capacities'!$F$3:$W$2013,17,0),"-")</f>
        <v>#N/A</v>
      </c>
      <c r="M994" s="53" t="str">
        <f>if(len(vlookup(A994,'Input - Capacities'!$F$3:$W$2013,18,0))&gt;0,vlookup(A994,'Input - Capacities'!$F$3:$W$2013,18,0),"-")</f>
        <v>#N/A</v>
      </c>
    </row>
    <row r="995">
      <c r="A995" s="53" t="str">
        <f t="array" ref="A995">IFERROR(INDEX('Input - Capacities'!$F$3:$F$1128, MATCH(0,COUNTIF($A$1:A994, 'Input - Capacities'!$F$3:$F$1128), 0)),"")</f>
        <v/>
      </c>
      <c r="B995" s="53" t="str">
        <f t="shared" si="2"/>
        <v/>
      </c>
      <c r="C995" s="53" t="str">
        <f t="shared" si="3"/>
        <v/>
      </c>
      <c r="D995" s="53" t="str">
        <f t="shared" ref="D995:E995" si="996">left(B995,3)</f>
        <v/>
      </c>
      <c r="E995" s="53" t="str">
        <f t="shared" si="996"/>
        <v/>
      </c>
      <c r="F995" s="53">
        <f>max(SUMIFS('Input - Capacities'!$I$3:$I$1128,'Input - Capacities'!$F$3:$F$1128,A995))</f>
        <v>0</v>
      </c>
      <c r="G995" s="53">
        <f>max(SUMIFS('Input - Capacities'!$J$3:$J$1128,'Input - Capacities'!$F$3:$F$1128,A995))*-1</f>
        <v>0</v>
      </c>
      <c r="H995" s="53" t="str">
        <f>if(len(vlookup(A995,'Input - Capacities'!$F$3:$W$2013,6,0))&gt;0,vlookup(A995,'Input - Capacities'!$F$3:$W$2013,6,0),"-")</f>
        <v>#N/A</v>
      </c>
      <c r="I995" s="53" t="str">
        <f>if(len(vlookup(A995,'Input - Capacities'!$F$3:$W$2013,7,0))&gt;0,vlookup(A995,'Input - Capacities'!$F$3:$W$2013,7,0),"-")</f>
        <v>#N/A</v>
      </c>
      <c r="J995" s="55" t="str">
        <f>if(len(vlookup(A995,'Input - Capacities'!$F$3:$W$2013,13,0))&gt;0,vlookup(A995,'Input - Capacities'!$F$3:$W$2013,13,0),"-")</f>
        <v>#N/A</v>
      </c>
      <c r="K995" s="55" t="str">
        <f>if(len(vlookup(A995,'Input - Capacities'!$F$3:$W$2013,14,0))&gt;0,vlookup(A995,'Input - Capacities'!$F$3:$W$2013,14,0),"-")</f>
        <v>#N/A</v>
      </c>
      <c r="L995" s="53" t="str">
        <f>if(len(vlookup(A995,'Input - Capacities'!$F$3:$W$2013,17,0))&gt;0,vlookup(A995,'Input - Capacities'!$F$3:$W$2013,17,0),"-")</f>
        <v>#N/A</v>
      </c>
      <c r="M995" s="53" t="str">
        <f>if(len(vlookup(A995,'Input - Capacities'!$F$3:$W$2013,18,0))&gt;0,vlookup(A995,'Input - Capacities'!$F$3:$W$2013,18,0),"-")</f>
        <v>#N/A</v>
      </c>
    </row>
    <row r="996">
      <c r="A996" s="53" t="str">
        <f t="array" ref="A996">IFERROR(INDEX('Input - Capacities'!$F$3:$F$1128, MATCH(0,COUNTIF($A$1:A995, 'Input - Capacities'!$F$3:$F$1128), 0)),"")</f>
        <v/>
      </c>
      <c r="B996" s="53" t="str">
        <f t="shared" si="2"/>
        <v/>
      </c>
      <c r="C996" s="53" t="str">
        <f t="shared" si="3"/>
        <v/>
      </c>
      <c r="D996" s="53" t="str">
        <f t="shared" ref="D996:E996" si="997">left(B996,3)</f>
        <v/>
      </c>
      <c r="E996" s="53" t="str">
        <f t="shared" si="997"/>
        <v/>
      </c>
      <c r="F996" s="53">
        <f>max(SUMIFS('Input - Capacities'!$I$3:$I$1128,'Input - Capacities'!$F$3:$F$1128,A996))</f>
        <v>0</v>
      </c>
      <c r="G996" s="53">
        <f>max(SUMIFS('Input - Capacities'!$J$3:$J$1128,'Input - Capacities'!$F$3:$F$1128,A996))*-1</f>
        <v>0</v>
      </c>
      <c r="H996" s="53" t="str">
        <f>if(len(vlookup(A996,'Input - Capacities'!$F$3:$W$2013,6,0))&gt;0,vlookup(A996,'Input - Capacities'!$F$3:$W$2013,6,0),"-")</f>
        <v>#N/A</v>
      </c>
      <c r="I996" s="53" t="str">
        <f>if(len(vlookup(A996,'Input - Capacities'!$F$3:$W$2013,7,0))&gt;0,vlookup(A996,'Input - Capacities'!$F$3:$W$2013,7,0),"-")</f>
        <v>#N/A</v>
      </c>
      <c r="J996" s="55" t="str">
        <f>if(len(vlookup(A996,'Input - Capacities'!$F$3:$W$2013,13,0))&gt;0,vlookup(A996,'Input - Capacities'!$F$3:$W$2013,13,0),"-")</f>
        <v>#N/A</v>
      </c>
      <c r="K996" s="55" t="str">
        <f>if(len(vlookup(A996,'Input - Capacities'!$F$3:$W$2013,14,0))&gt;0,vlookup(A996,'Input - Capacities'!$F$3:$W$2013,14,0),"-")</f>
        <v>#N/A</v>
      </c>
      <c r="L996" s="53" t="str">
        <f>if(len(vlookup(A996,'Input - Capacities'!$F$3:$W$2013,17,0))&gt;0,vlookup(A996,'Input - Capacities'!$F$3:$W$2013,17,0),"-")</f>
        <v>#N/A</v>
      </c>
      <c r="M996" s="53" t="str">
        <f>if(len(vlookup(A996,'Input - Capacities'!$F$3:$W$2013,18,0))&gt;0,vlookup(A996,'Input - Capacities'!$F$3:$W$2013,18,0),"-")</f>
        <v>#N/A</v>
      </c>
    </row>
    <row r="997">
      <c r="A997" s="53" t="str">
        <f t="array" ref="A997">IFERROR(INDEX('Input - Capacities'!$F$3:$F$1128, MATCH(0,COUNTIF($A$1:A996, 'Input - Capacities'!$F$3:$F$1128), 0)),"")</f>
        <v/>
      </c>
      <c r="B997" s="53" t="str">
        <f t="shared" si="2"/>
        <v/>
      </c>
      <c r="C997" s="53" t="str">
        <f t="shared" si="3"/>
        <v/>
      </c>
      <c r="D997" s="53" t="str">
        <f t="shared" ref="D997:E997" si="998">left(B997,3)</f>
        <v/>
      </c>
      <c r="E997" s="53" t="str">
        <f t="shared" si="998"/>
        <v/>
      </c>
      <c r="F997" s="53">
        <f>max(SUMIFS('Input - Capacities'!$I$3:$I$1128,'Input - Capacities'!$F$3:$F$1128,A997))</f>
        <v>0</v>
      </c>
      <c r="G997" s="53">
        <f>max(SUMIFS('Input - Capacities'!$J$3:$J$1128,'Input - Capacities'!$F$3:$F$1128,A997))*-1</f>
        <v>0</v>
      </c>
      <c r="H997" s="53" t="str">
        <f>if(len(vlookup(A997,'Input - Capacities'!$F$3:$W$2013,6,0))&gt;0,vlookup(A997,'Input - Capacities'!$F$3:$W$2013,6,0),"-")</f>
        <v>#N/A</v>
      </c>
      <c r="I997" s="53" t="str">
        <f>if(len(vlookup(A997,'Input - Capacities'!$F$3:$W$2013,7,0))&gt;0,vlookup(A997,'Input - Capacities'!$F$3:$W$2013,7,0),"-")</f>
        <v>#N/A</v>
      </c>
      <c r="J997" s="55" t="str">
        <f>if(len(vlookup(A997,'Input - Capacities'!$F$3:$W$2013,13,0))&gt;0,vlookup(A997,'Input - Capacities'!$F$3:$W$2013,13,0),"-")</f>
        <v>#N/A</v>
      </c>
      <c r="K997" s="55" t="str">
        <f>if(len(vlookup(A997,'Input - Capacities'!$F$3:$W$2013,14,0))&gt;0,vlookup(A997,'Input - Capacities'!$F$3:$W$2013,14,0),"-")</f>
        <v>#N/A</v>
      </c>
      <c r="L997" s="53" t="str">
        <f>if(len(vlookup(A997,'Input - Capacities'!$F$3:$W$2013,17,0))&gt;0,vlookup(A997,'Input - Capacities'!$F$3:$W$2013,17,0),"-")</f>
        <v>#N/A</v>
      </c>
      <c r="M997" s="53" t="str">
        <f>if(len(vlookup(A997,'Input - Capacities'!$F$3:$W$2013,18,0))&gt;0,vlookup(A997,'Input - Capacities'!$F$3:$W$2013,18,0),"-")</f>
        <v>#N/A</v>
      </c>
    </row>
    <row r="998">
      <c r="A998" s="53" t="str">
        <f t="array" ref="A998">IFERROR(INDEX('Input - Capacities'!$F$3:$F$1128, MATCH(0,COUNTIF($A$1:A997, 'Input - Capacities'!$F$3:$F$1128), 0)),"")</f>
        <v/>
      </c>
      <c r="B998" s="53" t="str">
        <f t="shared" si="2"/>
        <v/>
      </c>
      <c r="C998" s="53" t="str">
        <f t="shared" si="3"/>
        <v/>
      </c>
      <c r="D998" s="53" t="str">
        <f t="shared" ref="D998:E998" si="999">left(B998,3)</f>
        <v/>
      </c>
      <c r="E998" s="53" t="str">
        <f t="shared" si="999"/>
        <v/>
      </c>
      <c r="F998" s="53">
        <f>max(SUMIFS('Input - Capacities'!$I$3:$I$1128,'Input - Capacities'!$F$3:$F$1128,A998))</f>
        <v>0</v>
      </c>
      <c r="G998" s="53">
        <f>max(SUMIFS('Input - Capacities'!$J$3:$J$1128,'Input - Capacities'!$F$3:$F$1128,A998))*-1</f>
        <v>0</v>
      </c>
      <c r="H998" s="53" t="str">
        <f>if(len(vlookup(A998,'Input - Capacities'!$F$3:$W$2013,6,0))&gt;0,vlookup(A998,'Input - Capacities'!$F$3:$W$2013,6,0),"-")</f>
        <v>#N/A</v>
      </c>
      <c r="I998" s="53" t="str">
        <f>if(len(vlookup(A998,'Input - Capacities'!$F$3:$W$2013,7,0))&gt;0,vlookup(A998,'Input - Capacities'!$F$3:$W$2013,7,0),"-")</f>
        <v>#N/A</v>
      </c>
      <c r="J998" s="55" t="str">
        <f>if(len(vlookup(A998,'Input - Capacities'!$F$3:$W$2013,13,0))&gt;0,vlookup(A998,'Input - Capacities'!$F$3:$W$2013,13,0),"-")</f>
        <v>#N/A</v>
      </c>
      <c r="K998" s="55" t="str">
        <f>if(len(vlookup(A998,'Input - Capacities'!$F$3:$W$2013,14,0))&gt;0,vlookup(A998,'Input - Capacities'!$F$3:$W$2013,14,0),"-")</f>
        <v>#N/A</v>
      </c>
      <c r="L998" s="53" t="str">
        <f>if(len(vlookup(A998,'Input - Capacities'!$F$3:$W$2013,17,0))&gt;0,vlookup(A998,'Input - Capacities'!$F$3:$W$2013,17,0),"-")</f>
        <v>#N/A</v>
      </c>
      <c r="M998" s="53" t="str">
        <f>if(len(vlookup(A998,'Input - Capacities'!$F$3:$W$2013,18,0))&gt;0,vlookup(A998,'Input - Capacities'!$F$3:$W$2013,18,0),"-")</f>
        <v>#N/A</v>
      </c>
    </row>
    <row r="999">
      <c r="A999" s="53" t="str">
        <f t="array" ref="A999">IFERROR(INDEX('Input - Capacities'!$F$3:$F$1128, MATCH(0,COUNTIF($A$1:A998, 'Input - Capacities'!$F$3:$F$1128), 0)),"")</f>
        <v/>
      </c>
      <c r="B999" s="53" t="str">
        <f t="shared" si="2"/>
        <v/>
      </c>
      <c r="C999" s="53" t="str">
        <f t="shared" si="3"/>
        <v/>
      </c>
      <c r="D999" s="53" t="str">
        <f t="shared" ref="D999:E999" si="1000">left(B999,3)</f>
        <v/>
      </c>
      <c r="E999" s="53" t="str">
        <f t="shared" si="1000"/>
        <v/>
      </c>
      <c r="F999" s="53">
        <f>max(SUMIFS('Input - Capacities'!$I$3:$I$1128,'Input - Capacities'!$F$3:$F$1128,A999))</f>
        <v>0</v>
      </c>
      <c r="G999" s="53">
        <f>max(SUMIFS('Input - Capacities'!$J$3:$J$1128,'Input - Capacities'!$F$3:$F$1128,A999))*-1</f>
        <v>0</v>
      </c>
      <c r="H999" s="53" t="str">
        <f>if(len(vlookup(A999,'Input - Capacities'!$F$3:$W$2013,6,0))&gt;0,vlookup(A999,'Input - Capacities'!$F$3:$W$2013,6,0),"-")</f>
        <v>#N/A</v>
      </c>
      <c r="I999" s="53" t="str">
        <f>if(len(vlookup(A999,'Input - Capacities'!$F$3:$W$2013,7,0))&gt;0,vlookup(A999,'Input - Capacities'!$F$3:$W$2013,7,0),"-")</f>
        <v>#N/A</v>
      </c>
      <c r="J999" s="55" t="str">
        <f>if(len(vlookup(A999,'Input - Capacities'!$F$3:$W$2013,13,0))&gt;0,vlookup(A999,'Input - Capacities'!$F$3:$W$2013,13,0),"-")</f>
        <v>#N/A</v>
      </c>
      <c r="K999" s="55" t="str">
        <f>if(len(vlookup(A999,'Input - Capacities'!$F$3:$W$2013,14,0))&gt;0,vlookup(A999,'Input - Capacities'!$F$3:$W$2013,14,0),"-")</f>
        <v>#N/A</v>
      </c>
      <c r="L999" s="53" t="str">
        <f>if(len(vlookup(A999,'Input - Capacities'!$F$3:$W$2013,17,0))&gt;0,vlookup(A999,'Input - Capacities'!$F$3:$W$2013,17,0),"-")</f>
        <v>#N/A</v>
      </c>
      <c r="M999" s="53" t="str">
        <f>if(len(vlookup(A999,'Input - Capacities'!$F$3:$W$2013,18,0))&gt;0,vlookup(A999,'Input - Capacities'!$F$3:$W$2013,18,0),"-")</f>
        <v>#N/A</v>
      </c>
    </row>
    <row r="1000">
      <c r="A1000" s="53" t="str">
        <f t="array" ref="A1000">IFERROR(INDEX('Input - Capacities'!$F$3:$F$1128, MATCH(0,COUNTIF($A$1:A999, 'Input - Capacities'!$F$3:$F$1128), 0)),"")</f>
        <v/>
      </c>
      <c r="B1000" s="53" t="str">
        <f t="shared" si="2"/>
        <v/>
      </c>
      <c r="C1000" s="53" t="str">
        <f t="shared" si="3"/>
        <v/>
      </c>
      <c r="D1000" s="53" t="str">
        <f t="shared" ref="D1000:E1000" si="1001">left(B1000,3)</f>
        <v/>
      </c>
      <c r="E1000" s="53" t="str">
        <f t="shared" si="1001"/>
        <v/>
      </c>
      <c r="F1000" s="53">
        <f>max(SUMIFS('Input - Capacities'!$I$3:$I$1128,'Input - Capacities'!$F$3:$F$1128,A1000))</f>
        <v>0</v>
      </c>
      <c r="G1000" s="53">
        <f>max(SUMIFS('Input - Capacities'!$J$3:$J$1128,'Input - Capacities'!$F$3:$F$1128,A1000))*-1</f>
        <v>0</v>
      </c>
      <c r="H1000" s="53" t="str">
        <f>if(len(vlookup(A1000,'Input - Capacities'!$F$3:$W$2013,6,0))&gt;0,vlookup(A1000,'Input - Capacities'!$F$3:$W$2013,6,0),"-")</f>
        <v>#N/A</v>
      </c>
      <c r="I1000" s="53" t="str">
        <f>if(len(vlookup(A1000,'Input - Capacities'!$F$3:$W$2013,7,0))&gt;0,vlookup(A1000,'Input - Capacities'!$F$3:$W$2013,7,0),"-")</f>
        <v>#N/A</v>
      </c>
      <c r="J1000" s="55" t="str">
        <f>if(len(vlookup(A1000,'Input - Capacities'!$F$3:$W$2013,13,0))&gt;0,vlookup(A1000,'Input - Capacities'!$F$3:$W$2013,13,0),"-")</f>
        <v>#N/A</v>
      </c>
      <c r="K1000" s="55" t="str">
        <f>if(len(vlookup(A1000,'Input - Capacities'!$F$3:$W$2013,14,0))&gt;0,vlookup(A1000,'Input - Capacities'!$F$3:$W$2013,14,0),"-")</f>
        <v>#N/A</v>
      </c>
      <c r="L1000" s="53" t="str">
        <f>if(len(vlookup(A1000,'Input - Capacities'!$F$3:$W$2013,17,0))&gt;0,vlookup(A1000,'Input - Capacities'!$F$3:$W$2013,17,0),"-")</f>
        <v>#N/A</v>
      </c>
      <c r="M1000" s="53" t="str">
        <f>if(len(vlookup(A1000,'Input - Capacities'!$F$3:$W$2013,18,0))&gt;0,vlookup(A1000,'Input - Capacities'!$F$3:$W$2013,18,0),"-")</f>
        <v>#N/A</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5.88"/>
  </cols>
  <sheetData>
    <row r="1">
      <c r="A1" s="56" t="s">
        <v>1990</v>
      </c>
      <c r="B1" s="56" t="s">
        <v>1991</v>
      </c>
      <c r="C1" s="56" t="s">
        <v>1992</v>
      </c>
      <c r="D1" s="56" t="s">
        <v>1993</v>
      </c>
    </row>
    <row r="2">
      <c r="A2" s="42" t="s">
        <v>30</v>
      </c>
      <c r="B2" s="42" t="s">
        <v>2000</v>
      </c>
      <c r="C2" s="19">
        <f>sumifs('Global Transmission Database-v0'!$F$2:$F$1000,'Global Transmission Database-v0'!$D$2:$D$1000,A2,'Global Transmission Database-v0'!$E$2:$E$1000,B2)</f>
        <v>0</v>
      </c>
      <c r="D2" s="19">
        <f>sumifs('Global Transmission Database-v0'!$G$2:$G$1000,'Global Transmission Database-v0'!$D$2:$D$1000,A2,'Global Transmission Database-v0'!$E$2:$E$1000,B2)</f>
        <v>0</v>
      </c>
    </row>
    <row r="3">
      <c r="A3" s="42" t="s">
        <v>30</v>
      </c>
      <c r="B3" s="42" t="s">
        <v>37</v>
      </c>
      <c r="C3" s="19">
        <f>sumifs('Global Transmission Database-v0'!$F$2:$F$1000,'Global Transmission Database-v0'!$D$2:$D$1000,A3,'Global Transmission Database-v0'!$E$2:$E$1000,B3)</f>
        <v>175</v>
      </c>
      <c r="D3" s="19">
        <f>sumifs('Global Transmission Database-v0'!$G$2:$G$1000,'Global Transmission Database-v0'!$D$2:$D$1000,A3,'Global Transmission Database-v0'!$E$2:$E$1000,B3)</f>
        <v>175</v>
      </c>
    </row>
    <row r="4">
      <c r="A4" s="42" t="s">
        <v>30</v>
      </c>
      <c r="B4" s="42" t="s">
        <v>41</v>
      </c>
      <c r="C4" s="19">
        <f>sumifs('Global Transmission Database-v0'!$F$2:$F$1000,'Global Transmission Database-v0'!$D$2:$D$1000,A4,'Global Transmission Database-v0'!$E$2:$E$1000,B4)</f>
        <v>0</v>
      </c>
      <c r="D4" s="19">
        <f>sumifs('Global Transmission Database-v0'!$G$2:$G$1000,'Global Transmission Database-v0'!$D$2:$D$1000,A4,'Global Transmission Database-v0'!$E$2:$E$1000,B4)</f>
        <v>0</v>
      </c>
    </row>
    <row r="5">
      <c r="A5" s="42" t="s">
        <v>30</v>
      </c>
      <c r="B5" s="42" t="s">
        <v>214</v>
      </c>
      <c r="C5" s="19">
        <f>sumifs('Global Transmission Database-v0'!$F$2:$F$1000,'Global Transmission Database-v0'!$D$2:$D$1000,A5,'Global Transmission Database-v0'!$E$2:$E$1000,B5)</f>
        <v>300</v>
      </c>
      <c r="D5" s="19">
        <f>sumifs('Global Transmission Database-v0'!$G$2:$G$1000,'Global Transmission Database-v0'!$D$2:$D$1000,A5,'Global Transmission Database-v0'!$E$2:$E$1000,B5)</f>
        <v>300</v>
      </c>
    </row>
    <row r="6">
      <c r="A6" s="42" t="s">
        <v>30</v>
      </c>
      <c r="B6" s="42" t="s">
        <v>45</v>
      </c>
      <c r="C6" s="19">
        <f>sumifs('Global Transmission Database-v0'!$F$2:$F$1000,'Global Transmission Database-v0'!$D$2:$D$1000,A6,'Global Transmission Database-v0'!$E$2:$E$1000,B6)</f>
        <v>0</v>
      </c>
      <c r="D6" s="19">
        <f>sumifs('Global Transmission Database-v0'!$G$2:$G$1000,'Global Transmission Database-v0'!$D$2:$D$1000,A6,'Global Transmission Database-v0'!$E$2:$E$1000,B6)</f>
        <v>400</v>
      </c>
    </row>
    <row r="7">
      <c r="A7" s="42" t="s">
        <v>30</v>
      </c>
      <c r="B7" s="42" t="s">
        <v>217</v>
      </c>
      <c r="C7" s="19">
        <f>sumifs('Global Transmission Database-v0'!$F$2:$F$1000,'Global Transmission Database-v0'!$D$2:$D$1000,A7,'Global Transmission Database-v0'!$E$2:$E$1000,B7)</f>
        <v>450</v>
      </c>
      <c r="D7" s="19">
        <f>sumifs('Global Transmission Database-v0'!$G$2:$G$1000,'Global Transmission Database-v0'!$D$2:$D$1000,A7,'Global Transmission Database-v0'!$E$2:$E$1000,B7)</f>
        <v>450</v>
      </c>
    </row>
    <row r="8">
      <c r="A8" s="42" t="s">
        <v>1309</v>
      </c>
      <c r="B8" s="42" t="s">
        <v>1310</v>
      </c>
      <c r="C8" s="19">
        <f>sumifs('Global Transmission Database-v0'!$F$2:$F$1000,'Global Transmission Database-v0'!$D$2:$D$1000,A8,'Global Transmission Database-v0'!$E$2:$E$1000,B8)</f>
        <v>0</v>
      </c>
      <c r="D8" s="19">
        <f>sumifs('Global Transmission Database-v0'!$G$2:$G$1000,'Global Transmission Database-v0'!$D$2:$D$1000,A8,'Global Transmission Database-v0'!$E$2:$E$1000,B8)</f>
        <v>0</v>
      </c>
    </row>
    <row r="9">
      <c r="A9" s="42" t="s">
        <v>1309</v>
      </c>
      <c r="B9" s="42" t="s">
        <v>1277</v>
      </c>
      <c r="C9" s="19">
        <f>sumifs('Global Transmission Database-v0'!$F$2:$F$1000,'Global Transmission Database-v0'!$D$2:$D$1000,A9,'Global Transmission Database-v0'!$E$2:$E$1000,B9)</f>
        <v>0</v>
      </c>
      <c r="D9" s="19">
        <f>sumifs('Global Transmission Database-v0'!$G$2:$G$1000,'Global Transmission Database-v0'!$D$2:$D$1000,A9,'Global Transmission Database-v0'!$E$2:$E$1000,B9)</f>
        <v>0</v>
      </c>
    </row>
    <row r="10">
      <c r="A10" s="42" t="s">
        <v>1309</v>
      </c>
      <c r="B10" s="42" t="s">
        <v>1317</v>
      </c>
      <c r="C10" s="19">
        <f>sumifs('Global Transmission Database-v0'!$F$2:$F$1000,'Global Transmission Database-v0'!$D$2:$D$1000,A10,'Global Transmission Database-v0'!$E$2:$E$1000,B10)</f>
        <v>0</v>
      </c>
      <c r="D10" s="19">
        <f>sumifs('Global Transmission Database-v0'!$G$2:$G$1000,'Global Transmission Database-v0'!$D$2:$D$1000,A10,'Global Transmission Database-v0'!$E$2:$E$1000,B10)</f>
        <v>0</v>
      </c>
    </row>
    <row r="11">
      <c r="A11" s="42" t="s">
        <v>1309</v>
      </c>
      <c r="B11" s="42" t="s">
        <v>1322</v>
      </c>
      <c r="C11" s="19">
        <f>sumifs('Global Transmission Database-v0'!$F$2:$F$1000,'Global Transmission Database-v0'!$D$2:$D$1000,A11,'Global Transmission Database-v0'!$E$2:$E$1000,B11)</f>
        <v>0</v>
      </c>
      <c r="D11" s="19">
        <f>sumifs('Global Transmission Database-v0'!$G$2:$G$1000,'Global Transmission Database-v0'!$D$2:$D$1000,A11,'Global Transmission Database-v0'!$E$2:$E$1000,B11)</f>
        <v>0</v>
      </c>
    </row>
    <row r="12">
      <c r="A12" s="42" t="s">
        <v>622</v>
      </c>
      <c r="B12" s="42" t="s">
        <v>270</v>
      </c>
      <c r="C12" s="19">
        <f>sumifs('Global Transmission Database-v0'!$F$2:$F$1000,'Global Transmission Database-v0'!$D$2:$D$1000,A12,'Global Transmission Database-v0'!$E$2:$E$1000,B12)</f>
        <v>400</v>
      </c>
      <c r="D12" s="19">
        <f>sumifs('Global Transmission Database-v0'!$G$2:$G$1000,'Global Transmission Database-v0'!$D$2:$D$1000,A12,'Global Transmission Database-v0'!$E$2:$E$1000,B12)</f>
        <v>400</v>
      </c>
    </row>
    <row r="13">
      <c r="A13" s="42" t="s">
        <v>622</v>
      </c>
      <c r="B13" s="42" t="s">
        <v>626</v>
      </c>
      <c r="C13" s="19">
        <f>sumifs('Global Transmission Database-v0'!$F$2:$F$1000,'Global Transmission Database-v0'!$D$2:$D$1000,A13,'Global Transmission Database-v0'!$E$2:$E$1000,B13)</f>
        <v>510</v>
      </c>
      <c r="D13" s="19">
        <f>sumifs('Global Transmission Database-v0'!$G$2:$G$1000,'Global Transmission Database-v0'!$D$2:$D$1000,A13,'Global Transmission Database-v0'!$E$2:$E$1000,B13)</f>
        <v>652</v>
      </c>
    </row>
    <row r="14">
      <c r="A14" s="42" t="s">
        <v>622</v>
      </c>
      <c r="B14" s="42" t="s">
        <v>632</v>
      </c>
      <c r="C14" s="19">
        <f>sumifs('Global Transmission Database-v0'!$F$2:$F$1000,'Global Transmission Database-v0'!$D$2:$D$1000,A14,'Global Transmission Database-v0'!$E$2:$E$1000,B14)</f>
        <v>500</v>
      </c>
      <c r="D14" s="19">
        <f>sumifs('Global Transmission Database-v0'!$G$2:$G$1000,'Global Transmission Database-v0'!$D$2:$D$1000,A14,'Global Transmission Database-v0'!$E$2:$E$1000,B14)</f>
        <v>500</v>
      </c>
    </row>
    <row r="15">
      <c r="A15" s="42" t="s">
        <v>622</v>
      </c>
      <c r="B15" s="42" t="s">
        <v>634</v>
      </c>
      <c r="C15" s="19">
        <f>sumifs('Global Transmission Database-v0'!$F$2:$F$1000,'Global Transmission Database-v0'!$D$2:$D$1000,A15,'Global Transmission Database-v0'!$E$2:$E$1000,B15)</f>
        <v>350</v>
      </c>
      <c r="D15" s="19">
        <f>sumifs('Global Transmission Database-v0'!$G$2:$G$1000,'Global Transmission Database-v0'!$D$2:$D$1000,A15,'Global Transmission Database-v0'!$E$2:$E$1000,B15)</f>
        <v>350</v>
      </c>
    </row>
    <row r="16">
      <c r="A16" s="42" t="s">
        <v>622</v>
      </c>
      <c r="B16" s="42" t="s">
        <v>637</v>
      </c>
      <c r="C16" s="19">
        <f>sumifs('Global Transmission Database-v0'!$F$2:$F$1000,'Global Transmission Database-v0'!$D$2:$D$1000,A16,'Global Transmission Database-v0'!$E$2:$E$1000,B16)</f>
        <v>500</v>
      </c>
      <c r="D16" s="19">
        <f>sumifs('Global Transmission Database-v0'!$G$2:$G$1000,'Global Transmission Database-v0'!$D$2:$D$1000,A16,'Global Transmission Database-v0'!$E$2:$E$1000,B16)</f>
        <v>0</v>
      </c>
    </row>
    <row r="17">
      <c r="A17" s="42" t="s">
        <v>50</v>
      </c>
      <c r="B17" s="42" t="s">
        <v>37</v>
      </c>
      <c r="C17" s="19">
        <f>sumifs('Global Transmission Database-v0'!$F$2:$F$1000,'Global Transmission Database-v0'!$D$2:$D$1000,A17,'Global Transmission Database-v0'!$E$2:$E$1000,B17)</f>
        <v>0</v>
      </c>
      <c r="D17" s="19">
        <f>sumifs('Global Transmission Database-v0'!$G$2:$G$1000,'Global Transmission Database-v0'!$D$2:$D$1000,A17,'Global Transmission Database-v0'!$E$2:$E$1000,B17)</f>
        <v>0</v>
      </c>
    </row>
    <row r="18">
      <c r="A18" s="42" t="s">
        <v>50</v>
      </c>
      <c r="B18" s="42" t="s">
        <v>61</v>
      </c>
      <c r="C18" s="19">
        <f>sumifs('Global Transmission Database-v0'!$F$2:$F$1000,'Global Transmission Database-v0'!$D$2:$D$1000,A18,'Global Transmission Database-v0'!$E$2:$E$1000,B18)</f>
        <v>400</v>
      </c>
      <c r="D18" s="19">
        <f>sumifs('Global Transmission Database-v0'!$G$2:$G$1000,'Global Transmission Database-v0'!$D$2:$D$1000,A18,'Global Transmission Database-v0'!$E$2:$E$1000,B18)</f>
        <v>400</v>
      </c>
    </row>
    <row r="19">
      <c r="A19" s="42" t="s">
        <v>50</v>
      </c>
      <c r="B19" s="42" t="s">
        <v>65</v>
      </c>
      <c r="C19" s="19">
        <f>sumifs('Global Transmission Database-v0'!$F$2:$F$1000,'Global Transmission Database-v0'!$D$2:$D$1000,A19,'Global Transmission Database-v0'!$E$2:$E$1000,B19)</f>
        <v>900</v>
      </c>
      <c r="D19" s="19">
        <f>sumifs('Global Transmission Database-v0'!$G$2:$G$1000,'Global Transmission Database-v0'!$D$2:$D$1000,A19,'Global Transmission Database-v0'!$E$2:$E$1000,B19)</f>
        <v>900</v>
      </c>
    </row>
    <row r="20">
      <c r="A20" s="42" t="s">
        <v>388</v>
      </c>
      <c r="B20" s="42" t="s">
        <v>389</v>
      </c>
      <c r="C20" s="19">
        <f>sumifs('Global Transmission Database-v0'!$F$2:$F$1000,'Global Transmission Database-v0'!$D$2:$D$1000,A20,'Global Transmission Database-v0'!$E$2:$E$1000,B20)</f>
        <v>120</v>
      </c>
      <c r="D20" s="19">
        <f>sumifs('Global Transmission Database-v0'!$G$2:$G$1000,'Global Transmission Database-v0'!$D$2:$D$1000,A20,'Global Transmission Database-v0'!$E$2:$E$1000,B20)</f>
        <v>120</v>
      </c>
    </row>
    <row r="21">
      <c r="A21" s="42" t="s">
        <v>388</v>
      </c>
      <c r="B21" s="42" t="s">
        <v>2001</v>
      </c>
      <c r="C21" s="19">
        <f>sumifs('Global Transmission Database-v0'!$F$2:$F$1000,'Global Transmission Database-v0'!$D$2:$D$1000,A21,'Global Transmission Database-v0'!$E$2:$E$1000,B21)</f>
        <v>2276</v>
      </c>
      <c r="D21" s="19">
        <f>sumifs('Global Transmission Database-v0'!$G$2:$G$1000,'Global Transmission Database-v0'!$D$2:$D$1000,A21,'Global Transmission Database-v0'!$E$2:$E$1000,B21)</f>
        <v>2276</v>
      </c>
    </row>
    <row r="22">
      <c r="A22" s="42" t="s">
        <v>388</v>
      </c>
      <c r="B22" s="42" t="s">
        <v>394</v>
      </c>
      <c r="C22" s="19">
        <f>sumifs('Global Transmission Database-v0'!$F$2:$F$1000,'Global Transmission Database-v0'!$D$2:$D$1000,A22,'Global Transmission Database-v0'!$E$2:$E$1000,B22)</f>
        <v>200</v>
      </c>
      <c r="D22" s="19">
        <f>sumifs('Global Transmission Database-v0'!$G$2:$G$1000,'Global Transmission Database-v0'!$D$2:$D$1000,A22,'Global Transmission Database-v0'!$E$2:$E$1000,B22)</f>
        <v>200</v>
      </c>
    </row>
    <row r="23">
      <c r="A23" s="42" t="s">
        <v>388</v>
      </c>
      <c r="B23" s="42" t="s">
        <v>400</v>
      </c>
      <c r="C23" s="19">
        <f>sumifs('Global Transmission Database-v0'!$F$2:$F$1000,'Global Transmission Database-v0'!$D$2:$D$1000,A23,'Global Transmission Database-v0'!$E$2:$E$1000,B23)</f>
        <v>3320</v>
      </c>
      <c r="D23" s="19">
        <f>sumifs('Global Transmission Database-v0'!$G$2:$G$1000,'Global Transmission Database-v0'!$D$2:$D$1000,A23,'Global Transmission Database-v0'!$E$2:$E$1000,B23)</f>
        <v>3310</v>
      </c>
    </row>
    <row r="24">
      <c r="A24" s="42" t="s">
        <v>388</v>
      </c>
      <c r="B24" s="42" t="s">
        <v>408</v>
      </c>
      <c r="C24" s="19">
        <f>sumifs('Global Transmission Database-v0'!$F$2:$F$1000,'Global Transmission Database-v0'!$D$2:$D$1000,A24,'Global Transmission Database-v0'!$E$2:$E$1000,B24)</f>
        <v>3890</v>
      </c>
      <c r="D24" s="19">
        <f>sumifs('Global Transmission Database-v0'!$G$2:$G$1000,'Global Transmission Database-v0'!$D$2:$D$1000,A24,'Global Transmission Database-v0'!$E$2:$E$1000,B24)</f>
        <v>3890</v>
      </c>
    </row>
    <row r="25">
      <c r="A25" s="42" t="s">
        <v>68</v>
      </c>
      <c r="B25" s="42" t="s">
        <v>69</v>
      </c>
      <c r="C25" s="19">
        <f>sumifs('Global Transmission Database-v0'!$F$2:$F$1000,'Global Transmission Database-v0'!$D$2:$D$1000,A25,'Global Transmission Database-v0'!$E$2:$E$1000,B25)</f>
        <v>0</v>
      </c>
      <c r="D25" s="19">
        <f>sumifs('Global Transmission Database-v0'!$G$2:$G$1000,'Global Transmission Database-v0'!$D$2:$D$1000,A25,'Global Transmission Database-v0'!$E$2:$E$1000,B25)</f>
        <v>0</v>
      </c>
    </row>
    <row r="26">
      <c r="A26" s="42" t="s">
        <v>68</v>
      </c>
      <c r="B26" s="42" t="s">
        <v>73</v>
      </c>
      <c r="C26" s="19">
        <f>sumifs('Global Transmission Database-v0'!$F$2:$F$1000,'Global Transmission Database-v0'!$D$2:$D$1000,A26,'Global Transmission Database-v0'!$E$2:$E$1000,B26)</f>
        <v>200</v>
      </c>
      <c r="D26" s="19">
        <f>sumifs('Global Transmission Database-v0'!$G$2:$G$1000,'Global Transmission Database-v0'!$D$2:$D$1000,A26,'Global Transmission Database-v0'!$E$2:$E$1000,B26)</f>
        <v>200</v>
      </c>
    </row>
    <row r="27">
      <c r="A27" s="42" t="s">
        <v>68</v>
      </c>
      <c r="B27" s="42" t="s">
        <v>37</v>
      </c>
      <c r="C27" s="19">
        <f>sumifs('Global Transmission Database-v0'!$F$2:$F$1000,'Global Transmission Database-v0'!$D$2:$D$1000,A27,'Global Transmission Database-v0'!$E$2:$E$1000,B27)</f>
        <v>350</v>
      </c>
      <c r="D27" s="19">
        <f>sumifs('Global Transmission Database-v0'!$G$2:$G$1000,'Global Transmission Database-v0'!$D$2:$D$1000,A27,'Global Transmission Database-v0'!$E$2:$E$1000,B27)</f>
        <v>350</v>
      </c>
    </row>
    <row r="28">
      <c r="A28" s="42" t="s">
        <v>68</v>
      </c>
      <c r="B28" s="42" t="s">
        <v>82</v>
      </c>
      <c r="C28" s="19">
        <f>sumifs('Global Transmission Database-v0'!$F$2:$F$1000,'Global Transmission Database-v0'!$D$2:$D$1000,A28,'Global Transmission Database-v0'!$E$2:$E$1000,B28)</f>
        <v>0</v>
      </c>
      <c r="D28" s="19">
        <f>sumifs('Global Transmission Database-v0'!$G$2:$G$1000,'Global Transmission Database-v0'!$D$2:$D$1000,A28,'Global Transmission Database-v0'!$E$2:$E$1000,B28)</f>
        <v>0</v>
      </c>
    </row>
    <row r="29">
      <c r="A29" s="42" t="s">
        <v>2002</v>
      </c>
      <c r="B29" s="42" t="s">
        <v>2003</v>
      </c>
      <c r="C29" s="19">
        <f>sumifs('Global Transmission Database-v0'!$F$2:$F$1000,'Global Transmission Database-v0'!$D$2:$D$1000,A29,'Global Transmission Database-v0'!$E$2:$E$1000,B29)</f>
        <v>0</v>
      </c>
      <c r="D29" s="19">
        <f>sumifs('Global Transmission Database-v0'!$G$2:$G$1000,'Global Transmission Database-v0'!$D$2:$D$1000,A29,'Global Transmission Database-v0'!$E$2:$E$1000,B29)</f>
        <v>0</v>
      </c>
    </row>
    <row r="30">
      <c r="A30" s="42" t="s">
        <v>2002</v>
      </c>
      <c r="B30" s="42" t="s">
        <v>434</v>
      </c>
      <c r="C30" s="19">
        <f>sumifs('Global Transmission Database-v0'!$F$2:$F$1000,'Global Transmission Database-v0'!$D$2:$D$1000,A30,'Global Transmission Database-v0'!$E$2:$E$1000,B30)</f>
        <v>0</v>
      </c>
      <c r="D30" s="19">
        <f>sumifs('Global Transmission Database-v0'!$G$2:$G$1000,'Global Transmission Database-v0'!$D$2:$D$1000,A30,'Global Transmission Database-v0'!$E$2:$E$1000,B30)</f>
        <v>0</v>
      </c>
    </row>
    <row r="31">
      <c r="A31" s="42" t="s">
        <v>2002</v>
      </c>
      <c r="B31" s="42" t="s">
        <v>454</v>
      </c>
      <c r="C31" s="19">
        <f>sumifs('Global Transmission Database-v0'!$F$2:$F$1000,'Global Transmission Database-v0'!$D$2:$D$1000,A31,'Global Transmission Database-v0'!$E$2:$E$1000,B31)</f>
        <v>0</v>
      </c>
      <c r="D31" s="19">
        <f>sumifs('Global Transmission Database-v0'!$G$2:$G$1000,'Global Transmission Database-v0'!$D$2:$D$1000,A31,'Global Transmission Database-v0'!$E$2:$E$1000,B31)</f>
        <v>0</v>
      </c>
    </row>
    <row r="32">
      <c r="A32" s="42" t="s">
        <v>645</v>
      </c>
      <c r="B32" s="42" t="s">
        <v>646</v>
      </c>
      <c r="C32" s="19">
        <f>sumifs('Global Transmission Database-v0'!$F$2:$F$1000,'Global Transmission Database-v0'!$D$2:$D$1000,A32,'Global Transmission Database-v0'!$E$2:$E$1000,B32)</f>
        <v>1200</v>
      </c>
      <c r="D32" s="19">
        <f>sumifs('Global Transmission Database-v0'!$G$2:$G$1000,'Global Transmission Database-v0'!$D$2:$D$1000,A32,'Global Transmission Database-v0'!$E$2:$E$1000,B32)</f>
        <v>1200</v>
      </c>
    </row>
    <row r="33">
      <c r="A33" s="42" t="s">
        <v>645</v>
      </c>
      <c r="B33" s="42" t="s">
        <v>648</v>
      </c>
      <c r="C33" s="19">
        <f>sumifs('Global Transmission Database-v0'!$F$2:$F$1000,'Global Transmission Database-v0'!$D$2:$D$1000,A33,'Global Transmission Database-v0'!$E$2:$E$1000,B33)</f>
        <v>900</v>
      </c>
      <c r="D33" s="19">
        <f>sumifs('Global Transmission Database-v0'!$G$2:$G$1000,'Global Transmission Database-v0'!$D$2:$D$1000,A33,'Global Transmission Database-v0'!$E$2:$E$1000,B33)</f>
        <v>900</v>
      </c>
    </row>
    <row r="34">
      <c r="A34" s="42" t="s">
        <v>645</v>
      </c>
      <c r="B34" s="42" t="s">
        <v>650</v>
      </c>
      <c r="C34" s="19">
        <f>sumifs('Global Transmission Database-v0'!$F$2:$F$1000,'Global Transmission Database-v0'!$D$2:$D$1000,A34,'Global Transmission Database-v0'!$E$2:$E$1000,B34)</f>
        <v>1400</v>
      </c>
      <c r="D34" s="19">
        <f>sumifs('Global Transmission Database-v0'!$G$2:$G$1000,'Global Transmission Database-v0'!$D$2:$D$1000,A34,'Global Transmission Database-v0'!$E$2:$E$1000,B34)</f>
        <v>1400</v>
      </c>
    </row>
    <row r="35">
      <c r="A35" s="42" t="s">
        <v>645</v>
      </c>
      <c r="B35" s="42" t="s">
        <v>653</v>
      </c>
      <c r="C35" s="19">
        <f>sumifs('Global Transmission Database-v0'!$F$2:$F$1000,'Global Transmission Database-v0'!$D$2:$D$1000,A35,'Global Transmission Database-v0'!$E$2:$E$1000,B35)</f>
        <v>800</v>
      </c>
      <c r="D35" s="19">
        <f>sumifs('Global Transmission Database-v0'!$G$2:$G$1000,'Global Transmission Database-v0'!$D$2:$D$1000,A35,'Global Transmission Database-v0'!$E$2:$E$1000,B35)</f>
        <v>800</v>
      </c>
    </row>
    <row r="36">
      <c r="A36" s="42" t="s">
        <v>645</v>
      </c>
      <c r="B36" s="42" t="s">
        <v>655</v>
      </c>
      <c r="C36" s="19">
        <f>sumifs('Global Transmission Database-v0'!$F$2:$F$1000,'Global Transmission Database-v0'!$D$2:$D$1000,A36,'Global Transmission Database-v0'!$E$2:$E$1000,B36)</f>
        <v>410</v>
      </c>
      <c r="D36" s="19">
        <f>sumifs('Global Transmission Database-v0'!$G$2:$G$1000,'Global Transmission Database-v0'!$D$2:$D$1000,A36,'Global Transmission Database-v0'!$E$2:$E$1000,B36)</f>
        <v>410</v>
      </c>
    </row>
    <row r="37">
      <c r="A37" s="42" t="s">
        <v>645</v>
      </c>
      <c r="B37" s="42" t="s">
        <v>657</v>
      </c>
      <c r="C37" s="19">
        <f>sumifs('Global Transmission Database-v0'!$F$2:$F$1000,'Global Transmission Database-v0'!$D$2:$D$1000,A37,'Global Transmission Database-v0'!$E$2:$E$1000,B37)</f>
        <v>0</v>
      </c>
      <c r="D37" s="19">
        <f>sumifs('Global Transmission Database-v0'!$G$2:$G$1000,'Global Transmission Database-v0'!$D$2:$D$1000,A37,'Global Transmission Database-v0'!$E$2:$E$1000,B37)</f>
        <v>0</v>
      </c>
    </row>
    <row r="38">
      <c r="A38" s="42" t="s">
        <v>645</v>
      </c>
      <c r="B38" s="42" t="s">
        <v>659</v>
      </c>
      <c r="C38" s="19">
        <f>sumifs('Global Transmission Database-v0'!$F$2:$F$1000,'Global Transmission Database-v0'!$D$2:$D$1000,A38,'Global Transmission Database-v0'!$E$2:$E$1000,B38)</f>
        <v>950</v>
      </c>
      <c r="D38" s="19">
        <f>sumifs('Global Transmission Database-v0'!$G$2:$G$1000,'Global Transmission Database-v0'!$D$2:$D$1000,A38,'Global Transmission Database-v0'!$E$2:$E$1000,B38)</f>
        <v>950</v>
      </c>
    </row>
    <row r="39">
      <c r="A39" s="42" t="s">
        <v>69</v>
      </c>
      <c r="B39" s="42" t="s">
        <v>73</v>
      </c>
      <c r="C39" s="19">
        <f>sumifs('Global Transmission Database-v0'!$F$2:$F$1000,'Global Transmission Database-v0'!$D$2:$D$1000,A39,'Global Transmission Database-v0'!$E$2:$E$1000,B39)</f>
        <v>2000</v>
      </c>
      <c r="D39" s="19">
        <f>sumifs('Global Transmission Database-v0'!$G$2:$G$1000,'Global Transmission Database-v0'!$D$2:$D$1000,A39,'Global Transmission Database-v0'!$E$2:$E$1000,B39)</f>
        <v>2000</v>
      </c>
    </row>
    <row r="40">
      <c r="A40" s="42" t="s">
        <v>69</v>
      </c>
      <c r="B40" s="42" t="s">
        <v>37</v>
      </c>
      <c r="C40" s="19">
        <f>sumifs('Global Transmission Database-v0'!$F$2:$F$1000,'Global Transmission Database-v0'!$D$2:$D$1000,A40,'Global Transmission Database-v0'!$E$2:$E$1000,B40)</f>
        <v>670</v>
      </c>
      <c r="D40" s="19">
        <f>sumifs('Global Transmission Database-v0'!$G$2:$G$1000,'Global Transmission Database-v0'!$D$2:$D$1000,A40,'Global Transmission Database-v0'!$E$2:$E$1000,B40)</f>
        <v>670</v>
      </c>
    </row>
    <row r="41">
      <c r="A41" s="42" t="s">
        <v>69</v>
      </c>
      <c r="B41" s="42" t="s">
        <v>2004</v>
      </c>
      <c r="C41" s="19">
        <f>sumifs('Global Transmission Database-v0'!$F$2:$F$1000,'Global Transmission Database-v0'!$D$2:$D$1000,A41,'Global Transmission Database-v0'!$E$2:$E$1000,B41)</f>
        <v>0</v>
      </c>
      <c r="D41" s="19">
        <f>sumifs('Global Transmission Database-v0'!$G$2:$G$1000,'Global Transmission Database-v0'!$D$2:$D$1000,A41,'Global Transmission Database-v0'!$E$2:$E$1000,B41)</f>
        <v>0</v>
      </c>
    </row>
    <row r="42">
      <c r="A42" s="42" t="s">
        <v>1327</v>
      </c>
      <c r="B42" s="42" t="s">
        <v>1310</v>
      </c>
      <c r="C42" s="19">
        <f>sumifs('Global Transmission Database-v0'!$F$2:$F$1000,'Global Transmission Database-v0'!$D$2:$D$1000,A42,'Global Transmission Database-v0'!$E$2:$E$1000,B42)</f>
        <v>30</v>
      </c>
      <c r="D42" s="19">
        <f>sumifs('Global Transmission Database-v0'!$G$2:$G$1000,'Global Transmission Database-v0'!$D$2:$D$1000,A42,'Global Transmission Database-v0'!$E$2:$E$1000,B42)</f>
        <v>30</v>
      </c>
    </row>
    <row r="43">
      <c r="A43" s="42" t="s">
        <v>1327</v>
      </c>
      <c r="B43" s="42" t="s">
        <v>1331</v>
      </c>
      <c r="C43" s="19">
        <f>sumifs('Global Transmission Database-v0'!$F$2:$F$1000,'Global Transmission Database-v0'!$D$2:$D$1000,A43,'Global Transmission Database-v0'!$E$2:$E$1000,B43)</f>
        <v>30</v>
      </c>
      <c r="D43" s="19">
        <f>sumifs('Global Transmission Database-v0'!$G$2:$G$1000,'Global Transmission Database-v0'!$D$2:$D$1000,A43,'Global Transmission Database-v0'!$E$2:$E$1000,B43)</f>
        <v>30</v>
      </c>
    </row>
    <row r="44">
      <c r="A44" s="42" t="s">
        <v>1327</v>
      </c>
      <c r="B44" s="42" t="s">
        <v>1334</v>
      </c>
      <c r="C44" s="19">
        <f>sumifs('Global Transmission Database-v0'!$F$2:$F$1000,'Global Transmission Database-v0'!$D$2:$D$1000,A44,'Global Transmission Database-v0'!$E$2:$E$1000,B44)</f>
        <v>0</v>
      </c>
      <c r="D44" s="19">
        <f>sumifs('Global Transmission Database-v0'!$G$2:$G$1000,'Global Transmission Database-v0'!$D$2:$D$1000,A44,'Global Transmission Database-v0'!$E$2:$E$1000,B44)</f>
        <v>0</v>
      </c>
    </row>
    <row r="45">
      <c r="A45" s="42" t="s">
        <v>667</v>
      </c>
      <c r="B45" s="42" t="s">
        <v>650</v>
      </c>
      <c r="C45" s="19">
        <f>sumifs('Global Transmission Database-v0'!$F$2:$F$1000,'Global Transmission Database-v0'!$D$2:$D$1000,A45,'Global Transmission Database-v0'!$E$2:$E$1000,B45)</f>
        <v>1000</v>
      </c>
      <c r="D45" s="19">
        <f>sumifs('Global Transmission Database-v0'!$G$2:$G$1000,'Global Transmission Database-v0'!$D$2:$D$1000,A45,'Global Transmission Database-v0'!$E$2:$E$1000,B45)</f>
        <v>1000</v>
      </c>
    </row>
    <row r="46">
      <c r="A46" s="42" t="s">
        <v>667</v>
      </c>
      <c r="B46" s="42" t="s">
        <v>669</v>
      </c>
      <c r="C46" s="19">
        <f>sumifs('Global Transmission Database-v0'!$F$2:$F$1000,'Global Transmission Database-v0'!$D$2:$D$1000,A46,'Global Transmission Database-v0'!$E$2:$E$1000,B46)</f>
        <v>2800</v>
      </c>
      <c r="D46" s="19">
        <f>sumifs('Global Transmission Database-v0'!$G$2:$G$1000,'Global Transmission Database-v0'!$D$2:$D$1000,A46,'Global Transmission Database-v0'!$E$2:$E$1000,B46)</f>
        <v>2800</v>
      </c>
    </row>
    <row r="47">
      <c r="A47" s="42" t="s">
        <v>667</v>
      </c>
      <c r="B47" s="42" t="s">
        <v>671</v>
      </c>
      <c r="C47" s="19">
        <f>sumifs('Global Transmission Database-v0'!$F$2:$F$1000,'Global Transmission Database-v0'!$D$2:$D$1000,A47,'Global Transmission Database-v0'!$E$2:$E$1000,B47)</f>
        <v>1000</v>
      </c>
      <c r="D47" s="19">
        <f>sumifs('Global Transmission Database-v0'!$G$2:$G$1000,'Global Transmission Database-v0'!$D$2:$D$1000,A47,'Global Transmission Database-v0'!$E$2:$E$1000,B47)</f>
        <v>1000</v>
      </c>
    </row>
    <row r="48">
      <c r="A48" s="42" t="s">
        <v>667</v>
      </c>
      <c r="B48" s="42" t="s">
        <v>673</v>
      </c>
      <c r="C48" s="19">
        <f>sumifs('Global Transmission Database-v0'!$F$2:$F$1000,'Global Transmission Database-v0'!$D$2:$D$1000,A48,'Global Transmission Database-v0'!$E$2:$E$1000,B48)</f>
        <v>680</v>
      </c>
      <c r="D48" s="19">
        <f>sumifs('Global Transmission Database-v0'!$G$2:$G$1000,'Global Transmission Database-v0'!$D$2:$D$1000,A48,'Global Transmission Database-v0'!$E$2:$E$1000,B48)</f>
        <v>680</v>
      </c>
    </row>
    <row r="49">
      <c r="A49" s="42" t="s">
        <v>667</v>
      </c>
      <c r="B49" s="42" t="s">
        <v>675</v>
      </c>
      <c r="C49" s="19">
        <f>sumifs('Global Transmission Database-v0'!$F$2:$F$1000,'Global Transmission Database-v0'!$D$2:$D$1000,A49,'Global Transmission Database-v0'!$E$2:$E$1000,B49)</f>
        <v>2400</v>
      </c>
      <c r="D49" s="19">
        <f>sumifs('Global Transmission Database-v0'!$G$2:$G$1000,'Global Transmission Database-v0'!$D$2:$D$1000,A49,'Global Transmission Database-v0'!$E$2:$E$1000,B49)</f>
        <v>1400</v>
      </c>
    </row>
    <row r="50">
      <c r="A50" s="42" t="s">
        <v>1337</v>
      </c>
      <c r="B50" s="42" t="s">
        <v>1338</v>
      </c>
      <c r="C50" s="19">
        <f>sumifs('Global Transmission Database-v0'!$F$2:$F$1000,'Global Transmission Database-v0'!$D$2:$D$1000,A50,'Global Transmission Database-v0'!$E$2:$E$1000,B50)</f>
        <v>0</v>
      </c>
      <c r="D50" s="19">
        <f>sumifs('Global Transmission Database-v0'!$G$2:$G$1000,'Global Transmission Database-v0'!$D$2:$D$1000,A50,'Global Transmission Database-v0'!$E$2:$E$1000,B50)</f>
        <v>0</v>
      </c>
    </row>
    <row r="51">
      <c r="A51" s="42" t="s">
        <v>1337</v>
      </c>
      <c r="B51" s="42" t="s">
        <v>1101</v>
      </c>
      <c r="C51" s="19">
        <f>sumifs('Global Transmission Database-v0'!$F$2:$F$1000,'Global Transmission Database-v0'!$D$2:$D$1000,A51,'Global Transmission Database-v0'!$E$2:$E$1000,B51)</f>
        <v>450</v>
      </c>
      <c r="D51" s="19">
        <f>sumifs('Global Transmission Database-v0'!$G$2:$G$1000,'Global Transmission Database-v0'!$D$2:$D$1000,A51,'Global Transmission Database-v0'!$E$2:$E$1000,B51)</f>
        <v>450</v>
      </c>
    </row>
    <row r="52">
      <c r="A52" s="42" t="s">
        <v>1337</v>
      </c>
      <c r="B52" s="42" t="s">
        <v>344</v>
      </c>
      <c r="C52" s="19">
        <f>sumifs('Global Transmission Database-v0'!$F$2:$F$1000,'Global Transmission Database-v0'!$D$2:$D$1000,A52,'Global Transmission Database-v0'!$E$2:$E$1000,B52)</f>
        <v>0</v>
      </c>
      <c r="D52" s="19">
        <f>sumifs('Global Transmission Database-v0'!$G$2:$G$1000,'Global Transmission Database-v0'!$D$2:$D$1000,A52,'Global Transmission Database-v0'!$E$2:$E$1000,B52)</f>
        <v>0</v>
      </c>
    </row>
    <row r="53">
      <c r="A53" s="42" t="s">
        <v>1337</v>
      </c>
      <c r="B53" s="42" t="s">
        <v>1292</v>
      </c>
      <c r="C53" s="19">
        <f>sumifs('Global Transmission Database-v0'!$F$2:$F$1000,'Global Transmission Database-v0'!$D$2:$D$1000,A53,'Global Transmission Database-v0'!$E$2:$E$1000,B53)</f>
        <v>210</v>
      </c>
      <c r="D53" s="19">
        <f>sumifs('Global Transmission Database-v0'!$G$2:$G$1000,'Global Transmission Database-v0'!$D$2:$D$1000,A53,'Global Transmission Database-v0'!$E$2:$E$1000,B53)</f>
        <v>210</v>
      </c>
    </row>
    <row r="54">
      <c r="A54" s="42" t="s">
        <v>1337</v>
      </c>
      <c r="B54" s="42" t="s">
        <v>1102</v>
      </c>
      <c r="C54" s="19">
        <f>sumifs('Global Transmission Database-v0'!$F$2:$F$1000,'Global Transmission Database-v0'!$D$2:$D$1000,A54,'Global Transmission Database-v0'!$E$2:$E$1000,B54)</f>
        <v>345</v>
      </c>
      <c r="D54" s="19">
        <f>sumifs('Global Transmission Database-v0'!$G$2:$G$1000,'Global Transmission Database-v0'!$D$2:$D$1000,A54,'Global Transmission Database-v0'!$E$2:$E$1000,B54)</f>
        <v>345</v>
      </c>
    </row>
    <row r="55">
      <c r="A55" s="42" t="s">
        <v>1338</v>
      </c>
      <c r="B55" s="42" t="s">
        <v>1266</v>
      </c>
      <c r="C55" s="19">
        <f>sumifs('Global Transmission Database-v0'!$F$2:$F$1000,'Global Transmission Database-v0'!$D$2:$D$1000,A55,'Global Transmission Database-v0'!$E$2:$E$1000,B55)</f>
        <v>113</v>
      </c>
      <c r="D55" s="19">
        <f>sumifs('Global Transmission Database-v0'!$G$2:$G$1000,'Global Transmission Database-v0'!$D$2:$D$1000,A55,'Global Transmission Database-v0'!$E$2:$E$1000,B55)</f>
        <v>113</v>
      </c>
    </row>
    <row r="56">
      <c r="A56" s="42" t="s">
        <v>1338</v>
      </c>
      <c r="B56" s="42" t="s">
        <v>1101</v>
      </c>
      <c r="C56" s="19">
        <f>sumifs('Global Transmission Database-v0'!$F$2:$F$1000,'Global Transmission Database-v0'!$D$2:$D$1000,A56,'Global Transmission Database-v0'!$E$2:$E$1000,B56)</f>
        <v>100</v>
      </c>
      <c r="D56" s="19">
        <f>sumifs('Global Transmission Database-v0'!$G$2:$G$1000,'Global Transmission Database-v0'!$D$2:$D$1000,A56,'Global Transmission Database-v0'!$E$2:$E$1000,B56)</f>
        <v>100</v>
      </c>
    </row>
    <row r="57">
      <c r="A57" s="42" t="s">
        <v>1338</v>
      </c>
      <c r="B57" s="42" t="s">
        <v>1271</v>
      </c>
      <c r="C57" s="19">
        <f>sumifs('Global Transmission Database-v0'!$F$2:$F$1000,'Global Transmission Database-v0'!$D$2:$D$1000,A57,'Global Transmission Database-v0'!$E$2:$E$1000,B57)</f>
        <v>0</v>
      </c>
      <c r="D57" s="19">
        <f>sumifs('Global Transmission Database-v0'!$G$2:$G$1000,'Global Transmission Database-v0'!$D$2:$D$1000,A57,'Global Transmission Database-v0'!$E$2:$E$1000,B57)</f>
        <v>0</v>
      </c>
    </row>
    <row r="58">
      <c r="A58" s="42" t="s">
        <v>1338</v>
      </c>
      <c r="B58" s="42" t="s">
        <v>344</v>
      </c>
      <c r="C58" s="19">
        <f>sumifs('Global Transmission Database-v0'!$F$2:$F$1000,'Global Transmission Database-v0'!$D$2:$D$1000,A58,'Global Transmission Database-v0'!$E$2:$E$1000,B58)</f>
        <v>0</v>
      </c>
      <c r="D58" s="19">
        <f>sumifs('Global Transmission Database-v0'!$G$2:$G$1000,'Global Transmission Database-v0'!$D$2:$D$1000,A58,'Global Transmission Database-v0'!$E$2:$E$1000,B58)</f>
        <v>0</v>
      </c>
    </row>
    <row r="59">
      <c r="A59" s="42" t="s">
        <v>1338</v>
      </c>
      <c r="B59" s="42" t="s">
        <v>1102</v>
      </c>
      <c r="C59" s="19">
        <f>sumifs('Global Transmission Database-v0'!$F$2:$F$1000,'Global Transmission Database-v0'!$D$2:$D$1000,A59,'Global Transmission Database-v0'!$E$2:$E$1000,B59)</f>
        <v>0</v>
      </c>
      <c r="D59" s="19">
        <f>sumifs('Global Transmission Database-v0'!$G$2:$G$1000,'Global Transmission Database-v0'!$D$2:$D$1000,A59,'Global Transmission Database-v0'!$E$2:$E$1000,B59)</f>
        <v>0</v>
      </c>
    </row>
    <row r="60">
      <c r="A60" s="42" t="s">
        <v>85</v>
      </c>
      <c r="B60" s="42" t="s">
        <v>2005</v>
      </c>
      <c r="C60" s="19">
        <f>sumifs('Global Transmission Database-v0'!$F$2:$F$1000,'Global Transmission Database-v0'!$D$2:$D$1000,A60,'Global Transmission Database-v0'!$E$2:$E$1000,B60)</f>
        <v>1160</v>
      </c>
      <c r="D60" s="19">
        <f>sumifs('Global Transmission Database-v0'!$G$2:$G$1000,'Global Transmission Database-v0'!$D$2:$D$1000,A60,'Global Transmission Database-v0'!$E$2:$E$1000,B60)</f>
        <v>1160</v>
      </c>
    </row>
    <row r="61">
      <c r="A61" s="42" t="s">
        <v>85</v>
      </c>
      <c r="B61" s="42" t="s">
        <v>147</v>
      </c>
      <c r="C61" s="19">
        <f>sumifs('Global Transmission Database-v0'!$F$2:$F$1000,'Global Transmission Database-v0'!$D$2:$D$1000,A61,'Global Transmission Database-v0'!$E$2:$E$1000,B61)</f>
        <v>0</v>
      </c>
      <c r="D61" s="19">
        <f>sumifs('Global Transmission Database-v0'!$G$2:$G$1000,'Global Transmission Database-v0'!$D$2:$D$1000,A61,'Global Transmission Database-v0'!$E$2:$E$1000,B61)</f>
        <v>0</v>
      </c>
    </row>
    <row r="62">
      <c r="A62" s="42" t="s">
        <v>677</v>
      </c>
      <c r="B62" s="42" t="s">
        <v>270</v>
      </c>
      <c r="C62" s="19">
        <f>sumifs('Global Transmission Database-v0'!$F$2:$F$1000,'Global Transmission Database-v0'!$D$2:$D$1000,A62,'Global Transmission Database-v0'!$E$2:$E$1000,B62)</f>
        <v>770</v>
      </c>
      <c r="D62" s="19">
        <f>sumifs('Global Transmission Database-v0'!$G$2:$G$1000,'Global Transmission Database-v0'!$D$2:$D$1000,A62,'Global Transmission Database-v0'!$E$2:$E$1000,B62)</f>
        <v>1100</v>
      </c>
    </row>
    <row r="63">
      <c r="A63" s="42" t="s">
        <v>677</v>
      </c>
      <c r="B63" s="42" t="s">
        <v>632</v>
      </c>
      <c r="C63" s="19">
        <f>sumifs('Global Transmission Database-v0'!$F$2:$F$1000,'Global Transmission Database-v0'!$D$2:$D$1000,A63,'Global Transmission Database-v0'!$E$2:$E$1000,B63)</f>
        <v>500</v>
      </c>
      <c r="D63" s="19">
        <f>sumifs('Global Transmission Database-v0'!$G$2:$G$1000,'Global Transmission Database-v0'!$D$2:$D$1000,A63,'Global Transmission Database-v0'!$E$2:$E$1000,B63)</f>
        <v>500</v>
      </c>
    </row>
    <row r="64">
      <c r="A64" s="42" t="s">
        <v>677</v>
      </c>
      <c r="B64" s="42" t="s">
        <v>680</v>
      </c>
      <c r="C64" s="19">
        <f>sumifs('Global Transmission Database-v0'!$F$2:$F$1000,'Global Transmission Database-v0'!$D$2:$D$1000,A64,'Global Transmission Database-v0'!$E$2:$E$1000,B64)</f>
        <v>900</v>
      </c>
      <c r="D64" s="19">
        <f>sumifs('Global Transmission Database-v0'!$G$2:$G$1000,'Global Transmission Database-v0'!$D$2:$D$1000,A64,'Global Transmission Database-v0'!$E$2:$E$1000,B64)</f>
        <v>900</v>
      </c>
    </row>
    <row r="65">
      <c r="A65" s="42" t="s">
        <v>677</v>
      </c>
      <c r="B65" s="42" t="s">
        <v>637</v>
      </c>
      <c r="C65" s="19">
        <f>sumifs('Global Transmission Database-v0'!$F$2:$F$1000,'Global Transmission Database-v0'!$D$2:$D$1000,A65,'Global Transmission Database-v0'!$E$2:$E$1000,B65)</f>
        <v>320</v>
      </c>
      <c r="D65" s="19">
        <f>sumifs('Global Transmission Database-v0'!$G$2:$G$1000,'Global Transmission Database-v0'!$D$2:$D$1000,A65,'Global Transmission Database-v0'!$E$2:$E$1000,B65)</f>
        <v>320</v>
      </c>
    </row>
    <row r="66">
      <c r="A66" s="42" t="s">
        <v>677</v>
      </c>
      <c r="B66" s="42" t="s">
        <v>82</v>
      </c>
      <c r="C66" s="19">
        <f>sumifs('Global Transmission Database-v0'!$F$2:$F$1000,'Global Transmission Database-v0'!$D$2:$D$1000,A66,'Global Transmission Database-v0'!$E$2:$E$1000,B66)</f>
        <v>900</v>
      </c>
      <c r="D66" s="19">
        <f>sumifs('Global Transmission Database-v0'!$G$2:$G$1000,'Global Transmission Database-v0'!$D$2:$D$1000,A66,'Global Transmission Database-v0'!$E$2:$E$1000,B66)</f>
        <v>900</v>
      </c>
    </row>
    <row r="67">
      <c r="A67" s="42" t="s">
        <v>258</v>
      </c>
      <c r="B67" s="42" t="s">
        <v>65</v>
      </c>
      <c r="C67" s="19">
        <f>sumifs('Global Transmission Database-v0'!$F$2:$F$1000,'Global Transmission Database-v0'!$D$2:$D$1000,A67,'Global Transmission Database-v0'!$E$2:$E$1000,B67)</f>
        <v>600</v>
      </c>
      <c r="D67" s="19">
        <f>sumifs('Global Transmission Database-v0'!$G$2:$G$1000,'Global Transmission Database-v0'!$D$2:$D$1000,A67,'Global Transmission Database-v0'!$E$2:$E$1000,B67)</f>
        <v>600</v>
      </c>
    </row>
    <row r="68">
      <c r="A68" s="42" t="s">
        <v>684</v>
      </c>
      <c r="B68" s="42" t="s">
        <v>685</v>
      </c>
      <c r="C68" s="19">
        <f>sumifs('Global Transmission Database-v0'!$F$2:$F$1000,'Global Transmission Database-v0'!$D$2:$D$1000,A68,'Global Transmission Database-v0'!$E$2:$E$1000,B68)</f>
        <v>750</v>
      </c>
      <c r="D68" s="19">
        <f>sumifs('Global Transmission Database-v0'!$G$2:$G$1000,'Global Transmission Database-v0'!$D$2:$D$1000,A68,'Global Transmission Database-v0'!$E$2:$E$1000,B68)</f>
        <v>750</v>
      </c>
    </row>
    <row r="69">
      <c r="A69" s="42" t="s">
        <v>684</v>
      </c>
      <c r="B69" s="42" t="s">
        <v>634</v>
      </c>
      <c r="C69" s="19">
        <f>sumifs('Global Transmission Database-v0'!$F$2:$F$1000,'Global Transmission Database-v0'!$D$2:$D$1000,A69,'Global Transmission Database-v0'!$E$2:$E$1000,B69)</f>
        <v>800</v>
      </c>
      <c r="D69" s="19">
        <f>sumifs('Global Transmission Database-v0'!$G$2:$G$1000,'Global Transmission Database-v0'!$D$2:$D$1000,A69,'Global Transmission Database-v0'!$E$2:$E$1000,B69)</f>
        <v>800</v>
      </c>
    </row>
    <row r="70">
      <c r="A70" s="42" t="s">
        <v>684</v>
      </c>
      <c r="B70" s="42" t="s">
        <v>637</v>
      </c>
      <c r="C70" s="19">
        <f>sumifs('Global Transmission Database-v0'!$F$2:$F$1000,'Global Transmission Database-v0'!$D$2:$D$1000,A70,'Global Transmission Database-v0'!$E$2:$E$1000,B70)</f>
        <v>530</v>
      </c>
      <c r="D70" s="19">
        <f>sumifs('Global Transmission Database-v0'!$G$2:$G$1000,'Global Transmission Database-v0'!$D$2:$D$1000,A70,'Global Transmission Database-v0'!$E$2:$E$1000,B70)</f>
        <v>530</v>
      </c>
    </row>
    <row r="71">
      <c r="A71" s="42" t="s">
        <v>689</v>
      </c>
      <c r="B71" s="42" t="s">
        <v>690</v>
      </c>
      <c r="C71" s="19">
        <f>sumifs('Global Transmission Database-v0'!$F$2:$F$1000,'Global Transmission Database-v0'!$D$2:$D$1000,A71,'Global Transmission Database-v0'!$E$2:$E$1000,B71)</f>
        <v>1001</v>
      </c>
      <c r="D71" s="19">
        <f>sumifs('Global Transmission Database-v0'!$G$2:$G$1000,'Global Transmission Database-v0'!$D$2:$D$1000,A71,'Global Transmission Database-v0'!$E$2:$E$1000,B71)</f>
        <v>525</v>
      </c>
    </row>
    <row r="72">
      <c r="A72" s="42" t="s">
        <v>689</v>
      </c>
      <c r="B72" s="42" t="s">
        <v>693</v>
      </c>
      <c r="C72" s="19">
        <f>sumifs('Global Transmission Database-v0'!$F$2:$F$1000,'Global Transmission Database-v0'!$D$2:$D$1000,A72,'Global Transmission Database-v0'!$E$2:$E$1000,B72)</f>
        <v>0</v>
      </c>
      <c r="D72" s="19">
        <f>sumifs('Global Transmission Database-v0'!$G$2:$G$1000,'Global Transmission Database-v0'!$D$2:$D$1000,A72,'Global Transmission Database-v0'!$E$2:$E$1000,B72)</f>
        <v>0</v>
      </c>
    </row>
    <row r="73">
      <c r="A73" s="42" t="s">
        <v>689</v>
      </c>
      <c r="B73" s="42" t="s">
        <v>696</v>
      </c>
      <c r="C73" s="19">
        <f>sumifs('Global Transmission Database-v0'!$F$2:$F$1000,'Global Transmission Database-v0'!$D$2:$D$1000,A73,'Global Transmission Database-v0'!$E$2:$E$1000,B73)</f>
        <v>0</v>
      </c>
      <c r="D73" s="19">
        <f>sumifs('Global Transmission Database-v0'!$G$2:$G$1000,'Global Transmission Database-v0'!$D$2:$D$1000,A73,'Global Transmission Database-v0'!$E$2:$E$1000,B73)</f>
        <v>0</v>
      </c>
    </row>
    <row r="74">
      <c r="A74" s="42" t="s">
        <v>689</v>
      </c>
      <c r="B74" s="42" t="s">
        <v>2004</v>
      </c>
      <c r="C74" s="19">
        <f>sumifs('Global Transmission Database-v0'!$F$2:$F$1000,'Global Transmission Database-v0'!$D$2:$D$1000,A74,'Global Transmission Database-v0'!$E$2:$E$1000,B74)</f>
        <v>3290</v>
      </c>
      <c r="D74" s="19">
        <f>sumifs('Global Transmission Database-v0'!$G$2:$G$1000,'Global Transmission Database-v0'!$D$2:$D$1000,A74,'Global Transmission Database-v0'!$E$2:$E$1000,B74)</f>
        <v>3290</v>
      </c>
    </row>
    <row r="75">
      <c r="A75" s="42" t="s">
        <v>689</v>
      </c>
      <c r="B75" s="42" t="s">
        <v>707</v>
      </c>
      <c r="C75" s="19">
        <f>sumifs('Global Transmission Database-v0'!$F$2:$F$1000,'Global Transmission Database-v0'!$D$2:$D$1000,A75,'Global Transmission Database-v0'!$E$2:$E$1000,B75)</f>
        <v>0</v>
      </c>
      <c r="D75" s="19">
        <f>sumifs('Global Transmission Database-v0'!$G$2:$G$1000,'Global Transmission Database-v0'!$D$2:$D$1000,A75,'Global Transmission Database-v0'!$E$2:$E$1000,B75)</f>
        <v>0</v>
      </c>
    </row>
    <row r="76">
      <c r="A76" s="42" t="s">
        <v>711</v>
      </c>
      <c r="B76" s="42" t="s">
        <v>712</v>
      </c>
      <c r="C76" s="19">
        <f>sumifs('Global Transmission Database-v0'!$F$2:$F$1000,'Global Transmission Database-v0'!$D$2:$D$1000,A76,'Global Transmission Database-v0'!$E$2:$E$1000,B76)</f>
        <v>0</v>
      </c>
      <c r="D76" s="19">
        <f>sumifs('Global Transmission Database-v0'!$G$2:$G$1000,'Global Transmission Database-v0'!$D$2:$D$1000,A76,'Global Transmission Database-v0'!$E$2:$E$1000,B76)</f>
        <v>0</v>
      </c>
    </row>
    <row r="77">
      <c r="A77" s="42" t="s">
        <v>711</v>
      </c>
      <c r="B77" s="42" t="s">
        <v>717</v>
      </c>
      <c r="C77" s="19">
        <f>sumifs('Global Transmission Database-v0'!$F$2:$F$1000,'Global Transmission Database-v0'!$D$2:$D$1000,A77,'Global Transmission Database-v0'!$E$2:$E$1000,B77)</f>
        <v>0</v>
      </c>
      <c r="D77" s="19">
        <f>sumifs('Global Transmission Database-v0'!$G$2:$G$1000,'Global Transmission Database-v0'!$D$2:$D$1000,A77,'Global Transmission Database-v0'!$E$2:$E$1000,B77)</f>
        <v>40</v>
      </c>
    </row>
    <row r="78">
      <c r="A78" s="42" t="s">
        <v>389</v>
      </c>
      <c r="B78" s="42" t="s">
        <v>2001</v>
      </c>
      <c r="C78" s="19">
        <f>sumifs('Global Transmission Database-v0'!$F$2:$F$1000,'Global Transmission Database-v0'!$D$2:$D$1000,A78,'Global Transmission Database-v0'!$E$2:$E$1000,B78)</f>
        <v>0</v>
      </c>
      <c r="D78" s="19">
        <f>sumifs('Global Transmission Database-v0'!$G$2:$G$1000,'Global Transmission Database-v0'!$D$2:$D$1000,A78,'Global Transmission Database-v0'!$E$2:$E$1000,B78)</f>
        <v>0</v>
      </c>
    </row>
    <row r="79">
      <c r="A79" s="42" t="s">
        <v>389</v>
      </c>
      <c r="B79" s="42" t="s">
        <v>394</v>
      </c>
      <c r="C79" s="19">
        <f>sumifs('Global Transmission Database-v0'!$F$2:$F$1000,'Global Transmission Database-v0'!$D$2:$D$1000,A79,'Global Transmission Database-v0'!$E$2:$E$1000,B79)</f>
        <v>0</v>
      </c>
      <c r="D79" s="19">
        <f>sumifs('Global Transmission Database-v0'!$G$2:$G$1000,'Global Transmission Database-v0'!$D$2:$D$1000,A79,'Global Transmission Database-v0'!$E$2:$E$1000,B79)</f>
        <v>0</v>
      </c>
    </row>
    <row r="80">
      <c r="A80" s="42" t="s">
        <v>389</v>
      </c>
      <c r="B80" s="42" t="s">
        <v>458</v>
      </c>
      <c r="C80" s="19">
        <f>sumifs('Global Transmission Database-v0'!$F$2:$F$1000,'Global Transmission Database-v0'!$D$2:$D$1000,A80,'Global Transmission Database-v0'!$E$2:$E$1000,B80)</f>
        <v>0</v>
      </c>
      <c r="D80" s="19">
        <f>sumifs('Global Transmission Database-v0'!$G$2:$G$1000,'Global Transmission Database-v0'!$D$2:$D$1000,A80,'Global Transmission Database-v0'!$E$2:$E$1000,B80)</f>
        <v>0</v>
      </c>
    </row>
    <row r="81">
      <c r="A81" s="42" t="s">
        <v>389</v>
      </c>
      <c r="B81" s="42" t="s">
        <v>400</v>
      </c>
      <c r="C81" s="19">
        <f>sumifs('Global Transmission Database-v0'!$F$2:$F$1000,'Global Transmission Database-v0'!$D$2:$D$1000,A81,'Global Transmission Database-v0'!$E$2:$E$1000,B81)</f>
        <v>0</v>
      </c>
      <c r="D81" s="19">
        <f>sumifs('Global Transmission Database-v0'!$G$2:$G$1000,'Global Transmission Database-v0'!$D$2:$D$1000,A81,'Global Transmission Database-v0'!$E$2:$E$1000,B81)</f>
        <v>0</v>
      </c>
    </row>
    <row r="82">
      <c r="A82" s="42" t="s">
        <v>2001</v>
      </c>
      <c r="B82" s="42" t="s">
        <v>519</v>
      </c>
      <c r="C82" s="19">
        <f>sumifs('Global Transmission Database-v0'!$F$2:$F$1000,'Global Transmission Database-v0'!$D$2:$D$1000,A82,'Global Transmission Database-v0'!$E$2:$E$1000,B82)</f>
        <v>0</v>
      </c>
      <c r="D82" s="19">
        <f>sumifs('Global Transmission Database-v0'!$G$2:$G$1000,'Global Transmission Database-v0'!$D$2:$D$1000,A82,'Global Transmission Database-v0'!$E$2:$E$1000,B82)</f>
        <v>0</v>
      </c>
    </row>
    <row r="83">
      <c r="A83" s="42" t="s">
        <v>2001</v>
      </c>
      <c r="B83" s="42" t="s">
        <v>539</v>
      </c>
      <c r="C83" s="19">
        <f>sumifs('Global Transmission Database-v0'!$F$2:$F$1000,'Global Transmission Database-v0'!$D$2:$D$1000,A83,'Global Transmission Database-v0'!$E$2:$E$1000,B83)</f>
        <v>0</v>
      </c>
      <c r="D83" s="19">
        <f>sumifs('Global Transmission Database-v0'!$G$2:$G$1000,'Global Transmission Database-v0'!$D$2:$D$1000,A83,'Global Transmission Database-v0'!$E$2:$E$1000,B83)</f>
        <v>0</v>
      </c>
    </row>
    <row r="84">
      <c r="A84" s="42" t="s">
        <v>2001</v>
      </c>
      <c r="B84" s="42" t="s">
        <v>542</v>
      </c>
      <c r="C84" s="19">
        <f>sumifs('Global Transmission Database-v0'!$F$2:$F$1000,'Global Transmission Database-v0'!$D$2:$D$1000,A84,'Global Transmission Database-v0'!$E$2:$E$1000,B84)</f>
        <v>0</v>
      </c>
      <c r="D84" s="19">
        <f>sumifs('Global Transmission Database-v0'!$G$2:$G$1000,'Global Transmission Database-v0'!$D$2:$D$1000,A84,'Global Transmission Database-v0'!$E$2:$E$1000,B84)</f>
        <v>0</v>
      </c>
    </row>
    <row r="85">
      <c r="A85" s="42" t="s">
        <v>2001</v>
      </c>
      <c r="B85" s="42" t="s">
        <v>458</v>
      </c>
      <c r="C85" s="19">
        <f>sumifs('Global Transmission Database-v0'!$F$2:$F$1000,'Global Transmission Database-v0'!$D$2:$D$1000,A85,'Global Transmission Database-v0'!$E$2:$E$1000,B85)</f>
        <v>0</v>
      </c>
      <c r="D85" s="19">
        <f>sumifs('Global Transmission Database-v0'!$G$2:$G$1000,'Global Transmission Database-v0'!$D$2:$D$1000,A85,'Global Transmission Database-v0'!$E$2:$E$1000,B85)</f>
        <v>0</v>
      </c>
    </row>
    <row r="86">
      <c r="A86" s="42" t="s">
        <v>2001</v>
      </c>
      <c r="B86" s="42" t="s">
        <v>400</v>
      </c>
      <c r="C86" s="19">
        <f>sumifs('Global Transmission Database-v0'!$F$2:$F$1000,'Global Transmission Database-v0'!$D$2:$D$1000,A86,'Global Transmission Database-v0'!$E$2:$E$1000,B86)</f>
        <v>8751</v>
      </c>
      <c r="D86" s="19">
        <f>sumifs('Global Transmission Database-v0'!$G$2:$G$1000,'Global Transmission Database-v0'!$D$2:$D$1000,A86,'Global Transmission Database-v0'!$E$2:$E$1000,B86)</f>
        <v>8751</v>
      </c>
    </row>
    <row r="87">
      <c r="A87" s="42" t="s">
        <v>2001</v>
      </c>
      <c r="B87" s="42" t="s">
        <v>540</v>
      </c>
      <c r="C87" s="19">
        <f>sumifs('Global Transmission Database-v0'!$F$2:$F$1000,'Global Transmission Database-v0'!$D$2:$D$1000,A87,'Global Transmission Database-v0'!$E$2:$E$1000,B87)</f>
        <v>0</v>
      </c>
      <c r="D87" s="19">
        <f>sumifs('Global Transmission Database-v0'!$G$2:$G$1000,'Global Transmission Database-v0'!$D$2:$D$1000,A87,'Global Transmission Database-v0'!$E$2:$E$1000,B87)</f>
        <v>0</v>
      </c>
    </row>
    <row r="88">
      <c r="A88" s="42" t="s">
        <v>2001</v>
      </c>
      <c r="B88" s="42" t="s">
        <v>408</v>
      </c>
      <c r="C88" s="19">
        <f>sumifs('Global Transmission Database-v0'!$F$2:$F$1000,'Global Transmission Database-v0'!$D$2:$D$1000,A88,'Global Transmission Database-v0'!$E$2:$E$1000,B88)</f>
        <v>570</v>
      </c>
      <c r="D88" s="19">
        <f>sumifs('Global Transmission Database-v0'!$G$2:$G$1000,'Global Transmission Database-v0'!$D$2:$D$1000,A88,'Global Transmission Database-v0'!$E$2:$E$1000,B88)</f>
        <v>570</v>
      </c>
    </row>
    <row r="89">
      <c r="A89" s="42" t="s">
        <v>2001</v>
      </c>
      <c r="B89" s="42" t="s">
        <v>528</v>
      </c>
      <c r="C89" s="19">
        <f>sumifs('Global Transmission Database-v0'!$F$2:$F$1000,'Global Transmission Database-v0'!$D$2:$D$1000,A89,'Global Transmission Database-v0'!$E$2:$E$1000,B89)</f>
        <v>231</v>
      </c>
      <c r="D89" s="19">
        <f>sumifs('Global Transmission Database-v0'!$G$2:$G$1000,'Global Transmission Database-v0'!$D$2:$D$1000,A89,'Global Transmission Database-v0'!$E$2:$E$1000,B89)</f>
        <v>231</v>
      </c>
    </row>
    <row r="90">
      <c r="A90" s="42" t="s">
        <v>93</v>
      </c>
      <c r="B90" s="42" t="s">
        <v>2006</v>
      </c>
      <c r="C90" s="19">
        <f>sumifs('Global Transmission Database-v0'!$F$2:$F$1000,'Global Transmission Database-v0'!$D$2:$D$1000,A90,'Global Transmission Database-v0'!$E$2:$E$1000,B90)</f>
        <v>0</v>
      </c>
      <c r="D90" s="19">
        <f>sumifs('Global Transmission Database-v0'!$G$2:$G$1000,'Global Transmission Database-v0'!$D$2:$D$1000,A90,'Global Transmission Database-v0'!$E$2:$E$1000,B90)</f>
        <v>0</v>
      </c>
    </row>
    <row r="91">
      <c r="A91" s="42" t="s">
        <v>100</v>
      </c>
      <c r="B91" s="42" t="s">
        <v>2000</v>
      </c>
      <c r="C91" s="19">
        <f>sumifs('Global Transmission Database-v0'!$F$2:$F$1000,'Global Transmission Database-v0'!$D$2:$D$1000,A91,'Global Transmission Database-v0'!$E$2:$E$1000,B91)</f>
        <v>0</v>
      </c>
      <c r="D91" s="19">
        <f>sumifs('Global Transmission Database-v0'!$G$2:$G$1000,'Global Transmission Database-v0'!$D$2:$D$1000,A91,'Global Transmission Database-v0'!$E$2:$E$1000,B91)</f>
        <v>0</v>
      </c>
    </row>
    <row r="92">
      <c r="A92" s="42" t="s">
        <v>100</v>
      </c>
      <c r="B92" s="42" t="s">
        <v>2005</v>
      </c>
      <c r="C92" s="19">
        <f>sumifs('Global Transmission Database-v0'!$F$2:$F$1000,'Global Transmission Database-v0'!$D$2:$D$1000,A92,'Global Transmission Database-v0'!$E$2:$E$1000,B92)</f>
        <v>1980</v>
      </c>
      <c r="D92" s="19">
        <f>sumifs('Global Transmission Database-v0'!$G$2:$G$1000,'Global Transmission Database-v0'!$D$2:$D$1000,A92,'Global Transmission Database-v0'!$E$2:$E$1000,B92)</f>
        <v>0</v>
      </c>
    </row>
    <row r="93">
      <c r="A93" s="42" t="s">
        <v>1367</v>
      </c>
      <c r="B93" s="42" t="s">
        <v>1317</v>
      </c>
      <c r="C93" s="19">
        <f>sumifs('Global Transmission Database-v0'!$F$2:$F$1000,'Global Transmission Database-v0'!$D$2:$D$1000,A93,'Global Transmission Database-v0'!$E$2:$E$1000,B93)</f>
        <v>0</v>
      </c>
      <c r="D93" s="19">
        <f>sumifs('Global Transmission Database-v0'!$G$2:$G$1000,'Global Transmission Database-v0'!$D$2:$D$1000,A93,'Global Transmission Database-v0'!$E$2:$E$1000,B93)</f>
        <v>0</v>
      </c>
    </row>
    <row r="94">
      <c r="A94" s="42" t="s">
        <v>1367</v>
      </c>
      <c r="B94" s="42" t="s">
        <v>353</v>
      </c>
      <c r="C94" s="19">
        <f>sumifs('Global Transmission Database-v0'!$F$2:$F$1000,'Global Transmission Database-v0'!$D$2:$D$1000,A94,'Global Transmission Database-v0'!$E$2:$E$1000,B94)</f>
        <v>615</v>
      </c>
      <c r="D94" s="19">
        <f>sumifs('Global Transmission Database-v0'!$G$2:$G$1000,'Global Transmission Database-v0'!$D$2:$D$1000,A94,'Global Transmission Database-v0'!$E$2:$E$1000,B94)</f>
        <v>615</v>
      </c>
    </row>
    <row r="95">
      <c r="A95" s="42" t="s">
        <v>1367</v>
      </c>
      <c r="B95" s="42" t="s">
        <v>1322</v>
      </c>
      <c r="C95" s="19">
        <f>sumifs('Global Transmission Database-v0'!$F$2:$F$1000,'Global Transmission Database-v0'!$D$2:$D$1000,A95,'Global Transmission Database-v0'!$E$2:$E$1000,B95)</f>
        <v>250</v>
      </c>
      <c r="D95" s="19">
        <f>sumifs('Global Transmission Database-v0'!$G$2:$G$1000,'Global Transmission Database-v0'!$D$2:$D$1000,A95,'Global Transmission Database-v0'!$E$2:$E$1000,B95)</f>
        <v>250</v>
      </c>
    </row>
    <row r="96">
      <c r="A96" s="42" t="s">
        <v>1367</v>
      </c>
      <c r="B96" s="42" t="s">
        <v>1375</v>
      </c>
      <c r="C96" s="19">
        <f>sumifs('Global Transmission Database-v0'!$F$2:$F$1000,'Global Transmission Database-v0'!$D$2:$D$1000,A96,'Global Transmission Database-v0'!$E$2:$E$1000,B96)</f>
        <v>420</v>
      </c>
      <c r="D96" s="19">
        <f>sumifs('Global Transmission Database-v0'!$G$2:$G$1000,'Global Transmission Database-v0'!$D$2:$D$1000,A96,'Global Transmission Database-v0'!$E$2:$E$1000,B96)</f>
        <v>420</v>
      </c>
    </row>
    <row r="97">
      <c r="A97" s="42" t="s">
        <v>1377</v>
      </c>
      <c r="B97" s="42" t="s">
        <v>1276</v>
      </c>
      <c r="C97" s="19">
        <f>sumifs('Global Transmission Database-v0'!$F$2:$F$1000,'Global Transmission Database-v0'!$D$2:$D$1000,A97,'Global Transmission Database-v0'!$E$2:$E$1000,B97)</f>
        <v>0</v>
      </c>
      <c r="D97" s="19">
        <f>sumifs('Global Transmission Database-v0'!$G$2:$G$1000,'Global Transmission Database-v0'!$D$2:$D$1000,A97,'Global Transmission Database-v0'!$E$2:$E$1000,B97)</f>
        <v>0</v>
      </c>
    </row>
    <row r="98">
      <c r="A98" s="42" t="s">
        <v>1377</v>
      </c>
      <c r="B98" s="42" t="s">
        <v>1310</v>
      </c>
      <c r="C98" s="19">
        <f>sumifs('Global Transmission Database-v0'!$F$2:$F$1000,'Global Transmission Database-v0'!$D$2:$D$1000,A98,'Global Transmission Database-v0'!$E$2:$E$1000,B98)</f>
        <v>0</v>
      </c>
      <c r="D98" s="19">
        <f>sumifs('Global Transmission Database-v0'!$G$2:$G$1000,'Global Transmission Database-v0'!$D$2:$D$1000,A98,'Global Transmission Database-v0'!$E$2:$E$1000,B98)</f>
        <v>0</v>
      </c>
    </row>
    <row r="99">
      <c r="A99" s="42" t="s">
        <v>1377</v>
      </c>
      <c r="B99" s="42" t="s">
        <v>1277</v>
      </c>
      <c r="C99" s="19">
        <f>sumifs('Global Transmission Database-v0'!$F$2:$F$1000,'Global Transmission Database-v0'!$D$2:$D$1000,A99,'Global Transmission Database-v0'!$E$2:$E$1000,B99)</f>
        <v>0</v>
      </c>
      <c r="D99" s="19">
        <f>sumifs('Global Transmission Database-v0'!$G$2:$G$1000,'Global Transmission Database-v0'!$D$2:$D$1000,A99,'Global Transmission Database-v0'!$E$2:$E$1000,B99)</f>
        <v>0</v>
      </c>
    </row>
    <row r="100">
      <c r="A100" s="42" t="s">
        <v>1377</v>
      </c>
      <c r="B100" s="42" t="s">
        <v>300</v>
      </c>
      <c r="C100" s="19">
        <f>sumifs('Global Transmission Database-v0'!$F$2:$F$1000,'Global Transmission Database-v0'!$D$2:$D$1000,A100,'Global Transmission Database-v0'!$E$2:$E$1000,B100)</f>
        <v>0</v>
      </c>
      <c r="D100" s="19">
        <f>sumifs('Global Transmission Database-v0'!$G$2:$G$1000,'Global Transmission Database-v0'!$D$2:$D$1000,A100,'Global Transmission Database-v0'!$E$2:$E$1000,B100)</f>
        <v>0</v>
      </c>
    </row>
    <row r="101">
      <c r="A101" s="42" t="s">
        <v>1377</v>
      </c>
      <c r="B101" s="42" t="s">
        <v>348</v>
      </c>
      <c r="C101" s="19">
        <f>sumifs('Global Transmission Database-v0'!$F$2:$F$1000,'Global Transmission Database-v0'!$D$2:$D$1000,A101,'Global Transmission Database-v0'!$E$2:$E$1000,B101)</f>
        <v>0</v>
      </c>
      <c r="D101" s="19">
        <f>sumifs('Global Transmission Database-v0'!$G$2:$G$1000,'Global Transmission Database-v0'!$D$2:$D$1000,A101,'Global Transmission Database-v0'!$E$2:$E$1000,B101)</f>
        <v>0</v>
      </c>
    </row>
    <row r="102">
      <c r="A102" s="42" t="s">
        <v>2007</v>
      </c>
      <c r="B102" s="42" t="s">
        <v>305</v>
      </c>
      <c r="C102" s="19">
        <f>sumifs('Global Transmission Database-v0'!$F$2:$F$1000,'Global Transmission Database-v0'!$D$2:$D$1000,A102,'Global Transmission Database-v0'!$E$2:$E$1000,B102)</f>
        <v>0</v>
      </c>
      <c r="D102" s="19">
        <f>sumifs('Global Transmission Database-v0'!$G$2:$G$1000,'Global Transmission Database-v0'!$D$2:$D$1000,A102,'Global Transmission Database-v0'!$E$2:$E$1000,B102)</f>
        <v>0</v>
      </c>
    </row>
    <row r="103">
      <c r="A103" s="42" t="s">
        <v>2007</v>
      </c>
      <c r="B103" s="42" t="s">
        <v>2008</v>
      </c>
      <c r="C103" s="19">
        <f>sumifs('Global Transmission Database-v0'!$F$2:$F$1000,'Global Transmission Database-v0'!$D$2:$D$1000,A103,'Global Transmission Database-v0'!$E$2:$E$1000,B103)</f>
        <v>14828</v>
      </c>
      <c r="D103" s="19">
        <f>sumifs('Global Transmission Database-v0'!$G$2:$G$1000,'Global Transmission Database-v0'!$D$2:$D$1000,A103,'Global Transmission Database-v0'!$E$2:$E$1000,B103)</f>
        <v>11003</v>
      </c>
    </row>
    <row r="104">
      <c r="A104" s="42" t="s">
        <v>646</v>
      </c>
      <c r="B104" s="42" t="s">
        <v>650</v>
      </c>
      <c r="C104" s="19">
        <f>sumifs('Global Transmission Database-v0'!$F$2:$F$1000,'Global Transmission Database-v0'!$D$2:$D$1000,A104,'Global Transmission Database-v0'!$E$2:$E$1000,B104)</f>
        <v>4200</v>
      </c>
      <c r="D104" s="19">
        <f>sumifs('Global Transmission Database-v0'!$G$2:$G$1000,'Global Transmission Database-v0'!$D$2:$D$1000,A104,'Global Transmission Database-v0'!$E$2:$E$1000,B104)</f>
        <v>4200</v>
      </c>
    </row>
    <row r="105">
      <c r="A105" s="42" t="s">
        <v>646</v>
      </c>
      <c r="B105" s="42" t="s">
        <v>669</v>
      </c>
      <c r="C105" s="19">
        <f>sumifs('Global Transmission Database-v0'!$F$2:$F$1000,'Global Transmission Database-v0'!$D$2:$D$1000,A105,'Global Transmission Database-v0'!$E$2:$E$1000,B105)</f>
        <v>3700</v>
      </c>
      <c r="D105" s="19">
        <f>sumifs('Global Transmission Database-v0'!$G$2:$G$1000,'Global Transmission Database-v0'!$D$2:$D$1000,A105,'Global Transmission Database-v0'!$E$2:$E$1000,B105)</f>
        <v>3700</v>
      </c>
    </row>
    <row r="106">
      <c r="A106" s="42" t="s">
        <v>646</v>
      </c>
      <c r="B106" s="42" t="s">
        <v>655</v>
      </c>
      <c r="C106" s="19">
        <f>sumifs('Global Transmission Database-v0'!$F$2:$F$1000,'Global Transmission Database-v0'!$D$2:$D$1000,A106,'Global Transmission Database-v0'!$E$2:$E$1000,B106)</f>
        <v>3750</v>
      </c>
      <c r="D106" s="19">
        <f>sumifs('Global Transmission Database-v0'!$G$2:$G$1000,'Global Transmission Database-v0'!$D$2:$D$1000,A106,'Global Transmission Database-v0'!$E$2:$E$1000,B106)</f>
        <v>3750</v>
      </c>
    </row>
    <row r="107">
      <c r="A107" s="42" t="s">
        <v>394</v>
      </c>
      <c r="B107" s="42" t="s">
        <v>458</v>
      </c>
      <c r="C107" s="19">
        <f>sumifs('Global Transmission Database-v0'!$F$2:$F$1000,'Global Transmission Database-v0'!$D$2:$D$1000,A107,'Global Transmission Database-v0'!$E$2:$E$1000,B107)</f>
        <v>0</v>
      </c>
      <c r="D107" s="19">
        <f>sumifs('Global Transmission Database-v0'!$G$2:$G$1000,'Global Transmission Database-v0'!$D$2:$D$1000,A107,'Global Transmission Database-v0'!$E$2:$E$1000,B107)</f>
        <v>0</v>
      </c>
    </row>
    <row r="108">
      <c r="A108" s="42" t="s">
        <v>2000</v>
      </c>
      <c r="B108" s="42" t="s">
        <v>2005</v>
      </c>
      <c r="C108" s="19">
        <f>sumifs('Global Transmission Database-v0'!$F$2:$F$1000,'Global Transmission Database-v0'!$D$2:$D$1000,A108,'Global Transmission Database-v0'!$E$2:$E$1000,B108)</f>
        <v>0</v>
      </c>
      <c r="D108" s="19">
        <f>sumifs('Global Transmission Database-v0'!$G$2:$G$1000,'Global Transmission Database-v0'!$D$2:$D$1000,A108,'Global Transmission Database-v0'!$E$2:$E$1000,B108)</f>
        <v>0</v>
      </c>
    </row>
    <row r="109">
      <c r="A109" s="42" t="s">
        <v>2000</v>
      </c>
      <c r="B109" s="42" t="s">
        <v>1000</v>
      </c>
      <c r="C109" s="19">
        <f>sumifs('Global Transmission Database-v0'!$F$2:$F$1000,'Global Transmission Database-v0'!$D$2:$D$1000,A109,'Global Transmission Database-v0'!$E$2:$E$1000,B109)</f>
        <v>0</v>
      </c>
      <c r="D109" s="19">
        <f>sumifs('Global Transmission Database-v0'!$G$2:$G$1000,'Global Transmission Database-v0'!$D$2:$D$1000,A109,'Global Transmission Database-v0'!$E$2:$E$1000,B109)</f>
        <v>0</v>
      </c>
    </row>
    <row r="110">
      <c r="A110" s="42" t="s">
        <v>2000</v>
      </c>
      <c r="B110" s="42" t="s">
        <v>1004</v>
      </c>
      <c r="C110" s="19">
        <f>sumifs('Global Transmission Database-v0'!$F$2:$F$1000,'Global Transmission Database-v0'!$D$2:$D$1000,A110,'Global Transmission Database-v0'!$E$2:$E$1000,B110)</f>
        <v>0</v>
      </c>
      <c r="D110" s="19">
        <f>sumifs('Global Transmission Database-v0'!$G$2:$G$1000,'Global Transmission Database-v0'!$D$2:$D$1000,A110,'Global Transmission Database-v0'!$E$2:$E$1000,B110)</f>
        <v>0</v>
      </c>
    </row>
    <row r="111">
      <c r="A111" s="42" t="s">
        <v>2000</v>
      </c>
      <c r="B111" s="42" t="s">
        <v>239</v>
      </c>
      <c r="C111" s="19">
        <f>sumifs('Global Transmission Database-v0'!$F$2:$F$1000,'Global Transmission Database-v0'!$D$2:$D$1000,A111,'Global Transmission Database-v0'!$E$2:$E$1000,B111)</f>
        <v>0</v>
      </c>
      <c r="D111" s="19">
        <f>sumifs('Global Transmission Database-v0'!$G$2:$G$1000,'Global Transmission Database-v0'!$D$2:$D$1000,A111,'Global Transmission Database-v0'!$E$2:$E$1000,B111)</f>
        <v>0</v>
      </c>
    </row>
    <row r="112">
      <c r="A112" s="42" t="s">
        <v>2000</v>
      </c>
      <c r="B112" s="42" t="s">
        <v>191</v>
      </c>
      <c r="C112" s="19">
        <f>sumifs('Global Transmission Database-v0'!$F$2:$F$1000,'Global Transmission Database-v0'!$D$2:$D$1000,A112,'Global Transmission Database-v0'!$E$2:$E$1000,B112)</f>
        <v>60</v>
      </c>
      <c r="D112" s="19">
        <f>sumifs('Global Transmission Database-v0'!$G$2:$G$1000,'Global Transmission Database-v0'!$D$2:$D$1000,A112,'Global Transmission Database-v0'!$E$2:$E$1000,B112)</f>
        <v>60</v>
      </c>
    </row>
    <row r="113">
      <c r="A113" s="42" t="s">
        <v>2000</v>
      </c>
      <c r="B113" s="42" t="s">
        <v>147</v>
      </c>
      <c r="C113" s="19">
        <f>sumifs('Global Transmission Database-v0'!$F$2:$F$1000,'Global Transmission Database-v0'!$D$2:$D$1000,A113,'Global Transmission Database-v0'!$E$2:$E$1000,B113)</f>
        <v>228</v>
      </c>
      <c r="D113" s="19">
        <f>sumifs('Global Transmission Database-v0'!$G$2:$G$1000,'Global Transmission Database-v0'!$D$2:$D$1000,A113,'Global Transmission Database-v0'!$E$2:$E$1000,B113)</f>
        <v>228</v>
      </c>
    </row>
    <row r="114">
      <c r="A114" s="42" t="s">
        <v>2000</v>
      </c>
      <c r="B114" s="42" t="s">
        <v>831</v>
      </c>
      <c r="C114" s="19">
        <f>sumifs('Global Transmission Database-v0'!$F$2:$F$1000,'Global Transmission Database-v0'!$D$2:$D$1000,A114,'Global Transmission Database-v0'!$E$2:$E$1000,B114)</f>
        <v>260</v>
      </c>
      <c r="D114" s="19">
        <f>sumifs('Global Transmission Database-v0'!$G$2:$G$1000,'Global Transmission Database-v0'!$D$2:$D$1000,A114,'Global Transmission Database-v0'!$E$2:$E$1000,B114)</f>
        <v>260</v>
      </c>
    </row>
    <row r="115">
      <c r="A115" s="42" t="s">
        <v>2000</v>
      </c>
      <c r="B115" s="42" t="s">
        <v>989</v>
      </c>
      <c r="C115" s="19">
        <f>sumifs('Global Transmission Database-v0'!$F$2:$F$1000,'Global Transmission Database-v0'!$D$2:$D$1000,A115,'Global Transmission Database-v0'!$E$2:$E$1000,B115)</f>
        <v>0</v>
      </c>
      <c r="D115" s="19">
        <f>sumifs('Global Transmission Database-v0'!$G$2:$G$1000,'Global Transmission Database-v0'!$D$2:$D$1000,A115,'Global Transmission Database-v0'!$E$2:$E$1000,B115)</f>
        <v>0</v>
      </c>
    </row>
    <row r="116">
      <c r="A116" s="42" t="s">
        <v>2000</v>
      </c>
      <c r="B116" s="42" t="s">
        <v>41</v>
      </c>
      <c r="C116" s="19">
        <f>sumifs('Global Transmission Database-v0'!$F$2:$F$1000,'Global Transmission Database-v0'!$D$2:$D$1000,A116,'Global Transmission Database-v0'!$E$2:$E$1000,B116)</f>
        <v>0</v>
      </c>
      <c r="D116" s="19">
        <f>sumifs('Global Transmission Database-v0'!$G$2:$G$1000,'Global Transmission Database-v0'!$D$2:$D$1000,A116,'Global Transmission Database-v0'!$E$2:$E$1000,B116)</f>
        <v>0</v>
      </c>
    </row>
    <row r="117">
      <c r="A117" s="42" t="s">
        <v>2000</v>
      </c>
      <c r="B117" s="42" t="s">
        <v>328</v>
      </c>
      <c r="C117" s="19">
        <f>sumifs('Global Transmission Database-v0'!$F$2:$F$1000,'Global Transmission Database-v0'!$D$2:$D$1000,A117,'Global Transmission Database-v0'!$E$2:$E$1000,B117)</f>
        <v>50</v>
      </c>
      <c r="D117" s="19">
        <f>sumifs('Global Transmission Database-v0'!$G$2:$G$1000,'Global Transmission Database-v0'!$D$2:$D$1000,A117,'Global Transmission Database-v0'!$E$2:$E$1000,B117)</f>
        <v>50</v>
      </c>
    </row>
    <row r="118">
      <c r="A118" s="42" t="s">
        <v>2000</v>
      </c>
      <c r="B118" s="42" t="s">
        <v>2004</v>
      </c>
      <c r="C118" s="19">
        <f>sumifs('Global Transmission Database-v0'!$F$2:$F$1000,'Global Transmission Database-v0'!$D$2:$D$1000,A118,'Global Transmission Database-v0'!$E$2:$E$1000,B118)</f>
        <v>950</v>
      </c>
      <c r="D118" s="19">
        <f>sumifs('Global Transmission Database-v0'!$G$2:$G$1000,'Global Transmission Database-v0'!$D$2:$D$1000,A118,'Global Transmission Database-v0'!$E$2:$E$1000,B118)</f>
        <v>950</v>
      </c>
    </row>
    <row r="119">
      <c r="A119" s="42" t="s">
        <v>2000</v>
      </c>
      <c r="B119" s="42" t="s">
        <v>214</v>
      </c>
      <c r="C119" s="19">
        <f>sumifs('Global Transmission Database-v0'!$F$2:$F$1000,'Global Transmission Database-v0'!$D$2:$D$1000,A119,'Global Transmission Database-v0'!$E$2:$E$1000,B119)</f>
        <v>0</v>
      </c>
      <c r="D119" s="19">
        <f>sumifs('Global Transmission Database-v0'!$G$2:$G$1000,'Global Transmission Database-v0'!$D$2:$D$1000,A119,'Global Transmission Database-v0'!$E$2:$E$1000,B119)</f>
        <v>0</v>
      </c>
    </row>
    <row r="120">
      <c r="A120" s="42" t="s">
        <v>2000</v>
      </c>
      <c r="B120" s="42" t="s">
        <v>262</v>
      </c>
      <c r="C120" s="19">
        <f>sumifs('Global Transmission Database-v0'!$F$2:$F$1000,'Global Transmission Database-v0'!$D$2:$D$1000,A120,'Global Transmission Database-v0'!$E$2:$E$1000,B120)</f>
        <v>0</v>
      </c>
      <c r="D120" s="19">
        <f>sumifs('Global Transmission Database-v0'!$G$2:$G$1000,'Global Transmission Database-v0'!$D$2:$D$1000,A120,'Global Transmission Database-v0'!$E$2:$E$1000,B120)</f>
        <v>0</v>
      </c>
    </row>
    <row r="121">
      <c r="A121" s="42" t="s">
        <v>2000</v>
      </c>
      <c r="B121" s="42" t="s">
        <v>2009</v>
      </c>
      <c r="C121" s="19">
        <f>sumifs('Global Transmission Database-v0'!$F$2:$F$1000,'Global Transmission Database-v0'!$D$2:$D$1000,A121,'Global Transmission Database-v0'!$E$2:$E$1000,B121)</f>
        <v>870</v>
      </c>
      <c r="D121" s="19">
        <f>sumifs('Global Transmission Database-v0'!$G$2:$G$1000,'Global Transmission Database-v0'!$D$2:$D$1000,A121,'Global Transmission Database-v0'!$E$2:$E$1000,B121)</f>
        <v>870</v>
      </c>
    </row>
    <row r="122">
      <c r="A122" s="42" t="s">
        <v>1266</v>
      </c>
      <c r="B122" s="42" t="s">
        <v>1101</v>
      </c>
      <c r="C122" s="19">
        <f>sumifs('Global Transmission Database-v0'!$F$2:$F$1000,'Global Transmission Database-v0'!$D$2:$D$1000,A122,'Global Transmission Database-v0'!$E$2:$E$1000,B122)</f>
        <v>280</v>
      </c>
      <c r="D122" s="19">
        <f>sumifs('Global Transmission Database-v0'!$G$2:$G$1000,'Global Transmission Database-v0'!$D$2:$D$1000,A122,'Global Transmission Database-v0'!$E$2:$E$1000,B122)</f>
        <v>280</v>
      </c>
    </row>
    <row r="123">
      <c r="A123" s="42" t="s">
        <v>1266</v>
      </c>
      <c r="B123" s="42" t="s">
        <v>1394</v>
      </c>
      <c r="C123" s="19">
        <f>sumifs('Global Transmission Database-v0'!$F$2:$F$1000,'Global Transmission Database-v0'!$D$2:$D$1000,A123,'Global Transmission Database-v0'!$E$2:$E$1000,B123)</f>
        <v>0</v>
      </c>
      <c r="D123" s="19">
        <f>sumifs('Global Transmission Database-v0'!$G$2:$G$1000,'Global Transmission Database-v0'!$D$2:$D$1000,A123,'Global Transmission Database-v0'!$E$2:$E$1000,B123)</f>
        <v>0</v>
      </c>
    </row>
    <row r="124">
      <c r="A124" s="42" t="s">
        <v>1266</v>
      </c>
      <c r="B124" s="42" t="s">
        <v>336</v>
      </c>
      <c r="C124" s="19">
        <f>sumifs('Global Transmission Database-v0'!$F$2:$F$1000,'Global Transmission Database-v0'!$D$2:$D$1000,A124,'Global Transmission Database-v0'!$E$2:$E$1000,B124)</f>
        <v>0</v>
      </c>
      <c r="D124" s="19">
        <f>sumifs('Global Transmission Database-v0'!$G$2:$G$1000,'Global Transmission Database-v0'!$D$2:$D$1000,A124,'Global Transmission Database-v0'!$E$2:$E$1000,B124)</f>
        <v>0</v>
      </c>
    </row>
    <row r="125">
      <c r="A125" s="42" t="s">
        <v>1266</v>
      </c>
      <c r="B125" s="42" t="s">
        <v>1271</v>
      </c>
      <c r="C125" s="19">
        <f>sumifs('Global Transmission Database-v0'!$F$2:$F$1000,'Global Transmission Database-v0'!$D$2:$D$1000,A125,'Global Transmission Database-v0'!$E$2:$E$1000,B125)</f>
        <v>0</v>
      </c>
      <c r="D125" s="19">
        <f>sumifs('Global Transmission Database-v0'!$G$2:$G$1000,'Global Transmission Database-v0'!$D$2:$D$1000,A125,'Global Transmission Database-v0'!$E$2:$E$1000,B125)</f>
        <v>0</v>
      </c>
    </row>
    <row r="126">
      <c r="A126" s="42" t="s">
        <v>1276</v>
      </c>
      <c r="B126" s="42" t="s">
        <v>1277</v>
      </c>
      <c r="C126" s="19">
        <f>sumifs('Global Transmission Database-v0'!$F$2:$F$1000,'Global Transmission Database-v0'!$D$2:$D$1000,A126,'Global Transmission Database-v0'!$E$2:$E$1000,B126)</f>
        <v>0</v>
      </c>
      <c r="D126" s="19">
        <f>sumifs('Global Transmission Database-v0'!$G$2:$G$1000,'Global Transmission Database-v0'!$D$2:$D$1000,A126,'Global Transmission Database-v0'!$E$2:$E$1000,B126)</f>
        <v>0</v>
      </c>
    </row>
    <row r="127">
      <c r="A127" s="42" t="s">
        <v>1276</v>
      </c>
      <c r="B127" s="42" t="s">
        <v>1282</v>
      </c>
      <c r="C127" s="19">
        <f>sumifs('Global Transmission Database-v0'!$F$2:$F$1000,'Global Transmission Database-v0'!$D$2:$D$1000,A127,'Global Transmission Database-v0'!$E$2:$E$1000,B127)</f>
        <v>0</v>
      </c>
      <c r="D127" s="19">
        <f>sumifs('Global Transmission Database-v0'!$G$2:$G$1000,'Global Transmission Database-v0'!$D$2:$D$1000,A127,'Global Transmission Database-v0'!$E$2:$E$1000,B127)</f>
        <v>0</v>
      </c>
    </row>
    <row r="128">
      <c r="A128" s="42" t="s">
        <v>1276</v>
      </c>
      <c r="B128" s="42" t="s">
        <v>1286</v>
      </c>
      <c r="C128" s="19">
        <f>sumifs('Global Transmission Database-v0'!$F$2:$F$1000,'Global Transmission Database-v0'!$D$2:$D$1000,A128,'Global Transmission Database-v0'!$E$2:$E$1000,B128)</f>
        <v>0</v>
      </c>
      <c r="D128" s="19">
        <f>sumifs('Global Transmission Database-v0'!$G$2:$G$1000,'Global Transmission Database-v0'!$D$2:$D$1000,A128,'Global Transmission Database-v0'!$E$2:$E$1000,B128)</f>
        <v>0</v>
      </c>
    </row>
    <row r="129">
      <c r="A129" s="42" t="s">
        <v>1276</v>
      </c>
      <c r="B129" s="42" t="s">
        <v>1292</v>
      </c>
      <c r="C129" s="19">
        <f>sumifs('Global Transmission Database-v0'!$F$2:$F$1000,'Global Transmission Database-v0'!$D$2:$D$1000,A129,'Global Transmission Database-v0'!$E$2:$E$1000,B129)</f>
        <v>0</v>
      </c>
      <c r="D129" s="19">
        <f>sumifs('Global Transmission Database-v0'!$G$2:$G$1000,'Global Transmission Database-v0'!$D$2:$D$1000,A129,'Global Transmission Database-v0'!$E$2:$E$1000,B129)</f>
        <v>0</v>
      </c>
    </row>
    <row r="130">
      <c r="A130" s="42" t="s">
        <v>1276</v>
      </c>
      <c r="B130" s="42" t="s">
        <v>348</v>
      </c>
      <c r="C130" s="19">
        <f>sumifs('Global Transmission Database-v0'!$F$2:$F$1000,'Global Transmission Database-v0'!$D$2:$D$1000,A130,'Global Transmission Database-v0'!$E$2:$E$1000,B130)</f>
        <v>0</v>
      </c>
      <c r="D130" s="19">
        <f>sumifs('Global Transmission Database-v0'!$G$2:$G$1000,'Global Transmission Database-v0'!$D$2:$D$1000,A130,'Global Transmission Database-v0'!$E$2:$E$1000,B130)</f>
        <v>0</v>
      </c>
    </row>
    <row r="131">
      <c r="A131" s="42" t="s">
        <v>1310</v>
      </c>
      <c r="B131" s="42" t="s">
        <v>1277</v>
      </c>
      <c r="C131" s="19">
        <f>sumifs('Global Transmission Database-v0'!$F$2:$F$1000,'Global Transmission Database-v0'!$D$2:$D$1000,A131,'Global Transmission Database-v0'!$E$2:$E$1000,B131)</f>
        <v>60</v>
      </c>
      <c r="D131" s="19">
        <f>sumifs('Global Transmission Database-v0'!$G$2:$G$1000,'Global Transmission Database-v0'!$D$2:$D$1000,A131,'Global Transmission Database-v0'!$E$2:$E$1000,B131)</f>
        <v>60</v>
      </c>
    </row>
    <row r="132">
      <c r="A132" s="42" t="s">
        <v>1310</v>
      </c>
      <c r="B132" s="42" t="s">
        <v>1331</v>
      </c>
      <c r="C132" s="19">
        <f>sumifs('Global Transmission Database-v0'!$F$2:$F$1000,'Global Transmission Database-v0'!$D$2:$D$1000,A132,'Global Transmission Database-v0'!$E$2:$E$1000,B132)</f>
        <v>0</v>
      </c>
      <c r="D132" s="19">
        <f>sumifs('Global Transmission Database-v0'!$G$2:$G$1000,'Global Transmission Database-v0'!$D$2:$D$1000,A132,'Global Transmission Database-v0'!$E$2:$E$1000,B132)</f>
        <v>0</v>
      </c>
    </row>
    <row r="133">
      <c r="A133" s="42" t="s">
        <v>1310</v>
      </c>
      <c r="B133" s="42" t="s">
        <v>1334</v>
      </c>
      <c r="C133" s="19">
        <f>sumifs('Global Transmission Database-v0'!$F$2:$F$1000,'Global Transmission Database-v0'!$D$2:$D$1000,A133,'Global Transmission Database-v0'!$E$2:$E$1000,B133)</f>
        <v>0</v>
      </c>
      <c r="D133" s="19">
        <f>sumifs('Global Transmission Database-v0'!$G$2:$G$1000,'Global Transmission Database-v0'!$D$2:$D$1000,A133,'Global Transmission Database-v0'!$E$2:$E$1000,B133)</f>
        <v>0</v>
      </c>
    </row>
    <row r="134">
      <c r="A134" s="42" t="s">
        <v>1310</v>
      </c>
      <c r="B134" s="42" t="s">
        <v>1406</v>
      </c>
      <c r="C134" s="19">
        <f>sumifs('Global Transmission Database-v0'!$F$2:$F$1000,'Global Transmission Database-v0'!$D$2:$D$1000,A134,'Global Transmission Database-v0'!$E$2:$E$1000,B134)</f>
        <v>0</v>
      </c>
      <c r="D134" s="19">
        <f>sumifs('Global Transmission Database-v0'!$G$2:$G$1000,'Global Transmission Database-v0'!$D$2:$D$1000,A134,'Global Transmission Database-v0'!$E$2:$E$1000,B134)</f>
        <v>0</v>
      </c>
    </row>
    <row r="135">
      <c r="A135" s="42" t="s">
        <v>1310</v>
      </c>
      <c r="B135" s="42" t="s">
        <v>1322</v>
      </c>
      <c r="C135" s="19">
        <f>sumifs('Global Transmission Database-v0'!$F$2:$F$1000,'Global Transmission Database-v0'!$D$2:$D$1000,A135,'Global Transmission Database-v0'!$E$2:$E$1000,B135)</f>
        <v>827</v>
      </c>
      <c r="D135" s="19">
        <f>sumifs('Global Transmission Database-v0'!$G$2:$G$1000,'Global Transmission Database-v0'!$D$2:$D$1000,A135,'Global Transmission Database-v0'!$E$2:$E$1000,B135)</f>
        <v>827</v>
      </c>
    </row>
    <row r="136">
      <c r="A136" s="42" t="s">
        <v>1277</v>
      </c>
      <c r="B136" s="42" t="s">
        <v>1282</v>
      </c>
      <c r="C136" s="19">
        <f>sumifs('Global Transmission Database-v0'!$F$2:$F$1000,'Global Transmission Database-v0'!$D$2:$D$1000,A136,'Global Transmission Database-v0'!$E$2:$E$1000,B136)</f>
        <v>0</v>
      </c>
      <c r="D136" s="19">
        <f>sumifs('Global Transmission Database-v0'!$G$2:$G$1000,'Global Transmission Database-v0'!$D$2:$D$1000,A136,'Global Transmission Database-v0'!$E$2:$E$1000,B136)</f>
        <v>0</v>
      </c>
    </row>
    <row r="137">
      <c r="A137" s="42" t="s">
        <v>519</v>
      </c>
      <c r="B137" s="42" t="s">
        <v>520</v>
      </c>
      <c r="C137" s="19">
        <f>sumifs('Global Transmission Database-v0'!$F$2:$F$1000,'Global Transmission Database-v0'!$D$2:$D$1000,A137,'Global Transmission Database-v0'!$E$2:$E$1000,B137)</f>
        <v>363</v>
      </c>
      <c r="D137" s="19">
        <f>sumifs('Global Transmission Database-v0'!$G$2:$G$1000,'Global Transmission Database-v0'!$D$2:$D$1000,A137,'Global Transmission Database-v0'!$E$2:$E$1000,B137)</f>
        <v>363</v>
      </c>
    </row>
    <row r="138">
      <c r="A138" s="42" t="s">
        <v>519</v>
      </c>
      <c r="B138" s="42" t="s">
        <v>1030</v>
      </c>
      <c r="C138" s="19">
        <f>sumifs('Global Transmission Database-v0'!$F$2:$F$1000,'Global Transmission Database-v0'!$D$2:$D$1000,A138,'Global Transmission Database-v0'!$E$2:$E$1000,B138)</f>
        <v>0</v>
      </c>
      <c r="D138" s="19">
        <f>sumifs('Global Transmission Database-v0'!$G$2:$G$1000,'Global Transmission Database-v0'!$D$2:$D$1000,A138,'Global Transmission Database-v0'!$E$2:$E$1000,B138)</f>
        <v>0</v>
      </c>
    </row>
    <row r="139">
      <c r="A139" s="42" t="s">
        <v>519</v>
      </c>
      <c r="B139" s="42" t="s">
        <v>458</v>
      </c>
      <c r="C139" s="19">
        <f>sumifs('Global Transmission Database-v0'!$F$2:$F$1000,'Global Transmission Database-v0'!$D$2:$D$1000,A139,'Global Transmission Database-v0'!$E$2:$E$1000,B139)</f>
        <v>0</v>
      </c>
      <c r="D139" s="19">
        <f>sumifs('Global Transmission Database-v0'!$G$2:$G$1000,'Global Transmission Database-v0'!$D$2:$D$1000,A139,'Global Transmission Database-v0'!$E$2:$E$1000,B139)</f>
        <v>0</v>
      </c>
    </row>
    <row r="140">
      <c r="A140" s="42" t="s">
        <v>519</v>
      </c>
      <c r="B140" s="42" t="s">
        <v>528</v>
      </c>
      <c r="C140" s="19">
        <f>sumifs('Global Transmission Database-v0'!$F$2:$F$1000,'Global Transmission Database-v0'!$D$2:$D$1000,A140,'Global Transmission Database-v0'!$E$2:$E$1000,B140)</f>
        <v>380</v>
      </c>
      <c r="D140" s="19">
        <f>sumifs('Global Transmission Database-v0'!$G$2:$G$1000,'Global Transmission Database-v0'!$D$2:$D$1000,A140,'Global Transmission Database-v0'!$E$2:$E$1000,B140)</f>
        <v>380</v>
      </c>
    </row>
    <row r="141">
      <c r="A141" s="42" t="s">
        <v>1033</v>
      </c>
      <c r="B141" s="42" t="s">
        <v>1034</v>
      </c>
      <c r="C141" s="19">
        <f>sumifs('Global Transmission Database-v0'!$F$2:$F$1000,'Global Transmission Database-v0'!$D$2:$D$1000,A141,'Global Transmission Database-v0'!$E$2:$E$1000,B141)</f>
        <v>300</v>
      </c>
      <c r="D141" s="19">
        <f>sumifs('Global Transmission Database-v0'!$G$2:$G$1000,'Global Transmission Database-v0'!$D$2:$D$1000,A141,'Global Transmission Database-v0'!$E$2:$E$1000,B141)</f>
        <v>300</v>
      </c>
    </row>
    <row r="142">
      <c r="A142" s="42" t="s">
        <v>1033</v>
      </c>
      <c r="B142" s="42" t="s">
        <v>1030</v>
      </c>
      <c r="C142" s="19">
        <f>sumifs('Global Transmission Database-v0'!$F$2:$F$1000,'Global Transmission Database-v0'!$D$2:$D$1000,A142,'Global Transmission Database-v0'!$E$2:$E$1000,B142)</f>
        <v>300</v>
      </c>
      <c r="D142" s="19">
        <f>sumifs('Global Transmission Database-v0'!$G$2:$G$1000,'Global Transmission Database-v0'!$D$2:$D$1000,A142,'Global Transmission Database-v0'!$E$2:$E$1000,B142)</f>
        <v>300</v>
      </c>
    </row>
    <row r="143">
      <c r="A143" s="42" t="s">
        <v>266</v>
      </c>
      <c r="B143" s="42" t="s">
        <v>267</v>
      </c>
      <c r="C143" s="19">
        <f>sumifs('Global Transmission Database-v0'!$F$2:$F$1000,'Global Transmission Database-v0'!$D$2:$D$1000,A143,'Global Transmission Database-v0'!$E$2:$E$1000,B143)</f>
        <v>0</v>
      </c>
      <c r="D143" s="19">
        <f>sumifs('Global Transmission Database-v0'!$G$2:$G$1000,'Global Transmission Database-v0'!$D$2:$D$1000,A143,'Global Transmission Database-v0'!$E$2:$E$1000,B143)</f>
        <v>0</v>
      </c>
    </row>
    <row r="144">
      <c r="A144" s="42" t="s">
        <v>266</v>
      </c>
      <c r="B144" s="42" t="s">
        <v>270</v>
      </c>
      <c r="C144" s="19">
        <f>sumifs('Global Transmission Database-v0'!$F$2:$F$1000,'Global Transmission Database-v0'!$D$2:$D$1000,A144,'Global Transmission Database-v0'!$E$2:$E$1000,B144)</f>
        <v>0</v>
      </c>
      <c r="D144" s="19">
        <f>sumifs('Global Transmission Database-v0'!$G$2:$G$1000,'Global Transmission Database-v0'!$D$2:$D$1000,A144,'Global Transmission Database-v0'!$E$2:$E$1000,B144)</f>
        <v>0</v>
      </c>
    </row>
    <row r="145">
      <c r="A145" s="42" t="s">
        <v>266</v>
      </c>
      <c r="B145" s="42" t="s">
        <v>273</v>
      </c>
      <c r="C145" s="19">
        <f>sumifs('Global Transmission Database-v0'!$F$2:$F$1000,'Global Transmission Database-v0'!$D$2:$D$1000,A145,'Global Transmission Database-v0'!$E$2:$E$1000,B145)</f>
        <v>0</v>
      </c>
      <c r="D145" s="19">
        <f>sumifs('Global Transmission Database-v0'!$G$2:$G$1000,'Global Transmission Database-v0'!$D$2:$D$1000,A145,'Global Transmission Database-v0'!$E$2:$E$1000,B145)</f>
        <v>0</v>
      </c>
    </row>
    <row r="146">
      <c r="A146" s="42" t="s">
        <v>266</v>
      </c>
      <c r="B146" s="42" t="s">
        <v>275</v>
      </c>
      <c r="C146" s="19">
        <f>sumifs('Global Transmission Database-v0'!$F$2:$F$1000,'Global Transmission Database-v0'!$D$2:$D$1000,A146,'Global Transmission Database-v0'!$E$2:$E$1000,B146)</f>
        <v>0</v>
      </c>
      <c r="D146" s="19">
        <f>sumifs('Global Transmission Database-v0'!$G$2:$G$1000,'Global Transmission Database-v0'!$D$2:$D$1000,A146,'Global Transmission Database-v0'!$E$2:$E$1000,B146)</f>
        <v>0</v>
      </c>
    </row>
    <row r="147">
      <c r="A147" s="42" t="s">
        <v>266</v>
      </c>
      <c r="B147" s="42" t="s">
        <v>277</v>
      </c>
      <c r="C147" s="19">
        <f>sumifs('Global Transmission Database-v0'!$F$2:$F$1000,'Global Transmission Database-v0'!$D$2:$D$1000,A147,'Global Transmission Database-v0'!$E$2:$E$1000,B147)</f>
        <v>0</v>
      </c>
      <c r="D147" s="19">
        <f>sumifs('Global Transmission Database-v0'!$G$2:$G$1000,'Global Transmission Database-v0'!$D$2:$D$1000,A147,'Global Transmission Database-v0'!$E$2:$E$1000,B147)</f>
        <v>0</v>
      </c>
    </row>
    <row r="148">
      <c r="A148" s="42" t="s">
        <v>266</v>
      </c>
      <c r="B148" s="42" t="s">
        <v>82</v>
      </c>
      <c r="C148" s="19">
        <f>sumifs('Global Transmission Database-v0'!$F$2:$F$1000,'Global Transmission Database-v0'!$D$2:$D$1000,A148,'Global Transmission Database-v0'!$E$2:$E$1000,B148)</f>
        <v>0</v>
      </c>
      <c r="D148" s="19">
        <f>sumifs('Global Transmission Database-v0'!$G$2:$G$1000,'Global Transmission Database-v0'!$D$2:$D$1000,A148,'Global Transmission Database-v0'!$E$2:$E$1000,B148)</f>
        <v>0</v>
      </c>
    </row>
    <row r="149">
      <c r="A149" s="42" t="s">
        <v>648</v>
      </c>
      <c r="B149" s="42" t="s">
        <v>650</v>
      </c>
      <c r="C149" s="19">
        <f>sumifs('Global Transmission Database-v0'!$F$2:$F$1000,'Global Transmission Database-v0'!$D$2:$D$1000,A149,'Global Transmission Database-v0'!$E$2:$E$1000,B149)</f>
        <v>1600</v>
      </c>
      <c r="D149" s="19">
        <f>sumifs('Global Transmission Database-v0'!$G$2:$G$1000,'Global Transmission Database-v0'!$D$2:$D$1000,A149,'Global Transmission Database-v0'!$E$2:$E$1000,B149)</f>
        <v>1600</v>
      </c>
    </row>
    <row r="150">
      <c r="A150" s="42" t="s">
        <v>648</v>
      </c>
      <c r="B150" s="42" t="s">
        <v>696</v>
      </c>
      <c r="C150" s="19">
        <f>sumifs('Global Transmission Database-v0'!$F$2:$F$1000,'Global Transmission Database-v0'!$D$2:$D$1000,A150,'Global Transmission Database-v0'!$E$2:$E$1000,B150)</f>
        <v>1400</v>
      </c>
      <c r="D150" s="19">
        <f>sumifs('Global Transmission Database-v0'!$G$2:$G$1000,'Global Transmission Database-v0'!$D$2:$D$1000,A150,'Global Transmission Database-v0'!$E$2:$E$1000,B150)</f>
        <v>1400</v>
      </c>
    </row>
    <row r="151">
      <c r="A151" s="42" t="s">
        <v>648</v>
      </c>
      <c r="B151" s="42" t="s">
        <v>657</v>
      </c>
      <c r="C151" s="19">
        <f>sumifs('Global Transmission Database-v0'!$F$2:$F$1000,'Global Transmission Database-v0'!$D$2:$D$1000,A151,'Global Transmission Database-v0'!$E$2:$E$1000,B151)</f>
        <v>1800</v>
      </c>
      <c r="D151" s="19">
        <f>sumifs('Global Transmission Database-v0'!$G$2:$G$1000,'Global Transmission Database-v0'!$D$2:$D$1000,A151,'Global Transmission Database-v0'!$E$2:$E$1000,B151)</f>
        <v>1800</v>
      </c>
    </row>
    <row r="152">
      <c r="A152" s="42" t="s">
        <v>650</v>
      </c>
      <c r="B152" s="42" t="s">
        <v>1041</v>
      </c>
      <c r="C152" s="19">
        <f>sumifs('Global Transmission Database-v0'!$F$2:$F$1000,'Global Transmission Database-v0'!$D$2:$D$1000,A152,'Global Transmission Database-v0'!$E$2:$E$1000,B152)</f>
        <v>3700</v>
      </c>
      <c r="D152" s="19">
        <f>sumifs('Global Transmission Database-v0'!$G$2:$G$1000,'Global Transmission Database-v0'!$D$2:$D$1000,A152,'Global Transmission Database-v0'!$E$2:$E$1000,B152)</f>
        <v>3700</v>
      </c>
    </row>
    <row r="153">
      <c r="A153" s="42" t="s">
        <v>650</v>
      </c>
      <c r="B153" s="42" t="s">
        <v>669</v>
      </c>
      <c r="C153" s="19">
        <f>sumifs('Global Transmission Database-v0'!$F$2:$F$1000,'Global Transmission Database-v0'!$D$2:$D$1000,A153,'Global Transmission Database-v0'!$E$2:$E$1000,B153)</f>
        <v>3000</v>
      </c>
      <c r="D153" s="19">
        <f>sumifs('Global Transmission Database-v0'!$G$2:$G$1000,'Global Transmission Database-v0'!$D$2:$D$1000,A153,'Global Transmission Database-v0'!$E$2:$E$1000,B153)</f>
        <v>3000</v>
      </c>
    </row>
    <row r="154">
      <c r="A154" s="42" t="s">
        <v>650</v>
      </c>
      <c r="B154" s="42" t="s">
        <v>671</v>
      </c>
      <c r="C154" s="19">
        <f>sumifs('Global Transmission Database-v0'!$F$2:$F$1000,'Global Transmission Database-v0'!$D$2:$D$1000,A154,'Global Transmission Database-v0'!$E$2:$E$1000,B154)</f>
        <v>0</v>
      </c>
      <c r="D154" s="19">
        <f>sumifs('Global Transmission Database-v0'!$G$2:$G$1000,'Global Transmission Database-v0'!$D$2:$D$1000,A154,'Global Transmission Database-v0'!$E$2:$E$1000,B154)</f>
        <v>0</v>
      </c>
    </row>
    <row r="155">
      <c r="A155" s="42" t="s">
        <v>650</v>
      </c>
      <c r="B155" s="42" t="s">
        <v>673</v>
      </c>
      <c r="C155" s="19">
        <f>sumifs('Global Transmission Database-v0'!$F$2:$F$1000,'Global Transmission Database-v0'!$D$2:$D$1000,A155,'Global Transmission Database-v0'!$E$2:$E$1000,B155)</f>
        <v>2300</v>
      </c>
      <c r="D155" s="19">
        <f>sumifs('Global Transmission Database-v0'!$G$2:$G$1000,'Global Transmission Database-v0'!$D$2:$D$1000,A155,'Global Transmission Database-v0'!$E$2:$E$1000,B155)</f>
        <v>2300</v>
      </c>
    </row>
    <row r="156">
      <c r="A156" s="42" t="s">
        <v>650</v>
      </c>
      <c r="B156" s="42" t="s">
        <v>675</v>
      </c>
      <c r="C156" s="19">
        <f>sumifs('Global Transmission Database-v0'!$F$2:$F$1000,'Global Transmission Database-v0'!$D$2:$D$1000,A156,'Global Transmission Database-v0'!$E$2:$E$1000,B156)</f>
        <v>3950</v>
      </c>
      <c r="D156" s="19">
        <f>sumifs('Global Transmission Database-v0'!$G$2:$G$1000,'Global Transmission Database-v0'!$D$2:$D$1000,A156,'Global Transmission Database-v0'!$E$2:$E$1000,B156)</f>
        <v>3950</v>
      </c>
    </row>
    <row r="157">
      <c r="A157" s="42" t="s">
        <v>650</v>
      </c>
      <c r="B157" s="42" t="s">
        <v>1047</v>
      </c>
      <c r="C157" s="19">
        <f>sumifs('Global Transmission Database-v0'!$F$2:$F$1000,'Global Transmission Database-v0'!$D$2:$D$1000,A157,'Global Transmission Database-v0'!$E$2:$E$1000,B157)</f>
        <v>1400</v>
      </c>
      <c r="D157" s="19">
        <f>sumifs('Global Transmission Database-v0'!$G$2:$G$1000,'Global Transmission Database-v0'!$D$2:$D$1000,A157,'Global Transmission Database-v0'!$E$2:$E$1000,B157)</f>
        <v>1400</v>
      </c>
    </row>
    <row r="158">
      <c r="A158" s="42" t="s">
        <v>650</v>
      </c>
      <c r="B158" s="42" t="s">
        <v>696</v>
      </c>
      <c r="C158" s="19">
        <f>sumifs('Global Transmission Database-v0'!$F$2:$F$1000,'Global Transmission Database-v0'!$D$2:$D$1000,A158,'Global Transmission Database-v0'!$E$2:$E$1000,B158)</f>
        <v>1000</v>
      </c>
      <c r="D158" s="19">
        <f>sumifs('Global Transmission Database-v0'!$G$2:$G$1000,'Global Transmission Database-v0'!$D$2:$D$1000,A158,'Global Transmission Database-v0'!$E$2:$E$1000,B158)</f>
        <v>1000</v>
      </c>
    </row>
    <row r="159">
      <c r="A159" s="42" t="s">
        <v>650</v>
      </c>
      <c r="B159" s="42" t="s">
        <v>1050</v>
      </c>
      <c r="C159" s="19">
        <f>sumifs('Global Transmission Database-v0'!$F$2:$F$1000,'Global Transmission Database-v0'!$D$2:$D$1000,A159,'Global Transmission Database-v0'!$E$2:$E$1000,B159)</f>
        <v>615</v>
      </c>
      <c r="D159" s="19">
        <f>sumifs('Global Transmission Database-v0'!$G$2:$G$1000,'Global Transmission Database-v0'!$D$2:$D$1000,A159,'Global Transmission Database-v0'!$E$2:$E$1000,B159)</f>
        <v>615</v>
      </c>
    </row>
    <row r="160">
      <c r="A160" s="42" t="s">
        <v>1298</v>
      </c>
      <c r="B160" s="42" t="s">
        <v>1064</v>
      </c>
      <c r="C160" s="19">
        <f>sumifs('Global Transmission Database-v0'!$F$2:$F$1000,'Global Transmission Database-v0'!$D$2:$D$1000,A160,'Global Transmission Database-v0'!$E$2:$E$1000,B160)</f>
        <v>0</v>
      </c>
      <c r="D160" s="19">
        <f>sumifs('Global Transmission Database-v0'!$G$2:$G$1000,'Global Transmission Database-v0'!$D$2:$D$1000,A160,'Global Transmission Database-v0'!$E$2:$E$1000,B160)</f>
        <v>0</v>
      </c>
    </row>
    <row r="161">
      <c r="A161" s="42" t="s">
        <v>1298</v>
      </c>
      <c r="B161" s="42" t="s">
        <v>296</v>
      </c>
      <c r="C161" s="19">
        <f>sumifs('Global Transmission Database-v0'!$F$2:$F$1000,'Global Transmission Database-v0'!$D$2:$D$1000,A161,'Global Transmission Database-v0'!$E$2:$E$1000,B161)</f>
        <v>180</v>
      </c>
      <c r="D161" s="19">
        <f>sumifs('Global Transmission Database-v0'!$G$2:$G$1000,'Global Transmission Database-v0'!$D$2:$D$1000,A161,'Global Transmission Database-v0'!$E$2:$E$1000,B161)</f>
        <v>180</v>
      </c>
    </row>
    <row r="162">
      <c r="A162" s="42" t="s">
        <v>1298</v>
      </c>
      <c r="B162" s="42" t="s">
        <v>377</v>
      </c>
      <c r="C162" s="19">
        <f>sumifs('Global Transmission Database-v0'!$F$2:$F$1000,'Global Transmission Database-v0'!$D$2:$D$1000,A162,'Global Transmission Database-v0'!$E$2:$E$1000,B162)</f>
        <v>0</v>
      </c>
      <c r="D162" s="19">
        <f>sumifs('Global Transmission Database-v0'!$G$2:$G$1000,'Global Transmission Database-v0'!$D$2:$D$1000,A162,'Global Transmission Database-v0'!$E$2:$E$1000,B162)</f>
        <v>0</v>
      </c>
    </row>
    <row r="163">
      <c r="A163" s="42" t="s">
        <v>1298</v>
      </c>
      <c r="B163" s="42" t="s">
        <v>364</v>
      </c>
      <c r="C163" s="19">
        <f>sumifs('Global Transmission Database-v0'!$F$2:$F$1000,'Global Transmission Database-v0'!$D$2:$D$1000,A163,'Global Transmission Database-v0'!$E$2:$E$1000,B163)</f>
        <v>0</v>
      </c>
      <c r="D163" s="19">
        <f>sumifs('Global Transmission Database-v0'!$G$2:$G$1000,'Global Transmission Database-v0'!$D$2:$D$1000,A163,'Global Transmission Database-v0'!$E$2:$E$1000,B163)</f>
        <v>0</v>
      </c>
    </row>
    <row r="164">
      <c r="A164" s="42" t="s">
        <v>1041</v>
      </c>
      <c r="B164" s="42" t="s">
        <v>671</v>
      </c>
      <c r="C164" s="19">
        <f>sumifs('Global Transmission Database-v0'!$F$2:$F$1000,'Global Transmission Database-v0'!$D$2:$D$1000,A164,'Global Transmission Database-v0'!$E$2:$E$1000,B164)</f>
        <v>0</v>
      </c>
      <c r="D164" s="19">
        <f>sumifs('Global Transmission Database-v0'!$G$2:$G$1000,'Global Transmission Database-v0'!$D$2:$D$1000,A164,'Global Transmission Database-v0'!$E$2:$E$1000,B164)</f>
        <v>0</v>
      </c>
    </row>
    <row r="165">
      <c r="A165" s="42" t="s">
        <v>1041</v>
      </c>
      <c r="B165" s="42" t="s">
        <v>675</v>
      </c>
      <c r="C165" s="19">
        <f>sumifs('Global Transmission Database-v0'!$F$2:$F$1000,'Global Transmission Database-v0'!$D$2:$D$1000,A165,'Global Transmission Database-v0'!$E$2:$E$1000,B165)</f>
        <v>700</v>
      </c>
      <c r="D165" s="19">
        <f>sumifs('Global Transmission Database-v0'!$G$2:$G$1000,'Global Transmission Database-v0'!$D$2:$D$1000,A165,'Global Transmission Database-v0'!$E$2:$E$1000,B165)</f>
        <v>700</v>
      </c>
    </row>
    <row r="166">
      <c r="A166" s="42" t="s">
        <v>1041</v>
      </c>
      <c r="B166" s="42" t="s">
        <v>1047</v>
      </c>
      <c r="C166" s="19">
        <f>sumifs('Global Transmission Database-v0'!$F$2:$F$1000,'Global Transmission Database-v0'!$D$2:$D$1000,A166,'Global Transmission Database-v0'!$E$2:$E$1000,B166)</f>
        <v>1640</v>
      </c>
      <c r="D166" s="19">
        <f>sumifs('Global Transmission Database-v0'!$G$2:$G$1000,'Global Transmission Database-v0'!$D$2:$D$1000,A166,'Global Transmission Database-v0'!$E$2:$E$1000,B166)</f>
        <v>1640</v>
      </c>
    </row>
    <row r="167">
      <c r="A167" s="42" t="s">
        <v>1041</v>
      </c>
      <c r="B167" s="42" t="s">
        <v>1050</v>
      </c>
      <c r="C167" s="19">
        <f>sumifs('Global Transmission Database-v0'!$F$2:$F$1000,'Global Transmission Database-v0'!$D$2:$D$1000,A167,'Global Transmission Database-v0'!$E$2:$E$1000,B167)</f>
        <v>2450</v>
      </c>
      <c r="D167" s="19">
        <f>sumifs('Global Transmission Database-v0'!$G$2:$G$1000,'Global Transmission Database-v0'!$D$2:$D$1000,A167,'Global Transmission Database-v0'!$E$2:$E$1000,B167)</f>
        <v>2450</v>
      </c>
    </row>
    <row r="168">
      <c r="A168" s="42" t="s">
        <v>1056</v>
      </c>
      <c r="B168" s="42" t="s">
        <v>1057</v>
      </c>
      <c r="C168" s="19">
        <f>sumifs('Global Transmission Database-v0'!$F$2:$F$1000,'Global Transmission Database-v0'!$D$2:$D$1000,A168,'Global Transmission Database-v0'!$E$2:$E$1000,B168)</f>
        <v>0</v>
      </c>
      <c r="D168" s="19">
        <f>sumifs('Global Transmission Database-v0'!$G$2:$G$1000,'Global Transmission Database-v0'!$D$2:$D$1000,A168,'Global Transmission Database-v0'!$E$2:$E$1000,B168)</f>
        <v>0</v>
      </c>
    </row>
    <row r="169">
      <c r="A169" s="42" t="s">
        <v>282</v>
      </c>
      <c r="B169" s="42" t="s">
        <v>1416</v>
      </c>
      <c r="C169" s="19">
        <f>sumifs('Global Transmission Database-v0'!$F$2:$F$1000,'Global Transmission Database-v0'!$D$2:$D$1000,A169,'Global Transmission Database-v0'!$E$2:$E$1000,B169)</f>
        <v>0</v>
      </c>
      <c r="D169" s="19">
        <f>sumifs('Global Transmission Database-v0'!$G$2:$G$1000,'Global Transmission Database-v0'!$D$2:$D$1000,A169,'Global Transmission Database-v0'!$E$2:$E$1000,B169)</f>
        <v>0</v>
      </c>
    </row>
    <row r="170">
      <c r="A170" s="42" t="s">
        <v>282</v>
      </c>
      <c r="B170" s="42" t="s">
        <v>283</v>
      </c>
      <c r="C170" s="19">
        <f>sumifs('Global Transmission Database-v0'!$F$2:$F$1000,'Global Transmission Database-v0'!$D$2:$D$1000,A170,'Global Transmission Database-v0'!$E$2:$E$1000,B170)</f>
        <v>2000</v>
      </c>
      <c r="D170" s="19">
        <f>sumifs('Global Transmission Database-v0'!$G$2:$G$1000,'Global Transmission Database-v0'!$D$2:$D$1000,A170,'Global Transmission Database-v0'!$E$2:$E$1000,B170)</f>
        <v>2000</v>
      </c>
    </row>
    <row r="171">
      <c r="A171" s="42" t="s">
        <v>282</v>
      </c>
      <c r="B171" s="42" t="s">
        <v>669</v>
      </c>
      <c r="C171" s="19">
        <f>sumifs('Global Transmission Database-v0'!$F$2:$F$1000,'Global Transmission Database-v0'!$D$2:$D$1000,A171,'Global Transmission Database-v0'!$E$2:$E$1000,B171)</f>
        <v>0</v>
      </c>
      <c r="D171" s="19">
        <f>sumifs('Global Transmission Database-v0'!$G$2:$G$1000,'Global Transmission Database-v0'!$D$2:$D$1000,A171,'Global Transmission Database-v0'!$E$2:$E$1000,B171)</f>
        <v>0</v>
      </c>
    </row>
    <row r="172">
      <c r="A172" s="42" t="s">
        <v>282</v>
      </c>
      <c r="B172" s="42" t="s">
        <v>655</v>
      </c>
      <c r="C172" s="19">
        <f>sumifs('Global Transmission Database-v0'!$F$2:$F$1000,'Global Transmission Database-v0'!$D$2:$D$1000,A172,'Global Transmission Database-v0'!$E$2:$E$1000,B172)</f>
        <v>0</v>
      </c>
      <c r="D172" s="19">
        <f>sumifs('Global Transmission Database-v0'!$G$2:$G$1000,'Global Transmission Database-v0'!$D$2:$D$1000,A172,'Global Transmission Database-v0'!$E$2:$E$1000,B172)</f>
        <v>0</v>
      </c>
    </row>
    <row r="173">
      <c r="A173" s="42" t="s">
        <v>282</v>
      </c>
      <c r="B173" s="42" t="s">
        <v>292</v>
      </c>
      <c r="C173" s="19">
        <f>sumifs('Global Transmission Database-v0'!$F$2:$F$1000,'Global Transmission Database-v0'!$D$2:$D$1000,A173,'Global Transmission Database-v0'!$E$2:$E$1000,B173)</f>
        <v>0</v>
      </c>
      <c r="D173" s="19">
        <f>sumifs('Global Transmission Database-v0'!$G$2:$G$1000,'Global Transmission Database-v0'!$D$2:$D$1000,A173,'Global Transmission Database-v0'!$E$2:$E$1000,B173)</f>
        <v>0</v>
      </c>
    </row>
    <row r="174">
      <c r="A174" s="42" t="s">
        <v>282</v>
      </c>
      <c r="B174" s="42" t="s">
        <v>286</v>
      </c>
      <c r="C174" s="19">
        <f>sumifs('Global Transmission Database-v0'!$F$2:$F$1000,'Global Transmission Database-v0'!$D$2:$D$1000,A174,'Global Transmission Database-v0'!$E$2:$E$1000,B174)</f>
        <v>1400</v>
      </c>
      <c r="D174" s="19">
        <f>sumifs('Global Transmission Database-v0'!$G$2:$G$1000,'Global Transmission Database-v0'!$D$2:$D$1000,A174,'Global Transmission Database-v0'!$E$2:$E$1000,B174)</f>
        <v>1400</v>
      </c>
    </row>
    <row r="175">
      <c r="A175" s="42" t="s">
        <v>282</v>
      </c>
      <c r="B175" s="42" t="s">
        <v>1271</v>
      </c>
      <c r="C175" s="19">
        <f>sumifs('Global Transmission Database-v0'!$F$2:$F$1000,'Global Transmission Database-v0'!$D$2:$D$1000,A175,'Global Transmission Database-v0'!$E$2:$E$1000,B175)</f>
        <v>0</v>
      </c>
      <c r="D175" s="19">
        <f>sumifs('Global Transmission Database-v0'!$G$2:$G$1000,'Global Transmission Database-v0'!$D$2:$D$1000,A175,'Global Transmission Database-v0'!$E$2:$E$1000,B175)</f>
        <v>0</v>
      </c>
    </row>
    <row r="176">
      <c r="A176" s="42" t="s">
        <v>282</v>
      </c>
      <c r="B176" s="42" t="s">
        <v>1228</v>
      </c>
      <c r="C176" s="19">
        <f>sumifs('Global Transmission Database-v0'!$F$2:$F$1000,'Global Transmission Database-v0'!$D$2:$D$1000,A176,'Global Transmission Database-v0'!$E$2:$E$1000,B176)</f>
        <v>0</v>
      </c>
      <c r="D176" s="19">
        <f>sumifs('Global Transmission Database-v0'!$G$2:$G$1000,'Global Transmission Database-v0'!$D$2:$D$1000,A176,'Global Transmission Database-v0'!$E$2:$E$1000,B176)</f>
        <v>0</v>
      </c>
    </row>
    <row r="177">
      <c r="A177" s="42" t="s">
        <v>282</v>
      </c>
      <c r="B177" s="42" t="s">
        <v>344</v>
      </c>
      <c r="C177" s="19">
        <f>sumifs('Global Transmission Database-v0'!$F$2:$F$1000,'Global Transmission Database-v0'!$D$2:$D$1000,A177,'Global Transmission Database-v0'!$E$2:$E$1000,B177)</f>
        <v>0</v>
      </c>
      <c r="D177" s="19">
        <f>sumifs('Global Transmission Database-v0'!$G$2:$G$1000,'Global Transmission Database-v0'!$D$2:$D$1000,A177,'Global Transmission Database-v0'!$E$2:$E$1000,B177)</f>
        <v>0</v>
      </c>
    </row>
    <row r="178">
      <c r="A178" s="42" t="s">
        <v>282</v>
      </c>
      <c r="B178" s="42" t="s">
        <v>350</v>
      </c>
      <c r="C178" s="19">
        <f>sumifs('Global Transmission Database-v0'!$F$2:$F$1000,'Global Transmission Database-v0'!$D$2:$D$1000,A178,'Global Transmission Database-v0'!$E$2:$E$1000,B178)</f>
        <v>280</v>
      </c>
      <c r="D178" s="19">
        <f>sumifs('Global Transmission Database-v0'!$G$2:$G$1000,'Global Transmission Database-v0'!$D$2:$D$1000,A178,'Global Transmission Database-v0'!$E$2:$E$1000,B178)</f>
        <v>280</v>
      </c>
    </row>
    <row r="179">
      <c r="A179" s="42" t="s">
        <v>520</v>
      </c>
      <c r="B179" s="42" t="s">
        <v>458</v>
      </c>
      <c r="C179" s="19">
        <f>sumifs('Global Transmission Database-v0'!$F$2:$F$1000,'Global Transmission Database-v0'!$D$2:$D$1000,A179,'Global Transmission Database-v0'!$E$2:$E$1000,B179)</f>
        <v>100</v>
      </c>
      <c r="D179" s="19">
        <f>sumifs('Global Transmission Database-v0'!$G$2:$G$1000,'Global Transmission Database-v0'!$D$2:$D$1000,A179,'Global Transmission Database-v0'!$E$2:$E$1000,B179)</f>
        <v>100</v>
      </c>
    </row>
    <row r="180">
      <c r="A180" s="42" t="s">
        <v>267</v>
      </c>
      <c r="B180" s="42" t="s">
        <v>270</v>
      </c>
      <c r="C180" s="19">
        <f>sumifs('Global Transmission Database-v0'!$F$2:$F$1000,'Global Transmission Database-v0'!$D$2:$D$1000,A180,'Global Transmission Database-v0'!$E$2:$E$1000,B180)</f>
        <v>0</v>
      </c>
      <c r="D180" s="19">
        <f>sumifs('Global Transmission Database-v0'!$G$2:$G$1000,'Global Transmission Database-v0'!$D$2:$D$1000,A180,'Global Transmission Database-v0'!$E$2:$E$1000,B180)</f>
        <v>0</v>
      </c>
    </row>
    <row r="181">
      <c r="A181" s="42" t="s">
        <v>267</v>
      </c>
      <c r="B181" s="42" t="s">
        <v>273</v>
      </c>
      <c r="C181" s="19">
        <f>sumifs('Global Transmission Database-v0'!$F$2:$F$1000,'Global Transmission Database-v0'!$D$2:$D$1000,A181,'Global Transmission Database-v0'!$E$2:$E$1000,B181)</f>
        <v>0</v>
      </c>
      <c r="D181" s="19">
        <f>sumifs('Global Transmission Database-v0'!$G$2:$G$1000,'Global Transmission Database-v0'!$D$2:$D$1000,A181,'Global Transmission Database-v0'!$E$2:$E$1000,B181)</f>
        <v>0</v>
      </c>
    </row>
    <row r="182">
      <c r="A182" s="42" t="s">
        <v>267</v>
      </c>
      <c r="B182" s="42" t="s">
        <v>290</v>
      </c>
      <c r="C182" s="19">
        <f>sumifs('Global Transmission Database-v0'!$F$2:$F$1000,'Global Transmission Database-v0'!$D$2:$D$1000,A182,'Global Transmission Database-v0'!$E$2:$E$1000,B182)</f>
        <v>300</v>
      </c>
      <c r="D182" s="19">
        <f>sumifs('Global Transmission Database-v0'!$G$2:$G$1000,'Global Transmission Database-v0'!$D$2:$D$1000,A182,'Global Transmission Database-v0'!$E$2:$E$1000,B182)</f>
        <v>300</v>
      </c>
    </row>
    <row r="183">
      <c r="A183" s="42" t="s">
        <v>267</v>
      </c>
      <c r="B183" s="42" t="s">
        <v>292</v>
      </c>
      <c r="C183" s="19">
        <f>sumifs('Global Transmission Database-v0'!$F$2:$F$1000,'Global Transmission Database-v0'!$D$2:$D$1000,A183,'Global Transmission Database-v0'!$E$2:$E$1000,B183)</f>
        <v>240</v>
      </c>
      <c r="D183" s="19">
        <f>sumifs('Global Transmission Database-v0'!$G$2:$G$1000,'Global Transmission Database-v0'!$D$2:$D$1000,A183,'Global Transmission Database-v0'!$E$2:$E$1000,B183)</f>
        <v>240</v>
      </c>
    </row>
    <row r="184">
      <c r="A184" s="42" t="s">
        <v>267</v>
      </c>
      <c r="B184" s="42" t="s">
        <v>65</v>
      </c>
      <c r="C184" s="19">
        <f>sumifs('Global Transmission Database-v0'!$F$2:$F$1000,'Global Transmission Database-v0'!$D$2:$D$1000,A184,'Global Transmission Database-v0'!$E$2:$E$1000,B184)</f>
        <v>0</v>
      </c>
      <c r="D184" s="19">
        <f>sumifs('Global Transmission Database-v0'!$G$2:$G$1000,'Global Transmission Database-v0'!$D$2:$D$1000,A184,'Global Transmission Database-v0'!$E$2:$E$1000,B184)</f>
        <v>0</v>
      </c>
    </row>
    <row r="185">
      <c r="A185" s="42" t="s">
        <v>267</v>
      </c>
      <c r="B185" s="42" t="s">
        <v>300</v>
      </c>
      <c r="C185" s="19">
        <f>sumifs('Global Transmission Database-v0'!$F$2:$F$1000,'Global Transmission Database-v0'!$D$2:$D$1000,A185,'Global Transmission Database-v0'!$E$2:$E$1000,B185)</f>
        <v>300</v>
      </c>
      <c r="D185" s="19">
        <f>sumifs('Global Transmission Database-v0'!$G$2:$G$1000,'Global Transmission Database-v0'!$D$2:$D$1000,A185,'Global Transmission Database-v0'!$E$2:$E$1000,B185)</f>
        <v>300</v>
      </c>
    </row>
    <row r="186">
      <c r="A186" s="42" t="s">
        <v>1064</v>
      </c>
      <c r="B186" s="42" t="s">
        <v>296</v>
      </c>
      <c r="C186" s="19">
        <f>sumifs('Global Transmission Database-v0'!$F$2:$F$1000,'Global Transmission Database-v0'!$D$2:$D$1000,A186,'Global Transmission Database-v0'!$E$2:$E$1000,B186)</f>
        <v>0</v>
      </c>
      <c r="D186" s="19">
        <f>sumifs('Global Transmission Database-v0'!$G$2:$G$1000,'Global Transmission Database-v0'!$D$2:$D$1000,A186,'Global Transmission Database-v0'!$E$2:$E$1000,B186)</f>
        <v>0</v>
      </c>
    </row>
    <row r="187">
      <c r="A187" s="42" t="s">
        <v>1064</v>
      </c>
      <c r="B187" s="42" t="s">
        <v>65</v>
      </c>
      <c r="C187" s="19">
        <f>sumifs('Global Transmission Database-v0'!$F$2:$F$1000,'Global Transmission Database-v0'!$D$2:$D$1000,A187,'Global Transmission Database-v0'!$E$2:$E$1000,B187)</f>
        <v>0</v>
      </c>
      <c r="D187" s="19">
        <f>sumifs('Global Transmission Database-v0'!$G$2:$G$1000,'Global Transmission Database-v0'!$D$2:$D$1000,A187,'Global Transmission Database-v0'!$E$2:$E$1000,B187)</f>
        <v>0</v>
      </c>
    </row>
    <row r="188">
      <c r="A188" s="42" t="s">
        <v>1064</v>
      </c>
      <c r="B188" s="42" t="s">
        <v>300</v>
      </c>
      <c r="C188" s="19">
        <f>sumifs('Global Transmission Database-v0'!$F$2:$F$1000,'Global Transmission Database-v0'!$D$2:$D$1000,A188,'Global Transmission Database-v0'!$E$2:$E$1000,B188)</f>
        <v>0</v>
      </c>
      <c r="D188" s="19">
        <f>sumifs('Global Transmission Database-v0'!$G$2:$G$1000,'Global Transmission Database-v0'!$D$2:$D$1000,A188,'Global Transmission Database-v0'!$E$2:$E$1000,B188)</f>
        <v>0</v>
      </c>
    </row>
    <row r="189">
      <c r="A189" s="42" t="s">
        <v>1064</v>
      </c>
      <c r="B189" s="42" t="s">
        <v>364</v>
      </c>
      <c r="C189" s="19">
        <f>sumifs('Global Transmission Database-v0'!$F$2:$F$1000,'Global Transmission Database-v0'!$D$2:$D$1000,A189,'Global Transmission Database-v0'!$E$2:$E$1000,B189)</f>
        <v>0</v>
      </c>
      <c r="D189" s="19">
        <f>sumifs('Global Transmission Database-v0'!$G$2:$G$1000,'Global Transmission Database-v0'!$D$2:$D$1000,A189,'Global Transmission Database-v0'!$E$2:$E$1000,B189)</f>
        <v>0</v>
      </c>
    </row>
    <row r="190">
      <c r="A190" s="42" t="s">
        <v>1416</v>
      </c>
      <c r="B190" s="42" t="s">
        <v>286</v>
      </c>
      <c r="C190" s="19">
        <f>sumifs('Global Transmission Database-v0'!$F$2:$F$1000,'Global Transmission Database-v0'!$D$2:$D$1000,A190,'Global Transmission Database-v0'!$E$2:$E$1000,B190)</f>
        <v>800</v>
      </c>
      <c r="D190" s="19">
        <f>sumifs('Global Transmission Database-v0'!$G$2:$G$1000,'Global Transmission Database-v0'!$D$2:$D$1000,A190,'Global Transmission Database-v0'!$E$2:$E$1000,B190)</f>
        <v>800</v>
      </c>
    </row>
    <row r="191">
      <c r="A191" s="42" t="s">
        <v>1416</v>
      </c>
      <c r="B191" s="42" t="s">
        <v>1228</v>
      </c>
      <c r="C191" s="19">
        <f>sumifs('Global Transmission Database-v0'!$F$2:$F$1000,'Global Transmission Database-v0'!$D$2:$D$1000,A191,'Global Transmission Database-v0'!$E$2:$E$1000,B191)</f>
        <v>0</v>
      </c>
      <c r="D191" s="19">
        <f>sumifs('Global Transmission Database-v0'!$G$2:$G$1000,'Global Transmission Database-v0'!$D$2:$D$1000,A191,'Global Transmission Database-v0'!$E$2:$E$1000,B191)</f>
        <v>0</v>
      </c>
    </row>
    <row r="192">
      <c r="A192" s="42" t="s">
        <v>283</v>
      </c>
      <c r="B192" s="42" t="s">
        <v>669</v>
      </c>
      <c r="C192" s="19">
        <f>sumifs('Global Transmission Database-v0'!$F$2:$F$1000,'Global Transmission Database-v0'!$D$2:$D$1000,A192,'Global Transmission Database-v0'!$E$2:$E$1000,B192)</f>
        <v>2800</v>
      </c>
      <c r="D192" s="19">
        <f>sumifs('Global Transmission Database-v0'!$G$2:$G$1000,'Global Transmission Database-v0'!$D$2:$D$1000,A192,'Global Transmission Database-v0'!$E$2:$E$1000,B192)</f>
        <v>2800</v>
      </c>
    </row>
    <row r="193">
      <c r="A193" s="42" t="s">
        <v>283</v>
      </c>
      <c r="B193" s="42" t="s">
        <v>286</v>
      </c>
      <c r="C193" s="19">
        <f>sumifs('Global Transmission Database-v0'!$F$2:$F$1000,'Global Transmission Database-v0'!$D$2:$D$1000,A193,'Global Transmission Database-v0'!$E$2:$E$1000,B193)</f>
        <v>1400</v>
      </c>
      <c r="D193" s="19">
        <f>sumifs('Global Transmission Database-v0'!$G$2:$G$1000,'Global Transmission Database-v0'!$D$2:$D$1000,A193,'Global Transmission Database-v0'!$E$2:$E$1000,B193)</f>
        <v>1400</v>
      </c>
    </row>
    <row r="194">
      <c r="A194" s="42" t="s">
        <v>283</v>
      </c>
      <c r="B194" s="42" t="s">
        <v>356</v>
      </c>
      <c r="C194" s="19">
        <f>sumifs('Global Transmission Database-v0'!$F$2:$F$1000,'Global Transmission Database-v0'!$D$2:$D$1000,A194,'Global Transmission Database-v0'!$E$2:$E$1000,B194)</f>
        <v>2300</v>
      </c>
      <c r="D194" s="19">
        <f>sumifs('Global Transmission Database-v0'!$G$2:$G$1000,'Global Transmission Database-v0'!$D$2:$D$1000,A194,'Global Transmission Database-v0'!$E$2:$E$1000,B194)</f>
        <v>2700</v>
      </c>
    </row>
    <row r="195">
      <c r="A195" s="42" t="s">
        <v>1070</v>
      </c>
      <c r="B195" s="42" t="s">
        <v>1071</v>
      </c>
      <c r="C195" s="19">
        <f>sumifs('Global Transmission Database-v0'!$F$2:$F$1000,'Global Transmission Database-v0'!$D$2:$D$1000,A195,'Global Transmission Database-v0'!$E$2:$E$1000,B195)</f>
        <v>1016</v>
      </c>
      <c r="D195" s="19">
        <f>sumifs('Global Transmission Database-v0'!$G$2:$G$1000,'Global Transmission Database-v0'!$D$2:$D$1000,A195,'Global Transmission Database-v0'!$E$2:$E$1000,B195)</f>
        <v>1016</v>
      </c>
    </row>
    <row r="196">
      <c r="A196" s="42" t="s">
        <v>1070</v>
      </c>
      <c r="B196" s="42" t="s">
        <v>693</v>
      </c>
      <c r="C196" s="19">
        <f>sumifs('Global Transmission Database-v0'!$F$2:$F$1000,'Global Transmission Database-v0'!$D$2:$D$1000,A196,'Global Transmission Database-v0'!$E$2:$E$1000,B196)</f>
        <v>0</v>
      </c>
      <c r="D196" s="19">
        <f>sumifs('Global Transmission Database-v0'!$G$2:$G$1000,'Global Transmission Database-v0'!$D$2:$D$1000,A196,'Global Transmission Database-v0'!$E$2:$E$1000,B196)</f>
        <v>0</v>
      </c>
    </row>
    <row r="197">
      <c r="A197" s="42" t="s">
        <v>1070</v>
      </c>
      <c r="B197" s="42" t="s">
        <v>2004</v>
      </c>
      <c r="C197" s="19">
        <f>sumifs('Global Transmission Database-v0'!$F$2:$F$1000,'Global Transmission Database-v0'!$D$2:$D$1000,A197,'Global Transmission Database-v0'!$E$2:$E$1000,B197)</f>
        <v>0</v>
      </c>
      <c r="D197" s="19">
        <f>sumifs('Global Transmission Database-v0'!$G$2:$G$1000,'Global Transmission Database-v0'!$D$2:$D$1000,A197,'Global Transmission Database-v0'!$E$2:$E$1000,B197)</f>
        <v>0</v>
      </c>
    </row>
    <row r="198">
      <c r="A198" s="42" t="s">
        <v>296</v>
      </c>
      <c r="B198" s="42" t="s">
        <v>297</v>
      </c>
      <c r="C198" s="19">
        <f>sumifs('Global Transmission Database-v0'!$F$2:$F$1000,'Global Transmission Database-v0'!$D$2:$D$1000,A198,'Global Transmission Database-v0'!$E$2:$E$1000,B198)</f>
        <v>2000</v>
      </c>
      <c r="D198" s="19">
        <f>sumifs('Global Transmission Database-v0'!$G$2:$G$1000,'Global Transmission Database-v0'!$D$2:$D$1000,A198,'Global Transmission Database-v0'!$E$2:$E$1000,B198)</f>
        <v>2000</v>
      </c>
    </row>
    <row r="199">
      <c r="A199" s="42" t="s">
        <v>296</v>
      </c>
      <c r="B199" s="42" t="s">
        <v>300</v>
      </c>
      <c r="C199" s="19">
        <f>sumifs('Global Transmission Database-v0'!$F$2:$F$1000,'Global Transmission Database-v0'!$D$2:$D$1000,A199,'Global Transmission Database-v0'!$E$2:$E$1000,B199)</f>
        <v>4000</v>
      </c>
      <c r="D199" s="19">
        <f>sumifs('Global Transmission Database-v0'!$G$2:$G$1000,'Global Transmission Database-v0'!$D$2:$D$1000,A199,'Global Transmission Database-v0'!$E$2:$E$1000,B199)</f>
        <v>4000</v>
      </c>
    </row>
    <row r="200">
      <c r="A200" s="42" t="s">
        <v>1071</v>
      </c>
      <c r="B200" s="42" t="s">
        <v>1047</v>
      </c>
      <c r="C200" s="19">
        <f>sumifs('Global Transmission Database-v0'!$F$2:$F$1000,'Global Transmission Database-v0'!$D$2:$D$1000,A200,'Global Transmission Database-v0'!$E$2:$E$1000,B200)</f>
        <v>0</v>
      </c>
      <c r="D200" s="19">
        <f>sumifs('Global Transmission Database-v0'!$G$2:$G$1000,'Global Transmission Database-v0'!$D$2:$D$1000,A200,'Global Transmission Database-v0'!$E$2:$E$1000,B200)</f>
        <v>0</v>
      </c>
    </row>
    <row r="201">
      <c r="A201" s="42" t="s">
        <v>1071</v>
      </c>
      <c r="B201" s="42" t="s">
        <v>2004</v>
      </c>
      <c r="C201" s="19">
        <f>sumifs('Global Transmission Database-v0'!$F$2:$F$1000,'Global Transmission Database-v0'!$D$2:$D$1000,A201,'Global Transmission Database-v0'!$E$2:$E$1000,B201)</f>
        <v>0</v>
      </c>
      <c r="D201" s="19">
        <f>sumifs('Global Transmission Database-v0'!$G$2:$G$1000,'Global Transmission Database-v0'!$D$2:$D$1000,A201,'Global Transmission Database-v0'!$E$2:$E$1000,B201)</f>
        <v>0</v>
      </c>
    </row>
    <row r="202">
      <c r="A202" s="42" t="s">
        <v>1071</v>
      </c>
      <c r="B202" s="42" t="s">
        <v>1050</v>
      </c>
      <c r="C202" s="19">
        <f>sumifs('Global Transmission Database-v0'!$F$2:$F$1000,'Global Transmission Database-v0'!$D$2:$D$1000,A202,'Global Transmission Database-v0'!$E$2:$E$1000,B202)</f>
        <v>2400</v>
      </c>
      <c r="D202" s="19">
        <f>sumifs('Global Transmission Database-v0'!$G$2:$G$1000,'Global Transmission Database-v0'!$D$2:$D$1000,A202,'Global Transmission Database-v0'!$E$2:$E$1000,B202)</f>
        <v>2400</v>
      </c>
    </row>
    <row r="203">
      <c r="A203" s="42" t="s">
        <v>669</v>
      </c>
      <c r="B203" s="42" t="s">
        <v>671</v>
      </c>
      <c r="C203" s="19">
        <f>sumifs('Global Transmission Database-v0'!$F$2:$F$1000,'Global Transmission Database-v0'!$D$2:$D$1000,A203,'Global Transmission Database-v0'!$E$2:$E$1000,B203)</f>
        <v>3000</v>
      </c>
      <c r="D203" s="19">
        <f>sumifs('Global Transmission Database-v0'!$G$2:$G$1000,'Global Transmission Database-v0'!$D$2:$D$1000,A203,'Global Transmission Database-v0'!$E$2:$E$1000,B203)</f>
        <v>3000</v>
      </c>
    </row>
    <row r="204">
      <c r="A204" s="42" t="s">
        <v>669</v>
      </c>
      <c r="B204" s="42" t="s">
        <v>1085</v>
      </c>
      <c r="C204" s="19">
        <f>sumifs('Global Transmission Database-v0'!$F$2:$F$1000,'Global Transmission Database-v0'!$D$2:$D$1000,A204,'Global Transmission Database-v0'!$E$2:$E$1000,B204)</f>
        <v>0</v>
      </c>
      <c r="D204" s="19">
        <f>sumifs('Global Transmission Database-v0'!$G$2:$G$1000,'Global Transmission Database-v0'!$D$2:$D$1000,A204,'Global Transmission Database-v0'!$E$2:$E$1000,B204)</f>
        <v>0</v>
      </c>
    </row>
    <row r="205">
      <c r="A205" s="42" t="s">
        <v>669</v>
      </c>
      <c r="B205" s="42" t="s">
        <v>655</v>
      </c>
      <c r="C205" s="19">
        <f>sumifs('Global Transmission Database-v0'!$F$2:$F$1000,'Global Transmission Database-v0'!$D$2:$D$1000,A205,'Global Transmission Database-v0'!$E$2:$E$1000,B205)</f>
        <v>2900</v>
      </c>
      <c r="D205" s="19">
        <f>sumifs('Global Transmission Database-v0'!$G$2:$G$1000,'Global Transmission Database-v0'!$D$2:$D$1000,A205,'Global Transmission Database-v0'!$E$2:$E$1000,B205)</f>
        <v>3100</v>
      </c>
    </row>
    <row r="206">
      <c r="A206" s="42" t="s">
        <v>669</v>
      </c>
      <c r="B206" s="42" t="s">
        <v>673</v>
      </c>
      <c r="C206" s="19">
        <f>sumifs('Global Transmission Database-v0'!$F$2:$F$1000,'Global Transmission Database-v0'!$D$2:$D$1000,A206,'Global Transmission Database-v0'!$E$2:$E$1000,B206)</f>
        <v>380</v>
      </c>
      <c r="D206" s="19">
        <f>sumifs('Global Transmission Database-v0'!$G$2:$G$1000,'Global Transmission Database-v0'!$D$2:$D$1000,A206,'Global Transmission Database-v0'!$E$2:$E$1000,B206)</f>
        <v>380</v>
      </c>
    </row>
    <row r="207">
      <c r="A207" s="42" t="s">
        <v>1282</v>
      </c>
      <c r="B207" s="42" t="s">
        <v>1286</v>
      </c>
      <c r="C207" s="19">
        <f>sumifs('Global Transmission Database-v0'!$F$2:$F$1000,'Global Transmission Database-v0'!$D$2:$D$1000,A207,'Global Transmission Database-v0'!$E$2:$E$1000,B207)</f>
        <v>0</v>
      </c>
      <c r="D207" s="19">
        <f>sumifs('Global Transmission Database-v0'!$G$2:$G$1000,'Global Transmission Database-v0'!$D$2:$D$1000,A207,'Global Transmission Database-v0'!$E$2:$E$1000,B207)</f>
        <v>0</v>
      </c>
    </row>
    <row r="208">
      <c r="A208" s="42" t="s">
        <v>671</v>
      </c>
      <c r="B208" s="42" t="s">
        <v>1085</v>
      </c>
      <c r="C208" s="19">
        <f>sumifs('Global Transmission Database-v0'!$F$2:$F$1000,'Global Transmission Database-v0'!$D$2:$D$1000,A208,'Global Transmission Database-v0'!$E$2:$E$1000,B208)</f>
        <v>630</v>
      </c>
      <c r="D208" s="19">
        <f>sumifs('Global Transmission Database-v0'!$G$2:$G$1000,'Global Transmission Database-v0'!$D$2:$D$1000,A208,'Global Transmission Database-v0'!$E$2:$E$1000,B208)</f>
        <v>630</v>
      </c>
    </row>
    <row r="209">
      <c r="A209" s="42" t="s">
        <v>671</v>
      </c>
      <c r="B209" s="42" t="s">
        <v>306</v>
      </c>
      <c r="C209" s="19">
        <f>sumifs('Global Transmission Database-v0'!$F$2:$F$1000,'Global Transmission Database-v0'!$D$2:$D$1000,A209,'Global Transmission Database-v0'!$E$2:$E$1000,B209)</f>
        <v>0</v>
      </c>
      <c r="D209" s="19">
        <f>sumifs('Global Transmission Database-v0'!$G$2:$G$1000,'Global Transmission Database-v0'!$D$2:$D$1000,A209,'Global Transmission Database-v0'!$E$2:$E$1000,B209)</f>
        <v>0</v>
      </c>
    </row>
    <row r="210">
      <c r="A210" s="42" t="s">
        <v>671</v>
      </c>
      <c r="B210" s="42" t="s">
        <v>675</v>
      </c>
      <c r="C210" s="19">
        <f>sumifs('Global Transmission Database-v0'!$F$2:$F$1000,'Global Transmission Database-v0'!$D$2:$D$1000,A210,'Global Transmission Database-v0'!$E$2:$E$1000,B210)</f>
        <v>1000</v>
      </c>
      <c r="D210" s="19">
        <f>sumifs('Global Transmission Database-v0'!$G$2:$G$1000,'Global Transmission Database-v0'!$D$2:$D$1000,A210,'Global Transmission Database-v0'!$E$2:$E$1000,B210)</f>
        <v>1000</v>
      </c>
    </row>
    <row r="211">
      <c r="A211" s="42" t="s">
        <v>671</v>
      </c>
      <c r="B211" s="42" t="s">
        <v>1047</v>
      </c>
      <c r="C211" s="19">
        <f>sumifs('Global Transmission Database-v0'!$F$2:$F$1000,'Global Transmission Database-v0'!$D$2:$D$1000,A211,'Global Transmission Database-v0'!$E$2:$E$1000,B211)</f>
        <v>1400</v>
      </c>
      <c r="D211" s="19">
        <f>sumifs('Global Transmission Database-v0'!$G$2:$G$1000,'Global Transmission Database-v0'!$D$2:$D$1000,A211,'Global Transmission Database-v0'!$E$2:$E$1000,B211)</f>
        <v>1400</v>
      </c>
    </row>
    <row r="212">
      <c r="A212" s="42" t="s">
        <v>73</v>
      </c>
      <c r="B212" s="42" t="s">
        <v>2004</v>
      </c>
      <c r="C212" s="19">
        <f>sumifs('Global Transmission Database-v0'!$F$2:$F$1000,'Global Transmission Database-v0'!$D$2:$D$1000,A212,'Global Transmission Database-v0'!$E$2:$E$1000,B212)</f>
        <v>950</v>
      </c>
      <c r="D212" s="19">
        <f>sumifs('Global Transmission Database-v0'!$G$2:$G$1000,'Global Transmission Database-v0'!$D$2:$D$1000,A212,'Global Transmission Database-v0'!$E$2:$E$1000,B212)</f>
        <v>950</v>
      </c>
    </row>
    <row r="213">
      <c r="A213" s="42" t="s">
        <v>73</v>
      </c>
      <c r="B213" s="42" t="s">
        <v>82</v>
      </c>
      <c r="C213" s="19">
        <f>sumifs('Global Transmission Database-v0'!$F$2:$F$1000,'Global Transmission Database-v0'!$D$2:$D$1000,A213,'Global Transmission Database-v0'!$E$2:$E$1000,B213)</f>
        <v>1050</v>
      </c>
      <c r="D213" s="19">
        <f>sumifs('Global Transmission Database-v0'!$G$2:$G$1000,'Global Transmission Database-v0'!$D$2:$D$1000,A213,'Global Transmission Database-v0'!$E$2:$E$1000,B213)</f>
        <v>0</v>
      </c>
    </row>
    <row r="214">
      <c r="A214" s="42" t="s">
        <v>1101</v>
      </c>
      <c r="B214" s="42" t="s">
        <v>1102</v>
      </c>
      <c r="C214" s="19">
        <f>sumifs('Global Transmission Database-v0'!$F$2:$F$1000,'Global Transmission Database-v0'!$D$2:$D$1000,A214,'Global Transmission Database-v0'!$E$2:$E$1000,B214)</f>
        <v>438</v>
      </c>
      <c r="D214" s="19">
        <f>sumifs('Global Transmission Database-v0'!$G$2:$G$1000,'Global Transmission Database-v0'!$D$2:$D$1000,A214,'Global Transmission Database-v0'!$E$2:$E$1000,B214)</f>
        <v>438</v>
      </c>
    </row>
    <row r="215">
      <c r="A215" s="42" t="s">
        <v>1394</v>
      </c>
      <c r="B215" s="42" t="s">
        <v>1448</v>
      </c>
      <c r="C215" s="19">
        <f>sumifs('Global Transmission Database-v0'!$F$2:$F$1000,'Global Transmission Database-v0'!$D$2:$D$1000,A215,'Global Transmission Database-v0'!$E$2:$E$1000,B215)</f>
        <v>0</v>
      </c>
      <c r="D215" s="19">
        <f>sumifs('Global Transmission Database-v0'!$G$2:$G$1000,'Global Transmission Database-v0'!$D$2:$D$1000,A215,'Global Transmission Database-v0'!$E$2:$E$1000,B215)</f>
        <v>0</v>
      </c>
    </row>
    <row r="216">
      <c r="A216" s="42" t="s">
        <v>1394</v>
      </c>
      <c r="B216" s="42" t="s">
        <v>336</v>
      </c>
      <c r="C216" s="19">
        <f>sumifs('Global Transmission Database-v0'!$F$2:$F$1000,'Global Transmission Database-v0'!$D$2:$D$1000,A216,'Global Transmission Database-v0'!$E$2:$E$1000,B216)</f>
        <v>0</v>
      </c>
      <c r="D216" s="19">
        <f>sumifs('Global Transmission Database-v0'!$G$2:$G$1000,'Global Transmission Database-v0'!$D$2:$D$1000,A216,'Global Transmission Database-v0'!$E$2:$E$1000,B216)</f>
        <v>0</v>
      </c>
    </row>
    <row r="217">
      <c r="A217" s="42" t="s">
        <v>1394</v>
      </c>
      <c r="B217" s="42" t="s">
        <v>1271</v>
      </c>
      <c r="C217" s="19">
        <f>sumifs('Global Transmission Database-v0'!$F$2:$F$1000,'Global Transmission Database-v0'!$D$2:$D$1000,A217,'Global Transmission Database-v0'!$E$2:$E$1000,B217)</f>
        <v>0</v>
      </c>
      <c r="D217" s="19">
        <f>sumifs('Global Transmission Database-v0'!$G$2:$G$1000,'Global Transmission Database-v0'!$D$2:$D$1000,A217,'Global Transmission Database-v0'!$E$2:$E$1000,B217)</f>
        <v>0</v>
      </c>
    </row>
    <row r="218">
      <c r="A218" s="42" t="s">
        <v>1394</v>
      </c>
      <c r="B218" s="42" t="s">
        <v>1229</v>
      </c>
      <c r="C218" s="19">
        <f>sumifs('Global Transmission Database-v0'!$F$2:$F$1000,'Global Transmission Database-v0'!$D$2:$D$1000,A218,'Global Transmission Database-v0'!$E$2:$E$1000,B218)</f>
        <v>0</v>
      </c>
      <c r="D218" s="19">
        <f>sumifs('Global Transmission Database-v0'!$G$2:$G$1000,'Global Transmission Database-v0'!$D$2:$D$1000,A218,'Global Transmission Database-v0'!$E$2:$E$1000,B218)</f>
        <v>0</v>
      </c>
    </row>
    <row r="219">
      <c r="A219" s="42" t="s">
        <v>1394</v>
      </c>
      <c r="B219" s="42" t="s">
        <v>337</v>
      </c>
      <c r="C219" s="19">
        <f>sumifs('Global Transmission Database-v0'!$F$2:$F$1000,'Global Transmission Database-v0'!$D$2:$D$1000,A219,'Global Transmission Database-v0'!$E$2:$E$1000,B219)</f>
        <v>0</v>
      </c>
      <c r="D219" s="19">
        <f>sumifs('Global Transmission Database-v0'!$G$2:$G$1000,'Global Transmission Database-v0'!$D$2:$D$1000,A219,'Global Transmission Database-v0'!$E$2:$E$1000,B219)</f>
        <v>0</v>
      </c>
    </row>
    <row r="220">
      <c r="A220" s="42" t="s">
        <v>1454</v>
      </c>
      <c r="B220" s="42" t="s">
        <v>1229</v>
      </c>
      <c r="C220" s="19">
        <f>sumifs('Global Transmission Database-v0'!$F$2:$F$1000,'Global Transmission Database-v0'!$D$2:$D$1000,A220,'Global Transmission Database-v0'!$E$2:$E$1000,B220)</f>
        <v>0</v>
      </c>
      <c r="D220" s="19">
        <f>sumifs('Global Transmission Database-v0'!$G$2:$G$1000,'Global Transmission Database-v0'!$D$2:$D$1000,A220,'Global Transmission Database-v0'!$E$2:$E$1000,B220)</f>
        <v>0</v>
      </c>
    </row>
    <row r="221">
      <c r="A221" s="42" t="s">
        <v>1448</v>
      </c>
      <c r="B221" s="42" t="s">
        <v>1229</v>
      </c>
      <c r="C221" s="19">
        <f>sumifs('Global Transmission Database-v0'!$F$2:$F$1000,'Global Transmission Database-v0'!$D$2:$D$1000,A221,'Global Transmission Database-v0'!$E$2:$E$1000,B221)</f>
        <v>0</v>
      </c>
      <c r="D221" s="19">
        <f>sumifs('Global Transmission Database-v0'!$G$2:$G$1000,'Global Transmission Database-v0'!$D$2:$D$1000,A221,'Global Transmission Database-v0'!$E$2:$E$1000,B221)</f>
        <v>0</v>
      </c>
    </row>
    <row r="222">
      <c r="A222" s="42" t="s">
        <v>270</v>
      </c>
      <c r="B222" s="42" t="s">
        <v>655</v>
      </c>
      <c r="C222" s="19">
        <f>sumifs('Global Transmission Database-v0'!$F$2:$F$1000,'Global Transmission Database-v0'!$D$2:$D$1000,A222,'Global Transmission Database-v0'!$E$2:$E$1000,B222)</f>
        <v>500</v>
      </c>
      <c r="D222" s="19">
        <f>sumifs('Global Transmission Database-v0'!$G$2:$G$1000,'Global Transmission Database-v0'!$D$2:$D$1000,A222,'Global Transmission Database-v0'!$E$2:$E$1000,B222)</f>
        <v>500</v>
      </c>
    </row>
    <row r="223">
      <c r="A223" s="42" t="s">
        <v>270</v>
      </c>
      <c r="B223" s="42" t="s">
        <v>292</v>
      </c>
      <c r="C223" s="19">
        <f>sumifs('Global Transmission Database-v0'!$F$2:$F$1000,'Global Transmission Database-v0'!$D$2:$D$1000,A223,'Global Transmission Database-v0'!$E$2:$E$1000,B223)</f>
        <v>0</v>
      </c>
      <c r="D223" s="19">
        <f>sumifs('Global Transmission Database-v0'!$G$2:$G$1000,'Global Transmission Database-v0'!$D$2:$D$1000,A223,'Global Transmission Database-v0'!$E$2:$E$1000,B223)</f>
        <v>0</v>
      </c>
    </row>
    <row r="224">
      <c r="A224" s="42" t="s">
        <v>270</v>
      </c>
      <c r="B224" s="42" t="s">
        <v>632</v>
      </c>
      <c r="C224" s="19">
        <f>sumifs('Global Transmission Database-v0'!$F$2:$F$1000,'Global Transmission Database-v0'!$D$2:$D$1000,A224,'Global Transmission Database-v0'!$E$2:$E$1000,B224)</f>
        <v>1100</v>
      </c>
      <c r="D224" s="19">
        <f>sumifs('Global Transmission Database-v0'!$G$2:$G$1000,'Global Transmission Database-v0'!$D$2:$D$1000,A224,'Global Transmission Database-v0'!$E$2:$E$1000,B224)</f>
        <v>1100</v>
      </c>
    </row>
    <row r="225">
      <c r="A225" s="42" t="s">
        <v>270</v>
      </c>
      <c r="B225" s="42" t="s">
        <v>82</v>
      </c>
      <c r="C225" s="19">
        <f>sumifs('Global Transmission Database-v0'!$F$2:$F$1000,'Global Transmission Database-v0'!$D$2:$D$1000,A225,'Global Transmission Database-v0'!$E$2:$E$1000,B225)</f>
        <v>660</v>
      </c>
      <c r="D225" s="19">
        <f>sumifs('Global Transmission Database-v0'!$G$2:$G$1000,'Global Transmission Database-v0'!$D$2:$D$1000,A225,'Global Transmission Database-v0'!$E$2:$E$1000,B225)</f>
        <v>660</v>
      </c>
    </row>
    <row r="226">
      <c r="A226" s="42" t="s">
        <v>305</v>
      </c>
      <c r="B226" s="42" t="s">
        <v>306</v>
      </c>
      <c r="C226" s="19">
        <f>sumifs('Global Transmission Database-v0'!$F$2:$F$1000,'Global Transmission Database-v0'!$D$2:$D$1000,A226,'Global Transmission Database-v0'!$E$2:$E$1000,B226)</f>
        <v>0</v>
      </c>
      <c r="D226" s="19">
        <f>sumifs('Global Transmission Database-v0'!$G$2:$G$1000,'Global Transmission Database-v0'!$D$2:$D$1000,A226,'Global Transmission Database-v0'!$E$2:$E$1000,B226)</f>
        <v>0</v>
      </c>
    </row>
    <row r="227">
      <c r="A227" s="42" t="s">
        <v>712</v>
      </c>
      <c r="B227" s="42" t="s">
        <v>1108</v>
      </c>
      <c r="C227" s="19">
        <f>sumifs('Global Transmission Database-v0'!$F$2:$F$1000,'Global Transmission Database-v0'!$D$2:$D$1000,A227,'Global Transmission Database-v0'!$E$2:$E$1000,B227)</f>
        <v>300</v>
      </c>
      <c r="D227" s="19">
        <f>sumifs('Global Transmission Database-v0'!$G$2:$G$1000,'Global Transmission Database-v0'!$D$2:$D$1000,A227,'Global Transmission Database-v0'!$E$2:$E$1000,B227)</f>
        <v>300</v>
      </c>
    </row>
    <row r="228">
      <c r="A228" s="42" t="s">
        <v>712</v>
      </c>
      <c r="B228" s="42" t="s">
        <v>717</v>
      </c>
      <c r="C228" s="19">
        <f>sumifs('Global Transmission Database-v0'!$F$2:$F$1000,'Global Transmission Database-v0'!$D$2:$D$1000,A228,'Global Transmission Database-v0'!$E$2:$E$1000,B228)</f>
        <v>200</v>
      </c>
      <c r="D228" s="19">
        <f>sumifs('Global Transmission Database-v0'!$G$2:$G$1000,'Global Transmission Database-v0'!$D$2:$D$1000,A228,'Global Transmission Database-v0'!$E$2:$E$1000,B228)</f>
        <v>200</v>
      </c>
    </row>
    <row r="229">
      <c r="A229" s="42" t="s">
        <v>712</v>
      </c>
      <c r="B229" s="42" t="s">
        <v>1112</v>
      </c>
      <c r="C229" s="19">
        <f>sumifs('Global Transmission Database-v0'!$F$2:$F$1000,'Global Transmission Database-v0'!$D$2:$D$1000,A229,'Global Transmission Database-v0'!$E$2:$E$1000,B229)</f>
        <v>300</v>
      </c>
      <c r="D229" s="19">
        <f>sumifs('Global Transmission Database-v0'!$G$2:$G$1000,'Global Transmission Database-v0'!$D$2:$D$1000,A229,'Global Transmission Database-v0'!$E$2:$E$1000,B229)</f>
        <v>300</v>
      </c>
    </row>
    <row r="230">
      <c r="A230" s="42" t="s">
        <v>539</v>
      </c>
      <c r="B230" s="42" t="s">
        <v>540</v>
      </c>
      <c r="C230" s="19">
        <f>sumifs('Global Transmission Database-v0'!$F$2:$F$1000,'Global Transmission Database-v0'!$D$2:$D$1000,A230,'Global Transmission Database-v0'!$E$2:$E$1000,B230)</f>
        <v>0</v>
      </c>
      <c r="D230" s="19">
        <f>sumifs('Global Transmission Database-v0'!$G$2:$G$1000,'Global Transmission Database-v0'!$D$2:$D$1000,A230,'Global Transmission Database-v0'!$E$2:$E$1000,B230)</f>
        <v>0</v>
      </c>
    </row>
    <row r="231">
      <c r="A231" s="42" t="s">
        <v>542</v>
      </c>
      <c r="B231" s="42" t="s">
        <v>540</v>
      </c>
      <c r="C231" s="19">
        <f>sumifs('Global Transmission Database-v0'!$F$2:$F$1000,'Global Transmission Database-v0'!$D$2:$D$1000,A231,'Global Transmission Database-v0'!$E$2:$E$1000,B231)</f>
        <v>0</v>
      </c>
      <c r="D231" s="19">
        <f>sumifs('Global Transmission Database-v0'!$G$2:$G$1000,'Global Transmission Database-v0'!$D$2:$D$1000,A231,'Global Transmission Database-v0'!$E$2:$E$1000,B231)</f>
        <v>0</v>
      </c>
    </row>
    <row r="232">
      <c r="A232" s="42" t="s">
        <v>542</v>
      </c>
      <c r="B232" s="42" t="s">
        <v>528</v>
      </c>
      <c r="C232" s="19">
        <f>sumifs('Global Transmission Database-v0'!$F$2:$F$1000,'Global Transmission Database-v0'!$D$2:$D$1000,A232,'Global Transmission Database-v0'!$E$2:$E$1000,B232)</f>
        <v>0</v>
      </c>
      <c r="D232" s="19">
        <f>sumifs('Global Transmission Database-v0'!$G$2:$G$1000,'Global Transmission Database-v0'!$D$2:$D$1000,A232,'Global Transmission Database-v0'!$E$2:$E$1000,B232)</f>
        <v>0</v>
      </c>
    </row>
    <row r="233">
      <c r="A233" s="42" t="s">
        <v>1108</v>
      </c>
      <c r="B233" s="42" t="s">
        <v>1034</v>
      </c>
      <c r="C233" s="19">
        <f>sumifs('Global Transmission Database-v0'!$F$2:$F$1000,'Global Transmission Database-v0'!$D$2:$D$1000,A233,'Global Transmission Database-v0'!$E$2:$E$1000,B233)</f>
        <v>300</v>
      </c>
      <c r="D233" s="19">
        <f>sumifs('Global Transmission Database-v0'!$G$2:$G$1000,'Global Transmission Database-v0'!$D$2:$D$1000,A233,'Global Transmission Database-v0'!$E$2:$E$1000,B233)</f>
        <v>300</v>
      </c>
    </row>
    <row r="234">
      <c r="A234" s="42" t="s">
        <v>1108</v>
      </c>
      <c r="B234" s="42" t="s">
        <v>1112</v>
      </c>
      <c r="C234" s="19">
        <f>sumifs('Global Transmission Database-v0'!$F$2:$F$1000,'Global Transmission Database-v0'!$D$2:$D$1000,A234,'Global Transmission Database-v0'!$E$2:$E$1000,B234)</f>
        <v>300</v>
      </c>
      <c r="D234" s="19">
        <f>sumifs('Global Transmission Database-v0'!$G$2:$G$1000,'Global Transmission Database-v0'!$D$2:$D$1000,A234,'Global Transmission Database-v0'!$E$2:$E$1000,B234)</f>
        <v>300</v>
      </c>
    </row>
    <row r="235">
      <c r="A235" s="42" t="s">
        <v>685</v>
      </c>
      <c r="B235" s="42" t="s">
        <v>653</v>
      </c>
      <c r="C235" s="19">
        <f>sumifs('Global Transmission Database-v0'!$F$2:$F$1000,'Global Transmission Database-v0'!$D$2:$D$1000,A235,'Global Transmission Database-v0'!$E$2:$E$1000,B235)</f>
        <v>1700</v>
      </c>
      <c r="D235" s="19">
        <f>sumifs('Global Transmission Database-v0'!$G$2:$G$1000,'Global Transmission Database-v0'!$D$2:$D$1000,A235,'Global Transmission Database-v0'!$E$2:$E$1000,B235)</f>
        <v>1700</v>
      </c>
    </row>
    <row r="236">
      <c r="A236" s="42" t="s">
        <v>685</v>
      </c>
      <c r="B236" s="42" t="s">
        <v>634</v>
      </c>
      <c r="C236" s="19">
        <f>sumifs('Global Transmission Database-v0'!$F$2:$F$1000,'Global Transmission Database-v0'!$D$2:$D$1000,A236,'Global Transmission Database-v0'!$E$2:$E$1000,B236)</f>
        <v>0</v>
      </c>
      <c r="D236" s="19">
        <f>sumifs('Global Transmission Database-v0'!$G$2:$G$1000,'Global Transmission Database-v0'!$D$2:$D$1000,A236,'Global Transmission Database-v0'!$E$2:$E$1000,B236)</f>
        <v>0</v>
      </c>
    </row>
    <row r="237">
      <c r="A237" s="42" t="s">
        <v>685</v>
      </c>
      <c r="B237" s="42" t="s">
        <v>637</v>
      </c>
      <c r="C237" s="19">
        <f>sumifs('Global Transmission Database-v0'!$F$2:$F$1000,'Global Transmission Database-v0'!$D$2:$D$1000,A237,'Global Transmission Database-v0'!$E$2:$E$1000,B237)</f>
        <v>500</v>
      </c>
      <c r="D237" s="19">
        <f>sumifs('Global Transmission Database-v0'!$G$2:$G$1000,'Global Transmission Database-v0'!$D$2:$D$1000,A237,'Global Transmission Database-v0'!$E$2:$E$1000,B237)</f>
        <v>500</v>
      </c>
    </row>
    <row r="238">
      <c r="A238" s="42" t="s">
        <v>685</v>
      </c>
      <c r="B238" s="42" t="s">
        <v>659</v>
      </c>
      <c r="C238" s="19">
        <f>sumifs('Global Transmission Database-v0'!$F$2:$F$1000,'Global Transmission Database-v0'!$D$2:$D$1000,A238,'Global Transmission Database-v0'!$E$2:$E$1000,B238)</f>
        <v>2000</v>
      </c>
      <c r="D238" s="19">
        <f>sumifs('Global Transmission Database-v0'!$G$2:$G$1000,'Global Transmission Database-v0'!$D$2:$D$1000,A238,'Global Transmission Database-v0'!$E$2:$E$1000,B238)</f>
        <v>2000</v>
      </c>
    </row>
    <row r="239">
      <c r="A239" s="42" t="s">
        <v>653</v>
      </c>
      <c r="B239" s="42" t="s">
        <v>680</v>
      </c>
      <c r="C239" s="19">
        <f>sumifs('Global Transmission Database-v0'!$F$2:$F$1000,'Global Transmission Database-v0'!$D$2:$D$1000,A239,'Global Transmission Database-v0'!$E$2:$E$1000,B239)</f>
        <v>1100</v>
      </c>
      <c r="D239" s="19">
        <f>sumifs('Global Transmission Database-v0'!$G$2:$G$1000,'Global Transmission Database-v0'!$D$2:$D$1000,A239,'Global Transmission Database-v0'!$E$2:$E$1000,B239)</f>
        <v>1100</v>
      </c>
    </row>
    <row r="240">
      <c r="A240" s="42" t="s">
        <v>653</v>
      </c>
      <c r="B240" s="42" t="s">
        <v>637</v>
      </c>
      <c r="C240" s="19">
        <f>sumifs('Global Transmission Database-v0'!$F$2:$F$1000,'Global Transmission Database-v0'!$D$2:$D$1000,A240,'Global Transmission Database-v0'!$E$2:$E$1000,B240)</f>
        <v>750</v>
      </c>
      <c r="D240" s="19">
        <f>sumifs('Global Transmission Database-v0'!$G$2:$G$1000,'Global Transmission Database-v0'!$D$2:$D$1000,A240,'Global Transmission Database-v0'!$E$2:$E$1000,B240)</f>
        <v>750</v>
      </c>
    </row>
    <row r="241">
      <c r="A241" s="42" t="s">
        <v>653</v>
      </c>
      <c r="B241" s="42" t="s">
        <v>657</v>
      </c>
      <c r="C241" s="19">
        <f>sumifs('Global Transmission Database-v0'!$F$2:$F$1000,'Global Transmission Database-v0'!$D$2:$D$1000,A241,'Global Transmission Database-v0'!$E$2:$E$1000,B241)</f>
        <v>1800</v>
      </c>
      <c r="D241" s="19">
        <f>sumifs('Global Transmission Database-v0'!$G$2:$G$1000,'Global Transmission Database-v0'!$D$2:$D$1000,A241,'Global Transmission Database-v0'!$E$2:$E$1000,B241)</f>
        <v>1300</v>
      </c>
    </row>
    <row r="242">
      <c r="A242" s="42" t="s">
        <v>653</v>
      </c>
      <c r="B242" s="42" t="s">
        <v>659</v>
      </c>
      <c r="C242" s="19">
        <f>sumifs('Global Transmission Database-v0'!$F$2:$F$1000,'Global Transmission Database-v0'!$D$2:$D$1000,A242,'Global Transmission Database-v0'!$E$2:$E$1000,B242)</f>
        <v>0</v>
      </c>
      <c r="D242" s="19">
        <f>sumifs('Global Transmission Database-v0'!$G$2:$G$1000,'Global Transmission Database-v0'!$D$2:$D$1000,A242,'Global Transmission Database-v0'!$E$2:$E$1000,B242)</f>
        <v>0</v>
      </c>
    </row>
    <row r="243">
      <c r="A243" s="42" t="s">
        <v>653</v>
      </c>
      <c r="B243" s="42" t="s">
        <v>707</v>
      </c>
      <c r="C243" s="19">
        <f>sumifs('Global Transmission Database-v0'!$F$2:$F$1000,'Global Transmission Database-v0'!$D$2:$D$1000,A243,'Global Transmission Database-v0'!$E$2:$E$1000,B243)</f>
        <v>650</v>
      </c>
      <c r="D243" s="19">
        <f>sumifs('Global Transmission Database-v0'!$G$2:$G$1000,'Global Transmission Database-v0'!$D$2:$D$1000,A243,'Global Transmission Database-v0'!$E$2:$E$1000,B243)</f>
        <v>650</v>
      </c>
    </row>
    <row r="244">
      <c r="A244" s="42" t="s">
        <v>2003</v>
      </c>
      <c r="B244" s="42" t="s">
        <v>2006</v>
      </c>
      <c r="C244" s="19">
        <f>sumifs('Global Transmission Database-v0'!$F$2:$F$1000,'Global Transmission Database-v0'!$D$2:$D$1000,A244,'Global Transmission Database-v0'!$E$2:$E$1000,B244)</f>
        <v>230</v>
      </c>
      <c r="D244" s="19">
        <f>sumifs('Global Transmission Database-v0'!$G$2:$G$1000,'Global Transmission Database-v0'!$D$2:$D$1000,A244,'Global Transmission Database-v0'!$E$2:$E$1000,B244)</f>
        <v>230</v>
      </c>
    </row>
    <row r="245">
      <c r="A245" s="42" t="s">
        <v>2003</v>
      </c>
      <c r="B245" s="42" t="s">
        <v>434</v>
      </c>
      <c r="C245" s="19">
        <f>sumifs('Global Transmission Database-v0'!$F$2:$F$1000,'Global Transmission Database-v0'!$D$2:$D$1000,A245,'Global Transmission Database-v0'!$E$2:$E$1000,B245)</f>
        <v>0</v>
      </c>
      <c r="D245" s="19">
        <f>sumifs('Global Transmission Database-v0'!$G$2:$G$1000,'Global Transmission Database-v0'!$D$2:$D$1000,A245,'Global Transmission Database-v0'!$E$2:$E$1000,B245)</f>
        <v>0</v>
      </c>
    </row>
    <row r="246">
      <c r="A246" s="42" t="s">
        <v>2003</v>
      </c>
      <c r="B246" s="42" t="s">
        <v>133</v>
      </c>
      <c r="C246" s="19">
        <f>sumifs('Global Transmission Database-v0'!$F$2:$F$1000,'Global Transmission Database-v0'!$D$2:$D$1000,A246,'Global Transmission Database-v0'!$E$2:$E$1000,B246)</f>
        <v>0</v>
      </c>
      <c r="D246" s="19">
        <f>sumifs('Global Transmission Database-v0'!$G$2:$G$1000,'Global Transmission Database-v0'!$D$2:$D$1000,A246,'Global Transmission Database-v0'!$E$2:$E$1000,B246)</f>
        <v>0</v>
      </c>
    </row>
    <row r="247">
      <c r="A247" s="42" t="s">
        <v>2003</v>
      </c>
      <c r="B247" s="42" t="s">
        <v>454</v>
      </c>
      <c r="C247" s="19">
        <f>sumifs('Global Transmission Database-v0'!$F$2:$F$1000,'Global Transmission Database-v0'!$D$2:$D$1000,A247,'Global Transmission Database-v0'!$E$2:$E$1000,B247)</f>
        <v>0</v>
      </c>
      <c r="D247" s="19">
        <f>sumifs('Global Transmission Database-v0'!$G$2:$G$1000,'Global Transmission Database-v0'!$D$2:$D$1000,A247,'Global Transmission Database-v0'!$E$2:$E$1000,B247)</f>
        <v>0</v>
      </c>
    </row>
    <row r="248">
      <c r="A248" s="42" t="s">
        <v>2005</v>
      </c>
      <c r="B248" s="42" t="s">
        <v>221</v>
      </c>
      <c r="C248" s="19">
        <f>sumifs('Global Transmission Database-v0'!$F$2:$F$1000,'Global Transmission Database-v0'!$D$2:$D$1000,A248,'Global Transmission Database-v0'!$E$2:$E$1000,B248)</f>
        <v>0</v>
      </c>
      <c r="D248" s="19">
        <f>sumifs('Global Transmission Database-v0'!$G$2:$G$1000,'Global Transmission Database-v0'!$D$2:$D$1000,A248,'Global Transmission Database-v0'!$E$2:$E$1000,B248)</f>
        <v>0</v>
      </c>
    </row>
    <row r="249">
      <c r="A249" s="42" t="s">
        <v>2005</v>
      </c>
      <c r="B249" s="42" t="s">
        <v>147</v>
      </c>
      <c r="C249" s="19">
        <f>sumifs('Global Transmission Database-v0'!$F$2:$F$1000,'Global Transmission Database-v0'!$D$2:$D$1000,A249,'Global Transmission Database-v0'!$E$2:$E$1000,B249)</f>
        <v>3</v>
      </c>
      <c r="D249" s="19">
        <f>sumifs('Global Transmission Database-v0'!$G$2:$G$1000,'Global Transmission Database-v0'!$D$2:$D$1000,A249,'Global Transmission Database-v0'!$E$2:$E$1000,B249)</f>
        <v>3</v>
      </c>
    </row>
    <row r="250">
      <c r="A250" s="42" t="s">
        <v>2005</v>
      </c>
      <c r="B250" s="42" t="s">
        <v>989</v>
      </c>
      <c r="C250" s="19">
        <f>sumifs('Global Transmission Database-v0'!$F$2:$F$1000,'Global Transmission Database-v0'!$D$2:$D$1000,A250,'Global Transmission Database-v0'!$E$2:$E$1000,B250)</f>
        <v>870</v>
      </c>
      <c r="D250" s="19">
        <f>sumifs('Global Transmission Database-v0'!$G$2:$G$1000,'Global Transmission Database-v0'!$D$2:$D$1000,A250,'Global Transmission Database-v0'!$E$2:$E$1000,B250)</f>
        <v>870</v>
      </c>
    </row>
    <row r="251">
      <c r="A251" s="42" t="s">
        <v>2005</v>
      </c>
      <c r="B251" s="42" t="s">
        <v>61</v>
      </c>
      <c r="C251" s="19">
        <f>sumifs('Global Transmission Database-v0'!$F$2:$F$1000,'Global Transmission Database-v0'!$D$2:$D$1000,A251,'Global Transmission Database-v0'!$E$2:$E$1000,B251)</f>
        <v>0</v>
      </c>
      <c r="D251" s="19">
        <f>sumifs('Global Transmission Database-v0'!$G$2:$G$1000,'Global Transmission Database-v0'!$D$2:$D$1000,A251,'Global Transmission Database-v0'!$E$2:$E$1000,B251)</f>
        <v>0</v>
      </c>
    </row>
    <row r="252">
      <c r="A252" s="42" t="s">
        <v>2005</v>
      </c>
      <c r="B252" s="42" t="s">
        <v>41</v>
      </c>
      <c r="C252" s="19">
        <f>sumifs('Global Transmission Database-v0'!$F$2:$F$1000,'Global Transmission Database-v0'!$D$2:$D$1000,A252,'Global Transmission Database-v0'!$E$2:$E$1000,B252)</f>
        <v>0</v>
      </c>
      <c r="D252" s="19">
        <f>sumifs('Global Transmission Database-v0'!$G$2:$G$1000,'Global Transmission Database-v0'!$D$2:$D$1000,A252,'Global Transmission Database-v0'!$E$2:$E$1000,B252)</f>
        <v>0</v>
      </c>
    </row>
    <row r="253">
      <c r="A253" s="42" t="s">
        <v>37</v>
      </c>
      <c r="B253" s="42" t="s">
        <v>309</v>
      </c>
      <c r="C253" s="19">
        <f>sumifs('Global Transmission Database-v0'!$F$2:$F$1000,'Global Transmission Database-v0'!$D$2:$D$1000,A253,'Global Transmission Database-v0'!$E$2:$E$1000,B253)</f>
        <v>1500</v>
      </c>
      <c r="D253" s="19">
        <f>sumifs('Global Transmission Database-v0'!$G$2:$G$1000,'Global Transmission Database-v0'!$D$2:$D$1000,A253,'Global Transmission Database-v0'!$E$2:$E$1000,B253)</f>
        <v>1500</v>
      </c>
    </row>
    <row r="254">
      <c r="A254" s="42" t="s">
        <v>37</v>
      </c>
      <c r="B254" s="42" t="s">
        <v>61</v>
      </c>
      <c r="C254" s="19">
        <f>sumifs('Global Transmission Database-v0'!$F$2:$F$1000,'Global Transmission Database-v0'!$D$2:$D$1000,A254,'Global Transmission Database-v0'!$E$2:$E$1000,B254)</f>
        <v>0</v>
      </c>
      <c r="D254" s="19">
        <f>sumifs('Global Transmission Database-v0'!$G$2:$G$1000,'Global Transmission Database-v0'!$D$2:$D$1000,A254,'Global Transmission Database-v0'!$E$2:$E$1000,B254)</f>
        <v>0</v>
      </c>
    </row>
    <row r="255">
      <c r="A255" s="42" t="s">
        <v>37</v>
      </c>
      <c r="B255" s="42" t="s">
        <v>41</v>
      </c>
      <c r="C255" s="19">
        <f>sumifs('Global Transmission Database-v0'!$F$2:$F$1000,'Global Transmission Database-v0'!$D$2:$D$1000,A255,'Global Transmission Database-v0'!$E$2:$E$1000,B255)</f>
        <v>70</v>
      </c>
      <c r="D255" s="19">
        <f>sumifs('Global Transmission Database-v0'!$G$2:$G$1000,'Global Transmission Database-v0'!$D$2:$D$1000,A255,'Global Transmission Database-v0'!$E$2:$E$1000,B255)</f>
        <v>70</v>
      </c>
    </row>
    <row r="256">
      <c r="A256" s="42" t="s">
        <v>37</v>
      </c>
      <c r="B256" s="42" t="s">
        <v>45</v>
      </c>
      <c r="C256" s="19">
        <f>sumifs('Global Transmission Database-v0'!$F$2:$F$1000,'Global Transmission Database-v0'!$D$2:$D$1000,A256,'Global Transmission Database-v0'!$E$2:$E$1000,B256)</f>
        <v>380</v>
      </c>
      <c r="D256" s="19">
        <f>sumifs('Global Transmission Database-v0'!$G$2:$G$1000,'Global Transmission Database-v0'!$D$2:$D$1000,A256,'Global Transmission Database-v0'!$E$2:$E$1000,B256)</f>
        <v>380</v>
      </c>
    </row>
    <row r="257">
      <c r="A257" s="42" t="s">
        <v>37</v>
      </c>
      <c r="B257" s="42" t="s">
        <v>82</v>
      </c>
      <c r="C257" s="19">
        <f>sumifs('Global Transmission Database-v0'!$F$2:$F$1000,'Global Transmission Database-v0'!$D$2:$D$1000,A257,'Global Transmission Database-v0'!$E$2:$E$1000,B257)</f>
        <v>490</v>
      </c>
      <c r="D257" s="19">
        <f>sumifs('Global Transmission Database-v0'!$G$2:$G$1000,'Global Transmission Database-v0'!$D$2:$D$1000,A257,'Global Transmission Database-v0'!$E$2:$E$1000,B257)</f>
        <v>490</v>
      </c>
    </row>
    <row r="258">
      <c r="A258" s="42" t="s">
        <v>309</v>
      </c>
      <c r="B258" s="42" t="s">
        <v>290</v>
      </c>
      <c r="C258" s="19">
        <f>sumifs('Global Transmission Database-v0'!$F$2:$F$1000,'Global Transmission Database-v0'!$D$2:$D$1000,A258,'Global Transmission Database-v0'!$E$2:$E$1000,B258)</f>
        <v>0</v>
      </c>
      <c r="D258" s="19">
        <f>sumifs('Global Transmission Database-v0'!$G$2:$G$1000,'Global Transmission Database-v0'!$D$2:$D$1000,A258,'Global Transmission Database-v0'!$E$2:$E$1000,B258)</f>
        <v>0</v>
      </c>
    </row>
    <row r="259">
      <c r="A259" s="42" t="s">
        <v>309</v>
      </c>
      <c r="B259" s="42" t="s">
        <v>318</v>
      </c>
      <c r="C259" s="19">
        <f>sumifs('Global Transmission Database-v0'!$F$2:$F$1000,'Global Transmission Database-v0'!$D$2:$D$1000,A259,'Global Transmission Database-v0'!$E$2:$E$1000,B259)</f>
        <v>0</v>
      </c>
      <c r="D259" s="19">
        <f>sumifs('Global Transmission Database-v0'!$G$2:$G$1000,'Global Transmission Database-v0'!$D$2:$D$1000,A259,'Global Transmission Database-v0'!$E$2:$E$1000,B259)</f>
        <v>0</v>
      </c>
    </row>
    <row r="260">
      <c r="A260" s="42" t="s">
        <v>309</v>
      </c>
      <c r="B260" s="42" t="s">
        <v>65</v>
      </c>
      <c r="C260" s="19">
        <f>sumifs('Global Transmission Database-v0'!$F$2:$F$1000,'Global Transmission Database-v0'!$D$2:$D$1000,A260,'Global Transmission Database-v0'!$E$2:$E$1000,B260)</f>
        <v>0</v>
      </c>
      <c r="D260" s="19">
        <f>sumifs('Global Transmission Database-v0'!$G$2:$G$1000,'Global Transmission Database-v0'!$D$2:$D$1000,A260,'Global Transmission Database-v0'!$E$2:$E$1000,B260)</f>
        <v>0</v>
      </c>
    </row>
    <row r="261">
      <c r="A261" s="42" t="s">
        <v>309</v>
      </c>
      <c r="B261" s="42" t="s">
        <v>277</v>
      </c>
      <c r="C261" s="19">
        <f>sumifs('Global Transmission Database-v0'!$F$2:$F$1000,'Global Transmission Database-v0'!$D$2:$D$1000,A261,'Global Transmission Database-v0'!$E$2:$E$1000,B261)</f>
        <v>300</v>
      </c>
      <c r="D261" s="19">
        <f>sumifs('Global Transmission Database-v0'!$G$2:$G$1000,'Global Transmission Database-v0'!$D$2:$D$1000,A261,'Global Transmission Database-v0'!$E$2:$E$1000,B261)</f>
        <v>300</v>
      </c>
    </row>
    <row r="262">
      <c r="A262" s="42" t="s">
        <v>309</v>
      </c>
      <c r="B262" s="42" t="s">
        <v>82</v>
      </c>
      <c r="C262" s="19">
        <f>sumifs('Global Transmission Database-v0'!$F$2:$F$1000,'Global Transmission Database-v0'!$D$2:$D$1000,A262,'Global Transmission Database-v0'!$E$2:$E$1000,B262)</f>
        <v>400</v>
      </c>
      <c r="D262" s="19">
        <f>sumifs('Global Transmission Database-v0'!$G$2:$G$1000,'Global Transmission Database-v0'!$D$2:$D$1000,A262,'Global Transmission Database-v0'!$E$2:$E$1000,B262)</f>
        <v>400</v>
      </c>
    </row>
    <row r="263">
      <c r="A263" s="42" t="s">
        <v>273</v>
      </c>
      <c r="B263" s="42" t="s">
        <v>290</v>
      </c>
      <c r="C263" s="19">
        <f>sumifs('Global Transmission Database-v0'!$F$2:$F$1000,'Global Transmission Database-v0'!$D$2:$D$1000,A263,'Global Transmission Database-v0'!$E$2:$E$1000,B263)</f>
        <v>0</v>
      </c>
      <c r="D263" s="19">
        <f>sumifs('Global Transmission Database-v0'!$G$2:$G$1000,'Global Transmission Database-v0'!$D$2:$D$1000,A263,'Global Transmission Database-v0'!$E$2:$E$1000,B263)</f>
        <v>20</v>
      </c>
    </row>
    <row r="264">
      <c r="A264" s="42" t="s">
        <v>273</v>
      </c>
      <c r="B264" s="42" t="s">
        <v>275</v>
      </c>
      <c r="C264" s="19">
        <f>sumifs('Global Transmission Database-v0'!$F$2:$F$1000,'Global Transmission Database-v0'!$D$2:$D$1000,A264,'Global Transmission Database-v0'!$E$2:$E$1000,B264)</f>
        <v>0</v>
      </c>
      <c r="D264" s="19">
        <f>sumifs('Global Transmission Database-v0'!$G$2:$G$1000,'Global Transmission Database-v0'!$D$2:$D$1000,A264,'Global Transmission Database-v0'!$E$2:$E$1000,B264)</f>
        <v>0</v>
      </c>
    </row>
    <row r="265">
      <c r="A265" s="42" t="s">
        <v>273</v>
      </c>
      <c r="B265" s="42" t="s">
        <v>277</v>
      </c>
      <c r="C265" s="19">
        <f>sumifs('Global Transmission Database-v0'!$F$2:$F$1000,'Global Transmission Database-v0'!$D$2:$D$1000,A265,'Global Transmission Database-v0'!$E$2:$E$1000,B265)</f>
        <v>0</v>
      </c>
      <c r="D265" s="19">
        <f>sumifs('Global Transmission Database-v0'!$G$2:$G$1000,'Global Transmission Database-v0'!$D$2:$D$1000,A265,'Global Transmission Database-v0'!$E$2:$E$1000,B265)</f>
        <v>0</v>
      </c>
    </row>
    <row r="266">
      <c r="A266" s="42" t="s">
        <v>655</v>
      </c>
      <c r="B266" s="42" t="s">
        <v>340</v>
      </c>
      <c r="C266" s="19">
        <f>sumifs('Global Transmission Database-v0'!$F$2:$F$1000,'Global Transmission Database-v0'!$D$2:$D$1000,A266,'Global Transmission Database-v0'!$E$2:$E$1000,B266)</f>
        <v>200</v>
      </c>
      <c r="D266" s="19">
        <f>sumifs('Global Transmission Database-v0'!$G$2:$G$1000,'Global Transmission Database-v0'!$D$2:$D$1000,A266,'Global Transmission Database-v0'!$E$2:$E$1000,B266)</f>
        <v>200</v>
      </c>
    </row>
    <row r="267">
      <c r="A267" s="42" t="s">
        <v>655</v>
      </c>
      <c r="B267" s="42" t="s">
        <v>634</v>
      </c>
      <c r="C267" s="19">
        <f>sumifs('Global Transmission Database-v0'!$F$2:$F$1000,'Global Transmission Database-v0'!$D$2:$D$1000,A267,'Global Transmission Database-v0'!$E$2:$E$1000,B267)</f>
        <v>600</v>
      </c>
      <c r="D267" s="19">
        <f>sumifs('Global Transmission Database-v0'!$G$2:$G$1000,'Global Transmission Database-v0'!$D$2:$D$1000,A267,'Global Transmission Database-v0'!$E$2:$E$1000,B267)</f>
        <v>600</v>
      </c>
    </row>
    <row r="268">
      <c r="A268" s="42" t="s">
        <v>655</v>
      </c>
      <c r="B268" s="42" t="s">
        <v>659</v>
      </c>
      <c r="C268" s="19">
        <f>sumifs('Global Transmission Database-v0'!$F$2:$F$1000,'Global Transmission Database-v0'!$D$2:$D$1000,A268,'Global Transmission Database-v0'!$E$2:$E$1000,B268)</f>
        <v>660</v>
      </c>
      <c r="D268" s="19">
        <f>sumifs('Global Transmission Database-v0'!$G$2:$G$1000,'Global Transmission Database-v0'!$D$2:$D$1000,A268,'Global Transmission Database-v0'!$E$2:$E$1000,B268)</f>
        <v>660</v>
      </c>
    </row>
    <row r="269">
      <c r="A269" s="42" t="s">
        <v>655</v>
      </c>
      <c r="B269" s="42" t="s">
        <v>350</v>
      </c>
      <c r="C269" s="19">
        <f>sumifs('Global Transmission Database-v0'!$F$2:$F$1000,'Global Transmission Database-v0'!$D$2:$D$1000,A269,'Global Transmission Database-v0'!$E$2:$E$1000,B269)</f>
        <v>0</v>
      </c>
      <c r="D269" s="19">
        <f>sumifs('Global Transmission Database-v0'!$G$2:$G$1000,'Global Transmission Database-v0'!$D$2:$D$1000,A269,'Global Transmission Database-v0'!$E$2:$E$1000,B269)</f>
        <v>0</v>
      </c>
    </row>
    <row r="270">
      <c r="A270" s="42" t="s">
        <v>290</v>
      </c>
      <c r="B270" s="42" t="s">
        <v>65</v>
      </c>
      <c r="C270" s="19">
        <f>sumifs('Global Transmission Database-v0'!$F$2:$F$1000,'Global Transmission Database-v0'!$D$2:$D$1000,A270,'Global Transmission Database-v0'!$E$2:$E$1000,B270)</f>
        <v>0</v>
      </c>
      <c r="D270" s="19">
        <f>sumifs('Global Transmission Database-v0'!$G$2:$G$1000,'Global Transmission Database-v0'!$D$2:$D$1000,A270,'Global Transmission Database-v0'!$E$2:$E$1000,B270)</f>
        <v>0</v>
      </c>
    </row>
    <row r="271">
      <c r="A271" s="42" t="s">
        <v>290</v>
      </c>
      <c r="B271" s="42" t="s">
        <v>277</v>
      </c>
      <c r="C271" s="19">
        <f>sumifs('Global Transmission Database-v0'!$F$2:$F$1000,'Global Transmission Database-v0'!$D$2:$D$1000,A271,'Global Transmission Database-v0'!$E$2:$E$1000,B271)</f>
        <v>300</v>
      </c>
      <c r="D271" s="19">
        <f>sumifs('Global Transmission Database-v0'!$G$2:$G$1000,'Global Transmission Database-v0'!$D$2:$D$1000,A271,'Global Transmission Database-v0'!$E$2:$E$1000,B271)</f>
        <v>300</v>
      </c>
    </row>
    <row r="272">
      <c r="A272" s="42" t="s">
        <v>2010</v>
      </c>
      <c r="B272" s="42" t="s">
        <v>239</v>
      </c>
      <c r="C272" s="19">
        <f>sumifs('Global Transmission Database-v0'!$F$2:$F$1000,'Global Transmission Database-v0'!$D$2:$D$1000,A272,'Global Transmission Database-v0'!$E$2:$E$1000,B272)</f>
        <v>0</v>
      </c>
      <c r="D272" s="19">
        <f>sumifs('Global Transmission Database-v0'!$G$2:$G$1000,'Global Transmission Database-v0'!$D$2:$D$1000,A272,'Global Transmission Database-v0'!$E$2:$E$1000,B272)</f>
        <v>0</v>
      </c>
    </row>
    <row r="273">
      <c r="A273" s="42" t="s">
        <v>2010</v>
      </c>
      <c r="B273" s="42" t="s">
        <v>2004</v>
      </c>
      <c r="C273" s="19">
        <f>sumifs('Global Transmission Database-v0'!$F$2:$F$1000,'Global Transmission Database-v0'!$D$2:$D$1000,A273,'Global Transmission Database-v0'!$E$2:$E$1000,B273)</f>
        <v>0</v>
      </c>
      <c r="D273" s="19">
        <f>sumifs('Global Transmission Database-v0'!$G$2:$G$1000,'Global Transmission Database-v0'!$D$2:$D$1000,A273,'Global Transmission Database-v0'!$E$2:$E$1000,B273)</f>
        <v>0</v>
      </c>
    </row>
    <row r="274">
      <c r="A274" s="42" t="s">
        <v>1000</v>
      </c>
      <c r="B274" s="42" t="s">
        <v>1004</v>
      </c>
      <c r="C274" s="19">
        <f>sumifs('Global Transmission Database-v0'!$F$2:$F$1000,'Global Transmission Database-v0'!$D$2:$D$1000,A274,'Global Transmission Database-v0'!$E$2:$E$1000,B274)</f>
        <v>2540</v>
      </c>
      <c r="D274" s="19">
        <f>sumifs('Global Transmission Database-v0'!$G$2:$G$1000,'Global Transmission Database-v0'!$D$2:$D$1000,A274,'Global Transmission Database-v0'!$E$2:$E$1000,B274)</f>
        <v>2540</v>
      </c>
    </row>
    <row r="275">
      <c r="A275" s="42" t="s">
        <v>1000</v>
      </c>
      <c r="B275" s="42" t="s">
        <v>2004</v>
      </c>
      <c r="C275" s="19">
        <f>sumifs('Global Transmission Database-v0'!$F$2:$F$1000,'Global Transmission Database-v0'!$D$2:$D$1000,A275,'Global Transmission Database-v0'!$E$2:$E$1000,B275)</f>
        <v>350</v>
      </c>
      <c r="D275" s="19">
        <f>sumifs('Global Transmission Database-v0'!$G$2:$G$1000,'Global Transmission Database-v0'!$D$2:$D$1000,A275,'Global Transmission Database-v0'!$E$2:$E$1000,B275)</f>
        <v>350</v>
      </c>
    </row>
    <row r="276">
      <c r="A276" s="42" t="s">
        <v>1000</v>
      </c>
      <c r="B276" s="42" t="s">
        <v>45</v>
      </c>
      <c r="C276" s="19">
        <f>sumifs('Global Transmission Database-v0'!$F$2:$F$1000,'Global Transmission Database-v0'!$D$2:$D$1000,A276,'Global Transmission Database-v0'!$E$2:$E$1000,B276)</f>
        <v>0</v>
      </c>
      <c r="D276" s="19">
        <f>sumifs('Global Transmission Database-v0'!$G$2:$G$1000,'Global Transmission Database-v0'!$D$2:$D$1000,A276,'Global Transmission Database-v0'!$E$2:$E$1000,B276)</f>
        <v>0</v>
      </c>
    </row>
    <row r="277">
      <c r="A277" s="42" t="s">
        <v>1000</v>
      </c>
      <c r="B277" s="42" t="s">
        <v>217</v>
      </c>
      <c r="C277" s="19">
        <f>sumifs('Global Transmission Database-v0'!$F$2:$F$1000,'Global Transmission Database-v0'!$D$2:$D$1000,A277,'Global Transmission Database-v0'!$E$2:$E$1000,B277)</f>
        <v>1000</v>
      </c>
      <c r="D277" s="19">
        <f>sumifs('Global Transmission Database-v0'!$G$2:$G$1000,'Global Transmission Database-v0'!$D$2:$D$1000,A277,'Global Transmission Database-v0'!$E$2:$E$1000,B277)</f>
        <v>1000</v>
      </c>
    </row>
    <row r="278">
      <c r="A278" s="42" t="s">
        <v>297</v>
      </c>
      <c r="B278" s="42" t="s">
        <v>377</v>
      </c>
      <c r="C278" s="19">
        <f>sumifs('Global Transmission Database-v0'!$F$2:$F$1000,'Global Transmission Database-v0'!$D$2:$D$1000,A278,'Global Transmission Database-v0'!$E$2:$E$1000,B278)</f>
        <v>0</v>
      </c>
      <c r="D278" s="19">
        <f>sumifs('Global Transmission Database-v0'!$G$2:$G$1000,'Global Transmission Database-v0'!$D$2:$D$1000,A278,'Global Transmission Database-v0'!$E$2:$E$1000,B278)</f>
        <v>0</v>
      </c>
    </row>
    <row r="279">
      <c r="A279" s="42" t="s">
        <v>297</v>
      </c>
      <c r="B279" s="42" t="s">
        <v>1334</v>
      </c>
      <c r="C279" s="19">
        <f>sumifs('Global Transmission Database-v0'!$F$2:$F$1000,'Global Transmission Database-v0'!$D$2:$D$1000,A279,'Global Transmission Database-v0'!$E$2:$E$1000,B279)</f>
        <v>0</v>
      </c>
      <c r="D279" s="19">
        <f>sumifs('Global Transmission Database-v0'!$G$2:$G$1000,'Global Transmission Database-v0'!$D$2:$D$1000,A279,'Global Transmission Database-v0'!$E$2:$E$1000,B279)</f>
        <v>0</v>
      </c>
    </row>
    <row r="280">
      <c r="A280" s="42" t="s">
        <v>297</v>
      </c>
      <c r="B280" s="42" t="s">
        <v>1406</v>
      </c>
      <c r="C280" s="19">
        <f>sumifs('Global Transmission Database-v0'!$F$2:$F$1000,'Global Transmission Database-v0'!$D$2:$D$1000,A280,'Global Transmission Database-v0'!$E$2:$E$1000,B280)</f>
        <v>145</v>
      </c>
      <c r="D280" s="19">
        <f>sumifs('Global Transmission Database-v0'!$G$2:$G$1000,'Global Transmission Database-v0'!$D$2:$D$1000,A280,'Global Transmission Database-v0'!$E$2:$E$1000,B280)</f>
        <v>145</v>
      </c>
    </row>
    <row r="281">
      <c r="A281" s="42" t="s">
        <v>1004</v>
      </c>
      <c r="B281" s="42" t="s">
        <v>214</v>
      </c>
      <c r="C281" s="19">
        <f>sumifs('Global Transmission Database-v0'!$F$2:$F$1000,'Global Transmission Database-v0'!$D$2:$D$1000,A281,'Global Transmission Database-v0'!$E$2:$E$1000,B281)</f>
        <v>0</v>
      </c>
      <c r="D281" s="19">
        <f>sumifs('Global Transmission Database-v0'!$G$2:$G$1000,'Global Transmission Database-v0'!$D$2:$D$1000,A281,'Global Transmission Database-v0'!$E$2:$E$1000,B281)</f>
        <v>0</v>
      </c>
    </row>
    <row r="282">
      <c r="A282" s="42" t="s">
        <v>1004</v>
      </c>
      <c r="B282" s="42" t="s">
        <v>217</v>
      </c>
      <c r="C282" s="19">
        <f>sumifs('Global Transmission Database-v0'!$F$2:$F$1000,'Global Transmission Database-v0'!$D$2:$D$1000,A282,'Global Transmission Database-v0'!$E$2:$E$1000,B282)</f>
        <v>1000</v>
      </c>
      <c r="D282" s="19">
        <f>sumifs('Global Transmission Database-v0'!$G$2:$G$1000,'Global Transmission Database-v0'!$D$2:$D$1000,A282,'Global Transmission Database-v0'!$E$2:$E$1000,B282)</f>
        <v>1000</v>
      </c>
    </row>
    <row r="283">
      <c r="A283" s="42" t="s">
        <v>176</v>
      </c>
      <c r="B283" s="42" t="s">
        <v>191</v>
      </c>
      <c r="C283" s="19">
        <f>sumifs('Global Transmission Database-v0'!$F$2:$F$1000,'Global Transmission Database-v0'!$D$2:$D$1000,A283,'Global Transmission Database-v0'!$E$2:$E$1000,B283)</f>
        <v>2600</v>
      </c>
      <c r="D283" s="19">
        <f>sumifs('Global Transmission Database-v0'!$G$2:$G$1000,'Global Transmission Database-v0'!$D$2:$D$1000,A283,'Global Transmission Database-v0'!$E$2:$E$1000,B283)</f>
        <v>2600</v>
      </c>
    </row>
    <row r="284">
      <c r="A284" s="42" t="s">
        <v>176</v>
      </c>
      <c r="B284" s="42" t="s">
        <v>2011</v>
      </c>
      <c r="C284" s="19">
        <f>sumifs('Global Transmission Database-v0'!$F$2:$F$1000,'Global Transmission Database-v0'!$D$2:$D$1000,A284,'Global Transmission Database-v0'!$E$2:$E$1000,B284)</f>
        <v>230</v>
      </c>
      <c r="D284" s="19">
        <f>sumifs('Global Transmission Database-v0'!$G$2:$G$1000,'Global Transmission Database-v0'!$D$2:$D$1000,A284,'Global Transmission Database-v0'!$E$2:$E$1000,B284)</f>
        <v>230</v>
      </c>
    </row>
    <row r="285">
      <c r="A285" s="42" t="s">
        <v>176</v>
      </c>
      <c r="B285" s="42" t="s">
        <v>2009</v>
      </c>
      <c r="C285" s="19">
        <f>sumifs('Global Transmission Database-v0'!$F$2:$F$1000,'Global Transmission Database-v0'!$D$2:$D$1000,A285,'Global Transmission Database-v0'!$E$2:$E$1000,B285)</f>
        <v>200</v>
      </c>
      <c r="D285" s="19">
        <f>sumifs('Global Transmission Database-v0'!$G$2:$G$1000,'Global Transmission Database-v0'!$D$2:$D$1000,A285,'Global Transmission Database-v0'!$E$2:$E$1000,B285)</f>
        <v>200</v>
      </c>
    </row>
    <row r="286">
      <c r="A286" s="42" t="s">
        <v>239</v>
      </c>
      <c r="B286" s="42" t="s">
        <v>328</v>
      </c>
      <c r="C286" s="19">
        <f>sumifs('Global Transmission Database-v0'!$F$2:$F$1000,'Global Transmission Database-v0'!$D$2:$D$1000,A286,'Global Transmission Database-v0'!$E$2:$E$1000,B286)</f>
        <v>0</v>
      </c>
      <c r="D286" s="19">
        <f>sumifs('Global Transmission Database-v0'!$G$2:$G$1000,'Global Transmission Database-v0'!$D$2:$D$1000,A286,'Global Transmission Database-v0'!$E$2:$E$1000,B286)</f>
        <v>0</v>
      </c>
    </row>
    <row r="287">
      <c r="A287" s="42" t="s">
        <v>626</v>
      </c>
      <c r="B287" s="42" t="s">
        <v>632</v>
      </c>
      <c r="C287" s="19">
        <f>sumifs('Global Transmission Database-v0'!$F$2:$F$1000,'Global Transmission Database-v0'!$D$2:$D$1000,A287,'Global Transmission Database-v0'!$E$2:$E$1000,B287)</f>
        <v>519</v>
      </c>
      <c r="D287" s="19">
        <f>sumifs('Global Transmission Database-v0'!$G$2:$G$1000,'Global Transmission Database-v0'!$D$2:$D$1000,A287,'Global Transmission Database-v0'!$E$2:$E$1000,B287)</f>
        <v>630</v>
      </c>
    </row>
    <row r="288">
      <c r="A288" s="42" t="s">
        <v>626</v>
      </c>
      <c r="B288" s="42" t="s">
        <v>634</v>
      </c>
      <c r="C288" s="19">
        <f>sumifs('Global Transmission Database-v0'!$F$2:$F$1000,'Global Transmission Database-v0'!$D$2:$D$1000,A288,'Global Transmission Database-v0'!$E$2:$E$1000,B288)</f>
        <v>553</v>
      </c>
      <c r="D288" s="19">
        <f>sumifs('Global Transmission Database-v0'!$G$2:$G$1000,'Global Transmission Database-v0'!$D$2:$D$1000,A288,'Global Transmission Database-v0'!$E$2:$E$1000,B288)</f>
        <v>502</v>
      </c>
    </row>
    <row r="289">
      <c r="A289" s="42" t="s">
        <v>626</v>
      </c>
      <c r="B289" s="42" t="s">
        <v>637</v>
      </c>
      <c r="C289" s="19">
        <f>sumifs('Global Transmission Database-v0'!$F$2:$F$1000,'Global Transmission Database-v0'!$D$2:$D$1000,A289,'Global Transmission Database-v0'!$E$2:$E$1000,B289)</f>
        <v>574</v>
      </c>
      <c r="D289" s="19">
        <f>sumifs('Global Transmission Database-v0'!$G$2:$G$1000,'Global Transmission Database-v0'!$D$2:$D$1000,A289,'Global Transmission Database-v0'!$E$2:$E$1000,B289)</f>
        <v>709</v>
      </c>
    </row>
    <row r="290">
      <c r="A290" s="42" t="s">
        <v>318</v>
      </c>
      <c r="B290" s="42" t="s">
        <v>65</v>
      </c>
      <c r="C290" s="19">
        <f>sumifs('Global Transmission Database-v0'!$F$2:$F$1000,'Global Transmission Database-v0'!$D$2:$D$1000,A290,'Global Transmission Database-v0'!$E$2:$E$1000,B290)</f>
        <v>1200</v>
      </c>
      <c r="D290" s="19">
        <f>sumifs('Global Transmission Database-v0'!$G$2:$G$1000,'Global Transmission Database-v0'!$D$2:$D$1000,A290,'Global Transmission Database-v0'!$E$2:$E$1000,B290)</f>
        <v>1200</v>
      </c>
    </row>
    <row r="291">
      <c r="A291" s="42" t="s">
        <v>191</v>
      </c>
      <c r="B291" s="42" t="s">
        <v>147</v>
      </c>
      <c r="C291" s="19">
        <f>sumifs('Global Transmission Database-v0'!$F$2:$F$1000,'Global Transmission Database-v0'!$D$2:$D$1000,A291,'Global Transmission Database-v0'!$E$2:$E$1000,B291)</f>
        <v>0</v>
      </c>
      <c r="D291" s="19">
        <f>sumifs('Global Transmission Database-v0'!$G$2:$G$1000,'Global Transmission Database-v0'!$D$2:$D$1000,A291,'Global Transmission Database-v0'!$E$2:$E$1000,B291)</f>
        <v>0</v>
      </c>
    </row>
    <row r="292">
      <c r="A292" s="42" t="s">
        <v>191</v>
      </c>
      <c r="B292" s="42" t="s">
        <v>2011</v>
      </c>
      <c r="C292" s="19">
        <f>sumifs('Global Transmission Database-v0'!$F$2:$F$1000,'Global Transmission Database-v0'!$D$2:$D$1000,A292,'Global Transmission Database-v0'!$E$2:$E$1000,B292)</f>
        <v>5427</v>
      </c>
      <c r="D292" s="19">
        <f>sumifs('Global Transmission Database-v0'!$G$2:$G$1000,'Global Transmission Database-v0'!$D$2:$D$1000,A292,'Global Transmission Database-v0'!$E$2:$E$1000,B292)</f>
        <v>5427</v>
      </c>
    </row>
    <row r="293">
      <c r="A293" s="42" t="s">
        <v>191</v>
      </c>
      <c r="B293" s="42" t="s">
        <v>2009</v>
      </c>
      <c r="C293" s="19">
        <f>sumifs('Global Transmission Database-v0'!$F$2:$F$1000,'Global Transmission Database-v0'!$D$2:$D$1000,A293,'Global Transmission Database-v0'!$E$2:$E$1000,B293)</f>
        <v>538</v>
      </c>
      <c r="D293" s="19">
        <f>sumifs('Global Transmission Database-v0'!$G$2:$G$1000,'Global Transmission Database-v0'!$D$2:$D$1000,A293,'Global Transmission Database-v0'!$E$2:$E$1000,B293)</f>
        <v>0</v>
      </c>
    </row>
    <row r="294">
      <c r="A294" s="42" t="s">
        <v>275</v>
      </c>
      <c r="B294" s="42" t="s">
        <v>277</v>
      </c>
      <c r="C294" s="19">
        <f>sumifs('Global Transmission Database-v0'!$F$2:$F$1000,'Global Transmission Database-v0'!$D$2:$D$1000,A294,'Global Transmission Database-v0'!$E$2:$E$1000,B294)</f>
        <v>500</v>
      </c>
      <c r="D294" s="19">
        <f>sumifs('Global Transmission Database-v0'!$G$2:$G$1000,'Global Transmission Database-v0'!$D$2:$D$1000,A294,'Global Transmission Database-v0'!$E$2:$E$1000,B294)</f>
        <v>500</v>
      </c>
    </row>
    <row r="295">
      <c r="A295" s="42" t="s">
        <v>336</v>
      </c>
      <c r="B295" s="42" t="s">
        <v>337</v>
      </c>
      <c r="C295" s="19">
        <f>sumifs('Global Transmission Database-v0'!$F$2:$F$1000,'Global Transmission Database-v0'!$D$2:$D$1000,A295,'Global Transmission Database-v0'!$E$2:$E$1000,B295)</f>
        <v>406</v>
      </c>
      <c r="D295" s="19">
        <f>sumifs('Global Transmission Database-v0'!$G$2:$G$1000,'Global Transmission Database-v0'!$D$2:$D$1000,A295,'Global Transmission Database-v0'!$E$2:$E$1000,B295)</f>
        <v>406</v>
      </c>
    </row>
    <row r="296">
      <c r="A296" s="42" t="s">
        <v>292</v>
      </c>
      <c r="B296" s="42" t="s">
        <v>340</v>
      </c>
      <c r="C296" s="19">
        <f>sumifs('Global Transmission Database-v0'!$F$2:$F$1000,'Global Transmission Database-v0'!$D$2:$D$1000,A296,'Global Transmission Database-v0'!$E$2:$E$1000,B296)</f>
        <v>0</v>
      </c>
      <c r="D296" s="19">
        <f>sumifs('Global Transmission Database-v0'!$G$2:$G$1000,'Global Transmission Database-v0'!$D$2:$D$1000,A296,'Global Transmission Database-v0'!$E$2:$E$1000,B296)</f>
        <v>0</v>
      </c>
    </row>
    <row r="297">
      <c r="A297" s="42" t="s">
        <v>292</v>
      </c>
      <c r="B297" s="42" t="s">
        <v>344</v>
      </c>
      <c r="C297" s="19">
        <f>sumifs('Global Transmission Database-v0'!$F$2:$F$1000,'Global Transmission Database-v0'!$D$2:$D$1000,A297,'Global Transmission Database-v0'!$E$2:$E$1000,B297)</f>
        <v>0</v>
      </c>
      <c r="D297" s="19">
        <f>sumifs('Global Transmission Database-v0'!$G$2:$G$1000,'Global Transmission Database-v0'!$D$2:$D$1000,A297,'Global Transmission Database-v0'!$E$2:$E$1000,B297)</f>
        <v>0</v>
      </c>
    </row>
    <row r="298">
      <c r="A298" s="42" t="s">
        <v>292</v>
      </c>
      <c r="B298" s="42" t="s">
        <v>300</v>
      </c>
      <c r="C298" s="19">
        <f>sumifs('Global Transmission Database-v0'!$F$2:$F$1000,'Global Transmission Database-v0'!$D$2:$D$1000,A298,'Global Transmission Database-v0'!$E$2:$E$1000,B298)</f>
        <v>0</v>
      </c>
      <c r="D298" s="19">
        <f>sumifs('Global Transmission Database-v0'!$G$2:$G$1000,'Global Transmission Database-v0'!$D$2:$D$1000,A298,'Global Transmission Database-v0'!$E$2:$E$1000,B298)</f>
        <v>0</v>
      </c>
    </row>
    <row r="299">
      <c r="A299" s="42" t="s">
        <v>292</v>
      </c>
      <c r="B299" s="42" t="s">
        <v>348</v>
      </c>
      <c r="C299" s="19">
        <f>sumifs('Global Transmission Database-v0'!$F$2:$F$1000,'Global Transmission Database-v0'!$D$2:$D$1000,A299,'Global Transmission Database-v0'!$E$2:$E$1000,B299)</f>
        <v>0</v>
      </c>
      <c r="D299" s="19">
        <f>sumifs('Global Transmission Database-v0'!$G$2:$G$1000,'Global Transmission Database-v0'!$D$2:$D$1000,A299,'Global Transmission Database-v0'!$E$2:$E$1000,B299)</f>
        <v>0</v>
      </c>
    </row>
    <row r="300">
      <c r="A300" s="42" t="s">
        <v>292</v>
      </c>
      <c r="B300" s="42" t="s">
        <v>350</v>
      </c>
      <c r="C300" s="19">
        <f>sumifs('Global Transmission Database-v0'!$F$2:$F$1000,'Global Transmission Database-v0'!$D$2:$D$1000,A300,'Global Transmission Database-v0'!$E$2:$E$1000,B300)</f>
        <v>300</v>
      </c>
      <c r="D300" s="19">
        <f>sumifs('Global Transmission Database-v0'!$G$2:$G$1000,'Global Transmission Database-v0'!$D$2:$D$1000,A300,'Global Transmission Database-v0'!$E$2:$E$1000,B300)</f>
        <v>300</v>
      </c>
    </row>
    <row r="301">
      <c r="A301" s="42" t="s">
        <v>352</v>
      </c>
      <c r="B301" s="42" t="s">
        <v>353</v>
      </c>
      <c r="C301" s="19">
        <f>sumifs('Global Transmission Database-v0'!$F$2:$F$1000,'Global Transmission Database-v0'!$D$2:$D$1000,A301,'Global Transmission Database-v0'!$E$2:$E$1000,B301)</f>
        <v>230</v>
      </c>
      <c r="D301" s="19">
        <f>sumifs('Global Transmission Database-v0'!$G$2:$G$1000,'Global Transmission Database-v0'!$D$2:$D$1000,A301,'Global Transmission Database-v0'!$E$2:$E$1000,B301)</f>
        <v>230</v>
      </c>
    </row>
    <row r="302">
      <c r="A302" s="42" t="s">
        <v>690</v>
      </c>
      <c r="B302" s="42" t="s">
        <v>693</v>
      </c>
      <c r="C302" s="19">
        <f>sumifs('Global Transmission Database-v0'!$F$2:$F$1000,'Global Transmission Database-v0'!$D$2:$D$1000,A302,'Global Transmission Database-v0'!$E$2:$E$1000,B302)</f>
        <v>950</v>
      </c>
      <c r="D302" s="19">
        <f>sumifs('Global Transmission Database-v0'!$G$2:$G$1000,'Global Transmission Database-v0'!$D$2:$D$1000,A302,'Global Transmission Database-v0'!$E$2:$E$1000,B302)</f>
        <v>950</v>
      </c>
    </row>
    <row r="303">
      <c r="A303" s="42" t="s">
        <v>690</v>
      </c>
      <c r="B303" s="42" t="s">
        <v>696</v>
      </c>
      <c r="C303" s="19">
        <f>sumifs('Global Transmission Database-v0'!$F$2:$F$1000,'Global Transmission Database-v0'!$D$2:$D$1000,A303,'Global Transmission Database-v0'!$E$2:$E$1000,B303)</f>
        <v>0</v>
      </c>
      <c r="D303" s="19">
        <f>sumifs('Global Transmission Database-v0'!$G$2:$G$1000,'Global Transmission Database-v0'!$D$2:$D$1000,A303,'Global Transmission Database-v0'!$E$2:$E$1000,B303)</f>
        <v>0</v>
      </c>
    </row>
    <row r="304">
      <c r="A304" s="42" t="s">
        <v>690</v>
      </c>
      <c r="B304" s="42" t="s">
        <v>2004</v>
      </c>
      <c r="C304" s="19">
        <f>sumifs('Global Transmission Database-v0'!$F$2:$F$1000,'Global Transmission Database-v0'!$D$2:$D$1000,A304,'Global Transmission Database-v0'!$E$2:$E$1000,B304)</f>
        <v>0</v>
      </c>
      <c r="D304" s="19">
        <f>sumifs('Global Transmission Database-v0'!$G$2:$G$1000,'Global Transmission Database-v0'!$D$2:$D$1000,A304,'Global Transmission Database-v0'!$E$2:$E$1000,B304)</f>
        <v>0</v>
      </c>
    </row>
    <row r="305">
      <c r="A305" s="42" t="s">
        <v>690</v>
      </c>
      <c r="B305" s="42" t="s">
        <v>1050</v>
      </c>
      <c r="C305" s="19">
        <f>sumifs('Global Transmission Database-v0'!$F$2:$F$1000,'Global Transmission Database-v0'!$D$2:$D$1000,A305,'Global Transmission Database-v0'!$E$2:$E$1000,B305)</f>
        <v>700</v>
      </c>
      <c r="D305" s="19">
        <f>sumifs('Global Transmission Database-v0'!$G$2:$G$1000,'Global Transmission Database-v0'!$D$2:$D$1000,A305,'Global Transmission Database-v0'!$E$2:$E$1000,B305)</f>
        <v>700</v>
      </c>
    </row>
    <row r="306">
      <c r="A306" s="42" t="s">
        <v>693</v>
      </c>
      <c r="B306" s="42" t="s">
        <v>2004</v>
      </c>
      <c r="C306" s="19">
        <f>sumifs('Global Transmission Database-v0'!$F$2:$F$1000,'Global Transmission Database-v0'!$D$2:$D$1000,A306,'Global Transmission Database-v0'!$E$2:$E$1000,B306)</f>
        <v>0</v>
      </c>
      <c r="D306" s="19">
        <f>sumifs('Global Transmission Database-v0'!$G$2:$G$1000,'Global Transmission Database-v0'!$D$2:$D$1000,A306,'Global Transmission Database-v0'!$E$2:$E$1000,B306)</f>
        <v>0</v>
      </c>
    </row>
    <row r="307">
      <c r="A307" s="42" t="s">
        <v>693</v>
      </c>
      <c r="B307" s="42" t="s">
        <v>1050</v>
      </c>
      <c r="C307" s="19">
        <f>sumifs('Global Transmission Database-v0'!$F$2:$F$1000,'Global Transmission Database-v0'!$D$2:$D$1000,A307,'Global Transmission Database-v0'!$E$2:$E$1000,B307)</f>
        <v>0</v>
      </c>
      <c r="D307" s="19">
        <f>sumifs('Global Transmission Database-v0'!$G$2:$G$1000,'Global Transmission Database-v0'!$D$2:$D$1000,A307,'Global Transmission Database-v0'!$E$2:$E$1000,B307)</f>
        <v>0</v>
      </c>
    </row>
    <row r="308">
      <c r="A308" s="42" t="s">
        <v>286</v>
      </c>
      <c r="B308" s="42" t="s">
        <v>356</v>
      </c>
      <c r="C308" s="19">
        <f>sumifs('Global Transmission Database-v0'!$F$2:$F$1000,'Global Transmission Database-v0'!$D$2:$D$1000,A308,'Global Transmission Database-v0'!$E$2:$E$1000,B308)</f>
        <v>0</v>
      </c>
      <c r="D308" s="19">
        <f>sumifs('Global Transmission Database-v0'!$G$2:$G$1000,'Global Transmission Database-v0'!$D$2:$D$1000,A308,'Global Transmission Database-v0'!$E$2:$E$1000,B308)</f>
        <v>0</v>
      </c>
    </row>
    <row r="309">
      <c r="A309" s="42" t="s">
        <v>1196</v>
      </c>
      <c r="B309" s="42" t="s">
        <v>680</v>
      </c>
      <c r="C309" s="19">
        <f>sumifs('Global Transmission Database-v0'!$F$2:$F$1000,'Global Transmission Database-v0'!$D$2:$D$1000,A309,'Global Transmission Database-v0'!$E$2:$E$1000,B309)</f>
        <v>416</v>
      </c>
      <c r="D309" s="19">
        <f>sumifs('Global Transmission Database-v0'!$G$2:$G$1000,'Global Transmission Database-v0'!$D$2:$D$1000,A309,'Global Transmission Database-v0'!$E$2:$E$1000,B309)</f>
        <v>1210</v>
      </c>
    </row>
    <row r="310">
      <c r="A310" s="42" t="s">
        <v>1196</v>
      </c>
      <c r="B310" s="42" t="s">
        <v>707</v>
      </c>
      <c r="C310" s="19">
        <f>sumifs('Global Transmission Database-v0'!$F$2:$F$1000,'Global Transmission Database-v0'!$D$2:$D$1000,A310,'Global Transmission Database-v0'!$E$2:$E$1000,B310)</f>
        <v>984</v>
      </c>
      <c r="D310" s="19">
        <f>sumifs('Global Transmission Database-v0'!$G$2:$G$1000,'Global Transmission Database-v0'!$D$2:$D$1000,A310,'Global Transmission Database-v0'!$E$2:$E$1000,B310)</f>
        <v>489</v>
      </c>
    </row>
    <row r="311">
      <c r="A311" s="42" t="s">
        <v>717</v>
      </c>
      <c r="B311" s="42" t="s">
        <v>2008</v>
      </c>
      <c r="C311" s="19">
        <f>sumifs('Global Transmission Database-v0'!$F$2:$F$1000,'Global Transmission Database-v0'!$D$2:$D$1000,A311,'Global Transmission Database-v0'!$E$2:$E$1000,B311)</f>
        <v>1200</v>
      </c>
      <c r="D311" s="19">
        <f>sumifs('Global Transmission Database-v0'!$G$2:$G$1000,'Global Transmission Database-v0'!$D$2:$D$1000,A311,'Global Transmission Database-v0'!$E$2:$E$1000,B311)</f>
        <v>1540</v>
      </c>
    </row>
    <row r="312">
      <c r="A312" s="42" t="s">
        <v>632</v>
      </c>
      <c r="B312" s="42" t="s">
        <v>637</v>
      </c>
      <c r="C312" s="19">
        <f>sumifs('Global Transmission Database-v0'!$F$2:$F$1000,'Global Transmission Database-v0'!$D$2:$D$1000,A312,'Global Transmission Database-v0'!$E$2:$E$1000,B312)</f>
        <v>540</v>
      </c>
      <c r="D312" s="19">
        <f>sumifs('Global Transmission Database-v0'!$G$2:$G$1000,'Global Transmission Database-v0'!$D$2:$D$1000,A312,'Global Transmission Database-v0'!$E$2:$E$1000,B312)</f>
        <v>540</v>
      </c>
    </row>
    <row r="313">
      <c r="A313" s="42" t="s">
        <v>1271</v>
      </c>
      <c r="B313" s="42" t="s">
        <v>1228</v>
      </c>
      <c r="C313" s="19">
        <f>sumifs('Global Transmission Database-v0'!$F$2:$F$1000,'Global Transmission Database-v0'!$D$2:$D$1000,A313,'Global Transmission Database-v0'!$E$2:$E$1000,B313)</f>
        <v>0</v>
      </c>
      <c r="D313" s="19">
        <f>sumifs('Global Transmission Database-v0'!$G$2:$G$1000,'Global Transmission Database-v0'!$D$2:$D$1000,A313,'Global Transmission Database-v0'!$E$2:$E$1000,B313)</f>
        <v>0</v>
      </c>
    </row>
    <row r="314">
      <c r="A314" s="42" t="s">
        <v>1271</v>
      </c>
      <c r="B314" s="42" t="s">
        <v>344</v>
      </c>
      <c r="C314" s="19">
        <f>sumifs('Global Transmission Database-v0'!$F$2:$F$1000,'Global Transmission Database-v0'!$D$2:$D$1000,A314,'Global Transmission Database-v0'!$E$2:$E$1000,B314)</f>
        <v>0</v>
      </c>
      <c r="D314" s="19">
        <f>sumifs('Global Transmission Database-v0'!$G$2:$G$1000,'Global Transmission Database-v0'!$D$2:$D$1000,A314,'Global Transmission Database-v0'!$E$2:$E$1000,B314)</f>
        <v>0</v>
      </c>
    </row>
    <row r="315">
      <c r="A315" s="42" t="s">
        <v>1271</v>
      </c>
      <c r="B315" s="42" t="s">
        <v>1229</v>
      </c>
      <c r="C315" s="19">
        <f>sumifs('Global Transmission Database-v0'!$F$2:$F$1000,'Global Transmission Database-v0'!$D$2:$D$1000,A315,'Global Transmission Database-v0'!$E$2:$E$1000,B315)</f>
        <v>250</v>
      </c>
      <c r="D315" s="19">
        <f>sumifs('Global Transmission Database-v0'!$G$2:$G$1000,'Global Transmission Database-v0'!$D$2:$D$1000,A315,'Global Transmission Database-v0'!$E$2:$E$1000,B315)</f>
        <v>250</v>
      </c>
    </row>
    <row r="316">
      <c r="A316" s="42" t="s">
        <v>340</v>
      </c>
      <c r="B316" s="42" t="s">
        <v>350</v>
      </c>
      <c r="C316" s="19">
        <f>sumifs('Global Transmission Database-v0'!$F$2:$F$1000,'Global Transmission Database-v0'!$D$2:$D$1000,A316,'Global Transmission Database-v0'!$E$2:$E$1000,B316)</f>
        <v>0</v>
      </c>
      <c r="D316" s="19">
        <f>sumifs('Global Transmission Database-v0'!$G$2:$G$1000,'Global Transmission Database-v0'!$D$2:$D$1000,A316,'Global Transmission Database-v0'!$E$2:$E$1000,B316)</f>
        <v>0</v>
      </c>
    </row>
    <row r="317">
      <c r="A317" s="42" t="s">
        <v>147</v>
      </c>
      <c r="B317" s="42" t="s">
        <v>2011</v>
      </c>
      <c r="C317" s="19">
        <f>sumifs('Global Transmission Database-v0'!$F$2:$F$1000,'Global Transmission Database-v0'!$D$2:$D$1000,A317,'Global Transmission Database-v0'!$E$2:$E$1000,B317)</f>
        <v>0</v>
      </c>
      <c r="D317" s="19">
        <f>sumifs('Global Transmission Database-v0'!$G$2:$G$1000,'Global Transmission Database-v0'!$D$2:$D$1000,A317,'Global Transmission Database-v0'!$E$2:$E$1000,B317)</f>
        <v>0</v>
      </c>
    </row>
    <row r="318">
      <c r="A318" s="42" t="s">
        <v>634</v>
      </c>
      <c r="B318" s="42" t="s">
        <v>637</v>
      </c>
      <c r="C318" s="19">
        <f>sumifs('Global Transmission Database-v0'!$F$2:$F$1000,'Global Transmission Database-v0'!$D$2:$D$1000,A318,'Global Transmission Database-v0'!$E$2:$E$1000,B318)</f>
        <v>580</v>
      </c>
      <c r="D318" s="19">
        <f>sumifs('Global Transmission Database-v0'!$G$2:$G$1000,'Global Transmission Database-v0'!$D$2:$D$1000,A318,'Global Transmission Database-v0'!$E$2:$E$1000,B318)</f>
        <v>580</v>
      </c>
    </row>
    <row r="319">
      <c r="A319" s="42" t="s">
        <v>831</v>
      </c>
      <c r="B319" s="42" t="s">
        <v>2004</v>
      </c>
      <c r="C319" s="19">
        <f>sumifs('Global Transmission Database-v0'!$F$2:$F$1000,'Global Transmission Database-v0'!$D$2:$D$1000,A319,'Global Transmission Database-v0'!$E$2:$E$1000,B319)</f>
        <v>345</v>
      </c>
      <c r="D319" s="19">
        <f>sumifs('Global Transmission Database-v0'!$G$2:$G$1000,'Global Transmission Database-v0'!$D$2:$D$1000,A319,'Global Transmission Database-v0'!$E$2:$E$1000,B319)</f>
        <v>345</v>
      </c>
    </row>
    <row r="320">
      <c r="A320" s="42" t="s">
        <v>1469</v>
      </c>
      <c r="B320" s="42" t="s">
        <v>1470</v>
      </c>
      <c r="C320" s="19">
        <f>sumifs('Global Transmission Database-v0'!$F$2:$F$1000,'Global Transmission Database-v0'!$D$2:$D$1000,A320,'Global Transmission Database-v0'!$E$2:$E$1000,B320)</f>
        <v>0</v>
      </c>
      <c r="D320" s="19">
        <f>sumifs('Global Transmission Database-v0'!$G$2:$G$1000,'Global Transmission Database-v0'!$D$2:$D$1000,A320,'Global Transmission Database-v0'!$E$2:$E$1000,B320)</f>
        <v>0</v>
      </c>
    </row>
    <row r="321">
      <c r="A321" s="42" t="s">
        <v>1469</v>
      </c>
      <c r="B321" s="42" t="s">
        <v>1472</v>
      </c>
      <c r="C321" s="19">
        <f>sumifs('Global Transmission Database-v0'!$F$2:$F$1000,'Global Transmission Database-v0'!$D$2:$D$1000,A321,'Global Transmission Database-v0'!$E$2:$E$1000,B321)</f>
        <v>1450</v>
      </c>
      <c r="D321" s="19">
        <f>sumifs('Global Transmission Database-v0'!$G$2:$G$1000,'Global Transmission Database-v0'!$D$2:$D$1000,A321,'Global Transmission Database-v0'!$E$2:$E$1000,B321)</f>
        <v>1450</v>
      </c>
    </row>
    <row r="322">
      <c r="A322" s="42" t="s">
        <v>1469</v>
      </c>
      <c r="B322" s="42" t="s">
        <v>1334</v>
      </c>
      <c r="C322" s="19">
        <f>sumifs('Global Transmission Database-v0'!$F$2:$F$1000,'Global Transmission Database-v0'!$D$2:$D$1000,A322,'Global Transmission Database-v0'!$E$2:$E$1000,B322)</f>
        <v>0</v>
      </c>
      <c r="D322" s="19">
        <f>sumifs('Global Transmission Database-v0'!$G$2:$G$1000,'Global Transmission Database-v0'!$D$2:$D$1000,A322,'Global Transmission Database-v0'!$E$2:$E$1000,B322)</f>
        <v>0</v>
      </c>
    </row>
    <row r="323">
      <c r="A323" s="42" t="s">
        <v>1469</v>
      </c>
      <c r="B323" s="42" t="s">
        <v>353</v>
      </c>
      <c r="C323" s="19">
        <f>sumifs('Global Transmission Database-v0'!$F$2:$F$1000,'Global Transmission Database-v0'!$D$2:$D$1000,A323,'Global Transmission Database-v0'!$E$2:$E$1000,B323)</f>
        <v>2000</v>
      </c>
      <c r="D323" s="19">
        <f>sumifs('Global Transmission Database-v0'!$G$2:$G$1000,'Global Transmission Database-v0'!$D$2:$D$1000,A323,'Global Transmission Database-v0'!$E$2:$E$1000,B323)</f>
        <v>2000</v>
      </c>
    </row>
    <row r="324">
      <c r="A324" s="42" t="s">
        <v>1469</v>
      </c>
      <c r="B324" s="42" t="s">
        <v>1322</v>
      </c>
      <c r="C324" s="19">
        <f>sumifs('Global Transmission Database-v0'!$F$2:$F$1000,'Global Transmission Database-v0'!$D$2:$D$1000,A324,'Global Transmission Database-v0'!$E$2:$E$1000,B324)</f>
        <v>0</v>
      </c>
      <c r="D324" s="19">
        <f>sumifs('Global Transmission Database-v0'!$G$2:$G$1000,'Global Transmission Database-v0'!$D$2:$D$1000,A324,'Global Transmission Database-v0'!$E$2:$E$1000,B324)</f>
        <v>0</v>
      </c>
    </row>
    <row r="325">
      <c r="A325" s="42" t="s">
        <v>1469</v>
      </c>
      <c r="B325" s="42" t="s">
        <v>1375</v>
      </c>
      <c r="C325" s="19">
        <f>sumifs('Global Transmission Database-v0'!$F$2:$F$1000,'Global Transmission Database-v0'!$D$2:$D$1000,A325,'Global Transmission Database-v0'!$E$2:$E$1000,B325)</f>
        <v>500</v>
      </c>
      <c r="D325" s="19">
        <f>sumifs('Global Transmission Database-v0'!$G$2:$G$1000,'Global Transmission Database-v0'!$D$2:$D$1000,A325,'Global Transmission Database-v0'!$E$2:$E$1000,B325)</f>
        <v>500</v>
      </c>
    </row>
    <row r="326">
      <c r="A326" s="42" t="s">
        <v>1228</v>
      </c>
      <c r="B326" s="42" t="s">
        <v>1229</v>
      </c>
      <c r="C326" s="19">
        <f>sumifs('Global Transmission Database-v0'!$F$2:$F$1000,'Global Transmission Database-v0'!$D$2:$D$1000,A326,'Global Transmission Database-v0'!$E$2:$E$1000,B326)</f>
        <v>250</v>
      </c>
      <c r="D326" s="19">
        <f>sumifs('Global Transmission Database-v0'!$G$2:$G$1000,'Global Transmission Database-v0'!$D$2:$D$1000,A326,'Global Transmission Database-v0'!$E$2:$E$1000,B326)</f>
        <v>250</v>
      </c>
    </row>
    <row r="327">
      <c r="A327" s="42" t="s">
        <v>1470</v>
      </c>
      <c r="B327" s="42" t="s">
        <v>1334</v>
      </c>
      <c r="C327" s="19">
        <f>sumifs('Global Transmission Database-v0'!$F$2:$F$1000,'Global Transmission Database-v0'!$D$2:$D$1000,A327,'Global Transmission Database-v0'!$E$2:$E$1000,B327)</f>
        <v>0</v>
      </c>
      <c r="D327" s="19">
        <f>sumifs('Global Transmission Database-v0'!$G$2:$G$1000,'Global Transmission Database-v0'!$D$2:$D$1000,A327,'Global Transmission Database-v0'!$E$2:$E$1000,B327)</f>
        <v>0</v>
      </c>
    </row>
    <row r="328">
      <c r="A328" s="42" t="s">
        <v>1470</v>
      </c>
      <c r="B328" s="42" t="s">
        <v>1322</v>
      </c>
      <c r="C328" s="19">
        <f>sumifs('Global Transmission Database-v0'!$F$2:$F$1000,'Global Transmission Database-v0'!$D$2:$D$1000,A328,'Global Transmission Database-v0'!$E$2:$E$1000,B328)</f>
        <v>0</v>
      </c>
      <c r="D328" s="19">
        <f>sumifs('Global Transmission Database-v0'!$G$2:$G$1000,'Global Transmission Database-v0'!$D$2:$D$1000,A328,'Global Transmission Database-v0'!$E$2:$E$1000,B328)</f>
        <v>0</v>
      </c>
    </row>
    <row r="329">
      <c r="A329" s="42" t="s">
        <v>2006</v>
      </c>
      <c r="B329" s="42" t="s">
        <v>2012</v>
      </c>
      <c r="C329" s="19">
        <f>sumifs('Global Transmission Database-v0'!$F$2:$F$1000,'Global Transmission Database-v0'!$D$2:$D$1000,A329,'Global Transmission Database-v0'!$E$2:$E$1000,B329)</f>
        <v>0</v>
      </c>
      <c r="D329" s="19">
        <f>sumifs('Global Transmission Database-v0'!$G$2:$G$1000,'Global Transmission Database-v0'!$D$2:$D$1000,A329,'Global Transmission Database-v0'!$E$2:$E$1000,B329)</f>
        <v>0</v>
      </c>
    </row>
    <row r="330">
      <c r="A330" s="42" t="s">
        <v>2006</v>
      </c>
      <c r="B330" s="42" t="s">
        <v>133</v>
      </c>
      <c r="C330" s="19">
        <f>sumifs('Global Transmission Database-v0'!$F$2:$F$1000,'Global Transmission Database-v0'!$D$2:$D$1000,A330,'Global Transmission Database-v0'!$E$2:$E$1000,B330)</f>
        <v>1000</v>
      </c>
      <c r="D330" s="19">
        <f>sumifs('Global Transmission Database-v0'!$G$2:$G$1000,'Global Transmission Database-v0'!$D$2:$D$1000,A330,'Global Transmission Database-v0'!$E$2:$E$1000,B330)</f>
        <v>1000</v>
      </c>
    </row>
    <row r="331">
      <c r="A331" s="42" t="s">
        <v>2006</v>
      </c>
      <c r="B331" s="42" t="s">
        <v>2011</v>
      </c>
      <c r="C331" s="19">
        <f>sumifs('Global Transmission Database-v0'!$F$2:$F$1000,'Global Transmission Database-v0'!$D$2:$D$1000,A331,'Global Transmission Database-v0'!$E$2:$E$1000,B331)</f>
        <v>380</v>
      </c>
      <c r="D331" s="19">
        <f>sumifs('Global Transmission Database-v0'!$G$2:$G$1000,'Global Transmission Database-v0'!$D$2:$D$1000,A331,'Global Transmission Database-v0'!$E$2:$E$1000,B331)</f>
        <v>380</v>
      </c>
    </row>
    <row r="332">
      <c r="A332" s="42" t="s">
        <v>1317</v>
      </c>
      <c r="B332" s="42" t="s">
        <v>353</v>
      </c>
      <c r="C332" s="19">
        <f>sumifs('Global Transmission Database-v0'!$F$2:$F$1000,'Global Transmission Database-v0'!$D$2:$D$1000,A332,'Global Transmission Database-v0'!$E$2:$E$1000,B332)</f>
        <v>350</v>
      </c>
      <c r="D332" s="19">
        <f>sumifs('Global Transmission Database-v0'!$G$2:$G$1000,'Global Transmission Database-v0'!$D$2:$D$1000,A332,'Global Transmission Database-v0'!$E$2:$E$1000,B332)</f>
        <v>350</v>
      </c>
    </row>
    <row r="333">
      <c r="A333" s="42" t="s">
        <v>1317</v>
      </c>
      <c r="B333" s="42" t="s">
        <v>1322</v>
      </c>
      <c r="C333" s="19">
        <f>sumifs('Global Transmission Database-v0'!$F$2:$F$1000,'Global Transmission Database-v0'!$D$2:$D$1000,A333,'Global Transmission Database-v0'!$E$2:$E$1000,B333)</f>
        <v>300</v>
      </c>
      <c r="D333" s="19">
        <f>sumifs('Global Transmission Database-v0'!$G$2:$G$1000,'Global Transmission Database-v0'!$D$2:$D$1000,A333,'Global Transmission Database-v0'!$E$2:$E$1000,B333)</f>
        <v>300</v>
      </c>
    </row>
    <row r="334">
      <c r="A334" s="42" t="s">
        <v>344</v>
      </c>
      <c r="B334" s="42" t="s">
        <v>1292</v>
      </c>
      <c r="C334" s="19">
        <f>sumifs('Global Transmission Database-v0'!$F$2:$F$1000,'Global Transmission Database-v0'!$D$2:$D$1000,A334,'Global Transmission Database-v0'!$E$2:$E$1000,B334)</f>
        <v>80</v>
      </c>
      <c r="D334" s="19">
        <f>sumifs('Global Transmission Database-v0'!$G$2:$G$1000,'Global Transmission Database-v0'!$D$2:$D$1000,A334,'Global Transmission Database-v0'!$E$2:$E$1000,B334)</f>
        <v>80</v>
      </c>
    </row>
    <row r="335">
      <c r="A335" s="42" t="s">
        <v>344</v>
      </c>
      <c r="B335" s="42" t="s">
        <v>348</v>
      </c>
      <c r="C335" s="19">
        <f>sumifs('Global Transmission Database-v0'!$F$2:$F$1000,'Global Transmission Database-v0'!$D$2:$D$1000,A335,'Global Transmission Database-v0'!$E$2:$E$1000,B335)</f>
        <v>0</v>
      </c>
      <c r="D335" s="19">
        <f>sumifs('Global Transmission Database-v0'!$G$2:$G$1000,'Global Transmission Database-v0'!$D$2:$D$1000,A335,'Global Transmission Database-v0'!$E$2:$E$1000,B335)</f>
        <v>0</v>
      </c>
    </row>
    <row r="336">
      <c r="A336" s="42" t="s">
        <v>1292</v>
      </c>
      <c r="B336" s="42" t="s">
        <v>348</v>
      </c>
      <c r="C336" s="19">
        <f>sumifs('Global Transmission Database-v0'!$F$2:$F$1000,'Global Transmission Database-v0'!$D$2:$D$1000,A336,'Global Transmission Database-v0'!$E$2:$E$1000,B336)</f>
        <v>0</v>
      </c>
      <c r="D336" s="19">
        <f>sumifs('Global Transmission Database-v0'!$G$2:$G$1000,'Global Transmission Database-v0'!$D$2:$D$1000,A336,'Global Transmission Database-v0'!$E$2:$E$1000,B336)</f>
        <v>0</v>
      </c>
    </row>
    <row r="337">
      <c r="A337" s="42" t="s">
        <v>1292</v>
      </c>
      <c r="B337" s="42" t="s">
        <v>1102</v>
      </c>
      <c r="C337" s="19">
        <f>sumifs('Global Transmission Database-v0'!$F$2:$F$1000,'Global Transmission Database-v0'!$D$2:$D$1000,A337,'Global Transmission Database-v0'!$E$2:$E$1000,B337)</f>
        <v>0</v>
      </c>
      <c r="D337" s="19">
        <f>sumifs('Global Transmission Database-v0'!$G$2:$G$1000,'Global Transmission Database-v0'!$D$2:$D$1000,A337,'Global Transmission Database-v0'!$E$2:$E$1000,B337)</f>
        <v>0</v>
      </c>
    </row>
    <row r="338">
      <c r="A338" s="42" t="s">
        <v>675</v>
      </c>
      <c r="B338" s="42" t="s">
        <v>1047</v>
      </c>
      <c r="C338" s="19">
        <f>sumifs('Global Transmission Database-v0'!$F$2:$F$1000,'Global Transmission Database-v0'!$D$2:$D$1000,A338,'Global Transmission Database-v0'!$E$2:$E$1000,B338)</f>
        <v>700</v>
      </c>
      <c r="D338" s="19">
        <f>sumifs('Global Transmission Database-v0'!$G$2:$G$1000,'Global Transmission Database-v0'!$D$2:$D$1000,A338,'Global Transmission Database-v0'!$E$2:$E$1000,B338)</f>
        <v>700</v>
      </c>
    </row>
    <row r="339">
      <c r="A339" s="42" t="s">
        <v>1047</v>
      </c>
      <c r="B339" s="42" t="s">
        <v>2004</v>
      </c>
      <c r="C339" s="19">
        <f>sumifs('Global Transmission Database-v0'!$F$2:$F$1000,'Global Transmission Database-v0'!$D$2:$D$1000,A339,'Global Transmission Database-v0'!$E$2:$E$1000,B339)</f>
        <v>0</v>
      </c>
      <c r="D339" s="19">
        <f>sumifs('Global Transmission Database-v0'!$G$2:$G$1000,'Global Transmission Database-v0'!$D$2:$D$1000,A339,'Global Transmission Database-v0'!$E$2:$E$1000,B339)</f>
        <v>0</v>
      </c>
    </row>
    <row r="340">
      <c r="A340" s="42" t="s">
        <v>1047</v>
      </c>
      <c r="B340" s="42" t="s">
        <v>1050</v>
      </c>
      <c r="C340" s="19">
        <f>sumifs('Global Transmission Database-v0'!$F$2:$F$1000,'Global Transmission Database-v0'!$D$2:$D$1000,A340,'Global Transmission Database-v0'!$E$2:$E$1000,B340)</f>
        <v>3695</v>
      </c>
      <c r="D340" s="19">
        <f>sumifs('Global Transmission Database-v0'!$G$2:$G$1000,'Global Transmission Database-v0'!$D$2:$D$1000,A340,'Global Transmission Database-v0'!$E$2:$E$1000,B340)</f>
        <v>3695</v>
      </c>
    </row>
    <row r="341">
      <c r="A341" s="42" t="s">
        <v>61</v>
      </c>
      <c r="B341" s="42" t="s">
        <v>41</v>
      </c>
      <c r="C341" s="19">
        <f>sumifs('Global Transmission Database-v0'!$F$2:$F$1000,'Global Transmission Database-v0'!$D$2:$D$1000,A341,'Global Transmission Database-v0'!$E$2:$E$1000,B341)</f>
        <v>0</v>
      </c>
      <c r="D341" s="19">
        <f>sumifs('Global Transmission Database-v0'!$G$2:$G$1000,'Global Transmission Database-v0'!$D$2:$D$1000,A341,'Global Transmission Database-v0'!$E$2:$E$1000,B341)</f>
        <v>0</v>
      </c>
    </row>
    <row r="342">
      <c r="A342" s="42" t="s">
        <v>61</v>
      </c>
      <c r="B342" s="42" t="s">
        <v>65</v>
      </c>
      <c r="C342" s="19">
        <f>sumifs('Global Transmission Database-v0'!$F$2:$F$1000,'Global Transmission Database-v0'!$D$2:$D$1000,A342,'Global Transmission Database-v0'!$E$2:$E$1000,B342)</f>
        <v>400</v>
      </c>
      <c r="D342" s="19">
        <f>sumifs('Global Transmission Database-v0'!$G$2:$G$1000,'Global Transmission Database-v0'!$D$2:$D$1000,A342,'Global Transmission Database-v0'!$E$2:$E$1000,B342)</f>
        <v>400</v>
      </c>
    </row>
    <row r="343">
      <c r="A343" s="42" t="s">
        <v>61</v>
      </c>
      <c r="B343" s="42" t="s">
        <v>364</v>
      </c>
      <c r="C343" s="19">
        <f>sumifs('Global Transmission Database-v0'!$F$2:$F$1000,'Global Transmission Database-v0'!$D$2:$D$1000,A343,'Global Transmission Database-v0'!$E$2:$E$1000,B343)</f>
        <v>0</v>
      </c>
      <c r="D343" s="19">
        <f>sumifs('Global Transmission Database-v0'!$G$2:$G$1000,'Global Transmission Database-v0'!$D$2:$D$1000,A343,'Global Transmission Database-v0'!$E$2:$E$1000,B343)</f>
        <v>0</v>
      </c>
    </row>
    <row r="344">
      <c r="A344" s="42" t="s">
        <v>41</v>
      </c>
      <c r="B344" s="42" t="s">
        <v>214</v>
      </c>
      <c r="C344" s="19">
        <f>sumifs('Global Transmission Database-v0'!$F$2:$F$1000,'Global Transmission Database-v0'!$D$2:$D$1000,A344,'Global Transmission Database-v0'!$E$2:$E$1000,B344)</f>
        <v>0</v>
      </c>
      <c r="D344" s="19">
        <f>sumifs('Global Transmission Database-v0'!$G$2:$G$1000,'Global Transmission Database-v0'!$D$2:$D$1000,A344,'Global Transmission Database-v0'!$E$2:$E$1000,B344)</f>
        <v>0</v>
      </c>
    </row>
    <row r="345">
      <c r="A345" s="42" t="s">
        <v>696</v>
      </c>
      <c r="B345" s="42" t="s">
        <v>657</v>
      </c>
      <c r="C345" s="19">
        <f>sumifs('Global Transmission Database-v0'!$F$2:$F$1000,'Global Transmission Database-v0'!$D$2:$D$1000,A345,'Global Transmission Database-v0'!$E$2:$E$1000,B345)</f>
        <v>1980</v>
      </c>
      <c r="D345" s="19">
        <f>sumifs('Global Transmission Database-v0'!$G$2:$G$1000,'Global Transmission Database-v0'!$D$2:$D$1000,A345,'Global Transmission Database-v0'!$E$2:$E$1000,B345)</f>
        <v>1980</v>
      </c>
    </row>
    <row r="346">
      <c r="A346" s="42" t="s">
        <v>696</v>
      </c>
      <c r="B346" s="42" t="s">
        <v>1050</v>
      </c>
      <c r="C346" s="19">
        <f>sumifs('Global Transmission Database-v0'!$F$2:$F$1000,'Global Transmission Database-v0'!$D$2:$D$1000,A346,'Global Transmission Database-v0'!$E$2:$E$1000,B346)</f>
        <v>600</v>
      </c>
      <c r="D346" s="19">
        <f>sumifs('Global Transmission Database-v0'!$G$2:$G$1000,'Global Transmission Database-v0'!$D$2:$D$1000,A346,'Global Transmission Database-v0'!$E$2:$E$1000,B346)</f>
        <v>600</v>
      </c>
    </row>
    <row r="347">
      <c r="A347" s="42" t="s">
        <v>696</v>
      </c>
      <c r="B347" s="42" t="s">
        <v>707</v>
      </c>
      <c r="C347" s="19">
        <f>sumifs('Global Transmission Database-v0'!$F$2:$F$1000,'Global Transmission Database-v0'!$D$2:$D$1000,A347,'Global Transmission Database-v0'!$E$2:$E$1000,B347)</f>
        <v>1215</v>
      </c>
      <c r="D347" s="19">
        <f>sumifs('Global Transmission Database-v0'!$G$2:$G$1000,'Global Transmission Database-v0'!$D$2:$D$1000,A347,'Global Transmission Database-v0'!$E$2:$E$1000,B347)</f>
        <v>1215</v>
      </c>
    </row>
    <row r="348">
      <c r="A348" s="42" t="s">
        <v>328</v>
      </c>
      <c r="B348" s="42" t="s">
        <v>2004</v>
      </c>
      <c r="C348" s="19">
        <f>sumifs('Global Transmission Database-v0'!$F$2:$F$1000,'Global Transmission Database-v0'!$D$2:$D$1000,A348,'Global Transmission Database-v0'!$E$2:$E$1000,B348)</f>
        <v>0</v>
      </c>
      <c r="D348" s="19">
        <f>sumifs('Global Transmission Database-v0'!$G$2:$G$1000,'Global Transmission Database-v0'!$D$2:$D$1000,A348,'Global Transmission Database-v0'!$E$2:$E$1000,B348)</f>
        <v>0</v>
      </c>
    </row>
    <row r="349">
      <c r="A349" s="42" t="s">
        <v>369</v>
      </c>
      <c r="B349" s="42" t="s">
        <v>65</v>
      </c>
      <c r="C349" s="19">
        <f>sumifs('Global Transmission Database-v0'!$F$2:$F$1000,'Global Transmission Database-v0'!$D$2:$D$1000,A349,'Global Transmission Database-v0'!$E$2:$E$1000,B349)</f>
        <v>750</v>
      </c>
      <c r="D349" s="19">
        <f>sumifs('Global Transmission Database-v0'!$G$2:$G$1000,'Global Transmission Database-v0'!$D$2:$D$1000,A349,'Global Transmission Database-v0'!$E$2:$E$1000,B349)</f>
        <v>750</v>
      </c>
    </row>
    <row r="350">
      <c r="A350" s="42" t="s">
        <v>680</v>
      </c>
      <c r="B350" s="42" t="s">
        <v>637</v>
      </c>
      <c r="C350" s="19">
        <f>sumifs('Global Transmission Database-v0'!$F$2:$F$1000,'Global Transmission Database-v0'!$D$2:$D$1000,A350,'Global Transmission Database-v0'!$E$2:$E$1000,B350)</f>
        <v>680</v>
      </c>
      <c r="D350" s="19">
        <f>sumifs('Global Transmission Database-v0'!$G$2:$G$1000,'Global Transmission Database-v0'!$D$2:$D$1000,A350,'Global Transmission Database-v0'!$E$2:$E$1000,B350)</f>
        <v>680</v>
      </c>
    </row>
    <row r="351">
      <c r="A351" s="42" t="s">
        <v>680</v>
      </c>
      <c r="B351" s="42" t="s">
        <v>707</v>
      </c>
      <c r="C351" s="19">
        <f>sumifs('Global Transmission Database-v0'!$F$2:$F$1000,'Global Transmission Database-v0'!$D$2:$D$1000,A351,'Global Transmission Database-v0'!$E$2:$E$1000,B351)</f>
        <v>150</v>
      </c>
      <c r="D351" s="19">
        <f>sumifs('Global Transmission Database-v0'!$G$2:$G$1000,'Global Transmission Database-v0'!$D$2:$D$1000,A351,'Global Transmission Database-v0'!$E$2:$E$1000,B351)</f>
        <v>150</v>
      </c>
    </row>
    <row r="352">
      <c r="A352" s="42" t="s">
        <v>2004</v>
      </c>
      <c r="B352" s="42" t="s">
        <v>707</v>
      </c>
      <c r="C352" s="19">
        <f>sumifs('Global Transmission Database-v0'!$F$2:$F$1000,'Global Transmission Database-v0'!$D$2:$D$1000,A352,'Global Transmission Database-v0'!$E$2:$E$1000,B352)</f>
        <v>0</v>
      </c>
      <c r="D352" s="19">
        <f>sumifs('Global Transmission Database-v0'!$G$2:$G$1000,'Global Transmission Database-v0'!$D$2:$D$1000,A352,'Global Transmission Database-v0'!$E$2:$E$1000,B352)</f>
        <v>0</v>
      </c>
    </row>
    <row r="353">
      <c r="A353" s="42" t="s">
        <v>1331</v>
      </c>
      <c r="B353" s="42" t="s">
        <v>1334</v>
      </c>
      <c r="C353" s="19">
        <f>sumifs('Global Transmission Database-v0'!$F$2:$F$1000,'Global Transmission Database-v0'!$D$2:$D$1000,A353,'Global Transmission Database-v0'!$E$2:$E$1000,B353)</f>
        <v>0</v>
      </c>
      <c r="D353" s="19">
        <f>sumifs('Global Transmission Database-v0'!$G$2:$G$1000,'Global Transmission Database-v0'!$D$2:$D$1000,A353,'Global Transmission Database-v0'!$E$2:$E$1000,B353)</f>
        <v>0</v>
      </c>
    </row>
    <row r="354">
      <c r="A354" s="42" t="s">
        <v>1331</v>
      </c>
      <c r="B354" s="42" t="s">
        <v>1406</v>
      </c>
      <c r="C354" s="19">
        <f>sumifs('Global Transmission Database-v0'!$F$2:$F$1000,'Global Transmission Database-v0'!$D$2:$D$1000,A354,'Global Transmission Database-v0'!$E$2:$E$1000,B354)</f>
        <v>0</v>
      </c>
      <c r="D354" s="19">
        <f>sumifs('Global Transmission Database-v0'!$G$2:$G$1000,'Global Transmission Database-v0'!$D$2:$D$1000,A354,'Global Transmission Database-v0'!$E$2:$E$1000,B354)</f>
        <v>0</v>
      </c>
    </row>
    <row r="355">
      <c r="A355" s="42" t="s">
        <v>65</v>
      </c>
      <c r="B355" s="42" t="s">
        <v>300</v>
      </c>
      <c r="C355" s="19">
        <f>sumifs('Global Transmission Database-v0'!$F$2:$F$1000,'Global Transmission Database-v0'!$D$2:$D$1000,A355,'Global Transmission Database-v0'!$E$2:$E$1000,B355)</f>
        <v>0</v>
      </c>
      <c r="D355" s="19">
        <f>sumifs('Global Transmission Database-v0'!$G$2:$G$1000,'Global Transmission Database-v0'!$D$2:$D$1000,A355,'Global Transmission Database-v0'!$E$2:$E$1000,B355)</f>
        <v>0</v>
      </c>
    </row>
    <row r="356">
      <c r="A356" s="42" t="s">
        <v>65</v>
      </c>
      <c r="B356" s="42" t="s">
        <v>364</v>
      </c>
      <c r="C356" s="19">
        <f>sumifs('Global Transmission Database-v0'!$F$2:$F$1000,'Global Transmission Database-v0'!$D$2:$D$1000,A356,'Global Transmission Database-v0'!$E$2:$E$1000,B356)</f>
        <v>0</v>
      </c>
      <c r="D356" s="19">
        <f>sumifs('Global Transmission Database-v0'!$G$2:$G$1000,'Global Transmission Database-v0'!$D$2:$D$1000,A356,'Global Transmission Database-v0'!$E$2:$E$1000,B356)</f>
        <v>0</v>
      </c>
    </row>
    <row r="357">
      <c r="A357" s="42" t="s">
        <v>300</v>
      </c>
      <c r="B357" s="42" t="s">
        <v>348</v>
      </c>
      <c r="C357" s="19">
        <f>sumifs('Global Transmission Database-v0'!$F$2:$F$1000,'Global Transmission Database-v0'!$D$2:$D$1000,A357,'Global Transmission Database-v0'!$E$2:$E$1000,B357)</f>
        <v>0</v>
      </c>
      <c r="D357" s="19">
        <f>sumifs('Global Transmission Database-v0'!$G$2:$G$1000,'Global Transmission Database-v0'!$D$2:$D$1000,A357,'Global Transmission Database-v0'!$E$2:$E$1000,B357)</f>
        <v>0</v>
      </c>
    </row>
    <row r="358">
      <c r="A358" s="42" t="s">
        <v>377</v>
      </c>
      <c r="B358" s="42" t="s">
        <v>364</v>
      </c>
      <c r="C358" s="19">
        <f>sumifs('Global Transmission Database-v0'!$F$2:$F$1000,'Global Transmission Database-v0'!$D$2:$D$1000,A358,'Global Transmission Database-v0'!$E$2:$E$1000,B358)</f>
        <v>0</v>
      </c>
      <c r="D358" s="19">
        <f>sumifs('Global Transmission Database-v0'!$G$2:$G$1000,'Global Transmission Database-v0'!$D$2:$D$1000,A358,'Global Transmission Database-v0'!$E$2:$E$1000,B358)</f>
        <v>0</v>
      </c>
    </row>
    <row r="359">
      <c r="A359" s="42" t="s">
        <v>657</v>
      </c>
      <c r="B359" s="42" t="s">
        <v>707</v>
      </c>
      <c r="C359" s="19">
        <f>sumifs('Global Transmission Database-v0'!$F$2:$F$1000,'Global Transmission Database-v0'!$D$2:$D$1000,A359,'Global Transmission Database-v0'!$E$2:$E$1000,B359)</f>
        <v>650</v>
      </c>
      <c r="D359" s="19">
        <f>sumifs('Global Transmission Database-v0'!$G$2:$G$1000,'Global Transmission Database-v0'!$D$2:$D$1000,A359,'Global Transmission Database-v0'!$E$2:$E$1000,B359)</f>
        <v>650</v>
      </c>
    </row>
    <row r="360">
      <c r="A360" s="42" t="s">
        <v>1472</v>
      </c>
      <c r="B360" s="42" t="s">
        <v>353</v>
      </c>
      <c r="C360" s="19">
        <f>sumifs('Global Transmission Database-v0'!$F$2:$F$1000,'Global Transmission Database-v0'!$D$2:$D$1000,A360,'Global Transmission Database-v0'!$E$2:$E$1000,B360)</f>
        <v>1176</v>
      </c>
      <c r="D360" s="19">
        <f>sumifs('Global Transmission Database-v0'!$G$2:$G$1000,'Global Transmission Database-v0'!$D$2:$D$1000,A360,'Global Transmission Database-v0'!$E$2:$E$1000,B360)</f>
        <v>1176</v>
      </c>
    </row>
    <row r="361">
      <c r="A361" s="42" t="s">
        <v>277</v>
      </c>
      <c r="B361" s="42" t="s">
        <v>82</v>
      </c>
      <c r="C361" s="19">
        <f>sumifs('Global Transmission Database-v0'!$F$2:$F$1000,'Global Transmission Database-v0'!$D$2:$D$1000,A361,'Global Transmission Database-v0'!$E$2:$E$1000,B361)</f>
        <v>300</v>
      </c>
      <c r="D361" s="19">
        <f>sumifs('Global Transmission Database-v0'!$G$2:$G$1000,'Global Transmission Database-v0'!$D$2:$D$1000,A361,'Global Transmission Database-v0'!$E$2:$E$1000,B361)</f>
        <v>300</v>
      </c>
    </row>
    <row r="362">
      <c r="A362" s="42" t="s">
        <v>214</v>
      </c>
      <c r="B362" s="42" t="s">
        <v>217</v>
      </c>
      <c r="C362" s="19">
        <f>sumifs('Global Transmission Database-v0'!$F$2:$F$1000,'Global Transmission Database-v0'!$D$2:$D$1000,A362,'Global Transmission Database-v0'!$E$2:$E$1000,B362)</f>
        <v>850</v>
      </c>
      <c r="D362" s="19">
        <f>sumifs('Global Transmission Database-v0'!$G$2:$G$1000,'Global Transmission Database-v0'!$D$2:$D$1000,A362,'Global Transmission Database-v0'!$E$2:$E$1000,B362)</f>
        <v>850</v>
      </c>
    </row>
    <row r="363">
      <c r="A363" s="42" t="s">
        <v>45</v>
      </c>
      <c r="B363" s="42" t="s">
        <v>217</v>
      </c>
      <c r="C363" s="19">
        <f>sumifs('Global Transmission Database-v0'!$F$2:$F$1000,'Global Transmission Database-v0'!$D$2:$D$1000,A363,'Global Transmission Database-v0'!$E$2:$E$1000,B363)</f>
        <v>850</v>
      </c>
      <c r="D363" s="19">
        <f>sumifs('Global Transmission Database-v0'!$G$2:$G$1000,'Global Transmission Database-v0'!$D$2:$D$1000,A363,'Global Transmission Database-v0'!$E$2:$E$1000,B363)</f>
        <v>850</v>
      </c>
    </row>
    <row r="364">
      <c r="A364" s="42" t="s">
        <v>1334</v>
      </c>
      <c r="B364" s="42" t="s">
        <v>1406</v>
      </c>
      <c r="C364" s="19">
        <f>sumifs('Global Transmission Database-v0'!$F$2:$F$1000,'Global Transmission Database-v0'!$D$2:$D$1000,A364,'Global Transmission Database-v0'!$E$2:$E$1000,B364)</f>
        <v>0</v>
      </c>
      <c r="D364" s="19">
        <f>sumifs('Global Transmission Database-v0'!$G$2:$G$1000,'Global Transmission Database-v0'!$D$2:$D$1000,A364,'Global Transmission Database-v0'!$E$2:$E$1000,B364)</f>
        <v>0</v>
      </c>
    </row>
    <row r="365">
      <c r="A365" s="42" t="s">
        <v>1334</v>
      </c>
      <c r="B365" s="42" t="s">
        <v>1322</v>
      </c>
      <c r="C365" s="19">
        <f>sumifs('Global Transmission Database-v0'!$F$2:$F$1000,'Global Transmission Database-v0'!$D$2:$D$1000,A365,'Global Transmission Database-v0'!$E$2:$E$1000,B365)</f>
        <v>0</v>
      </c>
      <c r="D365" s="19">
        <f>sumifs('Global Transmission Database-v0'!$G$2:$G$1000,'Global Transmission Database-v0'!$D$2:$D$1000,A365,'Global Transmission Database-v0'!$E$2:$E$1000,B365)</f>
        <v>0</v>
      </c>
    </row>
    <row r="366">
      <c r="A366" s="42" t="s">
        <v>353</v>
      </c>
      <c r="B366" s="42" t="s">
        <v>1375</v>
      </c>
      <c r="C366" s="19">
        <f>sumifs('Global Transmission Database-v0'!$F$2:$F$1000,'Global Transmission Database-v0'!$D$2:$D$1000,A366,'Global Transmission Database-v0'!$E$2:$E$1000,B366)</f>
        <v>15</v>
      </c>
      <c r="D366" s="19">
        <f>sumifs('Global Transmission Database-v0'!$G$2:$G$1000,'Global Transmission Database-v0'!$D$2:$D$1000,A366,'Global Transmission Database-v0'!$E$2:$E$1000,B366)</f>
        <v>15</v>
      </c>
    </row>
    <row r="367">
      <c r="A367" s="42" t="s">
        <v>1322</v>
      </c>
      <c r="B367" s="42" t="s">
        <v>1375</v>
      </c>
      <c r="C367" s="19">
        <f>sumifs('Global Transmission Database-v0'!$F$2:$F$1000,'Global Transmission Database-v0'!$D$2:$D$1000,A367,'Global Transmission Database-v0'!$E$2:$E$1000,B367)</f>
        <v>1400</v>
      </c>
      <c r="D367" s="19">
        <f>sumifs('Global Transmission Database-v0'!$G$2:$G$1000,'Global Transmission Database-v0'!$D$2:$D$1000,A367,'Global Transmission Database-v0'!$E$2:$E$1000,B367)</f>
        <v>1400</v>
      </c>
    </row>
    <row r="749">
      <c r="A749" s="19" t="s">
        <v>2013</v>
      </c>
      <c r="B749" s="19" t="s">
        <v>2013</v>
      </c>
    </row>
    <row r="750">
      <c r="A750" s="19" t="s">
        <v>2013</v>
      </c>
      <c r="B750" s="19" t="s">
        <v>2013</v>
      </c>
    </row>
    <row r="751">
      <c r="A751" s="19" t="s">
        <v>2013</v>
      </c>
      <c r="B751" s="19" t="s">
        <v>2013</v>
      </c>
    </row>
    <row r="752">
      <c r="A752" s="19" t="s">
        <v>2013</v>
      </c>
      <c r="B752" s="19" t="s">
        <v>2013</v>
      </c>
    </row>
    <row r="753">
      <c r="A753" s="19" t="s">
        <v>2013</v>
      </c>
      <c r="B753" s="19" t="s">
        <v>2013</v>
      </c>
    </row>
    <row r="754">
      <c r="A754" s="19" t="s">
        <v>2013</v>
      </c>
      <c r="B754" s="19" t="s">
        <v>2013</v>
      </c>
    </row>
    <row r="755">
      <c r="A755" s="19" t="s">
        <v>2013</v>
      </c>
      <c r="B755" s="19" t="s">
        <v>2013</v>
      </c>
    </row>
    <row r="756">
      <c r="A756" s="19" t="s">
        <v>2013</v>
      </c>
      <c r="B756" s="19" t="s">
        <v>2013</v>
      </c>
    </row>
    <row r="757">
      <c r="A757" s="19" t="s">
        <v>2013</v>
      </c>
      <c r="B757" s="19" t="s">
        <v>2013</v>
      </c>
    </row>
    <row r="758">
      <c r="A758" s="19" t="s">
        <v>2013</v>
      </c>
      <c r="B758" s="19" t="s">
        <v>2013</v>
      </c>
    </row>
    <row r="759">
      <c r="A759" s="19" t="s">
        <v>2013</v>
      </c>
      <c r="B759" s="19" t="s">
        <v>2013</v>
      </c>
    </row>
    <row r="760">
      <c r="A760" s="19" t="s">
        <v>2013</v>
      </c>
      <c r="B760" s="19" t="s">
        <v>2013</v>
      </c>
    </row>
    <row r="761">
      <c r="A761" s="19" t="s">
        <v>2013</v>
      </c>
      <c r="B761" s="19" t="s">
        <v>2013</v>
      </c>
    </row>
    <row r="762">
      <c r="A762" s="19" t="s">
        <v>2013</v>
      </c>
      <c r="B762" s="19" t="s">
        <v>2013</v>
      </c>
    </row>
    <row r="763">
      <c r="A763" s="19" t="s">
        <v>2013</v>
      </c>
      <c r="B763" s="19" t="s">
        <v>2013</v>
      </c>
    </row>
    <row r="764">
      <c r="A764" s="19" t="s">
        <v>2013</v>
      </c>
      <c r="B764" s="19" t="s">
        <v>2013</v>
      </c>
    </row>
    <row r="765">
      <c r="A765" s="19" t="s">
        <v>2013</v>
      </c>
      <c r="B765" s="19" t="s">
        <v>2013</v>
      </c>
    </row>
    <row r="766">
      <c r="A766" s="19" t="s">
        <v>2013</v>
      </c>
      <c r="B766" s="19" t="s">
        <v>2013</v>
      </c>
    </row>
    <row r="767">
      <c r="A767" s="19" t="s">
        <v>2013</v>
      </c>
      <c r="B767" s="19" t="s">
        <v>2013</v>
      </c>
    </row>
    <row r="768">
      <c r="A768" s="19" t="s">
        <v>2013</v>
      </c>
      <c r="B768" s="19" t="s">
        <v>2013</v>
      </c>
    </row>
    <row r="769">
      <c r="A769" s="19" t="s">
        <v>2013</v>
      </c>
      <c r="B769" s="19" t="s">
        <v>2013</v>
      </c>
    </row>
    <row r="770">
      <c r="A770" s="19" t="s">
        <v>2013</v>
      </c>
      <c r="B770" s="19" t="s">
        <v>2013</v>
      </c>
    </row>
    <row r="771">
      <c r="A771" s="19" t="s">
        <v>2013</v>
      </c>
      <c r="B771" s="19" t="s">
        <v>2013</v>
      </c>
    </row>
    <row r="772">
      <c r="A772" s="19" t="s">
        <v>2013</v>
      </c>
      <c r="B772" s="19" t="s">
        <v>2013</v>
      </c>
    </row>
    <row r="773">
      <c r="A773" s="19" t="s">
        <v>2013</v>
      </c>
      <c r="B773" s="19" t="s">
        <v>2013</v>
      </c>
    </row>
    <row r="774">
      <c r="A774" s="19" t="s">
        <v>2013</v>
      </c>
      <c r="B774" s="19" t="s">
        <v>2013</v>
      </c>
    </row>
    <row r="775">
      <c r="A775" s="19" t="s">
        <v>2013</v>
      </c>
      <c r="B775" s="19" t="s">
        <v>2013</v>
      </c>
    </row>
    <row r="776">
      <c r="A776" s="19" t="s">
        <v>2013</v>
      </c>
      <c r="B776" s="19" t="s">
        <v>2013</v>
      </c>
    </row>
    <row r="777">
      <c r="A777" s="19" t="s">
        <v>2013</v>
      </c>
      <c r="B777" s="19" t="s">
        <v>2013</v>
      </c>
    </row>
    <row r="778">
      <c r="A778" s="19" t="s">
        <v>2013</v>
      </c>
      <c r="B778" s="19" t="s">
        <v>2013</v>
      </c>
    </row>
    <row r="779">
      <c r="A779" s="19" t="s">
        <v>2013</v>
      </c>
      <c r="B779" s="19" t="s">
        <v>2013</v>
      </c>
    </row>
    <row r="780">
      <c r="A780" s="19" t="s">
        <v>2013</v>
      </c>
      <c r="B780" s="19" t="s">
        <v>2013</v>
      </c>
    </row>
    <row r="781">
      <c r="A781" s="19" t="s">
        <v>2013</v>
      </c>
      <c r="B781" s="19" t="s">
        <v>2013</v>
      </c>
    </row>
    <row r="782">
      <c r="A782" s="19" t="s">
        <v>2013</v>
      </c>
      <c r="B782" s="19" t="s">
        <v>2013</v>
      </c>
    </row>
    <row r="783">
      <c r="A783" s="19" t="s">
        <v>2013</v>
      </c>
      <c r="B783" s="19" t="s">
        <v>2013</v>
      </c>
    </row>
    <row r="784">
      <c r="A784" s="19" t="s">
        <v>2013</v>
      </c>
      <c r="B784" s="19" t="s">
        <v>2013</v>
      </c>
    </row>
    <row r="785">
      <c r="A785" s="19" t="s">
        <v>2013</v>
      </c>
      <c r="B785" s="19" t="s">
        <v>2013</v>
      </c>
    </row>
    <row r="786">
      <c r="A786" s="19" t="s">
        <v>2013</v>
      </c>
      <c r="B786" s="19" t="s">
        <v>2013</v>
      </c>
    </row>
    <row r="787">
      <c r="A787" s="19" t="s">
        <v>2013</v>
      </c>
      <c r="B787" s="19" t="s">
        <v>2013</v>
      </c>
    </row>
    <row r="788">
      <c r="A788" s="19" t="s">
        <v>2013</v>
      </c>
      <c r="B788" s="19" t="s">
        <v>2013</v>
      </c>
    </row>
    <row r="789">
      <c r="A789" s="19" t="s">
        <v>2013</v>
      </c>
      <c r="B789" s="19" t="s">
        <v>2013</v>
      </c>
    </row>
    <row r="790">
      <c r="A790" s="19" t="s">
        <v>2013</v>
      </c>
      <c r="B790" s="19" t="s">
        <v>2013</v>
      </c>
    </row>
    <row r="791">
      <c r="A791" s="19" t="s">
        <v>2013</v>
      </c>
      <c r="B791" s="19" t="s">
        <v>2013</v>
      </c>
    </row>
    <row r="792">
      <c r="A792" s="19" t="s">
        <v>2013</v>
      </c>
      <c r="B792" s="19" t="s">
        <v>2013</v>
      </c>
    </row>
    <row r="793">
      <c r="A793" s="19" t="s">
        <v>2013</v>
      </c>
      <c r="B793" s="19" t="s">
        <v>2013</v>
      </c>
    </row>
    <row r="794">
      <c r="A794" s="19" t="s">
        <v>2013</v>
      </c>
      <c r="B794" s="19" t="s">
        <v>2013</v>
      </c>
    </row>
    <row r="795">
      <c r="A795" s="19" t="s">
        <v>2013</v>
      </c>
      <c r="B795" s="19" t="s">
        <v>2013</v>
      </c>
    </row>
    <row r="796">
      <c r="A796" s="19" t="s">
        <v>2013</v>
      </c>
      <c r="B796" s="19" t="s">
        <v>2013</v>
      </c>
    </row>
    <row r="797">
      <c r="A797" s="19" t="s">
        <v>2013</v>
      </c>
      <c r="B797" s="19" t="s">
        <v>2013</v>
      </c>
    </row>
    <row r="798">
      <c r="A798" s="19" t="s">
        <v>2013</v>
      </c>
      <c r="B798" s="19" t="s">
        <v>2013</v>
      </c>
    </row>
    <row r="799">
      <c r="A799" s="19" t="s">
        <v>2013</v>
      </c>
      <c r="B799" s="19" t="s">
        <v>2013</v>
      </c>
    </row>
    <row r="800">
      <c r="A800" s="19" t="s">
        <v>2013</v>
      </c>
      <c r="B800" s="19" t="s">
        <v>2013</v>
      </c>
    </row>
    <row r="801">
      <c r="A801" s="19" t="s">
        <v>2013</v>
      </c>
      <c r="B801" s="19" t="s">
        <v>2013</v>
      </c>
    </row>
    <row r="802">
      <c r="A802" s="19" t="s">
        <v>2013</v>
      </c>
      <c r="B802" s="19" t="s">
        <v>2013</v>
      </c>
    </row>
    <row r="803">
      <c r="A803" s="19" t="s">
        <v>2013</v>
      </c>
      <c r="B803" s="19" t="s">
        <v>2013</v>
      </c>
    </row>
    <row r="804">
      <c r="A804" s="19" t="s">
        <v>2013</v>
      </c>
      <c r="B804" s="19" t="s">
        <v>2013</v>
      </c>
    </row>
    <row r="805">
      <c r="A805" s="19" t="s">
        <v>2013</v>
      </c>
      <c r="B805" s="19" t="s">
        <v>2013</v>
      </c>
    </row>
    <row r="806">
      <c r="A806" s="19" t="s">
        <v>2013</v>
      </c>
      <c r="B806" s="19" t="s">
        <v>2013</v>
      </c>
    </row>
    <row r="807">
      <c r="A807" s="19" t="s">
        <v>2013</v>
      </c>
      <c r="B807" s="19" t="s">
        <v>2013</v>
      </c>
    </row>
    <row r="808">
      <c r="A808" s="19" t="s">
        <v>2013</v>
      </c>
      <c r="B808" s="19" t="s">
        <v>2013</v>
      </c>
    </row>
    <row r="809">
      <c r="A809" s="19" t="s">
        <v>2013</v>
      </c>
      <c r="B809" s="19" t="s">
        <v>2013</v>
      </c>
    </row>
    <row r="810">
      <c r="A810" s="19" t="s">
        <v>2013</v>
      </c>
      <c r="B810" s="19" t="s">
        <v>2013</v>
      </c>
    </row>
    <row r="811">
      <c r="A811" s="19" t="s">
        <v>2013</v>
      </c>
      <c r="B811" s="19" t="s">
        <v>2013</v>
      </c>
    </row>
    <row r="812">
      <c r="A812" s="19" t="s">
        <v>2013</v>
      </c>
      <c r="B812" s="19" t="s">
        <v>2013</v>
      </c>
    </row>
    <row r="813">
      <c r="A813" s="19" t="s">
        <v>2013</v>
      </c>
      <c r="B813" s="19" t="s">
        <v>2013</v>
      </c>
    </row>
    <row r="814">
      <c r="A814" s="19" t="s">
        <v>2013</v>
      </c>
      <c r="B814" s="19" t="s">
        <v>2013</v>
      </c>
    </row>
    <row r="815">
      <c r="A815" s="19" t="s">
        <v>2013</v>
      </c>
      <c r="B815" s="19" t="s">
        <v>2013</v>
      </c>
    </row>
    <row r="816">
      <c r="A816" s="19" t="s">
        <v>2013</v>
      </c>
      <c r="B816" s="19" t="s">
        <v>2013</v>
      </c>
    </row>
    <row r="817">
      <c r="A817" s="19" t="s">
        <v>2013</v>
      </c>
      <c r="B817" s="19" t="s">
        <v>2013</v>
      </c>
    </row>
    <row r="818">
      <c r="A818" s="19" t="s">
        <v>2013</v>
      </c>
      <c r="B818" s="19" t="s">
        <v>2013</v>
      </c>
    </row>
    <row r="819">
      <c r="A819" s="19" t="s">
        <v>2013</v>
      </c>
      <c r="B819" s="19" t="s">
        <v>2013</v>
      </c>
    </row>
    <row r="820">
      <c r="A820" s="19" t="s">
        <v>2013</v>
      </c>
      <c r="B820" s="19" t="s">
        <v>2013</v>
      </c>
    </row>
    <row r="821">
      <c r="A821" s="19" t="s">
        <v>2013</v>
      </c>
      <c r="B821" s="19" t="s">
        <v>2013</v>
      </c>
    </row>
    <row r="822">
      <c r="A822" s="19" t="s">
        <v>2013</v>
      </c>
      <c r="B822" s="19" t="s">
        <v>2013</v>
      </c>
    </row>
    <row r="823">
      <c r="A823" s="19" t="s">
        <v>2013</v>
      </c>
      <c r="B823" s="19" t="s">
        <v>2013</v>
      </c>
    </row>
    <row r="824">
      <c r="A824" s="19" t="s">
        <v>2013</v>
      </c>
      <c r="B824" s="19" t="s">
        <v>2013</v>
      </c>
    </row>
    <row r="825">
      <c r="A825" s="19" t="s">
        <v>2013</v>
      </c>
      <c r="B825" s="19" t="s">
        <v>2013</v>
      </c>
    </row>
    <row r="826">
      <c r="A826" s="19" t="s">
        <v>2013</v>
      </c>
      <c r="B826" s="19" t="s">
        <v>2013</v>
      </c>
    </row>
    <row r="827">
      <c r="A827" s="19" t="s">
        <v>2013</v>
      </c>
      <c r="B827" s="19" t="s">
        <v>2013</v>
      </c>
    </row>
    <row r="828">
      <c r="A828" s="19" t="s">
        <v>2013</v>
      </c>
      <c r="B828" s="19" t="s">
        <v>2013</v>
      </c>
    </row>
    <row r="829">
      <c r="A829" s="19" t="s">
        <v>2013</v>
      </c>
      <c r="B829" s="19" t="s">
        <v>2013</v>
      </c>
    </row>
    <row r="830">
      <c r="A830" s="19" t="s">
        <v>2013</v>
      </c>
      <c r="B830" s="19" t="s">
        <v>2013</v>
      </c>
    </row>
    <row r="831">
      <c r="A831" s="19" t="s">
        <v>2013</v>
      </c>
      <c r="B831" s="19" t="s">
        <v>2013</v>
      </c>
    </row>
    <row r="832">
      <c r="A832" s="19" t="s">
        <v>2013</v>
      </c>
      <c r="B832" s="19" t="s">
        <v>2013</v>
      </c>
    </row>
    <row r="833">
      <c r="A833" s="19" t="s">
        <v>2013</v>
      </c>
      <c r="B833" s="19" t="s">
        <v>2013</v>
      </c>
    </row>
    <row r="834">
      <c r="A834" s="19" t="s">
        <v>2013</v>
      </c>
      <c r="B834" s="19" t="s">
        <v>2013</v>
      </c>
    </row>
    <row r="835">
      <c r="A835" s="19" t="s">
        <v>2013</v>
      </c>
      <c r="B835" s="19" t="s">
        <v>2013</v>
      </c>
    </row>
    <row r="836">
      <c r="A836" s="19" t="s">
        <v>2013</v>
      </c>
      <c r="B836" s="19" t="s">
        <v>2013</v>
      </c>
    </row>
    <row r="837">
      <c r="A837" s="19" t="s">
        <v>2013</v>
      </c>
      <c r="B837" s="19" t="s">
        <v>2013</v>
      </c>
    </row>
    <row r="838">
      <c r="A838" s="19" t="s">
        <v>2013</v>
      </c>
      <c r="B838" s="19" t="s">
        <v>2013</v>
      </c>
    </row>
    <row r="839">
      <c r="A839" s="19" t="s">
        <v>2013</v>
      </c>
      <c r="B839" s="19" t="s">
        <v>2013</v>
      </c>
    </row>
    <row r="840">
      <c r="A840" s="19" t="s">
        <v>2013</v>
      </c>
      <c r="B840" s="19" t="s">
        <v>2013</v>
      </c>
    </row>
    <row r="841">
      <c r="A841" s="19" t="s">
        <v>2013</v>
      </c>
      <c r="B841" s="19" t="s">
        <v>2013</v>
      </c>
    </row>
    <row r="842">
      <c r="A842" s="19" t="s">
        <v>2013</v>
      </c>
      <c r="B842" s="19" t="s">
        <v>2013</v>
      </c>
    </row>
    <row r="843">
      <c r="A843" s="19" t="s">
        <v>2013</v>
      </c>
      <c r="B843" s="19" t="s">
        <v>2013</v>
      </c>
    </row>
    <row r="844">
      <c r="A844" s="19" t="s">
        <v>2013</v>
      </c>
      <c r="B844" s="19" t="s">
        <v>2013</v>
      </c>
    </row>
    <row r="845">
      <c r="A845" s="19" t="s">
        <v>2013</v>
      </c>
      <c r="B845" s="19" t="s">
        <v>2013</v>
      </c>
    </row>
    <row r="846">
      <c r="A846" s="19" t="s">
        <v>2013</v>
      </c>
      <c r="B846" s="19" t="s">
        <v>2013</v>
      </c>
    </row>
    <row r="847">
      <c r="A847" s="19" t="s">
        <v>2013</v>
      </c>
      <c r="B847" s="19" t="s">
        <v>2013</v>
      </c>
    </row>
    <row r="848">
      <c r="A848" s="19" t="s">
        <v>2013</v>
      </c>
      <c r="B848" s="19" t="s">
        <v>2013</v>
      </c>
    </row>
    <row r="849">
      <c r="A849" s="19" t="s">
        <v>2013</v>
      </c>
      <c r="B849" s="19" t="s">
        <v>2013</v>
      </c>
    </row>
    <row r="850">
      <c r="A850" s="19" t="s">
        <v>2013</v>
      </c>
      <c r="B850" s="19" t="s">
        <v>2013</v>
      </c>
    </row>
    <row r="851">
      <c r="A851" s="19" t="s">
        <v>2013</v>
      </c>
      <c r="B851" s="19" t="s">
        <v>2013</v>
      </c>
    </row>
    <row r="852">
      <c r="A852" s="19" t="s">
        <v>2013</v>
      </c>
      <c r="B852" s="19" t="s">
        <v>2013</v>
      </c>
    </row>
    <row r="853">
      <c r="A853" s="19" t="s">
        <v>2013</v>
      </c>
      <c r="B853" s="19" t="s">
        <v>2013</v>
      </c>
    </row>
    <row r="854">
      <c r="A854" s="19" t="s">
        <v>2013</v>
      </c>
      <c r="B854" s="19" t="s">
        <v>2013</v>
      </c>
    </row>
    <row r="855">
      <c r="A855" s="19" t="s">
        <v>2013</v>
      </c>
      <c r="B855" s="19" t="s">
        <v>2013</v>
      </c>
    </row>
    <row r="856">
      <c r="A856" s="19" t="s">
        <v>2013</v>
      </c>
      <c r="B856" s="19" t="s">
        <v>2013</v>
      </c>
    </row>
    <row r="857">
      <c r="A857" s="19" t="s">
        <v>2013</v>
      </c>
      <c r="B857" s="19" t="s">
        <v>2013</v>
      </c>
    </row>
    <row r="858">
      <c r="A858" s="19" t="s">
        <v>2013</v>
      </c>
      <c r="B858" s="19" t="s">
        <v>2013</v>
      </c>
    </row>
    <row r="859">
      <c r="A859" s="19" t="s">
        <v>2013</v>
      </c>
      <c r="B859" s="19" t="s">
        <v>2013</v>
      </c>
    </row>
    <row r="860">
      <c r="A860" s="19" t="s">
        <v>2013</v>
      </c>
      <c r="B860" s="19" t="s">
        <v>2013</v>
      </c>
    </row>
    <row r="861">
      <c r="A861" s="19" t="s">
        <v>2013</v>
      </c>
      <c r="B861" s="19" t="s">
        <v>2013</v>
      </c>
    </row>
    <row r="862">
      <c r="A862" s="19" t="s">
        <v>2013</v>
      </c>
      <c r="B862" s="19" t="s">
        <v>2013</v>
      </c>
    </row>
    <row r="863">
      <c r="A863" s="19" t="s">
        <v>2013</v>
      </c>
      <c r="B863" s="19" t="s">
        <v>2013</v>
      </c>
    </row>
    <row r="864">
      <c r="A864" s="19" t="s">
        <v>2013</v>
      </c>
      <c r="B864" s="19" t="s">
        <v>2013</v>
      </c>
    </row>
    <row r="865">
      <c r="A865" s="19" t="s">
        <v>2013</v>
      </c>
      <c r="B865" s="19" t="s">
        <v>2013</v>
      </c>
    </row>
    <row r="866">
      <c r="A866" s="19" t="s">
        <v>2013</v>
      </c>
      <c r="B866" s="19" t="s">
        <v>2013</v>
      </c>
    </row>
    <row r="867">
      <c r="A867" s="19" t="s">
        <v>2013</v>
      </c>
      <c r="B867" s="19" t="s">
        <v>2013</v>
      </c>
    </row>
    <row r="868">
      <c r="A868" s="19" t="s">
        <v>2013</v>
      </c>
      <c r="B868" s="19" t="s">
        <v>2013</v>
      </c>
    </row>
    <row r="869">
      <c r="A869" s="19" t="s">
        <v>2013</v>
      </c>
      <c r="B869" s="19" t="s">
        <v>2013</v>
      </c>
    </row>
    <row r="870">
      <c r="A870" s="19" t="s">
        <v>2013</v>
      </c>
      <c r="B870" s="19" t="s">
        <v>2013</v>
      </c>
    </row>
    <row r="871">
      <c r="A871" s="19" t="s">
        <v>2013</v>
      </c>
      <c r="B871" s="19" t="s">
        <v>2013</v>
      </c>
    </row>
    <row r="872">
      <c r="A872" s="19" t="s">
        <v>2013</v>
      </c>
      <c r="B872" s="19" t="s">
        <v>2013</v>
      </c>
    </row>
    <row r="873">
      <c r="A873" s="19" t="s">
        <v>2013</v>
      </c>
      <c r="B873" s="19" t="s">
        <v>2013</v>
      </c>
    </row>
    <row r="874">
      <c r="A874" s="19" t="s">
        <v>2013</v>
      </c>
      <c r="B874" s="19" t="s">
        <v>2013</v>
      </c>
    </row>
    <row r="875">
      <c r="A875" s="19" t="s">
        <v>2013</v>
      </c>
      <c r="B875" s="19" t="s">
        <v>2013</v>
      </c>
    </row>
    <row r="876">
      <c r="A876" s="19" t="s">
        <v>2013</v>
      </c>
      <c r="B876" s="19" t="s">
        <v>2013</v>
      </c>
    </row>
    <row r="877">
      <c r="A877" s="19" t="s">
        <v>2013</v>
      </c>
      <c r="B877" s="19" t="s">
        <v>2013</v>
      </c>
    </row>
    <row r="878">
      <c r="A878" s="19" t="s">
        <v>2013</v>
      </c>
      <c r="B878" s="19" t="s">
        <v>2013</v>
      </c>
    </row>
    <row r="879">
      <c r="A879" s="19" t="s">
        <v>2013</v>
      </c>
      <c r="B879" s="19" t="s">
        <v>2013</v>
      </c>
    </row>
    <row r="880">
      <c r="A880" s="19" t="s">
        <v>2013</v>
      </c>
      <c r="B880" s="19" t="s">
        <v>2013</v>
      </c>
    </row>
    <row r="881">
      <c r="A881" s="19" t="s">
        <v>2013</v>
      </c>
      <c r="B881" s="19" t="s">
        <v>2013</v>
      </c>
    </row>
    <row r="882">
      <c r="A882" s="19" t="s">
        <v>2013</v>
      </c>
      <c r="B882" s="19" t="s">
        <v>2013</v>
      </c>
    </row>
    <row r="883">
      <c r="A883" s="19" t="s">
        <v>2013</v>
      </c>
      <c r="B883" s="19" t="s">
        <v>2013</v>
      </c>
    </row>
    <row r="884">
      <c r="A884" s="19" t="s">
        <v>2013</v>
      </c>
      <c r="B884" s="19" t="s">
        <v>2013</v>
      </c>
    </row>
    <row r="885">
      <c r="A885" s="19" t="s">
        <v>2013</v>
      </c>
      <c r="B885" s="19" t="s">
        <v>2013</v>
      </c>
    </row>
    <row r="886">
      <c r="A886" s="19" t="s">
        <v>2013</v>
      </c>
      <c r="B886" s="19" t="s">
        <v>2013</v>
      </c>
    </row>
    <row r="887">
      <c r="A887" s="19" t="s">
        <v>2013</v>
      </c>
      <c r="B887" s="19" t="s">
        <v>2013</v>
      </c>
    </row>
    <row r="888">
      <c r="A888" s="19" t="s">
        <v>2013</v>
      </c>
      <c r="B888" s="19" t="s">
        <v>2013</v>
      </c>
    </row>
    <row r="889">
      <c r="A889" s="19" t="s">
        <v>2013</v>
      </c>
      <c r="B889" s="19" t="s">
        <v>2013</v>
      </c>
    </row>
    <row r="890">
      <c r="A890" s="19" t="s">
        <v>2013</v>
      </c>
      <c r="B890" s="19" t="s">
        <v>2013</v>
      </c>
    </row>
    <row r="891">
      <c r="A891" s="19" t="s">
        <v>2013</v>
      </c>
      <c r="B891" s="19" t="s">
        <v>2013</v>
      </c>
    </row>
    <row r="892">
      <c r="A892" s="19" t="s">
        <v>2013</v>
      </c>
      <c r="B892" s="19" t="s">
        <v>2013</v>
      </c>
    </row>
    <row r="893">
      <c r="A893" s="19" t="s">
        <v>2013</v>
      </c>
      <c r="B893" s="19" t="s">
        <v>2013</v>
      </c>
    </row>
    <row r="894">
      <c r="A894" s="19" t="s">
        <v>2013</v>
      </c>
      <c r="B894" s="19" t="s">
        <v>2013</v>
      </c>
    </row>
    <row r="895">
      <c r="A895" s="19" t="s">
        <v>2013</v>
      </c>
      <c r="B895" s="19" t="s">
        <v>2013</v>
      </c>
    </row>
    <row r="896">
      <c r="A896" s="19" t="s">
        <v>2013</v>
      </c>
      <c r="B896" s="19" t="s">
        <v>2013</v>
      </c>
    </row>
    <row r="897">
      <c r="A897" s="19" t="s">
        <v>2013</v>
      </c>
      <c r="B897" s="19" t="s">
        <v>2013</v>
      </c>
    </row>
    <row r="898">
      <c r="A898" s="19" t="s">
        <v>2013</v>
      </c>
      <c r="B898" s="19" t="s">
        <v>2013</v>
      </c>
    </row>
    <row r="899">
      <c r="A899" s="19" t="s">
        <v>2013</v>
      </c>
      <c r="B899" s="19" t="s">
        <v>2013</v>
      </c>
    </row>
    <row r="900">
      <c r="A900" s="19" t="s">
        <v>2013</v>
      </c>
      <c r="B900" s="19" t="s">
        <v>2013</v>
      </c>
    </row>
    <row r="901">
      <c r="A901" s="19" t="s">
        <v>2013</v>
      </c>
      <c r="B901" s="19" t="s">
        <v>2013</v>
      </c>
    </row>
    <row r="902">
      <c r="A902" s="19" t="s">
        <v>2013</v>
      </c>
      <c r="B902" s="19" t="s">
        <v>2013</v>
      </c>
    </row>
    <row r="903">
      <c r="A903" s="19" t="s">
        <v>2013</v>
      </c>
      <c r="B903" s="19" t="s">
        <v>2013</v>
      </c>
    </row>
    <row r="904">
      <c r="A904" s="19" t="s">
        <v>2013</v>
      </c>
      <c r="B904" s="19" t="s">
        <v>2013</v>
      </c>
    </row>
    <row r="905">
      <c r="A905" s="19" t="s">
        <v>2013</v>
      </c>
      <c r="B905" s="19" t="s">
        <v>2013</v>
      </c>
    </row>
    <row r="906">
      <c r="A906" s="19" t="s">
        <v>2013</v>
      </c>
      <c r="B906" s="19" t="s">
        <v>2013</v>
      </c>
    </row>
    <row r="907">
      <c r="A907" s="19" t="s">
        <v>2013</v>
      </c>
      <c r="B907" s="19" t="s">
        <v>2013</v>
      </c>
    </row>
    <row r="908">
      <c r="A908" s="19" t="s">
        <v>2013</v>
      </c>
      <c r="B908" s="19" t="s">
        <v>2013</v>
      </c>
    </row>
    <row r="909">
      <c r="A909" s="19" t="s">
        <v>2013</v>
      </c>
      <c r="B909" s="19" t="s">
        <v>2013</v>
      </c>
    </row>
    <row r="910">
      <c r="A910" s="19" t="s">
        <v>2013</v>
      </c>
      <c r="B910" s="19" t="s">
        <v>2013</v>
      </c>
    </row>
    <row r="911">
      <c r="A911" s="19" t="s">
        <v>2013</v>
      </c>
      <c r="B911" s="19" t="s">
        <v>2013</v>
      </c>
    </row>
    <row r="912">
      <c r="A912" s="19" t="s">
        <v>2013</v>
      </c>
      <c r="B912" s="19" t="s">
        <v>2013</v>
      </c>
    </row>
    <row r="913">
      <c r="A913" s="19" t="s">
        <v>2013</v>
      </c>
      <c r="B913" s="19" t="s">
        <v>2013</v>
      </c>
    </row>
    <row r="914">
      <c r="A914" s="19" t="s">
        <v>2013</v>
      </c>
      <c r="B914" s="19" t="s">
        <v>2013</v>
      </c>
    </row>
    <row r="915">
      <c r="A915" s="19" t="s">
        <v>2013</v>
      </c>
      <c r="B915" s="19" t="s">
        <v>2013</v>
      </c>
    </row>
    <row r="916">
      <c r="A916" s="19" t="s">
        <v>2013</v>
      </c>
      <c r="B916" s="19" t="s">
        <v>2013</v>
      </c>
    </row>
    <row r="917">
      <c r="A917" s="19" t="s">
        <v>2013</v>
      </c>
      <c r="B917" s="19" t="s">
        <v>2013</v>
      </c>
    </row>
    <row r="918">
      <c r="A918" s="19" t="s">
        <v>2013</v>
      </c>
      <c r="B918" s="19" t="s">
        <v>2013</v>
      </c>
    </row>
    <row r="919">
      <c r="A919" s="19" t="s">
        <v>2013</v>
      </c>
      <c r="B919" s="19" t="s">
        <v>2013</v>
      </c>
    </row>
    <row r="920">
      <c r="A920" s="19" t="s">
        <v>2013</v>
      </c>
      <c r="B920" s="19" t="s">
        <v>2013</v>
      </c>
    </row>
    <row r="921">
      <c r="A921" s="19" t="s">
        <v>2013</v>
      </c>
      <c r="B921" s="19" t="s">
        <v>2013</v>
      </c>
    </row>
    <row r="922">
      <c r="A922" s="19" t="s">
        <v>2013</v>
      </c>
      <c r="B922" s="19" t="s">
        <v>2013</v>
      </c>
    </row>
    <row r="923">
      <c r="A923" s="19" t="s">
        <v>2013</v>
      </c>
      <c r="B923" s="19" t="s">
        <v>2013</v>
      </c>
    </row>
    <row r="924">
      <c r="A924" s="19" t="s">
        <v>2013</v>
      </c>
      <c r="B924" s="19" t="s">
        <v>2013</v>
      </c>
    </row>
    <row r="925">
      <c r="A925" s="19" t="s">
        <v>2013</v>
      </c>
      <c r="B925" s="19" t="s">
        <v>2013</v>
      </c>
    </row>
    <row r="926">
      <c r="A926" s="19" t="s">
        <v>2013</v>
      </c>
      <c r="B926" s="19" t="s">
        <v>2013</v>
      </c>
    </row>
    <row r="927">
      <c r="A927" s="19" t="s">
        <v>2013</v>
      </c>
      <c r="B927" s="19" t="s">
        <v>2013</v>
      </c>
    </row>
    <row r="928">
      <c r="A928" s="19" t="s">
        <v>2013</v>
      </c>
      <c r="B928" s="19" t="s">
        <v>2013</v>
      </c>
    </row>
    <row r="929">
      <c r="A929" s="19" t="s">
        <v>2013</v>
      </c>
      <c r="B929" s="19" t="s">
        <v>2013</v>
      </c>
    </row>
    <row r="930">
      <c r="A930" s="19" t="s">
        <v>2013</v>
      </c>
      <c r="B930" s="19" t="s">
        <v>2013</v>
      </c>
    </row>
    <row r="931">
      <c r="A931" s="19" t="s">
        <v>2013</v>
      </c>
      <c r="B931" s="19" t="s">
        <v>2013</v>
      </c>
    </row>
    <row r="932">
      <c r="A932" s="19" t="s">
        <v>2013</v>
      </c>
      <c r="B932" s="19" t="s">
        <v>2013</v>
      </c>
    </row>
    <row r="933">
      <c r="A933" s="19" t="s">
        <v>2013</v>
      </c>
      <c r="B933" s="19" t="s">
        <v>2013</v>
      </c>
    </row>
    <row r="934">
      <c r="A934" s="19" t="s">
        <v>2013</v>
      </c>
      <c r="B934" s="19" t="s">
        <v>2013</v>
      </c>
    </row>
    <row r="935">
      <c r="A935" s="19" t="s">
        <v>2013</v>
      </c>
      <c r="B935" s="19" t="s">
        <v>2013</v>
      </c>
    </row>
    <row r="936">
      <c r="A936" s="19" t="s">
        <v>2013</v>
      </c>
      <c r="B936" s="19" t="s">
        <v>2013</v>
      </c>
    </row>
    <row r="937">
      <c r="A937" s="19" t="s">
        <v>2013</v>
      </c>
      <c r="B937" s="19" t="s">
        <v>2013</v>
      </c>
    </row>
    <row r="938">
      <c r="A938" s="19" t="s">
        <v>2013</v>
      </c>
      <c r="B938" s="19" t="s">
        <v>2013</v>
      </c>
    </row>
    <row r="939">
      <c r="A939" s="19" t="s">
        <v>2013</v>
      </c>
      <c r="B939" s="19" t="s">
        <v>2013</v>
      </c>
    </row>
    <row r="940">
      <c r="A940" s="19" t="s">
        <v>2013</v>
      </c>
      <c r="B940" s="19" t="s">
        <v>2013</v>
      </c>
    </row>
    <row r="941">
      <c r="A941" s="19" t="s">
        <v>2013</v>
      </c>
      <c r="B941" s="19" t="s">
        <v>2013</v>
      </c>
    </row>
    <row r="942">
      <c r="A942" s="19" t="s">
        <v>2013</v>
      </c>
      <c r="B942" s="19" t="s">
        <v>2013</v>
      </c>
    </row>
    <row r="943">
      <c r="A943" s="19" t="s">
        <v>2013</v>
      </c>
      <c r="B943" s="19" t="s">
        <v>2013</v>
      </c>
    </row>
    <row r="944">
      <c r="A944" s="19" t="s">
        <v>2013</v>
      </c>
      <c r="B944" s="19" t="s">
        <v>2013</v>
      </c>
    </row>
    <row r="945">
      <c r="A945" s="19" t="s">
        <v>2013</v>
      </c>
      <c r="B945" s="19" t="s">
        <v>2013</v>
      </c>
    </row>
    <row r="946">
      <c r="A946" s="19" t="s">
        <v>2013</v>
      </c>
      <c r="B946" s="19" t="s">
        <v>2013</v>
      </c>
    </row>
    <row r="947">
      <c r="A947" s="19" t="s">
        <v>2013</v>
      </c>
      <c r="B947" s="19" t="s">
        <v>2013</v>
      </c>
    </row>
    <row r="948">
      <c r="A948" s="19" t="s">
        <v>2013</v>
      </c>
      <c r="B948" s="19" t="s">
        <v>2013</v>
      </c>
    </row>
    <row r="949">
      <c r="A949" s="19" t="s">
        <v>2013</v>
      </c>
      <c r="B949" s="19" t="s">
        <v>2013</v>
      </c>
    </row>
    <row r="950">
      <c r="A950" s="19" t="s">
        <v>2013</v>
      </c>
      <c r="B950" s="19" t="s">
        <v>2013</v>
      </c>
    </row>
    <row r="951">
      <c r="A951" s="19" t="s">
        <v>2013</v>
      </c>
      <c r="B951" s="19" t="s">
        <v>2013</v>
      </c>
    </row>
    <row r="952">
      <c r="A952" s="19" t="s">
        <v>2013</v>
      </c>
      <c r="B952" s="19" t="s">
        <v>2013</v>
      </c>
    </row>
    <row r="953">
      <c r="A953" s="19" t="s">
        <v>2013</v>
      </c>
      <c r="B953" s="19" t="s">
        <v>2013</v>
      </c>
    </row>
    <row r="954">
      <c r="A954" s="19" t="s">
        <v>2013</v>
      </c>
      <c r="B954" s="19" t="s">
        <v>2013</v>
      </c>
    </row>
    <row r="955">
      <c r="A955" s="19" t="s">
        <v>2013</v>
      </c>
      <c r="B955" s="19" t="s">
        <v>2013</v>
      </c>
    </row>
    <row r="956">
      <c r="A956" s="19" t="s">
        <v>2013</v>
      </c>
      <c r="B956" s="19" t="s">
        <v>2013</v>
      </c>
    </row>
    <row r="957">
      <c r="A957" s="19" t="s">
        <v>2013</v>
      </c>
      <c r="B957" s="19" t="s">
        <v>2013</v>
      </c>
    </row>
    <row r="958">
      <c r="A958" s="19" t="s">
        <v>2013</v>
      </c>
      <c r="B958" s="19" t="s">
        <v>2013</v>
      </c>
    </row>
    <row r="959">
      <c r="A959" s="19" t="s">
        <v>2013</v>
      </c>
      <c r="B959" s="19" t="s">
        <v>2013</v>
      </c>
    </row>
    <row r="960">
      <c r="A960" s="19" t="s">
        <v>2013</v>
      </c>
      <c r="B960" s="19" t="s">
        <v>2013</v>
      </c>
    </row>
    <row r="961">
      <c r="A961" s="19" t="s">
        <v>2013</v>
      </c>
      <c r="B961" s="19" t="s">
        <v>2013</v>
      </c>
    </row>
    <row r="962">
      <c r="A962" s="19" t="s">
        <v>2013</v>
      </c>
      <c r="B962" s="19" t="s">
        <v>2013</v>
      </c>
    </row>
    <row r="963">
      <c r="A963" s="19" t="s">
        <v>2013</v>
      </c>
      <c r="B963" s="19" t="s">
        <v>2013</v>
      </c>
    </row>
    <row r="964">
      <c r="A964" s="19" t="s">
        <v>2013</v>
      </c>
      <c r="B964" s="19" t="s">
        <v>2013</v>
      </c>
    </row>
    <row r="965">
      <c r="A965" s="19" t="s">
        <v>2013</v>
      </c>
      <c r="B965" s="19" t="s">
        <v>2013</v>
      </c>
    </row>
    <row r="966">
      <c r="A966" s="19" t="s">
        <v>2013</v>
      </c>
      <c r="B966" s="19" t="s">
        <v>2013</v>
      </c>
    </row>
    <row r="967">
      <c r="A967" s="19" t="s">
        <v>2013</v>
      </c>
      <c r="B967" s="19" t="s">
        <v>2013</v>
      </c>
    </row>
    <row r="968">
      <c r="A968" s="19" t="s">
        <v>2013</v>
      </c>
      <c r="B968" s="19" t="s">
        <v>2013</v>
      </c>
    </row>
    <row r="969">
      <c r="A969" s="19" t="s">
        <v>2013</v>
      </c>
      <c r="B969" s="19" t="s">
        <v>2013</v>
      </c>
    </row>
    <row r="970">
      <c r="A970" s="19" t="s">
        <v>2013</v>
      </c>
      <c r="B970" s="19" t="s">
        <v>2013</v>
      </c>
    </row>
    <row r="971">
      <c r="A971" s="19" t="s">
        <v>2013</v>
      </c>
      <c r="B971" s="19" t="s">
        <v>2013</v>
      </c>
    </row>
    <row r="972">
      <c r="A972" s="19" t="s">
        <v>2013</v>
      </c>
      <c r="B972" s="19" t="s">
        <v>2013</v>
      </c>
    </row>
    <row r="973">
      <c r="A973" s="19" t="s">
        <v>2013</v>
      </c>
      <c r="B973" s="19" t="s">
        <v>2013</v>
      </c>
    </row>
    <row r="974">
      <c r="A974" s="19" t="s">
        <v>2013</v>
      </c>
      <c r="B974" s="19" t="s">
        <v>2013</v>
      </c>
    </row>
    <row r="975">
      <c r="A975" s="19" t="s">
        <v>2013</v>
      </c>
      <c r="B975" s="19" t="s">
        <v>2013</v>
      </c>
    </row>
    <row r="976">
      <c r="A976" s="19" t="s">
        <v>2013</v>
      </c>
      <c r="B976" s="19" t="s">
        <v>2013</v>
      </c>
    </row>
    <row r="977">
      <c r="A977" s="19" t="s">
        <v>2013</v>
      </c>
      <c r="B977" s="19" t="s">
        <v>2013</v>
      </c>
    </row>
    <row r="978">
      <c r="A978" s="19" t="s">
        <v>2013</v>
      </c>
      <c r="B978" s="19" t="s">
        <v>2013</v>
      </c>
    </row>
    <row r="979">
      <c r="A979" s="19" t="s">
        <v>2013</v>
      </c>
      <c r="B979" s="19" t="s">
        <v>2013</v>
      </c>
    </row>
    <row r="980">
      <c r="A980" s="19" t="s">
        <v>2013</v>
      </c>
      <c r="B980" s="19" t="s">
        <v>2013</v>
      </c>
    </row>
    <row r="981">
      <c r="A981" s="19" t="s">
        <v>2013</v>
      </c>
      <c r="B981" s="19" t="s">
        <v>2013</v>
      </c>
    </row>
    <row r="982">
      <c r="A982" s="19" t="s">
        <v>2013</v>
      </c>
      <c r="B982" s="19" t="s">
        <v>2013</v>
      </c>
    </row>
    <row r="983">
      <c r="A983" s="19" t="s">
        <v>2013</v>
      </c>
      <c r="B983" s="19" t="s">
        <v>2013</v>
      </c>
    </row>
    <row r="984">
      <c r="A984" s="19" t="s">
        <v>2013</v>
      </c>
      <c r="B984" s="19" t="s">
        <v>2013</v>
      </c>
    </row>
    <row r="985">
      <c r="A985" s="19" t="s">
        <v>2013</v>
      </c>
      <c r="B985" s="19" t="s">
        <v>2013</v>
      </c>
    </row>
    <row r="986">
      <c r="A986" s="19" t="s">
        <v>2013</v>
      </c>
      <c r="B986" s="19" t="s">
        <v>2013</v>
      </c>
    </row>
    <row r="987">
      <c r="A987" s="19" t="s">
        <v>2013</v>
      </c>
      <c r="B987" s="19" t="s">
        <v>2013</v>
      </c>
    </row>
    <row r="988">
      <c r="A988" s="19" t="s">
        <v>2013</v>
      </c>
      <c r="B988" s="19" t="s">
        <v>2013</v>
      </c>
    </row>
    <row r="989">
      <c r="A989" s="19" t="s">
        <v>2013</v>
      </c>
      <c r="B989" s="19" t="s">
        <v>2013</v>
      </c>
    </row>
    <row r="990">
      <c r="A990" s="19" t="s">
        <v>2013</v>
      </c>
      <c r="B990" s="19" t="s">
        <v>2013</v>
      </c>
    </row>
    <row r="991">
      <c r="A991" s="19" t="s">
        <v>2013</v>
      </c>
      <c r="B991" s="19" t="s">
        <v>2013</v>
      </c>
    </row>
    <row r="992">
      <c r="A992" s="19" t="s">
        <v>2013</v>
      </c>
      <c r="B992" s="19" t="s">
        <v>2013</v>
      </c>
    </row>
    <row r="993">
      <c r="A993" s="19" t="s">
        <v>2013</v>
      </c>
      <c r="B993" s="19" t="s">
        <v>2013</v>
      </c>
    </row>
    <row r="994">
      <c r="A994" s="19" t="s">
        <v>2013</v>
      </c>
      <c r="B994" s="19" t="s">
        <v>2013</v>
      </c>
    </row>
    <row r="995">
      <c r="A995" s="19" t="s">
        <v>2013</v>
      </c>
      <c r="B995" s="19" t="s">
        <v>2013</v>
      </c>
    </row>
    <row r="996">
      <c r="A996" s="19" t="s">
        <v>2013</v>
      </c>
      <c r="B996" s="19" t="s">
        <v>2013</v>
      </c>
    </row>
    <row r="997">
      <c r="A997" s="19" t="s">
        <v>2013</v>
      </c>
      <c r="B997" s="19" t="s">
        <v>2013</v>
      </c>
    </row>
    <row r="998">
      <c r="A998" s="19" t="s">
        <v>2013</v>
      </c>
      <c r="B998" s="19" t="s">
        <v>2013</v>
      </c>
    </row>
    <row r="999">
      <c r="A999" s="19" t="s">
        <v>2013</v>
      </c>
      <c r="B999" s="19" t="s">
        <v>2013</v>
      </c>
    </row>
    <row r="1000">
      <c r="A1000" s="19" t="s">
        <v>2013</v>
      </c>
      <c r="B1000" s="19" t="s">
        <v>2013</v>
      </c>
    </row>
  </sheetData>
  <autoFilter ref="$A$1:$C$1000"/>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8.5"/>
    <col customWidth="1" min="2" max="2" width="16.75"/>
    <col customWidth="1" min="3" max="3" width="17.38"/>
    <col customWidth="1" min="4" max="4" width="18.63"/>
    <col customWidth="1" min="5" max="5" width="17.13"/>
    <col customWidth="1" min="6" max="6" width="17.25"/>
    <col customWidth="1" min="7" max="7" width="15.38"/>
    <col customWidth="1" min="11" max="11" width="16.25"/>
  </cols>
  <sheetData>
    <row r="1">
      <c r="A1" s="42" t="s">
        <v>10</v>
      </c>
      <c r="B1" s="42" t="s">
        <v>11</v>
      </c>
      <c r="C1" s="42" t="s">
        <v>2014</v>
      </c>
      <c r="D1" s="42" t="s">
        <v>2015</v>
      </c>
      <c r="E1" s="42" t="s">
        <v>2016</v>
      </c>
      <c r="F1" s="42" t="s">
        <v>2017</v>
      </c>
      <c r="G1" s="42" t="s">
        <v>2018</v>
      </c>
      <c r="H1" s="42" t="s">
        <v>2019</v>
      </c>
      <c r="I1" s="42" t="s">
        <v>2020</v>
      </c>
      <c r="J1" s="42" t="s">
        <v>2021</v>
      </c>
      <c r="K1" s="42" t="s">
        <v>2022</v>
      </c>
      <c r="L1" s="42" t="s">
        <v>2023</v>
      </c>
      <c r="M1" s="42" t="s">
        <v>2024</v>
      </c>
      <c r="N1" s="42" t="s">
        <v>2025</v>
      </c>
      <c r="O1" s="42" t="s">
        <v>2026</v>
      </c>
    </row>
    <row r="2">
      <c r="A2" s="19" t="s">
        <v>2027</v>
      </c>
      <c r="B2" s="42" t="s">
        <v>462</v>
      </c>
      <c r="C2" s="42" t="s">
        <v>556</v>
      </c>
      <c r="D2" s="42" t="s">
        <v>561</v>
      </c>
      <c r="E2" s="42" t="s">
        <v>552</v>
      </c>
      <c r="F2" s="42" t="s">
        <v>559</v>
      </c>
    </row>
    <row r="3">
      <c r="A3" s="19" t="s">
        <v>2028</v>
      </c>
      <c r="B3" s="42" t="s">
        <v>479</v>
      </c>
      <c r="C3" s="42" t="s">
        <v>563</v>
      </c>
    </row>
    <row r="4">
      <c r="A4" s="19" t="s">
        <v>571</v>
      </c>
      <c r="B4" s="42" t="s">
        <v>463</v>
      </c>
      <c r="C4" s="42" t="s">
        <v>572</v>
      </c>
    </row>
    <row r="5">
      <c r="A5" s="19" t="s">
        <v>2029</v>
      </c>
      <c r="B5" s="42" t="s">
        <v>463</v>
      </c>
      <c r="C5" s="42" t="s">
        <v>576</v>
      </c>
      <c r="D5" s="42" t="s">
        <v>569</v>
      </c>
    </row>
    <row r="6">
      <c r="A6" s="19" t="s">
        <v>2030</v>
      </c>
      <c r="B6" s="42" t="s">
        <v>463</v>
      </c>
      <c r="C6" s="42" t="s">
        <v>576</v>
      </c>
    </row>
    <row r="7">
      <c r="A7" s="19" t="s">
        <v>2031</v>
      </c>
      <c r="B7" s="42" t="s">
        <v>463</v>
      </c>
      <c r="C7" s="42" t="s">
        <v>569</v>
      </c>
      <c r="D7" s="42" t="s">
        <v>581</v>
      </c>
      <c r="E7" s="42" t="s">
        <v>583</v>
      </c>
      <c r="F7" s="42" t="s">
        <v>576</v>
      </c>
    </row>
    <row r="8">
      <c r="A8" s="19" t="s">
        <v>2032</v>
      </c>
      <c r="B8" s="42" t="s">
        <v>488</v>
      </c>
      <c r="C8" s="42" t="s">
        <v>585</v>
      </c>
    </row>
    <row r="9">
      <c r="A9" s="19" t="s">
        <v>2033</v>
      </c>
      <c r="B9" s="42" t="s">
        <v>488</v>
      </c>
      <c r="C9" s="42" t="s">
        <v>591</v>
      </c>
      <c r="D9" s="42" t="s">
        <v>585</v>
      </c>
    </row>
    <row r="10">
      <c r="A10" s="19" t="s">
        <v>593</v>
      </c>
      <c r="B10" s="42" t="s">
        <v>469</v>
      </c>
      <c r="C10" s="42" t="s">
        <v>572</v>
      </c>
    </row>
    <row r="11">
      <c r="A11" s="19" t="s">
        <v>596</v>
      </c>
      <c r="B11" s="42" t="s">
        <v>509</v>
      </c>
      <c r="C11" s="42" t="s">
        <v>585</v>
      </c>
    </row>
    <row r="12">
      <c r="A12" s="19" t="s">
        <v>2034</v>
      </c>
      <c r="B12" s="42" t="s">
        <v>509</v>
      </c>
      <c r="C12" s="42" t="s">
        <v>585</v>
      </c>
    </row>
    <row r="13">
      <c r="A13" s="19" t="s">
        <v>599</v>
      </c>
      <c r="B13" s="42" t="s">
        <v>509</v>
      </c>
      <c r="C13" s="42" t="s">
        <v>600</v>
      </c>
    </row>
    <row r="14">
      <c r="A14" s="42" t="s">
        <v>2035</v>
      </c>
      <c r="B14" s="42" t="s">
        <v>509</v>
      </c>
      <c r="C14" s="42" t="s">
        <v>563</v>
      </c>
    </row>
    <row r="15">
      <c r="A15" s="19" t="s">
        <v>2036</v>
      </c>
      <c r="B15" s="42" t="s">
        <v>496</v>
      </c>
      <c r="C15" s="42" t="s">
        <v>563</v>
      </c>
    </row>
    <row r="16">
      <c r="A16" s="19" t="s">
        <v>2037</v>
      </c>
      <c r="B16" s="42" t="s">
        <v>496</v>
      </c>
      <c r="C16" s="42" t="s">
        <v>563</v>
      </c>
    </row>
    <row r="17">
      <c r="A17" s="19" t="s">
        <v>609</v>
      </c>
      <c r="B17" s="42" t="s">
        <v>496</v>
      </c>
      <c r="C17" s="42" t="s">
        <v>600</v>
      </c>
    </row>
    <row r="18">
      <c r="A18" s="19" t="s">
        <v>2038</v>
      </c>
      <c r="B18" s="42" t="s">
        <v>496</v>
      </c>
      <c r="C18" s="42" t="s">
        <v>563</v>
      </c>
    </row>
    <row r="19">
      <c r="A19" s="19" t="s">
        <v>2039</v>
      </c>
      <c r="B19" s="42" t="s">
        <v>473</v>
      </c>
      <c r="C19" s="42" t="s">
        <v>559</v>
      </c>
      <c r="D19" s="42" t="s">
        <v>591</v>
      </c>
      <c r="E19" s="42" t="s">
        <v>585</v>
      </c>
    </row>
    <row r="20">
      <c r="A20" s="19" t="s">
        <v>2040</v>
      </c>
      <c r="B20" s="42" t="s">
        <v>473</v>
      </c>
      <c r="C20" s="42" t="s">
        <v>591</v>
      </c>
      <c r="D20" s="42" t="s">
        <v>585</v>
      </c>
    </row>
    <row r="21">
      <c r="A21" s="19" t="s">
        <v>1202</v>
      </c>
      <c r="B21" s="42" t="s">
        <v>1829</v>
      </c>
      <c r="C21" s="42" t="s">
        <v>1203</v>
      </c>
      <c r="D21" s="42" t="s">
        <v>1538</v>
      </c>
    </row>
    <row r="22">
      <c r="A22" s="19" t="s">
        <v>2041</v>
      </c>
      <c r="B22" s="42" t="s">
        <v>1829</v>
      </c>
      <c r="C22" s="42" t="s">
        <v>1219</v>
      </c>
      <c r="D22" s="42" t="s">
        <v>1207</v>
      </c>
    </row>
    <row r="23">
      <c r="A23" s="19" t="s">
        <v>1213</v>
      </c>
      <c r="B23" s="42" t="s">
        <v>1829</v>
      </c>
      <c r="C23" s="42" t="s">
        <v>1214</v>
      </c>
      <c r="D23" s="42" t="s">
        <v>1211</v>
      </c>
    </row>
    <row r="24">
      <c r="A24" s="42" t="s">
        <v>2042</v>
      </c>
      <c r="B24" s="42" t="s">
        <v>1829</v>
      </c>
      <c r="C24" s="42" t="s">
        <v>1211</v>
      </c>
      <c r="D24" s="42" t="s">
        <v>1221</v>
      </c>
    </row>
    <row r="26">
      <c r="A26" s="19" t="s">
        <v>2027</v>
      </c>
      <c r="B26" s="19" t="s">
        <v>462</v>
      </c>
      <c r="C26" s="57" t="str">
        <f t="shared" ref="C26:C48" si="1">if(len(C2)&gt;0,"TRN"&amp;B26&amp;C2,"")</f>
        <v>TRNCANABUSANW</v>
      </c>
      <c r="D26" s="19" t="str">
        <f t="shared" ref="D26:D48" si="2">if(len(D2)&gt;0,"TRN"&amp;B26&amp;D2,"")</f>
        <v>TRNCANABUSAWW</v>
      </c>
      <c r="E26" s="19" t="str">
        <f t="shared" ref="E26:E48" si="3">if(len(E2)&gt;0,"TRN"&amp;B26&amp;E2,"")</f>
        <v>TRNCANABUSAGW</v>
      </c>
      <c r="F26" s="19" t="str">
        <f t="shared" ref="F26:F48" si="4">if(len(F2)&gt;0,"TRN"&amp;B26&amp;F2,"")</f>
        <v>TRNCANABUSAWA</v>
      </c>
      <c r="I26" s="42"/>
      <c r="J26" s="58"/>
      <c r="K26" s="58"/>
      <c r="L26" s="58"/>
    </row>
    <row r="27">
      <c r="A27" s="19" t="s">
        <v>2028</v>
      </c>
      <c r="B27" s="19" t="s">
        <v>479</v>
      </c>
      <c r="C27" s="57" t="str">
        <f t="shared" si="1"/>
        <v>TRNCANARUSAIS</v>
      </c>
      <c r="D27" s="19" t="str">
        <f t="shared" si="2"/>
        <v/>
      </c>
      <c r="E27" s="19" t="str">
        <f t="shared" si="3"/>
        <v/>
      </c>
      <c r="F27" s="19" t="str">
        <f t="shared" si="4"/>
        <v/>
      </c>
      <c r="I27" s="42"/>
      <c r="J27" s="58"/>
      <c r="K27" s="58"/>
      <c r="L27" s="58"/>
    </row>
    <row r="28">
      <c r="A28" s="19" t="s">
        <v>571</v>
      </c>
      <c r="B28" s="19" t="s">
        <v>463</v>
      </c>
      <c r="C28" s="19" t="str">
        <f t="shared" si="1"/>
        <v>TRNCANBCUSAAK</v>
      </c>
      <c r="D28" s="19" t="str">
        <f t="shared" si="2"/>
        <v/>
      </c>
      <c r="E28" s="19" t="str">
        <f t="shared" si="3"/>
        <v/>
      </c>
      <c r="F28" s="19" t="str">
        <f t="shared" si="4"/>
        <v/>
      </c>
      <c r="K28" s="42" t="s">
        <v>2043</v>
      </c>
    </row>
    <row r="29">
      <c r="A29" s="19" t="s">
        <v>2029</v>
      </c>
      <c r="B29" s="19" t="s">
        <v>463</v>
      </c>
      <c r="C29" s="57" t="str">
        <f t="shared" si="1"/>
        <v>TRNCANBCUSABP</v>
      </c>
      <c r="D29" s="19" t="str">
        <f t="shared" si="2"/>
        <v>TRNCANBCUSAAA</v>
      </c>
      <c r="E29" s="19" t="str">
        <f t="shared" si="3"/>
        <v/>
      </c>
      <c r="F29" s="19" t="str">
        <f t="shared" si="4"/>
        <v/>
      </c>
      <c r="K29" s="59" t="s">
        <v>553</v>
      </c>
    </row>
    <row r="30">
      <c r="A30" s="19" t="s">
        <v>2030</v>
      </c>
      <c r="B30" s="19" t="s">
        <v>463</v>
      </c>
      <c r="C30" s="57" t="str">
        <f t="shared" si="1"/>
        <v>TRNCANBCUSABP</v>
      </c>
      <c r="D30" s="19" t="str">
        <f t="shared" si="2"/>
        <v/>
      </c>
      <c r="E30" s="19" t="str">
        <f t="shared" si="3"/>
        <v/>
      </c>
      <c r="F30" s="19" t="str">
        <f t="shared" si="4"/>
        <v/>
      </c>
      <c r="J30" s="42" t="s">
        <v>2044</v>
      </c>
      <c r="K30" s="59" t="s">
        <v>2045</v>
      </c>
    </row>
    <row r="31">
      <c r="A31" s="19" t="s">
        <v>2031</v>
      </c>
      <c r="B31" s="19" t="s">
        <v>463</v>
      </c>
      <c r="C31" s="19" t="str">
        <f t="shared" si="1"/>
        <v>TRNCANBCUSAAA</v>
      </c>
      <c r="D31" s="19" t="str">
        <f t="shared" si="2"/>
        <v>TRNCANBCUSADO</v>
      </c>
      <c r="E31" s="19" t="str">
        <f t="shared" si="3"/>
        <v>TRNCANBCUSAPI</v>
      </c>
      <c r="F31" s="57" t="str">
        <f t="shared" si="4"/>
        <v>TRNCANBCUSABP</v>
      </c>
      <c r="J31" s="42" t="s">
        <v>2046</v>
      </c>
      <c r="K31" s="59" t="s">
        <v>2047</v>
      </c>
    </row>
    <row r="32">
      <c r="A32" s="19" t="s">
        <v>2032</v>
      </c>
      <c r="B32" s="19" t="s">
        <v>488</v>
      </c>
      <c r="C32" s="57" t="str">
        <f t="shared" si="1"/>
        <v>TRNCANMBUSAMI</v>
      </c>
      <c r="D32" s="19" t="str">
        <f t="shared" si="2"/>
        <v/>
      </c>
      <c r="E32" s="19" t="str">
        <f t="shared" si="3"/>
        <v/>
      </c>
      <c r="F32" s="19" t="str">
        <f t="shared" si="4"/>
        <v/>
      </c>
      <c r="J32" s="42" t="s">
        <v>2048</v>
      </c>
      <c r="K32" s="59" t="s">
        <v>2049</v>
      </c>
    </row>
    <row r="33">
      <c r="A33" s="19" t="s">
        <v>2033</v>
      </c>
      <c r="B33" s="19" t="s">
        <v>488</v>
      </c>
      <c r="C33" s="19" t="str">
        <f t="shared" si="1"/>
        <v>TRNCANMBUSASW</v>
      </c>
      <c r="D33" s="57" t="str">
        <f t="shared" si="2"/>
        <v>TRNCANMBUSAMI</v>
      </c>
      <c r="E33" s="19" t="str">
        <f t="shared" si="3"/>
        <v/>
      </c>
      <c r="F33" s="19" t="str">
        <f t="shared" si="4"/>
        <v/>
      </c>
      <c r="J33" s="42" t="s">
        <v>2050</v>
      </c>
      <c r="K33" s="59" t="s">
        <v>2051</v>
      </c>
    </row>
    <row r="34">
      <c r="A34" s="19" t="s">
        <v>593</v>
      </c>
      <c r="B34" s="19" t="s">
        <v>469</v>
      </c>
      <c r="C34" s="19" t="str">
        <f t="shared" si="1"/>
        <v>TRNCANNOUSAAK</v>
      </c>
      <c r="D34" s="19" t="str">
        <f t="shared" si="2"/>
        <v/>
      </c>
      <c r="E34" s="19" t="str">
        <f t="shared" si="3"/>
        <v/>
      </c>
      <c r="F34" s="19" t="str">
        <f t="shared" si="4"/>
        <v/>
      </c>
      <c r="J34" s="42" t="s">
        <v>2052</v>
      </c>
      <c r="K34" s="60" t="s">
        <v>2053</v>
      </c>
    </row>
    <row r="35">
      <c r="A35" s="19" t="s">
        <v>596</v>
      </c>
      <c r="B35" s="19" t="s">
        <v>509</v>
      </c>
      <c r="C35" s="57" t="str">
        <f t="shared" si="1"/>
        <v>TRNCANONUSAMI</v>
      </c>
      <c r="D35" s="19" t="str">
        <f t="shared" si="2"/>
        <v/>
      </c>
      <c r="E35" s="19" t="str">
        <f t="shared" si="3"/>
        <v/>
      </c>
      <c r="F35" s="19" t="str">
        <f t="shared" si="4"/>
        <v/>
      </c>
    </row>
    <row r="36">
      <c r="A36" s="19" t="s">
        <v>2034</v>
      </c>
      <c r="B36" s="19" t="s">
        <v>509</v>
      </c>
      <c r="C36" s="57" t="str">
        <f t="shared" si="1"/>
        <v>TRNCANONUSAMI</v>
      </c>
      <c r="D36" s="19" t="str">
        <f t="shared" si="2"/>
        <v/>
      </c>
      <c r="E36" s="19" t="str">
        <f t="shared" si="3"/>
        <v/>
      </c>
      <c r="F36" s="19" t="str">
        <f t="shared" si="4"/>
        <v/>
      </c>
    </row>
    <row r="37">
      <c r="A37" s="19" t="s">
        <v>599</v>
      </c>
      <c r="B37" s="19" t="s">
        <v>509</v>
      </c>
      <c r="C37" s="57" t="str">
        <f t="shared" si="1"/>
        <v>TRNCANONUSANY</v>
      </c>
      <c r="D37" s="19" t="str">
        <f t="shared" si="2"/>
        <v/>
      </c>
      <c r="E37" s="19" t="str">
        <f t="shared" si="3"/>
        <v/>
      </c>
      <c r="F37" s="19" t="str">
        <f t="shared" si="4"/>
        <v/>
      </c>
    </row>
    <row r="38">
      <c r="A38" s="19" t="s">
        <v>2035</v>
      </c>
      <c r="B38" s="19" t="s">
        <v>496</v>
      </c>
      <c r="C38" s="57" t="str">
        <f t="shared" si="1"/>
        <v>TRNCANQCUSAIS</v>
      </c>
      <c r="D38" s="19" t="str">
        <f t="shared" si="2"/>
        <v/>
      </c>
      <c r="E38" s="19" t="str">
        <f t="shared" si="3"/>
        <v/>
      </c>
      <c r="F38" s="19" t="str">
        <f t="shared" si="4"/>
        <v/>
      </c>
    </row>
    <row r="39">
      <c r="A39" s="19" t="s">
        <v>2036</v>
      </c>
      <c r="B39" s="19" t="s">
        <v>496</v>
      </c>
      <c r="C39" s="57" t="str">
        <f t="shared" si="1"/>
        <v>TRNCANQCUSAIS</v>
      </c>
      <c r="D39" s="19" t="str">
        <f t="shared" si="2"/>
        <v/>
      </c>
      <c r="E39" s="19" t="str">
        <f t="shared" si="3"/>
        <v/>
      </c>
      <c r="F39" s="19" t="str">
        <f t="shared" si="4"/>
        <v/>
      </c>
    </row>
    <row r="40">
      <c r="A40" s="19" t="s">
        <v>2037</v>
      </c>
      <c r="B40" s="19" t="s">
        <v>496</v>
      </c>
      <c r="C40" s="57" t="str">
        <f t="shared" si="1"/>
        <v>TRNCANQCUSAIS</v>
      </c>
      <c r="D40" s="19" t="str">
        <f t="shared" si="2"/>
        <v/>
      </c>
      <c r="E40" s="19" t="str">
        <f t="shared" si="3"/>
        <v/>
      </c>
      <c r="F40" s="19" t="str">
        <f t="shared" si="4"/>
        <v/>
      </c>
    </row>
    <row r="41">
      <c r="A41" s="19" t="s">
        <v>609</v>
      </c>
      <c r="B41" s="19" t="s">
        <v>496</v>
      </c>
      <c r="C41" s="57" t="str">
        <f t="shared" si="1"/>
        <v>TRNCANQCUSANY</v>
      </c>
      <c r="D41" s="19" t="str">
        <f t="shared" si="2"/>
        <v/>
      </c>
      <c r="E41" s="19" t="str">
        <f t="shared" si="3"/>
        <v/>
      </c>
      <c r="F41" s="19" t="str">
        <f t="shared" si="4"/>
        <v/>
      </c>
    </row>
    <row r="42">
      <c r="A42" s="19" t="s">
        <v>2038</v>
      </c>
      <c r="B42" s="19" t="s">
        <v>496</v>
      </c>
      <c r="C42" s="57" t="str">
        <f t="shared" si="1"/>
        <v>TRNCANQCUSAIS</v>
      </c>
      <c r="D42" s="19" t="str">
        <f t="shared" si="2"/>
        <v/>
      </c>
      <c r="E42" s="19" t="str">
        <f t="shared" si="3"/>
        <v/>
      </c>
      <c r="F42" s="19" t="str">
        <f t="shared" si="4"/>
        <v/>
      </c>
    </row>
    <row r="43">
      <c r="A43" s="19" t="s">
        <v>2039</v>
      </c>
      <c r="B43" s="19" t="s">
        <v>473</v>
      </c>
      <c r="C43" s="19" t="str">
        <f t="shared" si="1"/>
        <v>TRNCANSKUSAWA</v>
      </c>
      <c r="D43" s="57" t="str">
        <f t="shared" si="2"/>
        <v>TRNCANSKUSASW</v>
      </c>
      <c r="E43" s="19" t="str">
        <f t="shared" si="3"/>
        <v>TRNCANSKUSAMI</v>
      </c>
      <c r="F43" s="19" t="str">
        <f t="shared" si="4"/>
        <v/>
      </c>
    </row>
    <row r="44">
      <c r="A44" s="19" t="s">
        <v>2040</v>
      </c>
      <c r="B44" s="19" t="s">
        <v>473</v>
      </c>
      <c r="C44" s="57" t="str">
        <f t="shared" si="1"/>
        <v>TRNCANSKUSASW</v>
      </c>
      <c r="D44" s="19" t="str">
        <f t="shared" si="2"/>
        <v>TRNCANSKUSAMI</v>
      </c>
      <c r="E44" s="19" t="str">
        <f t="shared" si="3"/>
        <v/>
      </c>
      <c r="F44" s="19" t="str">
        <f t="shared" si="4"/>
        <v/>
      </c>
    </row>
    <row r="45">
      <c r="A45" s="19" t="s">
        <v>1202</v>
      </c>
      <c r="B45" s="19" t="s">
        <v>1829</v>
      </c>
      <c r="C45" s="19" t="str">
        <f t="shared" si="1"/>
        <v>TRNMEXXXUSAAZ</v>
      </c>
      <c r="D45" s="19" t="str">
        <f t="shared" si="2"/>
        <v>TRNMEXXXUSATP</v>
      </c>
      <c r="E45" s="19" t="str">
        <f t="shared" si="3"/>
        <v/>
      </c>
      <c r="F45" s="19" t="str">
        <f t="shared" si="4"/>
        <v/>
      </c>
    </row>
    <row r="46">
      <c r="A46" s="19" t="s">
        <v>2041</v>
      </c>
      <c r="B46" s="19" t="s">
        <v>1829</v>
      </c>
      <c r="C46" s="19" t="str">
        <f t="shared" si="1"/>
        <v>TRNMEXXXUSAII</v>
      </c>
      <c r="D46" s="57" t="str">
        <f t="shared" si="2"/>
        <v>TRNMEXXXUSACI</v>
      </c>
      <c r="E46" s="19" t="str">
        <f t="shared" si="3"/>
        <v/>
      </c>
      <c r="F46" s="19" t="str">
        <f t="shared" si="4"/>
        <v/>
      </c>
    </row>
    <row r="47">
      <c r="A47" s="19" t="s">
        <v>1213</v>
      </c>
      <c r="B47" s="19" t="s">
        <v>1829</v>
      </c>
      <c r="C47" s="57" t="str">
        <f t="shared" si="1"/>
        <v>TRNMEXXXUSAER</v>
      </c>
      <c r="D47" s="19" t="str">
        <f t="shared" si="2"/>
        <v>TRNMEXXXUSAEP</v>
      </c>
      <c r="E47" s="19" t="str">
        <f t="shared" si="3"/>
        <v/>
      </c>
      <c r="F47" s="19" t="str">
        <f t="shared" si="4"/>
        <v/>
      </c>
    </row>
    <row r="48">
      <c r="A48" s="19" t="s">
        <v>2042</v>
      </c>
      <c r="B48" s="19" t="s">
        <v>1829</v>
      </c>
      <c r="C48" s="19" t="str">
        <f t="shared" si="1"/>
        <v>TRNMEXXXUSAEP</v>
      </c>
      <c r="D48" s="19" t="str">
        <f t="shared" si="2"/>
        <v>TRNMEXXXUSAPN</v>
      </c>
      <c r="E48" s="19" t="str">
        <f t="shared" si="3"/>
        <v/>
      </c>
      <c r="F48" s="19" t="str">
        <f t="shared" si="4"/>
        <v/>
      </c>
    </row>
    <row r="51">
      <c r="I51" s="58"/>
      <c r="L51" s="58"/>
      <c r="M51" s="58"/>
      <c r="N51" s="58"/>
    </row>
    <row r="75">
      <c r="I75" s="58"/>
      <c r="J75" s="58"/>
      <c r="K75" s="58"/>
      <c r="L75" s="58"/>
      <c r="M75" s="58"/>
      <c r="N75" s="58"/>
      <c r="O75" s="58"/>
      <c r="P75" s="58"/>
      <c r="Q75" s="58"/>
    </row>
  </sheetData>
  <hyperlinks>
    <hyperlink r:id="rId1" ref="K29"/>
    <hyperlink r:id="rId2" ref="K30"/>
    <hyperlink r:id="rId3" ref="K31"/>
    <hyperlink r:id="rId4" ref="K32"/>
    <hyperlink r:id="rId5" ref="K33"/>
    <hyperlink r:id="rId6" ref="K34"/>
  </hyperlinks>
  <drawing r:id="rId7"/>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1.63"/>
    <col customWidth="1" min="5" max="5" width="19.0"/>
    <col customWidth="1" min="6" max="6" width="19.63"/>
    <col customWidth="1" min="7" max="7" width="24.0"/>
    <col customWidth="1" min="8" max="8" width="17.25"/>
    <col customWidth="1" min="9" max="9" width="17.5"/>
  </cols>
  <sheetData>
    <row r="1">
      <c r="A1" s="61" t="s">
        <v>2054</v>
      </c>
      <c r="C1" s="52"/>
      <c r="D1" s="52"/>
      <c r="E1" s="55"/>
      <c r="F1" s="55"/>
      <c r="G1" s="61" t="s">
        <v>2055</v>
      </c>
      <c r="H1" s="55"/>
      <c r="I1" s="55"/>
      <c r="J1" s="55"/>
      <c r="K1" s="55"/>
      <c r="L1" s="61" t="s">
        <v>2056</v>
      </c>
      <c r="M1" s="55"/>
      <c r="N1" s="55"/>
      <c r="O1" s="55"/>
      <c r="P1" s="55"/>
      <c r="Q1" s="55"/>
      <c r="R1" s="55"/>
      <c r="S1" s="55"/>
      <c r="T1" s="55"/>
      <c r="U1" s="55"/>
      <c r="V1" s="55"/>
      <c r="W1" s="55"/>
      <c r="X1" s="55"/>
      <c r="Y1" s="55"/>
    </row>
    <row r="2">
      <c r="A2" s="51" t="s">
        <v>10</v>
      </c>
      <c r="B2" s="51" t="s">
        <v>11</v>
      </c>
      <c r="C2" s="51" t="s">
        <v>12</v>
      </c>
      <c r="D2" s="51" t="s">
        <v>2057</v>
      </c>
      <c r="E2" s="53"/>
      <c r="F2" s="53"/>
      <c r="G2" s="53"/>
      <c r="H2" s="51" t="s">
        <v>2058</v>
      </c>
      <c r="I2" s="51" t="s">
        <v>2057</v>
      </c>
      <c r="J2" s="51" t="s">
        <v>2059</v>
      </c>
      <c r="K2" s="53"/>
      <c r="L2" s="51" t="s">
        <v>2058</v>
      </c>
      <c r="M2" s="51" t="s">
        <v>2059</v>
      </c>
      <c r="N2" s="51" t="s">
        <v>2060</v>
      </c>
      <c r="O2" s="51" t="s">
        <v>2061</v>
      </c>
      <c r="P2" s="53"/>
      <c r="Q2" s="53"/>
      <c r="R2" s="53"/>
      <c r="S2" s="53"/>
      <c r="T2" s="53"/>
      <c r="U2" s="53"/>
      <c r="V2" s="53"/>
      <c r="W2" s="53"/>
      <c r="X2" s="53"/>
      <c r="Y2" s="53"/>
    </row>
    <row r="3">
      <c r="A3" s="53" t="str">
        <f t="shared" ref="A3:A757" si="1">"TRN"&amp;if(len(B3)=5,B3,B3&amp;"XX")&amp;if(len(C3)=5,C3,C3&amp;"XX")</f>
        <v>TRNAFGXXCHNXI</v>
      </c>
      <c r="B3" s="62" t="s">
        <v>30</v>
      </c>
      <c r="C3" s="62" t="s">
        <v>31</v>
      </c>
      <c r="D3" s="51" t="s">
        <v>108</v>
      </c>
      <c r="E3" s="53"/>
      <c r="F3" s="53"/>
      <c r="G3" s="51" t="s">
        <v>2062</v>
      </c>
      <c r="H3" s="51">
        <v>779.4</v>
      </c>
      <c r="I3" s="51">
        <v>295.1</v>
      </c>
      <c r="J3" s="51">
        <v>237.8</v>
      </c>
      <c r="K3" s="53"/>
      <c r="L3" s="53">
        <f t="shared" ref="L3:L994" si="2">(H$3*$O3)+(H$4*2)</f>
        <v>96179</v>
      </c>
      <c r="M3" s="53">
        <f t="shared" ref="M3:M994" si="3">(J$3*$O3)+(J$4*2)</f>
        <v>297746.8</v>
      </c>
      <c r="N3" s="53" t="b">
        <f t="shared" ref="N3:N994" si="4">L3&gt;M3</f>
        <v>0</v>
      </c>
      <c r="O3" s="51">
        <v>1.0</v>
      </c>
      <c r="P3" s="53"/>
      <c r="Q3" s="53"/>
      <c r="R3" s="53"/>
      <c r="S3" s="53"/>
      <c r="T3" s="53"/>
      <c r="U3" s="53"/>
      <c r="V3" s="53"/>
      <c r="W3" s="53"/>
      <c r="X3" s="53"/>
      <c r="Y3" s="53"/>
    </row>
    <row r="4">
      <c r="A4" s="53" t="str">
        <f t="shared" si="1"/>
        <v>TRNAFGXXIRNXX</v>
      </c>
      <c r="B4" s="62" t="s">
        <v>30</v>
      </c>
      <c r="C4" s="62" t="s">
        <v>37</v>
      </c>
      <c r="D4" s="51" t="s">
        <v>108</v>
      </c>
      <c r="E4" s="53"/>
      <c r="F4" s="53"/>
      <c r="G4" s="62" t="s">
        <v>2063</v>
      </c>
      <c r="H4" s="51">
        <v>47699.8</v>
      </c>
      <c r="I4" s="51">
        <v>148754.5</v>
      </c>
      <c r="J4" s="51">
        <v>148754.5</v>
      </c>
      <c r="K4" s="53"/>
      <c r="L4" s="53">
        <f t="shared" si="2"/>
        <v>96958.4</v>
      </c>
      <c r="M4" s="53">
        <f t="shared" si="3"/>
        <v>297984.6</v>
      </c>
      <c r="N4" s="53" t="b">
        <f t="shared" si="4"/>
        <v>0</v>
      </c>
      <c r="O4" s="51">
        <v>2.0</v>
      </c>
      <c r="P4" s="53"/>
      <c r="Q4" s="53"/>
      <c r="R4" s="53"/>
      <c r="S4" s="53"/>
      <c r="T4" s="53"/>
      <c r="U4" s="53"/>
      <c r="V4" s="53"/>
      <c r="W4" s="53"/>
      <c r="X4" s="53"/>
      <c r="Y4" s="53"/>
    </row>
    <row r="5">
      <c r="A5" s="53" t="str">
        <f t="shared" si="1"/>
        <v>TRNAFGXXPAKXX</v>
      </c>
      <c r="B5" s="62" t="s">
        <v>30</v>
      </c>
      <c r="C5" s="62" t="s">
        <v>41</v>
      </c>
      <c r="D5" s="51" t="s">
        <v>108</v>
      </c>
      <c r="E5" s="53"/>
      <c r="F5" s="53"/>
      <c r="G5" s="62" t="s">
        <v>2064</v>
      </c>
      <c r="H5" s="51">
        <v>0.675</v>
      </c>
      <c r="I5" s="51">
        <v>0.35</v>
      </c>
      <c r="J5" s="51">
        <v>0.35</v>
      </c>
      <c r="K5" s="53"/>
      <c r="L5" s="53">
        <f t="shared" si="2"/>
        <v>97737.8</v>
      </c>
      <c r="M5" s="53">
        <f t="shared" si="3"/>
        <v>298222.4</v>
      </c>
      <c r="N5" s="53" t="b">
        <f t="shared" si="4"/>
        <v>0</v>
      </c>
      <c r="O5" s="51">
        <v>3.0</v>
      </c>
      <c r="P5" s="53"/>
      <c r="Q5" s="53"/>
      <c r="R5" s="53"/>
      <c r="S5" s="53"/>
      <c r="T5" s="53"/>
      <c r="U5" s="53"/>
      <c r="V5" s="53"/>
      <c r="W5" s="53"/>
      <c r="X5" s="53"/>
      <c r="Y5" s="53"/>
    </row>
    <row r="6">
      <c r="A6" s="53" t="str">
        <f t="shared" si="1"/>
        <v>TRNAFGXXTJKXX</v>
      </c>
      <c r="B6" s="62" t="s">
        <v>30</v>
      </c>
      <c r="C6" s="62" t="s">
        <v>214</v>
      </c>
      <c r="D6" s="51" t="s">
        <v>108</v>
      </c>
      <c r="E6" s="53"/>
      <c r="F6" s="53"/>
      <c r="G6" s="62" t="s">
        <v>2065</v>
      </c>
      <c r="H6" s="51">
        <v>0.0</v>
      </c>
      <c r="I6" s="51">
        <v>1.3</v>
      </c>
      <c r="J6" s="51">
        <v>1.3</v>
      </c>
      <c r="K6" s="53"/>
      <c r="L6" s="53">
        <f t="shared" si="2"/>
        <v>98517.2</v>
      </c>
      <c r="M6" s="53">
        <f t="shared" si="3"/>
        <v>298460.2</v>
      </c>
      <c r="N6" s="53" t="b">
        <f t="shared" si="4"/>
        <v>0</v>
      </c>
      <c r="O6" s="51">
        <v>4.0</v>
      </c>
      <c r="P6" s="53"/>
      <c r="Q6" s="53"/>
      <c r="R6" s="53"/>
      <c r="S6" s="53"/>
      <c r="T6" s="53"/>
      <c r="U6" s="53"/>
      <c r="V6" s="53"/>
      <c r="W6" s="53"/>
      <c r="X6" s="53"/>
      <c r="Y6" s="53"/>
    </row>
    <row r="7">
      <c r="A7" s="53" t="str">
        <f t="shared" si="1"/>
        <v>TRNAFGXXTKMXX</v>
      </c>
      <c r="B7" s="62" t="s">
        <v>30</v>
      </c>
      <c r="C7" s="62" t="s">
        <v>45</v>
      </c>
      <c r="D7" s="51" t="s">
        <v>108</v>
      </c>
      <c r="E7" s="53"/>
      <c r="F7" s="53"/>
      <c r="G7" s="62" t="s">
        <v>2066</v>
      </c>
      <c r="H7" s="51">
        <v>3.5</v>
      </c>
      <c r="I7" s="51">
        <v>3.5</v>
      </c>
      <c r="J7" s="51">
        <v>3.5</v>
      </c>
      <c r="K7" s="53"/>
      <c r="L7" s="53">
        <f t="shared" si="2"/>
        <v>99296.6</v>
      </c>
      <c r="M7" s="53">
        <f t="shared" si="3"/>
        <v>298698</v>
      </c>
      <c r="N7" s="53" t="b">
        <f t="shared" si="4"/>
        <v>0</v>
      </c>
      <c r="O7" s="51">
        <v>5.0</v>
      </c>
      <c r="P7" s="53"/>
      <c r="Q7" s="53"/>
      <c r="R7" s="53"/>
      <c r="S7" s="53"/>
      <c r="T7" s="53"/>
      <c r="U7" s="53"/>
      <c r="V7" s="53"/>
      <c r="W7" s="53"/>
      <c r="X7" s="53"/>
      <c r="Y7" s="53"/>
    </row>
    <row r="8">
      <c r="A8" s="53" t="str">
        <f t="shared" si="1"/>
        <v>TRNAFGXXUZBXX</v>
      </c>
      <c r="B8" s="62" t="s">
        <v>30</v>
      </c>
      <c r="C8" s="62" t="s">
        <v>217</v>
      </c>
      <c r="D8" s="51" t="s">
        <v>108</v>
      </c>
      <c r="E8" s="53"/>
      <c r="F8" s="53"/>
      <c r="G8" s="62"/>
      <c r="H8" s="53"/>
      <c r="I8" s="53"/>
      <c r="J8" s="53"/>
      <c r="K8" s="53"/>
      <c r="L8" s="53">
        <f t="shared" si="2"/>
        <v>100076</v>
      </c>
      <c r="M8" s="53">
        <f t="shared" si="3"/>
        <v>298935.8</v>
      </c>
      <c r="N8" s="53" t="b">
        <f t="shared" si="4"/>
        <v>0</v>
      </c>
      <c r="O8" s="51">
        <v>6.0</v>
      </c>
      <c r="P8" s="53"/>
      <c r="Q8" s="53"/>
      <c r="R8" s="53"/>
      <c r="S8" s="53"/>
      <c r="T8" s="53"/>
      <c r="U8" s="53"/>
      <c r="V8" s="53"/>
      <c r="W8" s="53"/>
      <c r="X8" s="53"/>
      <c r="Y8" s="53"/>
    </row>
    <row r="9">
      <c r="A9" s="53" t="str">
        <f t="shared" si="1"/>
        <v>TRNAGOXXCODXX</v>
      </c>
      <c r="B9" s="62" t="s">
        <v>1309</v>
      </c>
      <c r="C9" s="62" t="s">
        <v>1310</v>
      </c>
      <c r="D9" s="51" t="s">
        <v>108</v>
      </c>
      <c r="E9" s="53"/>
      <c r="F9" s="53"/>
      <c r="G9" s="63" t="s">
        <v>2067</v>
      </c>
      <c r="H9" s="64">
        <v>40.0</v>
      </c>
      <c r="I9" s="53"/>
      <c r="J9" s="53"/>
      <c r="K9" s="53"/>
      <c r="L9" s="53">
        <f t="shared" si="2"/>
        <v>100855.4</v>
      </c>
      <c r="M9" s="53">
        <f t="shared" si="3"/>
        <v>299173.6</v>
      </c>
      <c r="N9" s="53" t="b">
        <f t="shared" si="4"/>
        <v>0</v>
      </c>
      <c r="O9" s="51">
        <v>7.0</v>
      </c>
      <c r="P9" s="53"/>
      <c r="Q9" s="53"/>
      <c r="R9" s="53"/>
      <c r="S9" s="53"/>
      <c r="T9" s="53"/>
      <c r="U9" s="53"/>
      <c r="V9" s="53"/>
      <c r="W9" s="53"/>
      <c r="X9" s="53"/>
      <c r="Y9" s="53"/>
    </row>
    <row r="10">
      <c r="A10" s="53" t="str">
        <f t="shared" si="1"/>
        <v>TRNAGOXXCOGXX</v>
      </c>
      <c r="B10" s="62" t="s">
        <v>1309</v>
      </c>
      <c r="C10" s="62" t="s">
        <v>1277</v>
      </c>
      <c r="D10" s="51" t="s">
        <v>108</v>
      </c>
      <c r="E10" s="53"/>
      <c r="F10" s="53"/>
      <c r="G10" s="62" t="s">
        <v>2068</v>
      </c>
      <c r="H10" s="53">
        <f>vlookup(True, $N$3:$O$994,2,0)</f>
        <v>374</v>
      </c>
      <c r="I10" s="53"/>
      <c r="J10" s="53"/>
      <c r="K10" s="53"/>
      <c r="L10" s="53">
        <f t="shared" si="2"/>
        <v>101634.8</v>
      </c>
      <c r="M10" s="53">
        <f t="shared" si="3"/>
        <v>299411.4</v>
      </c>
      <c r="N10" s="53" t="b">
        <f t="shared" si="4"/>
        <v>0</v>
      </c>
      <c r="O10" s="51">
        <v>8.0</v>
      </c>
      <c r="P10" s="53"/>
      <c r="Q10" s="53"/>
      <c r="R10" s="53"/>
      <c r="S10" s="53"/>
      <c r="T10" s="53"/>
      <c r="U10" s="53"/>
      <c r="V10" s="53"/>
      <c r="W10" s="53"/>
      <c r="X10" s="53"/>
      <c r="Y10" s="53"/>
    </row>
    <row r="11">
      <c r="A11" s="53" t="str">
        <f t="shared" si="1"/>
        <v>TRNAGOXXNAMXX</v>
      </c>
      <c r="B11" s="62" t="s">
        <v>1309</v>
      </c>
      <c r="C11" s="62" t="s">
        <v>1317</v>
      </c>
      <c r="D11" s="51" t="s">
        <v>108</v>
      </c>
      <c r="E11" s="53"/>
      <c r="F11" s="53"/>
      <c r="G11" s="62"/>
      <c r="H11" s="53"/>
      <c r="I11" s="53"/>
      <c r="J11" s="53"/>
      <c r="K11" s="53"/>
      <c r="L11" s="53">
        <f t="shared" si="2"/>
        <v>102414.2</v>
      </c>
      <c r="M11" s="53">
        <f t="shared" si="3"/>
        <v>299649.2</v>
      </c>
      <c r="N11" s="53" t="b">
        <f t="shared" si="4"/>
        <v>0</v>
      </c>
      <c r="O11" s="51">
        <v>9.0</v>
      </c>
      <c r="P11" s="53"/>
      <c r="Q11" s="53"/>
      <c r="R11" s="53"/>
      <c r="S11" s="53"/>
      <c r="T11" s="53"/>
      <c r="U11" s="53"/>
      <c r="V11" s="53"/>
      <c r="W11" s="53"/>
      <c r="X11" s="53"/>
      <c r="Y11" s="53"/>
    </row>
    <row r="12">
      <c r="A12" s="53" t="str">
        <f t="shared" si="1"/>
        <v>TRNAGOXXZMBXX</v>
      </c>
      <c r="B12" s="62" t="s">
        <v>1309</v>
      </c>
      <c r="C12" s="62" t="s">
        <v>1322</v>
      </c>
      <c r="D12" s="51" t="s">
        <v>108</v>
      </c>
      <c r="E12" s="53"/>
      <c r="F12" s="53"/>
      <c r="G12" s="62"/>
      <c r="H12" s="53"/>
      <c r="I12" s="53"/>
      <c r="J12" s="53"/>
      <c r="K12" s="53"/>
      <c r="L12" s="53">
        <f t="shared" si="2"/>
        <v>103193.6</v>
      </c>
      <c r="M12" s="53">
        <f t="shared" si="3"/>
        <v>299887</v>
      </c>
      <c r="N12" s="53" t="b">
        <f t="shared" si="4"/>
        <v>0</v>
      </c>
      <c r="O12" s="51">
        <v>10.0</v>
      </c>
      <c r="P12" s="53"/>
      <c r="Q12" s="53"/>
      <c r="R12" s="53"/>
      <c r="S12" s="53"/>
      <c r="T12" s="53"/>
      <c r="U12" s="53"/>
      <c r="V12" s="53"/>
      <c r="W12" s="53"/>
      <c r="X12" s="53"/>
      <c r="Y12" s="53"/>
    </row>
    <row r="13">
      <c r="A13" s="53" t="str">
        <f t="shared" si="1"/>
        <v>TRNALBXXGRCXX</v>
      </c>
      <c r="B13" s="62" t="s">
        <v>622</v>
      </c>
      <c r="C13" s="62" t="s">
        <v>270</v>
      </c>
      <c r="D13" s="51" t="s">
        <v>108</v>
      </c>
      <c r="E13" s="53"/>
      <c r="F13" s="53"/>
      <c r="I13" s="53"/>
      <c r="J13" s="53"/>
      <c r="K13" s="53"/>
      <c r="L13" s="53">
        <f t="shared" si="2"/>
        <v>103973</v>
      </c>
      <c r="M13" s="53">
        <f t="shared" si="3"/>
        <v>300124.8</v>
      </c>
      <c r="N13" s="53" t="b">
        <f t="shared" si="4"/>
        <v>0</v>
      </c>
      <c r="O13" s="51">
        <v>11.0</v>
      </c>
      <c r="P13" s="53"/>
      <c r="Q13" s="53"/>
      <c r="R13" s="53"/>
      <c r="S13" s="53"/>
      <c r="T13" s="53"/>
      <c r="U13" s="53"/>
      <c r="V13" s="53"/>
      <c r="W13" s="53"/>
      <c r="X13" s="53"/>
      <c r="Y13" s="53"/>
    </row>
    <row r="14">
      <c r="A14" s="53" t="str">
        <f t="shared" si="1"/>
        <v>TRNALBXXKOSXX</v>
      </c>
      <c r="B14" s="62" t="s">
        <v>622</v>
      </c>
      <c r="C14" s="62" t="s">
        <v>626</v>
      </c>
      <c r="D14" s="51" t="s">
        <v>108</v>
      </c>
      <c r="E14" s="53"/>
      <c r="F14" s="53"/>
      <c r="I14" s="53"/>
      <c r="J14" s="53"/>
      <c r="K14" s="53"/>
      <c r="L14" s="53">
        <f t="shared" si="2"/>
        <v>104752.4</v>
      </c>
      <c r="M14" s="53">
        <f t="shared" si="3"/>
        <v>300362.6</v>
      </c>
      <c r="N14" s="53" t="b">
        <f t="shared" si="4"/>
        <v>0</v>
      </c>
      <c r="O14" s="51">
        <v>12.0</v>
      </c>
      <c r="P14" s="53"/>
      <c r="Q14" s="53"/>
      <c r="R14" s="53"/>
      <c r="S14" s="53"/>
      <c r="T14" s="53"/>
      <c r="U14" s="53"/>
      <c r="V14" s="53"/>
      <c r="W14" s="53"/>
      <c r="X14" s="53"/>
      <c r="Y14" s="53"/>
    </row>
    <row r="15">
      <c r="A15" s="53" t="str">
        <f t="shared" si="1"/>
        <v>TRNALBXXMKDXX</v>
      </c>
      <c r="B15" s="62" t="s">
        <v>622</v>
      </c>
      <c r="C15" s="62" t="s">
        <v>632</v>
      </c>
      <c r="D15" s="51" t="s">
        <v>108</v>
      </c>
      <c r="E15" s="53"/>
      <c r="F15" s="53"/>
      <c r="G15" s="51"/>
      <c r="H15" s="51"/>
      <c r="I15" s="51"/>
      <c r="J15" s="51"/>
      <c r="K15" s="53"/>
      <c r="L15" s="53">
        <f t="shared" si="2"/>
        <v>105531.8</v>
      </c>
      <c r="M15" s="53">
        <f t="shared" si="3"/>
        <v>300600.4</v>
      </c>
      <c r="N15" s="53" t="b">
        <f t="shared" si="4"/>
        <v>0</v>
      </c>
      <c r="O15" s="51">
        <v>13.0</v>
      </c>
      <c r="P15" s="53"/>
      <c r="Q15" s="53"/>
      <c r="R15" s="53"/>
      <c r="S15" s="53"/>
      <c r="T15" s="53"/>
      <c r="U15" s="53"/>
      <c r="V15" s="53"/>
      <c r="W15" s="53"/>
      <c r="X15" s="53"/>
      <c r="Y15" s="53"/>
    </row>
    <row r="16">
      <c r="A16" s="53" t="str">
        <f t="shared" si="1"/>
        <v>TRNALBXXMNEXX</v>
      </c>
      <c r="B16" s="62" t="s">
        <v>622</v>
      </c>
      <c r="C16" s="62" t="s">
        <v>634</v>
      </c>
      <c r="D16" s="51" t="s">
        <v>108</v>
      </c>
      <c r="E16" s="53"/>
      <c r="F16" s="53"/>
      <c r="G16" s="51"/>
      <c r="H16" s="51"/>
      <c r="I16" s="51"/>
      <c r="J16" s="51"/>
      <c r="K16" s="53"/>
      <c r="L16" s="53">
        <f t="shared" si="2"/>
        <v>106311.2</v>
      </c>
      <c r="M16" s="53">
        <f t="shared" si="3"/>
        <v>300838.2</v>
      </c>
      <c r="N16" s="53" t="b">
        <f t="shared" si="4"/>
        <v>0</v>
      </c>
      <c r="O16" s="51">
        <v>14.0</v>
      </c>
      <c r="P16" s="53"/>
      <c r="Q16" s="53"/>
      <c r="R16" s="53"/>
      <c r="S16" s="53"/>
      <c r="T16" s="53"/>
      <c r="U16" s="53"/>
      <c r="V16" s="53"/>
      <c r="W16" s="53"/>
      <c r="X16" s="53"/>
      <c r="Y16" s="53"/>
    </row>
    <row r="17">
      <c r="A17" s="53" t="str">
        <f t="shared" si="1"/>
        <v>TRNALBXXSRBXX</v>
      </c>
      <c r="B17" s="62" t="s">
        <v>622</v>
      </c>
      <c r="C17" s="62" t="s">
        <v>637</v>
      </c>
      <c r="D17" s="51" t="s">
        <v>108</v>
      </c>
      <c r="E17" s="53"/>
      <c r="F17" s="53"/>
      <c r="G17" s="62"/>
      <c r="H17" s="51"/>
      <c r="I17" s="51"/>
      <c r="J17" s="51"/>
      <c r="K17" s="53"/>
      <c r="L17" s="53">
        <f t="shared" si="2"/>
        <v>107090.6</v>
      </c>
      <c r="M17" s="53">
        <f t="shared" si="3"/>
        <v>301076</v>
      </c>
      <c r="N17" s="53" t="b">
        <f t="shared" si="4"/>
        <v>0</v>
      </c>
      <c r="O17" s="51">
        <v>15.0</v>
      </c>
      <c r="P17" s="53"/>
      <c r="Q17" s="53"/>
      <c r="R17" s="53"/>
      <c r="S17" s="53"/>
      <c r="T17" s="53"/>
      <c r="U17" s="53"/>
      <c r="V17" s="53"/>
      <c r="W17" s="53"/>
      <c r="X17" s="53"/>
      <c r="Y17" s="53"/>
    </row>
    <row r="18">
      <c r="A18" s="53" t="str">
        <f t="shared" si="1"/>
        <v>TRNAREXXINDWE</v>
      </c>
      <c r="B18" s="62" t="s">
        <v>50</v>
      </c>
      <c r="C18" s="62" t="s">
        <v>51</v>
      </c>
      <c r="D18" s="51" t="s">
        <v>28</v>
      </c>
      <c r="E18" s="53"/>
      <c r="F18" s="53"/>
      <c r="G18" s="62"/>
      <c r="H18" s="51"/>
      <c r="I18" s="51"/>
      <c r="J18" s="51"/>
      <c r="K18" s="53"/>
      <c r="L18" s="53">
        <f t="shared" si="2"/>
        <v>107870</v>
      </c>
      <c r="M18" s="53">
        <f t="shared" si="3"/>
        <v>301313.8</v>
      </c>
      <c r="N18" s="53" t="b">
        <f t="shared" si="4"/>
        <v>0</v>
      </c>
      <c r="O18" s="51">
        <v>16.0</v>
      </c>
      <c r="P18" s="53"/>
      <c r="Q18" s="53"/>
      <c r="R18" s="53"/>
      <c r="S18" s="53"/>
      <c r="T18" s="53"/>
      <c r="U18" s="53"/>
      <c r="V18" s="53"/>
      <c r="W18" s="53"/>
      <c r="X18" s="53"/>
      <c r="Y18" s="53"/>
    </row>
    <row r="19">
      <c r="A19" s="53" t="str">
        <f t="shared" si="1"/>
        <v>TRNAREXXIRNXX</v>
      </c>
      <c r="B19" s="62" t="s">
        <v>50</v>
      </c>
      <c r="C19" s="62" t="s">
        <v>37</v>
      </c>
      <c r="D19" s="51" t="s">
        <v>28</v>
      </c>
      <c r="E19" s="53"/>
      <c r="F19" s="53"/>
      <c r="G19" s="62"/>
      <c r="H19" s="51"/>
      <c r="I19" s="51"/>
      <c r="J19" s="51"/>
      <c r="K19" s="53"/>
      <c r="L19" s="53">
        <f t="shared" si="2"/>
        <v>108649.4</v>
      </c>
      <c r="M19" s="53">
        <f t="shared" si="3"/>
        <v>301551.6</v>
      </c>
      <c r="N19" s="53" t="b">
        <f t="shared" si="4"/>
        <v>0</v>
      </c>
      <c r="O19" s="51">
        <v>17.0</v>
      </c>
      <c r="P19" s="53"/>
      <c r="Q19" s="53"/>
      <c r="R19" s="53"/>
      <c r="S19" s="53"/>
      <c r="T19" s="53"/>
      <c r="U19" s="53"/>
      <c r="V19" s="53"/>
      <c r="W19" s="53"/>
      <c r="X19" s="53"/>
      <c r="Y19" s="53"/>
    </row>
    <row r="20">
      <c r="A20" s="53" t="str">
        <f t="shared" si="1"/>
        <v>TRNAREXXOMNXX</v>
      </c>
      <c r="B20" s="62" t="s">
        <v>50</v>
      </c>
      <c r="C20" s="62" t="s">
        <v>61</v>
      </c>
      <c r="D20" s="51" t="s">
        <v>108</v>
      </c>
      <c r="E20" s="53"/>
      <c r="F20" s="53"/>
      <c r="G20" s="62"/>
      <c r="H20" s="51"/>
      <c r="I20" s="51"/>
      <c r="J20" s="51"/>
      <c r="K20" s="53"/>
      <c r="L20" s="53">
        <f t="shared" si="2"/>
        <v>109428.8</v>
      </c>
      <c r="M20" s="53">
        <f t="shared" si="3"/>
        <v>301789.4</v>
      </c>
      <c r="N20" s="53" t="b">
        <f t="shared" si="4"/>
        <v>0</v>
      </c>
      <c r="O20" s="51">
        <v>18.0</v>
      </c>
      <c r="P20" s="53"/>
      <c r="Q20" s="53"/>
      <c r="R20" s="53"/>
      <c r="S20" s="53"/>
      <c r="T20" s="53"/>
      <c r="U20" s="53"/>
      <c r="V20" s="53"/>
      <c r="W20" s="53"/>
      <c r="X20" s="53"/>
      <c r="Y20" s="53"/>
    </row>
    <row r="21">
      <c r="A21" s="53" t="str">
        <f t="shared" si="1"/>
        <v>TRNAREXXSAUXX</v>
      </c>
      <c r="B21" s="62" t="s">
        <v>50</v>
      </c>
      <c r="C21" s="62" t="s">
        <v>65</v>
      </c>
      <c r="D21" s="51" t="s">
        <v>108</v>
      </c>
      <c r="E21" s="53"/>
      <c r="F21" s="53"/>
      <c r="G21" s="62"/>
      <c r="H21" s="53"/>
      <c r="I21" s="53"/>
      <c r="J21" s="53"/>
      <c r="K21" s="53"/>
      <c r="L21" s="53">
        <f t="shared" si="2"/>
        <v>110208.2</v>
      </c>
      <c r="M21" s="53">
        <f t="shared" si="3"/>
        <v>302027.2</v>
      </c>
      <c r="N21" s="53" t="b">
        <f t="shared" si="4"/>
        <v>0</v>
      </c>
      <c r="O21" s="51">
        <v>19.0</v>
      </c>
      <c r="P21" s="53"/>
      <c r="Q21" s="53"/>
      <c r="R21" s="53"/>
      <c r="S21" s="53"/>
      <c r="T21" s="53"/>
      <c r="U21" s="53"/>
      <c r="V21" s="53"/>
      <c r="W21" s="53"/>
      <c r="X21" s="53"/>
      <c r="Y21" s="53"/>
    </row>
    <row r="22">
      <c r="A22" s="53" t="str">
        <f t="shared" si="1"/>
        <v>TRNARGXXBOLXX</v>
      </c>
      <c r="B22" s="62" t="s">
        <v>388</v>
      </c>
      <c r="C22" s="62" t="s">
        <v>389</v>
      </c>
      <c r="D22" s="51" t="s">
        <v>108</v>
      </c>
      <c r="E22" s="53"/>
      <c r="F22" s="53"/>
      <c r="G22" s="62"/>
      <c r="H22" s="53"/>
      <c r="I22" s="53"/>
      <c r="J22" s="53"/>
      <c r="K22" s="53"/>
      <c r="L22" s="53">
        <f t="shared" si="2"/>
        <v>110987.6</v>
      </c>
      <c r="M22" s="53">
        <f t="shared" si="3"/>
        <v>302265</v>
      </c>
      <c r="N22" s="53" t="b">
        <f t="shared" si="4"/>
        <v>0</v>
      </c>
      <c r="O22" s="51">
        <v>20.0</v>
      </c>
      <c r="P22" s="53"/>
      <c r="Q22" s="53"/>
      <c r="R22" s="53"/>
      <c r="S22" s="53"/>
      <c r="T22" s="53"/>
      <c r="U22" s="53"/>
      <c r="V22" s="53"/>
      <c r="W22" s="53"/>
      <c r="X22" s="53"/>
      <c r="Y22" s="53"/>
    </row>
    <row r="23">
      <c r="A23" s="53" t="str">
        <f t="shared" si="1"/>
        <v>TRNARGXXBRASO</v>
      </c>
      <c r="B23" s="62" t="s">
        <v>388</v>
      </c>
      <c r="C23" s="62" t="s">
        <v>639</v>
      </c>
      <c r="D23" s="51" t="s">
        <v>108</v>
      </c>
      <c r="E23" s="53"/>
      <c r="F23" s="53"/>
      <c r="G23" s="62"/>
      <c r="H23" s="53"/>
      <c r="I23" s="53"/>
      <c r="J23" s="53"/>
      <c r="K23" s="53"/>
      <c r="L23" s="53">
        <f t="shared" si="2"/>
        <v>111767</v>
      </c>
      <c r="M23" s="53">
        <f t="shared" si="3"/>
        <v>302502.8</v>
      </c>
      <c r="N23" s="53" t="b">
        <f t="shared" si="4"/>
        <v>0</v>
      </c>
      <c r="O23" s="51">
        <v>21.0</v>
      </c>
      <c r="P23" s="53"/>
      <c r="Q23" s="53"/>
      <c r="R23" s="53"/>
      <c r="S23" s="53"/>
      <c r="T23" s="53"/>
      <c r="U23" s="53"/>
      <c r="V23" s="53"/>
      <c r="W23" s="53"/>
      <c r="X23" s="53"/>
      <c r="Y23" s="53"/>
    </row>
    <row r="24">
      <c r="A24" s="53" t="str">
        <f t="shared" si="1"/>
        <v>TRNARGXXCHLXX</v>
      </c>
      <c r="B24" s="62" t="s">
        <v>388</v>
      </c>
      <c r="C24" s="62" t="s">
        <v>394</v>
      </c>
      <c r="D24" s="51" t="s">
        <v>108</v>
      </c>
      <c r="E24" s="53"/>
      <c r="F24" s="53"/>
      <c r="G24" s="62"/>
      <c r="H24" s="53"/>
      <c r="I24" s="53"/>
      <c r="J24" s="53"/>
      <c r="K24" s="53"/>
      <c r="L24" s="53">
        <f t="shared" si="2"/>
        <v>112546.4</v>
      </c>
      <c r="M24" s="53">
        <f t="shared" si="3"/>
        <v>302740.6</v>
      </c>
      <c r="N24" s="53" t="b">
        <f t="shared" si="4"/>
        <v>0</v>
      </c>
      <c r="O24" s="51">
        <v>22.0</v>
      </c>
      <c r="P24" s="53"/>
      <c r="Q24" s="53"/>
      <c r="R24" s="53"/>
      <c r="S24" s="53"/>
      <c r="T24" s="53"/>
      <c r="U24" s="53"/>
      <c r="V24" s="53"/>
      <c r="W24" s="53"/>
      <c r="X24" s="53"/>
      <c r="Y24" s="53"/>
    </row>
    <row r="25">
      <c r="A25" s="53" t="str">
        <f t="shared" si="1"/>
        <v>TRNARGXXPRYXX</v>
      </c>
      <c r="B25" s="62" t="s">
        <v>388</v>
      </c>
      <c r="C25" s="62" t="s">
        <v>400</v>
      </c>
      <c r="D25" s="51" t="s">
        <v>108</v>
      </c>
      <c r="E25" s="53"/>
      <c r="F25" s="53"/>
      <c r="G25" s="62"/>
      <c r="H25" s="53"/>
      <c r="I25" s="53"/>
      <c r="J25" s="53"/>
      <c r="K25" s="53"/>
      <c r="L25" s="53">
        <f t="shared" si="2"/>
        <v>113325.8</v>
      </c>
      <c r="M25" s="53">
        <f t="shared" si="3"/>
        <v>302978.4</v>
      </c>
      <c r="N25" s="53" t="b">
        <f t="shared" si="4"/>
        <v>0</v>
      </c>
      <c r="O25" s="51">
        <v>23.0</v>
      </c>
      <c r="P25" s="53"/>
      <c r="Q25" s="53"/>
      <c r="R25" s="53"/>
      <c r="S25" s="53"/>
      <c r="T25" s="53"/>
      <c r="U25" s="53"/>
      <c r="V25" s="53"/>
      <c r="W25" s="53"/>
      <c r="X25" s="53"/>
      <c r="Y25" s="53"/>
    </row>
    <row r="26">
      <c r="A26" s="53" t="str">
        <f t="shared" si="1"/>
        <v>TRNARGXXURYXX</v>
      </c>
      <c r="B26" s="62" t="s">
        <v>388</v>
      </c>
      <c r="C26" s="62" t="s">
        <v>408</v>
      </c>
      <c r="D26" s="51" t="s">
        <v>108</v>
      </c>
      <c r="E26" s="53"/>
      <c r="F26" s="53"/>
      <c r="G26" s="62"/>
      <c r="H26" s="53"/>
      <c r="I26" s="53"/>
      <c r="J26" s="53"/>
      <c r="K26" s="53"/>
      <c r="L26" s="53">
        <f t="shared" si="2"/>
        <v>114105.2</v>
      </c>
      <c r="M26" s="53">
        <f t="shared" si="3"/>
        <v>303216.2</v>
      </c>
      <c r="N26" s="53" t="b">
        <f t="shared" si="4"/>
        <v>0</v>
      </c>
      <c r="O26" s="51">
        <v>24.0</v>
      </c>
      <c r="P26" s="53"/>
      <c r="Q26" s="53"/>
      <c r="R26" s="53"/>
      <c r="S26" s="53"/>
      <c r="T26" s="53"/>
      <c r="U26" s="53"/>
      <c r="V26" s="53"/>
      <c r="W26" s="53"/>
      <c r="X26" s="53"/>
      <c r="Y26" s="53"/>
    </row>
    <row r="27">
      <c r="A27" s="53" t="str">
        <f t="shared" si="1"/>
        <v>TRNARMXXAZEXX</v>
      </c>
      <c r="B27" s="62" t="s">
        <v>68</v>
      </c>
      <c r="C27" s="62" t="s">
        <v>69</v>
      </c>
      <c r="D27" s="51" t="s">
        <v>108</v>
      </c>
      <c r="E27" s="53"/>
      <c r="F27" s="53"/>
      <c r="G27" s="62"/>
      <c r="H27" s="53"/>
      <c r="I27" s="53"/>
      <c r="J27" s="53"/>
      <c r="K27" s="53"/>
      <c r="L27" s="53">
        <f t="shared" si="2"/>
        <v>114884.6</v>
      </c>
      <c r="M27" s="53">
        <f t="shared" si="3"/>
        <v>303454</v>
      </c>
      <c r="N27" s="53" t="b">
        <f t="shared" si="4"/>
        <v>0</v>
      </c>
      <c r="O27" s="51">
        <v>25.0</v>
      </c>
      <c r="P27" s="53"/>
      <c r="Q27" s="53"/>
      <c r="R27" s="53"/>
      <c r="S27" s="53"/>
      <c r="T27" s="53"/>
      <c r="U27" s="53"/>
      <c r="V27" s="53"/>
      <c r="W27" s="53"/>
      <c r="X27" s="53"/>
      <c r="Y27" s="53"/>
    </row>
    <row r="28">
      <c r="A28" s="53" t="str">
        <f t="shared" si="1"/>
        <v>TRNARMXXGEOXX</v>
      </c>
      <c r="B28" s="62" t="s">
        <v>68</v>
      </c>
      <c r="C28" s="62" t="s">
        <v>73</v>
      </c>
      <c r="D28" s="51" t="s">
        <v>108</v>
      </c>
      <c r="E28" s="53"/>
      <c r="F28" s="53"/>
      <c r="G28" s="62"/>
      <c r="H28" s="53"/>
      <c r="I28" s="53"/>
      <c r="J28" s="53"/>
      <c r="K28" s="53"/>
      <c r="L28" s="53">
        <f t="shared" si="2"/>
        <v>115664</v>
      </c>
      <c r="M28" s="53">
        <f t="shared" si="3"/>
        <v>303691.8</v>
      </c>
      <c r="N28" s="53" t="b">
        <f t="shared" si="4"/>
        <v>0</v>
      </c>
      <c r="O28" s="51">
        <v>26.0</v>
      </c>
      <c r="P28" s="53"/>
      <c r="Q28" s="53"/>
      <c r="R28" s="53"/>
      <c r="S28" s="53"/>
      <c r="T28" s="53"/>
      <c r="U28" s="53"/>
      <c r="V28" s="53"/>
      <c r="W28" s="53"/>
      <c r="X28" s="53"/>
      <c r="Y28" s="53"/>
    </row>
    <row r="29">
      <c r="A29" s="53" t="str">
        <f t="shared" si="1"/>
        <v>TRNARMXXIRNXX</v>
      </c>
      <c r="B29" s="62" t="s">
        <v>68</v>
      </c>
      <c r="C29" s="62" t="s">
        <v>37</v>
      </c>
      <c r="D29" s="51" t="s">
        <v>108</v>
      </c>
      <c r="E29" s="53"/>
      <c r="F29" s="53"/>
      <c r="G29" s="62"/>
      <c r="H29" s="53"/>
      <c r="I29" s="53"/>
      <c r="J29" s="53"/>
      <c r="K29" s="53"/>
      <c r="L29" s="53">
        <f t="shared" si="2"/>
        <v>116443.4</v>
      </c>
      <c r="M29" s="53">
        <f t="shared" si="3"/>
        <v>303929.6</v>
      </c>
      <c r="N29" s="53" t="b">
        <f t="shared" si="4"/>
        <v>0</v>
      </c>
      <c r="O29" s="51">
        <v>27.0</v>
      </c>
      <c r="P29" s="53"/>
      <c r="Q29" s="53"/>
      <c r="R29" s="53"/>
      <c r="S29" s="53"/>
      <c r="T29" s="53"/>
      <c r="U29" s="53"/>
      <c r="V29" s="53"/>
      <c r="W29" s="53"/>
      <c r="X29" s="53"/>
      <c r="Y29" s="53"/>
    </row>
    <row r="30">
      <c r="A30" s="53" t="str">
        <f t="shared" si="1"/>
        <v>TRNARMXXTURXX</v>
      </c>
      <c r="B30" s="62" t="s">
        <v>68</v>
      </c>
      <c r="C30" s="62" t="s">
        <v>82</v>
      </c>
      <c r="D30" s="51" t="s">
        <v>108</v>
      </c>
      <c r="E30" s="53"/>
      <c r="F30" s="53"/>
      <c r="G30" s="62"/>
      <c r="H30" s="53"/>
      <c r="I30" s="53"/>
      <c r="J30" s="53"/>
      <c r="K30" s="53"/>
      <c r="L30" s="53">
        <f t="shared" si="2"/>
        <v>117222.8</v>
      </c>
      <c r="M30" s="53">
        <f t="shared" si="3"/>
        <v>304167.4</v>
      </c>
      <c r="N30" s="53" t="b">
        <f t="shared" si="4"/>
        <v>0</v>
      </c>
      <c r="O30" s="51">
        <v>28.0</v>
      </c>
      <c r="P30" s="53"/>
      <c r="Q30" s="53"/>
      <c r="R30" s="53"/>
      <c r="S30" s="53"/>
      <c r="T30" s="53"/>
      <c r="U30" s="53"/>
      <c r="V30" s="53"/>
      <c r="W30" s="53"/>
      <c r="X30" s="53"/>
      <c r="Y30" s="53"/>
    </row>
    <row r="31">
      <c r="A31" s="53" t="str">
        <f t="shared" si="1"/>
        <v>TRNAUSNTAUSQL</v>
      </c>
      <c r="B31" s="62" t="s">
        <v>413</v>
      </c>
      <c r="C31" s="62" t="s">
        <v>414</v>
      </c>
      <c r="D31" s="51" t="s">
        <v>108</v>
      </c>
      <c r="E31" s="53"/>
      <c r="F31" s="53"/>
      <c r="G31" s="62"/>
      <c r="H31" s="53"/>
      <c r="I31" s="53"/>
      <c r="J31" s="53"/>
      <c r="K31" s="53"/>
      <c r="L31" s="53">
        <f t="shared" si="2"/>
        <v>118002.2</v>
      </c>
      <c r="M31" s="53">
        <f t="shared" si="3"/>
        <v>304405.2</v>
      </c>
      <c r="N31" s="53" t="b">
        <f t="shared" si="4"/>
        <v>0</v>
      </c>
      <c r="O31" s="51">
        <v>29.0</v>
      </c>
      <c r="P31" s="53"/>
      <c r="Q31" s="53"/>
      <c r="R31" s="53"/>
      <c r="S31" s="53"/>
      <c r="T31" s="53"/>
      <c r="U31" s="53"/>
      <c r="V31" s="53"/>
      <c r="W31" s="53"/>
      <c r="X31" s="53"/>
      <c r="Y31" s="53"/>
    </row>
    <row r="32">
      <c r="A32" s="53" t="str">
        <f t="shared" si="1"/>
        <v>TRNAUSNTAUSSA</v>
      </c>
      <c r="B32" s="62" t="s">
        <v>413</v>
      </c>
      <c r="C32" s="62" t="s">
        <v>418</v>
      </c>
      <c r="D32" s="51" t="s">
        <v>108</v>
      </c>
      <c r="E32" s="53"/>
      <c r="F32" s="53"/>
      <c r="G32" s="62"/>
      <c r="H32" s="53"/>
      <c r="I32" s="53"/>
      <c r="J32" s="53"/>
      <c r="K32" s="53"/>
      <c r="L32" s="53">
        <f t="shared" si="2"/>
        <v>118781.6</v>
      </c>
      <c r="M32" s="53">
        <f t="shared" si="3"/>
        <v>304643</v>
      </c>
      <c r="N32" s="53" t="b">
        <f t="shared" si="4"/>
        <v>0</v>
      </c>
      <c r="O32" s="51">
        <v>30.0</v>
      </c>
      <c r="P32" s="53"/>
      <c r="Q32" s="53"/>
      <c r="R32" s="53"/>
      <c r="S32" s="53"/>
      <c r="T32" s="53"/>
      <c r="U32" s="53"/>
      <c r="V32" s="53"/>
      <c r="W32" s="53"/>
      <c r="X32" s="53"/>
      <c r="Y32" s="53"/>
    </row>
    <row r="33">
      <c r="A33" s="53" t="str">
        <f t="shared" si="1"/>
        <v>TRNAUSNTAUSWA</v>
      </c>
      <c r="B33" s="62" t="s">
        <v>413</v>
      </c>
      <c r="C33" s="62" t="s">
        <v>420</v>
      </c>
      <c r="D33" s="51" t="s">
        <v>108</v>
      </c>
      <c r="E33" s="53"/>
      <c r="F33" s="53"/>
      <c r="G33" s="62"/>
      <c r="H33" s="53"/>
      <c r="I33" s="53"/>
      <c r="J33" s="53"/>
      <c r="K33" s="53"/>
      <c r="L33" s="53">
        <f t="shared" si="2"/>
        <v>119561</v>
      </c>
      <c r="M33" s="53">
        <f t="shared" si="3"/>
        <v>304880.8</v>
      </c>
      <c r="N33" s="53" t="b">
        <f t="shared" si="4"/>
        <v>0</v>
      </c>
      <c r="O33" s="51">
        <v>31.0</v>
      </c>
      <c r="P33" s="53"/>
      <c r="Q33" s="53"/>
      <c r="R33" s="53"/>
      <c r="S33" s="53"/>
      <c r="T33" s="53"/>
      <c r="U33" s="53"/>
      <c r="V33" s="53"/>
      <c r="W33" s="53"/>
      <c r="X33" s="53"/>
      <c r="Y33" s="53"/>
    </row>
    <row r="34">
      <c r="A34" s="53" t="str">
        <f t="shared" si="1"/>
        <v>TRNAUSQLAUSSA</v>
      </c>
      <c r="B34" s="62" t="s">
        <v>414</v>
      </c>
      <c r="C34" s="62" t="s">
        <v>418</v>
      </c>
      <c r="D34" s="51" t="s">
        <v>108</v>
      </c>
      <c r="E34" s="53"/>
      <c r="F34" s="53"/>
      <c r="G34" s="62"/>
      <c r="H34" s="53"/>
      <c r="I34" s="53"/>
      <c r="J34" s="53"/>
      <c r="K34" s="53"/>
      <c r="L34" s="53">
        <f t="shared" si="2"/>
        <v>120340.4</v>
      </c>
      <c r="M34" s="53">
        <f t="shared" si="3"/>
        <v>305118.6</v>
      </c>
      <c r="N34" s="53" t="b">
        <f t="shared" si="4"/>
        <v>0</v>
      </c>
      <c r="O34" s="51">
        <v>32.0</v>
      </c>
      <c r="P34" s="53"/>
      <c r="Q34" s="53"/>
      <c r="R34" s="53"/>
      <c r="S34" s="53"/>
      <c r="T34" s="53"/>
      <c r="U34" s="53"/>
      <c r="V34" s="53"/>
      <c r="W34" s="53"/>
      <c r="X34" s="53"/>
      <c r="Y34" s="53"/>
    </row>
    <row r="35">
      <c r="A35" s="53" t="str">
        <f t="shared" si="1"/>
        <v>TRNAUSQLAUSSW</v>
      </c>
      <c r="B35" s="62" t="s">
        <v>414</v>
      </c>
      <c r="C35" s="62" t="s">
        <v>427</v>
      </c>
      <c r="D35" s="51" t="s">
        <v>108</v>
      </c>
      <c r="E35" s="53"/>
      <c r="F35" s="53"/>
      <c r="G35" s="62"/>
      <c r="H35" s="53"/>
      <c r="I35" s="53"/>
      <c r="J35" s="53"/>
      <c r="K35" s="53"/>
      <c r="L35" s="53">
        <f t="shared" si="2"/>
        <v>121119.8</v>
      </c>
      <c r="M35" s="53">
        <f t="shared" si="3"/>
        <v>305356.4</v>
      </c>
      <c r="N35" s="53" t="b">
        <f t="shared" si="4"/>
        <v>0</v>
      </c>
      <c r="O35" s="51">
        <v>33.0</v>
      </c>
      <c r="P35" s="53"/>
      <c r="Q35" s="53"/>
      <c r="R35" s="53"/>
      <c r="S35" s="53"/>
      <c r="T35" s="53"/>
      <c r="U35" s="53"/>
      <c r="V35" s="53"/>
      <c r="W35" s="53"/>
      <c r="X35" s="53"/>
      <c r="Y35" s="53"/>
    </row>
    <row r="36">
      <c r="A36" s="53" t="str">
        <f t="shared" si="1"/>
        <v>TRNAUSQLPNGXX</v>
      </c>
      <c r="B36" s="62" t="s">
        <v>414</v>
      </c>
      <c r="C36" s="62" t="s">
        <v>434</v>
      </c>
      <c r="D36" s="51" t="s">
        <v>28</v>
      </c>
      <c r="E36" s="53"/>
      <c r="F36" s="53"/>
      <c r="G36" s="62"/>
      <c r="H36" s="53"/>
      <c r="I36" s="53"/>
      <c r="J36" s="53"/>
      <c r="K36" s="53"/>
      <c r="L36" s="53">
        <f t="shared" si="2"/>
        <v>121899.2</v>
      </c>
      <c r="M36" s="53">
        <f t="shared" si="3"/>
        <v>305594.2</v>
      </c>
      <c r="N36" s="53" t="b">
        <f t="shared" si="4"/>
        <v>0</v>
      </c>
      <c r="O36" s="51">
        <v>34.0</v>
      </c>
      <c r="P36" s="53"/>
      <c r="Q36" s="53"/>
      <c r="R36" s="53"/>
      <c r="S36" s="53"/>
      <c r="T36" s="53"/>
      <c r="U36" s="53"/>
      <c r="V36" s="53"/>
      <c r="W36" s="53"/>
      <c r="X36" s="53"/>
      <c r="Y36" s="53"/>
    </row>
    <row r="37">
      <c r="A37" s="53" t="str">
        <f t="shared" si="1"/>
        <v>TRNAUSSAAUSSW</v>
      </c>
      <c r="B37" s="62" t="s">
        <v>418</v>
      </c>
      <c r="C37" s="62" t="s">
        <v>427</v>
      </c>
      <c r="D37" s="51" t="s">
        <v>108</v>
      </c>
      <c r="E37" s="53"/>
      <c r="F37" s="53"/>
      <c r="G37" s="62"/>
      <c r="H37" s="53"/>
      <c r="I37" s="53"/>
      <c r="J37" s="53"/>
      <c r="K37" s="53"/>
      <c r="L37" s="53">
        <f t="shared" si="2"/>
        <v>122678.6</v>
      </c>
      <c r="M37" s="53">
        <f t="shared" si="3"/>
        <v>305832</v>
      </c>
      <c r="N37" s="53" t="b">
        <f t="shared" si="4"/>
        <v>0</v>
      </c>
      <c r="O37" s="51">
        <v>35.0</v>
      </c>
      <c r="P37" s="53"/>
      <c r="Q37" s="53"/>
      <c r="R37" s="53"/>
      <c r="S37" s="53"/>
      <c r="T37" s="53"/>
      <c r="U37" s="53"/>
      <c r="V37" s="53"/>
      <c r="W37" s="53"/>
      <c r="X37" s="53"/>
      <c r="Y37" s="53"/>
    </row>
    <row r="38">
      <c r="A38" s="53" t="str">
        <f t="shared" si="1"/>
        <v>TRNAUSSAAUSVI</v>
      </c>
      <c r="B38" s="62" t="s">
        <v>418</v>
      </c>
      <c r="C38" s="62" t="s">
        <v>440</v>
      </c>
      <c r="D38" s="51" t="s">
        <v>108</v>
      </c>
      <c r="E38" s="53"/>
      <c r="F38" s="53"/>
      <c r="G38" s="62"/>
      <c r="H38" s="53"/>
      <c r="I38" s="53"/>
      <c r="J38" s="53"/>
      <c r="K38" s="53"/>
      <c r="L38" s="53">
        <f t="shared" si="2"/>
        <v>123458</v>
      </c>
      <c r="M38" s="53">
        <f t="shared" si="3"/>
        <v>306069.8</v>
      </c>
      <c r="N38" s="53" t="b">
        <f t="shared" si="4"/>
        <v>0</v>
      </c>
      <c r="O38" s="51">
        <v>36.0</v>
      </c>
      <c r="P38" s="53"/>
      <c r="Q38" s="53"/>
      <c r="R38" s="53"/>
      <c r="S38" s="53"/>
      <c r="T38" s="53"/>
      <c r="U38" s="53"/>
      <c r="V38" s="53"/>
      <c r="W38" s="53"/>
      <c r="X38" s="53"/>
      <c r="Y38" s="53"/>
    </row>
    <row r="39">
      <c r="A39" s="53" t="str">
        <f t="shared" si="1"/>
        <v>TRNAUSSAAUSWA</v>
      </c>
      <c r="B39" s="62" t="s">
        <v>418</v>
      </c>
      <c r="C39" s="62" t="s">
        <v>420</v>
      </c>
      <c r="D39" s="51" t="s">
        <v>108</v>
      </c>
      <c r="E39" s="53"/>
      <c r="F39" s="53"/>
      <c r="G39" s="62"/>
      <c r="H39" s="53"/>
      <c r="I39" s="53"/>
      <c r="J39" s="53"/>
      <c r="K39" s="53"/>
      <c r="L39" s="53">
        <f t="shared" si="2"/>
        <v>124237.4</v>
      </c>
      <c r="M39" s="53">
        <f t="shared" si="3"/>
        <v>306307.6</v>
      </c>
      <c r="N39" s="53" t="b">
        <f t="shared" si="4"/>
        <v>0</v>
      </c>
      <c r="O39" s="51">
        <v>37.0</v>
      </c>
      <c r="P39" s="53"/>
      <c r="Q39" s="53"/>
      <c r="R39" s="53"/>
      <c r="S39" s="53"/>
      <c r="T39" s="53"/>
      <c r="U39" s="53"/>
      <c r="V39" s="53"/>
      <c r="W39" s="53"/>
      <c r="X39" s="53"/>
      <c r="Y39" s="53"/>
    </row>
    <row r="40">
      <c r="A40" s="53" t="str">
        <f t="shared" si="1"/>
        <v>TRNAUSSWAUSVI</v>
      </c>
      <c r="B40" s="62" t="s">
        <v>427</v>
      </c>
      <c r="C40" s="62" t="s">
        <v>440</v>
      </c>
      <c r="D40" s="51" t="s">
        <v>108</v>
      </c>
      <c r="E40" s="53"/>
      <c r="F40" s="53"/>
      <c r="G40" s="62"/>
      <c r="H40" s="53"/>
      <c r="I40" s="53"/>
      <c r="J40" s="53"/>
      <c r="K40" s="53"/>
      <c r="L40" s="53">
        <f t="shared" si="2"/>
        <v>125016.8</v>
      </c>
      <c r="M40" s="53">
        <f t="shared" si="3"/>
        <v>306545.4</v>
      </c>
      <c r="N40" s="53" t="b">
        <f t="shared" si="4"/>
        <v>0</v>
      </c>
      <c r="O40" s="51">
        <v>38.0</v>
      </c>
      <c r="P40" s="53"/>
      <c r="Q40" s="53"/>
      <c r="R40" s="53"/>
      <c r="S40" s="53"/>
      <c r="T40" s="53"/>
      <c r="U40" s="53"/>
      <c r="V40" s="53"/>
      <c r="W40" s="53"/>
      <c r="X40" s="53"/>
      <c r="Y40" s="53"/>
    </row>
    <row r="41">
      <c r="A41" s="53" t="str">
        <f t="shared" si="1"/>
        <v>TRNAUSTAAUSVI</v>
      </c>
      <c r="B41" s="62" t="s">
        <v>548</v>
      </c>
      <c r="C41" s="62" t="s">
        <v>440</v>
      </c>
      <c r="D41" s="51" t="s">
        <v>28</v>
      </c>
      <c r="E41" s="53"/>
      <c r="F41" s="53"/>
      <c r="G41" s="62"/>
      <c r="H41" s="53"/>
      <c r="I41" s="53"/>
      <c r="J41" s="53"/>
      <c r="K41" s="53"/>
      <c r="L41" s="53">
        <f t="shared" si="2"/>
        <v>125796.2</v>
      </c>
      <c r="M41" s="53">
        <f t="shared" si="3"/>
        <v>306783.2</v>
      </c>
      <c r="N41" s="53" t="b">
        <f t="shared" si="4"/>
        <v>0</v>
      </c>
      <c r="O41" s="51">
        <v>39.0</v>
      </c>
      <c r="P41" s="53"/>
      <c r="Q41" s="53"/>
      <c r="R41" s="53"/>
      <c r="S41" s="53"/>
      <c r="T41" s="53"/>
      <c r="U41" s="53"/>
      <c r="V41" s="53"/>
      <c r="W41" s="53"/>
      <c r="X41" s="53"/>
      <c r="Y41" s="53"/>
    </row>
    <row r="42">
      <c r="A42" s="53" t="str">
        <f t="shared" si="1"/>
        <v>TRNAUSWAIDNNU</v>
      </c>
      <c r="B42" s="51" t="s">
        <v>420</v>
      </c>
      <c r="C42" s="51" t="s">
        <v>114</v>
      </c>
      <c r="D42" s="51" t="s">
        <v>28</v>
      </c>
      <c r="E42" s="53"/>
      <c r="F42" s="53"/>
      <c r="G42" s="62"/>
      <c r="H42" s="53"/>
      <c r="I42" s="53"/>
      <c r="J42" s="53"/>
      <c r="K42" s="53"/>
      <c r="L42" s="53">
        <f t="shared" si="2"/>
        <v>126575.6</v>
      </c>
      <c r="M42" s="53">
        <f t="shared" si="3"/>
        <v>307021</v>
      </c>
      <c r="N42" s="53" t="b">
        <f t="shared" si="4"/>
        <v>0</v>
      </c>
      <c r="O42" s="51">
        <v>40.0</v>
      </c>
      <c r="P42" s="53"/>
      <c r="Q42" s="53"/>
      <c r="R42" s="53"/>
      <c r="S42" s="53"/>
      <c r="T42" s="53"/>
      <c r="U42" s="53"/>
      <c r="V42" s="53"/>
      <c r="W42" s="53"/>
      <c r="X42" s="53"/>
      <c r="Y42" s="53"/>
    </row>
    <row r="43">
      <c r="A43" s="53" t="str">
        <f t="shared" si="1"/>
        <v>TRNAUSWATLSXX</v>
      </c>
      <c r="B43" s="62" t="s">
        <v>420</v>
      </c>
      <c r="C43" s="62" t="s">
        <v>454</v>
      </c>
      <c r="D43" s="51" t="s">
        <v>28</v>
      </c>
      <c r="E43" s="53"/>
      <c r="F43" s="53"/>
      <c r="G43" s="62"/>
      <c r="H43" s="53"/>
      <c r="I43" s="53"/>
      <c r="J43" s="53"/>
      <c r="K43" s="53"/>
      <c r="L43" s="53">
        <f t="shared" si="2"/>
        <v>127355</v>
      </c>
      <c r="M43" s="53">
        <f t="shared" si="3"/>
        <v>307258.8</v>
      </c>
      <c r="N43" s="53" t="b">
        <f t="shared" si="4"/>
        <v>0</v>
      </c>
      <c r="O43" s="51">
        <v>41.0</v>
      </c>
      <c r="P43" s="53"/>
      <c r="Q43" s="53"/>
      <c r="R43" s="53"/>
      <c r="S43" s="53"/>
      <c r="T43" s="53"/>
      <c r="U43" s="53"/>
      <c r="V43" s="53"/>
      <c r="W43" s="53"/>
      <c r="X43" s="53"/>
      <c r="Y43" s="53"/>
    </row>
    <row r="44">
      <c r="A44" s="53" t="str">
        <f t="shared" si="1"/>
        <v>TRNAUTXXCHEXX</v>
      </c>
      <c r="B44" s="62" t="s">
        <v>645</v>
      </c>
      <c r="C44" s="62" t="s">
        <v>646</v>
      </c>
      <c r="D44" s="51" t="s">
        <v>108</v>
      </c>
      <c r="E44" s="53"/>
      <c r="F44" s="53"/>
      <c r="G44" s="62"/>
      <c r="H44" s="53"/>
      <c r="I44" s="53"/>
      <c r="J44" s="53"/>
      <c r="K44" s="53"/>
      <c r="L44" s="53">
        <f t="shared" si="2"/>
        <v>128134.4</v>
      </c>
      <c r="M44" s="53">
        <f t="shared" si="3"/>
        <v>307496.6</v>
      </c>
      <c r="N44" s="53" t="b">
        <f t="shared" si="4"/>
        <v>0</v>
      </c>
      <c r="O44" s="51">
        <v>42.0</v>
      </c>
      <c r="P44" s="53"/>
      <c r="Q44" s="53"/>
      <c r="R44" s="53"/>
      <c r="S44" s="53"/>
      <c r="T44" s="53"/>
      <c r="U44" s="53"/>
      <c r="V44" s="53"/>
      <c r="W44" s="53"/>
      <c r="X44" s="53"/>
      <c r="Y44" s="53"/>
    </row>
    <row r="45">
      <c r="A45" s="53" t="str">
        <f t="shared" si="1"/>
        <v>TRNAUTXXCZEXX</v>
      </c>
      <c r="B45" s="62" t="s">
        <v>645</v>
      </c>
      <c r="C45" s="62" t="s">
        <v>648</v>
      </c>
      <c r="D45" s="51" t="s">
        <v>108</v>
      </c>
      <c r="E45" s="53"/>
      <c r="F45" s="53"/>
      <c r="G45" s="62"/>
      <c r="H45" s="53"/>
      <c r="I45" s="53"/>
      <c r="J45" s="53"/>
      <c r="K45" s="53"/>
      <c r="L45" s="53">
        <f t="shared" si="2"/>
        <v>128913.8</v>
      </c>
      <c r="M45" s="53">
        <f t="shared" si="3"/>
        <v>307734.4</v>
      </c>
      <c r="N45" s="53" t="b">
        <f t="shared" si="4"/>
        <v>0</v>
      </c>
      <c r="O45" s="51">
        <v>43.0</v>
      </c>
      <c r="P45" s="53"/>
      <c r="Q45" s="53"/>
      <c r="R45" s="53"/>
      <c r="S45" s="53"/>
      <c r="T45" s="53"/>
      <c r="U45" s="53"/>
      <c r="V45" s="53"/>
      <c r="W45" s="53"/>
      <c r="X45" s="53"/>
      <c r="Y45" s="53"/>
    </row>
    <row r="46">
      <c r="A46" s="53" t="str">
        <f t="shared" si="1"/>
        <v>TRNAUTXXDEUXX</v>
      </c>
      <c r="B46" s="62" t="s">
        <v>645</v>
      </c>
      <c r="C46" s="62" t="s">
        <v>650</v>
      </c>
      <c r="D46" s="51" t="s">
        <v>108</v>
      </c>
      <c r="E46" s="53"/>
      <c r="F46" s="53"/>
      <c r="G46" s="62"/>
      <c r="H46" s="53"/>
      <c r="I46" s="53"/>
      <c r="J46" s="53"/>
      <c r="K46" s="53"/>
      <c r="L46" s="53">
        <f t="shared" si="2"/>
        <v>129693.2</v>
      </c>
      <c r="M46" s="53">
        <f t="shared" si="3"/>
        <v>307972.2</v>
      </c>
      <c r="N46" s="53" t="b">
        <f t="shared" si="4"/>
        <v>0</v>
      </c>
      <c r="O46" s="51">
        <v>44.0</v>
      </c>
      <c r="P46" s="53"/>
      <c r="Q46" s="53"/>
      <c r="R46" s="53"/>
      <c r="S46" s="53"/>
      <c r="T46" s="53"/>
      <c r="U46" s="53"/>
      <c r="V46" s="53"/>
      <c r="W46" s="53"/>
      <c r="X46" s="53"/>
      <c r="Y46" s="53"/>
    </row>
    <row r="47">
      <c r="A47" s="53" t="str">
        <f t="shared" si="1"/>
        <v>TRNAUTXXHUNXX</v>
      </c>
      <c r="B47" s="62" t="s">
        <v>645</v>
      </c>
      <c r="C47" s="62" t="s">
        <v>653</v>
      </c>
      <c r="D47" s="51" t="s">
        <v>108</v>
      </c>
      <c r="E47" s="53"/>
      <c r="F47" s="53"/>
      <c r="G47" s="62"/>
      <c r="H47" s="53"/>
      <c r="I47" s="53"/>
      <c r="J47" s="53"/>
      <c r="K47" s="53"/>
      <c r="L47" s="53">
        <f t="shared" si="2"/>
        <v>130472.6</v>
      </c>
      <c r="M47" s="53">
        <f t="shared" si="3"/>
        <v>308210</v>
      </c>
      <c r="N47" s="53" t="b">
        <f t="shared" si="4"/>
        <v>0</v>
      </c>
      <c r="O47" s="51">
        <v>45.0</v>
      </c>
      <c r="P47" s="53"/>
      <c r="Q47" s="53"/>
      <c r="R47" s="53"/>
      <c r="S47" s="53"/>
      <c r="T47" s="53"/>
      <c r="U47" s="53"/>
      <c r="V47" s="53"/>
      <c r="W47" s="53"/>
      <c r="X47" s="53"/>
      <c r="Y47" s="53"/>
    </row>
    <row r="48">
      <c r="A48" s="53" t="str">
        <f t="shared" si="1"/>
        <v>TRNAUTXXITAXX</v>
      </c>
      <c r="B48" s="62" t="s">
        <v>645</v>
      </c>
      <c r="C48" s="62" t="s">
        <v>655</v>
      </c>
      <c r="D48" s="51" t="s">
        <v>108</v>
      </c>
      <c r="E48" s="53"/>
      <c r="F48" s="53"/>
      <c r="G48" s="62"/>
      <c r="H48" s="53"/>
      <c r="I48" s="53"/>
      <c r="J48" s="53"/>
      <c r="K48" s="53"/>
      <c r="L48" s="53">
        <f t="shared" si="2"/>
        <v>131252</v>
      </c>
      <c r="M48" s="53">
        <f t="shared" si="3"/>
        <v>308447.8</v>
      </c>
      <c r="N48" s="53" t="b">
        <f t="shared" si="4"/>
        <v>0</v>
      </c>
      <c r="O48" s="51">
        <v>46.0</v>
      </c>
      <c r="P48" s="53"/>
      <c r="Q48" s="53"/>
      <c r="R48" s="53"/>
      <c r="S48" s="53"/>
      <c r="T48" s="53"/>
      <c r="U48" s="53"/>
      <c r="V48" s="53"/>
      <c r="W48" s="53"/>
      <c r="X48" s="53"/>
      <c r="Y48" s="53"/>
    </row>
    <row r="49">
      <c r="A49" s="53" t="str">
        <f t="shared" si="1"/>
        <v>TRNAUTXXSVKXX</v>
      </c>
      <c r="B49" s="62" t="s">
        <v>645</v>
      </c>
      <c r="C49" s="62" t="s">
        <v>657</v>
      </c>
      <c r="D49" s="51" t="s">
        <v>108</v>
      </c>
      <c r="E49" s="53"/>
      <c r="F49" s="53"/>
      <c r="G49" s="62"/>
      <c r="H49" s="53"/>
      <c r="I49" s="53"/>
      <c r="J49" s="53"/>
      <c r="K49" s="53"/>
      <c r="L49" s="53">
        <f t="shared" si="2"/>
        <v>132031.4</v>
      </c>
      <c r="M49" s="53">
        <f t="shared" si="3"/>
        <v>308685.6</v>
      </c>
      <c r="N49" s="53" t="b">
        <f t="shared" si="4"/>
        <v>0</v>
      </c>
      <c r="O49" s="51">
        <v>47.0</v>
      </c>
      <c r="P49" s="53"/>
      <c r="Q49" s="53"/>
      <c r="R49" s="53"/>
      <c r="S49" s="53"/>
      <c r="T49" s="53"/>
      <c r="U49" s="53"/>
      <c r="V49" s="53"/>
      <c r="W49" s="53"/>
      <c r="X49" s="53"/>
      <c r="Y49" s="53"/>
    </row>
    <row r="50">
      <c r="A50" s="53" t="str">
        <f t="shared" si="1"/>
        <v>TRNAUTXXSVNXX</v>
      </c>
      <c r="B50" s="62" t="s">
        <v>645</v>
      </c>
      <c r="C50" s="62" t="s">
        <v>659</v>
      </c>
      <c r="D50" s="51" t="s">
        <v>108</v>
      </c>
      <c r="E50" s="53"/>
      <c r="F50" s="53"/>
      <c r="G50" s="62"/>
      <c r="H50" s="53"/>
      <c r="I50" s="53"/>
      <c r="J50" s="53"/>
      <c r="K50" s="53"/>
      <c r="L50" s="53">
        <f t="shared" si="2"/>
        <v>132810.8</v>
      </c>
      <c r="M50" s="53">
        <f t="shared" si="3"/>
        <v>308923.4</v>
      </c>
      <c r="N50" s="53" t="b">
        <f t="shared" si="4"/>
        <v>0</v>
      </c>
      <c r="O50" s="51">
        <v>48.0</v>
      </c>
      <c r="P50" s="53"/>
      <c r="Q50" s="53"/>
      <c r="R50" s="53"/>
      <c r="S50" s="53"/>
      <c r="T50" s="53"/>
      <c r="U50" s="53"/>
      <c r="V50" s="53"/>
      <c r="W50" s="53"/>
      <c r="X50" s="53"/>
      <c r="Y50" s="53"/>
    </row>
    <row r="51">
      <c r="A51" s="53" t="str">
        <f t="shared" si="1"/>
        <v>TRNAZEXXGEOXX</v>
      </c>
      <c r="B51" s="62" t="s">
        <v>69</v>
      </c>
      <c r="C51" s="62" t="s">
        <v>73</v>
      </c>
      <c r="D51" s="51" t="s">
        <v>108</v>
      </c>
      <c r="E51" s="53"/>
      <c r="F51" s="53"/>
      <c r="G51" s="62"/>
      <c r="H51" s="53"/>
      <c r="I51" s="53"/>
      <c r="J51" s="53"/>
      <c r="K51" s="53"/>
      <c r="L51" s="53">
        <f t="shared" si="2"/>
        <v>133590.2</v>
      </c>
      <c r="M51" s="53">
        <f t="shared" si="3"/>
        <v>309161.2</v>
      </c>
      <c r="N51" s="53" t="b">
        <f t="shared" si="4"/>
        <v>0</v>
      </c>
      <c r="O51" s="51">
        <v>49.0</v>
      </c>
      <c r="P51" s="53"/>
      <c r="Q51" s="53"/>
      <c r="R51" s="53"/>
      <c r="S51" s="53"/>
      <c r="T51" s="53"/>
      <c r="U51" s="53"/>
      <c r="V51" s="53"/>
      <c r="W51" s="53"/>
      <c r="X51" s="53"/>
      <c r="Y51" s="53"/>
    </row>
    <row r="52">
      <c r="A52" s="53" t="str">
        <f t="shared" si="1"/>
        <v>TRNAZEXXIRNXX</v>
      </c>
      <c r="B52" s="62" t="s">
        <v>69</v>
      </c>
      <c r="C52" s="62" t="s">
        <v>37</v>
      </c>
      <c r="D52" s="51" t="s">
        <v>108</v>
      </c>
      <c r="E52" s="53"/>
      <c r="F52" s="53"/>
      <c r="G52" s="62"/>
      <c r="H52" s="53"/>
      <c r="I52" s="53"/>
      <c r="J52" s="53"/>
      <c r="K52" s="53"/>
      <c r="L52" s="53">
        <f t="shared" si="2"/>
        <v>134369.6</v>
      </c>
      <c r="M52" s="53">
        <f t="shared" si="3"/>
        <v>309399</v>
      </c>
      <c r="N52" s="53" t="b">
        <f t="shared" si="4"/>
        <v>0</v>
      </c>
      <c r="O52" s="51">
        <v>50.0</v>
      </c>
      <c r="P52" s="53"/>
      <c r="Q52" s="53"/>
      <c r="R52" s="53"/>
      <c r="S52" s="53"/>
      <c r="T52" s="53"/>
      <c r="U52" s="53"/>
      <c r="V52" s="53"/>
      <c r="W52" s="53"/>
      <c r="X52" s="53"/>
      <c r="Y52" s="53"/>
    </row>
    <row r="53">
      <c r="A53" s="53" t="str">
        <f t="shared" si="1"/>
        <v>TRNAZEXXRUSSO</v>
      </c>
      <c r="B53" s="62" t="s">
        <v>69</v>
      </c>
      <c r="C53" s="62" t="s">
        <v>665</v>
      </c>
      <c r="D53" s="51" t="s">
        <v>108</v>
      </c>
      <c r="E53" s="53"/>
      <c r="F53" s="53"/>
      <c r="G53" s="62"/>
      <c r="H53" s="53"/>
      <c r="I53" s="53"/>
      <c r="J53" s="53"/>
      <c r="K53" s="53"/>
      <c r="L53" s="53">
        <f t="shared" si="2"/>
        <v>135149</v>
      </c>
      <c r="M53" s="53">
        <f t="shared" si="3"/>
        <v>309636.8</v>
      </c>
      <c r="N53" s="53" t="b">
        <f t="shared" si="4"/>
        <v>0</v>
      </c>
      <c r="O53" s="51">
        <v>51.0</v>
      </c>
      <c r="P53" s="53"/>
      <c r="Q53" s="53"/>
      <c r="R53" s="53"/>
      <c r="S53" s="53"/>
      <c r="T53" s="53"/>
      <c r="U53" s="53"/>
      <c r="V53" s="53"/>
      <c r="W53" s="53"/>
      <c r="X53" s="53"/>
      <c r="Y53" s="53"/>
    </row>
    <row r="54">
      <c r="A54" s="53" t="str">
        <f t="shared" si="1"/>
        <v>TRNBDIXXCODXX</v>
      </c>
      <c r="B54" s="62" t="s">
        <v>1327</v>
      </c>
      <c r="C54" s="62" t="s">
        <v>1310</v>
      </c>
      <c r="D54" s="51" t="s">
        <v>108</v>
      </c>
      <c r="E54" s="53"/>
      <c r="F54" s="53"/>
      <c r="G54" s="62"/>
      <c r="H54" s="53"/>
      <c r="I54" s="53"/>
      <c r="J54" s="53"/>
      <c r="K54" s="53"/>
      <c r="L54" s="53">
        <f t="shared" si="2"/>
        <v>135928.4</v>
      </c>
      <c r="M54" s="53">
        <f t="shared" si="3"/>
        <v>309874.6</v>
      </c>
      <c r="N54" s="53" t="b">
        <f t="shared" si="4"/>
        <v>0</v>
      </c>
      <c r="O54" s="51">
        <v>52.0</v>
      </c>
      <c r="P54" s="53"/>
      <c r="Q54" s="53"/>
      <c r="R54" s="53"/>
      <c r="S54" s="53"/>
      <c r="T54" s="53"/>
      <c r="U54" s="53"/>
      <c r="V54" s="53"/>
      <c r="W54" s="53"/>
      <c r="X54" s="53"/>
      <c r="Y54" s="53"/>
    </row>
    <row r="55">
      <c r="A55" s="53" t="str">
        <f t="shared" si="1"/>
        <v>TRNBDIXXRWAXX</v>
      </c>
      <c r="B55" s="62" t="s">
        <v>1327</v>
      </c>
      <c r="C55" s="62" t="s">
        <v>1331</v>
      </c>
      <c r="D55" s="51" t="s">
        <v>108</v>
      </c>
      <c r="E55" s="53"/>
      <c r="F55" s="53"/>
      <c r="G55" s="62"/>
      <c r="H55" s="53"/>
      <c r="I55" s="53"/>
      <c r="J55" s="53"/>
      <c r="K55" s="53"/>
      <c r="L55" s="53">
        <f t="shared" si="2"/>
        <v>136707.8</v>
      </c>
      <c r="M55" s="53">
        <f t="shared" si="3"/>
        <v>310112.4</v>
      </c>
      <c r="N55" s="53" t="b">
        <f t="shared" si="4"/>
        <v>0</v>
      </c>
      <c r="O55" s="51">
        <v>53.0</v>
      </c>
      <c r="P55" s="53"/>
      <c r="Q55" s="53"/>
      <c r="R55" s="53"/>
      <c r="S55" s="53"/>
      <c r="T55" s="53"/>
      <c r="U55" s="53"/>
      <c r="V55" s="53"/>
      <c r="W55" s="53"/>
      <c r="X55" s="53"/>
      <c r="Y55" s="53"/>
    </row>
    <row r="56">
      <c r="A56" s="53" t="str">
        <f t="shared" si="1"/>
        <v>TRNBDIXXTZAXX</v>
      </c>
      <c r="B56" s="62" t="s">
        <v>1327</v>
      </c>
      <c r="C56" s="62" t="s">
        <v>1334</v>
      </c>
      <c r="D56" s="51" t="s">
        <v>108</v>
      </c>
      <c r="E56" s="53"/>
      <c r="F56" s="53"/>
      <c r="G56" s="62"/>
      <c r="H56" s="53"/>
      <c r="I56" s="53"/>
      <c r="J56" s="53"/>
      <c r="K56" s="53"/>
      <c r="L56" s="53">
        <f t="shared" si="2"/>
        <v>137487.2</v>
      </c>
      <c r="M56" s="53">
        <f t="shared" si="3"/>
        <v>310350.2</v>
      </c>
      <c r="N56" s="53" t="b">
        <f t="shared" si="4"/>
        <v>0</v>
      </c>
      <c r="O56" s="51">
        <v>54.0</v>
      </c>
      <c r="P56" s="53"/>
      <c r="Q56" s="53"/>
      <c r="R56" s="53"/>
      <c r="S56" s="53"/>
      <c r="T56" s="53"/>
      <c r="U56" s="53"/>
      <c r="V56" s="53"/>
      <c r="W56" s="53"/>
      <c r="X56" s="53"/>
      <c r="Y56" s="53"/>
    </row>
    <row r="57">
      <c r="A57" s="53" t="str">
        <f t="shared" si="1"/>
        <v>TRNBELXXDEUXX</v>
      </c>
      <c r="B57" s="62" t="s">
        <v>667</v>
      </c>
      <c r="C57" s="62" t="s">
        <v>650</v>
      </c>
      <c r="D57" s="51" t="s">
        <v>108</v>
      </c>
      <c r="E57" s="53"/>
      <c r="F57" s="53"/>
      <c r="G57" s="62"/>
      <c r="H57" s="53"/>
      <c r="I57" s="53"/>
      <c r="J57" s="53"/>
      <c r="K57" s="53"/>
      <c r="L57" s="53">
        <f t="shared" si="2"/>
        <v>138266.6</v>
      </c>
      <c r="M57" s="53">
        <f t="shared" si="3"/>
        <v>310588</v>
      </c>
      <c r="N57" s="53" t="b">
        <f t="shared" si="4"/>
        <v>0</v>
      </c>
      <c r="O57" s="51">
        <v>55.0</v>
      </c>
      <c r="P57" s="53"/>
      <c r="Q57" s="53"/>
      <c r="R57" s="53"/>
      <c r="S57" s="53"/>
      <c r="T57" s="53"/>
      <c r="U57" s="53"/>
      <c r="V57" s="53"/>
      <c r="W57" s="53"/>
      <c r="X57" s="53"/>
      <c r="Y57" s="53"/>
    </row>
    <row r="58">
      <c r="A58" s="53" t="str">
        <f t="shared" si="1"/>
        <v>TRNBELXXFRAXX</v>
      </c>
      <c r="B58" s="62" t="s">
        <v>667</v>
      </c>
      <c r="C58" s="62" t="s">
        <v>669</v>
      </c>
      <c r="D58" s="51" t="s">
        <v>108</v>
      </c>
      <c r="E58" s="53"/>
      <c r="F58" s="53"/>
      <c r="G58" s="62"/>
      <c r="H58" s="53"/>
      <c r="I58" s="53"/>
      <c r="J58" s="53"/>
      <c r="K58" s="53"/>
      <c r="L58" s="53">
        <f t="shared" si="2"/>
        <v>139046</v>
      </c>
      <c r="M58" s="53">
        <f t="shared" si="3"/>
        <v>310825.8</v>
      </c>
      <c r="N58" s="53" t="b">
        <f t="shared" si="4"/>
        <v>0</v>
      </c>
      <c r="O58" s="51">
        <v>56.0</v>
      </c>
      <c r="P58" s="53"/>
      <c r="Q58" s="53"/>
      <c r="R58" s="53"/>
      <c r="S58" s="53"/>
      <c r="T58" s="53"/>
      <c r="U58" s="53"/>
      <c r="V58" s="53"/>
      <c r="W58" s="53"/>
      <c r="X58" s="53"/>
      <c r="Y58" s="53"/>
    </row>
    <row r="59">
      <c r="A59" s="53" t="str">
        <f t="shared" si="1"/>
        <v>TRNBELXXGBRXX</v>
      </c>
      <c r="B59" s="62" t="s">
        <v>667</v>
      </c>
      <c r="C59" s="62" t="s">
        <v>671</v>
      </c>
      <c r="D59" s="51" t="s">
        <v>28</v>
      </c>
      <c r="E59" s="53"/>
      <c r="F59" s="53"/>
      <c r="G59" s="62"/>
      <c r="H59" s="53"/>
      <c r="I59" s="53"/>
      <c r="J59" s="53"/>
      <c r="K59" s="53"/>
      <c r="L59" s="53">
        <f t="shared" si="2"/>
        <v>139825.4</v>
      </c>
      <c r="M59" s="53">
        <f t="shared" si="3"/>
        <v>311063.6</v>
      </c>
      <c r="N59" s="53" t="b">
        <f t="shared" si="4"/>
        <v>0</v>
      </c>
      <c r="O59" s="51">
        <v>57.0</v>
      </c>
      <c r="P59" s="53"/>
      <c r="Q59" s="53"/>
      <c r="R59" s="53"/>
      <c r="S59" s="53"/>
      <c r="T59" s="53"/>
      <c r="U59" s="53"/>
      <c r="V59" s="53"/>
      <c r="W59" s="53"/>
      <c r="X59" s="53"/>
      <c r="Y59" s="53"/>
    </row>
    <row r="60">
      <c r="A60" s="53" t="str">
        <f t="shared" si="1"/>
        <v>TRNBELXXLUXXX</v>
      </c>
      <c r="B60" s="62" t="s">
        <v>667</v>
      </c>
      <c r="C60" s="62" t="s">
        <v>673</v>
      </c>
      <c r="D60" s="51" t="s">
        <v>108</v>
      </c>
      <c r="E60" s="53"/>
      <c r="F60" s="53"/>
      <c r="G60" s="62"/>
      <c r="H60" s="53"/>
      <c r="I60" s="53"/>
      <c r="J60" s="53"/>
      <c r="K60" s="53"/>
      <c r="L60" s="53">
        <f t="shared" si="2"/>
        <v>140604.8</v>
      </c>
      <c r="M60" s="53">
        <f t="shared" si="3"/>
        <v>311301.4</v>
      </c>
      <c r="N60" s="53" t="b">
        <f t="shared" si="4"/>
        <v>0</v>
      </c>
      <c r="O60" s="51">
        <v>58.0</v>
      </c>
      <c r="P60" s="53"/>
      <c r="Q60" s="53"/>
      <c r="R60" s="53"/>
      <c r="S60" s="53"/>
      <c r="T60" s="53"/>
      <c r="U60" s="53"/>
      <c r="V60" s="53"/>
      <c r="W60" s="53"/>
      <c r="X60" s="53"/>
      <c r="Y60" s="53"/>
    </row>
    <row r="61">
      <c r="A61" s="53" t="str">
        <f t="shared" si="1"/>
        <v>TRNBELXXNLDXX</v>
      </c>
      <c r="B61" s="62" t="s">
        <v>667</v>
      </c>
      <c r="C61" s="62" t="s">
        <v>675</v>
      </c>
      <c r="D61" s="51" t="s">
        <v>108</v>
      </c>
      <c r="E61" s="53"/>
      <c r="F61" s="53"/>
      <c r="G61" s="62"/>
      <c r="H61" s="53"/>
      <c r="I61" s="53"/>
      <c r="J61" s="53"/>
      <c r="K61" s="53"/>
      <c r="L61" s="53">
        <f t="shared" si="2"/>
        <v>141384.2</v>
      </c>
      <c r="M61" s="53">
        <f t="shared" si="3"/>
        <v>311539.2</v>
      </c>
      <c r="N61" s="53" t="b">
        <f t="shared" si="4"/>
        <v>0</v>
      </c>
      <c r="O61" s="51">
        <v>59.0</v>
      </c>
      <c r="P61" s="53"/>
      <c r="Q61" s="53"/>
      <c r="R61" s="53"/>
      <c r="S61" s="53"/>
      <c r="T61" s="53"/>
      <c r="U61" s="53"/>
      <c r="V61" s="53"/>
      <c r="W61" s="53"/>
      <c r="X61" s="53"/>
      <c r="Y61" s="53"/>
    </row>
    <row r="62">
      <c r="A62" s="53" t="str">
        <f t="shared" si="1"/>
        <v>TRNBENXXBFAXX</v>
      </c>
      <c r="B62" s="62" t="s">
        <v>1337</v>
      </c>
      <c r="C62" s="62" t="s">
        <v>1338</v>
      </c>
      <c r="D62" s="51" t="s">
        <v>108</v>
      </c>
      <c r="E62" s="53"/>
      <c r="F62" s="53"/>
      <c r="G62" s="62"/>
      <c r="H62" s="53"/>
      <c r="I62" s="53"/>
      <c r="J62" s="53"/>
      <c r="K62" s="53"/>
      <c r="L62" s="53">
        <f t="shared" si="2"/>
        <v>142163.6</v>
      </c>
      <c r="M62" s="53">
        <f t="shared" si="3"/>
        <v>311777</v>
      </c>
      <c r="N62" s="53" t="b">
        <f t="shared" si="4"/>
        <v>0</v>
      </c>
      <c r="O62" s="51">
        <v>60.0</v>
      </c>
      <c r="P62" s="53"/>
      <c r="Q62" s="53"/>
      <c r="R62" s="53"/>
      <c r="S62" s="53"/>
      <c r="T62" s="53"/>
      <c r="U62" s="53"/>
      <c r="V62" s="53"/>
      <c r="W62" s="53"/>
      <c r="X62" s="53"/>
      <c r="Y62" s="53"/>
    </row>
    <row r="63">
      <c r="A63" s="53" t="str">
        <f t="shared" si="1"/>
        <v>TRNBENXXGHAXX</v>
      </c>
      <c r="B63" s="62" t="s">
        <v>1337</v>
      </c>
      <c r="C63" s="62" t="s">
        <v>1101</v>
      </c>
      <c r="D63" s="51" t="s">
        <v>108</v>
      </c>
      <c r="E63" s="53"/>
      <c r="F63" s="53"/>
      <c r="G63" s="62"/>
      <c r="H63" s="53"/>
      <c r="I63" s="53"/>
      <c r="J63" s="53"/>
      <c r="K63" s="53"/>
      <c r="L63" s="53">
        <f t="shared" si="2"/>
        <v>142943</v>
      </c>
      <c r="M63" s="53">
        <f t="shared" si="3"/>
        <v>312014.8</v>
      </c>
      <c r="N63" s="53" t="b">
        <f t="shared" si="4"/>
        <v>0</v>
      </c>
      <c r="O63" s="51">
        <v>61.0</v>
      </c>
      <c r="P63" s="53"/>
      <c r="Q63" s="53"/>
      <c r="R63" s="53"/>
      <c r="S63" s="53"/>
      <c r="T63" s="53"/>
      <c r="U63" s="53"/>
      <c r="V63" s="53"/>
      <c r="W63" s="53"/>
      <c r="X63" s="53"/>
      <c r="Y63" s="53"/>
    </row>
    <row r="64">
      <c r="A64" s="53" t="str">
        <f t="shared" si="1"/>
        <v>TRNBENXXNERXX</v>
      </c>
      <c r="B64" s="62" t="s">
        <v>1337</v>
      </c>
      <c r="C64" s="62" t="s">
        <v>344</v>
      </c>
      <c r="D64" s="51" t="s">
        <v>108</v>
      </c>
      <c r="E64" s="53"/>
      <c r="F64" s="53"/>
      <c r="G64" s="62"/>
      <c r="H64" s="53"/>
      <c r="I64" s="53"/>
      <c r="J64" s="53"/>
      <c r="K64" s="53"/>
      <c r="L64" s="53">
        <f t="shared" si="2"/>
        <v>143722.4</v>
      </c>
      <c r="M64" s="53">
        <f t="shared" si="3"/>
        <v>312252.6</v>
      </c>
      <c r="N64" s="53" t="b">
        <f t="shared" si="4"/>
        <v>0</v>
      </c>
      <c r="O64" s="51">
        <v>62.0</v>
      </c>
      <c r="P64" s="53"/>
      <c r="Q64" s="53"/>
      <c r="R64" s="53"/>
      <c r="S64" s="53"/>
      <c r="T64" s="53"/>
      <c r="U64" s="53"/>
      <c r="V64" s="53"/>
      <c r="W64" s="53"/>
      <c r="X64" s="53"/>
      <c r="Y64" s="53"/>
    </row>
    <row r="65">
      <c r="A65" s="53" t="str">
        <f t="shared" si="1"/>
        <v>TRNBENXXNGAXX</v>
      </c>
      <c r="B65" s="62" t="s">
        <v>1337</v>
      </c>
      <c r="C65" s="62" t="s">
        <v>1292</v>
      </c>
      <c r="D65" s="51" t="s">
        <v>108</v>
      </c>
      <c r="E65" s="53"/>
      <c r="F65" s="53"/>
      <c r="G65" s="62"/>
      <c r="H65" s="53"/>
      <c r="I65" s="53"/>
      <c r="J65" s="53"/>
      <c r="K65" s="53"/>
      <c r="L65" s="53">
        <f t="shared" si="2"/>
        <v>144501.8</v>
      </c>
      <c r="M65" s="53">
        <f t="shared" si="3"/>
        <v>312490.4</v>
      </c>
      <c r="N65" s="53" t="b">
        <f t="shared" si="4"/>
        <v>0</v>
      </c>
      <c r="O65" s="51">
        <v>63.0</v>
      </c>
      <c r="P65" s="53"/>
      <c r="Q65" s="53"/>
      <c r="R65" s="53"/>
      <c r="S65" s="53"/>
      <c r="T65" s="53"/>
      <c r="U65" s="53"/>
      <c r="V65" s="53"/>
      <c r="W65" s="53"/>
      <c r="X65" s="53"/>
      <c r="Y65" s="53"/>
    </row>
    <row r="66">
      <c r="A66" s="53" t="str">
        <f t="shared" si="1"/>
        <v>TRNBENXXTGOXX</v>
      </c>
      <c r="B66" s="62" t="s">
        <v>1337</v>
      </c>
      <c r="C66" s="62" t="s">
        <v>1102</v>
      </c>
      <c r="D66" s="51" t="s">
        <v>108</v>
      </c>
      <c r="E66" s="53"/>
      <c r="F66" s="53"/>
      <c r="G66" s="62"/>
      <c r="H66" s="53"/>
      <c r="I66" s="53"/>
      <c r="J66" s="53"/>
      <c r="K66" s="53"/>
      <c r="L66" s="53">
        <f t="shared" si="2"/>
        <v>145281.2</v>
      </c>
      <c r="M66" s="53">
        <f t="shared" si="3"/>
        <v>312728.2</v>
      </c>
      <c r="N66" s="53" t="b">
        <f t="shared" si="4"/>
        <v>0</v>
      </c>
      <c r="O66" s="51">
        <v>64.0</v>
      </c>
      <c r="P66" s="53"/>
      <c r="Q66" s="53"/>
      <c r="R66" s="53"/>
      <c r="S66" s="53"/>
      <c r="T66" s="53"/>
      <c r="U66" s="53"/>
      <c r="V66" s="53"/>
      <c r="W66" s="53"/>
      <c r="X66" s="53"/>
      <c r="Y66" s="53"/>
    </row>
    <row r="67">
      <c r="A67" s="53" t="str">
        <f t="shared" si="1"/>
        <v>TRNBFAXXCIVXX</v>
      </c>
      <c r="B67" s="62" t="s">
        <v>1338</v>
      </c>
      <c r="C67" s="62" t="s">
        <v>1266</v>
      </c>
      <c r="D67" s="51" t="s">
        <v>108</v>
      </c>
      <c r="E67" s="53"/>
      <c r="F67" s="53"/>
      <c r="G67" s="62"/>
      <c r="H67" s="53"/>
      <c r="I67" s="53"/>
      <c r="J67" s="53"/>
      <c r="K67" s="53"/>
      <c r="L67" s="53">
        <f t="shared" si="2"/>
        <v>146060.6</v>
      </c>
      <c r="M67" s="53">
        <f t="shared" si="3"/>
        <v>312966</v>
      </c>
      <c r="N67" s="53" t="b">
        <f t="shared" si="4"/>
        <v>0</v>
      </c>
      <c r="O67" s="51">
        <v>65.0</v>
      </c>
      <c r="P67" s="53"/>
      <c r="Q67" s="53"/>
      <c r="R67" s="53"/>
      <c r="S67" s="53"/>
      <c r="T67" s="53"/>
      <c r="U67" s="53"/>
      <c r="V67" s="53"/>
      <c r="W67" s="53"/>
      <c r="X67" s="53"/>
      <c r="Y67" s="53"/>
    </row>
    <row r="68">
      <c r="A68" s="53" t="str">
        <f t="shared" si="1"/>
        <v>TRNBFAXXGHAXX</v>
      </c>
      <c r="B68" s="62" t="s">
        <v>1338</v>
      </c>
      <c r="C68" s="62" t="s">
        <v>1101</v>
      </c>
      <c r="D68" s="51" t="s">
        <v>108</v>
      </c>
      <c r="E68" s="53"/>
      <c r="F68" s="53"/>
      <c r="G68" s="62"/>
      <c r="H68" s="53"/>
      <c r="I68" s="53"/>
      <c r="J68" s="53"/>
      <c r="K68" s="53"/>
      <c r="L68" s="53">
        <f t="shared" si="2"/>
        <v>146840</v>
      </c>
      <c r="M68" s="53">
        <f t="shared" si="3"/>
        <v>313203.8</v>
      </c>
      <c r="N68" s="53" t="b">
        <f t="shared" si="4"/>
        <v>0</v>
      </c>
      <c r="O68" s="51">
        <v>66.0</v>
      </c>
      <c r="P68" s="53"/>
      <c r="Q68" s="53"/>
      <c r="R68" s="53"/>
      <c r="S68" s="53"/>
      <c r="T68" s="53"/>
      <c r="U68" s="53"/>
      <c r="V68" s="53"/>
      <c r="W68" s="53"/>
      <c r="X68" s="53"/>
      <c r="Y68" s="53"/>
    </row>
    <row r="69">
      <c r="A69" s="53" t="str">
        <f t="shared" si="1"/>
        <v>TRNBFAXXMLIXX</v>
      </c>
      <c r="B69" s="62" t="s">
        <v>1338</v>
      </c>
      <c r="C69" s="62" t="s">
        <v>1271</v>
      </c>
      <c r="D69" s="51" t="s">
        <v>108</v>
      </c>
      <c r="E69" s="53"/>
      <c r="F69" s="53"/>
      <c r="G69" s="62"/>
      <c r="H69" s="53"/>
      <c r="I69" s="53"/>
      <c r="J69" s="53"/>
      <c r="K69" s="53"/>
      <c r="L69" s="53">
        <f t="shared" si="2"/>
        <v>147619.4</v>
      </c>
      <c r="M69" s="53">
        <f t="shared" si="3"/>
        <v>313441.6</v>
      </c>
      <c r="N69" s="53" t="b">
        <f t="shared" si="4"/>
        <v>0</v>
      </c>
      <c r="O69" s="51">
        <v>67.0</v>
      </c>
      <c r="P69" s="53"/>
      <c r="Q69" s="53"/>
      <c r="R69" s="53"/>
      <c r="S69" s="53"/>
      <c r="T69" s="53"/>
      <c r="U69" s="53"/>
      <c r="V69" s="53"/>
      <c r="W69" s="53"/>
      <c r="X69" s="53"/>
      <c r="Y69" s="53"/>
    </row>
    <row r="70">
      <c r="A70" s="53" t="str">
        <f t="shared" si="1"/>
        <v>TRNBFAXXNERXX</v>
      </c>
      <c r="B70" s="62" t="s">
        <v>1338</v>
      </c>
      <c r="C70" s="62" t="s">
        <v>344</v>
      </c>
      <c r="D70" s="51" t="s">
        <v>108</v>
      </c>
      <c r="E70" s="53"/>
      <c r="F70" s="53"/>
      <c r="G70" s="62"/>
      <c r="H70" s="53"/>
      <c r="I70" s="53"/>
      <c r="J70" s="53"/>
      <c r="K70" s="53"/>
      <c r="L70" s="53">
        <f t="shared" si="2"/>
        <v>148398.8</v>
      </c>
      <c r="M70" s="53">
        <f t="shared" si="3"/>
        <v>313679.4</v>
      </c>
      <c r="N70" s="53" t="b">
        <f t="shared" si="4"/>
        <v>0</v>
      </c>
      <c r="O70" s="51">
        <v>68.0</v>
      </c>
      <c r="P70" s="53"/>
      <c r="Q70" s="53"/>
      <c r="R70" s="53"/>
      <c r="S70" s="53"/>
      <c r="T70" s="53"/>
      <c r="U70" s="53"/>
      <c r="V70" s="53"/>
      <c r="W70" s="53"/>
      <c r="X70" s="53"/>
      <c r="Y70" s="53"/>
    </row>
    <row r="71">
      <c r="A71" s="53" t="str">
        <f t="shared" si="1"/>
        <v>TRNBFAXXTGOXX</v>
      </c>
      <c r="B71" s="62" t="s">
        <v>1338</v>
      </c>
      <c r="C71" s="62" t="s">
        <v>1102</v>
      </c>
      <c r="D71" s="51" t="s">
        <v>108</v>
      </c>
      <c r="E71" s="53"/>
      <c r="F71" s="53"/>
      <c r="G71" s="62"/>
      <c r="H71" s="53"/>
      <c r="I71" s="53"/>
      <c r="J71" s="53"/>
      <c r="K71" s="53"/>
      <c r="L71" s="53">
        <f t="shared" si="2"/>
        <v>149178.2</v>
      </c>
      <c r="M71" s="53">
        <f t="shared" si="3"/>
        <v>313917.2</v>
      </c>
      <c r="N71" s="53" t="b">
        <f t="shared" si="4"/>
        <v>0</v>
      </c>
      <c r="O71" s="51">
        <v>69.0</v>
      </c>
      <c r="P71" s="53"/>
      <c r="Q71" s="53"/>
      <c r="R71" s="53"/>
      <c r="S71" s="53"/>
      <c r="T71" s="53"/>
      <c r="U71" s="53"/>
      <c r="V71" s="53"/>
      <c r="W71" s="53"/>
      <c r="X71" s="53"/>
      <c r="Y71" s="53"/>
    </row>
    <row r="72">
      <c r="A72" s="53" t="str">
        <f t="shared" si="1"/>
        <v>TRNBGDXXINDEA</v>
      </c>
      <c r="B72" s="62" t="s">
        <v>85</v>
      </c>
      <c r="C72" s="62" t="s">
        <v>86</v>
      </c>
      <c r="D72" s="51" t="s">
        <v>108</v>
      </c>
      <c r="E72" s="53"/>
      <c r="F72" s="53"/>
      <c r="G72" s="62"/>
      <c r="H72" s="53"/>
      <c r="I72" s="53"/>
      <c r="J72" s="53"/>
      <c r="K72" s="53"/>
      <c r="L72" s="53">
        <f t="shared" si="2"/>
        <v>149957.6</v>
      </c>
      <c r="M72" s="53">
        <f t="shared" si="3"/>
        <v>314155</v>
      </c>
      <c r="N72" s="53" t="b">
        <f t="shared" si="4"/>
        <v>0</v>
      </c>
      <c r="O72" s="51">
        <v>70.0</v>
      </c>
      <c r="P72" s="53"/>
      <c r="Q72" s="53"/>
      <c r="R72" s="53"/>
      <c r="S72" s="53"/>
      <c r="T72" s="53"/>
      <c r="U72" s="53"/>
      <c r="V72" s="53"/>
      <c r="W72" s="53"/>
      <c r="X72" s="53"/>
      <c r="Y72" s="53"/>
    </row>
    <row r="73">
      <c r="A73" s="53" t="str">
        <f t="shared" si="1"/>
        <v>TRNBGDXXINDNE</v>
      </c>
      <c r="B73" s="62" t="s">
        <v>85</v>
      </c>
      <c r="C73" s="62" t="s">
        <v>91</v>
      </c>
      <c r="D73" s="51" t="s">
        <v>108</v>
      </c>
      <c r="E73" s="53"/>
      <c r="F73" s="53"/>
      <c r="G73" s="62"/>
      <c r="H73" s="53"/>
      <c r="I73" s="53"/>
      <c r="J73" s="53"/>
      <c r="K73" s="53"/>
      <c r="L73" s="53">
        <f t="shared" si="2"/>
        <v>150737</v>
      </c>
      <c r="M73" s="53">
        <f t="shared" si="3"/>
        <v>314392.8</v>
      </c>
      <c r="N73" s="53" t="b">
        <f t="shared" si="4"/>
        <v>0</v>
      </c>
      <c r="O73" s="51">
        <v>71.0</v>
      </c>
      <c r="P73" s="53"/>
      <c r="Q73" s="53"/>
      <c r="R73" s="53"/>
      <c r="S73" s="53"/>
      <c r="T73" s="53"/>
      <c r="U73" s="53"/>
      <c r="V73" s="53"/>
      <c r="W73" s="53"/>
      <c r="X73" s="53"/>
      <c r="Y73" s="53"/>
    </row>
    <row r="74">
      <c r="A74" s="53" t="str">
        <f t="shared" si="1"/>
        <v>TRNBGDXXMMRXX</v>
      </c>
      <c r="B74" s="62" t="s">
        <v>85</v>
      </c>
      <c r="C74" s="62" t="s">
        <v>147</v>
      </c>
      <c r="D74" s="51" t="s">
        <v>108</v>
      </c>
      <c r="E74" s="53"/>
      <c r="F74" s="53"/>
      <c r="G74" s="62"/>
      <c r="H74" s="53"/>
      <c r="I74" s="53"/>
      <c r="J74" s="53"/>
      <c r="K74" s="53"/>
      <c r="L74" s="53">
        <f t="shared" si="2"/>
        <v>151516.4</v>
      </c>
      <c r="M74" s="53">
        <f t="shared" si="3"/>
        <v>314630.6</v>
      </c>
      <c r="N74" s="53" t="b">
        <f t="shared" si="4"/>
        <v>0</v>
      </c>
      <c r="O74" s="51">
        <v>72.0</v>
      </c>
      <c r="P74" s="53"/>
      <c r="Q74" s="53"/>
      <c r="R74" s="53"/>
      <c r="S74" s="53"/>
      <c r="T74" s="53"/>
      <c r="U74" s="53"/>
      <c r="V74" s="53"/>
      <c r="W74" s="53"/>
      <c r="X74" s="53"/>
      <c r="Y74" s="53"/>
    </row>
    <row r="75">
      <c r="A75" s="53" t="str">
        <f t="shared" si="1"/>
        <v>TRNBGRXXGRCXX</v>
      </c>
      <c r="B75" s="62" t="s">
        <v>677</v>
      </c>
      <c r="C75" s="62" t="s">
        <v>270</v>
      </c>
      <c r="D75" s="51" t="s">
        <v>108</v>
      </c>
      <c r="E75" s="53"/>
      <c r="F75" s="53"/>
      <c r="G75" s="62"/>
      <c r="H75" s="53"/>
      <c r="I75" s="53"/>
      <c r="J75" s="53"/>
      <c r="K75" s="53"/>
      <c r="L75" s="53">
        <f t="shared" si="2"/>
        <v>152295.8</v>
      </c>
      <c r="M75" s="53">
        <f t="shared" si="3"/>
        <v>314868.4</v>
      </c>
      <c r="N75" s="53" t="b">
        <f t="shared" si="4"/>
        <v>0</v>
      </c>
      <c r="O75" s="51">
        <v>73.0</v>
      </c>
      <c r="P75" s="53"/>
      <c r="Q75" s="53"/>
      <c r="R75" s="53"/>
      <c r="S75" s="53"/>
      <c r="T75" s="53"/>
      <c r="U75" s="53"/>
      <c r="V75" s="53"/>
      <c r="W75" s="53"/>
      <c r="X75" s="53"/>
      <c r="Y75" s="53"/>
    </row>
    <row r="76">
      <c r="A76" s="53" t="str">
        <f t="shared" si="1"/>
        <v>TRNBGRXXMKDXX</v>
      </c>
      <c r="B76" s="62" t="s">
        <v>677</v>
      </c>
      <c r="C76" s="62" t="s">
        <v>632</v>
      </c>
      <c r="D76" s="51" t="s">
        <v>108</v>
      </c>
      <c r="E76" s="53"/>
      <c r="F76" s="53"/>
      <c r="G76" s="62"/>
      <c r="H76" s="53"/>
      <c r="I76" s="53"/>
      <c r="J76" s="53"/>
      <c r="K76" s="53"/>
      <c r="L76" s="53">
        <f t="shared" si="2"/>
        <v>153075.2</v>
      </c>
      <c r="M76" s="53">
        <f t="shared" si="3"/>
        <v>315106.2</v>
      </c>
      <c r="N76" s="53" t="b">
        <f t="shared" si="4"/>
        <v>0</v>
      </c>
      <c r="O76" s="51">
        <v>74.0</v>
      </c>
      <c r="P76" s="53"/>
      <c r="Q76" s="53"/>
      <c r="R76" s="53"/>
      <c r="S76" s="53"/>
      <c r="T76" s="53"/>
      <c r="U76" s="53"/>
      <c r="V76" s="53"/>
      <c r="W76" s="53"/>
      <c r="X76" s="53"/>
      <c r="Y76" s="53"/>
    </row>
    <row r="77">
      <c r="A77" s="53" t="str">
        <f t="shared" si="1"/>
        <v>TRNBGRXXROUXX</v>
      </c>
      <c r="B77" s="62" t="s">
        <v>677</v>
      </c>
      <c r="C77" s="62" t="s">
        <v>680</v>
      </c>
      <c r="D77" s="51" t="s">
        <v>108</v>
      </c>
      <c r="E77" s="53"/>
      <c r="F77" s="53"/>
      <c r="G77" s="62"/>
      <c r="H77" s="53"/>
      <c r="I77" s="53"/>
      <c r="J77" s="53"/>
      <c r="K77" s="53"/>
      <c r="L77" s="53">
        <f t="shared" si="2"/>
        <v>153854.6</v>
      </c>
      <c r="M77" s="53">
        <f t="shared" si="3"/>
        <v>315344</v>
      </c>
      <c r="N77" s="53" t="b">
        <f t="shared" si="4"/>
        <v>0</v>
      </c>
      <c r="O77" s="51">
        <v>75.0</v>
      </c>
      <c r="P77" s="53"/>
      <c r="Q77" s="53"/>
      <c r="R77" s="53"/>
      <c r="S77" s="53"/>
      <c r="T77" s="53"/>
      <c r="U77" s="53"/>
      <c r="V77" s="53"/>
      <c r="W77" s="53"/>
      <c r="X77" s="53"/>
      <c r="Y77" s="53"/>
    </row>
    <row r="78">
      <c r="A78" s="53" t="str">
        <f t="shared" si="1"/>
        <v>TRNBGRXXSRBXX</v>
      </c>
      <c r="B78" s="62" t="s">
        <v>677</v>
      </c>
      <c r="C78" s="62" t="s">
        <v>637</v>
      </c>
      <c r="D78" s="51" t="s">
        <v>108</v>
      </c>
      <c r="E78" s="53"/>
      <c r="F78" s="53"/>
      <c r="G78" s="62"/>
      <c r="H78" s="53"/>
      <c r="I78" s="53"/>
      <c r="J78" s="53"/>
      <c r="K78" s="53"/>
      <c r="L78" s="53">
        <f t="shared" si="2"/>
        <v>154634</v>
      </c>
      <c r="M78" s="53">
        <f t="shared" si="3"/>
        <v>315581.8</v>
      </c>
      <c r="N78" s="53" t="b">
        <f t="shared" si="4"/>
        <v>0</v>
      </c>
      <c r="O78" s="51">
        <v>76.0</v>
      </c>
      <c r="P78" s="53"/>
      <c r="Q78" s="53"/>
      <c r="R78" s="53"/>
      <c r="S78" s="53"/>
      <c r="T78" s="53"/>
      <c r="U78" s="53"/>
      <c r="V78" s="53"/>
      <c r="W78" s="53"/>
      <c r="X78" s="53"/>
      <c r="Y78" s="53"/>
    </row>
    <row r="79">
      <c r="A79" s="53" t="str">
        <f t="shared" si="1"/>
        <v>TRNBGRXXTURXX</v>
      </c>
      <c r="B79" s="62" t="s">
        <v>677</v>
      </c>
      <c r="C79" s="62" t="s">
        <v>82</v>
      </c>
      <c r="D79" s="51" t="s">
        <v>108</v>
      </c>
      <c r="E79" s="53"/>
      <c r="F79" s="53"/>
      <c r="G79" s="62"/>
      <c r="H79" s="53"/>
      <c r="I79" s="53"/>
      <c r="J79" s="53"/>
      <c r="K79" s="53"/>
      <c r="L79" s="53">
        <f t="shared" si="2"/>
        <v>155413.4</v>
      </c>
      <c r="M79" s="53">
        <f t="shared" si="3"/>
        <v>315819.6</v>
      </c>
      <c r="N79" s="53" t="b">
        <f t="shared" si="4"/>
        <v>0</v>
      </c>
      <c r="O79" s="51">
        <v>77.0</v>
      </c>
      <c r="P79" s="53"/>
      <c r="Q79" s="53"/>
      <c r="R79" s="53"/>
      <c r="S79" s="53"/>
      <c r="T79" s="53"/>
      <c r="U79" s="53"/>
      <c r="V79" s="53"/>
      <c r="W79" s="53"/>
      <c r="X79" s="53"/>
      <c r="Y79" s="53"/>
    </row>
    <row r="80">
      <c r="A80" s="53" t="str">
        <f t="shared" si="1"/>
        <v>TRNBHRXXSAUXX</v>
      </c>
      <c r="B80" s="62" t="s">
        <v>258</v>
      </c>
      <c r="C80" s="62" t="s">
        <v>65</v>
      </c>
      <c r="D80" s="51" t="s">
        <v>108</v>
      </c>
      <c r="E80" s="53"/>
      <c r="F80" s="53"/>
      <c r="G80" s="62"/>
      <c r="H80" s="53"/>
      <c r="I80" s="53"/>
      <c r="J80" s="53"/>
      <c r="K80" s="53"/>
      <c r="L80" s="53">
        <f t="shared" si="2"/>
        <v>156192.8</v>
      </c>
      <c r="M80" s="53">
        <f t="shared" si="3"/>
        <v>316057.4</v>
      </c>
      <c r="N80" s="53" t="b">
        <f t="shared" si="4"/>
        <v>0</v>
      </c>
      <c r="O80" s="51">
        <v>78.0</v>
      </c>
      <c r="P80" s="53"/>
      <c r="Q80" s="53"/>
      <c r="R80" s="53"/>
      <c r="S80" s="53"/>
      <c r="T80" s="53"/>
      <c r="U80" s="53"/>
      <c r="V80" s="53"/>
      <c r="W80" s="53"/>
      <c r="X80" s="53"/>
      <c r="Y80" s="53"/>
    </row>
    <row r="81">
      <c r="A81" s="53" t="str">
        <f t="shared" si="1"/>
        <v>TRNBIHXXHRVXX</v>
      </c>
      <c r="B81" s="62" t="s">
        <v>684</v>
      </c>
      <c r="C81" s="62" t="s">
        <v>685</v>
      </c>
      <c r="D81" s="51" t="s">
        <v>108</v>
      </c>
      <c r="E81" s="53"/>
      <c r="F81" s="53"/>
      <c r="G81" s="62"/>
      <c r="H81" s="53"/>
      <c r="I81" s="53"/>
      <c r="J81" s="53"/>
      <c r="K81" s="53"/>
      <c r="L81" s="53">
        <f t="shared" si="2"/>
        <v>156972.2</v>
      </c>
      <c r="M81" s="53">
        <f t="shared" si="3"/>
        <v>316295.2</v>
      </c>
      <c r="N81" s="53" t="b">
        <f t="shared" si="4"/>
        <v>0</v>
      </c>
      <c r="O81" s="51">
        <v>79.0</v>
      </c>
      <c r="P81" s="53"/>
      <c r="Q81" s="53"/>
      <c r="R81" s="53"/>
      <c r="S81" s="53"/>
      <c r="T81" s="53"/>
      <c r="U81" s="53"/>
      <c r="V81" s="53"/>
      <c r="W81" s="53"/>
      <c r="X81" s="53"/>
      <c r="Y81" s="53"/>
    </row>
    <row r="82">
      <c r="A82" s="53" t="str">
        <f t="shared" si="1"/>
        <v>TRNBIHXXMNEXX</v>
      </c>
      <c r="B82" s="62" t="s">
        <v>684</v>
      </c>
      <c r="C82" s="62" t="s">
        <v>634</v>
      </c>
      <c r="D82" s="51" t="s">
        <v>108</v>
      </c>
      <c r="E82" s="53"/>
      <c r="F82" s="53"/>
      <c r="G82" s="62"/>
      <c r="H82" s="53"/>
      <c r="I82" s="53"/>
      <c r="J82" s="53"/>
      <c r="K82" s="53"/>
      <c r="L82" s="53">
        <f t="shared" si="2"/>
        <v>157751.6</v>
      </c>
      <c r="M82" s="53">
        <f t="shared" si="3"/>
        <v>316533</v>
      </c>
      <c r="N82" s="53" t="b">
        <f t="shared" si="4"/>
        <v>0</v>
      </c>
      <c r="O82" s="51">
        <v>80.0</v>
      </c>
      <c r="P82" s="53"/>
      <c r="Q82" s="53"/>
      <c r="R82" s="53"/>
      <c r="S82" s="53"/>
      <c r="T82" s="53"/>
      <c r="U82" s="53"/>
      <c r="V82" s="53"/>
      <c r="W82" s="53"/>
      <c r="X82" s="53"/>
      <c r="Y82" s="53"/>
    </row>
    <row r="83">
      <c r="A83" s="53" t="str">
        <f t="shared" si="1"/>
        <v>TRNBIHXXSRBXX</v>
      </c>
      <c r="B83" s="62" t="s">
        <v>684</v>
      </c>
      <c r="C83" s="62" t="s">
        <v>637</v>
      </c>
      <c r="D83" s="51" t="s">
        <v>108</v>
      </c>
      <c r="E83" s="53"/>
      <c r="F83" s="53"/>
      <c r="G83" s="62"/>
      <c r="H83" s="53"/>
      <c r="I83" s="53"/>
      <c r="J83" s="53"/>
      <c r="K83" s="53"/>
      <c r="L83" s="53">
        <f t="shared" si="2"/>
        <v>158531</v>
      </c>
      <c r="M83" s="53">
        <f t="shared" si="3"/>
        <v>316770.8</v>
      </c>
      <c r="N83" s="53" t="b">
        <f t="shared" si="4"/>
        <v>0</v>
      </c>
      <c r="O83" s="51">
        <v>81.0</v>
      </c>
      <c r="P83" s="53"/>
      <c r="Q83" s="53"/>
      <c r="R83" s="53"/>
      <c r="S83" s="53"/>
      <c r="T83" s="53"/>
      <c r="U83" s="53"/>
      <c r="V83" s="53"/>
      <c r="W83" s="53"/>
      <c r="X83" s="53"/>
      <c r="Y83" s="53"/>
    </row>
    <row r="84">
      <c r="A84" s="53" t="str">
        <f t="shared" si="1"/>
        <v>TRNBLRXXLTUXX</v>
      </c>
      <c r="B84" s="62" t="s">
        <v>689</v>
      </c>
      <c r="C84" s="62" t="s">
        <v>690</v>
      </c>
      <c r="D84" s="51" t="s">
        <v>108</v>
      </c>
      <c r="E84" s="53"/>
      <c r="F84" s="53"/>
      <c r="G84" s="62"/>
      <c r="H84" s="53"/>
      <c r="I84" s="53"/>
      <c r="J84" s="53"/>
      <c r="K84" s="53"/>
      <c r="L84" s="53">
        <f t="shared" si="2"/>
        <v>159310.4</v>
      </c>
      <c r="M84" s="53">
        <f t="shared" si="3"/>
        <v>317008.6</v>
      </c>
      <c r="N84" s="53" t="b">
        <f t="shared" si="4"/>
        <v>0</v>
      </c>
      <c r="O84" s="51">
        <v>82.0</v>
      </c>
      <c r="P84" s="53"/>
      <c r="Q84" s="53"/>
      <c r="R84" s="53"/>
      <c r="S84" s="53"/>
      <c r="T84" s="53"/>
      <c r="U84" s="53"/>
      <c r="V84" s="53"/>
      <c r="W84" s="53"/>
      <c r="X84" s="53"/>
      <c r="Y84" s="53"/>
    </row>
    <row r="85">
      <c r="A85" s="53" t="str">
        <f t="shared" si="1"/>
        <v>TRNBLRXXLVAXX</v>
      </c>
      <c r="B85" s="62" t="s">
        <v>689</v>
      </c>
      <c r="C85" s="62" t="s">
        <v>693</v>
      </c>
      <c r="D85" s="51" t="s">
        <v>108</v>
      </c>
      <c r="E85" s="53"/>
      <c r="F85" s="53"/>
      <c r="G85" s="62"/>
      <c r="H85" s="53"/>
      <c r="I85" s="53"/>
      <c r="J85" s="53"/>
      <c r="K85" s="53"/>
      <c r="L85" s="53">
        <f t="shared" si="2"/>
        <v>160089.8</v>
      </c>
      <c r="M85" s="53">
        <f t="shared" si="3"/>
        <v>317246.4</v>
      </c>
      <c r="N85" s="53" t="b">
        <f t="shared" si="4"/>
        <v>0</v>
      </c>
      <c r="O85" s="51">
        <v>83.0</v>
      </c>
      <c r="P85" s="53"/>
      <c r="Q85" s="53"/>
      <c r="R85" s="53"/>
      <c r="S85" s="53"/>
      <c r="T85" s="53"/>
      <c r="U85" s="53"/>
      <c r="V85" s="53"/>
      <c r="W85" s="53"/>
      <c r="X85" s="53"/>
      <c r="Y85" s="53"/>
    </row>
    <row r="86">
      <c r="A86" s="53" t="str">
        <f t="shared" si="1"/>
        <v>TRNBLRXXPOLXX</v>
      </c>
      <c r="B86" s="62" t="s">
        <v>689</v>
      </c>
      <c r="C86" s="62" t="s">
        <v>696</v>
      </c>
      <c r="D86" s="51" t="s">
        <v>108</v>
      </c>
      <c r="E86" s="53"/>
      <c r="F86" s="53"/>
      <c r="G86" s="62"/>
      <c r="H86" s="53"/>
      <c r="I86" s="53"/>
      <c r="J86" s="53"/>
      <c r="K86" s="53"/>
      <c r="L86" s="53">
        <f t="shared" si="2"/>
        <v>160869.2</v>
      </c>
      <c r="M86" s="53">
        <f t="shared" si="3"/>
        <v>317484.2</v>
      </c>
      <c r="N86" s="53" t="b">
        <f t="shared" si="4"/>
        <v>0</v>
      </c>
      <c r="O86" s="51">
        <v>84.0</v>
      </c>
      <c r="P86" s="53"/>
      <c r="Q86" s="53"/>
      <c r="R86" s="53"/>
      <c r="S86" s="53"/>
      <c r="T86" s="53"/>
      <c r="U86" s="53"/>
      <c r="V86" s="53"/>
      <c r="W86" s="53"/>
      <c r="X86" s="53"/>
      <c r="Y86" s="53"/>
    </row>
    <row r="87">
      <c r="A87" s="53" t="str">
        <f t="shared" si="1"/>
        <v>TRNBLRXXRUSCE</v>
      </c>
      <c r="B87" s="62" t="s">
        <v>689</v>
      </c>
      <c r="C87" s="62" t="s">
        <v>699</v>
      </c>
      <c r="D87" s="51" t="s">
        <v>108</v>
      </c>
      <c r="E87" s="53"/>
      <c r="F87" s="53"/>
      <c r="G87" s="62"/>
      <c r="H87" s="53"/>
      <c r="I87" s="53"/>
      <c r="J87" s="53"/>
      <c r="K87" s="53"/>
      <c r="L87" s="53">
        <f t="shared" si="2"/>
        <v>161648.6</v>
      </c>
      <c r="M87" s="53">
        <f t="shared" si="3"/>
        <v>317722</v>
      </c>
      <c r="N87" s="53" t="b">
        <f t="shared" si="4"/>
        <v>0</v>
      </c>
      <c r="O87" s="51">
        <v>85.0</v>
      </c>
      <c r="P87" s="53"/>
      <c r="Q87" s="53"/>
      <c r="R87" s="53"/>
      <c r="S87" s="53"/>
      <c r="T87" s="53"/>
      <c r="U87" s="53"/>
      <c r="V87" s="53"/>
      <c r="W87" s="53"/>
      <c r="X87" s="53"/>
      <c r="Y87" s="53"/>
    </row>
    <row r="88">
      <c r="A88" s="53" t="str">
        <f t="shared" si="1"/>
        <v>TRNBLRXXRUSNW</v>
      </c>
      <c r="B88" s="62" t="s">
        <v>689</v>
      </c>
      <c r="C88" s="62" t="s">
        <v>704</v>
      </c>
      <c r="D88" s="51" t="s">
        <v>108</v>
      </c>
      <c r="E88" s="53"/>
      <c r="F88" s="53"/>
      <c r="G88" s="62"/>
      <c r="H88" s="53"/>
      <c r="I88" s="53"/>
      <c r="J88" s="53"/>
      <c r="K88" s="53"/>
      <c r="L88" s="53">
        <f t="shared" si="2"/>
        <v>162428</v>
      </c>
      <c r="M88" s="53">
        <f t="shared" si="3"/>
        <v>317959.8</v>
      </c>
      <c r="N88" s="53" t="b">
        <f t="shared" si="4"/>
        <v>0</v>
      </c>
      <c r="O88" s="51">
        <v>86.0</v>
      </c>
      <c r="P88" s="53"/>
      <c r="Q88" s="53"/>
      <c r="R88" s="53"/>
      <c r="S88" s="53"/>
      <c r="T88" s="53"/>
      <c r="U88" s="53"/>
      <c r="V88" s="53"/>
      <c r="W88" s="53"/>
      <c r="X88" s="53"/>
      <c r="Y88" s="53"/>
    </row>
    <row r="89">
      <c r="A89" s="53" t="str">
        <f t="shared" si="1"/>
        <v>TRNBLRXXUKRXX</v>
      </c>
      <c r="B89" s="62" t="s">
        <v>689</v>
      </c>
      <c r="C89" s="62" t="s">
        <v>707</v>
      </c>
      <c r="D89" s="51" t="s">
        <v>108</v>
      </c>
      <c r="E89" s="53"/>
      <c r="F89" s="53"/>
      <c r="G89" s="62"/>
      <c r="H89" s="53"/>
      <c r="I89" s="53"/>
      <c r="J89" s="53"/>
      <c r="K89" s="53"/>
      <c r="L89" s="53">
        <f t="shared" si="2"/>
        <v>163207.4</v>
      </c>
      <c r="M89" s="53">
        <f t="shared" si="3"/>
        <v>318197.6</v>
      </c>
      <c r="N89" s="53" t="b">
        <f t="shared" si="4"/>
        <v>0</v>
      </c>
      <c r="O89" s="51">
        <v>87.0</v>
      </c>
      <c r="P89" s="53"/>
      <c r="Q89" s="53"/>
      <c r="R89" s="53"/>
      <c r="S89" s="53"/>
      <c r="T89" s="53"/>
      <c r="U89" s="53"/>
      <c r="V89" s="53"/>
      <c r="W89" s="53"/>
      <c r="X89" s="53"/>
      <c r="Y89" s="53"/>
    </row>
    <row r="90">
      <c r="A90" s="53" t="str">
        <f t="shared" si="1"/>
        <v>TRNBLZXXGTMXX</v>
      </c>
      <c r="B90" s="62" t="s">
        <v>711</v>
      </c>
      <c r="C90" s="62" t="s">
        <v>712</v>
      </c>
      <c r="D90" s="51" t="s">
        <v>108</v>
      </c>
      <c r="E90" s="53"/>
      <c r="F90" s="53"/>
      <c r="G90" s="62"/>
      <c r="H90" s="53"/>
      <c r="I90" s="53"/>
      <c r="J90" s="53"/>
      <c r="K90" s="53"/>
      <c r="L90" s="53">
        <f t="shared" si="2"/>
        <v>163986.8</v>
      </c>
      <c r="M90" s="53">
        <f t="shared" si="3"/>
        <v>318435.4</v>
      </c>
      <c r="N90" s="53" t="b">
        <f t="shared" si="4"/>
        <v>0</v>
      </c>
      <c r="O90" s="51">
        <v>88.0</v>
      </c>
      <c r="P90" s="53"/>
      <c r="Q90" s="53"/>
      <c r="R90" s="53"/>
      <c r="S90" s="53"/>
      <c r="T90" s="53"/>
      <c r="U90" s="53"/>
      <c r="V90" s="53"/>
      <c r="W90" s="53"/>
      <c r="X90" s="53"/>
      <c r="Y90" s="53"/>
    </row>
    <row r="91">
      <c r="A91" s="53" t="str">
        <f t="shared" si="1"/>
        <v>TRNBLZXXMEXXX</v>
      </c>
      <c r="B91" s="62" t="s">
        <v>711</v>
      </c>
      <c r="C91" s="62" t="s">
        <v>717</v>
      </c>
      <c r="D91" s="51" t="s">
        <v>108</v>
      </c>
      <c r="E91" s="53"/>
      <c r="F91" s="53"/>
      <c r="G91" s="62"/>
      <c r="H91" s="53"/>
      <c r="I91" s="53"/>
      <c r="J91" s="53"/>
      <c r="K91" s="53"/>
      <c r="L91" s="53">
        <f t="shared" si="2"/>
        <v>164766.2</v>
      </c>
      <c r="M91" s="53">
        <f t="shared" si="3"/>
        <v>318673.2</v>
      </c>
      <c r="N91" s="53" t="b">
        <f t="shared" si="4"/>
        <v>0</v>
      </c>
      <c r="O91" s="51">
        <v>89.0</v>
      </c>
      <c r="P91" s="53"/>
      <c r="Q91" s="53"/>
      <c r="R91" s="53"/>
      <c r="S91" s="53"/>
      <c r="T91" s="53"/>
      <c r="U91" s="53"/>
      <c r="V91" s="53"/>
      <c r="W91" s="53"/>
      <c r="X91" s="53"/>
      <c r="Y91" s="53"/>
    </row>
    <row r="92">
      <c r="A92" s="53" t="str">
        <f t="shared" si="1"/>
        <v>TRNBOLXXBRACW</v>
      </c>
      <c r="B92" s="62" t="s">
        <v>389</v>
      </c>
      <c r="C92" s="62" t="s">
        <v>721</v>
      </c>
      <c r="D92" s="51" t="s">
        <v>108</v>
      </c>
      <c r="E92" s="53"/>
      <c r="F92" s="53"/>
      <c r="G92" s="62"/>
      <c r="H92" s="53"/>
      <c r="I92" s="53"/>
      <c r="J92" s="53"/>
      <c r="K92" s="53"/>
      <c r="L92" s="53">
        <f t="shared" si="2"/>
        <v>165545.6</v>
      </c>
      <c r="M92" s="53">
        <f t="shared" si="3"/>
        <v>318911</v>
      </c>
      <c r="N92" s="53" t="b">
        <f t="shared" si="4"/>
        <v>0</v>
      </c>
      <c r="O92" s="51">
        <v>90.0</v>
      </c>
      <c r="P92" s="53"/>
      <c r="Q92" s="53"/>
      <c r="R92" s="53"/>
      <c r="S92" s="53"/>
      <c r="T92" s="53"/>
      <c r="U92" s="53"/>
      <c r="V92" s="53"/>
      <c r="W92" s="53"/>
      <c r="X92" s="53"/>
      <c r="Y92" s="53"/>
    </row>
    <row r="93">
      <c r="A93" s="53" t="str">
        <f t="shared" si="1"/>
        <v>TRNBOLXXBRAWE</v>
      </c>
      <c r="B93" s="62" t="s">
        <v>389</v>
      </c>
      <c r="C93" s="62" t="s">
        <v>723</v>
      </c>
      <c r="D93" s="51" t="s">
        <v>108</v>
      </c>
      <c r="E93" s="53"/>
      <c r="F93" s="53"/>
      <c r="G93" s="62"/>
      <c r="H93" s="53"/>
      <c r="I93" s="53"/>
      <c r="J93" s="53"/>
      <c r="K93" s="53"/>
      <c r="L93" s="53">
        <f t="shared" si="2"/>
        <v>166325</v>
      </c>
      <c r="M93" s="53">
        <f t="shared" si="3"/>
        <v>319148.8</v>
      </c>
      <c r="N93" s="53" t="b">
        <f t="shared" si="4"/>
        <v>0</v>
      </c>
      <c r="O93" s="51">
        <v>91.0</v>
      </c>
      <c r="P93" s="53"/>
      <c r="Q93" s="53"/>
      <c r="R93" s="53"/>
      <c r="S93" s="53"/>
      <c r="T93" s="53"/>
      <c r="U93" s="53"/>
      <c r="V93" s="53"/>
      <c r="W93" s="53"/>
      <c r="X93" s="53"/>
      <c r="Y93" s="53"/>
    </row>
    <row r="94">
      <c r="A94" s="53" t="str">
        <f t="shared" si="1"/>
        <v>TRNBOLXXCHLXX</v>
      </c>
      <c r="B94" s="62" t="s">
        <v>389</v>
      </c>
      <c r="C94" s="62" t="s">
        <v>394</v>
      </c>
      <c r="D94" s="51" t="s">
        <v>108</v>
      </c>
      <c r="E94" s="53"/>
      <c r="F94" s="53"/>
      <c r="G94" s="62"/>
      <c r="H94" s="53"/>
      <c r="I94" s="53"/>
      <c r="J94" s="53"/>
      <c r="K94" s="53"/>
      <c r="L94" s="53">
        <f t="shared" si="2"/>
        <v>167104.4</v>
      </c>
      <c r="M94" s="53">
        <f t="shared" si="3"/>
        <v>319386.6</v>
      </c>
      <c r="N94" s="53" t="b">
        <f t="shared" si="4"/>
        <v>0</v>
      </c>
      <c r="O94" s="51">
        <v>92.0</v>
      </c>
      <c r="P94" s="53"/>
      <c r="Q94" s="53"/>
      <c r="R94" s="53"/>
      <c r="S94" s="53"/>
      <c r="T94" s="53"/>
      <c r="U94" s="53"/>
      <c r="V94" s="53"/>
      <c r="W94" s="53"/>
      <c r="X94" s="53"/>
      <c r="Y94" s="53"/>
    </row>
    <row r="95">
      <c r="A95" s="53" t="str">
        <f t="shared" si="1"/>
        <v>TRNBOLXXPERXX</v>
      </c>
      <c r="B95" s="62" t="s">
        <v>389</v>
      </c>
      <c r="C95" s="62" t="s">
        <v>458</v>
      </c>
      <c r="D95" s="51" t="s">
        <v>108</v>
      </c>
      <c r="E95" s="53"/>
      <c r="F95" s="53"/>
      <c r="G95" s="62"/>
      <c r="H95" s="53"/>
      <c r="I95" s="53"/>
      <c r="J95" s="53"/>
      <c r="K95" s="53"/>
      <c r="L95" s="53">
        <f t="shared" si="2"/>
        <v>167883.8</v>
      </c>
      <c r="M95" s="53">
        <f t="shared" si="3"/>
        <v>319624.4</v>
      </c>
      <c r="N95" s="53" t="b">
        <f t="shared" si="4"/>
        <v>0</v>
      </c>
      <c r="O95" s="51">
        <v>93.0</v>
      </c>
      <c r="P95" s="53"/>
      <c r="Q95" s="53"/>
      <c r="R95" s="53"/>
      <c r="S95" s="53"/>
      <c r="T95" s="53"/>
      <c r="U95" s="53"/>
      <c r="V95" s="53"/>
      <c r="W95" s="53"/>
      <c r="X95" s="53"/>
      <c r="Y95" s="53"/>
    </row>
    <row r="96">
      <c r="A96" s="53" t="str">
        <f t="shared" si="1"/>
        <v>TRNBOLXXPRYXX</v>
      </c>
      <c r="B96" s="62" t="s">
        <v>389</v>
      </c>
      <c r="C96" s="62" t="s">
        <v>400</v>
      </c>
      <c r="D96" s="51" t="s">
        <v>108</v>
      </c>
      <c r="E96" s="53"/>
      <c r="F96" s="53"/>
      <c r="G96" s="62"/>
      <c r="H96" s="53"/>
      <c r="I96" s="53"/>
      <c r="J96" s="53"/>
      <c r="K96" s="53"/>
      <c r="L96" s="53">
        <f t="shared" si="2"/>
        <v>168663.2</v>
      </c>
      <c r="M96" s="53">
        <f t="shared" si="3"/>
        <v>319862.2</v>
      </c>
      <c r="N96" s="53" t="b">
        <f t="shared" si="4"/>
        <v>0</v>
      </c>
      <c r="O96" s="51">
        <v>94.0</v>
      </c>
      <c r="P96" s="53"/>
      <c r="Q96" s="53"/>
      <c r="R96" s="53"/>
      <c r="S96" s="53"/>
      <c r="T96" s="53"/>
      <c r="U96" s="53"/>
      <c r="V96" s="53"/>
      <c r="W96" s="53"/>
      <c r="X96" s="53"/>
      <c r="Y96" s="53"/>
    </row>
    <row r="97">
      <c r="A97" s="53" t="str">
        <f t="shared" si="1"/>
        <v>TRNBRACNBRACW</v>
      </c>
      <c r="B97" s="62" t="s">
        <v>725</v>
      </c>
      <c r="C97" s="62" t="s">
        <v>721</v>
      </c>
      <c r="D97" s="51" t="s">
        <v>108</v>
      </c>
      <c r="E97" s="53"/>
      <c r="F97" s="53"/>
      <c r="G97" s="62"/>
      <c r="H97" s="53"/>
      <c r="I97" s="53"/>
      <c r="J97" s="53"/>
      <c r="K97" s="53"/>
      <c r="L97" s="53">
        <f t="shared" si="2"/>
        <v>169442.6</v>
      </c>
      <c r="M97" s="53">
        <f t="shared" si="3"/>
        <v>320100</v>
      </c>
      <c r="N97" s="53" t="b">
        <f t="shared" si="4"/>
        <v>0</v>
      </c>
      <c r="O97" s="51">
        <v>95.0</v>
      </c>
      <c r="P97" s="53"/>
      <c r="Q97" s="53"/>
      <c r="R97" s="53"/>
      <c r="S97" s="53"/>
      <c r="T97" s="53"/>
      <c r="U97" s="53"/>
      <c r="V97" s="53"/>
      <c r="W97" s="53"/>
      <c r="X97" s="53"/>
      <c r="Y97" s="53"/>
    </row>
    <row r="98">
      <c r="A98" s="53" t="str">
        <f t="shared" si="1"/>
        <v>TRNBRACNBRANE</v>
      </c>
      <c r="B98" s="62" t="s">
        <v>725</v>
      </c>
      <c r="C98" s="62" t="s">
        <v>728</v>
      </c>
      <c r="D98" s="51" t="s">
        <v>108</v>
      </c>
      <c r="E98" s="53"/>
      <c r="F98" s="53"/>
      <c r="G98" s="62"/>
      <c r="H98" s="53"/>
      <c r="I98" s="53"/>
      <c r="J98" s="53"/>
      <c r="K98" s="53"/>
      <c r="L98" s="53">
        <f t="shared" si="2"/>
        <v>170222</v>
      </c>
      <c r="M98" s="53">
        <f t="shared" si="3"/>
        <v>320337.8</v>
      </c>
      <c r="N98" s="53" t="b">
        <f t="shared" si="4"/>
        <v>0</v>
      </c>
      <c r="O98" s="51">
        <v>96.0</v>
      </c>
      <c r="P98" s="53"/>
      <c r="Q98" s="53"/>
      <c r="R98" s="53"/>
      <c r="S98" s="53"/>
      <c r="T98" s="53"/>
      <c r="U98" s="53"/>
      <c r="V98" s="53"/>
      <c r="W98" s="53"/>
      <c r="X98" s="53"/>
      <c r="Y98" s="53"/>
    </row>
    <row r="99">
      <c r="A99" s="53" t="str">
        <f t="shared" si="1"/>
        <v>TRNBRACNBRANW</v>
      </c>
      <c r="B99" s="62" t="s">
        <v>725</v>
      </c>
      <c r="C99" s="62" t="s">
        <v>730</v>
      </c>
      <c r="D99" s="51" t="s">
        <v>108</v>
      </c>
      <c r="E99" s="53"/>
      <c r="F99" s="53"/>
      <c r="G99" s="62"/>
      <c r="H99" s="53"/>
      <c r="I99" s="53"/>
      <c r="J99" s="53"/>
      <c r="K99" s="53"/>
      <c r="L99" s="53">
        <f t="shared" si="2"/>
        <v>171001.4</v>
      </c>
      <c r="M99" s="53">
        <f t="shared" si="3"/>
        <v>320575.6</v>
      </c>
      <c r="N99" s="53" t="b">
        <f t="shared" si="4"/>
        <v>0</v>
      </c>
      <c r="O99" s="51">
        <v>97.0</v>
      </c>
      <c r="P99" s="53"/>
      <c r="Q99" s="53"/>
      <c r="R99" s="53"/>
      <c r="S99" s="53"/>
      <c r="T99" s="53"/>
      <c r="U99" s="53"/>
      <c r="V99" s="53"/>
      <c r="W99" s="53"/>
      <c r="X99" s="53"/>
      <c r="Y99" s="53"/>
    </row>
    <row r="100">
      <c r="A100" s="53" t="str">
        <f t="shared" si="1"/>
        <v>TRNBRACNBRASE</v>
      </c>
      <c r="B100" s="62" t="s">
        <v>725</v>
      </c>
      <c r="C100" s="62" t="s">
        <v>732</v>
      </c>
      <c r="D100" s="51" t="s">
        <v>108</v>
      </c>
      <c r="E100" s="53"/>
      <c r="F100" s="53"/>
      <c r="G100" s="62"/>
      <c r="H100" s="53"/>
      <c r="I100" s="53"/>
      <c r="J100" s="53"/>
      <c r="K100" s="53"/>
      <c r="L100" s="53">
        <f t="shared" si="2"/>
        <v>171780.8</v>
      </c>
      <c r="M100" s="53">
        <f t="shared" si="3"/>
        <v>320813.4</v>
      </c>
      <c r="N100" s="53" t="b">
        <f t="shared" si="4"/>
        <v>0</v>
      </c>
      <c r="O100" s="51">
        <v>98.0</v>
      </c>
      <c r="P100" s="53"/>
      <c r="Q100" s="53"/>
      <c r="R100" s="53"/>
      <c r="S100" s="53"/>
      <c r="T100" s="53"/>
      <c r="U100" s="53"/>
      <c r="V100" s="53"/>
      <c r="W100" s="53"/>
      <c r="X100" s="53"/>
      <c r="Y100" s="53"/>
    </row>
    <row r="101">
      <c r="A101" s="53" t="str">
        <f t="shared" si="1"/>
        <v>TRNBRACNGUYXX</v>
      </c>
      <c r="B101" s="62" t="s">
        <v>725</v>
      </c>
      <c r="C101" s="62" t="s">
        <v>542</v>
      </c>
      <c r="D101" s="51" t="s">
        <v>108</v>
      </c>
      <c r="E101" s="53"/>
      <c r="F101" s="53"/>
      <c r="G101" s="62"/>
      <c r="H101" s="53"/>
      <c r="I101" s="53"/>
      <c r="J101" s="53"/>
      <c r="K101" s="53"/>
      <c r="L101" s="53">
        <f t="shared" si="2"/>
        <v>172560.2</v>
      </c>
      <c r="M101" s="53">
        <f t="shared" si="3"/>
        <v>321051.2</v>
      </c>
      <c r="N101" s="53" t="b">
        <f t="shared" si="4"/>
        <v>0</v>
      </c>
      <c r="O101" s="51">
        <v>99.0</v>
      </c>
      <c r="P101" s="53"/>
      <c r="Q101" s="53"/>
      <c r="R101" s="53"/>
      <c r="S101" s="53"/>
      <c r="T101" s="53"/>
      <c r="U101" s="53"/>
      <c r="V101" s="53"/>
      <c r="W101" s="53"/>
      <c r="X101" s="53"/>
      <c r="Y101" s="53"/>
    </row>
    <row r="102">
      <c r="A102" s="53" t="str">
        <f t="shared" si="1"/>
        <v>TRNBRACNSURXX</v>
      </c>
      <c r="B102" s="62" t="s">
        <v>725</v>
      </c>
      <c r="C102" s="62" t="s">
        <v>540</v>
      </c>
      <c r="D102" s="51" t="s">
        <v>108</v>
      </c>
      <c r="E102" s="53"/>
      <c r="F102" s="53"/>
      <c r="G102" s="62"/>
      <c r="H102" s="53"/>
      <c r="I102" s="53"/>
      <c r="J102" s="53"/>
      <c r="K102" s="53"/>
      <c r="L102" s="53">
        <f t="shared" si="2"/>
        <v>173339.6</v>
      </c>
      <c r="M102" s="53">
        <f t="shared" si="3"/>
        <v>321289</v>
      </c>
      <c r="N102" s="53" t="b">
        <f t="shared" si="4"/>
        <v>0</v>
      </c>
      <c r="O102" s="51">
        <v>100.0</v>
      </c>
      <c r="P102" s="53"/>
      <c r="Q102" s="53"/>
      <c r="R102" s="53"/>
      <c r="S102" s="53"/>
      <c r="T102" s="53"/>
      <c r="U102" s="53"/>
      <c r="V102" s="53"/>
      <c r="W102" s="53"/>
      <c r="X102" s="53"/>
      <c r="Y102" s="53"/>
    </row>
    <row r="103">
      <c r="A103" s="53" t="str">
        <f t="shared" si="1"/>
        <v>TRNBRACWBRANE</v>
      </c>
      <c r="B103" s="62" t="s">
        <v>721</v>
      </c>
      <c r="C103" s="62" t="s">
        <v>728</v>
      </c>
      <c r="D103" s="51" t="s">
        <v>108</v>
      </c>
      <c r="E103" s="53"/>
      <c r="F103" s="53"/>
      <c r="G103" s="62"/>
      <c r="H103" s="53"/>
      <c r="I103" s="53"/>
      <c r="J103" s="53"/>
      <c r="K103" s="53"/>
      <c r="L103" s="53">
        <f t="shared" si="2"/>
        <v>174119</v>
      </c>
      <c r="M103" s="53">
        <f t="shared" si="3"/>
        <v>321526.8</v>
      </c>
      <c r="N103" s="53" t="b">
        <f t="shared" si="4"/>
        <v>0</v>
      </c>
      <c r="O103" s="51">
        <v>101.0</v>
      </c>
      <c r="P103" s="53"/>
      <c r="Q103" s="53"/>
      <c r="R103" s="53"/>
      <c r="S103" s="53"/>
      <c r="T103" s="53"/>
      <c r="U103" s="53"/>
      <c r="V103" s="53"/>
      <c r="W103" s="53"/>
      <c r="X103" s="53"/>
      <c r="Y103" s="53"/>
    </row>
    <row r="104">
      <c r="A104" s="53" t="str">
        <f t="shared" si="1"/>
        <v>TRNBRACWBRANW</v>
      </c>
      <c r="B104" s="62" t="s">
        <v>721</v>
      </c>
      <c r="C104" s="62" t="s">
        <v>730</v>
      </c>
      <c r="D104" s="51" t="s">
        <v>108</v>
      </c>
      <c r="E104" s="53"/>
      <c r="F104" s="53"/>
      <c r="G104" s="62"/>
      <c r="H104" s="53"/>
      <c r="I104" s="53"/>
      <c r="J104" s="53"/>
      <c r="K104" s="53"/>
      <c r="L104" s="53">
        <f t="shared" si="2"/>
        <v>174898.4</v>
      </c>
      <c r="M104" s="53">
        <f t="shared" si="3"/>
        <v>321764.6</v>
      </c>
      <c r="N104" s="53" t="b">
        <f t="shared" si="4"/>
        <v>0</v>
      </c>
      <c r="O104" s="51">
        <v>102.0</v>
      </c>
      <c r="P104" s="53"/>
      <c r="Q104" s="53"/>
      <c r="R104" s="53"/>
      <c r="S104" s="53"/>
      <c r="T104" s="53"/>
      <c r="U104" s="53"/>
      <c r="V104" s="53"/>
      <c r="W104" s="53"/>
      <c r="X104" s="53"/>
      <c r="Y104" s="53"/>
    </row>
    <row r="105">
      <c r="A105" s="53" t="str">
        <f t="shared" si="1"/>
        <v>TRNBRACWBRASE</v>
      </c>
      <c r="B105" s="62" t="s">
        <v>721</v>
      </c>
      <c r="C105" s="62" t="s">
        <v>732</v>
      </c>
      <c r="D105" s="51" t="s">
        <v>108</v>
      </c>
      <c r="E105" s="53"/>
      <c r="F105" s="53"/>
      <c r="G105" s="62"/>
      <c r="H105" s="53"/>
      <c r="I105" s="53"/>
      <c r="J105" s="53"/>
      <c r="K105" s="53"/>
      <c r="L105" s="53">
        <f t="shared" si="2"/>
        <v>175677.8</v>
      </c>
      <c r="M105" s="53">
        <f t="shared" si="3"/>
        <v>322002.4</v>
      </c>
      <c r="N105" s="53" t="b">
        <f t="shared" si="4"/>
        <v>0</v>
      </c>
      <c r="O105" s="51">
        <v>103.0</v>
      </c>
      <c r="P105" s="53"/>
      <c r="Q105" s="53"/>
      <c r="R105" s="53"/>
      <c r="S105" s="53"/>
      <c r="T105" s="53"/>
      <c r="U105" s="53"/>
      <c r="V105" s="53"/>
      <c r="W105" s="53"/>
      <c r="X105" s="53"/>
      <c r="Y105" s="53"/>
    </row>
    <row r="106">
      <c r="A106" s="53" t="str">
        <f t="shared" si="1"/>
        <v>TRNBRACWBRASO</v>
      </c>
      <c r="B106" s="62" t="s">
        <v>721</v>
      </c>
      <c r="C106" s="62" t="s">
        <v>639</v>
      </c>
      <c r="D106" s="51" t="s">
        <v>108</v>
      </c>
      <c r="E106" s="53"/>
      <c r="F106" s="53"/>
      <c r="G106" s="62"/>
      <c r="H106" s="53"/>
      <c r="I106" s="53"/>
      <c r="J106" s="53"/>
      <c r="K106" s="53"/>
      <c r="L106" s="53">
        <f t="shared" si="2"/>
        <v>176457.2</v>
      </c>
      <c r="M106" s="53">
        <f t="shared" si="3"/>
        <v>322240.2</v>
      </c>
      <c r="N106" s="53" t="b">
        <f t="shared" si="4"/>
        <v>0</v>
      </c>
      <c r="O106" s="51">
        <v>104.0</v>
      </c>
      <c r="P106" s="53"/>
      <c r="Q106" s="53"/>
      <c r="R106" s="53"/>
      <c r="S106" s="53"/>
      <c r="T106" s="53"/>
      <c r="U106" s="53"/>
      <c r="V106" s="53"/>
      <c r="W106" s="53"/>
      <c r="X106" s="53"/>
      <c r="Y106" s="53"/>
    </row>
    <row r="107">
      <c r="A107" s="53" t="str">
        <f t="shared" si="1"/>
        <v>TRNBRACWBRAWE</v>
      </c>
      <c r="B107" s="62" t="s">
        <v>721</v>
      </c>
      <c r="C107" s="62" t="s">
        <v>723</v>
      </c>
      <c r="D107" s="51" t="s">
        <v>108</v>
      </c>
      <c r="E107" s="53"/>
      <c r="F107" s="53"/>
      <c r="G107" s="62"/>
      <c r="H107" s="53"/>
      <c r="I107" s="53"/>
      <c r="J107" s="53"/>
      <c r="K107" s="53"/>
      <c r="L107" s="53">
        <f t="shared" si="2"/>
        <v>177236.6</v>
      </c>
      <c r="M107" s="53">
        <f t="shared" si="3"/>
        <v>322478</v>
      </c>
      <c r="N107" s="53" t="b">
        <f t="shared" si="4"/>
        <v>0</v>
      </c>
      <c r="O107" s="51">
        <v>105.0</v>
      </c>
      <c r="P107" s="53"/>
      <c r="Q107" s="53"/>
      <c r="R107" s="53"/>
      <c r="S107" s="53"/>
      <c r="T107" s="53"/>
      <c r="U107" s="53"/>
      <c r="V107" s="53"/>
      <c r="W107" s="53"/>
      <c r="X107" s="53"/>
      <c r="Y107" s="53"/>
    </row>
    <row r="108">
      <c r="A108" s="53" t="str">
        <f t="shared" si="1"/>
        <v>TRNBRACWPRYXX</v>
      </c>
      <c r="B108" s="62" t="s">
        <v>721</v>
      </c>
      <c r="C108" s="62" t="s">
        <v>400</v>
      </c>
      <c r="D108" s="51" t="s">
        <v>108</v>
      </c>
      <c r="E108" s="53"/>
      <c r="F108" s="53"/>
      <c r="G108" s="62"/>
      <c r="H108" s="53"/>
      <c r="I108" s="53"/>
      <c r="J108" s="53"/>
      <c r="K108" s="53"/>
      <c r="L108" s="53">
        <f t="shared" si="2"/>
        <v>178016</v>
      </c>
      <c r="M108" s="53">
        <f t="shared" si="3"/>
        <v>322715.8</v>
      </c>
      <c r="N108" s="53" t="b">
        <f t="shared" si="4"/>
        <v>0</v>
      </c>
      <c r="O108" s="51">
        <v>106.0</v>
      </c>
      <c r="P108" s="53"/>
      <c r="Q108" s="53"/>
      <c r="R108" s="53"/>
      <c r="S108" s="53"/>
      <c r="T108" s="53"/>
      <c r="U108" s="53"/>
      <c r="V108" s="53"/>
      <c r="W108" s="53"/>
      <c r="X108" s="53"/>
      <c r="Y108" s="53"/>
    </row>
    <row r="109">
      <c r="A109" s="53" t="str">
        <f t="shared" si="1"/>
        <v>TRNBRANEBRASE</v>
      </c>
      <c r="B109" s="62" t="s">
        <v>728</v>
      </c>
      <c r="C109" s="62" t="s">
        <v>732</v>
      </c>
      <c r="D109" s="51" t="s">
        <v>108</v>
      </c>
      <c r="E109" s="53"/>
      <c r="F109" s="53"/>
      <c r="G109" s="62"/>
      <c r="H109" s="53"/>
      <c r="I109" s="53"/>
      <c r="J109" s="53"/>
      <c r="K109" s="53"/>
      <c r="L109" s="53">
        <f t="shared" si="2"/>
        <v>178795.4</v>
      </c>
      <c r="M109" s="53">
        <f t="shared" si="3"/>
        <v>322953.6</v>
      </c>
      <c r="N109" s="53" t="b">
        <f t="shared" si="4"/>
        <v>0</v>
      </c>
      <c r="O109" s="51">
        <v>107.0</v>
      </c>
      <c r="P109" s="53"/>
      <c r="Q109" s="53"/>
      <c r="R109" s="53"/>
      <c r="S109" s="53"/>
      <c r="T109" s="53"/>
      <c r="U109" s="53"/>
      <c r="V109" s="53"/>
      <c r="W109" s="53"/>
      <c r="X109" s="53"/>
      <c r="Y109" s="53"/>
    </row>
    <row r="110">
      <c r="A110" s="53" t="str">
        <f t="shared" si="1"/>
        <v>TRNBRANWBRAWE</v>
      </c>
      <c r="B110" s="62" t="s">
        <v>730</v>
      </c>
      <c r="C110" s="62" t="s">
        <v>723</v>
      </c>
      <c r="D110" s="51" t="s">
        <v>108</v>
      </c>
      <c r="E110" s="53"/>
      <c r="F110" s="53"/>
      <c r="G110" s="62"/>
      <c r="H110" s="53"/>
      <c r="I110" s="53"/>
      <c r="J110" s="53"/>
      <c r="K110" s="53"/>
      <c r="L110" s="53">
        <f t="shared" si="2"/>
        <v>179574.8</v>
      </c>
      <c r="M110" s="53">
        <f t="shared" si="3"/>
        <v>323191.4</v>
      </c>
      <c r="N110" s="53" t="b">
        <f t="shared" si="4"/>
        <v>0</v>
      </c>
      <c r="O110" s="51">
        <v>108.0</v>
      </c>
      <c r="P110" s="53"/>
      <c r="Q110" s="53"/>
      <c r="R110" s="53"/>
      <c r="S110" s="53"/>
      <c r="T110" s="53"/>
      <c r="U110" s="53"/>
      <c r="V110" s="53"/>
      <c r="W110" s="53"/>
      <c r="X110" s="53"/>
      <c r="Y110" s="53"/>
    </row>
    <row r="111">
      <c r="A111" s="53" t="str">
        <f t="shared" si="1"/>
        <v>TRNBRANWCOLXX</v>
      </c>
      <c r="B111" s="62" t="s">
        <v>730</v>
      </c>
      <c r="C111" s="62" t="s">
        <v>519</v>
      </c>
      <c r="D111" s="51" t="s">
        <v>108</v>
      </c>
      <c r="E111" s="53"/>
      <c r="F111" s="53"/>
      <c r="G111" s="62"/>
      <c r="H111" s="53"/>
      <c r="I111" s="53"/>
      <c r="J111" s="53"/>
      <c r="K111" s="53"/>
      <c r="L111" s="53">
        <f t="shared" si="2"/>
        <v>180354.2</v>
      </c>
      <c r="M111" s="53">
        <f t="shared" si="3"/>
        <v>323429.2</v>
      </c>
      <c r="N111" s="53" t="b">
        <f t="shared" si="4"/>
        <v>0</v>
      </c>
      <c r="O111" s="51">
        <v>109.0</v>
      </c>
      <c r="P111" s="53"/>
      <c r="Q111" s="53"/>
      <c r="R111" s="53"/>
      <c r="S111" s="53"/>
      <c r="T111" s="53"/>
      <c r="U111" s="53"/>
      <c r="V111" s="53"/>
      <c r="W111" s="53"/>
      <c r="X111" s="53"/>
      <c r="Y111" s="53"/>
    </row>
    <row r="112">
      <c r="A112" s="53" t="str">
        <f t="shared" si="1"/>
        <v>TRNBRANWGUFXX</v>
      </c>
      <c r="B112" s="62" t="s">
        <v>730</v>
      </c>
      <c r="C112" s="62" t="s">
        <v>539</v>
      </c>
      <c r="D112" s="51" t="s">
        <v>108</v>
      </c>
      <c r="E112" s="53"/>
      <c r="F112" s="53"/>
      <c r="G112" s="62"/>
      <c r="H112" s="53"/>
      <c r="I112" s="53"/>
      <c r="J112" s="53"/>
      <c r="K112" s="53"/>
      <c r="L112" s="53">
        <f t="shared" si="2"/>
        <v>181133.6</v>
      </c>
      <c r="M112" s="53">
        <f t="shared" si="3"/>
        <v>323667</v>
      </c>
      <c r="N112" s="53" t="b">
        <f t="shared" si="4"/>
        <v>0</v>
      </c>
      <c r="O112" s="51">
        <v>110.0</v>
      </c>
      <c r="P112" s="53"/>
      <c r="Q112" s="53"/>
      <c r="R112" s="53"/>
      <c r="S112" s="53"/>
      <c r="T112" s="53"/>
      <c r="U112" s="53"/>
      <c r="V112" s="53"/>
      <c r="W112" s="53"/>
      <c r="X112" s="53"/>
      <c r="Y112" s="53"/>
    </row>
    <row r="113">
      <c r="A113" s="53" t="str">
        <f t="shared" si="1"/>
        <v>TRNBRANWGUYXX</v>
      </c>
      <c r="B113" s="62" t="s">
        <v>730</v>
      </c>
      <c r="C113" s="62" t="s">
        <v>542</v>
      </c>
      <c r="D113" s="51" t="s">
        <v>108</v>
      </c>
      <c r="E113" s="53"/>
      <c r="F113" s="53"/>
      <c r="G113" s="62"/>
      <c r="H113" s="53"/>
      <c r="I113" s="53"/>
      <c r="J113" s="53"/>
      <c r="K113" s="53"/>
      <c r="L113" s="53">
        <f t="shared" si="2"/>
        <v>181913</v>
      </c>
      <c r="M113" s="53">
        <f t="shared" si="3"/>
        <v>323904.8</v>
      </c>
      <c r="N113" s="53" t="b">
        <f t="shared" si="4"/>
        <v>0</v>
      </c>
      <c r="O113" s="51">
        <v>111.0</v>
      </c>
      <c r="P113" s="53"/>
      <c r="Q113" s="53"/>
      <c r="R113" s="53"/>
      <c r="S113" s="53"/>
      <c r="T113" s="53"/>
      <c r="U113" s="53"/>
      <c r="V113" s="53"/>
      <c r="W113" s="53"/>
      <c r="X113" s="53"/>
      <c r="Y113" s="53"/>
    </row>
    <row r="114">
      <c r="A114" s="53" t="str">
        <f t="shared" si="1"/>
        <v>TRNBRANWPERXX</v>
      </c>
      <c r="B114" s="62" t="s">
        <v>730</v>
      </c>
      <c r="C114" s="62" t="s">
        <v>458</v>
      </c>
      <c r="D114" s="51" t="s">
        <v>108</v>
      </c>
      <c r="E114" s="53"/>
      <c r="F114" s="53"/>
      <c r="G114" s="62"/>
      <c r="H114" s="53"/>
      <c r="I114" s="53"/>
      <c r="J114" s="53"/>
      <c r="K114" s="53"/>
      <c r="L114" s="53">
        <f t="shared" si="2"/>
        <v>182692.4</v>
      </c>
      <c r="M114" s="53">
        <f t="shared" si="3"/>
        <v>324142.6</v>
      </c>
      <c r="N114" s="53" t="b">
        <f t="shared" si="4"/>
        <v>0</v>
      </c>
      <c r="O114" s="51">
        <v>112.0</v>
      </c>
      <c r="P114" s="53"/>
      <c r="Q114" s="53"/>
      <c r="R114" s="53"/>
      <c r="S114" s="53"/>
      <c r="T114" s="53"/>
      <c r="U114" s="53"/>
      <c r="V114" s="53"/>
      <c r="W114" s="53"/>
      <c r="X114" s="53"/>
      <c r="Y114" s="53"/>
    </row>
    <row r="115">
      <c r="A115" s="53" t="str">
        <f t="shared" si="1"/>
        <v>TRNBRANWSURXX</v>
      </c>
      <c r="B115" s="62" t="s">
        <v>730</v>
      </c>
      <c r="C115" s="62" t="s">
        <v>540</v>
      </c>
      <c r="D115" s="51" t="s">
        <v>108</v>
      </c>
      <c r="E115" s="53"/>
      <c r="F115" s="53"/>
      <c r="G115" s="62"/>
      <c r="H115" s="53"/>
      <c r="I115" s="53"/>
      <c r="J115" s="53"/>
      <c r="K115" s="53"/>
      <c r="L115" s="53">
        <f t="shared" si="2"/>
        <v>183471.8</v>
      </c>
      <c r="M115" s="53">
        <f t="shared" si="3"/>
        <v>324380.4</v>
      </c>
      <c r="N115" s="53" t="b">
        <f t="shared" si="4"/>
        <v>0</v>
      </c>
      <c r="O115" s="51">
        <v>113.0</v>
      </c>
      <c r="P115" s="53"/>
      <c r="Q115" s="53"/>
      <c r="R115" s="53"/>
      <c r="S115" s="53"/>
      <c r="T115" s="53"/>
      <c r="U115" s="53"/>
      <c r="V115" s="53"/>
      <c r="W115" s="53"/>
      <c r="X115" s="53"/>
      <c r="Y115" s="53"/>
    </row>
    <row r="116">
      <c r="A116" s="53" t="str">
        <f t="shared" si="1"/>
        <v>TRNBRANWVENXX</v>
      </c>
      <c r="B116" s="62" t="s">
        <v>730</v>
      </c>
      <c r="C116" s="62" t="s">
        <v>528</v>
      </c>
      <c r="D116" s="51" t="s">
        <v>108</v>
      </c>
      <c r="E116" s="53"/>
      <c r="F116" s="53"/>
      <c r="G116" s="62"/>
      <c r="H116" s="53"/>
      <c r="I116" s="53"/>
      <c r="J116" s="53"/>
      <c r="K116" s="53"/>
      <c r="L116" s="53">
        <f t="shared" si="2"/>
        <v>184251.2</v>
      </c>
      <c r="M116" s="53">
        <f t="shared" si="3"/>
        <v>324618.2</v>
      </c>
      <c r="N116" s="53" t="b">
        <f t="shared" si="4"/>
        <v>0</v>
      </c>
      <c r="O116" s="51">
        <v>114.0</v>
      </c>
      <c r="P116" s="53"/>
      <c r="Q116" s="53"/>
      <c r="R116" s="53"/>
      <c r="S116" s="53"/>
      <c r="T116" s="53"/>
      <c r="U116" s="53"/>
      <c r="V116" s="53"/>
      <c r="W116" s="53"/>
      <c r="X116" s="53"/>
      <c r="Y116" s="53"/>
    </row>
    <row r="117">
      <c r="A117" s="53" t="str">
        <f t="shared" si="1"/>
        <v>TRNBRASEBRASO</v>
      </c>
      <c r="B117" s="62" t="s">
        <v>732</v>
      </c>
      <c r="C117" s="62" t="s">
        <v>639</v>
      </c>
      <c r="D117" s="51" t="s">
        <v>108</v>
      </c>
      <c r="E117" s="53"/>
      <c r="F117" s="53"/>
      <c r="G117" s="62"/>
      <c r="H117" s="53"/>
      <c r="I117" s="53"/>
      <c r="J117" s="53"/>
      <c r="K117" s="53"/>
      <c r="L117" s="53">
        <f t="shared" si="2"/>
        <v>185030.6</v>
      </c>
      <c r="M117" s="53">
        <f t="shared" si="3"/>
        <v>324856</v>
      </c>
      <c r="N117" s="53" t="b">
        <f t="shared" si="4"/>
        <v>0</v>
      </c>
      <c r="O117" s="51">
        <v>115.0</v>
      </c>
      <c r="P117" s="53"/>
      <c r="Q117" s="53"/>
      <c r="R117" s="53"/>
      <c r="S117" s="53"/>
      <c r="T117" s="53"/>
      <c r="U117" s="53"/>
      <c r="V117" s="53"/>
      <c r="W117" s="53"/>
      <c r="X117" s="53"/>
      <c r="Y117" s="53"/>
    </row>
    <row r="118">
      <c r="A118" s="53" t="str">
        <f t="shared" si="1"/>
        <v>TRNBRASEBRAWE</v>
      </c>
      <c r="B118" s="62" t="s">
        <v>732</v>
      </c>
      <c r="C118" s="62" t="s">
        <v>723</v>
      </c>
      <c r="D118" s="51" t="s">
        <v>108</v>
      </c>
      <c r="E118" s="53"/>
      <c r="F118" s="53"/>
      <c r="G118" s="62"/>
      <c r="H118" s="53"/>
      <c r="I118" s="53"/>
      <c r="J118" s="53"/>
      <c r="K118" s="53"/>
      <c r="L118" s="53">
        <f t="shared" si="2"/>
        <v>185810</v>
      </c>
      <c r="M118" s="53">
        <f t="shared" si="3"/>
        <v>325093.8</v>
      </c>
      <c r="N118" s="53" t="b">
        <f t="shared" si="4"/>
        <v>0</v>
      </c>
      <c r="O118" s="51">
        <v>116.0</v>
      </c>
      <c r="P118" s="53"/>
      <c r="Q118" s="53"/>
      <c r="R118" s="53"/>
      <c r="S118" s="53"/>
      <c r="T118" s="53"/>
      <c r="U118" s="53"/>
      <c r="V118" s="53"/>
      <c r="W118" s="53"/>
      <c r="X118" s="53"/>
      <c r="Y118" s="53"/>
    </row>
    <row r="119">
      <c r="A119" s="53" t="str">
        <f t="shared" si="1"/>
        <v>TRNBRASOPRYXX</v>
      </c>
      <c r="B119" s="62" t="s">
        <v>639</v>
      </c>
      <c r="C119" s="62" t="s">
        <v>400</v>
      </c>
      <c r="D119" s="51" t="s">
        <v>108</v>
      </c>
      <c r="E119" s="53"/>
      <c r="F119" s="53"/>
      <c r="G119" s="62"/>
      <c r="H119" s="53"/>
      <c r="I119" s="53"/>
      <c r="J119" s="53"/>
      <c r="K119" s="53"/>
      <c r="L119" s="53">
        <f t="shared" si="2"/>
        <v>186589.4</v>
      </c>
      <c r="M119" s="53">
        <f t="shared" si="3"/>
        <v>325331.6</v>
      </c>
      <c r="N119" s="53" t="b">
        <f t="shared" si="4"/>
        <v>0</v>
      </c>
      <c r="O119" s="51">
        <v>117.0</v>
      </c>
      <c r="P119" s="53"/>
      <c r="Q119" s="53"/>
      <c r="R119" s="53"/>
      <c r="S119" s="53"/>
      <c r="T119" s="53"/>
      <c r="U119" s="53"/>
      <c r="V119" s="53"/>
      <c r="W119" s="53"/>
      <c r="X119" s="53"/>
      <c r="Y119" s="53"/>
    </row>
    <row r="120">
      <c r="A120" s="53" t="str">
        <f t="shared" si="1"/>
        <v>TRNBRASOURYXX</v>
      </c>
      <c r="B120" s="62" t="s">
        <v>639</v>
      </c>
      <c r="C120" s="62" t="s">
        <v>408</v>
      </c>
      <c r="D120" s="51" t="s">
        <v>108</v>
      </c>
      <c r="E120" s="53"/>
      <c r="F120" s="53"/>
      <c r="G120" s="62"/>
      <c r="H120" s="53"/>
      <c r="I120" s="53"/>
      <c r="J120" s="53"/>
      <c r="K120" s="53"/>
      <c r="L120" s="53">
        <f t="shared" si="2"/>
        <v>187368.8</v>
      </c>
      <c r="M120" s="53">
        <f t="shared" si="3"/>
        <v>325569.4</v>
      </c>
      <c r="N120" s="53" t="b">
        <f t="shared" si="4"/>
        <v>0</v>
      </c>
      <c r="O120" s="51">
        <v>118.0</v>
      </c>
      <c r="P120" s="53"/>
      <c r="Q120" s="53"/>
      <c r="R120" s="53"/>
      <c r="S120" s="53"/>
      <c r="T120" s="53"/>
      <c r="U120" s="53"/>
      <c r="V120" s="53"/>
      <c r="W120" s="53"/>
      <c r="X120" s="53"/>
      <c r="Y120" s="53"/>
    </row>
    <row r="121">
      <c r="A121" s="53" t="str">
        <f t="shared" si="1"/>
        <v>TRNBRAWEPERXX</v>
      </c>
      <c r="B121" s="62" t="s">
        <v>723</v>
      </c>
      <c r="C121" s="62" t="s">
        <v>458</v>
      </c>
      <c r="D121" s="51" t="s">
        <v>108</v>
      </c>
      <c r="E121" s="53"/>
      <c r="F121" s="53"/>
      <c r="G121" s="62"/>
      <c r="H121" s="53"/>
      <c r="I121" s="53"/>
      <c r="J121" s="53"/>
      <c r="K121" s="53"/>
      <c r="L121" s="53">
        <f t="shared" si="2"/>
        <v>188148.2</v>
      </c>
      <c r="M121" s="53">
        <f t="shared" si="3"/>
        <v>325807.2</v>
      </c>
      <c r="N121" s="53" t="b">
        <f t="shared" si="4"/>
        <v>0</v>
      </c>
      <c r="O121" s="51">
        <v>119.0</v>
      </c>
      <c r="P121" s="53"/>
      <c r="Q121" s="53"/>
      <c r="R121" s="53"/>
      <c r="S121" s="53"/>
      <c r="T121" s="53"/>
      <c r="U121" s="53"/>
      <c r="V121" s="53"/>
      <c r="W121" s="53"/>
      <c r="X121" s="53"/>
      <c r="Y121" s="53"/>
    </row>
    <row r="122">
      <c r="A122" s="53" t="str">
        <f t="shared" si="1"/>
        <v>TRNBRNXXMYSSK</v>
      </c>
      <c r="B122" s="19" t="s">
        <v>93</v>
      </c>
      <c r="C122" s="19" t="s">
        <v>94</v>
      </c>
      <c r="D122" s="51" t="s">
        <v>108</v>
      </c>
      <c r="E122" s="53"/>
      <c r="F122" s="53"/>
      <c r="G122" s="62"/>
      <c r="H122" s="53"/>
      <c r="I122" s="53"/>
      <c r="J122" s="53"/>
      <c r="K122" s="53"/>
      <c r="L122" s="53">
        <f t="shared" si="2"/>
        <v>188927.6</v>
      </c>
      <c r="M122" s="53">
        <f t="shared" si="3"/>
        <v>326045</v>
      </c>
      <c r="N122" s="53" t="b">
        <f t="shared" si="4"/>
        <v>0</v>
      </c>
      <c r="O122" s="51">
        <v>120.0</v>
      </c>
      <c r="P122" s="53"/>
      <c r="Q122" s="53"/>
      <c r="R122" s="53"/>
      <c r="S122" s="53"/>
      <c r="T122" s="53"/>
      <c r="U122" s="53"/>
      <c r="V122" s="53"/>
      <c r="W122" s="53"/>
      <c r="X122" s="53"/>
      <c r="Y122" s="53"/>
    </row>
    <row r="123">
      <c r="A123" s="53" t="str">
        <f t="shared" si="1"/>
        <v>TRNBTNXXCHNTI</v>
      </c>
      <c r="B123" s="62" t="s">
        <v>100</v>
      </c>
      <c r="C123" s="62" t="s">
        <v>101</v>
      </c>
      <c r="D123" s="51" t="s">
        <v>108</v>
      </c>
      <c r="E123" s="53"/>
      <c r="F123" s="53"/>
      <c r="G123" s="62"/>
      <c r="H123" s="53"/>
      <c r="I123" s="53"/>
      <c r="J123" s="53"/>
      <c r="K123" s="53"/>
      <c r="L123" s="53">
        <f t="shared" si="2"/>
        <v>189707</v>
      </c>
      <c r="M123" s="53">
        <f t="shared" si="3"/>
        <v>326282.8</v>
      </c>
      <c r="N123" s="53" t="b">
        <f t="shared" si="4"/>
        <v>0</v>
      </c>
      <c r="O123" s="51">
        <v>121.0</v>
      </c>
      <c r="P123" s="53"/>
      <c r="Q123" s="53"/>
      <c r="R123" s="53"/>
      <c r="S123" s="53"/>
      <c r="T123" s="53"/>
      <c r="U123" s="53"/>
      <c r="V123" s="53"/>
      <c r="W123" s="53"/>
      <c r="X123" s="53"/>
      <c r="Y123" s="53"/>
    </row>
    <row r="124">
      <c r="A124" s="53" t="str">
        <f t="shared" si="1"/>
        <v>TRNBTNXXINDEA</v>
      </c>
      <c r="B124" s="62" t="s">
        <v>100</v>
      </c>
      <c r="C124" s="62" t="s">
        <v>86</v>
      </c>
      <c r="D124" s="51" t="s">
        <v>108</v>
      </c>
      <c r="E124" s="53"/>
      <c r="F124" s="53"/>
      <c r="G124" s="62"/>
      <c r="H124" s="53"/>
      <c r="I124" s="53"/>
      <c r="J124" s="53"/>
      <c r="K124" s="53"/>
      <c r="L124" s="53">
        <f t="shared" si="2"/>
        <v>190486.4</v>
      </c>
      <c r="M124" s="53">
        <f t="shared" si="3"/>
        <v>326520.6</v>
      </c>
      <c r="N124" s="53" t="b">
        <f t="shared" si="4"/>
        <v>0</v>
      </c>
      <c r="O124" s="51">
        <v>122.0</v>
      </c>
      <c r="P124" s="53"/>
      <c r="Q124" s="53"/>
      <c r="R124" s="53"/>
      <c r="S124" s="53"/>
      <c r="T124" s="53"/>
      <c r="U124" s="53"/>
      <c r="V124" s="53"/>
      <c r="W124" s="53"/>
      <c r="X124" s="53"/>
      <c r="Y124" s="53"/>
    </row>
    <row r="125">
      <c r="A125" s="53" t="str">
        <f t="shared" si="1"/>
        <v>TRNBWAXXNAMXX</v>
      </c>
      <c r="B125" s="62" t="s">
        <v>1367</v>
      </c>
      <c r="C125" s="62" t="s">
        <v>1317</v>
      </c>
      <c r="D125" s="51" t="s">
        <v>108</v>
      </c>
      <c r="E125" s="53"/>
      <c r="F125" s="53"/>
      <c r="G125" s="62"/>
      <c r="H125" s="53"/>
      <c r="I125" s="53"/>
      <c r="J125" s="53"/>
      <c r="K125" s="53"/>
      <c r="L125" s="53">
        <f t="shared" si="2"/>
        <v>191265.8</v>
      </c>
      <c r="M125" s="53">
        <f t="shared" si="3"/>
        <v>326758.4</v>
      </c>
      <c r="N125" s="53" t="b">
        <f t="shared" si="4"/>
        <v>0</v>
      </c>
      <c r="O125" s="51">
        <v>123.0</v>
      </c>
      <c r="P125" s="53"/>
      <c r="Q125" s="53"/>
      <c r="R125" s="53"/>
      <c r="S125" s="53"/>
      <c r="T125" s="53"/>
      <c r="U125" s="53"/>
      <c r="V125" s="53"/>
      <c r="W125" s="53"/>
      <c r="X125" s="53"/>
      <c r="Y125" s="53"/>
    </row>
    <row r="126">
      <c r="A126" s="53" t="str">
        <f t="shared" si="1"/>
        <v>TRNBWAXXZAFXX</v>
      </c>
      <c r="B126" s="62" t="s">
        <v>1367</v>
      </c>
      <c r="C126" s="62" t="s">
        <v>353</v>
      </c>
      <c r="D126" s="51" t="s">
        <v>108</v>
      </c>
      <c r="E126" s="53"/>
      <c r="F126" s="53"/>
      <c r="G126" s="62"/>
      <c r="H126" s="53"/>
      <c r="I126" s="53"/>
      <c r="J126" s="53"/>
      <c r="K126" s="53"/>
      <c r="L126" s="53">
        <f t="shared" si="2"/>
        <v>192045.2</v>
      </c>
      <c r="M126" s="53">
        <f t="shared" si="3"/>
        <v>326996.2</v>
      </c>
      <c r="N126" s="53" t="b">
        <f t="shared" si="4"/>
        <v>0</v>
      </c>
      <c r="O126" s="51">
        <v>124.0</v>
      </c>
      <c r="P126" s="53"/>
      <c r="Q126" s="53"/>
      <c r="R126" s="53"/>
      <c r="S126" s="53"/>
      <c r="T126" s="53"/>
      <c r="U126" s="53"/>
      <c r="V126" s="53"/>
      <c r="W126" s="53"/>
      <c r="X126" s="53"/>
      <c r="Y126" s="53"/>
    </row>
    <row r="127">
      <c r="A127" s="53" t="str">
        <f t="shared" si="1"/>
        <v>TRNBWAXXZMBXX</v>
      </c>
      <c r="B127" s="62" t="s">
        <v>1367</v>
      </c>
      <c r="C127" s="62" t="s">
        <v>1322</v>
      </c>
      <c r="D127" s="51" t="s">
        <v>108</v>
      </c>
      <c r="E127" s="53"/>
      <c r="F127" s="53"/>
      <c r="G127" s="62"/>
      <c r="H127" s="53"/>
      <c r="I127" s="53"/>
      <c r="J127" s="53"/>
      <c r="K127" s="53"/>
      <c r="L127" s="53">
        <f t="shared" si="2"/>
        <v>192824.6</v>
      </c>
      <c r="M127" s="53">
        <f t="shared" si="3"/>
        <v>327234</v>
      </c>
      <c r="N127" s="53" t="b">
        <f t="shared" si="4"/>
        <v>0</v>
      </c>
      <c r="O127" s="51">
        <v>125.0</v>
      </c>
      <c r="P127" s="53"/>
      <c r="Q127" s="53"/>
      <c r="R127" s="53"/>
      <c r="S127" s="53"/>
      <c r="T127" s="53"/>
      <c r="U127" s="53"/>
      <c r="V127" s="53"/>
      <c r="W127" s="53"/>
      <c r="X127" s="53"/>
      <c r="Y127" s="53"/>
    </row>
    <row r="128">
      <c r="A128" s="53" t="str">
        <f t="shared" si="1"/>
        <v>TRNBWAXXZWEXX</v>
      </c>
      <c r="B128" s="62" t="s">
        <v>1367</v>
      </c>
      <c r="C128" s="62" t="s">
        <v>1375</v>
      </c>
      <c r="D128" s="51" t="s">
        <v>108</v>
      </c>
      <c r="E128" s="53"/>
      <c r="F128" s="53"/>
      <c r="G128" s="62"/>
      <c r="H128" s="53"/>
      <c r="I128" s="53"/>
      <c r="J128" s="53"/>
      <c r="K128" s="53"/>
      <c r="L128" s="53">
        <f t="shared" si="2"/>
        <v>193604</v>
      </c>
      <c r="M128" s="53">
        <f t="shared" si="3"/>
        <v>327471.8</v>
      </c>
      <c r="N128" s="53" t="b">
        <f t="shared" si="4"/>
        <v>0</v>
      </c>
      <c r="O128" s="51">
        <v>126.0</v>
      </c>
      <c r="P128" s="53"/>
      <c r="Q128" s="53"/>
      <c r="R128" s="53"/>
      <c r="S128" s="53"/>
      <c r="T128" s="53"/>
      <c r="U128" s="53"/>
      <c r="V128" s="53"/>
      <c r="W128" s="53"/>
      <c r="X128" s="53"/>
      <c r="Y128" s="53"/>
    </row>
    <row r="129">
      <c r="A129" s="53" t="str">
        <f t="shared" si="1"/>
        <v>TRNCAFXXCMRXX</v>
      </c>
      <c r="B129" s="62" t="s">
        <v>1377</v>
      </c>
      <c r="C129" s="62" t="s">
        <v>1276</v>
      </c>
      <c r="D129" s="51" t="s">
        <v>108</v>
      </c>
      <c r="E129" s="53"/>
      <c r="F129" s="53"/>
      <c r="G129" s="62"/>
      <c r="H129" s="53"/>
      <c r="I129" s="53"/>
      <c r="J129" s="53"/>
      <c r="K129" s="53"/>
      <c r="L129" s="53">
        <f t="shared" si="2"/>
        <v>194383.4</v>
      </c>
      <c r="M129" s="53">
        <f t="shared" si="3"/>
        <v>327709.6</v>
      </c>
      <c r="N129" s="53" t="b">
        <f t="shared" si="4"/>
        <v>0</v>
      </c>
      <c r="O129" s="51">
        <v>127.0</v>
      </c>
      <c r="P129" s="53"/>
      <c r="Q129" s="53"/>
      <c r="R129" s="53"/>
      <c r="S129" s="53"/>
      <c r="T129" s="53"/>
      <c r="U129" s="53"/>
      <c r="V129" s="53"/>
      <c r="W129" s="53"/>
      <c r="X129" s="53"/>
      <c r="Y129" s="53"/>
    </row>
    <row r="130">
      <c r="A130" s="53" t="str">
        <f t="shared" si="1"/>
        <v>TRNCAFXXCODXX</v>
      </c>
      <c r="B130" s="62" t="s">
        <v>1377</v>
      </c>
      <c r="C130" s="62" t="s">
        <v>1310</v>
      </c>
      <c r="D130" s="51" t="s">
        <v>108</v>
      </c>
      <c r="E130" s="53"/>
      <c r="F130" s="53"/>
      <c r="G130" s="62"/>
      <c r="H130" s="53"/>
      <c r="I130" s="53"/>
      <c r="J130" s="53"/>
      <c r="K130" s="53"/>
      <c r="L130" s="53">
        <f t="shared" si="2"/>
        <v>195162.8</v>
      </c>
      <c r="M130" s="53">
        <f t="shared" si="3"/>
        <v>327947.4</v>
      </c>
      <c r="N130" s="53" t="b">
        <f t="shared" si="4"/>
        <v>0</v>
      </c>
      <c r="O130" s="51">
        <v>128.0</v>
      </c>
      <c r="P130" s="53"/>
      <c r="Q130" s="53"/>
      <c r="R130" s="53"/>
      <c r="S130" s="53"/>
      <c r="T130" s="53"/>
      <c r="U130" s="53"/>
      <c r="V130" s="53"/>
      <c r="W130" s="53"/>
      <c r="X130" s="53"/>
      <c r="Y130" s="53"/>
    </row>
    <row r="131">
      <c r="A131" s="53" t="str">
        <f t="shared" si="1"/>
        <v>TRNCAFXXCOGXX</v>
      </c>
      <c r="B131" s="62" t="s">
        <v>1377</v>
      </c>
      <c r="C131" s="62" t="s">
        <v>1277</v>
      </c>
      <c r="D131" s="51" t="s">
        <v>108</v>
      </c>
      <c r="E131" s="53"/>
      <c r="F131" s="53"/>
      <c r="G131" s="62"/>
      <c r="H131" s="53"/>
      <c r="I131" s="53"/>
      <c r="J131" s="53"/>
      <c r="K131" s="53"/>
      <c r="L131" s="53">
        <f t="shared" si="2"/>
        <v>195942.2</v>
      </c>
      <c r="M131" s="53">
        <f t="shared" si="3"/>
        <v>328185.2</v>
      </c>
      <c r="N131" s="53" t="b">
        <f t="shared" si="4"/>
        <v>0</v>
      </c>
      <c r="O131" s="51">
        <v>129.0</v>
      </c>
      <c r="P131" s="53"/>
      <c r="Q131" s="53"/>
      <c r="R131" s="53"/>
      <c r="S131" s="53"/>
      <c r="T131" s="53"/>
      <c r="U131" s="53"/>
      <c r="V131" s="53"/>
      <c r="W131" s="53"/>
      <c r="X131" s="53"/>
      <c r="Y131" s="53"/>
    </row>
    <row r="132">
      <c r="A132" s="53" t="str">
        <f t="shared" si="1"/>
        <v>TRNCAFXXSDNXX</v>
      </c>
      <c r="B132" s="62" t="s">
        <v>1377</v>
      </c>
      <c r="C132" s="62" t="s">
        <v>300</v>
      </c>
      <c r="D132" s="51" t="s">
        <v>108</v>
      </c>
      <c r="E132" s="53"/>
      <c r="F132" s="53"/>
      <c r="G132" s="62"/>
      <c r="H132" s="53"/>
      <c r="I132" s="53"/>
      <c r="J132" s="53"/>
      <c r="K132" s="53"/>
      <c r="L132" s="53">
        <f t="shared" si="2"/>
        <v>196721.6</v>
      </c>
      <c r="M132" s="53">
        <f t="shared" si="3"/>
        <v>328423</v>
      </c>
      <c r="N132" s="53" t="b">
        <f t="shared" si="4"/>
        <v>0</v>
      </c>
      <c r="O132" s="51">
        <v>130.0</v>
      </c>
      <c r="P132" s="53"/>
      <c r="Q132" s="53"/>
      <c r="R132" s="53"/>
      <c r="S132" s="53"/>
      <c r="T132" s="53"/>
      <c r="U132" s="53"/>
      <c r="V132" s="53"/>
      <c r="W132" s="53"/>
      <c r="X132" s="53"/>
      <c r="Y132" s="53"/>
    </row>
    <row r="133">
      <c r="A133" s="53" t="str">
        <f t="shared" si="1"/>
        <v>TRNCAFXXTCDXX</v>
      </c>
      <c r="B133" s="62" t="s">
        <v>1377</v>
      </c>
      <c r="C133" s="62" t="s">
        <v>348</v>
      </c>
      <c r="D133" s="51" t="s">
        <v>108</v>
      </c>
      <c r="E133" s="53"/>
      <c r="F133" s="53"/>
      <c r="G133" s="62"/>
      <c r="H133" s="53"/>
      <c r="I133" s="53"/>
      <c r="J133" s="53"/>
      <c r="K133" s="53"/>
      <c r="L133" s="53">
        <f t="shared" si="2"/>
        <v>197501</v>
      </c>
      <c r="M133" s="53">
        <f t="shared" si="3"/>
        <v>328660.8</v>
      </c>
      <c r="N133" s="53" t="b">
        <f t="shared" si="4"/>
        <v>0</v>
      </c>
      <c r="O133" s="51">
        <v>131.0</v>
      </c>
      <c r="P133" s="53"/>
      <c r="Q133" s="53"/>
      <c r="R133" s="53"/>
      <c r="S133" s="53"/>
      <c r="T133" s="53"/>
      <c r="U133" s="53"/>
      <c r="V133" s="53"/>
      <c r="W133" s="53"/>
      <c r="X133" s="53"/>
      <c r="Y133" s="53"/>
    </row>
    <row r="134">
      <c r="A134" s="53" t="str">
        <f t="shared" si="1"/>
        <v>TRNCANABCANBC</v>
      </c>
      <c r="B134" s="62" t="s">
        <v>462</v>
      </c>
      <c r="C134" s="62" t="s">
        <v>463</v>
      </c>
      <c r="D134" s="51" t="s">
        <v>108</v>
      </c>
      <c r="E134" s="53"/>
      <c r="G134" s="62"/>
      <c r="H134" s="53"/>
      <c r="I134" s="53"/>
      <c r="J134" s="53"/>
      <c r="K134" s="53"/>
      <c r="L134" s="53">
        <f t="shared" si="2"/>
        <v>198280.4</v>
      </c>
      <c r="M134" s="53">
        <f t="shared" si="3"/>
        <v>328898.6</v>
      </c>
      <c r="N134" s="53" t="b">
        <f t="shared" si="4"/>
        <v>0</v>
      </c>
      <c r="O134" s="51">
        <v>132.0</v>
      </c>
      <c r="P134" s="53"/>
      <c r="Q134" s="53"/>
      <c r="R134" s="53"/>
      <c r="S134" s="53"/>
      <c r="T134" s="53"/>
      <c r="U134" s="53"/>
      <c r="V134" s="53"/>
      <c r="W134" s="53"/>
      <c r="X134" s="53"/>
      <c r="Y134" s="53"/>
    </row>
    <row r="135">
      <c r="A135" s="53" t="str">
        <f t="shared" si="1"/>
        <v>TRNCANABCANNO</v>
      </c>
      <c r="B135" s="62" t="s">
        <v>462</v>
      </c>
      <c r="C135" s="62" t="s">
        <v>469</v>
      </c>
      <c r="D135" s="51" t="s">
        <v>108</v>
      </c>
      <c r="E135" s="53"/>
      <c r="G135" s="62"/>
      <c r="H135" s="53"/>
      <c r="I135" s="53"/>
      <c r="J135" s="53"/>
      <c r="K135" s="53"/>
      <c r="L135" s="53">
        <f t="shared" si="2"/>
        <v>199059.8</v>
      </c>
      <c r="M135" s="53">
        <f t="shared" si="3"/>
        <v>329136.4</v>
      </c>
      <c r="N135" s="53" t="b">
        <f t="shared" si="4"/>
        <v>0</v>
      </c>
      <c r="O135" s="51">
        <v>133.0</v>
      </c>
      <c r="P135" s="53"/>
      <c r="Q135" s="53"/>
      <c r="R135" s="53"/>
      <c r="S135" s="53"/>
      <c r="T135" s="53"/>
      <c r="U135" s="53"/>
      <c r="V135" s="53"/>
      <c r="W135" s="53"/>
      <c r="X135" s="53"/>
      <c r="Y135" s="53"/>
    </row>
    <row r="136">
      <c r="A136" s="53" t="str">
        <f t="shared" si="1"/>
        <v>TRNCANABCANSK</v>
      </c>
      <c r="B136" s="62" t="s">
        <v>462</v>
      </c>
      <c r="C136" s="62" t="s">
        <v>473</v>
      </c>
      <c r="D136" s="51" t="s">
        <v>108</v>
      </c>
      <c r="E136" s="53"/>
      <c r="G136" s="62"/>
      <c r="H136" s="53"/>
      <c r="I136" s="53"/>
      <c r="J136" s="53"/>
      <c r="K136" s="53"/>
      <c r="L136" s="53">
        <f t="shared" si="2"/>
        <v>199839.2</v>
      </c>
      <c r="M136" s="53">
        <f t="shared" si="3"/>
        <v>329374.2</v>
      </c>
      <c r="N136" s="53" t="b">
        <f t="shared" si="4"/>
        <v>0</v>
      </c>
      <c r="O136" s="51">
        <v>134.0</v>
      </c>
      <c r="P136" s="53"/>
      <c r="Q136" s="53"/>
      <c r="R136" s="53"/>
      <c r="S136" s="53"/>
      <c r="T136" s="53"/>
      <c r="U136" s="53"/>
      <c r="V136" s="53"/>
      <c r="W136" s="53"/>
      <c r="X136" s="53"/>
      <c r="Y136" s="53"/>
    </row>
    <row r="137">
      <c r="A137" s="53" t="str">
        <f t="shared" si="1"/>
        <v>TRNCANARCANNL</v>
      </c>
      <c r="B137" s="62" t="s">
        <v>479</v>
      </c>
      <c r="C137" s="62" t="s">
        <v>480</v>
      </c>
      <c r="D137" s="51" t="s">
        <v>28</v>
      </c>
      <c r="E137" s="53"/>
      <c r="G137" s="62"/>
      <c r="H137" s="53"/>
      <c r="I137" s="53"/>
      <c r="J137" s="53"/>
      <c r="K137" s="53"/>
      <c r="L137" s="53">
        <f t="shared" si="2"/>
        <v>200618.6</v>
      </c>
      <c r="M137" s="53">
        <f t="shared" si="3"/>
        <v>329612</v>
      </c>
      <c r="N137" s="53" t="b">
        <f t="shared" si="4"/>
        <v>0</v>
      </c>
      <c r="O137" s="51">
        <v>135.0</v>
      </c>
      <c r="P137" s="53"/>
      <c r="Q137" s="53"/>
      <c r="R137" s="53"/>
      <c r="S137" s="53"/>
      <c r="T137" s="53"/>
      <c r="U137" s="53"/>
      <c r="V137" s="53"/>
      <c r="W137" s="53"/>
      <c r="X137" s="53"/>
      <c r="Y137" s="53"/>
    </row>
    <row r="138">
      <c r="A138" s="53" t="str">
        <f t="shared" si="1"/>
        <v>TRNCANARCANQC</v>
      </c>
      <c r="B138" s="62" t="s">
        <v>479</v>
      </c>
      <c r="C138" s="62" t="s">
        <v>496</v>
      </c>
      <c r="D138" s="51" t="s">
        <v>108</v>
      </c>
      <c r="E138" s="53"/>
      <c r="G138" s="62"/>
      <c r="H138" s="53"/>
      <c r="I138" s="53"/>
      <c r="J138" s="53"/>
      <c r="K138" s="53"/>
      <c r="L138" s="53">
        <f t="shared" si="2"/>
        <v>201398</v>
      </c>
      <c r="M138" s="53">
        <f t="shared" si="3"/>
        <v>329849.8</v>
      </c>
      <c r="N138" s="53" t="b">
        <f t="shared" si="4"/>
        <v>0</v>
      </c>
      <c r="O138" s="51">
        <v>136.0</v>
      </c>
      <c r="P138" s="53"/>
      <c r="Q138" s="53"/>
      <c r="R138" s="53"/>
      <c r="S138" s="53"/>
      <c r="T138" s="53"/>
      <c r="U138" s="53"/>
      <c r="V138" s="53"/>
      <c r="W138" s="53"/>
      <c r="X138" s="53"/>
      <c r="Y138" s="53"/>
    </row>
    <row r="139">
      <c r="A139" s="53" t="str">
        <f t="shared" si="1"/>
        <v>TRNCANBCCANNO</v>
      </c>
      <c r="B139" s="62" t="s">
        <v>463</v>
      </c>
      <c r="C139" s="62" t="s">
        <v>469</v>
      </c>
      <c r="D139" s="51" t="s">
        <v>108</v>
      </c>
      <c r="E139" s="53"/>
      <c r="G139" s="65"/>
      <c r="H139" s="53"/>
      <c r="I139" s="53"/>
      <c r="J139" s="53"/>
      <c r="K139" s="53"/>
      <c r="L139" s="53">
        <f t="shared" si="2"/>
        <v>202177.4</v>
      </c>
      <c r="M139" s="53">
        <f t="shared" si="3"/>
        <v>330087.6</v>
      </c>
      <c r="N139" s="53" t="b">
        <f t="shared" si="4"/>
        <v>0</v>
      </c>
      <c r="O139" s="51">
        <v>137.0</v>
      </c>
      <c r="P139" s="53"/>
      <c r="Q139" s="53"/>
      <c r="R139" s="53"/>
      <c r="S139" s="53"/>
      <c r="T139" s="53"/>
      <c r="U139" s="53"/>
      <c r="V139" s="53"/>
      <c r="W139" s="53"/>
      <c r="X139" s="53"/>
      <c r="Y139" s="53"/>
    </row>
    <row r="140">
      <c r="A140" s="53" t="str">
        <f t="shared" si="1"/>
        <v>TRNCANMBCANNO</v>
      </c>
      <c r="B140" s="62" t="s">
        <v>488</v>
      </c>
      <c r="C140" s="62" t="s">
        <v>469</v>
      </c>
      <c r="D140" s="51" t="s">
        <v>108</v>
      </c>
      <c r="E140" s="53"/>
      <c r="G140" s="65"/>
      <c r="H140" s="53"/>
      <c r="I140" s="53"/>
      <c r="J140" s="53"/>
      <c r="K140" s="53"/>
      <c r="L140" s="53">
        <f t="shared" si="2"/>
        <v>202956.8</v>
      </c>
      <c r="M140" s="53">
        <f t="shared" si="3"/>
        <v>330325.4</v>
      </c>
      <c r="N140" s="53" t="b">
        <f t="shared" si="4"/>
        <v>0</v>
      </c>
      <c r="O140" s="51">
        <v>138.0</v>
      </c>
      <c r="P140" s="53"/>
      <c r="Q140" s="53"/>
      <c r="R140" s="53"/>
      <c r="S140" s="53"/>
      <c r="T140" s="53"/>
      <c r="U140" s="53"/>
      <c r="V140" s="53"/>
      <c r="W140" s="53"/>
      <c r="X140" s="53"/>
      <c r="Y140" s="53"/>
    </row>
    <row r="141">
      <c r="A141" s="53" t="str">
        <f t="shared" si="1"/>
        <v>TRNCANMBCANON</v>
      </c>
      <c r="B141" s="62" t="s">
        <v>488</v>
      </c>
      <c r="C141" s="62" t="s">
        <v>509</v>
      </c>
      <c r="D141" s="51" t="s">
        <v>108</v>
      </c>
      <c r="E141" s="53"/>
      <c r="G141" s="65"/>
      <c r="H141" s="53"/>
      <c r="I141" s="53"/>
      <c r="J141" s="53"/>
      <c r="K141" s="53"/>
      <c r="L141" s="53">
        <f t="shared" si="2"/>
        <v>203736.2</v>
      </c>
      <c r="M141" s="53">
        <f t="shared" si="3"/>
        <v>330563.2</v>
      </c>
      <c r="N141" s="53" t="b">
        <f t="shared" si="4"/>
        <v>0</v>
      </c>
      <c r="O141" s="51">
        <v>139.0</v>
      </c>
      <c r="P141" s="53"/>
      <c r="Q141" s="53"/>
      <c r="R141" s="53"/>
      <c r="S141" s="53"/>
      <c r="T141" s="53"/>
      <c r="U141" s="53"/>
      <c r="V141" s="53"/>
      <c r="W141" s="53"/>
      <c r="X141" s="53"/>
      <c r="Y141" s="53"/>
    </row>
    <row r="142">
      <c r="A142" s="53" t="str">
        <f t="shared" si="1"/>
        <v>TRNCANMBCANSK</v>
      </c>
      <c r="B142" s="62" t="s">
        <v>488</v>
      </c>
      <c r="C142" s="62" t="s">
        <v>473</v>
      </c>
      <c r="D142" s="51" t="s">
        <v>108</v>
      </c>
      <c r="E142" s="53"/>
      <c r="G142" s="65"/>
      <c r="H142" s="53"/>
      <c r="I142" s="53"/>
      <c r="J142" s="53"/>
      <c r="K142" s="53"/>
      <c r="L142" s="53">
        <f t="shared" si="2"/>
        <v>204515.6</v>
      </c>
      <c r="M142" s="53">
        <f t="shared" si="3"/>
        <v>330801</v>
      </c>
      <c r="N142" s="53" t="b">
        <f t="shared" si="4"/>
        <v>0</v>
      </c>
      <c r="O142" s="51">
        <v>140.0</v>
      </c>
      <c r="P142" s="53"/>
      <c r="Q142" s="53"/>
      <c r="R142" s="53"/>
      <c r="S142" s="53"/>
      <c r="T142" s="53"/>
      <c r="U142" s="53"/>
      <c r="V142" s="53"/>
      <c r="W142" s="53"/>
      <c r="X142" s="53"/>
      <c r="Y142" s="53"/>
    </row>
    <row r="143">
      <c r="A143" s="53" t="str">
        <f t="shared" si="1"/>
        <v>TRNCANNLCANQC</v>
      </c>
      <c r="B143" s="62" t="s">
        <v>480</v>
      </c>
      <c r="C143" s="62" t="s">
        <v>496</v>
      </c>
      <c r="D143" s="51" t="s">
        <v>108</v>
      </c>
      <c r="E143" s="53"/>
      <c r="G143" s="65"/>
      <c r="H143" s="53"/>
      <c r="I143" s="53"/>
      <c r="J143" s="53"/>
      <c r="K143" s="53"/>
      <c r="L143" s="53">
        <f t="shared" si="2"/>
        <v>205295</v>
      </c>
      <c r="M143" s="53">
        <f t="shared" si="3"/>
        <v>331038.8</v>
      </c>
      <c r="N143" s="53" t="b">
        <f t="shared" si="4"/>
        <v>0</v>
      </c>
      <c r="O143" s="51">
        <v>141.0</v>
      </c>
      <c r="P143" s="53"/>
      <c r="Q143" s="53"/>
      <c r="R143" s="53"/>
      <c r="S143" s="53"/>
      <c r="T143" s="53"/>
      <c r="U143" s="53"/>
      <c r="V143" s="53"/>
      <c r="W143" s="53"/>
      <c r="X143" s="53"/>
      <c r="Y143" s="53"/>
    </row>
    <row r="144">
      <c r="A144" s="53" t="str">
        <f t="shared" si="1"/>
        <v>TRNCANNLGRLXX</v>
      </c>
      <c r="B144" s="62" t="s">
        <v>480</v>
      </c>
      <c r="C144" s="62" t="s">
        <v>305</v>
      </c>
      <c r="D144" s="51" t="s">
        <v>28</v>
      </c>
      <c r="E144" s="53"/>
      <c r="G144" s="65"/>
      <c r="H144" s="53"/>
      <c r="I144" s="53"/>
      <c r="J144" s="53"/>
      <c r="K144" s="53"/>
      <c r="L144" s="53">
        <f t="shared" si="2"/>
        <v>206074.4</v>
      </c>
      <c r="M144" s="53">
        <f t="shared" si="3"/>
        <v>331276.6</v>
      </c>
      <c r="N144" s="53" t="b">
        <f t="shared" si="4"/>
        <v>0</v>
      </c>
      <c r="O144" s="51">
        <v>142.0</v>
      </c>
      <c r="P144" s="53"/>
      <c r="Q144" s="53"/>
      <c r="R144" s="53"/>
      <c r="S144" s="53"/>
      <c r="T144" s="53"/>
      <c r="U144" s="53"/>
      <c r="V144" s="53"/>
      <c r="W144" s="53"/>
      <c r="X144" s="53"/>
      <c r="Y144" s="53"/>
    </row>
    <row r="145">
      <c r="A145" s="53" t="str">
        <f t="shared" si="1"/>
        <v>TRNCANNOCANSK</v>
      </c>
      <c r="B145" s="62" t="s">
        <v>469</v>
      </c>
      <c r="C145" s="62" t="s">
        <v>473</v>
      </c>
      <c r="D145" s="51" t="s">
        <v>108</v>
      </c>
      <c r="E145" s="53"/>
      <c r="G145" s="65"/>
      <c r="H145" s="53"/>
      <c r="I145" s="53"/>
      <c r="J145" s="53"/>
      <c r="K145" s="53"/>
      <c r="L145" s="53">
        <f t="shared" si="2"/>
        <v>206853.8</v>
      </c>
      <c r="M145" s="53">
        <f t="shared" si="3"/>
        <v>331514.4</v>
      </c>
      <c r="N145" s="53" t="b">
        <f t="shared" si="4"/>
        <v>0</v>
      </c>
      <c r="O145" s="51">
        <v>143.0</v>
      </c>
      <c r="P145" s="53"/>
      <c r="Q145" s="53"/>
      <c r="R145" s="53"/>
      <c r="S145" s="53"/>
      <c r="T145" s="53"/>
      <c r="U145" s="53"/>
      <c r="V145" s="53"/>
      <c r="W145" s="53"/>
      <c r="X145" s="53"/>
      <c r="Y145" s="53"/>
    </row>
    <row r="146">
      <c r="A146" s="53" t="str">
        <f t="shared" si="1"/>
        <v>TRNCANONCANQC</v>
      </c>
      <c r="B146" s="62" t="s">
        <v>509</v>
      </c>
      <c r="C146" s="62" t="s">
        <v>496</v>
      </c>
      <c r="D146" s="51" t="s">
        <v>108</v>
      </c>
      <c r="E146" s="53"/>
      <c r="G146" s="65"/>
      <c r="H146" s="53"/>
      <c r="I146" s="53"/>
      <c r="J146" s="53"/>
      <c r="K146" s="53"/>
      <c r="L146" s="53">
        <f t="shared" si="2"/>
        <v>207633.2</v>
      </c>
      <c r="M146" s="53">
        <f t="shared" si="3"/>
        <v>331752.2</v>
      </c>
      <c r="N146" s="53" t="b">
        <f t="shared" si="4"/>
        <v>0</v>
      </c>
      <c r="O146" s="51">
        <v>144.0</v>
      </c>
      <c r="P146" s="53"/>
      <c r="Q146" s="53"/>
      <c r="R146" s="53"/>
      <c r="S146" s="53"/>
      <c r="T146" s="53"/>
      <c r="U146" s="53"/>
      <c r="V146" s="53"/>
      <c r="W146" s="53"/>
      <c r="X146" s="53"/>
      <c r="Y146" s="53"/>
    </row>
    <row r="147">
      <c r="A147" s="53" t="str">
        <f t="shared" si="1"/>
        <v>TRNCANABUSAGW</v>
      </c>
      <c r="B147" s="19" t="s">
        <v>462</v>
      </c>
      <c r="C147" s="62" t="s">
        <v>552</v>
      </c>
      <c r="D147" s="51" t="s">
        <v>108</v>
      </c>
      <c r="E147" s="53"/>
      <c r="F147" s="53"/>
      <c r="G147" s="62"/>
      <c r="H147" s="53"/>
      <c r="I147" s="53"/>
      <c r="J147" s="53"/>
      <c r="K147" s="53"/>
      <c r="L147" s="53">
        <f t="shared" si="2"/>
        <v>208412.6</v>
      </c>
      <c r="M147" s="53">
        <f t="shared" si="3"/>
        <v>331990</v>
      </c>
      <c r="N147" s="53" t="b">
        <f t="shared" si="4"/>
        <v>0</v>
      </c>
      <c r="O147" s="51">
        <v>145.0</v>
      </c>
      <c r="P147" s="53"/>
      <c r="Q147" s="53"/>
      <c r="R147" s="53"/>
      <c r="S147" s="53"/>
      <c r="T147" s="53"/>
      <c r="U147" s="53"/>
      <c r="V147" s="53"/>
      <c r="W147" s="53"/>
      <c r="X147" s="53"/>
      <c r="Y147" s="53"/>
    </row>
    <row r="148">
      <c r="A148" s="53" t="str">
        <f t="shared" si="1"/>
        <v>TRNCANABUSANW</v>
      </c>
      <c r="B148" s="19" t="s">
        <v>462</v>
      </c>
      <c r="C148" s="62" t="s">
        <v>556</v>
      </c>
      <c r="D148" s="51" t="s">
        <v>108</v>
      </c>
      <c r="E148" s="53"/>
      <c r="F148" s="53"/>
      <c r="G148" s="62"/>
      <c r="H148" s="53"/>
      <c r="I148" s="53"/>
      <c r="J148" s="53"/>
      <c r="K148" s="53"/>
      <c r="L148" s="53">
        <f t="shared" si="2"/>
        <v>209192</v>
      </c>
      <c r="M148" s="53">
        <f t="shared" si="3"/>
        <v>332227.8</v>
      </c>
      <c r="N148" s="53" t="b">
        <f t="shared" si="4"/>
        <v>0</v>
      </c>
      <c r="O148" s="51">
        <v>146.0</v>
      </c>
      <c r="P148" s="53"/>
      <c r="Q148" s="53"/>
      <c r="R148" s="53"/>
      <c r="S148" s="53"/>
      <c r="T148" s="53"/>
      <c r="U148" s="53"/>
      <c r="V148" s="53"/>
      <c r="W148" s="53"/>
      <c r="X148" s="53"/>
      <c r="Y148" s="53"/>
    </row>
    <row r="149">
      <c r="A149" s="53" t="str">
        <f t="shared" si="1"/>
        <v>TRNCANABUSAWA</v>
      </c>
      <c r="B149" s="19" t="s">
        <v>462</v>
      </c>
      <c r="C149" s="62" t="s">
        <v>559</v>
      </c>
      <c r="D149" s="51" t="s">
        <v>108</v>
      </c>
      <c r="E149" s="53"/>
      <c r="F149" s="53"/>
      <c r="G149" s="62"/>
      <c r="H149" s="53"/>
      <c r="I149" s="53"/>
      <c r="J149" s="53"/>
      <c r="K149" s="53"/>
      <c r="L149" s="53">
        <f t="shared" si="2"/>
        <v>209971.4</v>
      </c>
      <c r="M149" s="53">
        <f t="shared" si="3"/>
        <v>332465.6</v>
      </c>
      <c r="N149" s="53" t="b">
        <f t="shared" si="4"/>
        <v>0</v>
      </c>
      <c r="O149" s="51">
        <v>147.0</v>
      </c>
      <c r="P149" s="53"/>
      <c r="Q149" s="53"/>
      <c r="R149" s="53"/>
      <c r="S149" s="53"/>
      <c r="T149" s="53"/>
      <c r="U149" s="53"/>
      <c r="V149" s="53"/>
      <c r="W149" s="53"/>
      <c r="X149" s="53"/>
      <c r="Y149" s="53"/>
    </row>
    <row r="150">
      <c r="A150" s="53" t="str">
        <f t="shared" si="1"/>
        <v>TRNCANABUSAWW</v>
      </c>
      <c r="B150" s="19" t="s">
        <v>462</v>
      </c>
      <c r="C150" s="62" t="s">
        <v>561</v>
      </c>
      <c r="D150" s="51" t="s">
        <v>108</v>
      </c>
      <c r="E150" s="53"/>
      <c r="F150" s="53"/>
      <c r="G150" s="62"/>
      <c r="H150" s="53"/>
      <c r="I150" s="53"/>
      <c r="J150" s="53"/>
      <c r="K150" s="53"/>
      <c r="L150" s="53">
        <f t="shared" si="2"/>
        <v>210750.8</v>
      </c>
      <c r="M150" s="53">
        <f t="shared" si="3"/>
        <v>332703.4</v>
      </c>
      <c r="N150" s="53" t="b">
        <f t="shared" si="4"/>
        <v>0</v>
      </c>
      <c r="O150" s="51">
        <v>148.0</v>
      </c>
      <c r="P150" s="53"/>
      <c r="Q150" s="53"/>
      <c r="R150" s="53"/>
      <c r="S150" s="53"/>
      <c r="T150" s="53"/>
      <c r="U150" s="53"/>
      <c r="V150" s="53"/>
      <c r="W150" s="53"/>
      <c r="X150" s="53"/>
      <c r="Y150" s="53"/>
    </row>
    <row r="151">
      <c r="A151" s="53" t="str">
        <f t="shared" si="1"/>
        <v>TRNCANARUSAIS</v>
      </c>
      <c r="B151" s="19" t="s">
        <v>479</v>
      </c>
      <c r="C151" s="62" t="s">
        <v>563</v>
      </c>
      <c r="D151" s="51" t="s">
        <v>108</v>
      </c>
      <c r="E151" s="53"/>
      <c r="F151" s="53"/>
      <c r="G151" s="62"/>
      <c r="H151" s="53"/>
      <c r="I151" s="53"/>
      <c r="J151" s="53"/>
      <c r="K151" s="53"/>
      <c r="L151" s="53">
        <f t="shared" si="2"/>
        <v>211530.2</v>
      </c>
      <c r="M151" s="53">
        <f t="shared" si="3"/>
        <v>332941.2</v>
      </c>
      <c r="N151" s="53" t="b">
        <f t="shared" si="4"/>
        <v>0</v>
      </c>
      <c r="O151" s="51">
        <v>149.0</v>
      </c>
      <c r="P151" s="53"/>
      <c r="Q151" s="53"/>
      <c r="R151" s="53"/>
      <c r="S151" s="53"/>
      <c r="T151" s="53"/>
      <c r="U151" s="53"/>
      <c r="V151" s="53"/>
      <c r="W151" s="53"/>
      <c r="X151" s="53"/>
      <c r="Y151" s="53"/>
    </row>
    <row r="152">
      <c r="A152" s="53" t="str">
        <f t="shared" si="1"/>
        <v>TRNCANBCUSAAA</v>
      </c>
      <c r="B152" s="19" t="s">
        <v>463</v>
      </c>
      <c r="C152" s="62" t="s">
        <v>569</v>
      </c>
      <c r="D152" s="51" t="s">
        <v>108</v>
      </c>
      <c r="E152" s="53"/>
      <c r="F152" s="53"/>
      <c r="G152" s="62"/>
      <c r="H152" s="53"/>
      <c r="I152" s="53"/>
      <c r="J152" s="53"/>
      <c r="K152" s="53"/>
      <c r="L152" s="53">
        <f t="shared" si="2"/>
        <v>212309.6</v>
      </c>
      <c r="M152" s="53">
        <f t="shared" si="3"/>
        <v>333179</v>
      </c>
      <c r="N152" s="53" t="b">
        <f t="shared" si="4"/>
        <v>0</v>
      </c>
      <c r="O152" s="51">
        <v>150.0</v>
      </c>
      <c r="P152" s="53"/>
      <c r="Q152" s="53"/>
      <c r="R152" s="53"/>
      <c r="S152" s="53"/>
      <c r="T152" s="53"/>
      <c r="U152" s="53"/>
      <c r="V152" s="53"/>
      <c r="W152" s="53"/>
      <c r="X152" s="53"/>
      <c r="Y152" s="53"/>
    </row>
    <row r="153">
      <c r="A153" s="53" t="str">
        <f t="shared" si="1"/>
        <v>TRNCANBCUSAAK</v>
      </c>
      <c r="B153" s="19" t="s">
        <v>463</v>
      </c>
      <c r="C153" s="62" t="s">
        <v>572</v>
      </c>
      <c r="D153" s="51" t="s">
        <v>108</v>
      </c>
      <c r="E153" s="53"/>
      <c r="F153" s="53"/>
      <c r="G153" s="62"/>
      <c r="H153" s="53"/>
      <c r="I153" s="53"/>
      <c r="J153" s="53"/>
      <c r="K153" s="53"/>
      <c r="L153" s="53">
        <f t="shared" si="2"/>
        <v>213089</v>
      </c>
      <c r="M153" s="53">
        <f t="shared" si="3"/>
        <v>333416.8</v>
      </c>
      <c r="N153" s="53" t="b">
        <f t="shared" si="4"/>
        <v>0</v>
      </c>
      <c r="O153" s="51">
        <v>151.0</v>
      </c>
      <c r="P153" s="53"/>
      <c r="Q153" s="53"/>
      <c r="R153" s="53"/>
      <c r="S153" s="53"/>
      <c r="T153" s="53"/>
      <c r="U153" s="53"/>
      <c r="V153" s="53"/>
      <c r="W153" s="53"/>
      <c r="X153" s="53"/>
      <c r="Y153" s="53"/>
    </row>
    <row r="154">
      <c r="A154" s="53" t="str">
        <f t="shared" si="1"/>
        <v>TRNCANBCUSABP</v>
      </c>
      <c r="B154" s="19" t="s">
        <v>463</v>
      </c>
      <c r="C154" s="62" t="s">
        <v>576</v>
      </c>
      <c r="D154" s="51" t="s">
        <v>108</v>
      </c>
      <c r="E154" s="53"/>
      <c r="F154" s="53"/>
      <c r="G154" s="62"/>
      <c r="H154" s="53"/>
      <c r="I154" s="53"/>
      <c r="J154" s="53"/>
      <c r="K154" s="53"/>
      <c r="L154" s="53">
        <f t="shared" si="2"/>
        <v>213868.4</v>
      </c>
      <c r="M154" s="53">
        <f t="shared" si="3"/>
        <v>333654.6</v>
      </c>
      <c r="N154" s="53" t="b">
        <f t="shared" si="4"/>
        <v>0</v>
      </c>
      <c r="O154" s="51">
        <v>152.0</v>
      </c>
      <c r="P154" s="53"/>
      <c r="Q154" s="53"/>
      <c r="R154" s="53"/>
      <c r="S154" s="53"/>
      <c r="T154" s="53"/>
      <c r="U154" s="53"/>
      <c r="V154" s="53"/>
      <c r="W154" s="53"/>
      <c r="X154" s="53"/>
      <c r="Y154" s="53"/>
    </row>
    <row r="155">
      <c r="A155" s="53" t="str">
        <f t="shared" si="1"/>
        <v>TRNCANBCUSADO</v>
      </c>
      <c r="B155" s="19" t="s">
        <v>463</v>
      </c>
      <c r="C155" s="62" t="s">
        <v>581</v>
      </c>
      <c r="D155" s="51" t="s">
        <v>108</v>
      </c>
      <c r="E155" s="53"/>
      <c r="F155" s="53"/>
      <c r="G155" s="62"/>
      <c r="H155" s="53"/>
      <c r="I155" s="53"/>
      <c r="J155" s="53"/>
      <c r="K155" s="53"/>
      <c r="L155" s="53">
        <f t="shared" si="2"/>
        <v>214647.8</v>
      </c>
      <c r="M155" s="53">
        <f t="shared" si="3"/>
        <v>333892.4</v>
      </c>
      <c r="N155" s="53" t="b">
        <f t="shared" si="4"/>
        <v>0</v>
      </c>
      <c r="O155" s="51">
        <v>153.0</v>
      </c>
      <c r="P155" s="53"/>
      <c r="Q155" s="53"/>
      <c r="R155" s="53"/>
      <c r="S155" s="53"/>
      <c r="T155" s="53"/>
      <c r="U155" s="53"/>
      <c r="V155" s="53"/>
      <c r="W155" s="53"/>
      <c r="X155" s="53"/>
      <c r="Y155" s="53"/>
    </row>
    <row r="156">
      <c r="A156" s="53" t="str">
        <f t="shared" si="1"/>
        <v>TRNCANBCUSAPI</v>
      </c>
      <c r="B156" s="19" t="s">
        <v>463</v>
      </c>
      <c r="C156" s="62" t="s">
        <v>583</v>
      </c>
      <c r="D156" s="51" t="s">
        <v>108</v>
      </c>
      <c r="E156" s="53"/>
      <c r="F156" s="53"/>
      <c r="G156" s="62"/>
      <c r="H156" s="53"/>
      <c r="I156" s="53"/>
      <c r="J156" s="53"/>
      <c r="K156" s="53"/>
      <c r="L156" s="53">
        <f t="shared" si="2"/>
        <v>215427.2</v>
      </c>
      <c r="M156" s="53">
        <f t="shared" si="3"/>
        <v>334130.2</v>
      </c>
      <c r="N156" s="53" t="b">
        <f t="shared" si="4"/>
        <v>0</v>
      </c>
      <c r="O156" s="51">
        <v>154.0</v>
      </c>
      <c r="P156" s="53"/>
      <c r="Q156" s="53"/>
      <c r="R156" s="53"/>
      <c r="S156" s="53"/>
      <c r="T156" s="53"/>
      <c r="U156" s="53"/>
      <c r="V156" s="53"/>
      <c r="W156" s="53"/>
      <c r="X156" s="53"/>
      <c r="Y156" s="53"/>
    </row>
    <row r="157">
      <c r="A157" s="53" t="str">
        <f t="shared" si="1"/>
        <v>TRNCANMBUSAMI</v>
      </c>
      <c r="B157" s="19" t="s">
        <v>488</v>
      </c>
      <c r="C157" s="62" t="s">
        <v>585</v>
      </c>
      <c r="D157" s="51" t="s">
        <v>108</v>
      </c>
      <c r="E157" s="53"/>
      <c r="F157" s="53"/>
      <c r="G157" s="62"/>
      <c r="H157" s="53"/>
      <c r="I157" s="53"/>
      <c r="J157" s="53"/>
      <c r="K157" s="53"/>
      <c r="L157" s="53">
        <f t="shared" si="2"/>
        <v>216206.6</v>
      </c>
      <c r="M157" s="53">
        <f t="shared" si="3"/>
        <v>334368</v>
      </c>
      <c r="N157" s="53" t="b">
        <f t="shared" si="4"/>
        <v>0</v>
      </c>
      <c r="O157" s="51">
        <v>155.0</v>
      </c>
      <c r="P157" s="53"/>
      <c r="Q157" s="53"/>
      <c r="R157" s="53"/>
      <c r="S157" s="53"/>
      <c r="T157" s="53"/>
      <c r="U157" s="53"/>
      <c r="V157" s="53"/>
      <c r="W157" s="53"/>
      <c r="X157" s="53"/>
      <c r="Y157" s="53"/>
    </row>
    <row r="158">
      <c r="A158" s="53" t="str">
        <f t="shared" si="1"/>
        <v>TRNCANMBUSASW</v>
      </c>
      <c r="B158" s="19" t="s">
        <v>488</v>
      </c>
      <c r="C158" s="62" t="s">
        <v>591</v>
      </c>
      <c r="D158" s="51" t="s">
        <v>108</v>
      </c>
      <c r="E158" s="53"/>
      <c r="F158" s="53"/>
      <c r="G158" s="62"/>
      <c r="H158" s="53"/>
      <c r="I158" s="53"/>
      <c r="J158" s="53"/>
      <c r="K158" s="53"/>
      <c r="L158" s="53">
        <f t="shared" si="2"/>
        <v>216986</v>
      </c>
      <c r="M158" s="53">
        <f t="shared" si="3"/>
        <v>334605.8</v>
      </c>
      <c r="N158" s="53" t="b">
        <f t="shared" si="4"/>
        <v>0</v>
      </c>
      <c r="O158" s="51">
        <v>156.0</v>
      </c>
      <c r="P158" s="53"/>
      <c r="Q158" s="53"/>
      <c r="R158" s="53"/>
      <c r="S158" s="53"/>
      <c r="T158" s="53"/>
      <c r="U158" s="53"/>
      <c r="V158" s="53"/>
      <c r="W158" s="53"/>
      <c r="X158" s="53"/>
      <c r="Y158" s="53"/>
    </row>
    <row r="159">
      <c r="A159" s="53" t="str">
        <f t="shared" si="1"/>
        <v>TRNCANNOUSAAK</v>
      </c>
      <c r="B159" s="19" t="s">
        <v>469</v>
      </c>
      <c r="C159" s="62" t="s">
        <v>572</v>
      </c>
      <c r="D159" s="51" t="s">
        <v>108</v>
      </c>
      <c r="E159" s="53"/>
      <c r="F159" s="53"/>
      <c r="G159" s="62"/>
      <c r="H159" s="53"/>
      <c r="I159" s="53"/>
      <c r="J159" s="53"/>
      <c r="K159" s="53"/>
      <c r="L159" s="53">
        <f t="shared" si="2"/>
        <v>217765.4</v>
      </c>
      <c r="M159" s="53">
        <f t="shared" si="3"/>
        <v>334843.6</v>
      </c>
      <c r="N159" s="53" t="b">
        <f t="shared" si="4"/>
        <v>0</v>
      </c>
      <c r="O159" s="51">
        <v>157.0</v>
      </c>
      <c r="P159" s="53"/>
      <c r="Q159" s="53"/>
      <c r="R159" s="53"/>
      <c r="S159" s="53"/>
      <c r="T159" s="53"/>
      <c r="U159" s="53"/>
      <c r="V159" s="53"/>
      <c r="W159" s="53"/>
      <c r="X159" s="53"/>
      <c r="Y159" s="53"/>
    </row>
    <row r="160">
      <c r="A160" s="53" t="str">
        <f t="shared" si="1"/>
        <v>TRNCANONUSAMI</v>
      </c>
      <c r="B160" s="19" t="s">
        <v>509</v>
      </c>
      <c r="C160" s="62" t="s">
        <v>585</v>
      </c>
      <c r="D160" s="51" t="s">
        <v>108</v>
      </c>
      <c r="E160" s="53"/>
      <c r="F160" s="53"/>
      <c r="G160" s="62"/>
      <c r="H160" s="53"/>
      <c r="I160" s="53"/>
      <c r="J160" s="53"/>
      <c r="K160" s="53"/>
      <c r="L160" s="53">
        <f t="shared" si="2"/>
        <v>218544.8</v>
      </c>
      <c r="M160" s="53">
        <f t="shared" si="3"/>
        <v>335081.4</v>
      </c>
      <c r="N160" s="53" t="b">
        <f t="shared" si="4"/>
        <v>0</v>
      </c>
      <c r="O160" s="51">
        <v>158.0</v>
      </c>
      <c r="P160" s="53"/>
      <c r="Q160" s="53"/>
      <c r="R160" s="53"/>
      <c r="S160" s="53"/>
      <c r="T160" s="53"/>
      <c r="U160" s="53"/>
      <c r="V160" s="53"/>
      <c r="W160" s="53"/>
      <c r="X160" s="53"/>
      <c r="Y160" s="53"/>
    </row>
    <row r="161">
      <c r="A161" s="53" t="str">
        <f t="shared" si="1"/>
        <v>TRNCANONUSANY</v>
      </c>
      <c r="B161" s="19" t="s">
        <v>509</v>
      </c>
      <c r="C161" s="62" t="s">
        <v>600</v>
      </c>
      <c r="D161" s="51" t="s">
        <v>108</v>
      </c>
      <c r="E161" s="53"/>
      <c r="F161" s="53"/>
      <c r="G161" s="62"/>
      <c r="H161" s="53"/>
      <c r="I161" s="53"/>
      <c r="J161" s="53"/>
      <c r="K161" s="53"/>
      <c r="L161" s="53">
        <f t="shared" si="2"/>
        <v>219324.2</v>
      </c>
      <c r="M161" s="53">
        <f t="shared" si="3"/>
        <v>335319.2</v>
      </c>
      <c r="N161" s="53" t="b">
        <f t="shared" si="4"/>
        <v>0</v>
      </c>
      <c r="O161" s="51">
        <v>159.0</v>
      </c>
      <c r="P161" s="53"/>
      <c r="Q161" s="53"/>
      <c r="R161" s="53"/>
      <c r="S161" s="53"/>
      <c r="T161" s="53"/>
      <c r="U161" s="53"/>
      <c r="V161" s="53"/>
      <c r="W161" s="53"/>
      <c r="X161" s="53"/>
      <c r="Y161" s="53"/>
    </row>
    <row r="162">
      <c r="A162" s="53" t="str">
        <f t="shared" si="1"/>
        <v>TRNCANQCUSAIS</v>
      </c>
      <c r="B162" s="19" t="s">
        <v>496</v>
      </c>
      <c r="C162" s="62" t="s">
        <v>563</v>
      </c>
      <c r="D162" s="51" t="s">
        <v>108</v>
      </c>
      <c r="E162" s="53"/>
      <c r="F162" s="53"/>
      <c r="G162" s="62"/>
      <c r="H162" s="53"/>
      <c r="I162" s="53"/>
      <c r="J162" s="53"/>
      <c r="K162" s="53"/>
      <c r="L162" s="53">
        <f t="shared" si="2"/>
        <v>220103.6</v>
      </c>
      <c r="M162" s="53">
        <f t="shared" si="3"/>
        <v>335557</v>
      </c>
      <c r="N162" s="53" t="b">
        <f t="shared" si="4"/>
        <v>0</v>
      </c>
      <c r="O162" s="51">
        <v>160.0</v>
      </c>
      <c r="P162" s="53"/>
      <c r="Q162" s="53"/>
      <c r="R162" s="53"/>
      <c r="S162" s="53"/>
      <c r="T162" s="53"/>
      <c r="U162" s="53"/>
      <c r="V162" s="53"/>
      <c r="W162" s="53"/>
      <c r="X162" s="53"/>
      <c r="Y162" s="53"/>
    </row>
    <row r="163">
      <c r="A163" s="53" t="str">
        <f t="shared" si="1"/>
        <v>TRNCANQCUSANY</v>
      </c>
      <c r="B163" s="19" t="s">
        <v>496</v>
      </c>
      <c r="C163" s="62" t="s">
        <v>600</v>
      </c>
      <c r="D163" s="51" t="s">
        <v>108</v>
      </c>
      <c r="E163" s="53"/>
      <c r="F163" s="53"/>
      <c r="G163" s="62"/>
      <c r="H163" s="53"/>
      <c r="I163" s="53"/>
      <c r="J163" s="53"/>
      <c r="K163" s="53"/>
      <c r="L163" s="53">
        <f t="shared" si="2"/>
        <v>220883</v>
      </c>
      <c r="M163" s="53">
        <f t="shared" si="3"/>
        <v>335794.8</v>
      </c>
      <c r="N163" s="53" t="b">
        <f t="shared" si="4"/>
        <v>0</v>
      </c>
      <c r="O163" s="51">
        <v>161.0</v>
      </c>
      <c r="P163" s="53"/>
      <c r="Q163" s="53"/>
      <c r="R163" s="53"/>
      <c r="S163" s="53"/>
      <c r="T163" s="53"/>
      <c r="U163" s="53"/>
      <c r="V163" s="53"/>
      <c r="W163" s="53"/>
      <c r="X163" s="53"/>
      <c r="Y163" s="53"/>
    </row>
    <row r="164">
      <c r="A164" s="53" t="str">
        <f t="shared" si="1"/>
        <v>TRNCANSKUSAMI</v>
      </c>
      <c r="B164" s="19" t="s">
        <v>473</v>
      </c>
      <c r="C164" s="62" t="s">
        <v>585</v>
      </c>
      <c r="D164" s="51" t="s">
        <v>108</v>
      </c>
      <c r="E164" s="53"/>
      <c r="F164" s="53"/>
      <c r="G164" s="62"/>
      <c r="H164" s="53"/>
      <c r="I164" s="53"/>
      <c r="J164" s="53"/>
      <c r="K164" s="53"/>
      <c r="L164" s="53">
        <f t="shared" si="2"/>
        <v>221662.4</v>
      </c>
      <c r="M164" s="53">
        <f t="shared" si="3"/>
        <v>336032.6</v>
      </c>
      <c r="N164" s="53" t="b">
        <f t="shared" si="4"/>
        <v>0</v>
      </c>
      <c r="O164" s="51">
        <v>162.0</v>
      </c>
      <c r="P164" s="53"/>
      <c r="Q164" s="53"/>
      <c r="R164" s="53"/>
      <c r="S164" s="53"/>
      <c r="T164" s="53"/>
      <c r="U164" s="53"/>
      <c r="V164" s="53"/>
      <c r="W164" s="53"/>
      <c r="X164" s="53"/>
      <c r="Y164" s="53"/>
    </row>
    <row r="165">
      <c r="A165" s="53" t="str">
        <f t="shared" si="1"/>
        <v>TRNCANSKUSASW</v>
      </c>
      <c r="B165" s="19" t="s">
        <v>473</v>
      </c>
      <c r="C165" s="62" t="s">
        <v>591</v>
      </c>
      <c r="D165" s="51" t="s">
        <v>108</v>
      </c>
      <c r="E165" s="53"/>
      <c r="F165" s="53"/>
      <c r="G165" s="62"/>
      <c r="H165" s="53"/>
      <c r="I165" s="53"/>
      <c r="J165" s="53"/>
      <c r="K165" s="53"/>
      <c r="L165" s="53">
        <f t="shared" si="2"/>
        <v>222441.8</v>
      </c>
      <c r="M165" s="53">
        <f t="shared" si="3"/>
        <v>336270.4</v>
      </c>
      <c r="N165" s="53" t="b">
        <f t="shared" si="4"/>
        <v>0</v>
      </c>
      <c r="O165" s="51">
        <v>163.0</v>
      </c>
      <c r="P165" s="53"/>
      <c r="Q165" s="53"/>
      <c r="R165" s="53"/>
      <c r="S165" s="53"/>
      <c r="T165" s="53"/>
      <c r="U165" s="53"/>
      <c r="V165" s="53"/>
      <c r="W165" s="53"/>
      <c r="X165" s="53"/>
      <c r="Y165" s="53"/>
    </row>
    <row r="166">
      <c r="A166" s="53" t="str">
        <f t="shared" si="1"/>
        <v>TRNCANSKUSAWA</v>
      </c>
      <c r="B166" s="19" t="s">
        <v>473</v>
      </c>
      <c r="C166" s="62" t="s">
        <v>559</v>
      </c>
      <c r="D166" s="51" t="s">
        <v>108</v>
      </c>
      <c r="E166" s="53"/>
      <c r="F166" s="53"/>
      <c r="G166" s="62"/>
      <c r="H166" s="53"/>
      <c r="I166" s="53"/>
      <c r="J166" s="53"/>
      <c r="K166" s="53"/>
      <c r="L166" s="53">
        <f t="shared" si="2"/>
        <v>223221.2</v>
      </c>
      <c r="M166" s="53">
        <f t="shared" si="3"/>
        <v>336508.2</v>
      </c>
      <c r="N166" s="53" t="b">
        <f t="shared" si="4"/>
        <v>0</v>
      </c>
      <c r="O166" s="51">
        <v>164.0</v>
      </c>
      <c r="P166" s="53"/>
      <c r="Q166" s="53"/>
      <c r="R166" s="53"/>
      <c r="S166" s="53"/>
      <c r="T166" s="53"/>
      <c r="U166" s="53"/>
      <c r="V166" s="53"/>
      <c r="W166" s="53"/>
      <c r="X166" s="53"/>
      <c r="Y166" s="53"/>
    </row>
    <row r="167">
      <c r="A167" s="53" t="str">
        <f t="shared" si="1"/>
        <v>TRNCHEXXDEUXX</v>
      </c>
      <c r="B167" s="62" t="s">
        <v>646</v>
      </c>
      <c r="C167" s="62" t="s">
        <v>650</v>
      </c>
      <c r="D167" s="51" t="s">
        <v>108</v>
      </c>
      <c r="E167" s="53"/>
      <c r="F167" s="53"/>
      <c r="G167" s="62"/>
      <c r="H167" s="53"/>
      <c r="I167" s="53"/>
      <c r="J167" s="53"/>
      <c r="K167" s="53"/>
      <c r="L167" s="53">
        <f t="shared" si="2"/>
        <v>224000.6</v>
      </c>
      <c r="M167" s="53">
        <f t="shared" si="3"/>
        <v>336746</v>
      </c>
      <c r="N167" s="53" t="b">
        <f t="shared" si="4"/>
        <v>0</v>
      </c>
      <c r="O167" s="51">
        <v>165.0</v>
      </c>
      <c r="P167" s="53"/>
      <c r="Q167" s="53"/>
      <c r="R167" s="53"/>
      <c r="S167" s="53"/>
      <c r="T167" s="53"/>
      <c r="U167" s="53"/>
      <c r="V167" s="53"/>
      <c r="W167" s="53"/>
      <c r="X167" s="53"/>
      <c r="Y167" s="53"/>
    </row>
    <row r="168">
      <c r="A168" s="53" t="str">
        <f t="shared" si="1"/>
        <v>TRNCHEXXFRAXX</v>
      </c>
      <c r="B168" s="62" t="s">
        <v>646</v>
      </c>
      <c r="C168" s="62" t="s">
        <v>669</v>
      </c>
      <c r="D168" s="51" t="s">
        <v>108</v>
      </c>
      <c r="E168" s="53"/>
      <c r="F168" s="53"/>
      <c r="G168" s="62"/>
      <c r="H168" s="53"/>
      <c r="I168" s="53"/>
      <c r="J168" s="53"/>
      <c r="K168" s="53"/>
      <c r="L168" s="53">
        <f t="shared" si="2"/>
        <v>224780</v>
      </c>
      <c r="M168" s="53">
        <f t="shared" si="3"/>
        <v>336983.8</v>
      </c>
      <c r="N168" s="53" t="b">
        <f t="shared" si="4"/>
        <v>0</v>
      </c>
      <c r="O168" s="51">
        <v>166.0</v>
      </c>
      <c r="P168" s="53"/>
      <c r="Q168" s="53"/>
      <c r="R168" s="53"/>
      <c r="S168" s="53"/>
      <c r="T168" s="53"/>
      <c r="U168" s="53"/>
      <c r="V168" s="53"/>
      <c r="W168" s="53"/>
      <c r="X168" s="53"/>
      <c r="Y168" s="53"/>
    </row>
    <row r="169">
      <c r="A169" s="53" t="str">
        <f t="shared" si="1"/>
        <v>TRNCHEXXITAXX</v>
      </c>
      <c r="B169" s="62" t="s">
        <v>646</v>
      </c>
      <c r="C169" s="62" t="s">
        <v>655</v>
      </c>
      <c r="D169" s="51" t="s">
        <v>108</v>
      </c>
      <c r="E169" s="53"/>
      <c r="F169" s="53"/>
      <c r="G169" s="62"/>
      <c r="H169" s="53"/>
      <c r="I169" s="53"/>
      <c r="J169" s="53"/>
      <c r="K169" s="53"/>
      <c r="L169" s="53">
        <f t="shared" si="2"/>
        <v>225559.4</v>
      </c>
      <c r="M169" s="53">
        <f t="shared" si="3"/>
        <v>337221.6</v>
      </c>
      <c r="N169" s="53" t="b">
        <f t="shared" si="4"/>
        <v>0</v>
      </c>
      <c r="O169" s="51">
        <v>167.0</v>
      </c>
      <c r="P169" s="53"/>
      <c r="Q169" s="53"/>
      <c r="R169" s="53"/>
      <c r="S169" s="53"/>
      <c r="T169" s="53"/>
      <c r="U169" s="53"/>
      <c r="V169" s="53"/>
      <c r="W169" s="53"/>
      <c r="X169" s="53"/>
      <c r="Y169" s="53"/>
    </row>
    <row r="170">
      <c r="A170" s="53" t="str">
        <f t="shared" si="1"/>
        <v>TRNCHLXXPERXX</v>
      </c>
      <c r="B170" s="62" t="s">
        <v>394</v>
      </c>
      <c r="C170" s="62" t="s">
        <v>458</v>
      </c>
      <c r="D170" s="51" t="s">
        <v>108</v>
      </c>
      <c r="E170" s="53"/>
      <c r="F170" s="53"/>
      <c r="G170" s="62"/>
      <c r="H170" s="53"/>
      <c r="I170" s="53"/>
      <c r="J170" s="53"/>
      <c r="K170" s="53"/>
      <c r="L170" s="53">
        <f t="shared" si="2"/>
        <v>226338.8</v>
      </c>
      <c r="M170" s="53">
        <f t="shared" si="3"/>
        <v>337459.4</v>
      </c>
      <c r="N170" s="53" t="b">
        <f t="shared" si="4"/>
        <v>0</v>
      </c>
      <c r="O170" s="51">
        <v>168.0</v>
      </c>
      <c r="P170" s="53"/>
      <c r="Q170" s="53"/>
      <c r="R170" s="53"/>
      <c r="S170" s="53"/>
      <c r="T170" s="53"/>
      <c r="U170" s="53"/>
      <c r="V170" s="53"/>
      <c r="W170" s="53"/>
      <c r="X170" s="53"/>
      <c r="Y170" s="53"/>
    </row>
    <row r="171">
      <c r="A171" s="53" t="str">
        <f t="shared" si="1"/>
        <v>TRNCHNANCHNHB</v>
      </c>
      <c r="B171" s="62" t="s">
        <v>772</v>
      </c>
      <c r="C171" s="62" t="s">
        <v>773</v>
      </c>
      <c r="D171" s="51" t="s">
        <v>108</v>
      </c>
      <c r="E171" s="53"/>
      <c r="F171" s="53"/>
      <c r="G171" s="62"/>
      <c r="H171" s="53"/>
      <c r="I171" s="53"/>
      <c r="J171" s="53"/>
      <c r="K171" s="53"/>
      <c r="L171" s="53">
        <f t="shared" si="2"/>
        <v>227118.2</v>
      </c>
      <c r="M171" s="53">
        <f t="shared" si="3"/>
        <v>337697.2</v>
      </c>
      <c r="N171" s="53" t="b">
        <f t="shared" si="4"/>
        <v>0</v>
      </c>
      <c r="O171" s="51">
        <v>169.0</v>
      </c>
      <c r="P171" s="53"/>
      <c r="Q171" s="53"/>
      <c r="R171" s="53"/>
      <c r="S171" s="53"/>
      <c r="T171" s="53"/>
      <c r="U171" s="53"/>
      <c r="V171" s="53"/>
      <c r="W171" s="53"/>
      <c r="X171" s="53"/>
      <c r="Y171" s="53"/>
    </row>
    <row r="172">
      <c r="A172" s="53" t="str">
        <f t="shared" si="1"/>
        <v>TRNCHNANCHNHE</v>
      </c>
      <c r="B172" s="62" t="s">
        <v>772</v>
      </c>
      <c r="C172" s="62" t="s">
        <v>778</v>
      </c>
      <c r="D172" s="51" t="s">
        <v>108</v>
      </c>
      <c r="E172" s="53"/>
      <c r="F172" s="53"/>
      <c r="G172" s="62"/>
      <c r="H172" s="53"/>
      <c r="I172" s="53"/>
      <c r="J172" s="53"/>
      <c r="K172" s="53"/>
      <c r="L172" s="53">
        <f t="shared" si="2"/>
        <v>227897.6</v>
      </c>
      <c r="M172" s="53">
        <f t="shared" si="3"/>
        <v>337935</v>
      </c>
      <c r="N172" s="53" t="b">
        <f t="shared" si="4"/>
        <v>0</v>
      </c>
      <c r="O172" s="51">
        <v>170.0</v>
      </c>
      <c r="P172" s="53"/>
      <c r="Q172" s="53"/>
      <c r="R172" s="53"/>
      <c r="S172" s="53"/>
      <c r="T172" s="53"/>
      <c r="U172" s="53"/>
      <c r="V172" s="53"/>
      <c r="W172" s="53"/>
      <c r="X172" s="53"/>
      <c r="Y172" s="53"/>
    </row>
    <row r="173">
      <c r="A173" s="53" t="str">
        <f t="shared" si="1"/>
        <v>TRNCHNANCHNHU</v>
      </c>
      <c r="B173" s="62" t="s">
        <v>772</v>
      </c>
      <c r="C173" s="62" t="s">
        <v>780</v>
      </c>
      <c r="D173" s="51" t="s">
        <v>108</v>
      </c>
      <c r="E173" s="53"/>
      <c r="F173" s="53"/>
      <c r="G173" s="62"/>
      <c r="H173" s="53"/>
      <c r="I173" s="53"/>
      <c r="J173" s="53"/>
      <c r="K173" s="53"/>
      <c r="L173" s="53">
        <f t="shared" si="2"/>
        <v>228677</v>
      </c>
      <c r="M173" s="53">
        <f t="shared" si="3"/>
        <v>338172.8</v>
      </c>
      <c r="N173" s="53" t="b">
        <f t="shared" si="4"/>
        <v>0</v>
      </c>
      <c r="O173" s="51">
        <v>171.0</v>
      </c>
      <c r="P173" s="53"/>
      <c r="Q173" s="53"/>
      <c r="R173" s="53"/>
      <c r="S173" s="53"/>
      <c r="T173" s="53"/>
      <c r="U173" s="53"/>
      <c r="V173" s="53"/>
      <c r="W173" s="53"/>
      <c r="X173" s="53"/>
      <c r="Y173" s="53"/>
    </row>
    <row r="174">
      <c r="A174" s="53" t="str">
        <f t="shared" si="1"/>
        <v>TRNCHNANCHNJS</v>
      </c>
      <c r="B174" s="62" t="s">
        <v>772</v>
      </c>
      <c r="C174" s="62" t="s">
        <v>782</v>
      </c>
      <c r="D174" s="51" t="s">
        <v>108</v>
      </c>
      <c r="E174" s="53"/>
      <c r="F174" s="53"/>
      <c r="G174" s="62"/>
      <c r="H174" s="53"/>
      <c r="I174" s="53"/>
      <c r="J174" s="53"/>
      <c r="K174" s="53"/>
      <c r="L174" s="53">
        <f t="shared" si="2"/>
        <v>229456.4</v>
      </c>
      <c r="M174" s="53">
        <f t="shared" si="3"/>
        <v>338410.6</v>
      </c>
      <c r="N174" s="53" t="b">
        <f t="shared" si="4"/>
        <v>0</v>
      </c>
      <c r="O174" s="51">
        <v>172.0</v>
      </c>
      <c r="P174" s="53"/>
      <c r="Q174" s="53"/>
      <c r="R174" s="53"/>
      <c r="S174" s="53"/>
      <c r="T174" s="53"/>
      <c r="U174" s="53"/>
      <c r="V174" s="53"/>
      <c r="W174" s="53"/>
      <c r="X174" s="53"/>
      <c r="Y174" s="53"/>
    </row>
    <row r="175">
      <c r="A175" s="53" t="str">
        <f t="shared" si="1"/>
        <v>TRNCHNANCHNJX</v>
      </c>
      <c r="B175" s="62" t="s">
        <v>772</v>
      </c>
      <c r="C175" s="62" t="s">
        <v>784</v>
      </c>
      <c r="D175" s="51" t="s">
        <v>108</v>
      </c>
      <c r="E175" s="53"/>
      <c r="F175" s="53"/>
      <c r="G175" s="62"/>
      <c r="H175" s="53"/>
      <c r="I175" s="53"/>
      <c r="J175" s="53"/>
      <c r="K175" s="53"/>
      <c r="L175" s="53">
        <f t="shared" si="2"/>
        <v>230235.8</v>
      </c>
      <c r="M175" s="53">
        <f t="shared" si="3"/>
        <v>338648.4</v>
      </c>
      <c r="N175" s="53" t="b">
        <f t="shared" si="4"/>
        <v>0</v>
      </c>
      <c r="O175" s="51">
        <v>173.0</v>
      </c>
      <c r="P175" s="53"/>
      <c r="Q175" s="53"/>
      <c r="R175" s="53"/>
      <c r="S175" s="53"/>
      <c r="T175" s="53"/>
      <c r="U175" s="53"/>
      <c r="V175" s="53"/>
      <c r="W175" s="53"/>
      <c r="X175" s="53"/>
      <c r="Y175" s="53"/>
    </row>
    <row r="176">
      <c r="A176" s="53" t="str">
        <f t="shared" si="1"/>
        <v>TRNCHNANCHNSD</v>
      </c>
      <c r="B176" s="62" t="s">
        <v>772</v>
      </c>
      <c r="C176" s="62" t="s">
        <v>786</v>
      </c>
      <c r="D176" s="51" t="s">
        <v>108</v>
      </c>
      <c r="E176" s="53"/>
      <c r="F176" s="53"/>
      <c r="G176" s="62"/>
      <c r="H176" s="53"/>
      <c r="I176" s="53"/>
      <c r="J176" s="53"/>
      <c r="K176" s="53"/>
      <c r="L176" s="53">
        <f t="shared" si="2"/>
        <v>231015.2</v>
      </c>
      <c r="M176" s="53">
        <f t="shared" si="3"/>
        <v>338886.2</v>
      </c>
      <c r="N176" s="53" t="b">
        <f t="shared" si="4"/>
        <v>0</v>
      </c>
      <c r="O176" s="51">
        <v>174.0</v>
      </c>
      <c r="P176" s="53"/>
      <c r="Q176" s="53"/>
      <c r="R176" s="53"/>
      <c r="S176" s="53"/>
      <c r="T176" s="53"/>
      <c r="U176" s="53"/>
      <c r="V176" s="53"/>
      <c r="W176" s="53"/>
      <c r="X176" s="53"/>
      <c r="Y176" s="53"/>
    </row>
    <row r="177">
      <c r="A177" s="53" t="str">
        <f t="shared" si="1"/>
        <v>TRNCHNANCHNZH</v>
      </c>
      <c r="B177" s="62" t="s">
        <v>772</v>
      </c>
      <c r="C177" s="62" t="s">
        <v>788</v>
      </c>
      <c r="D177" s="51" t="s">
        <v>108</v>
      </c>
      <c r="E177" s="53"/>
      <c r="F177" s="53"/>
      <c r="G177" s="62"/>
      <c r="H177" s="53"/>
      <c r="I177" s="53"/>
      <c r="J177" s="53"/>
      <c r="K177" s="53"/>
      <c r="L177" s="53">
        <f t="shared" si="2"/>
        <v>231794.6</v>
      </c>
      <c r="M177" s="53">
        <f t="shared" si="3"/>
        <v>339124</v>
      </c>
      <c r="N177" s="53" t="b">
        <f t="shared" si="4"/>
        <v>0</v>
      </c>
      <c r="O177" s="51">
        <v>175.0</v>
      </c>
      <c r="P177" s="53"/>
      <c r="Q177" s="53"/>
      <c r="R177" s="53"/>
      <c r="S177" s="53"/>
      <c r="T177" s="53"/>
      <c r="U177" s="53"/>
      <c r="V177" s="53"/>
      <c r="W177" s="53"/>
      <c r="X177" s="53"/>
      <c r="Y177" s="53"/>
    </row>
    <row r="178">
      <c r="A178" s="53" t="str">
        <f t="shared" si="1"/>
        <v>TRNCHNBECHNHB</v>
      </c>
      <c r="B178" s="62" t="s">
        <v>790</v>
      </c>
      <c r="C178" s="62" t="s">
        <v>773</v>
      </c>
      <c r="D178" s="51" t="s">
        <v>108</v>
      </c>
      <c r="E178" s="53"/>
      <c r="F178" s="53"/>
      <c r="G178" s="62"/>
      <c r="H178" s="53"/>
      <c r="I178" s="53"/>
      <c r="J178" s="53"/>
      <c r="K178" s="53"/>
      <c r="L178" s="53">
        <f t="shared" si="2"/>
        <v>232574</v>
      </c>
      <c r="M178" s="53">
        <f t="shared" si="3"/>
        <v>339361.8</v>
      </c>
      <c r="N178" s="53" t="b">
        <f t="shared" si="4"/>
        <v>0</v>
      </c>
      <c r="O178" s="51">
        <v>176.0</v>
      </c>
      <c r="P178" s="53"/>
      <c r="Q178" s="53"/>
      <c r="R178" s="53"/>
      <c r="S178" s="53"/>
      <c r="T178" s="53"/>
      <c r="U178" s="53"/>
      <c r="V178" s="53"/>
      <c r="W178" s="53"/>
      <c r="X178" s="53"/>
      <c r="Y178" s="53"/>
    </row>
    <row r="179">
      <c r="A179" s="53" t="str">
        <f t="shared" si="1"/>
        <v>TRNCHNBECHNNM</v>
      </c>
      <c r="B179" s="62" t="s">
        <v>790</v>
      </c>
      <c r="C179" s="62" t="s">
        <v>792</v>
      </c>
      <c r="D179" s="51" t="s">
        <v>108</v>
      </c>
      <c r="E179" s="53"/>
      <c r="F179" s="53"/>
      <c r="G179" s="62"/>
      <c r="H179" s="53"/>
      <c r="I179" s="53"/>
      <c r="J179" s="53"/>
      <c r="K179" s="53"/>
      <c r="L179" s="53">
        <f t="shared" si="2"/>
        <v>233353.4</v>
      </c>
      <c r="M179" s="53">
        <f t="shared" si="3"/>
        <v>339599.6</v>
      </c>
      <c r="N179" s="53" t="b">
        <f t="shared" si="4"/>
        <v>0</v>
      </c>
      <c r="O179" s="51">
        <v>177.0</v>
      </c>
      <c r="P179" s="53"/>
      <c r="Q179" s="53"/>
      <c r="R179" s="53"/>
      <c r="S179" s="53"/>
      <c r="T179" s="53"/>
      <c r="U179" s="53"/>
      <c r="V179" s="53"/>
      <c r="W179" s="53"/>
      <c r="X179" s="53"/>
      <c r="Y179" s="53"/>
    </row>
    <row r="180">
      <c r="A180" s="53" t="str">
        <f t="shared" si="1"/>
        <v>TRNCHNBECHNTJ</v>
      </c>
      <c r="B180" s="62" t="s">
        <v>790</v>
      </c>
      <c r="C180" s="62" t="s">
        <v>794</v>
      </c>
      <c r="D180" s="51" t="s">
        <v>108</v>
      </c>
      <c r="E180" s="53"/>
      <c r="F180" s="53"/>
      <c r="G180" s="62"/>
      <c r="H180" s="53"/>
      <c r="I180" s="53"/>
      <c r="J180" s="53"/>
      <c r="K180" s="53"/>
      <c r="L180" s="53">
        <f t="shared" si="2"/>
        <v>234132.8</v>
      </c>
      <c r="M180" s="53">
        <f t="shared" si="3"/>
        <v>339837.4</v>
      </c>
      <c r="N180" s="53" t="b">
        <f t="shared" si="4"/>
        <v>0</v>
      </c>
      <c r="O180" s="51">
        <v>178.0</v>
      </c>
      <c r="P180" s="53"/>
      <c r="Q180" s="53"/>
      <c r="R180" s="53"/>
      <c r="S180" s="53"/>
      <c r="T180" s="53"/>
      <c r="U180" s="53"/>
      <c r="V180" s="53"/>
      <c r="W180" s="53"/>
      <c r="X180" s="53"/>
      <c r="Y180" s="53"/>
    </row>
    <row r="181">
      <c r="A181" s="53" t="str">
        <f t="shared" si="1"/>
        <v>TRNCHNCHCHNGU</v>
      </c>
      <c r="B181" s="62" t="s">
        <v>796</v>
      </c>
      <c r="C181" s="62" t="s">
        <v>797</v>
      </c>
      <c r="D181" s="51" t="s">
        <v>108</v>
      </c>
      <c r="E181" s="53"/>
      <c r="F181" s="53"/>
      <c r="G181" s="62"/>
      <c r="H181" s="53"/>
      <c r="I181" s="53"/>
      <c r="J181" s="53"/>
      <c r="K181" s="53"/>
      <c r="L181" s="53">
        <f t="shared" si="2"/>
        <v>234912.2</v>
      </c>
      <c r="M181" s="53">
        <f t="shared" si="3"/>
        <v>340075.2</v>
      </c>
      <c r="N181" s="53" t="b">
        <f t="shared" si="4"/>
        <v>0</v>
      </c>
      <c r="O181" s="51">
        <v>179.0</v>
      </c>
      <c r="P181" s="53"/>
      <c r="Q181" s="53"/>
      <c r="R181" s="53"/>
      <c r="S181" s="53"/>
      <c r="T181" s="53"/>
      <c r="U181" s="53"/>
      <c r="V181" s="53"/>
      <c r="W181" s="53"/>
      <c r="X181" s="53"/>
      <c r="Y181" s="53"/>
    </row>
    <row r="182">
      <c r="A182" s="53" t="str">
        <f t="shared" si="1"/>
        <v>TRNCHNCHCHNHB</v>
      </c>
      <c r="B182" s="62" t="s">
        <v>796</v>
      </c>
      <c r="C182" s="62" t="s">
        <v>773</v>
      </c>
      <c r="D182" s="51" t="s">
        <v>108</v>
      </c>
      <c r="E182" s="53"/>
      <c r="F182" s="53"/>
      <c r="G182" s="62"/>
      <c r="H182" s="53"/>
      <c r="I182" s="53"/>
      <c r="J182" s="53"/>
      <c r="K182" s="53"/>
      <c r="L182" s="53">
        <f t="shared" si="2"/>
        <v>235691.6</v>
      </c>
      <c r="M182" s="53">
        <f t="shared" si="3"/>
        <v>340313</v>
      </c>
      <c r="N182" s="53" t="b">
        <f t="shared" si="4"/>
        <v>0</v>
      </c>
      <c r="O182" s="51">
        <v>180.0</v>
      </c>
      <c r="P182" s="53"/>
      <c r="Q182" s="53"/>
      <c r="R182" s="53"/>
      <c r="S182" s="53"/>
      <c r="T182" s="53"/>
      <c r="U182" s="53"/>
      <c r="V182" s="53"/>
      <c r="W182" s="53"/>
      <c r="X182" s="53"/>
      <c r="Y182" s="53"/>
    </row>
    <row r="183">
      <c r="A183" s="53" t="str">
        <f t="shared" si="1"/>
        <v>TRNCHNCHCHNHN</v>
      </c>
      <c r="B183" s="62" t="s">
        <v>796</v>
      </c>
      <c r="C183" s="62" t="s">
        <v>800</v>
      </c>
      <c r="D183" s="51" t="s">
        <v>108</v>
      </c>
      <c r="E183" s="53"/>
      <c r="F183" s="53"/>
      <c r="G183" s="62"/>
      <c r="H183" s="53"/>
      <c r="I183" s="53"/>
      <c r="J183" s="53"/>
      <c r="K183" s="53"/>
      <c r="L183" s="53">
        <f t="shared" si="2"/>
        <v>236471</v>
      </c>
      <c r="M183" s="53">
        <f t="shared" si="3"/>
        <v>340550.8</v>
      </c>
      <c r="N183" s="53" t="b">
        <f t="shared" si="4"/>
        <v>0</v>
      </c>
      <c r="O183" s="51">
        <v>181.0</v>
      </c>
      <c r="P183" s="53"/>
      <c r="Q183" s="53"/>
      <c r="R183" s="53"/>
      <c r="S183" s="53"/>
      <c r="T183" s="53"/>
      <c r="U183" s="53"/>
      <c r="V183" s="53"/>
      <c r="W183" s="53"/>
      <c r="X183" s="53"/>
      <c r="Y183" s="53"/>
    </row>
    <row r="184">
      <c r="A184" s="53" t="str">
        <f t="shared" si="1"/>
        <v>TRNCHNCHCHNHU</v>
      </c>
      <c r="B184" s="62" t="s">
        <v>796</v>
      </c>
      <c r="C184" s="62" t="s">
        <v>780</v>
      </c>
      <c r="D184" s="51" t="s">
        <v>108</v>
      </c>
      <c r="E184" s="53"/>
      <c r="F184" s="53"/>
      <c r="G184" s="62"/>
      <c r="H184" s="53"/>
      <c r="I184" s="53"/>
      <c r="J184" s="53"/>
      <c r="K184" s="53"/>
      <c r="L184" s="53">
        <f t="shared" si="2"/>
        <v>237250.4</v>
      </c>
      <c r="M184" s="53">
        <f t="shared" si="3"/>
        <v>340788.6</v>
      </c>
      <c r="N184" s="53" t="b">
        <f t="shared" si="4"/>
        <v>0</v>
      </c>
      <c r="O184" s="51">
        <v>182.0</v>
      </c>
      <c r="P184" s="53"/>
      <c r="Q184" s="53"/>
      <c r="R184" s="53"/>
      <c r="S184" s="53"/>
      <c r="T184" s="53"/>
      <c r="U184" s="53"/>
      <c r="V184" s="53"/>
      <c r="W184" s="53"/>
      <c r="X184" s="53"/>
      <c r="Y184" s="53"/>
    </row>
    <row r="185">
      <c r="A185" s="53" t="str">
        <f t="shared" si="1"/>
        <v>TRNCHNCHCHNSC</v>
      </c>
      <c r="B185" s="62" t="s">
        <v>796</v>
      </c>
      <c r="C185" s="62" t="s">
        <v>803</v>
      </c>
      <c r="D185" s="51" t="s">
        <v>108</v>
      </c>
      <c r="E185" s="53"/>
      <c r="F185" s="53"/>
      <c r="H185" s="53"/>
      <c r="I185" s="53"/>
      <c r="J185" s="53"/>
      <c r="K185" s="53"/>
      <c r="L185" s="53">
        <f t="shared" si="2"/>
        <v>238029.8</v>
      </c>
      <c r="M185" s="53">
        <f t="shared" si="3"/>
        <v>341026.4</v>
      </c>
      <c r="N185" s="53" t="b">
        <f t="shared" si="4"/>
        <v>0</v>
      </c>
      <c r="O185" s="51">
        <v>183.0</v>
      </c>
      <c r="P185" s="53"/>
      <c r="Q185" s="53"/>
      <c r="R185" s="53"/>
      <c r="S185" s="53"/>
      <c r="T185" s="53"/>
      <c r="U185" s="53"/>
      <c r="V185" s="53"/>
      <c r="W185" s="53"/>
      <c r="X185" s="53"/>
      <c r="Y185" s="53"/>
    </row>
    <row r="186">
      <c r="A186" s="53" t="str">
        <f t="shared" si="1"/>
        <v>TRNCHNCHCHNSI</v>
      </c>
      <c r="B186" s="62" t="s">
        <v>796</v>
      </c>
      <c r="C186" s="62" t="s">
        <v>809</v>
      </c>
      <c r="D186" s="51" t="s">
        <v>108</v>
      </c>
      <c r="E186" s="53"/>
      <c r="F186" s="53"/>
      <c r="H186" s="53"/>
      <c r="I186" s="53"/>
      <c r="J186" s="53"/>
      <c r="K186" s="53"/>
      <c r="L186" s="53">
        <f t="shared" si="2"/>
        <v>238809.2</v>
      </c>
      <c r="M186" s="53">
        <f t="shared" si="3"/>
        <v>341264.2</v>
      </c>
      <c r="N186" s="53" t="b">
        <f t="shared" si="4"/>
        <v>0</v>
      </c>
      <c r="O186" s="51">
        <v>184.0</v>
      </c>
      <c r="P186" s="53"/>
      <c r="Q186" s="53"/>
      <c r="R186" s="53"/>
      <c r="S186" s="53"/>
      <c r="T186" s="53"/>
      <c r="U186" s="53"/>
      <c r="V186" s="53"/>
      <c r="W186" s="53"/>
      <c r="X186" s="53"/>
      <c r="Y186" s="53"/>
    </row>
    <row r="187">
      <c r="A187" s="53" t="str">
        <f t="shared" si="1"/>
        <v>TRNCHNCHCHNSX</v>
      </c>
      <c r="B187" s="62" t="s">
        <v>796</v>
      </c>
      <c r="C187" s="62" t="s">
        <v>811</v>
      </c>
      <c r="D187" s="51" t="s">
        <v>108</v>
      </c>
      <c r="E187" s="53"/>
      <c r="F187" s="53"/>
      <c r="H187" s="53"/>
      <c r="I187" s="53"/>
      <c r="J187" s="53"/>
      <c r="K187" s="53"/>
      <c r="L187" s="53">
        <f t="shared" si="2"/>
        <v>239588.6</v>
      </c>
      <c r="M187" s="53">
        <f t="shared" si="3"/>
        <v>341502</v>
      </c>
      <c r="N187" s="53" t="b">
        <f t="shared" si="4"/>
        <v>0</v>
      </c>
      <c r="O187" s="51">
        <v>185.0</v>
      </c>
      <c r="P187" s="53"/>
      <c r="Q187" s="53"/>
      <c r="R187" s="53"/>
      <c r="S187" s="53"/>
      <c r="T187" s="53"/>
      <c r="U187" s="53"/>
      <c r="V187" s="53"/>
      <c r="W187" s="53"/>
      <c r="X187" s="53"/>
      <c r="Y187" s="53"/>
    </row>
    <row r="188">
      <c r="A188" s="53" t="str">
        <f t="shared" si="1"/>
        <v>TRNCHNFUCHNGD</v>
      </c>
      <c r="B188" s="62" t="s">
        <v>261</v>
      </c>
      <c r="C188" s="62" t="s">
        <v>813</v>
      </c>
      <c r="D188" s="51" t="s">
        <v>108</v>
      </c>
      <c r="E188" s="53"/>
      <c r="F188" s="53"/>
      <c r="H188" s="53"/>
      <c r="I188" s="53"/>
      <c r="J188" s="53"/>
      <c r="K188" s="53"/>
      <c r="L188" s="53">
        <f t="shared" si="2"/>
        <v>240368</v>
      </c>
      <c r="M188" s="53">
        <f t="shared" si="3"/>
        <v>341739.8</v>
      </c>
      <c r="N188" s="53" t="b">
        <f t="shared" si="4"/>
        <v>0</v>
      </c>
      <c r="O188" s="51">
        <v>186.0</v>
      </c>
      <c r="P188" s="53"/>
      <c r="Q188" s="53"/>
      <c r="R188" s="53"/>
      <c r="S188" s="53"/>
      <c r="T188" s="53"/>
      <c r="U188" s="53"/>
      <c r="V188" s="53"/>
      <c r="W188" s="53"/>
      <c r="X188" s="53"/>
      <c r="Y188" s="53"/>
    </row>
    <row r="189">
      <c r="A189" s="53" t="str">
        <f t="shared" si="1"/>
        <v>TRNCHNFUCHNJX</v>
      </c>
      <c r="B189" s="62" t="s">
        <v>261</v>
      </c>
      <c r="C189" s="62" t="s">
        <v>784</v>
      </c>
      <c r="D189" s="51" t="s">
        <v>108</v>
      </c>
      <c r="E189" s="53"/>
      <c r="F189" s="53"/>
      <c r="G189" s="62"/>
      <c r="H189" s="53"/>
      <c r="I189" s="53"/>
      <c r="J189" s="53"/>
      <c r="K189" s="53"/>
      <c r="L189" s="53">
        <f t="shared" si="2"/>
        <v>241147.4</v>
      </c>
      <c r="M189" s="53">
        <f t="shared" si="3"/>
        <v>341977.6</v>
      </c>
      <c r="N189" s="53" t="b">
        <f t="shared" si="4"/>
        <v>0</v>
      </c>
      <c r="O189" s="51">
        <v>187.0</v>
      </c>
      <c r="P189" s="53"/>
      <c r="Q189" s="53"/>
      <c r="R189" s="53"/>
      <c r="S189" s="53"/>
      <c r="T189" s="53"/>
      <c r="U189" s="53"/>
      <c r="V189" s="53"/>
      <c r="W189" s="53"/>
      <c r="X189" s="53"/>
      <c r="Y189" s="53"/>
    </row>
    <row r="190">
      <c r="A190" s="53" t="str">
        <f t="shared" si="1"/>
        <v>TRNCHNFUCHNZH</v>
      </c>
      <c r="B190" s="62" t="s">
        <v>261</v>
      </c>
      <c r="C190" s="62" t="s">
        <v>788</v>
      </c>
      <c r="D190" s="51" t="s">
        <v>108</v>
      </c>
      <c r="E190" s="53"/>
      <c r="F190" s="53"/>
      <c r="G190" s="62"/>
      <c r="H190" s="53"/>
      <c r="I190" s="53"/>
      <c r="J190" s="53"/>
      <c r="K190" s="53"/>
      <c r="L190" s="53">
        <f t="shared" si="2"/>
        <v>241926.8</v>
      </c>
      <c r="M190" s="53">
        <f t="shared" si="3"/>
        <v>342215.4</v>
      </c>
      <c r="N190" s="53" t="b">
        <f t="shared" si="4"/>
        <v>0</v>
      </c>
      <c r="O190" s="51">
        <v>188.0</v>
      </c>
      <c r="P190" s="53"/>
      <c r="Q190" s="53"/>
      <c r="R190" s="53"/>
      <c r="S190" s="53"/>
      <c r="T190" s="53"/>
      <c r="U190" s="53"/>
      <c r="V190" s="53"/>
      <c r="W190" s="53"/>
      <c r="X190" s="53"/>
      <c r="Y190" s="53"/>
    </row>
    <row r="191">
      <c r="A191" s="53" t="str">
        <f t="shared" si="1"/>
        <v>TRNCHNFUTWNXX</v>
      </c>
      <c r="B191" s="62" t="s">
        <v>261</v>
      </c>
      <c r="C191" s="62" t="s">
        <v>262</v>
      </c>
      <c r="D191" s="51" t="s">
        <v>28</v>
      </c>
      <c r="E191" s="53"/>
      <c r="F191" s="53"/>
      <c r="G191" s="62"/>
      <c r="H191" s="53"/>
      <c r="I191" s="53"/>
      <c r="J191" s="53"/>
      <c r="K191" s="53"/>
      <c r="L191" s="53">
        <f t="shared" si="2"/>
        <v>242706.2</v>
      </c>
      <c r="M191" s="53">
        <f t="shared" si="3"/>
        <v>342453.2</v>
      </c>
      <c r="N191" s="53" t="b">
        <f t="shared" si="4"/>
        <v>0</v>
      </c>
      <c r="O191" s="51">
        <v>189.0</v>
      </c>
      <c r="P191" s="53"/>
      <c r="Q191" s="53"/>
      <c r="R191" s="53"/>
      <c r="S191" s="53"/>
      <c r="T191" s="53"/>
      <c r="U191" s="53"/>
      <c r="V191" s="53"/>
      <c r="W191" s="53"/>
      <c r="X191" s="53"/>
      <c r="Y191" s="53"/>
    </row>
    <row r="192">
      <c r="A192" s="53" t="str">
        <f t="shared" si="1"/>
        <v>TRNCHNGACHNJS</v>
      </c>
      <c r="B192" s="62" t="s">
        <v>817</v>
      </c>
      <c r="C192" s="62" t="s">
        <v>782</v>
      </c>
      <c r="D192" s="51" t="s">
        <v>108</v>
      </c>
      <c r="E192" s="53"/>
      <c r="F192" s="53"/>
      <c r="G192" s="62"/>
      <c r="H192" s="53"/>
      <c r="I192" s="53"/>
      <c r="J192" s="53"/>
      <c r="K192" s="53"/>
      <c r="L192" s="53">
        <f t="shared" si="2"/>
        <v>243485.6</v>
      </c>
      <c r="M192" s="53">
        <f t="shared" si="3"/>
        <v>342691</v>
      </c>
      <c r="N192" s="53" t="b">
        <f t="shared" si="4"/>
        <v>0</v>
      </c>
      <c r="O192" s="51">
        <v>190.0</v>
      </c>
      <c r="P192" s="53"/>
      <c r="Q192" s="53"/>
      <c r="R192" s="53"/>
      <c r="S192" s="53"/>
      <c r="T192" s="53"/>
      <c r="U192" s="53"/>
      <c r="V192" s="53"/>
      <c r="W192" s="53"/>
      <c r="X192" s="53"/>
      <c r="Y192" s="53"/>
    </row>
    <row r="193">
      <c r="A193" s="53" t="str">
        <f t="shared" si="1"/>
        <v>TRNCHNGACHNNI</v>
      </c>
      <c r="B193" s="62" t="s">
        <v>817</v>
      </c>
      <c r="C193" s="62" t="s">
        <v>819</v>
      </c>
      <c r="D193" s="51" t="s">
        <v>108</v>
      </c>
      <c r="E193" s="53"/>
      <c r="F193" s="53"/>
      <c r="G193" s="62"/>
      <c r="H193" s="53"/>
      <c r="I193" s="53"/>
      <c r="J193" s="53"/>
      <c r="K193" s="53"/>
      <c r="L193" s="53">
        <f t="shared" si="2"/>
        <v>244265</v>
      </c>
      <c r="M193" s="53">
        <f t="shared" si="3"/>
        <v>342928.8</v>
      </c>
      <c r="N193" s="53" t="b">
        <f t="shared" si="4"/>
        <v>0</v>
      </c>
      <c r="O193" s="51">
        <v>191.0</v>
      </c>
      <c r="P193" s="53"/>
      <c r="Q193" s="53"/>
      <c r="R193" s="53"/>
      <c r="S193" s="53"/>
      <c r="T193" s="53"/>
      <c r="U193" s="53"/>
      <c r="V193" s="53"/>
      <c r="W193" s="53"/>
      <c r="X193" s="53"/>
      <c r="Y193" s="53"/>
    </row>
    <row r="194">
      <c r="A194" s="53" t="str">
        <f t="shared" si="1"/>
        <v>TRNCHNGACHNNM</v>
      </c>
      <c r="B194" s="62" t="s">
        <v>817</v>
      </c>
      <c r="C194" s="62" t="s">
        <v>792</v>
      </c>
      <c r="D194" s="51" t="s">
        <v>108</v>
      </c>
      <c r="E194" s="53"/>
      <c r="F194" s="53"/>
      <c r="G194" s="62"/>
      <c r="H194" s="53"/>
      <c r="I194" s="53"/>
      <c r="J194" s="53"/>
      <c r="K194" s="53"/>
      <c r="L194" s="53">
        <f t="shared" si="2"/>
        <v>245044.4</v>
      </c>
      <c r="M194" s="53">
        <f t="shared" si="3"/>
        <v>343166.6</v>
      </c>
      <c r="N194" s="53" t="b">
        <f t="shared" si="4"/>
        <v>0</v>
      </c>
      <c r="O194" s="51">
        <v>192.0</v>
      </c>
      <c r="P194" s="53"/>
      <c r="Q194" s="53"/>
      <c r="R194" s="53"/>
      <c r="S194" s="53"/>
      <c r="T194" s="53"/>
      <c r="U194" s="53"/>
      <c r="V194" s="53"/>
      <c r="W194" s="53"/>
      <c r="X194" s="53"/>
      <c r="Y194" s="53"/>
    </row>
    <row r="195">
      <c r="A195" s="53" t="str">
        <f t="shared" si="1"/>
        <v>TRNCHNGACHNQI</v>
      </c>
      <c r="B195" s="62" t="s">
        <v>817</v>
      </c>
      <c r="C195" s="62" t="s">
        <v>822</v>
      </c>
      <c r="D195" s="51" t="s">
        <v>108</v>
      </c>
      <c r="E195" s="53"/>
      <c r="F195" s="53"/>
      <c r="G195" s="62"/>
      <c r="H195" s="53"/>
      <c r="I195" s="53"/>
      <c r="J195" s="53"/>
      <c r="K195" s="53"/>
      <c r="L195" s="53">
        <f t="shared" si="2"/>
        <v>245823.8</v>
      </c>
      <c r="M195" s="53">
        <f t="shared" si="3"/>
        <v>343404.4</v>
      </c>
      <c r="N195" s="53" t="b">
        <f t="shared" si="4"/>
        <v>0</v>
      </c>
      <c r="O195" s="51">
        <v>193.0</v>
      </c>
      <c r="P195" s="53"/>
      <c r="Q195" s="53"/>
      <c r="R195" s="53"/>
      <c r="S195" s="53"/>
      <c r="T195" s="53"/>
      <c r="U195" s="53"/>
      <c r="V195" s="53"/>
      <c r="W195" s="53"/>
      <c r="X195" s="53"/>
      <c r="Y195" s="53"/>
    </row>
    <row r="196">
      <c r="A196" s="53" t="str">
        <f t="shared" si="1"/>
        <v>TRNCHNGACHNSC</v>
      </c>
      <c r="B196" s="62" t="s">
        <v>817</v>
      </c>
      <c r="C196" s="62" t="s">
        <v>803</v>
      </c>
      <c r="D196" s="51" t="s">
        <v>108</v>
      </c>
      <c r="E196" s="53"/>
      <c r="F196" s="53"/>
      <c r="G196" s="62"/>
      <c r="H196" s="53"/>
      <c r="I196" s="53"/>
      <c r="J196" s="53"/>
      <c r="K196" s="53"/>
      <c r="L196" s="53">
        <f t="shared" si="2"/>
        <v>246603.2</v>
      </c>
      <c r="M196" s="53">
        <f t="shared" si="3"/>
        <v>343642.2</v>
      </c>
      <c r="N196" s="53" t="b">
        <f t="shared" si="4"/>
        <v>0</v>
      </c>
      <c r="O196" s="51">
        <v>194.0</v>
      </c>
      <c r="P196" s="53"/>
      <c r="Q196" s="53"/>
      <c r="R196" s="53"/>
      <c r="S196" s="53"/>
      <c r="T196" s="53"/>
      <c r="U196" s="53"/>
      <c r="V196" s="53"/>
      <c r="W196" s="53"/>
      <c r="X196" s="53"/>
      <c r="Y196" s="53"/>
    </row>
    <row r="197">
      <c r="A197" s="53" t="str">
        <f t="shared" si="1"/>
        <v>TRNCHNGACHNSD</v>
      </c>
      <c r="B197" s="62" t="s">
        <v>817</v>
      </c>
      <c r="C197" s="62" t="s">
        <v>786</v>
      </c>
      <c r="D197" s="51" t="s">
        <v>108</v>
      </c>
      <c r="E197" s="53"/>
      <c r="F197" s="53"/>
      <c r="G197" s="62"/>
      <c r="H197" s="53"/>
      <c r="I197" s="53"/>
      <c r="J197" s="53"/>
      <c r="K197" s="53"/>
      <c r="L197" s="53">
        <f t="shared" si="2"/>
        <v>247382.6</v>
      </c>
      <c r="M197" s="53">
        <f t="shared" si="3"/>
        <v>343880</v>
      </c>
      <c r="N197" s="53" t="b">
        <f t="shared" si="4"/>
        <v>0</v>
      </c>
      <c r="O197" s="51">
        <v>195.0</v>
      </c>
      <c r="P197" s="53"/>
      <c r="Q197" s="53"/>
      <c r="R197" s="53"/>
      <c r="S197" s="53"/>
      <c r="T197" s="53"/>
      <c r="U197" s="53"/>
      <c r="V197" s="53"/>
      <c r="W197" s="53"/>
      <c r="X197" s="53"/>
      <c r="Y197" s="53"/>
    </row>
    <row r="198">
      <c r="A198" s="53" t="str">
        <f t="shared" si="1"/>
        <v>TRNCHNGACHNSI</v>
      </c>
      <c r="B198" s="62" t="s">
        <v>817</v>
      </c>
      <c r="C198" s="62" t="s">
        <v>809</v>
      </c>
      <c r="D198" s="51" t="s">
        <v>108</v>
      </c>
      <c r="E198" s="53"/>
      <c r="F198" s="53"/>
      <c r="G198" s="62"/>
      <c r="H198" s="53"/>
      <c r="I198" s="53"/>
      <c r="J198" s="53"/>
      <c r="K198" s="53"/>
      <c r="L198" s="53">
        <f t="shared" si="2"/>
        <v>248162</v>
      </c>
      <c r="M198" s="53">
        <f t="shared" si="3"/>
        <v>344117.8</v>
      </c>
      <c r="N198" s="53" t="b">
        <f t="shared" si="4"/>
        <v>0</v>
      </c>
      <c r="O198" s="51">
        <v>196.0</v>
      </c>
      <c r="P198" s="53"/>
      <c r="Q198" s="53"/>
      <c r="R198" s="53"/>
      <c r="S198" s="53"/>
      <c r="T198" s="53"/>
      <c r="U198" s="53"/>
      <c r="V198" s="53"/>
      <c r="W198" s="53"/>
      <c r="X198" s="53"/>
      <c r="Y198" s="53"/>
    </row>
    <row r="199">
      <c r="A199" s="53" t="str">
        <f t="shared" si="1"/>
        <v>TRNCHNGACHNXI</v>
      </c>
      <c r="B199" s="62" t="s">
        <v>817</v>
      </c>
      <c r="C199" s="62" t="s">
        <v>31</v>
      </c>
      <c r="D199" s="51" t="s">
        <v>108</v>
      </c>
      <c r="E199" s="53"/>
      <c r="F199" s="53"/>
      <c r="G199" s="62"/>
      <c r="H199" s="53"/>
      <c r="I199" s="53"/>
      <c r="J199" s="53"/>
      <c r="K199" s="53"/>
      <c r="L199" s="53">
        <f t="shared" si="2"/>
        <v>248941.4</v>
      </c>
      <c r="M199" s="53">
        <f t="shared" si="3"/>
        <v>344355.6</v>
      </c>
      <c r="N199" s="53" t="b">
        <f t="shared" si="4"/>
        <v>0</v>
      </c>
      <c r="O199" s="51">
        <v>197.0</v>
      </c>
      <c r="P199" s="53"/>
      <c r="Q199" s="53"/>
      <c r="R199" s="53"/>
      <c r="S199" s="53"/>
      <c r="T199" s="53"/>
      <c r="U199" s="53"/>
      <c r="V199" s="53"/>
      <c r="W199" s="53"/>
      <c r="X199" s="53"/>
      <c r="Y199" s="53"/>
    </row>
    <row r="200">
      <c r="A200" s="53" t="str">
        <f t="shared" si="1"/>
        <v>TRNCHNGAMNGXX</v>
      </c>
      <c r="B200" s="62" t="s">
        <v>817</v>
      </c>
      <c r="C200" s="62" t="s">
        <v>831</v>
      </c>
      <c r="D200" s="51" t="s">
        <v>108</v>
      </c>
      <c r="E200" s="53"/>
      <c r="F200" s="53"/>
      <c r="G200" s="62"/>
      <c r="H200" s="53"/>
      <c r="I200" s="53"/>
      <c r="J200" s="53"/>
      <c r="K200" s="53"/>
      <c r="L200" s="53">
        <f t="shared" si="2"/>
        <v>249720.8</v>
      </c>
      <c r="M200" s="53">
        <f t="shared" si="3"/>
        <v>344593.4</v>
      </c>
      <c r="N200" s="53" t="b">
        <f t="shared" si="4"/>
        <v>0</v>
      </c>
      <c r="O200" s="51">
        <v>198.0</v>
      </c>
      <c r="P200" s="53"/>
      <c r="Q200" s="53"/>
      <c r="R200" s="53"/>
      <c r="S200" s="53"/>
      <c r="T200" s="53"/>
      <c r="U200" s="53"/>
      <c r="V200" s="53"/>
      <c r="W200" s="53"/>
      <c r="X200" s="53"/>
      <c r="Y200" s="53"/>
    </row>
    <row r="201">
      <c r="A201" s="53" t="str">
        <f t="shared" si="1"/>
        <v>TRNCHNGDCHNGX</v>
      </c>
      <c r="B201" s="62" t="s">
        <v>813</v>
      </c>
      <c r="C201" s="62" t="s">
        <v>834</v>
      </c>
      <c r="D201" s="51" t="s">
        <v>108</v>
      </c>
      <c r="E201" s="53"/>
      <c r="F201" s="53"/>
      <c r="G201" s="62"/>
      <c r="H201" s="53"/>
      <c r="I201" s="53"/>
      <c r="J201" s="53"/>
      <c r="K201" s="53"/>
      <c r="L201" s="53">
        <f t="shared" si="2"/>
        <v>250500.2</v>
      </c>
      <c r="M201" s="53">
        <f t="shared" si="3"/>
        <v>344831.2</v>
      </c>
      <c r="N201" s="53" t="b">
        <f t="shared" si="4"/>
        <v>0</v>
      </c>
      <c r="O201" s="51">
        <v>199.0</v>
      </c>
      <c r="P201" s="53"/>
      <c r="Q201" s="53"/>
      <c r="R201" s="53"/>
      <c r="S201" s="53"/>
      <c r="T201" s="53"/>
      <c r="U201" s="53"/>
      <c r="V201" s="53"/>
      <c r="W201" s="53"/>
      <c r="X201" s="53"/>
      <c r="Y201" s="53"/>
    </row>
    <row r="202">
      <c r="A202" s="53" t="str">
        <f t="shared" si="1"/>
        <v>TRNCHNGDCHNHA</v>
      </c>
      <c r="B202" s="62" t="s">
        <v>813</v>
      </c>
      <c r="C202" s="62" t="s">
        <v>837</v>
      </c>
      <c r="D202" s="51" t="s">
        <v>108</v>
      </c>
      <c r="E202" s="53"/>
      <c r="F202" s="53"/>
      <c r="G202" s="62"/>
      <c r="H202" s="53"/>
      <c r="I202" s="53"/>
      <c r="J202" s="53"/>
      <c r="K202" s="53"/>
      <c r="L202" s="53">
        <f t="shared" si="2"/>
        <v>251279.6</v>
      </c>
      <c r="M202" s="53">
        <f t="shared" si="3"/>
        <v>345069</v>
      </c>
      <c r="N202" s="53" t="b">
        <f t="shared" si="4"/>
        <v>0</v>
      </c>
      <c r="O202" s="51">
        <v>200.0</v>
      </c>
      <c r="P202" s="53"/>
      <c r="Q202" s="53"/>
      <c r="R202" s="53"/>
      <c r="S202" s="53"/>
      <c r="T202" s="53"/>
      <c r="U202" s="53"/>
      <c r="V202" s="53"/>
      <c r="W202" s="53"/>
      <c r="X202" s="53"/>
      <c r="Y202" s="53"/>
    </row>
    <row r="203">
      <c r="A203" s="53" t="str">
        <f t="shared" si="1"/>
        <v>TRNCHNGDCHNHK</v>
      </c>
      <c r="B203" s="62" t="s">
        <v>813</v>
      </c>
      <c r="C203" s="62" t="s">
        <v>844</v>
      </c>
      <c r="D203" s="51" t="s">
        <v>108</v>
      </c>
      <c r="E203" s="53"/>
      <c r="F203" s="53"/>
      <c r="G203" s="62"/>
      <c r="H203" s="53"/>
      <c r="I203" s="53"/>
      <c r="J203" s="53"/>
      <c r="K203" s="53"/>
      <c r="L203" s="53">
        <f t="shared" si="2"/>
        <v>252059</v>
      </c>
      <c r="M203" s="53">
        <f t="shared" si="3"/>
        <v>345306.8</v>
      </c>
      <c r="N203" s="53" t="b">
        <f t="shared" si="4"/>
        <v>0</v>
      </c>
      <c r="O203" s="51">
        <v>201.0</v>
      </c>
      <c r="P203" s="53"/>
      <c r="Q203" s="53"/>
      <c r="R203" s="53"/>
      <c r="S203" s="53"/>
      <c r="T203" s="53"/>
      <c r="U203" s="53"/>
      <c r="V203" s="53"/>
      <c r="W203" s="53"/>
      <c r="X203" s="53"/>
      <c r="Y203" s="53"/>
    </row>
    <row r="204">
      <c r="A204" s="53" t="str">
        <f t="shared" si="1"/>
        <v>TRNCHNGDCHNHN</v>
      </c>
      <c r="B204" s="62" t="s">
        <v>813</v>
      </c>
      <c r="C204" s="62" t="s">
        <v>800</v>
      </c>
      <c r="D204" s="51" t="s">
        <v>108</v>
      </c>
      <c r="E204" s="53"/>
      <c r="F204" s="53"/>
      <c r="G204" s="62"/>
      <c r="H204" s="53"/>
      <c r="I204" s="53"/>
      <c r="J204" s="53"/>
      <c r="K204" s="53"/>
      <c r="L204" s="53">
        <f t="shared" si="2"/>
        <v>252838.4</v>
      </c>
      <c r="M204" s="53">
        <f t="shared" si="3"/>
        <v>345544.6</v>
      </c>
      <c r="N204" s="53" t="b">
        <f t="shared" si="4"/>
        <v>0</v>
      </c>
      <c r="O204" s="51">
        <v>202.0</v>
      </c>
      <c r="P204" s="53"/>
      <c r="Q204" s="53"/>
      <c r="R204" s="53"/>
      <c r="S204" s="53"/>
      <c r="T204" s="53"/>
      <c r="U204" s="53"/>
      <c r="V204" s="53"/>
      <c r="W204" s="53"/>
      <c r="X204" s="53"/>
      <c r="Y204" s="53"/>
    </row>
    <row r="205">
      <c r="A205" s="53" t="str">
        <f t="shared" si="1"/>
        <v>TRNCHNGDCHNJX</v>
      </c>
      <c r="B205" s="62" t="s">
        <v>813</v>
      </c>
      <c r="C205" s="62" t="s">
        <v>784</v>
      </c>
      <c r="D205" s="51" t="s">
        <v>108</v>
      </c>
      <c r="E205" s="53"/>
      <c r="F205" s="53"/>
      <c r="G205" s="62"/>
      <c r="H205" s="53"/>
      <c r="I205" s="53"/>
      <c r="J205" s="53"/>
      <c r="K205" s="53"/>
      <c r="L205" s="53">
        <f t="shared" si="2"/>
        <v>253617.8</v>
      </c>
      <c r="M205" s="53">
        <f t="shared" si="3"/>
        <v>345782.4</v>
      </c>
      <c r="N205" s="53" t="b">
        <f t="shared" si="4"/>
        <v>0</v>
      </c>
      <c r="O205" s="51">
        <v>203.0</v>
      </c>
      <c r="P205" s="53"/>
      <c r="Q205" s="53"/>
      <c r="R205" s="53"/>
      <c r="S205" s="53"/>
      <c r="T205" s="53"/>
      <c r="U205" s="53"/>
      <c r="V205" s="53"/>
      <c r="W205" s="53"/>
      <c r="X205" s="53"/>
      <c r="Y205" s="53"/>
    </row>
    <row r="206">
      <c r="A206" s="53" t="str">
        <f t="shared" si="1"/>
        <v>TRNCHNGDCHNMA</v>
      </c>
      <c r="B206" s="62" t="s">
        <v>813</v>
      </c>
      <c r="C206" s="62" t="s">
        <v>850</v>
      </c>
      <c r="D206" s="51" t="s">
        <v>108</v>
      </c>
      <c r="E206" s="53"/>
      <c r="F206" s="53"/>
      <c r="G206" s="62"/>
      <c r="H206" s="53"/>
      <c r="I206" s="53"/>
      <c r="J206" s="53"/>
      <c r="K206" s="53"/>
      <c r="L206" s="53">
        <f t="shared" si="2"/>
        <v>254397.2</v>
      </c>
      <c r="M206" s="53">
        <f t="shared" si="3"/>
        <v>346020.2</v>
      </c>
      <c r="N206" s="53" t="b">
        <f t="shared" si="4"/>
        <v>0</v>
      </c>
      <c r="O206" s="51">
        <v>204.0</v>
      </c>
      <c r="P206" s="53"/>
      <c r="Q206" s="53"/>
      <c r="R206" s="53"/>
      <c r="S206" s="53"/>
      <c r="T206" s="53"/>
      <c r="U206" s="53"/>
      <c r="V206" s="53"/>
      <c r="W206" s="53"/>
      <c r="X206" s="53"/>
      <c r="Y206" s="53"/>
    </row>
    <row r="207">
      <c r="A207" s="53" t="str">
        <f t="shared" si="1"/>
        <v>TRNCHNGDCHNSC</v>
      </c>
      <c r="B207" s="62" t="s">
        <v>813</v>
      </c>
      <c r="C207" s="62" t="s">
        <v>803</v>
      </c>
      <c r="D207" s="51" t="s">
        <v>108</v>
      </c>
      <c r="E207" s="53"/>
      <c r="F207" s="53"/>
      <c r="G207" s="62"/>
      <c r="H207" s="53"/>
      <c r="I207" s="53"/>
      <c r="J207" s="53"/>
      <c r="K207" s="53"/>
      <c r="L207" s="53">
        <f t="shared" si="2"/>
        <v>255176.6</v>
      </c>
      <c r="M207" s="53">
        <f t="shared" si="3"/>
        <v>346258</v>
      </c>
      <c r="N207" s="53" t="b">
        <f t="shared" si="4"/>
        <v>0</v>
      </c>
      <c r="O207" s="51">
        <v>205.0</v>
      </c>
      <c r="P207" s="53"/>
      <c r="Q207" s="53"/>
      <c r="R207" s="53"/>
      <c r="S207" s="53"/>
      <c r="T207" s="53"/>
      <c r="U207" s="53"/>
      <c r="V207" s="53"/>
      <c r="W207" s="53"/>
      <c r="X207" s="53"/>
      <c r="Y207" s="53"/>
    </row>
    <row r="208">
      <c r="A208" s="53" t="str">
        <f t="shared" si="1"/>
        <v>TRNCHNGDCHNYU</v>
      </c>
      <c r="B208" s="62" t="s">
        <v>813</v>
      </c>
      <c r="C208" s="62" t="s">
        <v>855</v>
      </c>
      <c r="D208" s="51" t="s">
        <v>108</v>
      </c>
      <c r="E208" s="53"/>
      <c r="F208" s="53"/>
      <c r="G208" s="62"/>
      <c r="H208" s="53"/>
      <c r="I208" s="53"/>
      <c r="J208" s="53"/>
      <c r="K208" s="53"/>
      <c r="L208" s="53">
        <f t="shared" si="2"/>
        <v>255956</v>
      </c>
      <c r="M208" s="53">
        <f t="shared" si="3"/>
        <v>346495.8</v>
      </c>
      <c r="N208" s="53" t="b">
        <f t="shared" si="4"/>
        <v>0</v>
      </c>
      <c r="O208" s="51">
        <v>206.0</v>
      </c>
      <c r="P208" s="53"/>
      <c r="Q208" s="53"/>
      <c r="R208" s="53"/>
      <c r="S208" s="53"/>
      <c r="T208" s="53"/>
      <c r="U208" s="53"/>
      <c r="V208" s="53"/>
      <c r="W208" s="53"/>
      <c r="X208" s="53"/>
      <c r="Y208" s="53"/>
    </row>
    <row r="209">
      <c r="A209" s="53" t="str">
        <f t="shared" si="1"/>
        <v>TRNCHNGUCHNGX</v>
      </c>
      <c r="B209" s="62" t="s">
        <v>797</v>
      </c>
      <c r="C209" s="62" t="s">
        <v>834</v>
      </c>
      <c r="D209" s="51" t="s">
        <v>108</v>
      </c>
      <c r="E209" s="53"/>
      <c r="F209" s="53"/>
      <c r="G209" s="62"/>
      <c r="H209" s="53"/>
      <c r="I209" s="53"/>
      <c r="J209" s="53"/>
      <c r="K209" s="53"/>
      <c r="L209" s="53">
        <f t="shared" si="2"/>
        <v>256735.4</v>
      </c>
      <c r="M209" s="53">
        <f t="shared" si="3"/>
        <v>346733.6</v>
      </c>
      <c r="N209" s="53" t="b">
        <f t="shared" si="4"/>
        <v>0</v>
      </c>
      <c r="O209" s="51">
        <v>207.0</v>
      </c>
      <c r="P209" s="53"/>
      <c r="Q209" s="53"/>
      <c r="R209" s="53"/>
      <c r="S209" s="53"/>
      <c r="T209" s="53"/>
      <c r="U209" s="53"/>
      <c r="V209" s="53"/>
      <c r="W209" s="53"/>
      <c r="X209" s="53"/>
      <c r="Y209" s="53"/>
    </row>
    <row r="210">
      <c r="A210" s="53" t="str">
        <f t="shared" si="1"/>
        <v>TRNCHNGUCHNHN</v>
      </c>
      <c r="B210" s="62" t="s">
        <v>797</v>
      </c>
      <c r="C210" s="62" t="s">
        <v>800</v>
      </c>
      <c r="D210" s="51" t="s">
        <v>108</v>
      </c>
      <c r="E210" s="53"/>
      <c r="F210" s="53"/>
      <c r="H210" s="53"/>
      <c r="I210" s="53"/>
      <c r="J210" s="53"/>
      <c r="K210" s="53"/>
      <c r="L210" s="53">
        <f t="shared" si="2"/>
        <v>257514.8</v>
      </c>
      <c r="M210" s="53">
        <f t="shared" si="3"/>
        <v>346971.4</v>
      </c>
      <c r="N210" s="53" t="b">
        <f t="shared" si="4"/>
        <v>0</v>
      </c>
      <c r="O210" s="51">
        <v>208.0</v>
      </c>
      <c r="P210" s="53"/>
      <c r="Q210" s="53"/>
      <c r="R210" s="53"/>
      <c r="S210" s="53"/>
      <c r="T210" s="53"/>
      <c r="U210" s="53"/>
      <c r="V210" s="53"/>
      <c r="W210" s="53"/>
      <c r="X210" s="53"/>
      <c r="Y210" s="53"/>
    </row>
    <row r="211">
      <c r="A211" s="53" t="str">
        <f t="shared" si="1"/>
        <v>TRNCHNGUCHNJS</v>
      </c>
      <c r="B211" s="62" t="s">
        <v>797</v>
      </c>
      <c r="C211" s="62" t="s">
        <v>782</v>
      </c>
      <c r="D211" s="51" t="s">
        <v>108</v>
      </c>
      <c r="E211" s="53"/>
      <c r="F211" s="53"/>
      <c r="H211" s="53"/>
      <c r="I211" s="53"/>
      <c r="J211" s="53"/>
      <c r="K211" s="53"/>
      <c r="L211" s="53">
        <f t="shared" si="2"/>
        <v>258294.2</v>
      </c>
      <c r="M211" s="53">
        <f t="shared" si="3"/>
        <v>347209.2</v>
      </c>
      <c r="N211" s="53" t="b">
        <f t="shared" si="4"/>
        <v>0</v>
      </c>
      <c r="O211" s="51">
        <v>209.0</v>
      </c>
      <c r="P211" s="53"/>
      <c r="Q211" s="53"/>
      <c r="R211" s="53"/>
      <c r="S211" s="53"/>
      <c r="T211" s="53"/>
      <c r="U211" s="53"/>
      <c r="V211" s="53"/>
      <c r="W211" s="53"/>
      <c r="X211" s="53"/>
      <c r="Y211" s="53"/>
    </row>
    <row r="212">
      <c r="A212" s="53" t="str">
        <f t="shared" si="1"/>
        <v>TRNCHNGUCHNSC</v>
      </c>
      <c r="B212" s="62" t="s">
        <v>797</v>
      </c>
      <c r="C212" s="62" t="s">
        <v>803</v>
      </c>
      <c r="D212" s="51" t="s">
        <v>108</v>
      </c>
      <c r="E212" s="53"/>
      <c r="F212" s="53"/>
      <c r="H212" s="53"/>
      <c r="I212" s="53"/>
      <c r="J212" s="53"/>
      <c r="K212" s="53"/>
      <c r="L212" s="53">
        <f t="shared" si="2"/>
        <v>259073.6</v>
      </c>
      <c r="M212" s="53">
        <f t="shared" si="3"/>
        <v>347447</v>
      </c>
      <c r="N212" s="53" t="b">
        <f t="shared" si="4"/>
        <v>0</v>
      </c>
      <c r="O212" s="51">
        <v>210.0</v>
      </c>
      <c r="P212" s="53"/>
      <c r="Q212" s="53"/>
      <c r="R212" s="53"/>
      <c r="S212" s="53"/>
      <c r="T212" s="53"/>
      <c r="U212" s="53"/>
      <c r="V212" s="53"/>
      <c r="W212" s="53"/>
      <c r="X212" s="53"/>
      <c r="Y212" s="53"/>
    </row>
    <row r="213">
      <c r="A213" s="53" t="str">
        <f t="shared" si="1"/>
        <v>TRNCHNGUCHNYU</v>
      </c>
      <c r="B213" s="62" t="s">
        <v>797</v>
      </c>
      <c r="C213" s="62" t="s">
        <v>855</v>
      </c>
      <c r="D213" s="51" t="s">
        <v>108</v>
      </c>
      <c r="E213" s="53"/>
      <c r="F213" s="53"/>
      <c r="H213" s="53"/>
      <c r="I213" s="53"/>
      <c r="J213" s="53"/>
      <c r="K213" s="53"/>
      <c r="L213" s="53">
        <f t="shared" si="2"/>
        <v>259853</v>
      </c>
      <c r="M213" s="53">
        <f t="shared" si="3"/>
        <v>347684.8</v>
      </c>
      <c r="N213" s="53" t="b">
        <f t="shared" si="4"/>
        <v>0</v>
      </c>
      <c r="O213" s="51">
        <v>211.0</v>
      </c>
      <c r="P213" s="53"/>
      <c r="Q213" s="53"/>
      <c r="R213" s="53"/>
      <c r="S213" s="53"/>
      <c r="T213" s="53"/>
      <c r="U213" s="53"/>
      <c r="V213" s="53"/>
      <c r="W213" s="53"/>
      <c r="X213" s="53"/>
      <c r="Y213" s="53"/>
    </row>
    <row r="214">
      <c r="A214" s="53" t="str">
        <f t="shared" si="1"/>
        <v>TRNCHNGXCHNHN</v>
      </c>
      <c r="B214" s="62" t="s">
        <v>834</v>
      </c>
      <c r="C214" s="62" t="s">
        <v>800</v>
      </c>
      <c r="D214" s="51" t="s">
        <v>108</v>
      </c>
      <c r="E214" s="53"/>
      <c r="F214" s="53"/>
      <c r="H214" s="53"/>
      <c r="I214" s="53"/>
      <c r="J214" s="53"/>
      <c r="K214" s="53"/>
      <c r="L214" s="53">
        <f t="shared" si="2"/>
        <v>260632.4</v>
      </c>
      <c r="M214" s="53">
        <f t="shared" si="3"/>
        <v>347922.6</v>
      </c>
      <c r="N214" s="53" t="b">
        <f t="shared" si="4"/>
        <v>0</v>
      </c>
      <c r="O214" s="51">
        <v>212.0</v>
      </c>
      <c r="P214" s="53"/>
      <c r="Q214" s="53"/>
      <c r="R214" s="53"/>
      <c r="S214" s="53"/>
      <c r="T214" s="53"/>
      <c r="U214" s="53"/>
      <c r="V214" s="53"/>
      <c r="W214" s="53"/>
      <c r="X214" s="53"/>
      <c r="Y214" s="53"/>
    </row>
    <row r="215">
      <c r="A215" s="53" t="str">
        <f t="shared" si="1"/>
        <v>TRNCHNGXCHNXI</v>
      </c>
      <c r="B215" s="62" t="s">
        <v>834</v>
      </c>
      <c r="C215" s="62" t="s">
        <v>31</v>
      </c>
      <c r="D215" s="51" t="s">
        <v>108</v>
      </c>
      <c r="E215" s="53"/>
      <c r="F215" s="53"/>
      <c r="H215" s="53"/>
      <c r="I215" s="53"/>
      <c r="J215" s="53"/>
      <c r="K215" s="53"/>
      <c r="L215" s="53">
        <f t="shared" si="2"/>
        <v>261411.8</v>
      </c>
      <c r="M215" s="53">
        <f t="shared" si="3"/>
        <v>348160.4</v>
      </c>
      <c r="N215" s="53" t="b">
        <f t="shared" si="4"/>
        <v>0</v>
      </c>
      <c r="O215" s="51">
        <v>213.0</v>
      </c>
      <c r="P215" s="53"/>
      <c r="Q215" s="53"/>
      <c r="R215" s="53"/>
      <c r="S215" s="53"/>
      <c r="T215" s="53"/>
      <c r="U215" s="53"/>
      <c r="V215" s="53"/>
      <c r="W215" s="53"/>
      <c r="X215" s="53"/>
      <c r="Y215" s="53"/>
    </row>
    <row r="216">
      <c r="A216" s="53" t="str">
        <f t="shared" si="1"/>
        <v>TRNCHNGXCHNYU</v>
      </c>
      <c r="B216" s="62" t="s">
        <v>834</v>
      </c>
      <c r="C216" s="62" t="s">
        <v>855</v>
      </c>
      <c r="D216" s="51" t="s">
        <v>108</v>
      </c>
      <c r="E216" s="53"/>
      <c r="F216" s="53"/>
      <c r="H216" s="53"/>
      <c r="I216" s="53"/>
      <c r="J216" s="53"/>
      <c r="K216" s="53"/>
      <c r="L216" s="53">
        <f t="shared" si="2"/>
        <v>262191.2</v>
      </c>
      <c r="M216" s="53">
        <f t="shared" si="3"/>
        <v>348398.2</v>
      </c>
      <c r="N216" s="53" t="b">
        <f t="shared" si="4"/>
        <v>0</v>
      </c>
      <c r="O216" s="51">
        <v>214.0</v>
      </c>
      <c r="P216" s="53"/>
      <c r="Q216" s="53"/>
      <c r="R216" s="53"/>
      <c r="S216" s="53"/>
      <c r="T216" s="53"/>
      <c r="U216" s="53"/>
      <c r="V216" s="53"/>
      <c r="W216" s="53"/>
      <c r="X216" s="53"/>
      <c r="Y216" s="53"/>
    </row>
    <row r="217">
      <c r="A217" s="53" t="str">
        <f t="shared" si="1"/>
        <v>TRNCHNGXVNMNO</v>
      </c>
      <c r="B217" s="51" t="s">
        <v>834</v>
      </c>
      <c r="C217" s="51" t="s">
        <v>194</v>
      </c>
      <c r="D217" s="51" t="s">
        <v>108</v>
      </c>
      <c r="E217" s="53"/>
      <c r="F217" s="53"/>
      <c r="H217" s="53"/>
      <c r="I217" s="53"/>
      <c r="J217" s="53"/>
      <c r="K217" s="53"/>
      <c r="L217" s="53">
        <f t="shared" si="2"/>
        <v>262970.6</v>
      </c>
      <c r="M217" s="53">
        <f t="shared" si="3"/>
        <v>348636</v>
      </c>
      <c r="N217" s="53" t="b">
        <f t="shared" si="4"/>
        <v>0</v>
      </c>
      <c r="O217" s="51">
        <v>215.0</v>
      </c>
      <c r="P217" s="53"/>
      <c r="Q217" s="53"/>
      <c r="R217" s="53"/>
      <c r="S217" s="53"/>
      <c r="T217" s="53"/>
      <c r="U217" s="53"/>
      <c r="V217" s="53"/>
      <c r="W217" s="53"/>
      <c r="X217" s="53"/>
      <c r="Y217" s="53"/>
    </row>
    <row r="218">
      <c r="A218" s="53" t="str">
        <f t="shared" si="1"/>
        <v>TRNCHNHBCHNHE</v>
      </c>
      <c r="B218" s="62" t="s">
        <v>773</v>
      </c>
      <c r="C218" s="62" t="s">
        <v>778</v>
      </c>
      <c r="D218" s="51" t="s">
        <v>108</v>
      </c>
      <c r="E218" s="53"/>
      <c r="F218" s="53"/>
      <c r="H218" s="53"/>
      <c r="I218" s="53"/>
      <c r="J218" s="53"/>
      <c r="K218" s="53"/>
      <c r="L218" s="53">
        <f t="shared" si="2"/>
        <v>263750</v>
      </c>
      <c r="M218" s="53">
        <f t="shared" si="3"/>
        <v>348873.8</v>
      </c>
      <c r="N218" s="53" t="b">
        <f t="shared" si="4"/>
        <v>0</v>
      </c>
      <c r="O218" s="51">
        <v>216.0</v>
      </c>
      <c r="P218" s="53"/>
      <c r="Q218" s="53"/>
      <c r="R218" s="53"/>
      <c r="S218" s="53"/>
      <c r="T218" s="53"/>
      <c r="U218" s="53"/>
      <c r="V218" s="53"/>
      <c r="W218" s="53"/>
      <c r="X218" s="53"/>
      <c r="Y218" s="53"/>
    </row>
    <row r="219">
      <c r="A219" s="53" t="str">
        <f t="shared" si="1"/>
        <v>TRNCHNHBCHNLI</v>
      </c>
      <c r="B219" s="62" t="s">
        <v>773</v>
      </c>
      <c r="C219" s="62" t="s">
        <v>877</v>
      </c>
      <c r="D219" s="51" t="s">
        <v>108</v>
      </c>
      <c r="E219" s="53"/>
      <c r="F219" s="53"/>
      <c r="H219" s="53"/>
      <c r="I219" s="53"/>
      <c r="J219" s="53"/>
      <c r="K219" s="53"/>
      <c r="L219" s="53">
        <f t="shared" si="2"/>
        <v>264529.4</v>
      </c>
      <c r="M219" s="53">
        <f t="shared" si="3"/>
        <v>349111.6</v>
      </c>
      <c r="N219" s="53" t="b">
        <f t="shared" si="4"/>
        <v>0</v>
      </c>
      <c r="O219" s="51">
        <v>217.0</v>
      </c>
      <c r="P219" s="53"/>
      <c r="Q219" s="53"/>
      <c r="R219" s="53"/>
      <c r="S219" s="53"/>
      <c r="T219" s="53"/>
      <c r="U219" s="53"/>
      <c r="V219" s="53"/>
      <c r="W219" s="53"/>
      <c r="X219" s="53"/>
      <c r="Y219" s="53"/>
    </row>
    <row r="220">
      <c r="A220" s="53" t="str">
        <f t="shared" si="1"/>
        <v>TRNCHNHBCHNNM</v>
      </c>
      <c r="B220" s="62" t="s">
        <v>773</v>
      </c>
      <c r="C220" s="62" t="s">
        <v>792</v>
      </c>
      <c r="D220" s="51" t="s">
        <v>108</v>
      </c>
      <c r="E220" s="53"/>
      <c r="F220" s="53"/>
      <c r="H220" s="53"/>
      <c r="I220" s="53"/>
      <c r="J220" s="53"/>
      <c r="K220" s="53"/>
      <c r="L220" s="53">
        <f t="shared" si="2"/>
        <v>265308.8</v>
      </c>
      <c r="M220" s="53">
        <f t="shared" si="3"/>
        <v>349349.4</v>
      </c>
      <c r="N220" s="53" t="b">
        <f t="shared" si="4"/>
        <v>0</v>
      </c>
      <c r="O220" s="51">
        <v>218.0</v>
      </c>
      <c r="P220" s="53"/>
      <c r="Q220" s="53"/>
      <c r="R220" s="53"/>
      <c r="S220" s="53"/>
      <c r="T220" s="53"/>
      <c r="U220" s="53"/>
      <c r="V220" s="53"/>
      <c r="W220" s="53"/>
      <c r="X220" s="53"/>
      <c r="Y220" s="53"/>
    </row>
    <row r="221">
      <c r="A221" s="53" t="str">
        <f t="shared" si="1"/>
        <v>TRNCHNHBCHNSD</v>
      </c>
      <c r="B221" s="62" t="s">
        <v>773</v>
      </c>
      <c r="C221" s="62" t="s">
        <v>786</v>
      </c>
      <c r="D221" s="51" t="s">
        <v>108</v>
      </c>
      <c r="E221" s="53"/>
      <c r="F221" s="53"/>
      <c r="H221" s="53"/>
      <c r="I221" s="53"/>
      <c r="J221" s="53"/>
      <c r="K221" s="53"/>
      <c r="L221" s="53">
        <f t="shared" si="2"/>
        <v>266088.2</v>
      </c>
      <c r="M221" s="53">
        <f t="shared" si="3"/>
        <v>349587.2</v>
      </c>
      <c r="N221" s="53" t="b">
        <f t="shared" si="4"/>
        <v>0</v>
      </c>
      <c r="O221" s="51">
        <v>219.0</v>
      </c>
      <c r="P221" s="53"/>
      <c r="Q221" s="53"/>
      <c r="R221" s="53"/>
      <c r="S221" s="53"/>
      <c r="T221" s="53"/>
      <c r="U221" s="53"/>
      <c r="V221" s="53"/>
      <c r="W221" s="53"/>
      <c r="X221" s="53"/>
      <c r="Y221" s="53"/>
    </row>
    <row r="222">
      <c r="A222" s="53" t="str">
        <f t="shared" si="1"/>
        <v>TRNCHNHBCHNSX</v>
      </c>
      <c r="B222" s="62" t="s">
        <v>773</v>
      </c>
      <c r="C222" s="62" t="s">
        <v>811</v>
      </c>
      <c r="D222" s="51" t="s">
        <v>108</v>
      </c>
      <c r="E222" s="53"/>
      <c r="F222" s="53"/>
      <c r="H222" s="53"/>
      <c r="I222" s="53"/>
      <c r="J222" s="53"/>
      <c r="K222" s="53"/>
      <c r="L222" s="53">
        <f t="shared" si="2"/>
        <v>266867.6</v>
      </c>
      <c r="M222" s="53">
        <f t="shared" si="3"/>
        <v>349825</v>
      </c>
      <c r="N222" s="53" t="b">
        <f t="shared" si="4"/>
        <v>0</v>
      </c>
      <c r="O222" s="51">
        <v>220.0</v>
      </c>
      <c r="P222" s="53"/>
      <c r="Q222" s="53"/>
      <c r="R222" s="53"/>
      <c r="S222" s="53"/>
      <c r="T222" s="53"/>
      <c r="U222" s="53"/>
      <c r="V222" s="53"/>
      <c r="W222" s="53"/>
      <c r="X222" s="53"/>
      <c r="Y222" s="53"/>
    </row>
    <row r="223">
      <c r="A223" s="53" t="str">
        <f t="shared" si="1"/>
        <v>TRNCHNHBCHNTJ</v>
      </c>
      <c r="B223" s="62" t="s">
        <v>773</v>
      </c>
      <c r="C223" s="62" t="s">
        <v>794</v>
      </c>
      <c r="D223" s="51" t="s">
        <v>108</v>
      </c>
      <c r="E223" s="53"/>
      <c r="F223" s="53"/>
      <c r="G223" s="62"/>
      <c r="H223" s="53"/>
      <c r="I223" s="53"/>
      <c r="J223" s="53"/>
      <c r="K223" s="53"/>
      <c r="L223" s="53">
        <f t="shared" si="2"/>
        <v>267647</v>
      </c>
      <c r="M223" s="53">
        <f t="shared" si="3"/>
        <v>350062.8</v>
      </c>
      <c r="N223" s="53" t="b">
        <f t="shared" si="4"/>
        <v>0</v>
      </c>
      <c r="O223" s="51">
        <v>221.0</v>
      </c>
      <c r="P223" s="53"/>
      <c r="Q223" s="53"/>
      <c r="R223" s="53"/>
      <c r="S223" s="53"/>
      <c r="T223" s="53"/>
      <c r="U223" s="53"/>
      <c r="V223" s="53"/>
      <c r="W223" s="53"/>
      <c r="X223" s="53"/>
      <c r="Y223" s="53"/>
    </row>
    <row r="224">
      <c r="A224" s="53" t="str">
        <f t="shared" si="1"/>
        <v>TRNCHNHECHNHU</v>
      </c>
      <c r="B224" s="62" t="s">
        <v>778</v>
      </c>
      <c r="C224" s="62" t="s">
        <v>780</v>
      </c>
      <c r="D224" s="51" t="s">
        <v>108</v>
      </c>
      <c r="E224" s="53"/>
      <c r="F224" s="53"/>
      <c r="G224" s="62"/>
      <c r="H224" s="53"/>
      <c r="I224" s="53"/>
      <c r="J224" s="53"/>
      <c r="K224" s="53"/>
      <c r="L224" s="53">
        <f t="shared" si="2"/>
        <v>268426.4</v>
      </c>
      <c r="M224" s="53">
        <f t="shared" si="3"/>
        <v>350300.6</v>
      </c>
      <c r="N224" s="53" t="b">
        <f t="shared" si="4"/>
        <v>0</v>
      </c>
      <c r="O224" s="51">
        <v>222.0</v>
      </c>
      <c r="P224" s="53"/>
      <c r="Q224" s="53"/>
      <c r="R224" s="53"/>
      <c r="S224" s="53"/>
      <c r="T224" s="53"/>
      <c r="U224" s="53"/>
      <c r="V224" s="53"/>
      <c r="W224" s="53"/>
      <c r="X224" s="53"/>
      <c r="Y224" s="53"/>
    </row>
    <row r="225">
      <c r="A225" s="53" t="str">
        <f t="shared" si="1"/>
        <v>TRNCHNHECHNJS</v>
      </c>
      <c r="B225" s="62" t="s">
        <v>778</v>
      </c>
      <c r="C225" s="62" t="s">
        <v>782</v>
      </c>
      <c r="D225" s="51" t="s">
        <v>108</v>
      </c>
      <c r="E225" s="53"/>
      <c r="F225" s="53"/>
      <c r="G225" s="62"/>
      <c r="H225" s="53"/>
      <c r="I225" s="53"/>
      <c r="J225" s="53"/>
      <c r="K225" s="53"/>
      <c r="L225" s="53">
        <f t="shared" si="2"/>
        <v>269205.8</v>
      </c>
      <c r="M225" s="53">
        <f t="shared" si="3"/>
        <v>350538.4</v>
      </c>
      <c r="N225" s="53" t="b">
        <f t="shared" si="4"/>
        <v>0</v>
      </c>
      <c r="O225" s="51">
        <v>223.0</v>
      </c>
      <c r="P225" s="53"/>
      <c r="Q225" s="53"/>
      <c r="R225" s="53"/>
      <c r="S225" s="53"/>
      <c r="T225" s="53"/>
      <c r="U225" s="53"/>
      <c r="V225" s="53"/>
      <c r="W225" s="53"/>
      <c r="X225" s="53"/>
      <c r="Y225" s="53"/>
    </row>
    <row r="226">
      <c r="A226" s="53" t="str">
        <f t="shared" si="1"/>
        <v>TRNCHNHECHNQI</v>
      </c>
      <c r="B226" s="62" t="s">
        <v>778</v>
      </c>
      <c r="C226" s="62" t="s">
        <v>822</v>
      </c>
      <c r="D226" s="51" t="s">
        <v>108</v>
      </c>
      <c r="E226" s="53"/>
      <c r="F226" s="53"/>
      <c r="G226" s="62"/>
      <c r="H226" s="53"/>
      <c r="I226" s="53"/>
      <c r="J226" s="53"/>
      <c r="K226" s="53"/>
      <c r="L226" s="53">
        <f t="shared" si="2"/>
        <v>269985.2</v>
      </c>
      <c r="M226" s="53">
        <f t="shared" si="3"/>
        <v>350776.2</v>
      </c>
      <c r="N226" s="53" t="b">
        <f t="shared" si="4"/>
        <v>0</v>
      </c>
      <c r="O226" s="51">
        <v>224.0</v>
      </c>
      <c r="P226" s="53"/>
      <c r="Q226" s="53"/>
      <c r="R226" s="53"/>
      <c r="S226" s="53"/>
      <c r="T226" s="53"/>
      <c r="U226" s="53"/>
      <c r="V226" s="53"/>
      <c r="W226" s="53"/>
      <c r="X226" s="53"/>
      <c r="Y226" s="53"/>
    </row>
    <row r="227">
      <c r="A227" s="53" t="str">
        <f t="shared" si="1"/>
        <v>TRNCHNHECHNSD</v>
      </c>
      <c r="B227" s="62" t="s">
        <v>778</v>
      </c>
      <c r="C227" s="62" t="s">
        <v>786</v>
      </c>
      <c r="D227" s="51" t="s">
        <v>108</v>
      </c>
      <c r="E227" s="53"/>
      <c r="F227" s="53"/>
      <c r="G227" s="62"/>
      <c r="H227" s="53"/>
      <c r="I227" s="53"/>
      <c r="J227" s="53"/>
      <c r="K227" s="53"/>
      <c r="L227" s="53">
        <f t="shared" si="2"/>
        <v>270764.6</v>
      </c>
      <c r="M227" s="53">
        <f t="shared" si="3"/>
        <v>351014</v>
      </c>
      <c r="N227" s="53" t="b">
        <f t="shared" si="4"/>
        <v>0</v>
      </c>
      <c r="O227" s="51">
        <v>225.0</v>
      </c>
      <c r="P227" s="53"/>
      <c r="Q227" s="53"/>
      <c r="R227" s="53"/>
      <c r="S227" s="53"/>
      <c r="T227" s="53"/>
      <c r="U227" s="53"/>
      <c r="V227" s="53"/>
      <c r="W227" s="53"/>
      <c r="X227" s="53"/>
      <c r="Y227" s="53"/>
    </row>
    <row r="228">
      <c r="A228" s="53" t="str">
        <f t="shared" si="1"/>
        <v>TRNCHNHECHNSI</v>
      </c>
      <c r="B228" s="62" t="s">
        <v>778</v>
      </c>
      <c r="C228" s="62" t="s">
        <v>809</v>
      </c>
      <c r="D228" s="51" t="s">
        <v>108</v>
      </c>
      <c r="E228" s="53"/>
      <c r="F228" s="53"/>
      <c r="G228" s="62"/>
      <c r="H228" s="53"/>
      <c r="I228" s="53"/>
      <c r="J228" s="53"/>
      <c r="K228" s="53"/>
      <c r="L228" s="53">
        <f t="shared" si="2"/>
        <v>271544</v>
      </c>
      <c r="M228" s="53">
        <f t="shared" si="3"/>
        <v>351251.8</v>
      </c>
      <c r="N228" s="53" t="b">
        <f t="shared" si="4"/>
        <v>0</v>
      </c>
      <c r="O228" s="51">
        <v>226.0</v>
      </c>
      <c r="P228" s="53"/>
      <c r="Q228" s="53"/>
      <c r="R228" s="53"/>
      <c r="S228" s="53"/>
      <c r="T228" s="53"/>
      <c r="U228" s="53"/>
      <c r="V228" s="53"/>
      <c r="W228" s="53"/>
      <c r="X228" s="53"/>
      <c r="Y228" s="53"/>
    </row>
    <row r="229">
      <c r="A229" s="53" t="str">
        <f t="shared" si="1"/>
        <v>TRNCHNHECHNSX</v>
      </c>
      <c r="B229" s="62" t="s">
        <v>778</v>
      </c>
      <c r="C229" s="62" t="s">
        <v>811</v>
      </c>
      <c r="D229" s="51" t="s">
        <v>108</v>
      </c>
      <c r="E229" s="53"/>
      <c r="F229" s="53"/>
      <c r="G229" s="62"/>
      <c r="H229" s="53"/>
      <c r="I229" s="53"/>
      <c r="J229" s="53"/>
      <c r="K229" s="53"/>
      <c r="L229" s="53">
        <f t="shared" si="2"/>
        <v>272323.4</v>
      </c>
      <c r="M229" s="53">
        <f t="shared" si="3"/>
        <v>351489.6</v>
      </c>
      <c r="N229" s="53" t="b">
        <f t="shared" si="4"/>
        <v>0</v>
      </c>
      <c r="O229" s="51">
        <v>227.0</v>
      </c>
      <c r="P229" s="53"/>
      <c r="Q229" s="53"/>
      <c r="R229" s="53"/>
      <c r="S229" s="53"/>
      <c r="T229" s="53"/>
      <c r="U229" s="53"/>
      <c r="V229" s="53"/>
      <c r="W229" s="53"/>
      <c r="X229" s="53"/>
      <c r="Y229" s="53"/>
    </row>
    <row r="230">
      <c r="A230" s="53" t="str">
        <f t="shared" si="1"/>
        <v>TRNCHNHECHNXI</v>
      </c>
      <c r="B230" s="62" t="s">
        <v>778</v>
      </c>
      <c r="C230" s="62" t="s">
        <v>31</v>
      </c>
      <c r="D230" s="51" t="s">
        <v>108</v>
      </c>
      <c r="E230" s="53"/>
      <c r="F230" s="53"/>
      <c r="G230" s="62"/>
      <c r="H230" s="53"/>
      <c r="I230" s="53"/>
      <c r="J230" s="53"/>
      <c r="K230" s="53"/>
      <c r="L230" s="53">
        <f t="shared" si="2"/>
        <v>273102.8</v>
      </c>
      <c r="M230" s="53">
        <f t="shared" si="3"/>
        <v>351727.4</v>
      </c>
      <c r="N230" s="53" t="b">
        <f t="shared" si="4"/>
        <v>0</v>
      </c>
      <c r="O230" s="51">
        <v>228.0</v>
      </c>
      <c r="P230" s="53"/>
      <c r="Q230" s="53"/>
      <c r="R230" s="53"/>
      <c r="S230" s="53"/>
      <c r="T230" s="53"/>
      <c r="U230" s="53"/>
      <c r="V230" s="53"/>
      <c r="W230" s="53"/>
      <c r="X230" s="53"/>
      <c r="Y230" s="53"/>
    </row>
    <row r="231">
      <c r="A231" s="53" t="str">
        <f t="shared" si="1"/>
        <v>TRNCHNHJCHNJI</v>
      </c>
      <c r="B231" s="62" t="s">
        <v>898</v>
      </c>
      <c r="C231" s="62" t="s">
        <v>899</v>
      </c>
      <c r="D231" s="51" t="s">
        <v>108</v>
      </c>
      <c r="E231" s="53"/>
      <c r="F231" s="53"/>
      <c r="G231" s="62"/>
      <c r="H231" s="53"/>
      <c r="I231" s="53"/>
      <c r="J231" s="53"/>
      <c r="K231" s="53"/>
      <c r="L231" s="53">
        <f t="shared" si="2"/>
        <v>273882.2</v>
      </c>
      <c r="M231" s="53">
        <f t="shared" si="3"/>
        <v>351965.2</v>
      </c>
      <c r="N231" s="53" t="b">
        <f t="shared" si="4"/>
        <v>0</v>
      </c>
      <c r="O231" s="51">
        <v>229.0</v>
      </c>
      <c r="P231" s="53"/>
      <c r="Q231" s="53"/>
      <c r="R231" s="53"/>
      <c r="S231" s="53"/>
      <c r="T231" s="53"/>
      <c r="U231" s="53"/>
      <c r="V231" s="53"/>
      <c r="W231" s="53"/>
      <c r="X231" s="53"/>
      <c r="Y231" s="53"/>
    </row>
    <row r="232">
      <c r="A232" s="53" t="str">
        <f t="shared" si="1"/>
        <v>TRNCHNHJCHNNM</v>
      </c>
      <c r="B232" s="62" t="s">
        <v>898</v>
      </c>
      <c r="C232" s="62" t="s">
        <v>792</v>
      </c>
      <c r="D232" s="51" t="s">
        <v>108</v>
      </c>
      <c r="E232" s="53"/>
      <c r="F232" s="53"/>
      <c r="G232" s="62"/>
      <c r="H232" s="53"/>
      <c r="I232" s="53"/>
      <c r="J232" s="53"/>
      <c r="K232" s="53"/>
      <c r="L232" s="53">
        <f t="shared" si="2"/>
        <v>274661.6</v>
      </c>
      <c r="M232" s="53">
        <f t="shared" si="3"/>
        <v>352203</v>
      </c>
      <c r="N232" s="53" t="b">
        <f t="shared" si="4"/>
        <v>0</v>
      </c>
      <c r="O232" s="51">
        <v>230.0</v>
      </c>
      <c r="P232" s="53"/>
      <c r="Q232" s="53"/>
      <c r="R232" s="53"/>
      <c r="S232" s="53"/>
      <c r="T232" s="53"/>
      <c r="U232" s="53"/>
      <c r="V232" s="53"/>
      <c r="W232" s="53"/>
      <c r="X232" s="53"/>
      <c r="Y232" s="53"/>
    </row>
    <row r="233">
      <c r="A233" s="53" t="str">
        <f t="shared" si="1"/>
        <v>TRNCHNHJRUSFE</v>
      </c>
      <c r="B233" s="62" t="s">
        <v>898</v>
      </c>
      <c r="C233" s="62" t="s">
        <v>243</v>
      </c>
      <c r="D233" s="51" t="s">
        <v>108</v>
      </c>
      <c r="E233" s="53"/>
      <c r="F233" s="53"/>
      <c r="G233" s="62"/>
      <c r="H233" s="53"/>
      <c r="I233" s="53"/>
      <c r="J233" s="53"/>
      <c r="K233" s="53"/>
      <c r="L233" s="53">
        <f t="shared" si="2"/>
        <v>275441</v>
      </c>
      <c r="M233" s="53">
        <f t="shared" si="3"/>
        <v>352440.8</v>
      </c>
      <c r="N233" s="53" t="b">
        <f t="shared" si="4"/>
        <v>0</v>
      </c>
      <c r="O233" s="51">
        <v>231.0</v>
      </c>
      <c r="P233" s="53"/>
      <c r="Q233" s="53"/>
      <c r="R233" s="53"/>
      <c r="S233" s="53"/>
      <c r="T233" s="53"/>
      <c r="U233" s="53"/>
      <c r="V233" s="53"/>
      <c r="W233" s="53"/>
      <c r="X233" s="53"/>
      <c r="Y233" s="53"/>
    </row>
    <row r="234">
      <c r="A234" s="53" t="str">
        <f t="shared" si="1"/>
        <v>TRNCHNHJRUSSI</v>
      </c>
      <c r="B234" s="62" t="s">
        <v>898</v>
      </c>
      <c r="C234" s="62" t="s">
        <v>905</v>
      </c>
      <c r="D234" s="51" t="s">
        <v>108</v>
      </c>
      <c r="E234" s="53"/>
      <c r="F234" s="53"/>
      <c r="G234" s="62"/>
      <c r="H234" s="53"/>
      <c r="I234" s="53"/>
      <c r="J234" s="53"/>
      <c r="K234" s="53"/>
      <c r="L234" s="53">
        <f t="shared" si="2"/>
        <v>276220.4</v>
      </c>
      <c r="M234" s="53">
        <f t="shared" si="3"/>
        <v>352678.6</v>
      </c>
      <c r="N234" s="53" t="b">
        <f t="shared" si="4"/>
        <v>0</v>
      </c>
      <c r="O234" s="51">
        <v>232.0</v>
      </c>
      <c r="P234" s="53"/>
      <c r="Q234" s="53"/>
      <c r="R234" s="53"/>
      <c r="S234" s="53"/>
      <c r="T234" s="53"/>
      <c r="U234" s="53"/>
      <c r="V234" s="53"/>
      <c r="W234" s="53"/>
      <c r="X234" s="53"/>
      <c r="Y234" s="53"/>
    </row>
    <row r="235">
      <c r="A235" s="53" t="str">
        <f t="shared" si="1"/>
        <v>TRNCHNHNCHNHU</v>
      </c>
      <c r="B235" s="62" t="s">
        <v>800</v>
      </c>
      <c r="C235" s="62" t="s">
        <v>780</v>
      </c>
      <c r="D235" s="51" t="s">
        <v>108</v>
      </c>
      <c r="E235" s="53"/>
      <c r="F235" s="53"/>
      <c r="G235" s="62"/>
      <c r="H235" s="53"/>
      <c r="I235" s="53"/>
      <c r="J235" s="53"/>
      <c r="K235" s="53"/>
      <c r="L235" s="53">
        <f t="shared" si="2"/>
        <v>276999.8</v>
      </c>
      <c r="M235" s="53">
        <f t="shared" si="3"/>
        <v>352916.4</v>
      </c>
      <c r="N235" s="53" t="b">
        <f t="shared" si="4"/>
        <v>0</v>
      </c>
      <c r="O235" s="51">
        <v>233.0</v>
      </c>
      <c r="P235" s="53"/>
      <c r="Q235" s="53"/>
      <c r="R235" s="53"/>
      <c r="S235" s="53"/>
      <c r="T235" s="53"/>
      <c r="U235" s="53"/>
      <c r="V235" s="53"/>
      <c r="W235" s="53"/>
      <c r="X235" s="53"/>
      <c r="Y235" s="53"/>
    </row>
    <row r="236">
      <c r="A236" s="53" t="str">
        <f t="shared" si="1"/>
        <v>TRNCHNHNCHNJX</v>
      </c>
      <c r="B236" s="62" t="s">
        <v>800</v>
      </c>
      <c r="C236" s="62" t="s">
        <v>784</v>
      </c>
      <c r="D236" s="51" t="s">
        <v>108</v>
      </c>
      <c r="E236" s="53"/>
      <c r="F236" s="53"/>
      <c r="G236" s="62"/>
      <c r="H236" s="53"/>
      <c r="I236" s="53"/>
      <c r="J236" s="53"/>
      <c r="K236" s="53"/>
      <c r="L236" s="53">
        <f t="shared" si="2"/>
        <v>277779.2</v>
      </c>
      <c r="M236" s="53">
        <f t="shared" si="3"/>
        <v>353154.2</v>
      </c>
      <c r="N236" s="53" t="b">
        <f t="shared" si="4"/>
        <v>0</v>
      </c>
      <c r="O236" s="51">
        <v>234.0</v>
      </c>
      <c r="P236" s="53"/>
      <c r="Q236" s="53"/>
      <c r="R236" s="53"/>
      <c r="S236" s="53"/>
      <c r="T236" s="53"/>
      <c r="U236" s="53"/>
      <c r="V236" s="53"/>
      <c r="W236" s="53"/>
      <c r="X236" s="53"/>
      <c r="Y236" s="53"/>
    </row>
    <row r="237">
      <c r="A237" s="53" t="str">
        <f t="shared" si="1"/>
        <v>TRNCHNHNCHNNI</v>
      </c>
      <c r="B237" s="62" t="s">
        <v>800</v>
      </c>
      <c r="C237" s="62" t="s">
        <v>819</v>
      </c>
      <c r="D237" s="51" t="s">
        <v>108</v>
      </c>
      <c r="E237" s="53"/>
      <c r="F237" s="53"/>
      <c r="G237" s="62"/>
      <c r="H237" s="53"/>
      <c r="I237" s="53"/>
      <c r="J237" s="53"/>
      <c r="K237" s="53"/>
      <c r="L237" s="53">
        <f t="shared" si="2"/>
        <v>278558.6</v>
      </c>
      <c r="M237" s="53">
        <f t="shared" si="3"/>
        <v>353392</v>
      </c>
      <c r="N237" s="53" t="b">
        <f t="shared" si="4"/>
        <v>0</v>
      </c>
      <c r="O237" s="51">
        <v>235.0</v>
      </c>
      <c r="P237" s="53"/>
      <c r="Q237" s="53"/>
      <c r="R237" s="53"/>
      <c r="S237" s="53"/>
      <c r="T237" s="53"/>
      <c r="U237" s="53"/>
      <c r="V237" s="53"/>
      <c r="W237" s="53"/>
      <c r="X237" s="53"/>
      <c r="Y237" s="53"/>
    </row>
    <row r="238">
      <c r="A238" s="53" t="str">
        <f t="shared" si="1"/>
        <v>TRNCHNHNCHNSC</v>
      </c>
      <c r="B238" s="62" t="s">
        <v>800</v>
      </c>
      <c r="C238" s="62" t="s">
        <v>803</v>
      </c>
      <c r="D238" s="51" t="s">
        <v>108</v>
      </c>
      <c r="E238" s="53"/>
      <c r="F238" s="53"/>
      <c r="G238" s="62"/>
      <c r="H238" s="53"/>
      <c r="I238" s="53"/>
      <c r="J238" s="53"/>
      <c r="K238" s="53"/>
      <c r="L238" s="53">
        <f t="shared" si="2"/>
        <v>279338</v>
      </c>
      <c r="M238" s="53">
        <f t="shared" si="3"/>
        <v>353629.8</v>
      </c>
      <c r="N238" s="53" t="b">
        <f t="shared" si="4"/>
        <v>0</v>
      </c>
      <c r="O238" s="51">
        <v>236.0</v>
      </c>
      <c r="P238" s="53"/>
      <c r="Q238" s="53"/>
      <c r="R238" s="53"/>
      <c r="S238" s="53"/>
      <c r="T238" s="53"/>
      <c r="U238" s="53"/>
      <c r="V238" s="53"/>
      <c r="W238" s="53"/>
      <c r="X238" s="53"/>
      <c r="Y238" s="53"/>
    </row>
    <row r="239">
      <c r="A239" s="53" t="str">
        <f t="shared" si="1"/>
        <v>TRNCHNHNCHNSX</v>
      </c>
      <c r="B239" s="62" t="s">
        <v>800</v>
      </c>
      <c r="C239" s="62" t="s">
        <v>811</v>
      </c>
      <c r="D239" s="51" t="s">
        <v>108</v>
      </c>
      <c r="E239" s="53"/>
      <c r="F239" s="53"/>
      <c r="G239" s="62"/>
      <c r="H239" s="53"/>
      <c r="I239" s="53"/>
      <c r="J239" s="53"/>
      <c r="K239" s="53"/>
      <c r="L239" s="53">
        <f t="shared" si="2"/>
        <v>280117.4</v>
      </c>
      <c r="M239" s="53">
        <f t="shared" si="3"/>
        <v>353867.6</v>
      </c>
      <c r="N239" s="53" t="b">
        <f t="shared" si="4"/>
        <v>0</v>
      </c>
      <c r="O239" s="51">
        <v>237.0</v>
      </c>
      <c r="P239" s="53"/>
      <c r="Q239" s="53"/>
      <c r="R239" s="53"/>
      <c r="S239" s="53"/>
      <c r="T239" s="53"/>
      <c r="U239" s="53"/>
      <c r="V239" s="53"/>
      <c r="W239" s="53"/>
      <c r="X239" s="53"/>
      <c r="Y239" s="53"/>
    </row>
    <row r="240">
      <c r="A240" s="53" t="str">
        <f t="shared" si="1"/>
        <v>TRNCHNHUCHNJX</v>
      </c>
      <c r="B240" s="62" t="s">
        <v>780</v>
      </c>
      <c r="C240" s="62" t="s">
        <v>784</v>
      </c>
      <c r="D240" s="51" t="s">
        <v>108</v>
      </c>
      <c r="E240" s="53"/>
      <c r="F240" s="53"/>
      <c r="G240" s="62"/>
      <c r="H240" s="53"/>
      <c r="I240" s="53"/>
      <c r="J240" s="53"/>
      <c r="K240" s="53"/>
      <c r="L240" s="53">
        <f t="shared" si="2"/>
        <v>280896.8</v>
      </c>
      <c r="M240" s="53">
        <f t="shared" si="3"/>
        <v>354105.4</v>
      </c>
      <c r="N240" s="53" t="b">
        <f t="shared" si="4"/>
        <v>0</v>
      </c>
      <c r="O240" s="51">
        <v>238.0</v>
      </c>
      <c r="P240" s="53"/>
      <c r="Q240" s="53"/>
      <c r="R240" s="53"/>
      <c r="S240" s="53"/>
      <c r="T240" s="53"/>
      <c r="U240" s="53"/>
      <c r="V240" s="53"/>
      <c r="W240" s="53"/>
      <c r="X240" s="53"/>
      <c r="Y240" s="53"/>
    </row>
    <row r="241">
      <c r="A241" s="53" t="str">
        <f t="shared" si="1"/>
        <v>TRNCHNHUCHNSC</v>
      </c>
      <c r="B241" s="62" t="s">
        <v>780</v>
      </c>
      <c r="C241" s="62" t="s">
        <v>803</v>
      </c>
      <c r="D241" s="51" t="s">
        <v>108</v>
      </c>
      <c r="E241" s="53"/>
      <c r="F241" s="53"/>
      <c r="G241" s="62"/>
      <c r="H241" s="53"/>
      <c r="I241" s="53"/>
      <c r="J241" s="53"/>
      <c r="K241" s="53"/>
      <c r="L241" s="53">
        <f t="shared" si="2"/>
        <v>281676.2</v>
      </c>
      <c r="M241" s="53">
        <f t="shared" si="3"/>
        <v>354343.2</v>
      </c>
      <c r="N241" s="53" t="b">
        <f t="shared" si="4"/>
        <v>0</v>
      </c>
      <c r="O241" s="51">
        <v>239.0</v>
      </c>
      <c r="P241" s="53"/>
      <c r="Q241" s="53"/>
      <c r="R241" s="53"/>
      <c r="S241" s="53"/>
      <c r="T241" s="53"/>
      <c r="U241" s="53"/>
      <c r="V241" s="53"/>
      <c r="W241" s="53"/>
      <c r="X241" s="53"/>
      <c r="Y241" s="53"/>
    </row>
    <row r="242">
      <c r="A242" s="53" t="str">
        <f t="shared" si="1"/>
        <v>TRNCHNHUCHNSI</v>
      </c>
      <c r="B242" s="62" t="s">
        <v>780</v>
      </c>
      <c r="C242" s="62" t="s">
        <v>809</v>
      </c>
      <c r="D242" s="51" t="s">
        <v>108</v>
      </c>
      <c r="E242" s="53"/>
      <c r="F242" s="53"/>
      <c r="G242" s="62"/>
      <c r="H242" s="53"/>
      <c r="I242" s="53"/>
      <c r="J242" s="53"/>
      <c r="K242" s="53"/>
      <c r="L242" s="53">
        <f t="shared" si="2"/>
        <v>282455.6</v>
      </c>
      <c r="M242" s="53">
        <f t="shared" si="3"/>
        <v>354581</v>
      </c>
      <c r="N242" s="53" t="b">
        <f t="shared" si="4"/>
        <v>0</v>
      </c>
      <c r="O242" s="51">
        <v>240.0</v>
      </c>
      <c r="P242" s="53"/>
      <c r="Q242" s="53"/>
      <c r="R242" s="53"/>
      <c r="S242" s="53"/>
      <c r="T242" s="53"/>
      <c r="U242" s="53"/>
      <c r="V242" s="53"/>
      <c r="W242" s="53"/>
      <c r="X242" s="53"/>
      <c r="Y242" s="53"/>
    </row>
    <row r="243">
      <c r="A243" s="53" t="str">
        <f t="shared" si="1"/>
        <v>TRNCHNJICHNLI</v>
      </c>
      <c r="B243" s="62" t="s">
        <v>899</v>
      </c>
      <c r="C243" s="62" t="s">
        <v>877</v>
      </c>
      <c r="D243" s="51" t="s">
        <v>108</v>
      </c>
      <c r="E243" s="53"/>
      <c r="F243" s="53"/>
      <c r="G243" s="62"/>
      <c r="H243" s="53"/>
      <c r="I243" s="53"/>
      <c r="J243" s="53"/>
      <c r="K243" s="53"/>
      <c r="L243" s="53">
        <f t="shared" si="2"/>
        <v>283235</v>
      </c>
      <c r="M243" s="53">
        <f t="shared" si="3"/>
        <v>354818.8</v>
      </c>
      <c r="N243" s="53" t="b">
        <f t="shared" si="4"/>
        <v>0</v>
      </c>
      <c r="O243" s="51">
        <v>241.0</v>
      </c>
      <c r="P243" s="53"/>
      <c r="Q243" s="53"/>
      <c r="R243" s="53"/>
      <c r="S243" s="53"/>
      <c r="T243" s="53"/>
      <c r="U243" s="53"/>
      <c r="V243" s="53"/>
      <c r="W243" s="53"/>
      <c r="X243" s="53"/>
      <c r="Y243" s="53"/>
    </row>
    <row r="244">
      <c r="A244" s="53" t="str">
        <f t="shared" si="1"/>
        <v>TRNCHNJICHNNM</v>
      </c>
      <c r="B244" s="62" t="s">
        <v>899</v>
      </c>
      <c r="C244" s="62" t="s">
        <v>792</v>
      </c>
      <c r="D244" s="51" t="s">
        <v>108</v>
      </c>
      <c r="E244" s="53"/>
      <c r="F244" s="53"/>
      <c r="G244" s="62"/>
      <c r="H244" s="53"/>
      <c r="I244" s="53"/>
      <c r="J244" s="53"/>
      <c r="K244" s="53"/>
      <c r="L244" s="53">
        <f t="shared" si="2"/>
        <v>284014.4</v>
      </c>
      <c r="M244" s="53">
        <f t="shared" si="3"/>
        <v>355056.6</v>
      </c>
      <c r="N244" s="53" t="b">
        <f t="shared" si="4"/>
        <v>0</v>
      </c>
      <c r="O244" s="51">
        <v>242.0</v>
      </c>
      <c r="P244" s="53"/>
      <c r="Q244" s="53"/>
      <c r="R244" s="53"/>
      <c r="S244" s="53"/>
      <c r="T244" s="53"/>
      <c r="U244" s="53"/>
      <c r="V244" s="53"/>
      <c r="W244" s="53"/>
      <c r="X244" s="53"/>
      <c r="Y244" s="53"/>
    </row>
    <row r="245">
      <c r="A245" s="53" t="str">
        <f t="shared" si="1"/>
        <v>TRNCHNJIPRKXX</v>
      </c>
      <c r="B245" s="62" t="s">
        <v>899</v>
      </c>
      <c r="C245" s="62" t="s">
        <v>328</v>
      </c>
      <c r="D245" s="51" t="s">
        <v>108</v>
      </c>
      <c r="E245" s="53"/>
      <c r="F245" s="53"/>
      <c r="G245" s="62"/>
      <c r="H245" s="53"/>
      <c r="I245" s="53"/>
      <c r="J245" s="53"/>
      <c r="K245" s="53"/>
      <c r="L245" s="53">
        <f t="shared" si="2"/>
        <v>284793.8</v>
      </c>
      <c r="M245" s="53">
        <f t="shared" si="3"/>
        <v>355294.4</v>
      </c>
      <c r="N245" s="53" t="b">
        <f t="shared" si="4"/>
        <v>0</v>
      </c>
      <c r="O245" s="51">
        <v>243.0</v>
      </c>
      <c r="P245" s="53"/>
      <c r="Q245" s="53"/>
      <c r="R245" s="53"/>
      <c r="S245" s="53"/>
      <c r="T245" s="53"/>
      <c r="U245" s="53"/>
      <c r="V245" s="53"/>
      <c r="W245" s="53"/>
      <c r="X245" s="53"/>
      <c r="Y245" s="53"/>
    </row>
    <row r="246">
      <c r="A246" s="53" t="str">
        <f t="shared" si="1"/>
        <v>TRNCHNJSCHNSC</v>
      </c>
      <c r="B246" s="62" t="s">
        <v>782</v>
      </c>
      <c r="C246" s="62" t="s">
        <v>803</v>
      </c>
      <c r="D246" s="51" t="s">
        <v>108</v>
      </c>
      <c r="E246" s="53"/>
      <c r="F246" s="53"/>
      <c r="G246" s="62"/>
      <c r="H246" s="53"/>
      <c r="I246" s="53"/>
      <c r="J246" s="53"/>
      <c r="K246" s="53"/>
      <c r="L246" s="53">
        <f t="shared" si="2"/>
        <v>285573.2</v>
      </c>
      <c r="M246" s="53">
        <f t="shared" si="3"/>
        <v>355532.2</v>
      </c>
      <c r="N246" s="53" t="b">
        <f t="shared" si="4"/>
        <v>0</v>
      </c>
      <c r="O246" s="51">
        <v>244.0</v>
      </c>
      <c r="P246" s="53"/>
      <c r="Q246" s="53"/>
      <c r="R246" s="53"/>
      <c r="S246" s="53"/>
      <c r="T246" s="53"/>
      <c r="U246" s="53"/>
      <c r="V246" s="53"/>
      <c r="W246" s="53"/>
      <c r="X246" s="53"/>
      <c r="Y246" s="53"/>
    </row>
    <row r="247">
      <c r="A247" s="53" t="str">
        <f t="shared" si="1"/>
        <v>TRNCHNJSCHNSD</v>
      </c>
      <c r="B247" s="62" t="s">
        <v>782</v>
      </c>
      <c r="C247" s="62" t="s">
        <v>786</v>
      </c>
      <c r="D247" s="51" t="s">
        <v>108</v>
      </c>
      <c r="E247" s="53"/>
      <c r="F247" s="53"/>
      <c r="G247" s="62"/>
      <c r="H247" s="53"/>
      <c r="I247" s="53"/>
      <c r="J247" s="53"/>
      <c r="K247" s="53"/>
      <c r="L247" s="53">
        <f t="shared" si="2"/>
        <v>286352.6</v>
      </c>
      <c r="M247" s="53">
        <f t="shared" si="3"/>
        <v>355770</v>
      </c>
      <c r="N247" s="53" t="b">
        <f t="shared" si="4"/>
        <v>0</v>
      </c>
      <c r="O247" s="51">
        <v>245.0</v>
      </c>
      <c r="P247" s="53"/>
      <c r="Q247" s="53"/>
      <c r="R247" s="53"/>
      <c r="S247" s="53"/>
      <c r="T247" s="53"/>
      <c r="U247" s="53"/>
      <c r="V247" s="53"/>
      <c r="W247" s="53"/>
      <c r="X247" s="53"/>
      <c r="Y247" s="53"/>
    </row>
    <row r="248">
      <c r="A248" s="53" t="str">
        <f t="shared" si="1"/>
        <v>TRNCHNJSCHNSH</v>
      </c>
      <c r="B248" s="62" t="s">
        <v>782</v>
      </c>
      <c r="C248" s="62" t="s">
        <v>935</v>
      </c>
      <c r="D248" s="51" t="s">
        <v>108</v>
      </c>
      <c r="E248" s="53"/>
      <c r="F248" s="53"/>
      <c r="G248" s="62"/>
      <c r="H248" s="53"/>
      <c r="I248" s="53"/>
      <c r="J248" s="53"/>
      <c r="K248" s="53"/>
      <c r="L248" s="53">
        <f t="shared" si="2"/>
        <v>287132</v>
      </c>
      <c r="M248" s="53">
        <f t="shared" si="3"/>
        <v>356007.8</v>
      </c>
      <c r="N248" s="53" t="b">
        <f t="shared" si="4"/>
        <v>0</v>
      </c>
      <c r="O248" s="51">
        <v>246.0</v>
      </c>
      <c r="P248" s="53"/>
      <c r="Q248" s="53"/>
      <c r="R248" s="53"/>
      <c r="S248" s="53"/>
      <c r="T248" s="53"/>
      <c r="U248" s="53"/>
      <c r="V248" s="53"/>
      <c r="W248" s="53"/>
      <c r="X248" s="53"/>
      <c r="Y248" s="53"/>
    </row>
    <row r="249">
      <c r="A249" s="53" t="str">
        <f t="shared" si="1"/>
        <v>TRNCHNJSCHNSI</v>
      </c>
      <c r="B249" s="62" t="s">
        <v>782</v>
      </c>
      <c r="C249" s="62" t="s">
        <v>809</v>
      </c>
      <c r="D249" s="51" t="s">
        <v>108</v>
      </c>
      <c r="E249" s="53"/>
      <c r="F249" s="53"/>
      <c r="G249" s="62"/>
      <c r="H249" s="53"/>
      <c r="I249" s="53"/>
      <c r="J249" s="53"/>
      <c r="K249" s="53"/>
      <c r="L249" s="53">
        <f t="shared" si="2"/>
        <v>287911.4</v>
      </c>
      <c r="M249" s="53">
        <f t="shared" si="3"/>
        <v>356245.6</v>
      </c>
      <c r="N249" s="53" t="b">
        <f t="shared" si="4"/>
        <v>0</v>
      </c>
      <c r="O249" s="51">
        <v>247.0</v>
      </c>
      <c r="P249" s="53"/>
      <c r="Q249" s="53"/>
      <c r="R249" s="53"/>
      <c r="S249" s="53"/>
      <c r="T249" s="53"/>
      <c r="U249" s="53"/>
      <c r="V249" s="53"/>
      <c r="W249" s="53"/>
      <c r="X249" s="53"/>
      <c r="Y249" s="53"/>
    </row>
    <row r="250">
      <c r="A250" s="53" t="str">
        <f t="shared" si="1"/>
        <v>TRNCHNJSCHNSX</v>
      </c>
      <c r="B250" s="62" t="s">
        <v>782</v>
      </c>
      <c r="C250" s="62" t="s">
        <v>811</v>
      </c>
      <c r="D250" s="51" t="s">
        <v>108</v>
      </c>
      <c r="E250" s="53"/>
      <c r="F250" s="53"/>
      <c r="G250" s="62"/>
      <c r="H250" s="53"/>
      <c r="I250" s="53"/>
      <c r="J250" s="53"/>
      <c r="K250" s="53"/>
      <c r="L250" s="53">
        <f t="shared" si="2"/>
        <v>288690.8</v>
      </c>
      <c r="M250" s="53">
        <f t="shared" si="3"/>
        <v>356483.4</v>
      </c>
      <c r="N250" s="53" t="b">
        <f t="shared" si="4"/>
        <v>0</v>
      </c>
      <c r="O250" s="51">
        <v>248.0</v>
      </c>
      <c r="P250" s="53"/>
      <c r="Q250" s="53"/>
      <c r="R250" s="53"/>
      <c r="S250" s="53"/>
      <c r="T250" s="53"/>
      <c r="U250" s="53"/>
      <c r="V250" s="53"/>
      <c r="W250" s="53"/>
      <c r="X250" s="53"/>
      <c r="Y250" s="53"/>
    </row>
    <row r="251">
      <c r="A251" s="53" t="str">
        <f t="shared" si="1"/>
        <v>TRNCHNJSCHNZH</v>
      </c>
      <c r="B251" s="62" t="s">
        <v>782</v>
      </c>
      <c r="C251" s="62" t="s">
        <v>788</v>
      </c>
      <c r="D251" s="51" t="s">
        <v>108</v>
      </c>
      <c r="E251" s="53"/>
      <c r="F251" s="53"/>
      <c r="G251" s="62"/>
      <c r="H251" s="53"/>
      <c r="I251" s="53"/>
      <c r="J251" s="53"/>
      <c r="K251" s="53"/>
      <c r="L251" s="53">
        <f t="shared" si="2"/>
        <v>289470.2</v>
      </c>
      <c r="M251" s="53">
        <f t="shared" si="3"/>
        <v>356721.2</v>
      </c>
      <c r="N251" s="53" t="b">
        <f t="shared" si="4"/>
        <v>0</v>
      </c>
      <c r="O251" s="51">
        <v>249.0</v>
      </c>
      <c r="P251" s="53"/>
      <c r="Q251" s="53"/>
      <c r="R251" s="53"/>
      <c r="S251" s="53"/>
      <c r="T251" s="53"/>
      <c r="U251" s="53"/>
      <c r="V251" s="53"/>
      <c r="W251" s="53"/>
      <c r="X251" s="53"/>
      <c r="Y251" s="53"/>
    </row>
    <row r="252">
      <c r="A252" s="53" t="str">
        <f t="shared" si="1"/>
        <v>TRNCHNJXCHNNM</v>
      </c>
      <c r="B252" s="62" t="s">
        <v>784</v>
      </c>
      <c r="C252" s="62" t="s">
        <v>792</v>
      </c>
      <c r="D252" s="51" t="s">
        <v>108</v>
      </c>
      <c r="E252" s="53"/>
      <c r="F252" s="53"/>
      <c r="G252" s="62"/>
      <c r="H252" s="53"/>
      <c r="I252" s="53"/>
      <c r="J252" s="53"/>
      <c r="K252" s="53"/>
      <c r="L252" s="53">
        <f t="shared" si="2"/>
        <v>290249.6</v>
      </c>
      <c r="M252" s="53">
        <f t="shared" si="3"/>
        <v>356959</v>
      </c>
      <c r="N252" s="53" t="b">
        <f t="shared" si="4"/>
        <v>0</v>
      </c>
      <c r="O252" s="51">
        <v>250.0</v>
      </c>
      <c r="P252" s="53"/>
      <c r="Q252" s="53"/>
      <c r="R252" s="53"/>
      <c r="S252" s="53"/>
      <c r="T252" s="53"/>
      <c r="U252" s="53"/>
      <c r="V252" s="53"/>
      <c r="W252" s="53"/>
      <c r="X252" s="53"/>
      <c r="Y252" s="53"/>
    </row>
    <row r="253">
      <c r="A253" s="53" t="str">
        <f t="shared" si="1"/>
        <v>TRNCHNJXCHNSC</v>
      </c>
      <c r="B253" s="62" t="s">
        <v>784</v>
      </c>
      <c r="C253" s="62" t="s">
        <v>803</v>
      </c>
      <c r="D253" s="51" t="s">
        <v>108</v>
      </c>
      <c r="E253" s="53"/>
      <c r="F253" s="53"/>
      <c r="G253" s="62"/>
      <c r="H253" s="53"/>
      <c r="I253" s="53"/>
      <c r="J253" s="53"/>
      <c r="K253" s="53"/>
      <c r="L253" s="53">
        <f t="shared" si="2"/>
        <v>291029</v>
      </c>
      <c r="M253" s="53">
        <f t="shared" si="3"/>
        <v>357196.8</v>
      </c>
      <c r="N253" s="53" t="b">
        <f t="shared" si="4"/>
        <v>0</v>
      </c>
      <c r="O253" s="51">
        <v>251.0</v>
      </c>
      <c r="P253" s="53"/>
      <c r="Q253" s="53"/>
      <c r="R253" s="53"/>
      <c r="S253" s="53"/>
      <c r="T253" s="53"/>
      <c r="U253" s="53"/>
      <c r="V253" s="53"/>
      <c r="W253" s="53"/>
      <c r="X253" s="53"/>
      <c r="Y253" s="53"/>
    </row>
    <row r="254">
      <c r="A254" s="53" t="str">
        <f t="shared" si="1"/>
        <v>TRNCHNJXCHNZH</v>
      </c>
      <c r="B254" s="62" t="s">
        <v>784</v>
      </c>
      <c r="C254" s="62" t="s">
        <v>788</v>
      </c>
      <c r="D254" s="51" t="s">
        <v>108</v>
      </c>
      <c r="E254" s="53"/>
      <c r="F254" s="53"/>
      <c r="G254" s="62"/>
      <c r="H254" s="53"/>
      <c r="I254" s="53"/>
      <c r="J254" s="53"/>
      <c r="K254" s="53"/>
      <c r="L254" s="53">
        <f t="shared" si="2"/>
        <v>291808.4</v>
      </c>
      <c r="M254" s="53">
        <f t="shared" si="3"/>
        <v>357434.6</v>
      </c>
      <c r="N254" s="53" t="b">
        <f t="shared" si="4"/>
        <v>0</v>
      </c>
      <c r="O254" s="51">
        <v>252.0</v>
      </c>
      <c r="P254" s="53"/>
      <c r="Q254" s="53"/>
      <c r="R254" s="53"/>
      <c r="S254" s="53"/>
      <c r="T254" s="53"/>
      <c r="U254" s="53"/>
      <c r="V254" s="53"/>
      <c r="W254" s="53"/>
      <c r="X254" s="53"/>
      <c r="Y254" s="53"/>
    </row>
    <row r="255">
      <c r="A255" s="53" t="str">
        <f t="shared" si="1"/>
        <v>TRNCHNLICHNNM</v>
      </c>
      <c r="B255" s="62" t="s">
        <v>877</v>
      </c>
      <c r="C255" s="62" t="s">
        <v>792</v>
      </c>
      <c r="D255" s="51" t="s">
        <v>108</v>
      </c>
      <c r="E255" s="53"/>
      <c r="F255" s="53"/>
      <c r="G255" s="62"/>
      <c r="H255" s="53"/>
      <c r="I255" s="53"/>
      <c r="J255" s="53"/>
      <c r="K255" s="53"/>
      <c r="L255" s="53">
        <f t="shared" si="2"/>
        <v>292587.8</v>
      </c>
      <c r="M255" s="53">
        <f t="shared" si="3"/>
        <v>357672.4</v>
      </c>
      <c r="N255" s="53" t="b">
        <f t="shared" si="4"/>
        <v>0</v>
      </c>
      <c r="O255" s="51">
        <v>253.0</v>
      </c>
      <c r="P255" s="53"/>
      <c r="Q255" s="53"/>
      <c r="R255" s="53"/>
      <c r="S255" s="53"/>
      <c r="T255" s="53"/>
      <c r="U255" s="53"/>
      <c r="V255" s="53"/>
      <c r="W255" s="53"/>
      <c r="X255" s="53"/>
      <c r="Y255" s="53"/>
    </row>
    <row r="256">
      <c r="A256" s="53" t="str">
        <f t="shared" si="1"/>
        <v>TRNCHNLIPRKXX</v>
      </c>
      <c r="B256" s="62" t="s">
        <v>877</v>
      </c>
      <c r="C256" s="62" t="s">
        <v>328</v>
      </c>
      <c r="D256" s="51" t="s">
        <v>108</v>
      </c>
      <c r="E256" s="53"/>
      <c r="F256" s="53"/>
      <c r="G256" s="62"/>
      <c r="H256" s="53"/>
      <c r="I256" s="53"/>
      <c r="J256" s="53"/>
      <c r="K256" s="53"/>
      <c r="L256" s="53">
        <f t="shared" si="2"/>
        <v>293367.2</v>
      </c>
      <c r="M256" s="53">
        <f t="shared" si="3"/>
        <v>357910.2</v>
      </c>
      <c r="N256" s="53" t="b">
        <f t="shared" si="4"/>
        <v>0</v>
      </c>
      <c r="O256" s="51">
        <v>254.0</v>
      </c>
      <c r="P256" s="53"/>
      <c r="Q256" s="53"/>
      <c r="R256" s="53"/>
      <c r="S256" s="53"/>
      <c r="T256" s="53"/>
      <c r="U256" s="53"/>
      <c r="V256" s="53"/>
      <c r="W256" s="53"/>
      <c r="X256" s="53"/>
      <c r="Y256" s="53"/>
    </row>
    <row r="257">
      <c r="A257" s="53" t="str">
        <f t="shared" si="1"/>
        <v>TRNCHNNICHNNM</v>
      </c>
      <c r="B257" s="62" t="s">
        <v>819</v>
      </c>
      <c r="C257" s="62" t="s">
        <v>792</v>
      </c>
      <c r="D257" s="51" t="s">
        <v>108</v>
      </c>
      <c r="E257" s="53"/>
      <c r="F257" s="53"/>
      <c r="G257" s="62"/>
      <c r="H257" s="53"/>
      <c r="I257" s="53"/>
      <c r="J257" s="53"/>
      <c r="K257" s="53"/>
      <c r="L257" s="53">
        <f t="shared" si="2"/>
        <v>294146.6</v>
      </c>
      <c r="M257" s="53">
        <f t="shared" si="3"/>
        <v>358148</v>
      </c>
      <c r="N257" s="53" t="b">
        <f t="shared" si="4"/>
        <v>0</v>
      </c>
      <c r="O257" s="51">
        <v>255.0</v>
      </c>
      <c r="P257" s="53"/>
      <c r="Q257" s="53"/>
      <c r="R257" s="53"/>
      <c r="S257" s="53"/>
      <c r="T257" s="53"/>
      <c r="U257" s="53"/>
      <c r="V257" s="53"/>
      <c r="W257" s="53"/>
      <c r="X257" s="53"/>
      <c r="Y257" s="53"/>
    </row>
    <row r="258">
      <c r="A258" s="53" t="str">
        <f t="shared" si="1"/>
        <v>TRNCHNNICHNSD</v>
      </c>
      <c r="B258" s="62" t="s">
        <v>819</v>
      </c>
      <c r="C258" s="62" t="s">
        <v>786</v>
      </c>
      <c r="D258" s="51" t="s">
        <v>108</v>
      </c>
      <c r="E258" s="53"/>
      <c r="F258" s="53"/>
      <c r="G258" s="62"/>
      <c r="H258" s="53"/>
      <c r="I258" s="53"/>
      <c r="J258" s="53"/>
      <c r="K258" s="53"/>
      <c r="L258" s="53">
        <f t="shared" si="2"/>
        <v>294926</v>
      </c>
      <c r="M258" s="53">
        <f t="shared" si="3"/>
        <v>358385.8</v>
      </c>
      <c r="N258" s="53" t="b">
        <f t="shared" si="4"/>
        <v>0</v>
      </c>
      <c r="O258" s="51">
        <v>256.0</v>
      </c>
      <c r="P258" s="53"/>
      <c r="Q258" s="53"/>
      <c r="R258" s="53"/>
      <c r="S258" s="53"/>
      <c r="T258" s="53"/>
      <c r="U258" s="53"/>
      <c r="V258" s="53"/>
      <c r="W258" s="53"/>
      <c r="X258" s="53"/>
      <c r="Y258" s="53"/>
    </row>
    <row r="259">
      <c r="A259" s="53" t="str">
        <f t="shared" si="1"/>
        <v>TRNCHNNICHNSI</v>
      </c>
      <c r="B259" s="62" t="s">
        <v>819</v>
      </c>
      <c r="C259" s="62" t="s">
        <v>809</v>
      </c>
      <c r="D259" s="51" t="s">
        <v>108</v>
      </c>
      <c r="E259" s="53"/>
      <c r="F259" s="53"/>
      <c r="G259" s="62"/>
      <c r="H259" s="53"/>
      <c r="I259" s="53"/>
      <c r="J259" s="53"/>
      <c r="K259" s="53"/>
      <c r="L259" s="53">
        <f t="shared" si="2"/>
        <v>295705.4</v>
      </c>
      <c r="M259" s="53">
        <f t="shared" si="3"/>
        <v>358623.6</v>
      </c>
      <c r="N259" s="53" t="b">
        <f t="shared" si="4"/>
        <v>0</v>
      </c>
      <c r="O259" s="51">
        <v>257.0</v>
      </c>
      <c r="P259" s="53"/>
      <c r="Q259" s="53"/>
      <c r="R259" s="53"/>
      <c r="S259" s="53"/>
      <c r="T259" s="53"/>
      <c r="U259" s="53"/>
      <c r="V259" s="53"/>
      <c r="W259" s="53"/>
      <c r="X259" s="53"/>
      <c r="Y259" s="53"/>
    </row>
    <row r="260">
      <c r="A260" s="53" t="str">
        <f t="shared" si="1"/>
        <v>TRNCHNNICHNZH</v>
      </c>
      <c r="B260" s="62" t="s">
        <v>819</v>
      </c>
      <c r="C260" s="62" t="s">
        <v>788</v>
      </c>
      <c r="D260" s="51" t="s">
        <v>108</v>
      </c>
      <c r="E260" s="53"/>
      <c r="F260" s="53"/>
      <c r="G260" s="62"/>
      <c r="H260" s="53"/>
      <c r="I260" s="53"/>
      <c r="J260" s="53"/>
      <c r="K260" s="53"/>
      <c r="L260" s="53">
        <f t="shared" si="2"/>
        <v>296484.8</v>
      </c>
      <c r="M260" s="53">
        <f t="shared" si="3"/>
        <v>358861.4</v>
      </c>
      <c r="N260" s="53" t="b">
        <f t="shared" si="4"/>
        <v>0</v>
      </c>
      <c r="O260" s="51">
        <v>258.0</v>
      </c>
      <c r="P260" s="53"/>
      <c r="Q260" s="53"/>
      <c r="R260" s="53"/>
      <c r="S260" s="53"/>
      <c r="T260" s="53"/>
      <c r="U260" s="53"/>
      <c r="V260" s="53"/>
      <c r="W260" s="53"/>
      <c r="X260" s="53"/>
      <c r="Y260" s="53"/>
    </row>
    <row r="261">
      <c r="A261" s="53" t="str">
        <f t="shared" si="1"/>
        <v>TRNCHNNMCHNSD</v>
      </c>
      <c r="B261" s="62" t="s">
        <v>792</v>
      </c>
      <c r="C261" s="62" t="s">
        <v>786</v>
      </c>
      <c r="D261" s="51" t="s">
        <v>108</v>
      </c>
      <c r="E261" s="53"/>
      <c r="F261" s="53"/>
      <c r="G261" s="62"/>
      <c r="H261" s="53"/>
      <c r="I261" s="53"/>
      <c r="J261" s="53"/>
      <c r="K261" s="53"/>
      <c r="L261" s="53">
        <f t="shared" si="2"/>
        <v>297264.2</v>
      </c>
      <c r="M261" s="53">
        <f t="shared" si="3"/>
        <v>359099.2</v>
      </c>
      <c r="N261" s="53" t="b">
        <f t="shared" si="4"/>
        <v>0</v>
      </c>
      <c r="O261" s="51">
        <v>259.0</v>
      </c>
      <c r="P261" s="53"/>
      <c r="Q261" s="53"/>
      <c r="R261" s="53"/>
      <c r="S261" s="53"/>
      <c r="T261" s="53"/>
      <c r="U261" s="53"/>
      <c r="V261" s="53"/>
      <c r="W261" s="53"/>
      <c r="X261" s="53"/>
      <c r="Y261" s="53"/>
    </row>
    <row r="262">
      <c r="A262" s="53" t="str">
        <f t="shared" si="1"/>
        <v>TRNCHNNMCHNSI</v>
      </c>
      <c r="B262" s="62" t="s">
        <v>792</v>
      </c>
      <c r="C262" s="62" t="s">
        <v>809</v>
      </c>
      <c r="D262" s="51" t="s">
        <v>108</v>
      </c>
      <c r="E262" s="53"/>
      <c r="F262" s="53"/>
      <c r="G262" s="62"/>
      <c r="H262" s="53"/>
      <c r="I262" s="53"/>
      <c r="J262" s="53"/>
      <c r="K262" s="53"/>
      <c r="L262" s="53">
        <f t="shared" si="2"/>
        <v>298043.6</v>
      </c>
      <c r="M262" s="53">
        <f t="shared" si="3"/>
        <v>359337</v>
      </c>
      <c r="N262" s="53" t="b">
        <f t="shared" si="4"/>
        <v>0</v>
      </c>
      <c r="O262" s="51">
        <v>260.0</v>
      </c>
      <c r="P262" s="53"/>
      <c r="Q262" s="53"/>
      <c r="R262" s="53"/>
      <c r="S262" s="53"/>
      <c r="T262" s="53"/>
      <c r="U262" s="53"/>
      <c r="V262" s="53"/>
      <c r="W262" s="53"/>
      <c r="X262" s="53"/>
      <c r="Y262" s="53"/>
    </row>
    <row r="263">
      <c r="A263" s="53" t="str">
        <f t="shared" si="1"/>
        <v>TRNCHNNMCHNSX</v>
      </c>
      <c r="B263" s="62" t="s">
        <v>792</v>
      </c>
      <c r="C263" s="62" t="s">
        <v>811</v>
      </c>
      <c r="D263" s="51" t="s">
        <v>108</v>
      </c>
      <c r="E263" s="53"/>
      <c r="F263" s="53"/>
      <c r="G263" s="62"/>
      <c r="H263" s="53"/>
      <c r="I263" s="53"/>
      <c r="J263" s="53"/>
      <c r="K263" s="53"/>
      <c r="L263" s="53">
        <f t="shared" si="2"/>
        <v>298823</v>
      </c>
      <c r="M263" s="53">
        <f t="shared" si="3"/>
        <v>359574.8</v>
      </c>
      <c r="N263" s="53" t="b">
        <f t="shared" si="4"/>
        <v>0</v>
      </c>
      <c r="O263" s="51">
        <v>261.0</v>
      </c>
      <c r="P263" s="53"/>
      <c r="Q263" s="53"/>
      <c r="R263" s="53"/>
      <c r="S263" s="53"/>
      <c r="T263" s="53"/>
      <c r="U263" s="53"/>
      <c r="V263" s="53"/>
      <c r="W263" s="53"/>
      <c r="X263" s="53"/>
      <c r="Y263" s="53"/>
    </row>
    <row r="264">
      <c r="A264" s="53" t="str">
        <f t="shared" si="1"/>
        <v>TRNCHNNMCHNTJ</v>
      </c>
      <c r="B264" s="62" t="s">
        <v>792</v>
      </c>
      <c r="C264" s="62" t="s">
        <v>794</v>
      </c>
      <c r="D264" s="51" t="s">
        <v>108</v>
      </c>
      <c r="E264" s="53"/>
      <c r="F264" s="53"/>
      <c r="G264" s="62"/>
      <c r="H264" s="53"/>
      <c r="I264" s="53"/>
      <c r="J264" s="53"/>
      <c r="K264" s="53"/>
      <c r="L264" s="53">
        <f t="shared" si="2"/>
        <v>299602.4</v>
      </c>
      <c r="M264" s="53">
        <f t="shared" si="3"/>
        <v>359812.6</v>
      </c>
      <c r="N264" s="53" t="b">
        <f t="shared" si="4"/>
        <v>0</v>
      </c>
      <c r="O264" s="51">
        <v>262.0</v>
      </c>
      <c r="P264" s="53"/>
      <c r="Q264" s="53"/>
      <c r="R264" s="53"/>
      <c r="S264" s="53"/>
      <c r="T264" s="53"/>
      <c r="U264" s="53"/>
      <c r="V264" s="53"/>
      <c r="W264" s="53"/>
      <c r="X264" s="53"/>
      <c r="Y264" s="53"/>
    </row>
    <row r="265">
      <c r="A265" s="53" t="str">
        <f t="shared" si="1"/>
        <v>TRNCHNNMMNGXX</v>
      </c>
      <c r="B265" s="62" t="s">
        <v>792</v>
      </c>
      <c r="C265" s="62" t="s">
        <v>831</v>
      </c>
      <c r="D265" s="51" t="s">
        <v>108</v>
      </c>
      <c r="E265" s="53"/>
      <c r="F265" s="53"/>
      <c r="G265" s="62"/>
      <c r="H265" s="53"/>
      <c r="I265" s="53"/>
      <c r="J265" s="53"/>
      <c r="K265" s="53"/>
      <c r="L265" s="53">
        <f t="shared" si="2"/>
        <v>300381.8</v>
      </c>
      <c r="M265" s="53">
        <f t="shared" si="3"/>
        <v>360050.4</v>
      </c>
      <c r="N265" s="53" t="b">
        <f t="shared" si="4"/>
        <v>0</v>
      </c>
      <c r="O265" s="51">
        <v>263.0</v>
      </c>
      <c r="P265" s="53"/>
      <c r="Q265" s="53"/>
      <c r="R265" s="53"/>
      <c r="S265" s="53"/>
      <c r="T265" s="53"/>
      <c r="U265" s="53"/>
      <c r="V265" s="53"/>
      <c r="W265" s="53"/>
      <c r="X265" s="53"/>
      <c r="Y265" s="53"/>
    </row>
    <row r="266">
      <c r="A266" s="53" t="str">
        <f t="shared" si="1"/>
        <v>TRNCHNNMRUSSI</v>
      </c>
      <c r="B266" s="62" t="s">
        <v>792</v>
      </c>
      <c r="C266" s="62" t="s">
        <v>905</v>
      </c>
      <c r="D266" s="51" t="s">
        <v>108</v>
      </c>
      <c r="E266" s="53"/>
      <c r="F266" s="53"/>
      <c r="G266" s="62"/>
      <c r="H266" s="53"/>
      <c r="I266" s="53"/>
      <c r="J266" s="53"/>
      <c r="K266" s="53"/>
      <c r="L266" s="53">
        <f t="shared" si="2"/>
        <v>301161.2</v>
      </c>
      <c r="M266" s="53">
        <f t="shared" si="3"/>
        <v>360288.2</v>
      </c>
      <c r="N266" s="53" t="b">
        <f t="shared" si="4"/>
        <v>0</v>
      </c>
      <c r="O266" s="51">
        <v>264.0</v>
      </c>
      <c r="P266" s="53"/>
      <c r="Q266" s="53"/>
      <c r="R266" s="53"/>
      <c r="S266" s="53"/>
      <c r="T266" s="53"/>
      <c r="U266" s="53"/>
      <c r="V266" s="53"/>
      <c r="W266" s="53"/>
      <c r="X266" s="53"/>
      <c r="Y266" s="53"/>
    </row>
    <row r="267">
      <c r="A267" s="53" t="str">
        <f t="shared" si="1"/>
        <v>TRNCHNQICHNSC</v>
      </c>
      <c r="B267" s="62" t="s">
        <v>822</v>
      </c>
      <c r="C267" s="62" t="s">
        <v>803</v>
      </c>
      <c r="D267" s="51" t="s">
        <v>108</v>
      </c>
      <c r="E267" s="53"/>
      <c r="F267" s="53"/>
      <c r="G267" s="62"/>
      <c r="H267" s="53"/>
      <c r="I267" s="53"/>
      <c r="J267" s="53"/>
      <c r="K267" s="53"/>
      <c r="L267" s="53">
        <f t="shared" si="2"/>
        <v>301940.6</v>
      </c>
      <c r="M267" s="53">
        <f t="shared" si="3"/>
        <v>360526</v>
      </c>
      <c r="N267" s="53" t="b">
        <f t="shared" si="4"/>
        <v>0</v>
      </c>
      <c r="O267" s="51">
        <v>265.0</v>
      </c>
      <c r="P267" s="53"/>
      <c r="Q267" s="53"/>
      <c r="R267" s="53"/>
      <c r="S267" s="53"/>
      <c r="T267" s="53"/>
      <c r="U267" s="53"/>
      <c r="V267" s="53"/>
      <c r="W267" s="53"/>
      <c r="X267" s="53"/>
      <c r="Y267" s="53"/>
    </row>
    <row r="268">
      <c r="A268" s="53" t="str">
        <f t="shared" si="1"/>
        <v>TRNCHNQICHNTI</v>
      </c>
      <c r="B268" s="62" t="s">
        <v>822</v>
      </c>
      <c r="C268" s="62" t="s">
        <v>101</v>
      </c>
      <c r="D268" s="51" t="s">
        <v>108</v>
      </c>
      <c r="E268" s="53"/>
      <c r="F268" s="53"/>
      <c r="G268" s="62"/>
      <c r="H268" s="53"/>
      <c r="I268" s="53"/>
      <c r="J268" s="53"/>
      <c r="K268" s="53"/>
      <c r="L268" s="53">
        <f t="shared" si="2"/>
        <v>302720</v>
      </c>
      <c r="M268" s="53">
        <f t="shared" si="3"/>
        <v>360763.8</v>
      </c>
      <c r="N268" s="53" t="b">
        <f t="shared" si="4"/>
        <v>0</v>
      </c>
      <c r="O268" s="51">
        <v>266.0</v>
      </c>
      <c r="P268" s="53"/>
      <c r="Q268" s="53"/>
      <c r="R268" s="53"/>
      <c r="S268" s="53"/>
      <c r="T268" s="53"/>
      <c r="U268" s="53"/>
      <c r="V268" s="53"/>
      <c r="W268" s="53"/>
      <c r="X268" s="53"/>
      <c r="Y268" s="53"/>
    </row>
    <row r="269">
      <c r="A269" s="53" t="str">
        <f t="shared" si="1"/>
        <v>TRNCHNQICHNXI</v>
      </c>
      <c r="B269" s="62" t="s">
        <v>822</v>
      </c>
      <c r="C269" s="62" t="s">
        <v>31</v>
      </c>
      <c r="D269" s="51" t="s">
        <v>108</v>
      </c>
      <c r="E269" s="53"/>
      <c r="F269" s="53"/>
      <c r="G269" s="62"/>
      <c r="H269" s="53"/>
      <c r="I269" s="53"/>
      <c r="J269" s="53"/>
      <c r="K269" s="53"/>
      <c r="L269" s="53">
        <f t="shared" si="2"/>
        <v>303499.4</v>
      </c>
      <c r="M269" s="53">
        <f t="shared" si="3"/>
        <v>361001.6</v>
      </c>
      <c r="N269" s="53" t="b">
        <f t="shared" si="4"/>
        <v>0</v>
      </c>
      <c r="O269" s="51">
        <v>267.0</v>
      </c>
      <c r="P269" s="53"/>
      <c r="Q269" s="53"/>
      <c r="R269" s="53"/>
      <c r="S269" s="53"/>
      <c r="T269" s="53"/>
      <c r="U269" s="53"/>
      <c r="V269" s="53"/>
      <c r="W269" s="53"/>
      <c r="X269" s="53"/>
      <c r="Y269" s="53"/>
    </row>
    <row r="270">
      <c r="A270" s="53" t="str">
        <f t="shared" si="1"/>
        <v>TRNCHNSCCHNSI</v>
      </c>
      <c r="B270" s="62" t="s">
        <v>803</v>
      </c>
      <c r="C270" s="62" t="s">
        <v>809</v>
      </c>
      <c r="D270" s="51" t="s">
        <v>108</v>
      </c>
      <c r="E270" s="53"/>
      <c r="F270" s="53"/>
      <c r="G270" s="62"/>
      <c r="H270" s="53"/>
      <c r="I270" s="53"/>
      <c r="J270" s="53"/>
      <c r="K270" s="53"/>
      <c r="L270" s="53">
        <f t="shared" si="2"/>
        <v>304278.8</v>
      </c>
      <c r="M270" s="53">
        <f t="shared" si="3"/>
        <v>361239.4</v>
      </c>
      <c r="N270" s="53" t="b">
        <f t="shared" si="4"/>
        <v>0</v>
      </c>
      <c r="O270" s="51">
        <v>268.0</v>
      </c>
      <c r="P270" s="53"/>
      <c r="Q270" s="53"/>
      <c r="R270" s="53"/>
      <c r="S270" s="53"/>
      <c r="T270" s="53"/>
      <c r="U270" s="53"/>
      <c r="V270" s="53"/>
      <c r="W270" s="53"/>
      <c r="X270" s="53"/>
      <c r="Y270" s="53"/>
    </row>
    <row r="271">
      <c r="A271" s="53" t="str">
        <f t="shared" si="1"/>
        <v>TRNCHNSCCHNTI</v>
      </c>
      <c r="B271" s="62" t="s">
        <v>803</v>
      </c>
      <c r="C271" s="62" t="s">
        <v>101</v>
      </c>
      <c r="D271" s="51" t="s">
        <v>108</v>
      </c>
      <c r="E271" s="53"/>
      <c r="F271" s="53"/>
      <c r="G271" s="62"/>
      <c r="H271" s="53"/>
      <c r="I271" s="53"/>
      <c r="J271" s="53"/>
      <c r="K271" s="53"/>
      <c r="L271" s="53">
        <f t="shared" si="2"/>
        <v>305058.2</v>
      </c>
      <c r="M271" s="53">
        <f t="shared" si="3"/>
        <v>361477.2</v>
      </c>
      <c r="N271" s="53" t="b">
        <f t="shared" si="4"/>
        <v>0</v>
      </c>
      <c r="O271" s="51">
        <v>269.0</v>
      </c>
      <c r="P271" s="53"/>
      <c r="Q271" s="53"/>
      <c r="R271" s="53"/>
      <c r="S271" s="53"/>
      <c r="T271" s="53"/>
      <c r="U271" s="53"/>
      <c r="V271" s="53"/>
      <c r="W271" s="53"/>
      <c r="X271" s="53"/>
      <c r="Y271" s="53"/>
    </row>
    <row r="272">
      <c r="A272" s="53" t="str">
        <f t="shared" si="1"/>
        <v>TRNCHNSCCHNYU</v>
      </c>
      <c r="B272" s="62" t="s">
        <v>803</v>
      </c>
      <c r="C272" s="62" t="s">
        <v>855</v>
      </c>
      <c r="D272" s="51" t="s">
        <v>108</v>
      </c>
      <c r="E272" s="53"/>
      <c r="F272" s="53"/>
      <c r="G272" s="62"/>
      <c r="H272" s="53"/>
      <c r="I272" s="53"/>
      <c r="J272" s="53"/>
      <c r="K272" s="53"/>
      <c r="L272" s="53">
        <f t="shared" si="2"/>
        <v>305837.6</v>
      </c>
      <c r="M272" s="53">
        <f t="shared" si="3"/>
        <v>361715</v>
      </c>
      <c r="N272" s="53" t="b">
        <f t="shared" si="4"/>
        <v>0</v>
      </c>
      <c r="O272" s="51">
        <v>270.0</v>
      </c>
      <c r="P272" s="53"/>
      <c r="Q272" s="53"/>
      <c r="R272" s="53"/>
      <c r="S272" s="53"/>
      <c r="T272" s="53"/>
      <c r="U272" s="53"/>
      <c r="V272" s="53"/>
      <c r="W272" s="53"/>
      <c r="X272" s="53"/>
      <c r="Y272" s="53"/>
    </row>
    <row r="273">
      <c r="A273" s="53" t="str">
        <f t="shared" si="1"/>
        <v>TRNCHNSCCHNZH</v>
      </c>
      <c r="B273" s="62" t="s">
        <v>803</v>
      </c>
      <c r="C273" s="62" t="s">
        <v>788</v>
      </c>
      <c r="D273" s="51" t="s">
        <v>108</v>
      </c>
      <c r="E273" s="53"/>
      <c r="F273" s="53"/>
      <c r="G273" s="62"/>
      <c r="H273" s="53"/>
      <c r="I273" s="53"/>
      <c r="J273" s="53"/>
      <c r="K273" s="53"/>
      <c r="L273" s="53">
        <f t="shared" si="2"/>
        <v>306617</v>
      </c>
      <c r="M273" s="53">
        <f t="shared" si="3"/>
        <v>361952.8</v>
      </c>
      <c r="N273" s="53" t="b">
        <f t="shared" si="4"/>
        <v>0</v>
      </c>
      <c r="O273" s="51">
        <v>271.0</v>
      </c>
      <c r="P273" s="53"/>
      <c r="Q273" s="53"/>
      <c r="R273" s="53"/>
      <c r="S273" s="53"/>
      <c r="T273" s="53"/>
      <c r="U273" s="53"/>
      <c r="V273" s="53"/>
      <c r="W273" s="53"/>
      <c r="X273" s="53"/>
      <c r="Y273" s="53"/>
    </row>
    <row r="274">
      <c r="A274" s="53" t="str">
        <f t="shared" si="1"/>
        <v>TRNCHNSDCHNSX</v>
      </c>
      <c r="B274" s="62" t="s">
        <v>786</v>
      </c>
      <c r="C274" s="62" t="s">
        <v>811</v>
      </c>
      <c r="D274" s="51" t="s">
        <v>108</v>
      </c>
      <c r="E274" s="53"/>
      <c r="F274" s="53"/>
      <c r="G274" s="62"/>
      <c r="H274" s="53"/>
      <c r="I274" s="53"/>
      <c r="J274" s="53"/>
      <c r="K274" s="53"/>
      <c r="L274" s="53">
        <f t="shared" si="2"/>
        <v>307396.4</v>
      </c>
      <c r="M274" s="53">
        <f t="shared" si="3"/>
        <v>362190.6</v>
      </c>
      <c r="N274" s="53" t="b">
        <f t="shared" si="4"/>
        <v>0</v>
      </c>
      <c r="O274" s="51">
        <v>272.0</v>
      </c>
      <c r="P274" s="53"/>
      <c r="Q274" s="53"/>
      <c r="R274" s="53"/>
      <c r="S274" s="53"/>
      <c r="T274" s="53"/>
      <c r="U274" s="53"/>
      <c r="V274" s="53"/>
      <c r="W274" s="53"/>
      <c r="X274" s="53"/>
      <c r="Y274" s="53"/>
    </row>
    <row r="275">
      <c r="A275" s="53" t="str">
        <f t="shared" si="1"/>
        <v>TRNCHNSDCHNTJ</v>
      </c>
      <c r="B275" s="62" t="s">
        <v>786</v>
      </c>
      <c r="C275" s="62" t="s">
        <v>794</v>
      </c>
      <c r="D275" s="51" t="s">
        <v>108</v>
      </c>
      <c r="E275" s="53"/>
      <c r="F275" s="53"/>
      <c r="G275" s="62"/>
      <c r="H275" s="53"/>
      <c r="I275" s="53"/>
      <c r="J275" s="53"/>
      <c r="K275" s="53"/>
      <c r="L275" s="53">
        <f t="shared" si="2"/>
        <v>308175.8</v>
      </c>
      <c r="M275" s="53">
        <f t="shared" si="3"/>
        <v>362428.4</v>
      </c>
      <c r="N275" s="53" t="b">
        <f t="shared" si="4"/>
        <v>0</v>
      </c>
      <c r="O275" s="51">
        <v>273.0</v>
      </c>
      <c r="P275" s="53"/>
      <c r="Q275" s="53"/>
      <c r="R275" s="53"/>
      <c r="S275" s="53"/>
      <c r="T275" s="53"/>
      <c r="U275" s="53"/>
      <c r="V275" s="53"/>
      <c r="W275" s="53"/>
      <c r="X275" s="53"/>
      <c r="Y275" s="53"/>
    </row>
    <row r="276">
      <c r="A276" s="53" t="str">
        <f t="shared" si="1"/>
        <v>TRNCHNSDKORXX</v>
      </c>
      <c r="B276" s="62" t="s">
        <v>786</v>
      </c>
      <c r="C276" s="62" t="s">
        <v>239</v>
      </c>
      <c r="D276" s="51" t="s">
        <v>28</v>
      </c>
      <c r="E276" s="53"/>
      <c r="F276" s="53"/>
      <c r="G276" s="62"/>
      <c r="H276" s="53"/>
      <c r="I276" s="53"/>
      <c r="J276" s="53"/>
      <c r="K276" s="53"/>
      <c r="L276" s="53">
        <f t="shared" si="2"/>
        <v>308955.2</v>
      </c>
      <c r="M276" s="53">
        <f t="shared" si="3"/>
        <v>362666.2</v>
      </c>
      <c r="N276" s="53" t="b">
        <f t="shared" si="4"/>
        <v>0</v>
      </c>
      <c r="O276" s="51">
        <v>274.0</v>
      </c>
      <c r="P276" s="53"/>
      <c r="Q276" s="53"/>
      <c r="R276" s="53"/>
      <c r="S276" s="53"/>
      <c r="T276" s="53"/>
      <c r="U276" s="53"/>
      <c r="V276" s="53"/>
      <c r="W276" s="53"/>
      <c r="X276" s="53"/>
      <c r="Y276" s="53"/>
    </row>
    <row r="277">
      <c r="A277" s="53" t="str">
        <f t="shared" si="1"/>
        <v>TRNCHNSDPRKXX</v>
      </c>
      <c r="B277" s="62" t="s">
        <v>786</v>
      </c>
      <c r="C277" s="62" t="s">
        <v>328</v>
      </c>
      <c r="D277" s="51" t="s">
        <v>28</v>
      </c>
      <c r="E277" s="53"/>
      <c r="F277" s="53"/>
      <c r="G277" s="62"/>
      <c r="H277" s="53"/>
      <c r="I277" s="53"/>
      <c r="J277" s="53"/>
      <c r="K277" s="53"/>
      <c r="L277" s="53">
        <f t="shared" si="2"/>
        <v>309734.6</v>
      </c>
      <c r="M277" s="53">
        <f t="shared" si="3"/>
        <v>362904</v>
      </c>
      <c r="N277" s="53" t="b">
        <f t="shared" si="4"/>
        <v>0</v>
      </c>
      <c r="O277" s="51">
        <v>275.0</v>
      </c>
      <c r="P277" s="53"/>
      <c r="Q277" s="53"/>
      <c r="R277" s="53"/>
      <c r="S277" s="53"/>
      <c r="T277" s="53"/>
      <c r="U277" s="53"/>
      <c r="V277" s="53"/>
      <c r="W277" s="53"/>
      <c r="X277" s="53"/>
      <c r="Y277" s="53"/>
    </row>
    <row r="278">
      <c r="A278" s="53" t="str">
        <f t="shared" si="1"/>
        <v>TRNCHNSHCHNZH</v>
      </c>
      <c r="B278" s="62" t="s">
        <v>935</v>
      </c>
      <c r="C278" s="62" t="s">
        <v>788</v>
      </c>
      <c r="D278" s="51" t="s">
        <v>108</v>
      </c>
      <c r="E278" s="53"/>
      <c r="F278" s="53"/>
      <c r="G278" s="62"/>
      <c r="H278" s="53"/>
      <c r="I278" s="53"/>
      <c r="J278" s="53"/>
      <c r="K278" s="53"/>
      <c r="L278" s="53">
        <f t="shared" si="2"/>
        <v>310514</v>
      </c>
      <c r="M278" s="53">
        <f t="shared" si="3"/>
        <v>363141.8</v>
      </c>
      <c r="N278" s="53" t="b">
        <f t="shared" si="4"/>
        <v>0</v>
      </c>
      <c r="O278" s="51">
        <v>276.0</v>
      </c>
      <c r="P278" s="53"/>
      <c r="Q278" s="53"/>
      <c r="R278" s="53"/>
      <c r="S278" s="53"/>
      <c r="T278" s="53"/>
      <c r="U278" s="53"/>
      <c r="V278" s="53"/>
      <c r="W278" s="53"/>
      <c r="X278" s="53"/>
      <c r="Y278" s="53"/>
    </row>
    <row r="279">
      <c r="A279" s="53" t="str">
        <f t="shared" si="1"/>
        <v>TRNCHNSICHNSX</v>
      </c>
      <c r="B279" s="62" t="s">
        <v>809</v>
      </c>
      <c r="C279" s="62" t="s">
        <v>811</v>
      </c>
      <c r="D279" s="51" t="s">
        <v>108</v>
      </c>
      <c r="E279" s="53"/>
      <c r="F279" s="53"/>
      <c r="G279" s="62"/>
      <c r="H279" s="53"/>
      <c r="I279" s="53"/>
      <c r="J279" s="53"/>
      <c r="K279" s="53"/>
      <c r="L279" s="53">
        <f t="shared" si="2"/>
        <v>311293.4</v>
      </c>
      <c r="M279" s="53">
        <f t="shared" si="3"/>
        <v>363379.6</v>
      </c>
      <c r="N279" s="53" t="b">
        <f t="shared" si="4"/>
        <v>0</v>
      </c>
      <c r="O279" s="51">
        <v>277.0</v>
      </c>
      <c r="P279" s="53"/>
      <c r="Q279" s="53"/>
      <c r="R279" s="53"/>
      <c r="S279" s="53"/>
      <c r="T279" s="53"/>
      <c r="U279" s="53"/>
      <c r="V279" s="53"/>
      <c r="W279" s="53"/>
      <c r="X279" s="53"/>
      <c r="Y279" s="53"/>
    </row>
    <row r="280">
      <c r="A280" s="53" t="str">
        <f t="shared" si="1"/>
        <v>TRNCHNTICHNXI</v>
      </c>
      <c r="B280" s="62" t="s">
        <v>101</v>
      </c>
      <c r="C280" s="62" t="s">
        <v>31</v>
      </c>
      <c r="D280" s="51" t="s">
        <v>108</v>
      </c>
      <c r="E280" s="53"/>
      <c r="F280" s="53"/>
      <c r="G280" s="62"/>
      <c r="H280" s="53"/>
      <c r="J280" s="53"/>
      <c r="K280" s="53"/>
      <c r="L280" s="53">
        <f t="shared" si="2"/>
        <v>312072.8</v>
      </c>
      <c r="M280" s="53">
        <f t="shared" si="3"/>
        <v>363617.4</v>
      </c>
      <c r="N280" s="53" t="b">
        <f t="shared" si="4"/>
        <v>0</v>
      </c>
      <c r="O280" s="51">
        <v>278.0</v>
      </c>
      <c r="P280" s="53"/>
      <c r="Q280" s="53"/>
      <c r="R280" s="53"/>
      <c r="S280" s="53"/>
      <c r="T280" s="53"/>
      <c r="U280" s="53"/>
      <c r="V280" s="53"/>
      <c r="W280" s="53"/>
      <c r="X280" s="53"/>
      <c r="Y280" s="53"/>
    </row>
    <row r="281">
      <c r="A281" s="53" t="str">
        <f t="shared" si="1"/>
        <v>TRNCHNTICHNYU</v>
      </c>
      <c r="B281" s="62" t="s">
        <v>101</v>
      </c>
      <c r="C281" s="62" t="s">
        <v>855</v>
      </c>
      <c r="D281" s="51" t="s">
        <v>108</v>
      </c>
      <c r="E281" s="53"/>
      <c r="F281" s="53"/>
      <c r="G281" s="62"/>
      <c r="H281" s="53"/>
      <c r="J281" s="53"/>
      <c r="K281" s="53"/>
      <c r="L281" s="53">
        <f t="shared" si="2"/>
        <v>312852.2</v>
      </c>
      <c r="M281" s="53">
        <f t="shared" si="3"/>
        <v>363855.2</v>
      </c>
      <c r="N281" s="53" t="b">
        <f t="shared" si="4"/>
        <v>0</v>
      </c>
      <c r="O281" s="51">
        <v>279.0</v>
      </c>
      <c r="P281" s="53"/>
      <c r="Q281" s="53"/>
      <c r="R281" s="53"/>
      <c r="S281" s="53"/>
      <c r="T281" s="53"/>
      <c r="U281" s="53"/>
      <c r="V281" s="53"/>
      <c r="W281" s="53"/>
      <c r="X281" s="53"/>
      <c r="Y281" s="53"/>
    </row>
    <row r="282">
      <c r="A282" s="53" t="str">
        <f t="shared" si="1"/>
        <v>TRNCHNTIINDNE</v>
      </c>
      <c r="B282" s="62" t="s">
        <v>101</v>
      </c>
      <c r="C282" s="62" t="s">
        <v>91</v>
      </c>
      <c r="D282" s="51" t="s">
        <v>108</v>
      </c>
      <c r="E282" s="53"/>
      <c r="F282" s="53"/>
      <c r="G282" s="62"/>
      <c r="H282" s="53"/>
      <c r="J282" s="53"/>
      <c r="K282" s="53"/>
      <c r="L282" s="53">
        <f t="shared" si="2"/>
        <v>313631.6</v>
      </c>
      <c r="M282" s="53">
        <f t="shared" si="3"/>
        <v>364093</v>
      </c>
      <c r="N282" s="53" t="b">
        <f t="shared" si="4"/>
        <v>0</v>
      </c>
      <c r="O282" s="51">
        <v>280.0</v>
      </c>
      <c r="P282" s="53"/>
      <c r="Q282" s="53"/>
      <c r="R282" s="53"/>
      <c r="S282" s="53"/>
      <c r="T282" s="53"/>
      <c r="U282" s="53"/>
      <c r="V282" s="53"/>
      <c r="W282" s="53"/>
      <c r="X282" s="53"/>
      <c r="Y282" s="53"/>
    </row>
    <row r="283">
      <c r="A283" s="53" t="str">
        <f t="shared" si="1"/>
        <v>TRNCHNTIINDNO</v>
      </c>
      <c r="B283" s="62" t="s">
        <v>101</v>
      </c>
      <c r="C283" s="62" t="s">
        <v>141</v>
      </c>
      <c r="D283" s="51" t="s">
        <v>108</v>
      </c>
      <c r="E283" s="53"/>
      <c r="F283" s="53"/>
      <c r="G283" s="62"/>
      <c r="H283" s="53"/>
      <c r="I283" s="53"/>
      <c r="J283" s="53"/>
      <c r="K283" s="53"/>
      <c r="L283" s="53">
        <f t="shared" si="2"/>
        <v>314411</v>
      </c>
      <c r="M283" s="53">
        <f t="shared" si="3"/>
        <v>364330.8</v>
      </c>
      <c r="N283" s="53" t="b">
        <f t="shared" si="4"/>
        <v>0</v>
      </c>
      <c r="O283" s="51">
        <v>281.0</v>
      </c>
      <c r="P283" s="53"/>
      <c r="Q283" s="53"/>
      <c r="R283" s="53"/>
      <c r="S283" s="53"/>
      <c r="T283" s="53"/>
      <c r="U283" s="53"/>
      <c r="V283" s="53"/>
      <c r="W283" s="53"/>
      <c r="X283" s="53"/>
      <c r="Y283" s="53"/>
    </row>
    <row r="284">
      <c r="A284" s="53" t="str">
        <f t="shared" si="1"/>
        <v>TRNCHNTIMMRXX</v>
      </c>
      <c r="B284" s="62" t="s">
        <v>101</v>
      </c>
      <c r="C284" s="62" t="s">
        <v>147</v>
      </c>
      <c r="D284" s="51" t="s">
        <v>108</v>
      </c>
      <c r="E284" s="53"/>
      <c r="F284" s="53"/>
      <c r="G284" s="62"/>
      <c r="H284" s="53"/>
      <c r="I284" s="53"/>
      <c r="J284" s="53"/>
      <c r="K284" s="53"/>
      <c r="L284" s="53">
        <f t="shared" si="2"/>
        <v>315190.4</v>
      </c>
      <c r="M284" s="53">
        <f t="shared" si="3"/>
        <v>364568.6</v>
      </c>
      <c r="N284" s="53" t="b">
        <f t="shared" si="4"/>
        <v>0</v>
      </c>
      <c r="O284" s="51">
        <v>282.0</v>
      </c>
      <c r="P284" s="53"/>
      <c r="Q284" s="53"/>
      <c r="R284" s="53"/>
      <c r="S284" s="53"/>
      <c r="T284" s="53"/>
      <c r="U284" s="53"/>
      <c r="V284" s="53"/>
      <c r="W284" s="53"/>
      <c r="X284" s="53"/>
      <c r="Y284" s="53"/>
    </row>
    <row r="285">
      <c r="A285" s="53" t="str">
        <f t="shared" si="1"/>
        <v>TRNCHNTINPLXX</v>
      </c>
      <c r="B285" s="62" t="s">
        <v>101</v>
      </c>
      <c r="C285" s="62" t="s">
        <v>989</v>
      </c>
      <c r="D285" s="51" t="s">
        <v>108</v>
      </c>
      <c r="E285" s="53"/>
      <c r="F285" s="53"/>
      <c r="G285" s="62"/>
      <c r="H285" s="53"/>
      <c r="I285" s="53"/>
      <c r="J285" s="53"/>
      <c r="K285" s="53"/>
      <c r="L285" s="53">
        <f t="shared" si="2"/>
        <v>315969.8</v>
      </c>
      <c r="M285" s="53">
        <f t="shared" si="3"/>
        <v>364806.4</v>
      </c>
      <c r="N285" s="53" t="b">
        <f t="shared" si="4"/>
        <v>0</v>
      </c>
      <c r="O285" s="51">
        <v>283.0</v>
      </c>
      <c r="P285" s="53"/>
      <c r="Q285" s="53"/>
      <c r="R285" s="53"/>
      <c r="S285" s="53"/>
      <c r="T285" s="53"/>
      <c r="U285" s="53"/>
      <c r="V285" s="53"/>
      <c r="W285" s="53"/>
      <c r="X285" s="53"/>
      <c r="Y285" s="53"/>
    </row>
    <row r="286">
      <c r="A286" s="53" t="str">
        <f t="shared" si="1"/>
        <v>TRNCHNTIPAKXX</v>
      </c>
      <c r="B286" s="62" t="s">
        <v>101</v>
      </c>
      <c r="C286" s="62" t="s">
        <v>41</v>
      </c>
      <c r="D286" s="51" t="s">
        <v>108</v>
      </c>
      <c r="E286" s="53"/>
      <c r="F286" s="53"/>
      <c r="G286" s="62"/>
      <c r="H286" s="53"/>
      <c r="I286" s="53"/>
      <c r="J286" s="53"/>
      <c r="K286" s="53"/>
      <c r="L286" s="53">
        <f t="shared" si="2"/>
        <v>316749.2</v>
      </c>
      <c r="M286" s="53">
        <f t="shared" si="3"/>
        <v>365044.2</v>
      </c>
      <c r="N286" s="53" t="b">
        <f t="shared" si="4"/>
        <v>0</v>
      </c>
      <c r="O286" s="51">
        <v>284.0</v>
      </c>
      <c r="P286" s="53"/>
      <c r="Q286" s="53"/>
      <c r="R286" s="53"/>
      <c r="S286" s="53"/>
      <c r="T286" s="53"/>
      <c r="U286" s="53"/>
      <c r="V286" s="53"/>
      <c r="W286" s="53"/>
      <c r="X286" s="53"/>
      <c r="Y286" s="53"/>
    </row>
    <row r="287">
      <c r="A287" s="53" t="str">
        <f t="shared" si="1"/>
        <v>TRNCHNXIINDNO</v>
      </c>
      <c r="B287" s="62" t="s">
        <v>31</v>
      </c>
      <c r="C287" s="62" t="s">
        <v>141</v>
      </c>
      <c r="D287" s="51" t="s">
        <v>108</v>
      </c>
      <c r="E287" s="53"/>
      <c r="F287" s="53"/>
      <c r="G287" s="62"/>
      <c r="H287" s="53"/>
      <c r="I287" s="53"/>
      <c r="J287" s="53"/>
      <c r="K287" s="53"/>
      <c r="L287" s="53">
        <f t="shared" si="2"/>
        <v>317528.6</v>
      </c>
      <c r="M287" s="53">
        <f t="shared" si="3"/>
        <v>365282</v>
      </c>
      <c r="N287" s="53" t="b">
        <f t="shared" si="4"/>
        <v>0</v>
      </c>
      <c r="O287" s="51">
        <v>285.0</v>
      </c>
      <c r="P287" s="53"/>
      <c r="Q287" s="53"/>
      <c r="R287" s="53"/>
      <c r="S287" s="53"/>
      <c r="T287" s="53"/>
      <c r="U287" s="53"/>
      <c r="V287" s="53"/>
      <c r="W287" s="53"/>
      <c r="X287" s="53"/>
      <c r="Y287" s="53"/>
    </row>
    <row r="288">
      <c r="A288" s="53" t="str">
        <f t="shared" si="1"/>
        <v>TRNCHNXIKAZXX</v>
      </c>
      <c r="B288" s="62" t="s">
        <v>31</v>
      </c>
      <c r="C288" s="62" t="s">
        <v>1000</v>
      </c>
      <c r="D288" s="51" t="s">
        <v>108</v>
      </c>
      <c r="E288" s="53"/>
      <c r="F288" s="53"/>
      <c r="G288" s="62"/>
      <c r="H288" s="53"/>
      <c r="I288" s="53"/>
      <c r="J288" s="53"/>
      <c r="K288" s="53"/>
      <c r="L288" s="53">
        <f t="shared" si="2"/>
        <v>318308</v>
      </c>
      <c r="M288" s="53">
        <f t="shared" si="3"/>
        <v>365519.8</v>
      </c>
      <c r="N288" s="53" t="b">
        <f t="shared" si="4"/>
        <v>0</v>
      </c>
      <c r="O288" s="51">
        <v>286.0</v>
      </c>
      <c r="P288" s="53"/>
      <c r="Q288" s="53"/>
      <c r="R288" s="53"/>
      <c r="S288" s="53"/>
      <c r="T288" s="53"/>
      <c r="U288" s="53"/>
      <c r="V288" s="53"/>
      <c r="W288" s="53"/>
      <c r="X288" s="53"/>
      <c r="Y288" s="53"/>
    </row>
    <row r="289">
      <c r="A289" s="53" t="str">
        <f t="shared" si="1"/>
        <v>TRNCHNXIKGZXX</v>
      </c>
      <c r="B289" s="62" t="s">
        <v>31</v>
      </c>
      <c r="C289" s="62" t="s">
        <v>1004</v>
      </c>
      <c r="D289" s="51" t="s">
        <v>108</v>
      </c>
      <c r="E289" s="53"/>
      <c r="F289" s="53"/>
      <c r="G289" s="62"/>
      <c r="H289" s="53"/>
      <c r="I289" s="53"/>
      <c r="J289" s="53"/>
      <c r="K289" s="53"/>
      <c r="L289" s="53">
        <f t="shared" si="2"/>
        <v>319087.4</v>
      </c>
      <c r="M289" s="53">
        <f t="shared" si="3"/>
        <v>365757.6</v>
      </c>
      <c r="N289" s="53" t="b">
        <f t="shared" si="4"/>
        <v>0</v>
      </c>
      <c r="O289" s="51">
        <v>287.0</v>
      </c>
      <c r="P289" s="53"/>
      <c r="Q289" s="53"/>
      <c r="R289" s="53"/>
      <c r="S289" s="53"/>
      <c r="T289" s="53"/>
      <c r="U289" s="53"/>
      <c r="V289" s="53"/>
      <c r="W289" s="53"/>
      <c r="X289" s="53"/>
      <c r="Y289" s="53"/>
    </row>
    <row r="290">
      <c r="A290" s="53" t="str">
        <f t="shared" si="1"/>
        <v>TRNCHNXIMNGXX</v>
      </c>
      <c r="B290" s="62" t="s">
        <v>31</v>
      </c>
      <c r="C290" s="62" t="s">
        <v>831</v>
      </c>
      <c r="D290" s="51" t="s">
        <v>108</v>
      </c>
      <c r="E290" s="53"/>
      <c r="F290" s="53"/>
      <c r="G290" s="62"/>
      <c r="H290" s="53"/>
      <c r="I290" s="53"/>
      <c r="J290" s="53"/>
      <c r="K290" s="53"/>
      <c r="L290" s="53">
        <f t="shared" si="2"/>
        <v>319866.8</v>
      </c>
      <c r="M290" s="53">
        <f t="shared" si="3"/>
        <v>365995.4</v>
      </c>
      <c r="N290" s="53" t="b">
        <f t="shared" si="4"/>
        <v>0</v>
      </c>
      <c r="O290" s="51">
        <v>288.0</v>
      </c>
      <c r="P290" s="53"/>
      <c r="Q290" s="53"/>
      <c r="R290" s="53"/>
      <c r="S290" s="53"/>
      <c r="T290" s="53"/>
      <c r="U290" s="53"/>
      <c r="V290" s="53"/>
      <c r="W290" s="53"/>
      <c r="X290" s="53"/>
      <c r="Y290" s="53"/>
    </row>
    <row r="291">
      <c r="A291" s="53" t="str">
        <f t="shared" si="1"/>
        <v>TRNCHNXIPAKXX</v>
      </c>
      <c r="B291" s="62" t="s">
        <v>31</v>
      </c>
      <c r="C291" s="62" t="s">
        <v>41</v>
      </c>
      <c r="D291" s="51" t="s">
        <v>108</v>
      </c>
      <c r="E291" s="53"/>
      <c r="F291" s="53"/>
      <c r="G291" s="62"/>
      <c r="H291" s="53"/>
      <c r="I291" s="53"/>
      <c r="J291" s="53"/>
      <c r="K291" s="53"/>
      <c r="L291" s="53">
        <f t="shared" si="2"/>
        <v>320646.2</v>
      </c>
      <c r="M291" s="53">
        <f t="shared" si="3"/>
        <v>366233.2</v>
      </c>
      <c r="N291" s="53" t="b">
        <f t="shared" si="4"/>
        <v>0</v>
      </c>
      <c r="O291" s="51">
        <v>289.0</v>
      </c>
      <c r="P291" s="53"/>
      <c r="Q291" s="53"/>
      <c r="R291" s="53"/>
      <c r="S291" s="53"/>
      <c r="T291" s="53"/>
      <c r="U291" s="53"/>
      <c r="V291" s="53"/>
      <c r="W291" s="53"/>
      <c r="X291" s="53"/>
      <c r="Y291" s="53"/>
    </row>
    <row r="292">
      <c r="A292" s="53" t="str">
        <f t="shared" si="1"/>
        <v>TRNCHNXIRUSSI</v>
      </c>
      <c r="B292" s="62" t="s">
        <v>31</v>
      </c>
      <c r="C292" s="62" t="s">
        <v>905</v>
      </c>
      <c r="D292" s="51" t="s">
        <v>108</v>
      </c>
      <c r="E292" s="53"/>
      <c r="F292" s="53"/>
      <c r="G292" s="62"/>
      <c r="H292" s="53"/>
      <c r="I292" s="53"/>
      <c r="J292" s="53"/>
      <c r="K292" s="53"/>
      <c r="L292" s="53">
        <f t="shared" si="2"/>
        <v>321425.6</v>
      </c>
      <c r="M292" s="53">
        <f t="shared" si="3"/>
        <v>366471</v>
      </c>
      <c r="N292" s="53" t="b">
        <f t="shared" si="4"/>
        <v>0</v>
      </c>
      <c r="O292" s="51">
        <v>290.0</v>
      </c>
      <c r="P292" s="53"/>
      <c r="Q292" s="53"/>
      <c r="R292" s="53"/>
      <c r="S292" s="53"/>
      <c r="T292" s="53"/>
      <c r="U292" s="53"/>
      <c r="V292" s="53"/>
      <c r="W292" s="53"/>
      <c r="X292" s="53"/>
      <c r="Y292" s="53"/>
    </row>
    <row r="293">
      <c r="A293" s="53" t="str">
        <f t="shared" si="1"/>
        <v>TRNCHNXITJKXX</v>
      </c>
      <c r="B293" s="62" t="s">
        <v>31</v>
      </c>
      <c r="C293" s="62" t="s">
        <v>214</v>
      </c>
      <c r="D293" s="51" t="s">
        <v>108</v>
      </c>
      <c r="E293" s="53"/>
      <c r="F293" s="53"/>
      <c r="G293" s="62"/>
      <c r="H293" s="53"/>
      <c r="I293" s="53"/>
      <c r="J293" s="53"/>
      <c r="K293" s="53"/>
      <c r="L293" s="53">
        <f t="shared" si="2"/>
        <v>322205</v>
      </c>
      <c r="M293" s="53">
        <f t="shared" si="3"/>
        <v>366708.8</v>
      </c>
      <c r="N293" s="53" t="b">
        <f t="shared" si="4"/>
        <v>0</v>
      </c>
      <c r="O293" s="51">
        <v>291.0</v>
      </c>
      <c r="P293" s="53"/>
      <c r="Q293" s="53"/>
      <c r="R293" s="53"/>
      <c r="S293" s="53"/>
      <c r="T293" s="53"/>
      <c r="U293" s="53"/>
      <c r="V293" s="53"/>
      <c r="W293" s="53"/>
      <c r="X293" s="53"/>
      <c r="Y293" s="53"/>
    </row>
    <row r="294">
      <c r="A294" s="53" t="str">
        <f t="shared" si="1"/>
        <v>TRNCHNYUCHNZH</v>
      </c>
      <c r="B294" s="62" t="s">
        <v>855</v>
      </c>
      <c r="C294" s="62" t="s">
        <v>788</v>
      </c>
      <c r="D294" s="51" t="s">
        <v>108</v>
      </c>
      <c r="E294" s="53"/>
      <c r="F294" s="53"/>
      <c r="G294" s="62"/>
      <c r="H294" s="53"/>
      <c r="I294" s="53"/>
      <c r="J294" s="53"/>
      <c r="K294" s="53"/>
      <c r="L294" s="53">
        <f t="shared" si="2"/>
        <v>322984.4</v>
      </c>
      <c r="M294" s="53">
        <f t="shared" si="3"/>
        <v>366946.6</v>
      </c>
      <c r="N294" s="53" t="b">
        <f t="shared" si="4"/>
        <v>0</v>
      </c>
      <c r="O294" s="51">
        <v>292.0</v>
      </c>
      <c r="P294" s="53"/>
      <c r="Q294" s="53"/>
      <c r="R294" s="53"/>
      <c r="S294" s="53"/>
      <c r="T294" s="53"/>
      <c r="U294" s="53"/>
      <c r="V294" s="53"/>
      <c r="W294" s="53"/>
      <c r="X294" s="53"/>
      <c r="Y294" s="53"/>
    </row>
    <row r="295">
      <c r="A295" s="53" t="str">
        <f t="shared" si="1"/>
        <v>TRNCHNYULAOXX</v>
      </c>
      <c r="B295" s="62" t="s">
        <v>855</v>
      </c>
      <c r="C295" s="62" t="s">
        <v>191</v>
      </c>
      <c r="D295" s="51" t="s">
        <v>108</v>
      </c>
      <c r="E295" s="53"/>
      <c r="F295" s="53"/>
      <c r="G295" s="62"/>
      <c r="H295" s="53"/>
      <c r="I295" s="53"/>
      <c r="J295" s="53"/>
      <c r="K295" s="53"/>
      <c r="L295" s="53">
        <f t="shared" si="2"/>
        <v>323763.8</v>
      </c>
      <c r="M295" s="53">
        <f t="shared" si="3"/>
        <v>367184.4</v>
      </c>
      <c r="N295" s="53" t="b">
        <f t="shared" si="4"/>
        <v>0</v>
      </c>
      <c r="O295" s="51">
        <v>293.0</v>
      </c>
      <c r="P295" s="53"/>
      <c r="Q295" s="53"/>
      <c r="R295" s="53"/>
      <c r="S295" s="53"/>
      <c r="T295" s="53"/>
      <c r="U295" s="53"/>
      <c r="V295" s="53"/>
      <c r="W295" s="53"/>
      <c r="X295" s="53"/>
      <c r="Y295" s="53"/>
    </row>
    <row r="296">
      <c r="A296" s="53" t="str">
        <f t="shared" si="1"/>
        <v>TRNCHNYUMMRXX</v>
      </c>
      <c r="B296" s="62" t="s">
        <v>855</v>
      </c>
      <c r="C296" s="62" t="s">
        <v>147</v>
      </c>
      <c r="D296" s="51" t="s">
        <v>108</v>
      </c>
      <c r="E296" s="53"/>
      <c r="F296" s="53"/>
      <c r="G296" s="62"/>
      <c r="H296" s="53"/>
      <c r="I296" s="53"/>
      <c r="J296" s="53"/>
      <c r="K296" s="53"/>
      <c r="L296" s="53">
        <f t="shared" si="2"/>
        <v>324543.2</v>
      </c>
      <c r="M296" s="53">
        <f t="shared" si="3"/>
        <v>367422.2</v>
      </c>
      <c r="N296" s="53" t="b">
        <f t="shared" si="4"/>
        <v>0</v>
      </c>
      <c r="O296" s="51">
        <v>294.0</v>
      </c>
      <c r="P296" s="53"/>
      <c r="Q296" s="53"/>
      <c r="R296" s="53"/>
      <c r="S296" s="53"/>
      <c r="T296" s="53"/>
      <c r="U296" s="53"/>
      <c r="V296" s="53"/>
      <c r="W296" s="53"/>
      <c r="X296" s="53"/>
      <c r="Y296" s="53"/>
    </row>
    <row r="297">
      <c r="A297" s="53" t="str">
        <f t="shared" si="1"/>
        <v>TRNCHNYUVNMNO</v>
      </c>
      <c r="B297" s="51" t="s">
        <v>855</v>
      </c>
      <c r="C297" s="51" t="s">
        <v>194</v>
      </c>
      <c r="D297" s="51" t="s">
        <v>108</v>
      </c>
      <c r="E297" s="53"/>
      <c r="F297" s="53"/>
      <c r="G297" s="62"/>
      <c r="H297" s="53"/>
      <c r="I297" s="53"/>
      <c r="J297" s="53"/>
      <c r="K297" s="53"/>
      <c r="L297" s="53">
        <f t="shared" si="2"/>
        <v>325322.6</v>
      </c>
      <c r="M297" s="53">
        <f t="shared" si="3"/>
        <v>367660</v>
      </c>
      <c r="N297" s="53" t="b">
        <f t="shared" si="4"/>
        <v>0</v>
      </c>
      <c r="O297" s="51">
        <v>295.0</v>
      </c>
      <c r="P297" s="53"/>
      <c r="Q297" s="53"/>
      <c r="R297" s="53"/>
      <c r="S297" s="53"/>
      <c r="T297" s="53"/>
      <c r="U297" s="53"/>
      <c r="V297" s="53"/>
      <c r="W297" s="53"/>
      <c r="X297" s="53"/>
      <c r="Y297" s="53"/>
    </row>
    <row r="298">
      <c r="A298" s="53" t="str">
        <f t="shared" si="1"/>
        <v>TRNCIVXXGHAXX</v>
      </c>
      <c r="B298" s="62" t="s">
        <v>1266</v>
      </c>
      <c r="C298" s="62" t="s">
        <v>1101</v>
      </c>
      <c r="D298" s="51" t="s">
        <v>108</v>
      </c>
      <c r="E298" s="53"/>
      <c r="F298" s="53"/>
      <c r="G298" s="62"/>
      <c r="H298" s="53"/>
      <c r="I298" s="53"/>
      <c r="J298" s="53"/>
      <c r="K298" s="53"/>
      <c r="L298" s="53">
        <f t="shared" si="2"/>
        <v>326102</v>
      </c>
      <c r="M298" s="53">
        <f t="shared" si="3"/>
        <v>367897.8</v>
      </c>
      <c r="N298" s="53" t="b">
        <f t="shared" si="4"/>
        <v>0</v>
      </c>
      <c r="O298" s="51">
        <v>296.0</v>
      </c>
      <c r="P298" s="53"/>
      <c r="Q298" s="53"/>
      <c r="R298" s="53"/>
      <c r="S298" s="53"/>
      <c r="T298" s="53"/>
      <c r="U298" s="53"/>
      <c r="V298" s="53"/>
      <c r="W298" s="53"/>
      <c r="X298" s="53"/>
      <c r="Y298" s="53"/>
    </row>
    <row r="299">
      <c r="A299" s="53" t="str">
        <f t="shared" si="1"/>
        <v>TRNCIVXXGINXX</v>
      </c>
      <c r="B299" s="62" t="s">
        <v>1266</v>
      </c>
      <c r="C299" s="62" t="s">
        <v>1394</v>
      </c>
      <c r="D299" s="51" t="s">
        <v>108</v>
      </c>
      <c r="E299" s="53"/>
      <c r="F299" s="53"/>
      <c r="G299" s="62"/>
      <c r="H299" s="53"/>
      <c r="I299" s="53"/>
      <c r="J299" s="53"/>
      <c r="K299" s="53"/>
      <c r="L299" s="53">
        <f t="shared" si="2"/>
        <v>326881.4</v>
      </c>
      <c r="M299" s="53">
        <f t="shared" si="3"/>
        <v>368135.6</v>
      </c>
      <c r="N299" s="53" t="b">
        <f t="shared" si="4"/>
        <v>0</v>
      </c>
      <c r="O299" s="51">
        <v>297.0</v>
      </c>
      <c r="P299" s="53"/>
      <c r="Q299" s="53"/>
      <c r="R299" s="53"/>
      <c r="S299" s="53"/>
      <c r="T299" s="53"/>
      <c r="U299" s="53"/>
      <c r="V299" s="53"/>
      <c r="W299" s="53"/>
      <c r="X299" s="53"/>
      <c r="Y299" s="53"/>
    </row>
    <row r="300">
      <c r="A300" s="53" t="str">
        <f t="shared" si="1"/>
        <v>TRNCIVXXLBRXX</v>
      </c>
      <c r="B300" s="62" t="s">
        <v>1266</v>
      </c>
      <c r="C300" s="62" t="s">
        <v>336</v>
      </c>
      <c r="D300" s="51" t="s">
        <v>108</v>
      </c>
      <c r="E300" s="53"/>
      <c r="F300" s="53"/>
      <c r="G300" s="62"/>
      <c r="H300" s="53"/>
      <c r="I300" s="53"/>
      <c r="J300" s="53"/>
      <c r="K300" s="53"/>
      <c r="L300" s="53">
        <f t="shared" si="2"/>
        <v>327660.8</v>
      </c>
      <c r="M300" s="53">
        <f t="shared" si="3"/>
        <v>368373.4</v>
      </c>
      <c r="N300" s="53" t="b">
        <f t="shared" si="4"/>
        <v>0</v>
      </c>
      <c r="O300" s="51">
        <v>298.0</v>
      </c>
      <c r="P300" s="53"/>
      <c r="Q300" s="53"/>
      <c r="R300" s="53"/>
      <c r="S300" s="53"/>
      <c r="T300" s="53"/>
      <c r="U300" s="53"/>
      <c r="V300" s="53"/>
      <c r="W300" s="53"/>
      <c r="X300" s="53"/>
      <c r="Y300" s="53"/>
    </row>
    <row r="301">
      <c r="A301" s="53" t="str">
        <f t="shared" si="1"/>
        <v>TRNCIVXXMLIXX</v>
      </c>
      <c r="B301" s="62" t="s">
        <v>1266</v>
      </c>
      <c r="C301" s="62" t="s">
        <v>1271</v>
      </c>
      <c r="D301" s="51" t="s">
        <v>108</v>
      </c>
      <c r="E301" s="53"/>
      <c r="F301" s="53"/>
      <c r="G301" s="62"/>
      <c r="H301" s="53"/>
      <c r="I301" s="53"/>
      <c r="J301" s="53"/>
      <c r="K301" s="53"/>
      <c r="L301" s="53">
        <f t="shared" si="2"/>
        <v>328440.2</v>
      </c>
      <c r="M301" s="53">
        <f t="shared" si="3"/>
        <v>368611.2</v>
      </c>
      <c r="N301" s="53" t="b">
        <f t="shared" si="4"/>
        <v>0</v>
      </c>
      <c r="O301" s="51">
        <v>299.0</v>
      </c>
      <c r="P301" s="53"/>
      <c r="Q301" s="53"/>
      <c r="R301" s="53"/>
      <c r="S301" s="53"/>
      <c r="T301" s="53"/>
      <c r="U301" s="53"/>
      <c r="V301" s="53"/>
      <c r="W301" s="53"/>
      <c r="X301" s="53"/>
      <c r="Y301" s="53"/>
    </row>
    <row r="302">
      <c r="A302" s="53" t="str">
        <f t="shared" si="1"/>
        <v>TRNCMRXXCOGXX</v>
      </c>
      <c r="B302" s="62" t="s">
        <v>1276</v>
      </c>
      <c r="C302" s="62" t="s">
        <v>1277</v>
      </c>
      <c r="D302" s="51" t="s">
        <v>108</v>
      </c>
      <c r="E302" s="53"/>
      <c r="F302" s="53"/>
      <c r="G302" s="62"/>
      <c r="H302" s="53"/>
      <c r="I302" s="53"/>
      <c r="J302" s="53"/>
      <c r="K302" s="53"/>
      <c r="L302" s="53">
        <f t="shared" si="2"/>
        <v>329219.6</v>
      </c>
      <c r="M302" s="53">
        <f t="shared" si="3"/>
        <v>368849</v>
      </c>
      <c r="N302" s="53" t="b">
        <f t="shared" si="4"/>
        <v>0</v>
      </c>
      <c r="O302" s="51">
        <v>300.0</v>
      </c>
      <c r="P302" s="53"/>
      <c r="Q302" s="53"/>
      <c r="R302" s="53"/>
      <c r="S302" s="53"/>
      <c r="T302" s="53"/>
      <c r="U302" s="53"/>
      <c r="V302" s="53"/>
      <c r="W302" s="53"/>
      <c r="X302" s="53"/>
      <c r="Y302" s="53"/>
    </row>
    <row r="303">
      <c r="A303" s="53" t="str">
        <f t="shared" si="1"/>
        <v>TRNCMRXXGABXX</v>
      </c>
      <c r="B303" s="62" t="s">
        <v>1276</v>
      </c>
      <c r="C303" s="62" t="s">
        <v>1282</v>
      </c>
      <c r="D303" s="51" t="s">
        <v>108</v>
      </c>
      <c r="E303" s="53"/>
      <c r="F303" s="53"/>
      <c r="G303" s="62"/>
      <c r="H303" s="53"/>
      <c r="I303" s="53"/>
      <c r="J303" s="53"/>
      <c r="K303" s="53"/>
      <c r="L303" s="53">
        <f t="shared" si="2"/>
        <v>329999</v>
      </c>
      <c r="M303" s="53">
        <f t="shared" si="3"/>
        <v>369086.8</v>
      </c>
      <c r="N303" s="53" t="b">
        <f t="shared" si="4"/>
        <v>0</v>
      </c>
      <c r="O303" s="51">
        <v>301.0</v>
      </c>
      <c r="P303" s="53"/>
      <c r="Q303" s="53"/>
      <c r="R303" s="53"/>
      <c r="S303" s="53"/>
      <c r="T303" s="53"/>
      <c r="U303" s="53"/>
      <c r="V303" s="53"/>
      <c r="W303" s="53"/>
      <c r="X303" s="53"/>
      <c r="Y303" s="53"/>
    </row>
    <row r="304">
      <c r="A304" s="53" t="str">
        <f t="shared" si="1"/>
        <v>TRNCMRXXGNQXX</v>
      </c>
      <c r="B304" s="62" t="s">
        <v>1276</v>
      </c>
      <c r="C304" s="62" t="s">
        <v>1286</v>
      </c>
      <c r="D304" s="51" t="s">
        <v>108</v>
      </c>
      <c r="E304" s="53"/>
      <c r="F304" s="53"/>
      <c r="G304" s="62"/>
      <c r="I304" s="53"/>
      <c r="J304" s="53"/>
      <c r="K304" s="53"/>
      <c r="L304" s="53">
        <f t="shared" si="2"/>
        <v>330778.4</v>
      </c>
      <c r="M304" s="53">
        <f t="shared" si="3"/>
        <v>369324.6</v>
      </c>
      <c r="N304" s="53" t="b">
        <f t="shared" si="4"/>
        <v>0</v>
      </c>
      <c r="O304" s="51">
        <v>302.0</v>
      </c>
      <c r="P304" s="53"/>
      <c r="Q304" s="53"/>
      <c r="R304" s="53"/>
      <c r="S304" s="53"/>
      <c r="T304" s="53"/>
      <c r="U304" s="53"/>
      <c r="V304" s="53"/>
      <c r="W304" s="53"/>
      <c r="X304" s="53"/>
      <c r="Y304" s="53"/>
    </row>
    <row r="305">
      <c r="A305" s="53" t="str">
        <f t="shared" si="1"/>
        <v>TRNCMRXXNGAXX</v>
      </c>
      <c r="B305" s="62" t="s">
        <v>1276</v>
      </c>
      <c r="C305" s="62" t="s">
        <v>1292</v>
      </c>
      <c r="D305" s="51" t="s">
        <v>108</v>
      </c>
      <c r="E305" s="53"/>
      <c r="F305" s="53"/>
      <c r="G305" s="62"/>
      <c r="H305" s="53"/>
      <c r="I305" s="53"/>
      <c r="J305" s="53"/>
      <c r="K305" s="53"/>
      <c r="L305" s="53">
        <f t="shared" si="2"/>
        <v>331557.8</v>
      </c>
      <c r="M305" s="53">
        <f t="shared" si="3"/>
        <v>369562.4</v>
      </c>
      <c r="N305" s="53" t="b">
        <f t="shared" si="4"/>
        <v>0</v>
      </c>
      <c r="O305" s="51">
        <v>303.0</v>
      </c>
      <c r="P305" s="53"/>
      <c r="Q305" s="53"/>
      <c r="R305" s="53"/>
      <c r="S305" s="53"/>
      <c r="T305" s="53"/>
      <c r="U305" s="53"/>
      <c r="V305" s="53"/>
      <c r="W305" s="53"/>
      <c r="X305" s="53"/>
      <c r="Y305" s="53"/>
    </row>
    <row r="306">
      <c r="A306" s="53" t="str">
        <f t="shared" si="1"/>
        <v>TRNCMRXXTCDXX</v>
      </c>
      <c r="B306" s="62" t="s">
        <v>1276</v>
      </c>
      <c r="C306" s="62" t="s">
        <v>348</v>
      </c>
      <c r="D306" s="51" t="s">
        <v>108</v>
      </c>
      <c r="E306" s="53"/>
      <c r="F306" s="53"/>
      <c r="G306" s="62"/>
      <c r="H306" s="53"/>
      <c r="I306" s="53"/>
      <c r="J306" s="53"/>
      <c r="K306" s="53"/>
      <c r="L306" s="53">
        <f t="shared" si="2"/>
        <v>332337.2</v>
      </c>
      <c r="M306" s="53">
        <f t="shared" si="3"/>
        <v>369800.2</v>
      </c>
      <c r="N306" s="53" t="b">
        <f t="shared" si="4"/>
        <v>0</v>
      </c>
      <c r="O306" s="51">
        <v>304.0</v>
      </c>
      <c r="P306" s="53"/>
      <c r="Q306" s="53"/>
      <c r="R306" s="53"/>
      <c r="S306" s="53"/>
      <c r="T306" s="53"/>
      <c r="U306" s="53"/>
      <c r="V306" s="53"/>
      <c r="W306" s="53"/>
      <c r="X306" s="53"/>
      <c r="Y306" s="53"/>
    </row>
    <row r="307">
      <c r="A307" s="53" t="str">
        <f t="shared" si="1"/>
        <v>TRNCODXXCOGXX</v>
      </c>
      <c r="B307" s="62" t="s">
        <v>1310</v>
      </c>
      <c r="C307" s="62" t="s">
        <v>1277</v>
      </c>
      <c r="D307" s="51" t="s">
        <v>108</v>
      </c>
      <c r="E307" s="53"/>
      <c r="F307" s="53"/>
      <c r="G307" s="62"/>
      <c r="H307" s="53"/>
      <c r="I307" s="53"/>
      <c r="J307" s="53"/>
      <c r="K307" s="53"/>
      <c r="L307" s="53">
        <f t="shared" si="2"/>
        <v>333116.6</v>
      </c>
      <c r="M307" s="53">
        <f t="shared" si="3"/>
        <v>370038</v>
      </c>
      <c r="N307" s="53" t="b">
        <f t="shared" si="4"/>
        <v>0</v>
      </c>
      <c r="O307" s="51">
        <v>305.0</v>
      </c>
      <c r="P307" s="53"/>
      <c r="Q307" s="53"/>
      <c r="R307" s="53"/>
      <c r="S307" s="53"/>
      <c r="T307" s="53"/>
      <c r="U307" s="53"/>
      <c r="V307" s="53"/>
      <c r="W307" s="53"/>
      <c r="X307" s="53"/>
      <c r="Y307" s="53"/>
    </row>
    <row r="308">
      <c r="A308" s="53" t="str">
        <f t="shared" si="1"/>
        <v>TRNCODXXRWAXX</v>
      </c>
      <c r="B308" s="62" t="s">
        <v>1310</v>
      </c>
      <c r="C308" s="62" t="s">
        <v>1331</v>
      </c>
      <c r="D308" s="51" t="s">
        <v>108</v>
      </c>
      <c r="E308" s="53"/>
      <c r="F308" s="53"/>
      <c r="G308" s="62"/>
      <c r="H308" s="53"/>
      <c r="I308" s="53"/>
      <c r="J308" s="53"/>
      <c r="K308" s="53"/>
      <c r="L308" s="53">
        <f t="shared" si="2"/>
        <v>333896</v>
      </c>
      <c r="M308" s="53">
        <f t="shared" si="3"/>
        <v>370275.8</v>
      </c>
      <c r="N308" s="53" t="b">
        <f t="shared" si="4"/>
        <v>0</v>
      </c>
      <c r="O308" s="51">
        <v>306.0</v>
      </c>
      <c r="P308" s="53"/>
      <c r="Q308" s="53"/>
      <c r="R308" s="53"/>
      <c r="S308" s="53"/>
      <c r="T308" s="53"/>
      <c r="U308" s="53"/>
      <c r="V308" s="53"/>
      <c r="W308" s="53"/>
      <c r="X308" s="53"/>
      <c r="Y308" s="53"/>
    </row>
    <row r="309">
      <c r="A309" s="53" t="str">
        <f t="shared" si="1"/>
        <v>TRNCODXXTZAXX</v>
      </c>
      <c r="B309" s="62" t="s">
        <v>1310</v>
      </c>
      <c r="C309" s="62" t="s">
        <v>1334</v>
      </c>
      <c r="D309" s="51" t="s">
        <v>108</v>
      </c>
      <c r="E309" s="53"/>
      <c r="F309" s="53"/>
      <c r="G309" s="62"/>
      <c r="H309" s="53"/>
      <c r="I309" s="53"/>
      <c r="J309" s="53"/>
      <c r="K309" s="53"/>
      <c r="L309" s="53">
        <f t="shared" si="2"/>
        <v>334675.4</v>
      </c>
      <c r="M309" s="53">
        <f t="shared" si="3"/>
        <v>370513.6</v>
      </c>
      <c r="N309" s="53" t="b">
        <f t="shared" si="4"/>
        <v>0</v>
      </c>
      <c r="O309" s="51">
        <v>307.0</v>
      </c>
      <c r="P309" s="53"/>
      <c r="Q309" s="53"/>
      <c r="R309" s="53"/>
      <c r="S309" s="53"/>
      <c r="T309" s="53"/>
      <c r="U309" s="53"/>
      <c r="V309" s="53"/>
      <c r="W309" s="53"/>
      <c r="X309" s="53"/>
      <c r="Y309" s="53"/>
    </row>
    <row r="310">
      <c r="A310" s="53" t="str">
        <f t="shared" si="1"/>
        <v>TRNCODXXUGAXX</v>
      </c>
      <c r="B310" s="62" t="s">
        <v>1310</v>
      </c>
      <c r="C310" s="62" t="s">
        <v>1406</v>
      </c>
      <c r="D310" s="51" t="s">
        <v>108</v>
      </c>
      <c r="E310" s="53"/>
      <c r="F310" s="53"/>
      <c r="G310" s="62"/>
      <c r="H310" s="53"/>
      <c r="I310" s="53"/>
      <c r="J310" s="53"/>
      <c r="K310" s="53"/>
      <c r="L310" s="53">
        <f t="shared" si="2"/>
        <v>335454.8</v>
      </c>
      <c r="M310" s="53">
        <f t="shared" si="3"/>
        <v>370751.4</v>
      </c>
      <c r="N310" s="53" t="b">
        <f t="shared" si="4"/>
        <v>0</v>
      </c>
      <c r="O310" s="51">
        <v>308.0</v>
      </c>
      <c r="P310" s="53"/>
      <c r="Q310" s="53"/>
      <c r="R310" s="53"/>
      <c r="S310" s="53"/>
      <c r="T310" s="53"/>
      <c r="U310" s="53"/>
      <c r="V310" s="53"/>
      <c r="W310" s="53"/>
      <c r="X310" s="53"/>
      <c r="Y310" s="53"/>
    </row>
    <row r="311">
      <c r="A311" s="53" t="str">
        <f t="shared" si="1"/>
        <v>TRNCODXXZMBXX</v>
      </c>
      <c r="B311" s="62" t="s">
        <v>1310</v>
      </c>
      <c r="C311" s="62" t="s">
        <v>1322</v>
      </c>
      <c r="D311" s="51" t="s">
        <v>108</v>
      </c>
      <c r="E311" s="53"/>
      <c r="F311" s="53"/>
      <c r="G311" s="62"/>
      <c r="H311" s="53"/>
      <c r="I311" s="53"/>
      <c r="J311" s="53"/>
      <c r="K311" s="53"/>
      <c r="L311" s="53">
        <f t="shared" si="2"/>
        <v>336234.2</v>
      </c>
      <c r="M311" s="53">
        <f t="shared" si="3"/>
        <v>370989.2</v>
      </c>
      <c r="N311" s="53" t="b">
        <f t="shared" si="4"/>
        <v>0</v>
      </c>
      <c r="O311" s="51">
        <v>309.0</v>
      </c>
      <c r="P311" s="53"/>
      <c r="Q311" s="53"/>
      <c r="R311" s="53"/>
      <c r="S311" s="53"/>
      <c r="T311" s="53"/>
      <c r="U311" s="53"/>
      <c r="V311" s="53"/>
      <c r="W311" s="53"/>
      <c r="X311" s="53"/>
      <c r="Y311" s="53"/>
    </row>
    <row r="312">
      <c r="A312" s="53" t="str">
        <f t="shared" si="1"/>
        <v>TRNCOGXXGABXX</v>
      </c>
      <c r="B312" s="62" t="s">
        <v>1277</v>
      </c>
      <c r="C312" s="62" t="s">
        <v>1282</v>
      </c>
      <c r="D312" s="51" t="s">
        <v>108</v>
      </c>
      <c r="E312" s="53"/>
      <c r="F312" s="53"/>
      <c r="G312" s="62"/>
      <c r="H312" s="53"/>
      <c r="I312" s="53"/>
      <c r="J312" s="53"/>
      <c r="K312" s="53"/>
      <c r="L312" s="53">
        <f t="shared" si="2"/>
        <v>337013.6</v>
      </c>
      <c r="M312" s="53">
        <f t="shared" si="3"/>
        <v>371227</v>
      </c>
      <c r="N312" s="53" t="b">
        <f t="shared" si="4"/>
        <v>0</v>
      </c>
      <c r="O312" s="51">
        <v>310.0</v>
      </c>
      <c r="P312" s="53"/>
      <c r="Q312" s="53"/>
      <c r="R312" s="53"/>
      <c r="S312" s="53"/>
      <c r="T312" s="53"/>
      <c r="U312" s="53"/>
      <c r="V312" s="53"/>
      <c r="W312" s="53"/>
      <c r="X312" s="53"/>
      <c r="Y312" s="53"/>
    </row>
    <row r="313">
      <c r="A313" s="53" t="str">
        <f t="shared" si="1"/>
        <v>TRNCOLXXECUXX</v>
      </c>
      <c r="B313" s="62" t="s">
        <v>519</v>
      </c>
      <c r="C313" s="62" t="s">
        <v>520</v>
      </c>
      <c r="D313" s="51" t="s">
        <v>108</v>
      </c>
      <c r="E313" s="53"/>
      <c r="F313" s="53"/>
      <c r="G313" s="62"/>
      <c r="H313" s="53"/>
      <c r="I313" s="53"/>
      <c r="J313" s="53"/>
      <c r="K313" s="53"/>
      <c r="L313" s="53">
        <f t="shared" si="2"/>
        <v>337793</v>
      </c>
      <c r="M313" s="53">
        <f t="shared" si="3"/>
        <v>371464.8</v>
      </c>
      <c r="N313" s="53" t="b">
        <f t="shared" si="4"/>
        <v>0</v>
      </c>
      <c r="O313" s="51">
        <v>311.0</v>
      </c>
      <c r="P313" s="53"/>
      <c r="Q313" s="53"/>
      <c r="R313" s="53"/>
      <c r="S313" s="53"/>
      <c r="T313" s="53"/>
      <c r="U313" s="53"/>
      <c r="V313" s="53"/>
      <c r="W313" s="53"/>
      <c r="X313" s="53"/>
      <c r="Y313" s="53"/>
    </row>
    <row r="314">
      <c r="A314" s="53" t="str">
        <f t="shared" si="1"/>
        <v>TRNCOLXXPANXX</v>
      </c>
      <c r="B314" s="62" t="s">
        <v>519</v>
      </c>
      <c r="C314" s="62" t="s">
        <v>1030</v>
      </c>
      <c r="D314" s="51" t="s">
        <v>108</v>
      </c>
      <c r="E314" s="53"/>
      <c r="F314" s="53"/>
      <c r="G314" s="62"/>
      <c r="H314" s="53"/>
      <c r="I314" s="53"/>
      <c r="J314" s="53"/>
      <c r="K314" s="53"/>
      <c r="L314" s="53">
        <f t="shared" si="2"/>
        <v>338572.4</v>
      </c>
      <c r="M314" s="53">
        <f t="shared" si="3"/>
        <v>371702.6</v>
      </c>
      <c r="N314" s="53" t="b">
        <f t="shared" si="4"/>
        <v>0</v>
      </c>
      <c r="O314" s="51">
        <v>312.0</v>
      </c>
      <c r="P314" s="53"/>
      <c r="Q314" s="53"/>
      <c r="R314" s="53"/>
      <c r="S314" s="53"/>
      <c r="T314" s="53"/>
      <c r="U314" s="53"/>
      <c r="V314" s="53"/>
      <c r="W314" s="53"/>
      <c r="X314" s="53"/>
      <c r="Y314" s="53"/>
    </row>
    <row r="315">
      <c r="A315" s="53" t="str">
        <f t="shared" si="1"/>
        <v>TRNCOLXXPERXX</v>
      </c>
      <c r="B315" s="62" t="s">
        <v>519</v>
      </c>
      <c r="C315" s="62" t="s">
        <v>458</v>
      </c>
      <c r="D315" s="51" t="s">
        <v>108</v>
      </c>
      <c r="E315" s="53"/>
      <c r="F315" s="53"/>
      <c r="G315" s="62"/>
      <c r="H315" s="53"/>
      <c r="I315" s="53"/>
      <c r="J315" s="53"/>
      <c r="K315" s="53"/>
      <c r="L315" s="53">
        <f t="shared" si="2"/>
        <v>339351.8</v>
      </c>
      <c r="M315" s="53">
        <f t="shared" si="3"/>
        <v>371940.4</v>
      </c>
      <c r="N315" s="53" t="b">
        <f t="shared" si="4"/>
        <v>0</v>
      </c>
      <c r="O315" s="51">
        <v>313.0</v>
      </c>
      <c r="P315" s="53"/>
      <c r="Q315" s="53"/>
      <c r="R315" s="53"/>
      <c r="S315" s="53"/>
      <c r="T315" s="53"/>
      <c r="U315" s="53"/>
      <c r="V315" s="53"/>
      <c r="W315" s="53"/>
      <c r="X315" s="53"/>
      <c r="Y315" s="53"/>
    </row>
    <row r="316">
      <c r="A316" s="53" t="str">
        <f t="shared" si="1"/>
        <v>TRNCOLXXVENXX</v>
      </c>
      <c r="B316" s="62" t="s">
        <v>519</v>
      </c>
      <c r="C316" s="62" t="s">
        <v>528</v>
      </c>
      <c r="D316" s="51" t="s">
        <v>108</v>
      </c>
      <c r="E316" s="53"/>
      <c r="F316" s="53"/>
      <c r="G316" s="62"/>
      <c r="H316" s="53"/>
      <c r="I316" s="53"/>
      <c r="J316" s="53"/>
      <c r="K316" s="53"/>
      <c r="L316" s="53">
        <f t="shared" si="2"/>
        <v>340131.2</v>
      </c>
      <c r="M316" s="53">
        <f t="shared" si="3"/>
        <v>372178.2</v>
      </c>
      <c r="N316" s="53" t="b">
        <f t="shared" si="4"/>
        <v>0</v>
      </c>
      <c r="O316" s="51">
        <v>314.0</v>
      </c>
      <c r="P316" s="53"/>
      <c r="Q316" s="53"/>
      <c r="R316" s="53"/>
      <c r="S316" s="53"/>
      <c r="T316" s="53"/>
      <c r="U316" s="53"/>
      <c r="V316" s="53"/>
      <c r="W316" s="53"/>
      <c r="X316" s="53"/>
      <c r="Y316" s="53"/>
    </row>
    <row r="317">
      <c r="A317" s="53" t="str">
        <f t="shared" si="1"/>
        <v>TRNCRIXXNICXX</v>
      </c>
      <c r="B317" s="62" t="s">
        <v>1033</v>
      </c>
      <c r="C317" s="62" t="s">
        <v>1034</v>
      </c>
      <c r="D317" s="51" t="s">
        <v>108</v>
      </c>
      <c r="E317" s="53"/>
      <c r="F317" s="53"/>
      <c r="G317" s="62"/>
      <c r="H317" s="53"/>
      <c r="I317" s="53"/>
      <c r="J317" s="53"/>
      <c r="K317" s="53"/>
      <c r="L317" s="53">
        <f t="shared" si="2"/>
        <v>340910.6</v>
      </c>
      <c r="M317" s="53">
        <f t="shared" si="3"/>
        <v>372416</v>
      </c>
      <c r="N317" s="53" t="b">
        <f t="shared" si="4"/>
        <v>0</v>
      </c>
      <c r="O317" s="51">
        <v>315.0</v>
      </c>
      <c r="P317" s="53"/>
      <c r="Q317" s="53"/>
      <c r="R317" s="53"/>
      <c r="S317" s="53"/>
      <c r="T317" s="53"/>
      <c r="U317" s="53"/>
      <c r="V317" s="53"/>
      <c r="W317" s="53"/>
      <c r="X317" s="53"/>
      <c r="Y317" s="53"/>
    </row>
    <row r="318">
      <c r="A318" s="53" t="str">
        <f t="shared" si="1"/>
        <v>TRNCRIXXPANXX</v>
      </c>
      <c r="B318" s="62" t="s">
        <v>1033</v>
      </c>
      <c r="C318" s="62" t="s">
        <v>1030</v>
      </c>
      <c r="D318" s="51" t="s">
        <v>108</v>
      </c>
      <c r="E318" s="53"/>
      <c r="F318" s="53"/>
      <c r="G318" s="62"/>
      <c r="H318" s="53"/>
      <c r="I318" s="53"/>
      <c r="J318" s="53"/>
      <c r="K318" s="53"/>
      <c r="L318" s="53">
        <f t="shared" si="2"/>
        <v>341690</v>
      </c>
      <c r="M318" s="53">
        <f t="shared" si="3"/>
        <v>372653.8</v>
      </c>
      <c r="N318" s="53" t="b">
        <f t="shared" si="4"/>
        <v>0</v>
      </c>
      <c r="O318" s="51">
        <v>316.0</v>
      </c>
      <c r="P318" s="53"/>
      <c r="Q318" s="53"/>
      <c r="R318" s="53"/>
      <c r="S318" s="53"/>
      <c r="T318" s="53"/>
      <c r="U318" s="53"/>
      <c r="V318" s="53"/>
      <c r="W318" s="53"/>
      <c r="X318" s="53"/>
      <c r="Y318" s="53"/>
    </row>
    <row r="319">
      <c r="A319" s="53" t="str">
        <f t="shared" si="1"/>
        <v>TRNCYPXXEGYXX</v>
      </c>
      <c r="B319" s="62" t="s">
        <v>266</v>
      </c>
      <c r="C319" s="62" t="s">
        <v>267</v>
      </c>
      <c r="D319" s="51" t="s">
        <v>28</v>
      </c>
      <c r="E319" s="53"/>
      <c r="F319" s="53"/>
      <c r="G319" s="62"/>
      <c r="H319" s="53"/>
      <c r="I319" s="53"/>
      <c r="J319" s="53"/>
      <c r="K319" s="53"/>
      <c r="L319" s="53">
        <f t="shared" si="2"/>
        <v>342469.4</v>
      </c>
      <c r="M319" s="53">
        <f t="shared" si="3"/>
        <v>372891.6</v>
      </c>
      <c r="N319" s="53" t="b">
        <f t="shared" si="4"/>
        <v>0</v>
      </c>
      <c r="O319" s="51">
        <v>317.0</v>
      </c>
      <c r="P319" s="53"/>
      <c r="Q319" s="53"/>
      <c r="R319" s="53"/>
      <c r="S319" s="53"/>
      <c r="T319" s="53"/>
      <c r="U319" s="53"/>
      <c r="V319" s="53"/>
      <c r="W319" s="53"/>
      <c r="X319" s="53"/>
      <c r="Y319" s="53"/>
    </row>
    <row r="320">
      <c r="A320" s="53" t="str">
        <f t="shared" si="1"/>
        <v>TRNCYPXXGRCXX</v>
      </c>
      <c r="B320" s="62" t="s">
        <v>266</v>
      </c>
      <c r="C320" s="62" t="s">
        <v>270</v>
      </c>
      <c r="D320" s="51" t="s">
        <v>28</v>
      </c>
      <c r="E320" s="53"/>
      <c r="F320" s="53"/>
      <c r="G320" s="62"/>
      <c r="H320" s="53"/>
      <c r="I320" s="53"/>
      <c r="J320" s="53"/>
      <c r="K320" s="53"/>
      <c r="L320" s="53">
        <f t="shared" si="2"/>
        <v>343248.8</v>
      </c>
      <c r="M320" s="53">
        <f t="shared" si="3"/>
        <v>373129.4</v>
      </c>
      <c r="N320" s="53" t="b">
        <f t="shared" si="4"/>
        <v>0</v>
      </c>
      <c r="O320" s="51">
        <v>318.0</v>
      </c>
      <c r="P320" s="53"/>
      <c r="Q320" s="53"/>
      <c r="R320" s="53"/>
      <c r="S320" s="53"/>
      <c r="T320" s="53"/>
      <c r="U320" s="53"/>
      <c r="V320" s="53"/>
      <c r="W320" s="53"/>
      <c r="X320" s="53"/>
      <c r="Y320" s="53"/>
    </row>
    <row r="321">
      <c r="A321" s="53" t="str">
        <f t="shared" si="1"/>
        <v>TRNCYPXXISRXX</v>
      </c>
      <c r="B321" s="62" t="s">
        <v>266</v>
      </c>
      <c r="C321" s="62" t="s">
        <v>273</v>
      </c>
      <c r="D321" s="51" t="s">
        <v>28</v>
      </c>
      <c r="E321" s="53"/>
      <c r="F321" s="53"/>
      <c r="G321" s="62"/>
      <c r="H321" s="53"/>
      <c r="I321" s="53"/>
      <c r="J321" s="53"/>
      <c r="K321" s="53"/>
      <c r="L321" s="53">
        <f t="shared" si="2"/>
        <v>344028.2</v>
      </c>
      <c r="M321" s="53">
        <f t="shared" si="3"/>
        <v>373367.2</v>
      </c>
      <c r="N321" s="53" t="b">
        <f t="shared" si="4"/>
        <v>0</v>
      </c>
      <c r="O321" s="51">
        <v>319.0</v>
      </c>
      <c r="P321" s="53"/>
      <c r="Q321" s="53"/>
      <c r="R321" s="53"/>
      <c r="S321" s="53"/>
      <c r="T321" s="53"/>
      <c r="U321" s="53"/>
      <c r="V321" s="53"/>
      <c r="W321" s="53"/>
      <c r="X321" s="53"/>
      <c r="Y321" s="53"/>
    </row>
    <row r="322">
      <c r="A322" s="53" t="str">
        <f t="shared" si="1"/>
        <v>TRNCYPXXLBNXX</v>
      </c>
      <c r="B322" s="62" t="s">
        <v>266</v>
      </c>
      <c r="C322" s="62" t="s">
        <v>275</v>
      </c>
      <c r="D322" s="51" t="s">
        <v>28</v>
      </c>
      <c r="E322" s="53"/>
      <c r="F322" s="53"/>
      <c r="G322" s="62"/>
      <c r="H322" s="53"/>
      <c r="I322" s="53"/>
      <c r="J322" s="53"/>
      <c r="K322" s="53"/>
      <c r="L322" s="53">
        <f t="shared" si="2"/>
        <v>344807.6</v>
      </c>
      <c r="M322" s="53">
        <f t="shared" si="3"/>
        <v>373605</v>
      </c>
      <c r="N322" s="53" t="b">
        <f t="shared" si="4"/>
        <v>0</v>
      </c>
      <c r="O322" s="51">
        <v>320.0</v>
      </c>
      <c r="P322" s="53"/>
      <c r="Q322" s="53"/>
      <c r="R322" s="53"/>
      <c r="S322" s="53"/>
      <c r="T322" s="53"/>
      <c r="U322" s="53"/>
      <c r="V322" s="53"/>
      <c r="W322" s="53"/>
      <c r="X322" s="53"/>
      <c r="Y322" s="53"/>
    </row>
    <row r="323">
      <c r="A323" s="53" t="str">
        <f t="shared" si="1"/>
        <v>TRNCYPXXSYRXX</v>
      </c>
      <c r="B323" s="62" t="s">
        <v>266</v>
      </c>
      <c r="C323" s="62" t="s">
        <v>277</v>
      </c>
      <c r="D323" s="51" t="s">
        <v>28</v>
      </c>
      <c r="E323" s="53"/>
      <c r="F323" s="53"/>
      <c r="G323" s="62"/>
      <c r="H323" s="53"/>
      <c r="I323" s="53"/>
      <c r="J323" s="53"/>
      <c r="K323" s="53"/>
      <c r="L323" s="53">
        <f t="shared" si="2"/>
        <v>345587</v>
      </c>
      <c r="M323" s="53">
        <f t="shared" si="3"/>
        <v>373842.8</v>
      </c>
      <c r="N323" s="53" t="b">
        <f t="shared" si="4"/>
        <v>0</v>
      </c>
      <c r="O323" s="51">
        <v>321.0</v>
      </c>
      <c r="P323" s="53"/>
      <c r="Q323" s="53"/>
      <c r="R323" s="53"/>
      <c r="S323" s="53"/>
      <c r="T323" s="53"/>
      <c r="U323" s="53"/>
      <c r="V323" s="53"/>
      <c r="W323" s="53"/>
      <c r="X323" s="53"/>
      <c r="Y323" s="53"/>
    </row>
    <row r="324">
      <c r="A324" s="53" t="str">
        <f t="shared" si="1"/>
        <v>TRNCYPXXTURXX</v>
      </c>
      <c r="B324" s="62" t="s">
        <v>266</v>
      </c>
      <c r="C324" s="62" t="s">
        <v>82</v>
      </c>
      <c r="D324" s="51" t="s">
        <v>28</v>
      </c>
      <c r="E324" s="53"/>
      <c r="F324" s="53"/>
      <c r="G324" s="62"/>
      <c r="H324" s="53"/>
      <c r="I324" s="53"/>
      <c r="J324" s="53"/>
      <c r="K324" s="53"/>
      <c r="L324" s="53">
        <f t="shared" si="2"/>
        <v>346366.4</v>
      </c>
      <c r="M324" s="53">
        <f t="shared" si="3"/>
        <v>374080.6</v>
      </c>
      <c r="N324" s="53" t="b">
        <f t="shared" si="4"/>
        <v>0</v>
      </c>
      <c r="O324" s="51">
        <v>322.0</v>
      </c>
      <c r="P324" s="53"/>
      <c r="Q324" s="53"/>
      <c r="R324" s="53"/>
      <c r="S324" s="53"/>
      <c r="T324" s="53"/>
      <c r="U324" s="53"/>
      <c r="V324" s="53"/>
      <c r="W324" s="53"/>
      <c r="X324" s="53"/>
      <c r="Y324" s="53"/>
    </row>
    <row r="325">
      <c r="A325" s="53" t="str">
        <f t="shared" si="1"/>
        <v>TRNCZEXXDEUXX</v>
      </c>
      <c r="B325" s="62" t="s">
        <v>648</v>
      </c>
      <c r="C325" s="62" t="s">
        <v>650</v>
      </c>
      <c r="D325" s="51" t="s">
        <v>108</v>
      </c>
      <c r="E325" s="53"/>
      <c r="F325" s="53"/>
      <c r="G325" s="62"/>
      <c r="H325" s="53"/>
      <c r="I325" s="53"/>
      <c r="J325" s="53"/>
      <c r="K325" s="53"/>
      <c r="L325" s="53">
        <f t="shared" si="2"/>
        <v>347145.8</v>
      </c>
      <c r="M325" s="53">
        <f t="shared" si="3"/>
        <v>374318.4</v>
      </c>
      <c r="N325" s="53" t="b">
        <f t="shared" si="4"/>
        <v>0</v>
      </c>
      <c r="O325" s="51">
        <v>323.0</v>
      </c>
      <c r="P325" s="53"/>
      <c r="Q325" s="53"/>
      <c r="R325" s="53"/>
      <c r="S325" s="53"/>
      <c r="T325" s="53"/>
      <c r="U325" s="53"/>
      <c r="V325" s="53"/>
      <c r="W325" s="53"/>
      <c r="X325" s="53"/>
      <c r="Y325" s="53"/>
    </row>
    <row r="326">
      <c r="A326" s="53" t="str">
        <f t="shared" si="1"/>
        <v>TRNCZEXXPOLXX</v>
      </c>
      <c r="B326" s="62" t="s">
        <v>648</v>
      </c>
      <c r="C326" s="62" t="s">
        <v>696</v>
      </c>
      <c r="D326" s="51" t="s">
        <v>108</v>
      </c>
      <c r="E326" s="53"/>
      <c r="F326" s="53"/>
      <c r="G326" s="62"/>
      <c r="H326" s="53"/>
      <c r="I326" s="53"/>
      <c r="J326" s="53"/>
      <c r="K326" s="53"/>
      <c r="L326" s="53">
        <f t="shared" si="2"/>
        <v>347925.2</v>
      </c>
      <c r="M326" s="53">
        <f t="shared" si="3"/>
        <v>374556.2</v>
      </c>
      <c r="N326" s="53" t="b">
        <f t="shared" si="4"/>
        <v>0</v>
      </c>
      <c r="O326" s="51">
        <v>324.0</v>
      </c>
      <c r="P326" s="53"/>
      <c r="Q326" s="53"/>
      <c r="R326" s="53"/>
      <c r="S326" s="53"/>
      <c r="T326" s="53"/>
      <c r="U326" s="53"/>
      <c r="V326" s="53"/>
      <c r="W326" s="53"/>
      <c r="X326" s="53"/>
      <c r="Y326" s="53"/>
    </row>
    <row r="327">
      <c r="A327" s="53" t="str">
        <f t="shared" si="1"/>
        <v>TRNCZEXXSVKXX</v>
      </c>
      <c r="B327" s="62" t="s">
        <v>648</v>
      </c>
      <c r="C327" s="62" t="s">
        <v>657</v>
      </c>
      <c r="D327" s="51" t="s">
        <v>108</v>
      </c>
      <c r="E327" s="53"/>
      <c r="F327" s="53"/>
      <c r="G327" s="62"/>
      <c r="H327" s="53"/>
      <c r="I327" s="53"/>
      <c r="J327" s="53"/>
      <c r="K327" s="53"/>
      <c r="L327" s="53">
        <f t="shared" si="2"/>
        <v>348704.6</v>
      </c>
      <c r="M327" s="53">
        <f t="shared" si="3"/>
        <v>374794</v>
      </c>
      <c r="N327" s="53" t="b">
        <f t="shared" si="4"/>
        <v>0</v>
      </c>
      <c r="O327" s="51">
        <v>325.0</v>
      </c>
      <c r="P327" s="53"/>
      <c r="Q327" s="53"/>
      <c r="R327" s="53"/>
      <c r="S327" s="53"/>
      <c r="T327" s="53"/>
      <c r="U327" s="53"/>
      <c r="V327" s="53"/>
      <c r="W327" s="53"/>
      <c r="X327" s="53"/>
      <c r="Y327" s="53"/>
    </row>
    <row r="328">
      <c r="A328" s="53" t="str">
        <f t="shared" si="1"/>
        <v>TRNDEUXXDNKXX</v>
      </c>
      <c r="B328" s="62" t="s">
        <v>650</v>
      </c>
      <c r="C328" s="62" t="s">
        <v>1041</v>
      </c>
      <c r="D328" s="51" t="s">
        <v>108</v>
      </c>
      <c r="E328" s="53"/>
      <c r="F328" s="53"/>
      <c r="G328" s="62"/>
      <c r="H328" s="53"/>
      <c r="I328" s="53"/>
      <c r="J328" s="53"/>
      <c r="K328" s="53"/>
      <c r="L328" s="53">
        <f t="shared" si="2"/>
        <v>349484</v>
      </c>
      <c r="M328" s="53">
        <f t="shared" si="3"/>
        <v>375031.8</v>
      </c>
      <c r="N328" s="53" t="b">
        <f t="shared" si="4"/>
        <v>0</v>
      </c>
      <c r="O328" s="51">
        <v>326.0</v>
      </c>
      <c r="P328" s="53"/>
      <c r="Q328" s="53"/>
      <c r="R328" s="53"/>
      <c r="S328" s="53"/>
      <c r="T328" s="53"/>
      <c r="U328" s="53"/>
      <c r="V328" s="53"/>
      <c r="W328" s="53"/>
      <c r="X328" s="53"/>
      <c r="Y328" s="53"/>
    </row>
    <row r="329">
      <c r="A329" s="53" t="str">
        <f t="shared" si="1"/>
        <v>TRNDEUXXFRAXX</v>
      </c>
      <c r="B329" s="62" t="s">
        <v>650</v>
      </c>
      <c r="C329" s="62" t="s">
        <v>669</v>
      </c>
      <c r="D329" s="51" t="s">
        <v>108</v>
      </c>
      <c r="E329" s="53"/>
      <c r="F329" s="53"/>
      <c r="G329" s="62"/>
      <c r="H329" s="53"/>
      <c r="I329" s="53"/>
      <c r="J329" s="53"/>
      <c r="K329" s="53"/>
      <c r="L329" s="53">
        <f t="shared" si="2"/>
        <v>350263.4</v>
      </c>
      <c r="M329" s="53">
        <f t="shared" si="3"/>
        <v>375269.6</v>
      </c>
      <c r="N329" s="53" t="b">
        <f t="shared" si="4"/>
        <v>0</v>
      </c>
      <c r="O329" s="51">
        <v>327.0</v>
      </c>
      <c r="P329" s="53"/>
      <c r="Q329" s="53"/>
      <c r="R329" s="53"/>
      <c r="S329" s="53"/>
      <c r="T329" s="53"/>
      <c r="U329" s="53"/>
      <c r="V329" s="53"/>
      <c r="W329" s="53"/>
      <c r="X329" s="53"/>
      <c r="Y329" s="53"/>
    </row>
    <row r="330">
      <c r="A330" s="53" t="str">
        <f t="shared" si="1"/>
        <v>TRNDEUXXGBRXX</v>
      </c>
      <c r="B330" s="62" t="s">
        <v>650</v>
      </c>
      <c r="C330" s="62" t="s">
        <v>671</v>
      </c>
      <c r="D330" s="51" t="s">
        <v>28</v>
      </c>
      <c r="E330" s="53"/>
      <c r="F330" s="53"/>
      <c r="G330" s="62"/>
      <c r="H330" s="53"/>
      <c r="I330" s="53"/>
      <c r="J330" s="53"/>
      <c r="K330" s="53"/>
      <c r="L330" s="53">
        <f t="shared" si="2"/>
        <v>351042.8</v>
      </c>
      <c r="M330" s="53">
        <f t="shared" si="3"/>
        <v>375507.4</v>
      </c>
      <c r="N330" s="53" t="b">
        <f t="shared" si="4"/>
        <v>0</v>
      </c>
      <c r="O330" s="51">
        <v>328.0</v>
      </c>
      <c r="P330" s="53"/>
      <c r="Q330" s="53"/>
      <c r="R330" s="53"/>
      <c r="S330" s="53"/>
      <c r="T330" s="53"/>
      <c r="U330" s="53"/>
      <c r="V330" s="53"/>
      <c r="W330" s="53"/>
      <c r="X330" s="53"/>
      <c r="Y330" s="53"/>
    </row>
    <row r="331">
      <c r="A331" s="53" t="str">
        <f t="shared" si="1"/>
        <v>TRNDEUXXLUXXX</v>
      </c>
      <c r="B331" s="62" t="s">
        <v>650</v>
      </c>
      <c r="C331" s="62" t="s">
        <v>673</v>
      </c>
      <c r="D331" s="51" t="s">
        <v>108</v>
      </c>
      <c r="E331" s="53"/>
      <c r="F331" s="53"/>
      <c r="G331" s="62"/>
      <c r="H331" s="53"/>
      <c r="I331" s="53"/>
      <c r="J331" s="53"/>
      <c r="K331" s="53"/>
      <c r="L331" s="53">
        <f t="shared" si="2"/>
        <v>351822.2</v>
      </c>
      <c r="M331" s="53">
        <f t="shared" si="3"/>
        <v>375745.2</v>
      </c>
      <c r="N331" s="53" t="b">
        <f t="shared" si="4"/>
        <v>0</v>
      </c>
      <c r="O331" s="51">
        <v>329.0</v>
      </c>
      <c r="P331" s="53"/>
      <c r="Q331" s="53"/>
      <c r="R331" s="53"/>
      <c r="S331" s="53"/>
      <c r="T331" s="53"/>
      <c r="U331" s="53"/>
      <c r="V331" s="53"/>
      <c r="W331" s="53"/>
      <c r="X331" s="53"/>
      <c r="Y331" s="53"/>
    </row>
    <row r="332">
      <c r="A332" s="53" t="str">
        <f t="shared" si="1"/>
        <v>TRNDEUXXNLDXX</v>
      </c>
      <c r="B332" s="62" t="s">
        <v>650</v>
      </c>
      <c r="C332" s="62" t="s">
        <v>675</v>
      </c>
      <c r="D332" s="51" t="s">
        <v>108</v>
      </c>
      <c r="E332" s="53"/>
      <c r="F332" s="53"/>
      <c r="G332" s="62"/>
      <c r="H332" s="53"/>
      <c r="I332" s="53"/>
      <c r="J332" s="53"/>
      <c r="K332" s="53"/>
      <c r="L332" s="53">
        <f t="shared" si="2"/>
        <v>352601.6</v>
      </c>
      <c r="M332" s="53">
        <f t="shared" si="3"/>
        <v>375983</v>
      </c>
      <c r="N332" s="53" t="b">
        <f t="shared" si="4"/>
        <v>0</v>
      </c>
      <c r="O332" s="51">
        <v>330.0</v>
      </c>
      <c r="P332" s="53"/>
      <c r="Q332" s="53"/>
      <c r="R332" s="53"/>
      <c r="S332" s="53"/>
      <c r="T332" s="53"/>
      <c r="U332" s="53"/>
      <c r="V332" s="53"/>
      <c r="W332" s="53"/>
      <c r="X332" s="53"/>
      <c r="Y332" s="53"/>
    </row>
    <row r="333">
      <c r="A333" s="53" t="str">
        <f t="shared" si="1"/>
        <v>TRNDEUXXNORXX</v>
      </c>
      <c r="B333" s="62" t="s">
        <v>650</v>
      </c>
      <c r="C333" s="62" t="s">
        <v>1047</v>
      </c>
      <c r="D333" s="51" t="s">
        <v>28</v>
      </c>
      <c r="E333" s="53"/>
      <c r="F333" s="53"/>
      <c r="G333" s="62"/>
      <c r="H333" s="53"/>
      <c r="I333" s="53"/>
      <c r="J333" s="53"/>
      <c r="K333" s="53"/>
      <c r="L333" s="53">
        <f t="shared" si="2"/>
        <v>353381</v>
      </c>
      <c r="M333" s="53">
        <f t="shared" si="3"/>
        <v>376220.8</v>
      </c>
      <c r="N333" s="53" t="b">
        <f t="shared" si="4"/>
        <v>0</v>
      </c>
      <c r="O333" s="51">
        <v>331.0</v>
      </c>
      <c r="P333" s="53"/>
      <c r="Q333" s="53"/>
      <c r="R333" s="53"/>
      <c r="S333" s="53"/>
      <c r="T333" s="53"/>
      <c r="U333" s="53"/>
      <c r="V333" s="53"/>
      <c r="W333" s="53"/>
      <c r="X333" s="53"/>
      <c r="Y333" s="53"/>
    </row>
    <row r="334">
      <c r="A334" s="53" t="str">
        <f t="shared" si="1"/>
        <v>TRNDEUXXPOLXX</v>
      </c>
      <c r="B334" s="62" t="s">
        <v>650</v>
      </c>
      <c r="C334" s="62" t="s">
        <v>696</v>
      </c>
      <c r="D334" s="51" t="s">
        <v>108</v>
      </c>
      <c r="E334" s="53"/>
      <c r="F334" s="53"/>
      <c r="G334" s="62"/>
      <c r="H334" s="53"/>
      <c r="I334" s="53"/>
      <c r="J334" s="53"/>
      <c r="K334" s="53"/>
      <c r="L334" s="53">
        <f t="shared" si="2"/>
        <v>354160.4</v>
      </c>
      <c r="M334" s="53">
        <f t="shared" si="3"/>
        <v>376458.6</v>
      </c>
      <c r="N334" s="53" t="b">
        <f t="shared" si="4"/>
        <v>0</v>
      </c>
      <c r="O334" s="51">
        <v>332.0</v>
      </c>
      <c r="P334" s="53"/>
      <c r="Q334" s="53"/>
      <c r="R334" s="53"/>
      <c r="S334" s="53"/>
      <c r="T334" s="53"/>
      <c r="U334" s="53"/>
      <c r="V334" s="53"/>
      <c r="W334" s="53"/>
      <c r="X334" s="53"/>
      <c r="Y334" s="53"/>
    </row>
    <row r="335">
      <c r="A335" s="53" t="str">
        <f t="shared" si="1"/>
        <v>TRNDEUXXSWEXX</v>
      </c>
      <c r="B335" s="62" t="s">
        <v>650</v>
      </c>
      <c r="C335" s="62" t="s">
        <v>1050</v>
      </c>
      <c r="D335" s="51" t="s">
        <v>28</v>
      </c>
      <c r="E335" s="53"/>
      <c r="F335" s="53"/>
      <c r="G335" s="62"/>
      <c r="H335" s="53"/>
      <c r="I335" s="53"/>
      <c r="J335" s="53"/>
      <c r="K335" s="53"/>
      <c r="L335" s="53">
        <f t="shared" si="2"/>
        <v>354939.8</v>
      </c>
      <c r="M335" s="53">
        <f t="shared" si="3"/>
        <v>376696.4</v>
      </c>
      <c r="N335" s="53" t="b">
        <f t="shared" si="4"/>
        <v>0</v>
      </c>
      <c r="O335" s="51">
        <v>333.0</v>
      </c>
      <c r="P335" s="53"/>
      <c r="Q335" s="53"/>
      <c r="R335" s="53"/>
      <c r="S335" s="53"/>
      <c r="T335" s="53"/>
      <c r="U335" s="53"/>
      <c r="V335" s="53"/>
      <c r="W335" s="53"/>
      <c r="X335" s="53"/>
      <c r="Y335" s="53"/>
    </row>
    <row r="336">
      <c r="A336" s="53" t="str">
        <f t="shared" si="1"/>
        <v>TRNDJIXXERIXX</v>
      </c>
      <c r="B336" s="62" t="s">
        <v>1298</v>
      </c>
      <c r="C336" s="62" t="s">
        <v>1064</v>
      </c>
      <c r="D336" s="51" t="s">
        <v>108</v>
      </c>
      <c r="E336" s="53"/>
      <c r="F336" s="53"/>
      <c r="G336" s="62"/>
      <c r="H336" s="53"/>
      <c r="I336" s="53"/>
      <c r="J336" s="53"/>
      <c r="K336" s="53"/>
      <c r="L336" s="53">
        <f t="shared" si="2"/>
        <v>355719.2</v>
      </c>
      <c r="M336" s="53">
        <f t="shared" si="3"/>
        <v>376934.2</v>
      </c>
      <c r="N336" s="53" t="b">
        <f t="shared" si="4"/>
        <v>0</v>
      </c>
      <c r="O336" s="51">
        <v>334.0</v>
      </c>
      <c r="P336" s="53"/>
      <c r="Q336" s="53"/>
      <c r="R336" s="53"/>
      <c r="S336" s="53"/>
      <c r="T336" s="53"/>
      <c r="U336" s="53"/>
      <c r="V336" s="53"/>
      <c r="W336" s="53"/>
      <c r="X336" s="53"/>
      <c r="Y336" s="53"/>
    </row>
    <row r="337">
      <c r="A337" s="53" t="str">
        <f t="shared" si="1"/>
        <v>TRNDJIXXETHXX</v>
      </c>
      <c r="B337" s="62" t="s">
        <v>1298</v>
      </c>
      <c r="C337" s="62" t="s">
        <v>296</v>
      </c>
      <c r="D337" s="51" t="s">
        <v>108</v>
      </c>
      <c r="E337" s="53"/>
      <c r="F337" s="53"/>
      <c r="G337" s="62"/>
      <c r="H337" s="53"/>
      <c r="I337" s="53"/>
      <c r="J337" s="53"/>
      <c r="K337" s="53"/>
      <c r="L337" s="53">
        <f t="shared" si="2"/>
        <v>356498.6</v>
      </c>
      <c r="M337" s="53">
        <f t="shared" si="3"/>
        <v>377172</v>
      </c>
      <c r="N337" s="53" t="b">
        <f t="shared" si="4"/>
        <v>0</v>
      </c>
      <c r="O337" s="51">
        <v>335.0</v>
      </c>
      <c r="P337" s="53"/>
      <c r="Q337" s="53"/>
      <c r="R337" s="53"/>
      <c r="S337" s="53"/>
      <c r="T337" s="53"/>
      <c r="U337" s="53"/>
      <c r="V337" s="53"/>
      <c r="W337" s="53"/>
      <c r="X337" s="53"/>
      <c r="Y337" s="53"/>
    </row>
    <row r="338">
      <c r="A338" s="53" t="str">
        <f t="shared" si="1"/>
        <v>TRNDJIXXSOMXX</v>
      </c>
      <c r="B338" s="62" t="s">
        <v>1298</v>
      </c>
      <c r="C338" s="62" t="s">
        <v>377</v>
      </c>
      <c r="D338" s="51" t="s">
        <v>108</v>
      </c>
      <c r="E338" s="53"/>
      <c r="F338" s="53"/>
      <c r="G338" s="62"/>
      <c r="H338" s="53"/>
      <c r="I338" s="53"/>
      <c r="J338" s="53"/>
      <c r="K338" s="53"/>
      <c r="L338" s="53">
        <f t="shared" si="2"/>
        <v>357278</v>
      </c>
      <c r="M338" s="53">
        <f t="shared" si="3"/>
        <v>377409.8</v>
      </c>
      <c r="N338" s="53" t="b">
        <f t="shared" si="4"/>
        <v>0</v>
      </c>
      <c r="O338" s="51">
        <v>336.0</v>
      </c>
      <c r="P338" s="53"/>
      <c r="Q338" s="53"/>
      <c r="R338" s="53"/>
      <c r="S338" s="53"/>
      <c r="T338" s="53"/>
      <c r="U338" s="53"/>
      <c r="V338" s="53"/>
      <c r="W338" s="53"/>
      <c r="X338" s="53"/>
      <c r="Y338" s="53"/>
    </row>
    <row r="339">
      <c r="A339" s="53" t="str">
        <f t="shared" si="1"/>
        <v>TRNDJIXXYEMXX</v>
      </c>
      <c r="B339" s="62" t="s">
        <v>1298</v>
      </c>
      <c r="C339" s="62" t="s">
        <v>364</v>
      </c>
      <c r="D339" s="51" t="s">
        <v>28</v>
      </c>
      <c r="E339" s="53"/>
      <c r="F339" s="53"/>
      <c r="G339" s="62"/>
      <c r="H339" s="53"/>
      <c r="I339" s="53"/>
      <c r="J339" s="53"/>
      <c r="K339" s="53"/>
      <c r="L339" s="53">
        <f t="shared" si="2"/>
        <v>358057.4</v>
      </c>
      <c r="M339" s="53">
        <f t="shared" si="3"/>
        <v>377647.6</v>
      </c>
      <c r="N339" s="53" t="b">
        <f t="shared" si="4"/>
        <v>0</v>
      </c>
      <c r="O339" s="51">
        <v>337.0</v>
      </c>
      <c r="P339" s="53"/>
      <c r="Q339" s="53"/>
      <c r="R339" s="53"/>
      <c r="S339" s="53"/>
      <c r="T339" s="53"/>
      <c r="U339" s="53"/>
      <c r="V339" s="53"/>
      <c r="W339" s="53"/>
      <c r="X339" s="53"/>
      <c r="Y339" s="53"/>
    </row>
    <row r="340">
      <c r="A340" s="53" t="str">
        <f t="shared" si="1"/>
        <v>TRNDNKXXGBRXX</v>
      </c>
      <c r="B340" s="62" t="s">
        <v>1041</v>
      </c>
      <c r="C340" s="62" t="s">
        <v>671</v>
      </c>
      <c r="D340" s="51" t="s">
        <v>28</v>
      </c>
      <c r="E340" s="53"/>
      <c r="F340" s="53"/>
      <c r="G340" s="62"/>
      <c r="H340" s="53"/>
      <c r="I340" s="53"/>
      <c r="J340" s="53"/>
      <c r="K340" s="53"/>
      <c r="L340" s="53">
        <f t="shared" si="2"/>
        <v>358836.8</v>
      </c>
      <c r="M340" s="53">
        <f t="shared" si="3"/>
        <v>377885.4</v>
      </c>
      <c r="N340" s="53" t="b">
        <f t="shared" si="4"/>
        <v>0</v>
      </c>
      <c r="O340" s="51">
        <v>338.0</v>
      </c>
      <c r="P340" s="53"/>
      <c r="Q340" s="53"/>
      <c r="R340" s="53"/>
      <c r="S340" s="53"/>
      <c r="T340" s="53"/>
      <c r="U340" s="53"/>
      <c r="V340" s="53"/>
      <c r="W340" s="53"/>
      <c r="X340" s="53"/>
      <c r="Y340" s="53"/>
    </row>
    <row r="341">
      <c r="A341" s="53" t="str">
        <f t="shared" si="1"/>
        <v>TRNDNKXXNLDXX</v>
      </c>
      <c r="B341" s="62" t="s">
        <v>1041</v>
      </c>
      <c r="C341" s="62" t="s">
        <v>675</v>
      </c>
      <c r="D341" s="51" t="s">
        <v>28</v>
      </c>
      <c r="E341" s="53"/>
      <c r="F341" s="53"/>
      <c r="G341" s="62"/>
      <c r="H341" s="53"/>
      <c r="I341" s="53"/>
      <c r="J341" s="53"/>
      <c r="K341" s="53"/>
      <c r="L341" s="53">
        <f t="shared" si="2"/>
        <v>359616.2</v>
      </c>
      <c r="M341" s="53">
        <f t="shared" si="3"/>
        <v>378123.2</v>
      </c>
      <c r="N341" s="53" t="b">
        <f t="shared" si="4"/>
        <v>0</v>
      </c>
      <c r="O341" s="51">
        <v>339.0</v>
      </c>
      <c r="P341" s="53"/>
      <c r="Q341" s="53"/>
      <c r="R341" s="53"/>
      <c r="S341" s="53"/>
      <c r="T341" s="53"/>
      <c r="U341" s="53"/>
      <c r="V341" s="53"/>
      <c r="W341" s="53"/>
      <c r="X341" s="53"/>
      <c r="Y341" s="53"/>
    </row>
    <row r="342">
      <c r="A342" s="53" t="str">
        <f t="shared" si="1"/>
        <v>TRNDNKXXNORXX</v>
      </c>
      <c r="B342" s="62" t="s">
        <v>1041</v>
      </c>
      <c r="C342" s="62" t="s">
        <v>1047</v>
      </c>
      <c r="D342" s="51" t="s">
        <v>28</v>
      </c>
      <c r="E342" s="53"/>
      <c r="F342" s="53"/>
      <c r="G342" s="62"/>
      <c r="H342" s="53"/>
      <c r="I342" s="53"/>
      <c r="J342" s="53"/>
      <c r="K342" s="53"/>
      <c r="L342" s="53">
        <f t="shared" si="2"/>
        <v>360395.6</v>
      </c>
      <c r="M342" s="53">
        <f t="shared" si="3"/>
        <v>378361</v>
      </c>
      <c r="N342" s="53" t="b">
        <f t="shared" si="4"/>
        <v>0</v>
      </c>
      <c r="O342" s="51">
        <v>340.0</v>
      </c>
      <c r="P342" s="53"/>
      <c r="Q342" s="53"/>
      <c r="R342" s="53"/>
      <c r="S342" s="53"/>
      <c r="T342" s="53"/>
      <c r="U342" s="53"/>
      <c r="V342" s="53"/>
      <c r="W342" s="53"/>
      <c r="X342" s="53"/>
      <c r="Y342" s="53"/>
    </row>
    <row r="343">
      <c r="A343" s="53" t="str">
        <f t="shared" si="1"/>
        <v>TRNDNKXXSWEXX</v>
      </c>
      <c r="B343" s="62" t="s">
        <v>1041</v>
      </c>
      <c r="C343" s="62" t="s">
        <v>1050</v>
      </c>
      <c r="D343" s="51" t="s">
        <v>28</v>
      </c>
      <c r="E343" s="53"/>
      <c r="F343" s="53"/>
      <c r="G343" s="62"/>
      <c r="H343" s="53"/>
      <c r="I343" s="53"/>
      <c r="J343" s="53"/>
      <c r="K343" s="53"/>
      <c r="L343" s="53">
        <f t="shared" si="2"/>
        <v>361175</v>
      </c>
      <c r="M343" s="53">
        <f t="shared" si="3"/>
        <v>378598.8</v>
      </c>
      <c r="N343" s="53" t="b">
        <f t="shared" si="4"/>
        <v>0</v>
      </c>
      <c r="O343" s="51">
        <v>341.0</v>
      </c>
      <c r="P343" s="53"/>
      <c r="Q343" s="53"/>
      <c r="R343" s="53"/>
      <c r="S343" s="53"/>
      <c r="T343" s="53"/>
      <c r="U343" s="53"/>
      <c r="V343" s="53"/>
      <c r="W343" s="53"/>
      <c r="X343" s="53"/>
      <c r="Y343" s="53"/>
    </row>
    <row r="344">
      <c r="A344" s="53" t="str">
        <f t="shared" si="1"/>
        <v>TRNDOMXXHTIXX</v>
      </c>
      <c r="B344" s="62" t="s">
        <v>1056</v>
      </c>
      <c r="C344" s="62" t="s">
        <v>1057</v>
      </c>
      <c r="D344" s="51" t="s">
        <v>108</v>
      </c>
      <c r="E344" s="53"/>
      <c r="F344" s="53"/>
      <c r="G344" s="62"/>
      <c r="H344" s="53"/>
      <c r="I344" s="53"/>
      <c r="J344" s="53"/>
      <c r="K344" s="53"/>
      <c r="L344" s="53">
        <f t="shared" si="2"/>
        <v>361954.4</v>
      </c>
      <c r="M344" s="53">
        <f t="shared" si="3"/>
        <v>378836.6</v>
      </c>
      <c r="N344" s="53" t="b">
        <f t="shared" si="4"/>
        <v>0</v>
      </c>
      <c r="O344" s="51">
        <v>342.0</v>
      </c>
      <c r="P344" s="53"/>
      <c r="Q344" s="53"/>
      <c r="R344" s="53"/>
      <c r="S344" s="53"/>
      <c r="T344" s="53"/>
      <c r="U344" s="53"/>
      <c r="V344" s="53"/>
      <c r="W344" s="53"/>
      <c r="X344" s="53"/>
      <c r="Y344" s="53"/>
    </row>
    <row r="345">
      <c r="A345" s="53" t="str">
        <f t="shared" si="1"/>
        <v>TRNDZAXXESHXX</v>
      </c>
      <c r="B345" s="62" t="s">
        <v>282</v>
      </c>
      <c r="C345" s="62" t="s">
        <v>1416</v>
      </c>
      <c r="D345" s="51" t="s">
        <v>108</v>
      </c>
      <c r="E345" s="53"/>
      <c r="F345" s="53"/>
      <c r="G345" s="62"/>
      <c r="H345" s="53"/>
      <c r="I345" s="53"/>
      <c r="J345" s="53"/>
      <c r="K345" s="53"/>
      <c r="L345" s="53">
        <f t="shared" si="2"/>
        <v>362733.8</v>
      </c>
      <c r="M345" s="53">
        <f t="shared" si="3"/>
        <v>379074.4</v>
      </c>
      <c r="N345" s="53" t="b">
        <f t="shared" si="4"/>
        <v>0</v>
      </c>
      <c r="O345" s="51">
        <v>343.0</v>
      </c>
      <c r="P345" s="53"/>
      <c r="Q345" s="53"/>
      <c r="R345" s="53"/>
      <c r="S345" s="53"/>
      <c r="T345" s="53"/>
      <c r="U345" s="53"/>
      <c r="V345" s="53"/>
      <c r="W345" s="53"/>
      <c r="X345" s="53"/>
      <c r="Y345" s="53"/>
    </row>
    <row r="346">
      <c r="A346" s="53" t="str">
        <f t="shared" si="1"/>
        <v>TRNDZAXXESPXX</v>
      </c>
      <c r="B346" s="62" t="s">
        <v>282</v>
      </c>
      <c r="C346" s="62" t="s">
        <v>283</v>
      </c>
      <c r="D346" s="51" t="s">
        <v>28</v>
      </c>
      <c r="E346" s="53"/>
      <c r="F346" s="53"/>
      <c r="G346" s="62"/>
      <c r="H346" s="53"/>
      <c r="I346" s="53"/>
      <c r="J346" s="53"/>
      <c r="K346" s="53"/>
      <c r="L346" s="53">
        <f t="shared" si="2"/>
        <v>363513.2</v>
      </c>
      <c r="M346" s="53">
        <f t="shared" si="3"/>
        <v>379312.2</v>
      </c>
      <c r="N346" s="53" t="b">
        <f t="shared" si="4"/>
        <v>0</v>
      </c>
      <c r="O346" s="51">
        <v>344.0</v>
      </c>
      <c r="P346" s="53"/>
      <c r="Q346" s="53"/>
      <c r="R346" s="53"/>
      <c r="S346" s="53"/>
      <c r="T346" s="53"/>
      <c r="U346" s="53"/>
      <c r="V346" s="53"/>
      <c r="W346" s="53"/>
      <c r="X346" s="53"/>
      <c r="Y346" s="53"/>
    </row>
    <row r="347">
      <c r="A347" s="53" t="str">
        <f t="shared" si="1"/>
        <v>TRNDZAXXFRAXX</v>
      </c>
      <c r="B347" s="62" t="s">
        <v>282</v>
      </c>
      <c r="C347" s="62" t="s">
        <v>669</v>
      </c>
      <c r="D347" s="51" t="s">
        <v>28</v>
      </c>
      <c r="E347" s="53"/>
      <c r="F347" s="53"/>
      <c r="G347" s="62"/>
      <c r="H347" s="53"/>
      <c r="I347" s="53"/>
      <c r="J347" s="53"/>
      <c r="K347" s="53"/>
      <c r="L347" s="53">
        <f t="shared" si="2"/>
        <v>364292.6</v>
      </c>
      <c r="M347" s="53">
        <f t="shared" si="3"/>
        <v>379550</v>
      </c>
      <c r="N347" s="53" t="b">
        <f t="shared" si="4"/>
        <v>0</v>
      </c>
      <c r="O347" s="51">
        <v>345.0</v>
      </c>
      <c r="P347" s="53"/>
      <c r="Q347" s="53"/>
      <c r="R347" s="53"/>
      <c r="S347" s="53"/>
      <c r="T347" s="53"/>
      <c r="U347" s="53"/>
      <c r="V347" s="53"/>
      <c r="W347" s="53"/>
      <c r="X347" s="53"/>
      <c r="Y347" s="53"/>
    </row>
    <row r="348">
      <c r="A348" s="53" t="str">
        <f t="shared" si="1"/>
        <v>TRNDZAXXITAXX</v>
      </c>
      <c r="B348" s="62" t="s">
        <v>282</v>
      </c>
      <c r="C348" s="62" t="s">
        <v>655</v>
      </c>
      <c r="D348" s="51" t="s">
        <v>28</v>
      </c>
      <c r="E348" s="53"/>
      <c r="F348" s="53"/>
      <c r="G348" s="62"/>
      <c r="H348" s="53"/>
      <c r="I348" s="53"/>
      <c r="J348" s="53"/>
      <c r="K348" s="53"/>
      <c r="L348" s="53">
        <f t="shared" si="2"/>
        <v>365072</v>
      </c>
      <c r="M348" s="53">
        <f t="shared" si="3"/>
        <v>379787.8</v>
      </c>
      <c r="N348" s="53" t="b">
        <f t="shared" si="4"/>
        <v>0</v>
      </c>
      <c r="O348" s="51">
        <v>346.0</v>
      </c>
      <c r="P348" s="53"/>
      <c r="Q348" s="53"/>
      <c r="R348" s="53"/>
      <c r="S348" s="53"/>
      <c r="T348" s="53"/>
      <c r="U348" s="53"/>
      <c r="V348" s="53"/>
      <c r="W348" s="53"/>
      <c r="X348" s="53"/>
      <c r="Y348" s="53"/>
    </row>
    <row r="349">
      <c r="A349" s="53" t="str">
        <f t="shared" si="1"/>
        <v>TRNDZAXXLBYXX</v>
      </c>
      <c r="B349" s="62" t="s">
        <v>282</v>
      </c>
      <c r="C349" s="62" t="s">
        <v>292</v>
      </c>
      <c r="D349" s="51" t="s">
        <v>108</v>
      </c>
      <c r="E349" s="53"/>
      <c r="F349" s="53"/>
      <c r="G349" s="62"/>
      <c r="H349" s="53"/>
      <c r="I349" s="53"/>
      <c r="J349" s="53"/>
      <c r="K349" s="53"/>
      <c r="L349" s="53">
        <f t="shared" si="2"/>
        <v>365851.4</v>
      </c>
      <c r="M349" s="53">
        <f t="shared" si="3"/>
        <v>380025.6</v>
      </c>
      <c r="N349" s="53" t="b">
        <f t="shared" si="4"/>
        <v>0</v>
      </c>
      <c r="O349" s="51">
        <v>347.0</v>
      </c>
      <c r="P349" s="53"/>
      <c r="Q349" s="53"/>
      <c r="R349" s="53"/>
      <c r="S349" s="53"/>
      <c r="T349" s="53"/>
      <c r="U349" s="53"/>
      <c r="V349" s="53"/>
      <c r="W349" s="53"/>
      <c r="X349" s="53"/>
      <c r="Y349" s="53"/>
    </row>
    <row r="350">
      <c r="A350" s="53" t="str">
        <f t="shared" si="1"/>
        <v>TRNDZAXXMARXX</v>
      </c>
      <c r="B350" s="62" t="s">
        <v>282</v>
      </c>
      <c r="C350" s="62" t="s">
        <v>286</v>
      </c>
      <c r="D350" s="51" t="s">
        <v>108</v>
      </c>
      <c r="E350" s="53"/>
      <c r="F350" s="53"/>
      <c r="G350" s="62"/>
      <c r="H350" s="53"/>
      <c r="I350" s="53"/>
      <c r="J350" s="53"/>
      <c r="K350" s="53"/>
      <c r="L350" s="53">
        <f t="shared" si="2"/>
        <v>366630.8</v>
      </c>
      <c r="M350" s="53">
        <f t="shared" si="3"/>
        <v>380263.4</v>
      </c>
      <c r="N350" s="53" t="b">
        <f t="shared" si="4"/>
        <v>0</v>
      </c>
      <c r="O350" s="51">
        <v>348.0</v>
      </c>
      <c r="P350" s="53"/>
      <c r="Q350" s="53"/>
      <c r="R350" s="53"/>
      <c r="S350" s="53"/>
      <c r="T350" s="53"/>
      <c r="U350" s="53"/>
      <c r="V350" s="53"/>
      <c r="W350" s="53"/>
      <c r="X350" s="53"/>
      <c r="Y350" s="53"/>
    </row>
    <row r="351">
      <c r="A351" s="53" t="str">
        <f t="shared" si="1"/>
        <v>TRNDZAXXMLIXX</v>
      </c>
      <c r="B351" s="62" t="s">
        <v>282</v>
      </c>
      <c r="C351" s="62" t="s">
        <v>1271</v>
      </c>
      <c r="D351" s="51" t="s">
        <v>108</v>
      </c>
      <c r="E351" s="53"/>
      <c r="F351" s="53"/>
      <c r="G351" s="62"/>
      <c r="H351" s="53"/>
      <c r="I351" s="53"/>
      <c r="J351" s="53"/>
      <c r="K351" s="53"/>
      <c r="L351" s="53">
        <f t="shared" si="2"/>
        <v>367410.2</v>
      </c>
      <c r="M351" s="53">
        <f t="shared" si="3"/>
        <v>380501.2</v>
      </c>
      <c r="N351" s="53" t="b">
        <f t="shared" si="4"/>
        <v>0</v>
      </c>
      <c r="O351" s="51">
        <v>349.0</v>
      </c>
      <c r="P351" s="53"/>
      <c r="Q351" s="53"/>
      <c r="R351" s="53"/>
      <c r="S351" s="53"/>
      <c r="T351" s="53"/>
      <c r="U351" s="53"/>
      <c r="V351" s="53"/>
      <c r="W351" s="53"/>
      <c r="X351" s="53"/>
      <c r="Y351" s="53"/>
    </row>
    <row r="352">
      <c r="A352" s="53" t="str">
        <f t="shared" si="1"/>
        <v>TRNDZAXXMRTXX</v>
      </c>
      <c r="B352" s="62" t="s">
        <v>282</v>
      </c>
      <c r="C352" s="62" t="s">
        <v>1228</v>
      </c>
      <c r="D352" s="51" t="s">
        <v>108</v>
      </c>
      <c r="E352" s="53"/>
      <c r="F352" s="53"/>
      <c r="G352" s="62"/>
      <c r="H352" s="53"/>
      <c r="I352" s="53"/>
      <c r="J352" s="53"/>
      <c r="K352" s="53"/>
      <c r="L352" s="53">
        <f t="shared" si="2"/>
        <v>368189.6</v>
      </c>
      <c r="M352" s="53">
        <f t="shared" si="3"/>
        <v>380739</v>
      </c>
      <c r="N352" s="53" t="b">
        <f t="shared" si="4"/>
        <v>0</v>
      </c>
      <c r="O352" s="51">
        <v>350.0</v>
      </c>
      <c r="P352" s="53"/>
      <c r="Q352" s="53"/>
      <c r="R352" s="53"/>
      <c r="S352" s="53"/>
      <c r="T352" s="53"/>
      <c r="U352" s="53"/>
      <c r="V352" s="53"/>
      <c r="W352" s="53"/>
      <c r="X352" s="53"/>
      <c r="Y352" s="53"/>
    </row>
    <row r="353">
      <c r="A353" s="53" t="str">
        <f t="shared" si="1"/>
        <v>TRNDZAXXNERXX</v>
      </c>
      <c r="B353" s="62" t="s">
        <v>282</v>
      </c>
      <c r="C353" s="62" t="s">
        <v>344</v>
      </c>
      <c r="D353" s="51" t="s">
        <v>108</v>
      </c>
      <c r="E353" s="53"/>
      <c r="F353" s="53"/>
      <c r="G353" s="62"/>
      <c r="H353" s="53"/>
      <c r="I353" s="53"/>
      <c r="J353" s="53"/>
      <c r="K353" s="53"/>
      <c r="L353" s="53">
        <f t="shared" si="2"/>
        <v>368969</v>
      </c>
      <c r="M353" s="53">
        <f t="shared" si="3"/>
        <v>380976.8</v>
      </c>
      <c r="N353" s="53" t="b">
        <f t="shared" si="4"/>
        <v>0</v>
      </c>
      <c r="O353" s="51">
        <v>351.0</v>
      </c>
      <c r="P353" s="53"/>
      <c r="Q353" s="53"/>
      <c r="R353" s="53"/>
      <c r="S353" s="53"/>
      <c r="T353" s="53"/>
      <c r="U353" s="53"/>
      <c r="V353" s="53"/>
      <c r="W353" s="53"/>
      <c r="X353" s="53"/>
      <c r="Y353" s="53"/>
    </row>
    <row r="354">
      <c r="A354" s="53" t="str">
        <f t="shared" si="1"/>
        <v>TRNDZAXXTUNXX</v>
      </c>
      <c r="B354" s="62" t="s">
        <v>282</v>
      </c>
      <c r="C354" s="62" t="s">
        <v>350</v>
      </c>
      <c r="D354" s="51" t="s">
        <v>108</v>
      </c>
      <c r="E354" s="53"/>
      <c r="F354" s="53"/>
      <c r="G354" s="62"/>
      <c r="H354" s="53"/>
      <c r="I354" s="53"/>
      <c r="J354" s="53"/>
      <c r="K354" s="53"/>
      <c r="L354" s="53">
        <f t="shared" si="2"/>
        <v>369748.4</v>
      </c>
      <c r="M354" s="53">
        <f t="shared" si="3"/>
        <v>381214.6</v>
      </c>
      <c r="N354" s="53" t="b">
        <f t="shared" si="4"/>
        <v>0</v>
      </c>
      <c r="O354" s="51">
        <v>352.0</v>
      </c>
      <c r="P354" s="53"/>
      <c r="Q354" s="53"/>
      <c r="R354" s="53"/>
      <c r="S354" s="53"/>
      <c r="T354" s="53"/>
      <c r="U354" s="53"/>
      <c r="V354" s="53"/>
      <c r="W354" s="53"/>
      <c r="X354" s="53"/>
      <c r="Y354" s="53"/>
    </row>
    <row r="355">
      <c r="A355" s="53" t="str">
        <f t="shared" si="1"/>
        <v>TRNECUXXPERXX</v>
      </c>
      <c r="B355" s="62" t="s">
        <v>520</v>
      </c>
      <c r="C355" s="62" t="s">
        <v>458</v>
      </c>
      <c r="D355" s="51" t="s">
        <v>108</v>
      </c>
      <c r="E355" s="53"/>
      <c r="F355" s="53"/>
      <c r="G355" s="62"/>
      <c r="H355" s="53"/>
      <c r="I355" s="53"/>
      <c r="J355" s="53"/>
      <c r="K355" s="53"/>
      <c r="L355" s="53">
        <f t="shared" si="2"/>
        <v>370527.8</v>
      </c>
      <c r="M355" s="53">
        <f t="shared" si="3"/>
        <v>381452.4</v>
      </c>
      <c r="N355" s="53" t="b">
        <f t="shared" si="4"/>
        <v>0</v>
      </c>
      <c r="O355" s="51">
        <v>353.0</v>
      </c>
      <c r="P355" s="53"/>
      <c r="Q355" s="53"/>
      <c r="R355" s="53"/>
      <c r="S355" s="53"/>
      <c r="T355" s="53"/>
      <c r="U355" s="53"/>
      <c r="V355" s="53"/>
      <c r="W355" s="53"/>
      <c r="X355" s="53"/>
      <c r="Y355" s="53"/>
    </row>
    <row r="356">
      <c r="A356" s="53" t="str">
        <f t="shared" si="1"/>
        <v>TRNEGYXXGRCXX</v>
      </c>
      <c r="B356" s="62" t="s">
        <v>267</v>
      </c>
      <c r="C356" s="62" t="s">
        <v>270</v>
      </c>
      <c r="D356" s="51" t="s">
        <v>28</v>
      </c>
      <c r="E356" s="53"/>
      <c r="F356" s="53"/>
      <c r="G356" s="62"/>
      <c r="H356" s="53"/>
      <c r="I356" s="53"/>
      <c r="J356" s="53"/>
      <c r="K356" s="53"/>
      <c r="L356" s="53">
        <f t="shared" si="2"/>
        <v>371307.2</v>
      </c>
      <c r="M356" s="53">
        <f t="shared" si="3"/>
        <v>381690.2</v>
      </c>
      <c r="N356" s="53" t="b">
        <f t="shared" si="4"/>
        <v>0</v>
      </c>
      <c r="O356" s="51">
        <v>354.0</v>
      </c>
      <c r="P356" s="53"/>
      <c r="Q356" s="53"/>
      <c r="R356" s="53"/>
      <c r="S356" s="53"/>
      <c r="T356" s="53"/>
      <c r="U356" s="53"/>
      <c r="V356" s="53"/>
      <c r="W356" s="53"/>
      <c r="X356" s="53"/>
      <c r="Y356" s="53"/>
    </row>
    <row r="357">
      <c r="A357" s="53" t="str">
        <f t="shared" si="1"/>
        <v>TRNEGYXXISRXX</v>
      </c>
      <c r="B357" s="62" t="s">
        <v>267</v>
      </c>
      <c r="C357" s="62" t="s">
        <v>273</v>
      </c>
      <c r="D357" s="51" t="s">
        <v>108</v>
      </c>
      <c r="E357" s="53"/>
      <c r="F357" s="53"/>
      <c r="G357" s="62"/>
      <c r="H357" s="53"/>
      <c r="I357" s="53"/>
      <c r="J357" s="53"/>
      <c r="K357" s="53"/>
      <c r="L357" s="53">
        <f t="shared" si="2"/>
        <v>372086.6</v>
      </c>
      <c r="M357" s="53">
        <f t="shared" si="3"/>
        <v>381928</v>
      </c>
      <c r="N357" s="53" t="b">
        <f t="shared" si="4"/>
        <v>0</v>
      </c>
      <c r="O357" s="51">
        <v>355.0</v>
      </c>
      <c r="P357" s="53"/>
      <c r="Q357" s="53"/>
      <c r="R357" s="53"/>
      <c r="S357" s="53"/>
      <c r="T357" s="53"/>
      <c r="U357" s="53"/>
      <c r="V357" s="53"/>
      <c r="W357" s="53"/>
      <c r="X357" s="53"/>
      <c r="Y357" s="53"/>
    </row>
    <row r="358">
      <c r="A358" s="53" t="str">
        <f t="shared" si="1"/>
        <v>TRNEGYXXJORXX</v>
      </c>
      <c r="B358" s="62" t="s">
        <v>267</v>
      </c>
      <c r="C358" s="62" t="s">
        <v>290</v>
      </c>
      <c r="D358" s="51" t="s">
        <v>28</v>
      </c>
      <c r="E358" s="53"/>
      <c r="F358" s="53"/>
      <c r="G358" s="62"/>
      <c r="H358" s="53"/>
      <c r="I358" s="53"/>
      <c r="J358" s="53"/>
      <c r="K358" s="53"/>
      <c r="L358" s="53">
        <f t="shared" si="2"/>
        <v>372866</v>
      </c>
      <c r="M358" s="53">
        <f t="shared" si="3"/>
        <v>382165.8</v>
      </c>
      <c r="N358" s="53" t="b">
        <f t="shared" si="4"/>
        <v>0</v>
      </c>
      <c r="O358" s="51">
        <v>356.0</v>
      </c>
      <c r="P358" s="53"/>
      <c r="Q358" s="53"/>
      <c r="R358" s="53"/>
      <c r="S358" s="53"/>
      <c r="T358" s="53"/>
      <c r="U358" s="53"/>
      <c r="V358" s="53"/>
      <c r="W358" s="53"/>
      <c r="X358" s="53"/>
      <c r="Y358" s="53"/>
    </row>
    <row r="359">
      <c r="A359" s="53" t="str">
        <f t="shared" si="1"/>
        <v>TRNEGYXXLBYXX</v>
      </c>
      <c r="B359" s="62" t="s">
        <v>267</v>
      </c>
      <c r="C359" s="62" t="s">
        <v>292</v>
      </c>
      <c r="D359" s="51" t="s">
        <v>108</v>
      </c>
      <c r="E359" s="53"/>
      <c r="F359" s="53"/>
      <c r="G359" s="62"/>
      <c r="H359" s="53"/>
      <c r="I359" s="53"/>
      <c r="J359" s="53"/>
      <c r="K359" s="53"/>
      <c r="L359" s="53">
        <f t="shared" si="2"/>
        <v>373645.4</v>
      </c>
      <c r="M359" s="53">
        <f t="shared" si="3"/>
        <v>382403.6</v>
      </c>
      <c r="N359" s="53" t="b">
        <f t="shared" si="4"/>
        <v>0</v>
      </c>
      <c r="O359" s="51">
        <v>357.0</v>
      </c>
      <c r="P359" s="53"/>
      <c r="Q359" s="53"/>
      <c r="R359" s="53"/>
      <c r="S359" s="53"/>
      <c r="T359" s="53"/>
      <c r="U359" s="53"/>
      <c r="V359" s="53"/>
      <c r="W359" s="53"/>
      <c r="X359" s="53"/>
      <c r="Y359" s="53"/>
    </row>
    <row r="360">
      <c r="A360" s="53" t="str">
        <f t="shared" si="1"/>
        <v>TRNEGYXXSAUXX</v>
      </c>
      <c r="B360" s="62" t="s">
        <v>267</v>
      </c>
      <c r="C360" s="62" t="s">
        <v>65</v>
      </c>
      <c r="D360" s="51" t="s">
        <v>28</v>
      </c>
      <c r="E360" s="53"/>
      <c r="F360" s="53"/>
      <c r="G360" s="62"/>
      <c r="H360" s="53"/>
      <c r="I360" s="53"/>
      <c r="J360" s="53"/>
      <c r="K360" s="53"/>
      <c r="L360" s="53">
        <f t="shared" si="2"/>
        <v>374424.8</v>
      </c>
      <c r="M360" s="53">
        <f t="shared" si="3"/>
        <v>382641.4</v>
      </c>
      <c r="N360" s="53" t="b">
        <f t="shared" si="4"/>
        <v>0</v>
      </c>
      <c r="O360" s="51">
        <v>358.0</v>
      </c>
      <c r="P360" s="53"/>
      <c r="Q360" s="53"/>
      <c r="R360" s="53"/>
      <c r="S360" s="53"/>
      <c r="T360" s="53"/>
      <c r="U360" s="53"/>
      <c r="V360" s="53"/>
      <c r="W360" s="53"/>
      <c r="X360" s="53"/>
      <c r="Y360" s="53"/>
    </row>
    <row r="361">
      <c r="A361" s="53" t="str">
        <f t="shared" si="1"/>
        <v>TRNEGYXXSDNXX</v>
      </c>
      <c r="B361" s="62" t="s">
        <v>267</v>
      </c>
      <c r="C361" s="62" t="s">
        <v>300</v>
      </c>
      <c r="D361" s="51" t="s">
        <v>108</v>
      </c>
      <c r="E361" s="53"/>
      <c r="F361" s="53"/>
      <c r="G361" s="62"/>
      <c r="H361" s="53"/>
      <c r="I361" s="53"/>
      <c r="J361" s="53"/>
      <c r="K361" s="53"/>
      <c r="L361" s="53">
        <f t="shared" si="2"/>
        <v>375204.2</v>
      </c>
      <c r="M361" s="53">
        <f t="shared" si="3"/>
        <v>382879.2</v>
      </c>
      <c r="N361" s="53" t="b">
        <f t="shared" si="4"/>
        <v>0</v>
      </c>
      <c r="O361" s="51">
        <v>359.0</v>
      </c>
      <c r="P361" s="53"/>
      <c r="Q361" s="53"/>
      <c r="R361" s="53"/>
      <c r="S361" s="53"/>
      <c r="T361" s="53"/>
      <c r="U361" s="53"/>
      <c r="V361" s="53"/>
      <c r="W361" s="53"/>
      <c r="X361" s="53"/>
      <c r="Y361" s="53"/>
    </row>
    <row r="362">
      <c r="A362" s="53" t="str">
        <f t="shared" si="1"/>
        <v>TRNERIXXETHXX</v>
      </c>
      <c r="B362" s="62" t="s">
        <v>1064</v>
      </c>
      <c r="C362" s="62" t="s">
        <v>296</v>
      </c>
      <c r="D362" s="51" t="s">
        <v>108</v>
      </c>
      <c r="E362" s="53"/>
      <c r="F362" s="53"/>
      <c r="G362" s="62"/>
      <c r="H362" s="53"/>
      <c r="I362" s="53"/>
      <c r="J362" s="53"/>
      <c r="K362" s="53"/>
      <c r="L362" s="53">
        <f t="shared" si="2"/>
        <v>375983.6</v>
      </c>
      <c r="M362" s="53">
        <f t="shared" si="3"/>
        <v>383117</v>
      </c>
      <c r="N362" s="53" t="b">
        <f t="shared" si="4"/>
        <v>0</v>
      </c>
      <c r="O362" s="51">
        <v>360.0</v>
      </c>
      <c r="P362" s="53"/>
      <c r="Q362" s="53"/>
      <c r="R362" s="53"/>
      <c r="S362" s="53"/>
      <c r="T362" s="53"/>
      <c r="U362" s="53"/>
      <c r="V362" s="53"/>
      <c r="W362" s="53"/>
      <c r="X362" s="53"/>
      <c r="Y362" s="53"/>
    </row>
    <row r="363">
      <c r="A363" s="53" t="str">
        <f t="shared" si="1"/>
        <v>TRNERIXXSAUXX</v>
      </c>
      <c r="B363" s="62" t="s">
        <v>1064</v>
      </c>
      <c r="C363" s="62" t="s">
        <v>65</v>
      </c>
      <c r="D363" s="51" t="s">
        <v>28</v>
      </c>
      <c r="E363" s="53"/>
      <c r="F363" s="53"/>
      <c r="G363" s="62"/>
      <c r="H363" s="53"/>
      <c r="I363" s="53"/>
      <c r="J363" s="53"/>
      <c r="K363" s="53"/>
      <c r="L363" s="53">
        <f t="shared" si="2"/>
        <v>376763</v>
      </c>
      <c r="M363" s="53">
        <f t="shared" si="3"/>
        <v>383354.8</v>
      </c>
      <c r="N363" s="53" t="b">
        <f t="shared" si="4"/>
        <v>0</v>
      </c>
      <c r="O363" s="51">
        <v>361.0</v>
      </c>
      <c r="P363" s="53"/>
      <c r="Q363" s="53"/>
      <c r="R363" s="53"/>
      <c r="S363" s="53"/>
      <c r="T363" s="53"/>
      <c r="U363" s="53"/>
      <c r="V363" s="53"/>
      <c r="W363" s="53"/>
      <c r="X363" s="53"/>
      <c r="Y363" s="53"/>
    </row>
    <row r="364">
      <c r="A364" s="53" t="str">
        <f t="shared" si="1"/>
        <v>TRNERIXXSDNXX</v>
      </c>
      <c r="B364" s="62" t="s">
        <v>1064</v>
      </c>
      <c r="C364" s="62" t="s">
        <v>300</v>
      </c>
      <c r="D364" s="51" t="s">
        <v>108</v>
      </c>
      <c r="E364" s="53"/>
      <c r="F364" s="53"/>
      <c r="G364" s="62"/>
      <c r="H364" s="53"/>
      <c r="I364" s="53"/>
      <c r="J364" s="53"/>
      <c r="K364" s="53"/>
      <c r="L364" s="53">
        <f t="shared" si="2"/>
        <v>377542.4</v>
      </c>
      <c r="M364" s="53">
        <f t="shared" si="3"/>
        <v>383592.6</v>
      </c>
      <c r="N364" s="53" t="b">
        <f t="shared" si="4"/>
        <v>0</v>
      </c>
      <c r="O364" s="51">
        <v>362.0</v>
      </c>
      <c r="P364" s="53"/>
      <c r="Q364" s="53"/>
      <c r="R364" s="53"/>
      <c r="S364" s="53"/>
      <c r="T364" s="53"/>
      <c r="U364" s="53"/>
      <c r="V364" s="53"/>
      <c r="W364" s="53"/>
      <c r="X364" s="53"/>
      <c r="Y364" s="53"/>
    </row>
    <row r="365">
      <c r="A365" s="53" t="str">
        <f t="shared" si="1"/>
        <v>TRNERIXXYEMXX</v>
      </c>
      <c r="B365" s="62" t="s">
        <v>1064</v>
      </c>
      <c r="C365" s="62" t="s">
        <v>364</v>
      </c>
      <c r="D365" s="51" t="s">
        <v>28</v>
      </c>
      <c r="E365" s="53"/>
      <c r="F365" s="53"/>
      <c r="G365" s="62"/>
      <c r="H365" s="53"/>
      <c r="I365" s="53"/>
      <c r="J365" s="53"/>
      <c r="K365" s="53"/>
      <c r="L365" s="53">
        <f t="shared" si="2"/>
        <v>378321.8</v>
      </c>
      <c r="M365" s="53">
        <f t="shared" si="3"/>
        <v>383830.4</v>
      </c>
      <c r="N365" s="53" t="b">
        <f t="shared" si="4"/>
        <v>0</v>
      </c>
      <c r="O365" s="51">
        <v>363.0</v>
      </c>
      <c r="P365" s="53"/>
      <c r="Q365" s="53"/>
      <c r="R365" s="53"/>
      <c r="S365" s="53"/>
      <c r="T365" s="53"/>
      <c r="U365" s="53"/>
      <c r="V365" s="53"/>
      <c r="W365" s="53"/>
      <c r="X365" s="53"/>
      <c r="Y365" s="53"/>
    </row>
    <row r="366">
      <c r="A366" s="53" t="str">
        <f t="shared" si="1"/>
        <v>TRNESHXXMARXX</v>
      </c>
      <c r="B366" s="62" t="s">
        <v>1416</v>
      </c>
      <c r="C366" s="62" t="s">
        <v>286</v>
      </c>
      <c r="D366" s="51" t="s">
        <v>108</v>
      </c>
      <c r="E366" s="53"/>
      <c r="F366" s="53"/>
      <c r="G366" s="62"/>
      <c r="H366" s="53"/>
      <c r="I366" s="53"/>
      <c r="J366" s="53"/>
      <c r="K366" s="53"/>
      <c r="L366" s="53">
        <f t="shared" si="2"/>
        <v>379101.2</v>
      </c>
      <c r="M366" s="53">
        <f t="shared" si="3"/>
        <v>384068.2</v>
      </c>
      <c r="N366" s="53" t="b">
        <f t="shared" si="4"/>
        <v>0</v>
      </c>
      <c r="O366" s="51">
        <v>364.0</v>
      </c>
      <c r="P366" s="53"/>
      <c r="Q366" s="53"/>
      <c r="R366" s="53"/>
      <c r="S366" s="53"/>
      <c r="T366" s="53"/>
      <c r="U366" s="53"/>
      <c r="V366" s="53"/>
      <c r="W366" s="53"/>
      <c r="X366" s="53"/>
      <c r="Y366" s="53"/>
    </row>
    <row r="367">
      <c r="A367" s="53" t="str">
        <f t="shared" si="1"/>
        <v>TRNESHXXMRTXX</v>
      </c>
      <c r="B367" s="62" t="s">
        <v>1416</v>
      </c>
      <c r="C367" s="62" t="s">
        <v>1228</v>
      </c>
      <c r="D367" s="51" t="s">
        <v>108</v>
      </c>
      <c r="E367" s="53"/>
      <c r="F367" s="53"/>
      <c r="G367" s="62"/>
      <c r="H367" s="53"/>
      <c r="I367" s="53"/>
      <c r="J367" s="53"/>
      <c r="K367" s="53"/>
      <c r="L367" s="53">
        <f t="shared" si="2"/>
        <v>379880.6</v>
      </c>
      <c r="M367" s="53">
        <f t="shared" si="3"/>
        <v>384306</v>
      </c>
      <c r="N367" s="53" t="b">
        <f t="shared" si="4"/>
        <v>0</v>
      </c>
      <c r="O367" s="51">
        <v>365.0</v>
      </c>
      <c r="P367" s="53"/>
      <c r="Q367" s="53"/>
      <c r="R367" s="53"/>
      <c r="S367" s="53"/>
      <c r="T367" s="53"/>
      <c r="U367" s="53"/>
      <c r="V367" s="53"/>
      <c r="W367" s="53"/>
      <c r="X367" s="53"/>
      <c r="Y367" s="53"/>
    </row>
    <row r="368">
      <c r="A368" s="53" t="str">
        <f t="shared" si="1"/>
        <v>TRNESPXXFRAXX</v>
      </c>
      <c r="B368" s="62" t="s">
        <v>283</v>
      </c>
      <c r="C368" s="62" t="s">
        <v>669</v>
      </c>
      <c r="D368" s="51" t="s">
        <v>108</v>
      </c>
      <c r="E368" s="53"/>
      <c r="F368" s="53"/>
      <c r="G368" s="62"/>
      <c r="H368" s="53"/>
      <c r="I368" s="53"/>
      <c r="J368" s="53"/>
      <c r="K368" s="53"/>
      <c r="L368" s="53">
        <f t="shared" si="2"/>
        <v>380660</v>
      </c>
      <c r="M368" s="53">
        <f t="shared" si="3"/>
        <v>384543.8</v>
      </c>
      <c r="N368" s="53" t="b">
        <f t="shared" si="4"/>
        <v>0</v>
      </c>
      <c r="O368" s="51">
        <v>366.0</v>
      </c>
      <c r="P368" s="53"/>
      <c r="Q368" s="53"/>
      <c r="R368" s="53"/>
      <c r="S368" s="53"/>
      <c r="T368" s="53"/>
      <c r="U368" s="53"/>
      <c r="V368" s="53"/>
      <c r="W368" s="53"/>
      <c r="X368" s="53"/>
      <c r="Y368" s="53"/>
    </row>
    <row r="369">
      <c r="A369" s="53" t="str">
        <f t="shared" si="1"/>
        <v>TRNESPXXMARXX</v>
      </c>
      <c r="B369" s="62" t="s">
        <v>283</v>
      </c>
      <c r="C369" s="62" t="s">
        <v>286</v>
      </c>
      <c r="D369" s="51" t="s">
        <v>28</v>
      </c>
      <c r="E369" s="53"/>
      <c r="F369" s="53"/>
      <c r="G369" s="62"/>
      <c r="H369" s="53"/>
      <c r="I369" s="53"/>
      <c r="J369" s="53"/>
      <c r="K369" s="53"/>
      <c r="L369" s="53">
        <f t="shared" si="2"/>
        <v>381439.4</v>
      </c>
      <c r="M369" s="53">
        <f t="shared" si="3"/>
        <v>384781.6</v>
      </c>
      <c r="N369" s="53" t="b">
        <f t="shared" si="4"/>
        <v>0</v>
      </c>
      <c r="O369" s="51">
        <v>367.0</v>
      </c>
      <c r="P369" s="53"/>
      <c r="Q369" s="53"/>
      <c r="R369" s="53"/>
      <c r="S369" s="53"/>
      <c r="T369" s="53"/>
      <c r="U369" s="53"/>
      <c r="V369" s="53"/>
      <c r="W369" s="53"/>
      <c r="X369" s="53"/>
      <c r="Y369" s="53"/>
    </row>
    <row r="370">
      <c r="A370" s="53" t="str">
        <f t="shared" si="1"/>
        <v>TRNESPXXPRTXX</v>
      </c>
      <c r="B370" s="62" t="s">
        <v>283</v>
      </c>
      <c r="C370" s="62" t="s">
        <v>356</v>
      </c>
      <c r="D370" s="51" t="s">
        <v>108</v>
      </c>
      <c r="E370" s="53"/>
      <c r="F370" s="53"/>
      <c r="G370" s="62"/>
      <c r="H370" s="53"/>
      <c r="I370" s="53"/>
      <c r="J370" s="53"/>
      <c r="K370" s="53"/>
      <c r="L370" s="53">
        <f t="shared" si="2"/>
        <v>382218.8</v>
      </c>
      <c r="M370" s="53">
        <f t="shared" si="3"/>
        <v>385019.4</v>
      </c>
      <c r="N370" s="53" t="b">
        <f t="shared" si="4"/>
        <v>0</v>
      </c>
      <c r="O370" s="51">
        <v>368.0</v>
      </c>
      <c r="P370" s="53"/>
      <c r="Q370" s="53"/>
      <c r="R370" s="53"/>
      <c r="S370" s="53"/>
      <c r="T370" s="53"/>
      <c r="U370" s="53"/>
      <c r="V370" s="53"/>
      <c r="W370" s="53"/>
      <c r="X370" s="53"/>
      <c r="Y370" s="53"/>
    </row>
    <row r="371">
      <c r="A371" s="53" t="str">
        <f t="shared" si="1"/>
        <v>TRNESTXXFINXX</v>
      </c>
      <c r="B371" s="62" t="s">
        <v>1070</v>
      </c>
      <c r="C371" s="62" t="s">
        <v>1071</v>
      </c>
      <c r="D371" s="51" t="s">
        <v>28</v>
      </c>
      <c r="E371" s="53"/>
      <c r="F371" s="53"/>
      <c r="G371" s="62"/>
      <c r="H371" s="53"/>
      <c r="I371" s="53"/>
      <c r="J371" s="53"/>
      <c r="K371" s="53"/>
      <c r="L371" s="53">
        <f t="shared" si="2"/>
        <v>382998.2</v>
      </c>
      <c r="M371" s="53">
        <f t="shared" si="3"/>
        <v>385257.2</v>
      </c>
      <c r="N371" s="53" t="b">
        <f t="shared" si="4"/>
        <v>0</v>
      </c>
      <c r="O371" s="51">
        <v>369.0</v>
      </c>
      <c r="P371" s="53"/>
      <c r="Q371" s="53"/>
      <c r="R371" s="53"/>
      <c r="S371" s="53"/>
      <c r="T371" s="53"/>
      <c r="U371" s="53"/>
      <c r="V371" s="53"/>
      <c r="W371" s="53"/>
      <c r="X371" s="53"/>
      <c r="Y371" s="53"/>
    </row>
    <row r="372">
      <c r="A372" s="53" t="str">
        <f t="shared" si="1"/>
        <v>TRNESTXXLVAXX</v>
      </c>
      <c r="B372" s="62" t="s">
        <v>1070</v>
      </c>
      <c r="C372" s="62" t="s">
        <v>693</v>
      </c>
      <c r="D372" s="51" t="s">
        <v>108</v>
      </c>
      <c r="E372" s="53"/>
      <c r="F372" s="53"/>
      <c r="G372" s="62"/>
      <c r="H372" s="53"/>
      <c r="I372" s="53"/>
      <c r="J372" s="53"/>
      <c r="K372" s="53"/>
      <c r="L372" s="53">
        <f t="shared" si="2"/>
        <v>383777.6</v>
      </c>
      <c r="M372" s="53">
        <f t="shared" si="3"/>
        <v>385495</v>
      </c>
      <c r="N372" s="53" t="b">
        <f t="shared" si="4"/>
        <v>0</v>
      </c>
      <c r="O372" s="51">
        <v>370.0</v>
      </c>
      <c r="P372" s="53"/>
      <c r="Q372" s="53"/>
      <c r="R372" s="53"/>
      <c r="S372" s="53"/>
      <c r="T372" s="53"/>
      <c r="U372" s="53"/>
      <c r="V372" s="53"/>
      <c r="W372" s="53"/>
      <c r="X372" s="53"/>
      <c r="Y372" s="53"/>
    </row>
    <row r="373">
      <c r="A373" s="53" t="str">
        <f t="shared" si="1"/>
        <v>TRNESTXXRUSNW</v>
      </c>
      <c r="B373" s="62" t="s">
        <v>1070</v>
      </c>
      <c r="C373" s="62" t="s">
        <v>704</v>
      </c>
      <c r="D373" s="51" t="s">
        <v>108</v>
      </c>
      <c r="E373" s="53"/>
      <c r="F373" s="53"/>
      <c r="G373" s="62"/>
      <c r="H373" s="53"/>
      <c r="I373" s="53"/>
      <c r="J373" s="53"/>
      <c r="K373" s="53"/>
      <c r="L373" s="53">
        <f t="shared" si="2"/>
        <v>384557</v>
      </c>
      <c r="M373" s="53">
        <f t="shared" si="3"/>
        <v>385732.8</v>
      </c>
      <c r="N373" s="53" t="b">
        <f t="shared" si="4"/>
        <v>0</v>
      </c>
      <c r="O373" s="51">
        <v>371.0</v>
      </c>
      <c r="P373" s="53"/>
      <c r="Q373" s="53"/>
      <c r="R373" s="53"/>
      <c r="S373" s="53"/>
      <c r="T373" s="53"/>
      <c r="U373" s="53"/>
      <c r="V373" s="53"/>
      <c r="W373" s="53"/>
      <c r="X373" s="53"/>
      <c r="Y373" s="53"/>
    </row>
    <row r="374">
      <c r="A374" s="53" t="str">
        <f t="shared" si="1"/>
        <v>TRNETHXXKENXX</v>
      </c>
      <c r="B374" s="62" t="s">
        <v>296</v>
      </c>
      <c r="C374" s="62" t="s">
        <v>297</v>
      </c>
      <c r="D374" s="51" t="s">
        <v>108</v>
      </c>
      <c r="E374" s="53"/>
      <c r="F374" s="53"/>
      <c r="G374" s="62"/>
      <c r="H374" s="53"/>
      <c r="I374" s="53"/>
      <c r="J374" s="53"/>
      <c r="K374" s="53"/>
      <c r="L374" s="53">
        <f t="shared" si="2"/>
        <v>385336.4</v>
      </c>
      <c r="M374" s="53">
        <f t="shared" si="3"/>
        <v>385970.6</v>
      </c>
      <c r="N374" s="53" t="b">
        <f t="shared" si="4"/>
        <v>0</v>
      </c>
      <c r="O374" s="51">
        <v>372.0</v>
      </c>
      <c r="P374" s="53"/>
      <c r="Q374" s="53"/>
      <c r="R374" s="53"/>
      <c r="S374" s="53"/>
      <c r="T374" s="53"/>
      <c r="U374" s="53"/>
      <c r="V374" s="53"/>
      <c r="W374" s="53"/>
      <c r="X374" s="53"/>
      <c r="Y374" s="53"/>
    </row>
    <row r="375">
      <c r="A375" s="53" t="str">
        <f t="shared" si="1"/>
        <v>TRNETHXXSDNXX</v>
      </c>
      <c r="B375" s="62" t="s">
        <v>296</v>
      </c>
      <c r="C375" s="62" t="s">
        <v>300</v>
      </c>
      <c r="D375" s="51" t="s">
        <v>108</v>
      </c>
      <c r="E375" s="53"/>
      <c r="F375" s="53"/>
      <c r="G375" s="62"/>
      <c r="H375" s="53"/>
      <c r="I375" s="53"/>
      <c r="J375" s="53"/>
      <c r="K375" s="53"/>
      <c r="L375" s="53">
        <f t="shared" si="2"/>
        <v>386115.8</v>
      </c>
      <c r="M375" s="53">
        <f t="shared" si="3"/>
        <v>386208.4</v>
      </c>
      <c r="N375" s="53" t="b">
        <f t="shared" si="4"/>
        <v>0</v>
      </c>
      <c r="O375" s="51">
        <v>373.0</v>
      </c>
      <c r="P375" s="53"/>
      <c r="Q375" s="53"/>
      <c r="R375" s="53"/>
      <c r="S375" s="53"/>
      <c r="T375" s="53"/>
      <c r="U375" s="53"/>
      <c r="V375" s="53"/>
      <c r="W375" s="53"/>
      <c r="X375" s="53"/>
      <c r="Y375" s="53"/>
    </row>
    <row r="376">
      <c r="A376" s="53" t="str">
        <f t="shared" si="1"/>
        <v>TRNFINXXNORXX</v>
      </c>
      <c r="B376" s="62" t="s">
        <v>1071</v>
      </c>
      <c r="C376" s="62" t="s">
        <v>1047</v>
      </c>
      <c r="D376" s="51" t="s">
        <v>108</v>
      </c>
      <c r="E376" s="53"/>
      <c r="F376" s="53"/>
      <c r="G376" s="62"/>
      <c r="H376" s="53"/>
      <c r="I376" s="53"/>
      <c r="J376" s="53"/>
      <c r="K376" s="53"/>
      <c r="L376" s="53">
        <f t="shared" si="2"/>
        <v>386895.2</v>
      </c>
      <c r="M376" s="53">
        <f t="shared" si="3"/>
        <v>386446.2</v>
      </c>
      <c r="N376" s="53" t="b">
        <f t="shared" si="4"/>
        <v>1</v>
      </c>
      <c r="O376" s="51">
        <v>374.0</v>
      </c>
      <c r="P376" s="53"/>
      <c r="Q376" s="53"/>
      <c r="R376" s="53"/>
      <c r="S376" s="53"/>
      <c r="T376" s="53"/>
      <c r="U376" s="53"/>
      <c r="V376" s="53"/>
      <c r="W376" s="53"/>
      <c r="X376" s="53"/>
      <c r="Y376" s="53"/>
    </row>
    <row r="377">
      <c r="A377" s="53" t="str">
        <f t="shared" si="1"/>
        <v>TRNFINXXRUSNW</v>
      </c>
      <c r="B377" s="62" t="s">
        <v>1071</v>
      </c>
      <c r="C377" s="62" t="s">
        <v>704</v>
      </c>
      <c r="D377" s="51" t="s">
        <v>108</v>
      </c>
      <c r="E377" s="53"/>
      <c r="F377" s="53"/>
      <c r="G377" s="62"/>
      <c r="H377" s="53"/>
      <c r="I377" s="53"/>
      <c r="J377" s="53"/>
      <c r="K377" s="53"/>
      <c r="L377" s="53">
        <f t="shared" si="2"/>
        <v>387674.6</v>
      </c>
      <c r="M377" s="53">
        <f t="shared" si="3"/>
        <v>386684</v>
      </c>
      <c r="N377" s="53" t="b">
        <f t="shared" si="4"/>
        <v>1</v>
      </c>
      <c r="O377" s="51">
        <v>375.0</v>
      </c>
      <c r="P377" s="53"/>
      <c r="Q377" s="53"/>
      <c r="R377" s="53"/>
      <c r="S377" s="53"/>
      <c r="T377" s="53"/>
      <c r="U377" s="53"/>
      <c r="V377" s="53"/>
      <c r="W377" s="53"/>
      <c r="X377" s="53"/>
      <c r="Y377" s="53"/>
    </row>
    <row r="378">
      <c r="A378" s="53" t="str">
        <f t="shared" si="1"/>
        <v>TRNFINXXSWEXX</v>
      </c>
      <c r="B378" s="62" t="s">
        <v>1071</v>
      </c>
      <c r="C378" s="62" t="s">
        <v>1050</v>
      </c>
      <c r="D378" s="51" t="s">
        <v>108</v>
      </c>
      <c r="E378" s="53"/>
      <c r="F378" s="53"/>
      <c r="G378" s="62"/>
      <c r="H378" s="53"/>
      <c r="I378" s="53"/>
      <c r="J378" s="53"/>
      <c r="K378" s="53"/>
      <c r="L378" s="53">
        <f t="shared" si="2"/>
        <v>388454</v>
      </c>
      <c r="M378" s="53">
        <f t="shared" si="3"/>
        <v>386921.8</v>
      </c>
      <c r="N378" s="53" t="b">
        <f t="shared" si="4"/>
        <v>1</v>
      </c>
      <c r="O378" s="51">
        <v>376.0</v>
      </c>
      <c r="P378" s="53"/>
      <c r="Q378" s="53"/>
      <c r="R378" s="53"/>
      <c r="S378" s="53"/>
      <c r="T378" s="53"/>
      <c r="U378" s="53"/>
      <c r="V378" s="53"/>
      <c r="W378" s="53"/>
      <c r="X378" s="53"/>
      <c r="Y378" s="53"/>
    </row>
    <row r="379">
      <c r="A379" s="53" t="str">
        <f t="shared" si="1"/>
        <v>TRNFRAXXGBRXX</v>
      </c>
      <c r="B379" s="62" t="s">
        <v>669</v>
      </c>
      <c r="C379" s="62" t="s">
        <v>671</v>
      </c>
      <c r="D379" s="51" t="s">
        <v>28</v>
      </c>
      <c r="E379" s="53"/>
      <c r="F379" s="53"/>
      <c r="G379" s="62"/>
      <c r="H379" s="53"/>
      <c r="I379" s="53"/>
      <c r="J379" s="53"/>
      <c r="K379" s="53"/>
      <c r="L379" s="53">
        <f t="shared" si="2"/>
        <v>389233.4</v>
      </c>
      <c r="M379" s="53">
        <f t="shared" si="3"/>
        <v>387159.6</v>
      </c>
      <c r="N379" s="53" t="b">
        <f t="shared" si="4"/>
        <v>1</v>
      </c>
      <c r="O379" s="51">
        <v>377.0</v>
      </c>
      <c r="P379" s="53"/>
      <c r="Q379" s="53"/>
      <c r="R379" s="53"/>
      <c r="S379" s="53"/>
      <c r="T379" s="53"/>
      <c r="U379" s="53"/>
      <c r="V379" s="53"/>
      <c r="W379" s="53"/>
      <c r="X379" s="53"/>
      <c r="Y379" s="53"/>
    </row>
    <row r="380">
      <c r="A380" s="53" t="str">
        <f t="shared" si="1"/>
        <v>TRNFRAXXIRLXX</v>
      </c>
      <c r="B380" s="62" t="s">
        <v>669</v>
      </c>
      <c r="C380" s="62" t="s">
        <v>1085</v>
      </c>
      <c r="D380" s="51" t="s">
        <v>28</v>
      </c>
      <c r="E380" s="53"/>
      <c r="F380" s="53"/>
      <c r="G380" s="62"/>
      <c r="H380" s="53"/>
      <c r="I380" s="53"/>
      <c r="J380" s="53"/>
      <c r="K380" s="53"/>
      <c r="L380" s="53">
        <f t="shared" si="2"/>
        <v>390012.8</v>
      </c>
      <c r="M380" s="53">
        <f t="shared" si="3"/>
        <v>387397.4</v>
      </c>
      <c r="N380" s="53" t="b">
        <f t="shared" si="4"/>
        <v>1</v>
      </c>
      <c r="O380" s="51">
        <v>378.0</v>
      </c>
      <c r="P380" s="53"/>
      <c r="Q380" s="53"/>
      <c r="R380" s="53"/>
      <c r="S380" s="53"/>
      <c r="T380" s="53"/>
      <c r="U380" s="53"/>
      <c r="V380" s="53"/>
      <c r="W380" s="53"/>
      <c r="X380" s="53"/>
      <c r="Y380" s="53"/>
    </row>
    <row r="381">
      <c r="A381" s="53" t="str">
        <f t="shared" si="1"/>
        <v>TRNFRAXXITAXX</v>
      </c>
      <c r="B381" s="62" t="s">
        <v>669</v>
      </c>
      <c r="C381" s="62" t="s">
        <v>655</v>
      </c>
      <c r="D381" s="51" t="s">
        <v>108</v>
      </c>
      <c r="E381" s="53"/>
      <c r="F381" s="53"/>
      <c r="G381" s="62"/>
      <c r="H381" s="53"/>
      <c r="I381" s="53"/>
      <c r="J381" s="53"/>
      <c r="K381" s="53"/>
      <c r="L381" s="53">
        <f t="shared" si="2"/>
        <v>390792.2</v>
      </c>
      <c r="M381" s="53">
        <f t="shared" si="3"/>
        <v>387635.2</v>
      </c>
      <c r="N381" s="53" t="b">
        <f t="shared" si="4"/>
        <v>1</v>
      </c>
      <c r="O381" s="51">
        <v>379.0</v>
      </c>
      <c r="P381" s="53"/>
      <c r="Q381" s="53"/>
      <c r="R381" s="53"/>
      <c r="S381" s="53"/>
      <c r="T381" s="53"/>
      <c r="U381" s="53"/>
      <c r="V381" s="53"/>
      <c r="W381" s="53"/>
      <c r="X381" s="53"/>
      <c r="Y381" s="53"/>
    </row>
    <row r="382">
      <c r="A382" s="53" t="str">
        <f t="shared" si="1"/>
        <v>TRNFRAXXLUXXX</v>
      </c>
      <c r="B382" s="62" t="s">
        <v>669</v>
      </c>
      <c r="C382" s="62" t="s">
        <v>673</v>
      </c>
      <c r="D382" s="51" t="s">
        <v>108</v>
      </c>
      <c r="E382" s="53"/>
      <c r="F382" s="53"/>
      <c r="G382" s="62"/>
      <c r="H382" s="53"/>
      <c r="I382" s="53"/>
      <c r="J382" s="53"/>
      <c r="K382" s="53"/>
      <c r="L382" s="53">
        <f t="shared" si="2"/>
        <v>391571.6</v>
      </c>
      <c r="M382" s="53">
        <f t="shared" si="3"/>
        <v>387873</v>
      </c>
      <c r="N382" s="53" t="b">
        <f t="shared" si="4"/>
        <v>1</v>
      </c>
      <c r="O382" s="51">
        <v>380.0</v>
      </c>
      <c r="P382" s="53"/>
      <c r="Q382" s="53"/>
      <c r="R382" s="53"/>
      <c r="S382" s="53"/>
      <c r="T382" s="53"/>
      <c r="U382" s="53"/>
      <c r="V382" s="53"/>
      <c r="W382" s="53"/>
      <c r="X382" s="53"/>
      <c r="Y382" s="53"/>
    </row>
    <row r="383">
      <c r="A383" s="53" t="str">
        <f t="shared" si="1"/>
        <v>TRNGABXXGNQXX</v>
      </c>
      <c r="B383" s="62" t="s">
        <v>1282</v>
      </c>
      <c r="C383" s="62" t="s">
        <v>1286</v>
      </c>
      <c r="D383" s="51" t="s">
        <v>108</v>
      </c>
      <c r="E383" s="53"/>
      <c r="F383" s="53"/>
      <c r="G383" s="62"/>
      <c r="H383" s="53"/>
      <c r="I383" s="53"/>
      <c r="J383" s="53"/>
      <c r="K383" s="53"/>
      <c r="L383" s="53">
        <f t="shared" si="2"/>
        <v>392351</v>
      </c>
      <c r="M383" s="53">
        <f t="shared" si="3"/>
        <v>388110.8</v>
      </c>
      <c r="N383" s="53" t="b">
        <f t="shared" si="4"/>
        <v>1</v>
      </c>
      <c r="O383" s="51">
        <v>381.0</v>
      </c>
      <c r="P383" s="53"/>
      <c r="Q383" s="53"/>
      <c r="R383" s="53"/>
      <c r="S383" s="53"/>
      <c r="T383" s="53"/>
      <c r="U383" s="53"/>
      <c r="V383" s="53"/>
      <c r="W383" s="53"/>
      <c r="X383" s="53"/>
      <c r="Y383" s="53"/>
    </row>
    <row r="384">
      <c r="A384" s="53" t="str">
        <f t="shared" si="1"/>
        <v>TRNGBRXXIRLXX</v>
      </c>
      <c r="B384" s="62" t="s">
        <v>671</v>
      </c>
      <c r="C384" s="62" t="s">
        <v>1085</v>
      </c>
      <c r="D384" s="51" t="s">
        <v>108</v>
      </c>
      <c r="E384" s="53"/>
      <c r="F384" s="53"/>
      <c r="G384" s="62"/>
      <c r="H384" s="53"/>
      <c r="I384" s="53"/>
      <c r="J384" s="53"/>
      <c r="K384" s="53"/>
      <c r="L384" s="53">
        <f t="shared" si="2"/>
        <v>393130.4</v>
      </c>
      <c r="M384" s="53">
        <f t="shared" si="3"/>
        <v>388348.6</v>
      </c>
      <c r="N384" s="53" t="b">
        <f t="shared" si="4"/>
        <v>1</v>
      </c>
      <c r="O384" s="51">
        <v>382.0</v>
      </c>
      <c r="P384" s="53"/>
      <c r="Q384" s="53"/>
      <c r="R384" s="53"/>
      <c r="S384" s="53"/>
      <c r="T384" s="53"/>
      <c r="U384" s="53"/>
      <c r="V384" s="53"/>
      <c r="W384" s="53"/>
      <c r="X384" s="53"/>
      <c r="Y384" s="53"/>
    </row>
    <row r="385">
      <c r="A385" s="53" t="str">
        <f t="shared" si="1"/>
        <v>TRNGBRXXISLXX</v>
      </c>
      <c r="B385" s="62" t="s">
        <v>671</v>
      </c>
      <c r="C385" s="62" t="s">
        <v>306</v>
      </c>
      <c r="D385" s="51" t="s">
        <v>28</v>
      </c>
      <c r="E385" s="53"/>
      <c r="F385" s="53"/>
      <c r="G385" s="62"/>
      <c r="H385" s="53"/>
      <c r="I385" s="53"/>
      <c r="J385" s="53"/>
      <c r="K385" s="53"/>
      <c r="L385" s="53">
        <f t="shared" si="2"/>
        <v>393909.8</v>
      </c>
      <c r="M385" s="53">
        <f t="shared" si="3"/>
        <v>388586.4</v>
      </c>
      <c r="N385" s="53" t="b">
        <f t="shared" si="4"/>
        <v>1</v>
      </c>
      <c r="O385" s="51">
        <v>383.0</v>
      </c>
      <c r="P385" s="53"/>
      <c r="Q385" s="53"/>
      <c r="R385" s="53"/>
      <c r="S385" s="53"/>
      <c r="T385" s="53"/>
      <c r="U385" s="53"/>
      <c r="V385" s="53"/>
      <c r="W385" s="53"/>
      <c r="X385" s="53"/>
      <c r="Y385" s="53"/>
    </row>
    <row r="386">
      <c r="A386" s="53" t="str">
        <f t="shared" si="1"/>
        <v>TRNGBRXXNLDXX</v>
      </c>
      <c r="B386" s="62" t="s">
        <v>671</v>
      </c>
      <c r="C386" s="62" t="s">
        <v>675</v>
      </c>
      <c r="D386" s="51" t="s">
        <v>28</v>
      </c>
      <c r="E386" s="53"/>
      <c r="F386" s="53"/>
      <c r="G386" s="62"/>
      <c r="H386" s="53"/>
      <c r="I386" s="53"/>
      <c r="J386" s="53"/>
      <c r="K386" s="53"/>
      <c r="L386" s="53">
        <f t="shared" si="2"/>
        <v>394689.2</v>
      </c>
      <c r="M386" s="53">
        <f t="shared" si="3"/>
        <v>388824.2</v>
      </c>
      <c r="N386" s="53" t="b">
        <f t="shared" si="4"/>
        <v>1</v>
      </c>
      <c r="O386" s="51">
        <v>384.0</v>
      </c>
      <c r="P386" s="53"/>
      <c r="Q386" s="53"/>
      <c r="R386" s="53"/>
      <c r="S386" s="53"/>
      <c r="T386" s="53"/>
      <c r="U386" s="53"/>
      <c r="V386" s="53"/>
      <c r="W386" s="53"/>
      <c r="X386" s="53"/>
      <c r="Y386" s="53"/>
    </row>
    <row r="387">
      <c r="A387" s="53" t="str">
        <f t="shared" si="1"/>
        <v>TRNGBRXXNORXX</v>
      </c>
      <c r="B387" s="62" t="s">
        <v>671</v>
      </c>
      <c r="C387" s="62" t="s">
        <v>1047</v>
      </c>
      <c r="D387" s="51" t="s">
        <v>28</v>
      </c>
      <c r="E387" s="53"/>
      <c r="F387" s="53"/>
      <c r="G387" s="62"/>
      <c r="H387" s="53"/>
      <c r="I387" s="53"/>
      <c r="J387" s="53"/>
      <c r="K387" s="53"/>
      <c r="L387" s="53">
        <f t="shared" si="2"/>
        <v>395468.6</v>
      </c>
      <c r="M387" s="53">
        <f t="shared" si="3"/>
        <v>389062</v>
      </c>
      <c r="N387" s="53" t="b">
        <f t="shared" si="4"/>
        <v>1</v>
      </c>
      <c r="O387" s="51">
        <v>385.0</v>
      </c>
      <c r="P387" s="53"/>
      <c r="Q387" s="53"/>
      <c r="R387" s="53"/>
      <c r="S387" s="53"/>
      <c r="T387" s="53"/>
      <c r="U387" s="53"/>
      <c r="V387" s="53"/>
      <c r="W387" s="53"/>
      <c r="X387" s="53"/>
      <c r="Y387" s="53"/>
    </row>
    <row r="388">
      <c r="A388" s="53" t="str">
        <f t="shared" si="1"/>
        <v>TRNGEOXXRUSSO</v>
      </c>
      <c r="B388" s="62" t="s">
        <v>73</v>
      </c>
      <c r="C388" s="62" t="s">
        <v>665</v>
      </c>
      <c r="D388" s="51" t="s">
        <v>108</v>
      </c>
      <c r="E388" s="53"/>
      <c r="F388" s="53"/>
      <c r="G388" s="62"/>
      <c r="H388" s="53"/>
      <c r="I388" s="53"/>
      <c r="J388" s="53"/>
      <c r="K388" s="53"/>
      <c r="L388" s="53">
        <f t="shared" si="2"/>
        <v>396248</v>
      </c>
      <c r="M388" s="53">
        <f t="shared" si="3"/>
        <v>389299.8</v>
      </c>
      <c r="N388" s="53" t="b">
        <f t="shared" si="4"/>
        <v>1</v>
      </c>
      <c r="O388" s="51">
        <v>386.0</v>
      </c>
      <c r="P388" s="53"/>
      <c r="Q388" s="53"/>
      <c r="R388" s="53"/>
      <c r="S388" s="53"/>
      <c r="T388" s="53"/>
      <c r="U388" s="53"/>
      <c r="V388" s="53"/>
      <c r="W388" s="53"/>
      <c r="X388" s="53"/>
      <c r="Y388" s="53"/>
    </row>
    <row r="389">
      <c r="A389" s="53" t="str">
        <f t="shared" si="1"/>
        <v>TRNGEOXXTURXX</v>
      </c>
      <c r="B389" s="62" t="s">
        <v>73</v>
      </c>
      <c r="C389" s="62" t="s">
        <v>82</v>
      </c>
      <c r="D389" s="51" t="s">
        <v>108</v>
      </c>
      <c r="E389" s="53"/>
      <c r="F389" s="53"/>
      <c r="G389" s="62"/>
      <c r="H389" s="53"/>
      <c r="I389" s="53"/>
      <c r="J389" s="53"/>
      <c r="K389" s="53"/>
      <c r="L389" s="53">
        <f t="shared" si="2"/>
        <v>397027.4</v>
      </c>
      <c r="M389" s="53">
        <f t="shared" si="3"/>
        <v>389537.6</v>
      </c>
      <c r="N389" s="53" t="b">
        <f t="shared" si="4"/>
        <v>1</v>
      </c>
      <c r="O389" s="51">
        <v>387.0</v>
      </c>
      <c r="P389" s="53"/>
      <c r="Q389" s="53"/>
      <c r="R389" s="53"/>
      <c r="S389" s="53"/>
      <c r="T389" s="53"/>
      <c r="U389" s="53"/>
      <c r="V389" s="53"/>
      <c r="W389" s="53"/>
      <c r="X389" s="53"/>
      <c r="Y389" s="53"/>
    </row>
    <row r="390">
      <c r="A390" s="53" t="str">
        <f t="shared" si="1"/>
        <v>TRNGHAXXTGOXX</v>
      </c>
      <c r="B390" s="62" t="s">
        <v>1101</v>
      </c>
      <c r="C390" s="62" t="s">
        <v>1102</v>
      </c>
      <c r="D390" s="51" t="s">
        <v>108</v>
      </c>
      <c r="E390" s="53"/>
      <c r="F390" s="53"/>
      <c r="G390" s="62"/>
      <c r="H390" s="53"/>
      <c r="I390" s="53"/>
      <c r="J390" s="53"/>
      <c r="K390" s="53"/>
      <c r="L390" s="53">
        <f t="shared" si="2"/>
        <v>397806.8</v>
      </c>
      <c r="M390" s="53">
        <f t="shared" si="3"/>
        <v>389775.4</v>
      </c>
      <c r="N390" s="53" t="b">
        <f t="shared" si="4"/>
        <v>1</v>
      </c>
      <c r="O390" s="51">
        <v>388.0</v>
      </c>
      <c r="P390" s="53"/>
      <c r="Q390" s="53"/>
      <c r="R390" s="53"/>
      <c r="S390" s="53"/>
      <c r="T390" s="53"/>
      <c r="U390" s="53"/>
      <c r="V390" s="53"/>
      <c r="W390" s="53"/>
      <c r="X390" s="53"/>
      <c r="Y390" s="53"/>
    </row>
    <row r="391">
      <c r="A391" s="53" t="str">
        <f t="shared" si="1"/>
        <v>TRNGINXXGNBXX</v>
      </c>
      <c r="B391" s="62" t="s">
        <v>1394</v>
      </c>
      <c r="C391" s="62" t="s">
        <v>1448</v>
      </c>
      <c r="D391" s="51" t="s">
        <v>108</v>
      </c>
      <c r="E391" s="53"/>
      <c r="F391" s="53"/>
      <c r="G391" s="62"/>
      <c r="H391" s="53"/>
      <c r="I391" s="53"/>
      <c r="J391" s="53"/>
      <c r="K391" s="53"/>
      <c r="L391" s="53">
        <f t="shared" si="2"/>
        <v>398586.2</v>
      </c>
      <c r="M391" s="53">
        <f t="shared" si="3"/>
        <v>390013.2</v>
      </c>
      <c r="N391" s="53" t="b">
        <f t="shared" si="4"/>
        <v>1</v>
      </c>
      <c r="O391" s="51">
        <v>389.0</v>
      </c>
      <c r="P391" s="53"/>
      <c r="Q391" s="53"/>
      <c r="R391" s="53"/>
      <c r="S391" s="53"/>
      <c r="T391" s="53"/>
      <c r="U391" s="53"/>
      <c r="V391" s="53"/>
      <c r="W391" s="53"/>
      <c r="X391" s="53"/>
      <c r="Y391" s="53"/>
    </row>
    <row r="392">
      <c r="A392" s="53" t="str">
        <f t="shared" si="1"/>
        <v>TRNGINXXLBRXX</v>
      </c>
      <c r="B392" s="62" t="s">
        <v>1394</v>
      </c>
      <c r="C392" s="62" t="s">
        <v>336</v>
      </c>
      <c r="D392" s="51" t="s">
        <v>108</v>
      </c>
      <c r="E392" s="53"/>
      <c r="F392" s="53"/>
      <c r="G392" s="62"/>
      <c r="H392" s="53"/>
      <c r="I392" s="53"/>
      <c r="J392" s="53"/>
      <c r="K392" s="53"/>
      <c r="L392" s="53">
        <f t="shared" si="2"/>
        <v>399365.6</v>
      </c>
      <c r="M392" s="53">
        <f t="shared" si="3"/>
        <v>390251</v>
      </c>
      <c r="N392" s="53" t="b">
        <f t="shared" si="4"/>
        <v>1</v>
      </c>
      <c r="O392" s="51">
        <v>390.0</v>
      </c>
      <c r="P392" s="53"/>
      <c r="Q392" s="53"/>
      <c r="R392" s="53"/>
      <c r="S392" s="53"/>
      <c r="T392" s="53"/>
      <c r="U392" s="53"/>
      <c r="V392" s="53"/>
      <c r="W392" s="53"/>
      <c r="X392" s="53"/>
      <c r="Y392" s="53"/>
    </row>
    <row r="393">
      <c r="A393" s="53" t="str">
        <f t="shared" si="1"/>
        <v>TRNGINXXMLIXX</v>
      </c>
      <c r="B393" s="62" t="s">
        <v>1394</v>
      </c>
      <c r="C393" s="62" t="s">
        <v>1271</v>
      </c>
      <c r="D393" s="51" t="s">
        <v>108</v>
      </c>
      <c r="E393" s="53"/>
      <c r="F393" s="53"/>
      <c r="G393" s="62"/>
      <c r="H393" s="53"/>
      <c r="I393" s="53"/>
      <c r="J393" s="53"/>
      <c r="K393" s="53"/>
      <c r="L393" s="53">
        <f t="shared" si="2"/>
        <v>400145</v>
      </c>
      <c r="M393" s="53">
        <f t="shared" si="3"/>
        <v>390488.8</v>
      </c>
      <c r="N393" s="53" t="b">
        <f t="shared" si="4"/>
        <v>1</v>
      </c>
      <c r="O393" s="51">
        <v>391.0</v>
      </c>
      <c r="P393" s="53"/>
      <c r="Q393" s="53"/>
      <c r="R393" s="53"/>
      <c r="S393" s="53"/>
      <c r="T393" s="53"/>
      <c r="U393" s="53"/>
      <c r="V393" s="53"/>
      <c r="W393" s="53"/>
      <c r="X393" s="53"/>
      <c r="Y393" s="53"/>
    </row>
    <row r="394">
      <c r="A394" s="53" t="str">
        <f t="shared" si="1"/>
        <v>TRNGINXXSENXX</v>
      </c>
      <c r="B394" s="62" t="s">
        <v>1394</v>
      </c>
      <c r="C394" s="62" t="s">
        <v>1229</v>
      </c>
      <c r="D394" s="51" t="s">
        <v>108</v>
      </c>
      <c r="E394" s="53"/>
      <c r="F394" s="53"/>
      <c r="G394" s="62"/>
      <c r="H394" s="53"/>
      <c r="I394" s="53"/>
      <c r="J394" s="53"/>
      <c r="K394" s="53"/>
      <c r="L394" s="53">
        <f t="shared" si="2"/>
        <v>400924.4</v>
      </c>
      <c r="M394" s="53">
        <f t="shared" si="3"/>
        <v>390726.6</v>
      </c>
      <c r="N394" s="53" t="b">
        <f t="shared" si="4"/>
        <v>1</v>
      </c>
      <c r="O394" s="51">
        <v>392.0</v>
      </c>
      <c r="P394" s="53"/>
      <c r="Q394" s="53"/>
      <c r="R394" s="53"/>
      <c r="S394" s="53"/>
      <c r="T394" s="53"/>
      <c r="U394" s="53"/>
      <c r="V394" s="53"/>
      <c r="W394" s="53"/>
      <c r="X394" s="53"/>
      <c r="Y394" s="53"/>
    </row>
    <row r="395">
      <c r="A395" s="53" t="str">
        <f t="shared" si="1"/>
        <v>TRNGINXXSLEXX</v>
      </c>
      <c r="B395" s="62" t="s">
        <v>1394</v>
      </c>
      <c r="C395" s="62" t="s">
        <v>337</v>
      </c>
      <c r="D395" s="51" t="s">
        <v>108</v>
      </c>
      <c r="E395" s="53"/>
      <c r="F395" s="53"/>
      <c r="G395" s="62"/>
      <c r="H395" s="53"/>
      <c r="I395" s="53"/>
      <c r="J395" s="53"/>
      <c r="K395" s="53"/>
      <c r="L395" s="53">
        <f t="shared" si="2"/>
        <v>401703.8</v>
      </c>
      <c r="M395" s="53">
        <f t="shared" si="3"/>
        <v>390964.4</v>
      </c>
      <c r="N395" s="53" t="b">
        <f t="shared" si="4"/>
        <v>1</v>
      </c>
      <c r="O395" s="51">
        <v>393.0</v>
      </c>
      <c r="P395" s="53"/>
      <c r="Q395" s="53"/>
      <c r="R395" s="53"/>
      <c r="S395" s="53"/>
      <c r="T395" s="53"/>
      <c r="U395" s="53"/>
      <c r="V395" s="53"/>
      <c r="W395" s="53"/>
      <c r="X395" s="53"/>
      <c r="Y395" s="53"/>
    </row>
    <row r="396">
      <c r="A396" s="53" t="str">
        <f t="shared" si="1"/>
        <v>TRNGMBXXSENXX</v>
      </c>
      <c r="B396" s="62" t="s">
        <v>1454</v>
      </c>
      <c r="C396" s="62" t="s">
        <v>1229</v>
      </c>
      <c r="D396" s="51" t="s">
        <v>108</v>
      </c>
      <c r="E396" s="53"/>
      <c r="F396" s="53"/>
      <c r="G396" s="62"/>
      <c r="H396" s="53"/>
      <c r="I396" s="53"/>
      <c r="J396" s="53"/>
      <c r="K396" s="53"/>
      <c r="L396" s="53">
        <f t="shared" si="2"/>
        <v>402483.2</v>
      </c>
      <c r="M396" s="53">
        <f t="shared" si="3"/>
        <v>391202.2</v>
      </c>
      <c r="N396" s="53" t="b">
        <f t="shared" si="4"/>
        <v>1</v>
      </c>
      <c r="O396" s="51">
        <v>394.0</v>
      </c>
      <c r="P396" s="53"/>
      <c r="Q396" s="53"/>
      <c r="R396" s="53"/>
      <c r="S396" s="53"/>
      <c r="T396" s="53"/>
      <c r="U396" s="53"/>
      <c r="V396" s="53"/>
      <c r="W396" s="53"/>
      <c r="X396" s="53"/>
      <c r="Y396" s="53"/>
    </row>
    <row r="397">
      <c r="A397" s="53" t="str">
        <f t="shared" si="1"/>
        <v>TRNGNBXXSENXX</v>
      </c>
      <c r="B397" s="62" t="s">
        <v>1448</v>
      </c>
      <c r="C397" s="62" t="s">
        <v>1229</v>
      </c>
      <c r="D397" s="51" t="s">
        <v>108</v>
      </c>
      <c r="E397" s="53"/>
      <c r="F397" s="53"/>
      <c r="G397" s="62"/>
      <c r="H397" s="53"/>
      <c r="I397" s="53"/>
      <c r="J397" s="53"/>
      <c r="K397" s="53"/>
      <c r="L397" s="53">
        <f t="shared" si="2"/>
        <v>403262.6</v>
      </c>
      <c r="M397" s="53">
        <f t="shared" si="3"/>
        <v>391440</v>
      </c>
      <c r="N397" s="53" t="b">
        <f t="shared" si="4"/>
        <v>1</v>
      </c>
      <c r="O397" s="51">
        <v>395.0</v>
      </c>
      <c r="P397" s="53"/>
      <c r="Q397" s="53"/>
      <c r="R397" s="53"/>
      <c r="S397" s="53"/>
      <c r="T397" s="53"/>
      <c r="U397" s="53"/>
      <c r="V397" s="53"/>
      <c r="W397" s="53"/>
      <c r="X397" s="53"/>
      <c r="Y397" s="53"/>
    </row>
    <row r="398">
      <c r="A398" s="53" t="str">
        <f t="shared" si="1"/>
        <v>TRNGRCXXITAXX</v>
      </c>
      <c r="B398" s="62" t="s">
        <v>270</v>
      </c>
      <c r="C398" s="62" t="s">
        <v>655</v>
      </c>
      <c r="D398" s="51" t="s">
        <v>28</v>
      </c>
      <c r="E398" s="53"/>
      <c r="F398" s="53"/>
      <c r="G398" s="62"/>
      <c r="H398" s="53"/>
      <c r="I398" s="53"/>
      <c r="J398" s="53"/>
      <c r="K398" s="53"/>
      <c r="L398" s="53">
        <f t="shared" si="2"/>
        <v>404042</v>
      </c>
      <c r="M398" s="53">
        <f t="shared" si="3"/>
        <v>391677.8</v>
      </c>
      <c r="N398" s="53" t="b">
        <f t="shared" si="4"/>
        <v>1</v>
      </c>
      <c r="O398" s="51">
        <v>396.0</v>
      </c>
      <c r="P398" s="53"/>
      <c r="Q398" s="53"/>
      <c r="R398" s="53"/>
      <c r="S398" s="53"/>
      <c r="T398" s="53"/>
      <c r="U398" s="53"/>
      <c r="V398" s="53"/>
      <c r="W398" s="53"/>
      <c r="X398" s="53"/>
      <c r="Y398" s="53"/>
    </row>
    <row r="399">
      <c r="A399" s="53" t="str">
        <f t="shared" si="1"/>
        <v>TRNGRCXXLBYXX</v>
      </c>
      <c r="B399" s="62" t="s">
        <v>270</v>
      </c>
      <c r="C399" s="62" t="s">
        <v>292</v>
      </c>
      <c r="D399" s="51" t="s">
        <v>28</v>
      </c>
      <c r="E399" s="53"/>
      <c r="F399" s="53"/>
      <c r="G399" s="62"/>
      <c r="H399" s="53"/>
      <c r="I399" s="53"/>
      <c r="J399" s="53"/>
      <c r="K399" s="53"/>
      <c r="L399" s="53">
        <f t="shared" si="2"/>
        <v>404821.4</v>
      </c>
      <c r="M399" s="53">
        <f t="shared" si="3"/>
        <v>391915.6</v>
      </c>
      <c r="N399" s="53" t="b">
        <f t="shared" si="4"/>
        <v>1</v>
      </c>
      <c r="O399" s="51">
        <v>397.0</v>
      </c>
      <c r="P399" s="53"/>
      <c r="Q399" s="53"/>
      <c r="R399" s="53"/>
      <c r="S399" s="53"/>
      <c r="T399" s="53"/>
      <c r="U399" s="53"/>
      <c r="V399" s="53"/>
      <c r="W399" s="53"/>
      <c r="X399" s="53"/>
      <c r="Y399" s="53"/>
    </row>
    <row r="400">
      <c r="A400" s="53" t="str">
        <f t="shared" si="1"/>
        <v>TRNGRCXXMKDXX</v>
      </c>
      <c r="B400" s="62" t="s">
        <v>270</v>
      </c>
      <c r="C400" s="62" t="s">
        <v>632</v>
      </c>
      <c r="D400" s="51" t="s">
        <v>108</v>
      </c>
      <c r="E400" s="53"/>
      <c r="F400" s="53"/>
      <c r="G400" s="62"/>
      <c r="H400" s="53"/>
      <c r="I400" s="53"/>
      <c r="J400" s="53"/>
      <c r="K400" s="53"/>
      <c r="L400" s="53">
        <f t="shared" si="2"/>
        <v>405600.8</v>
      </c>
      <c r="M400" s="53">
        <f t="shared" si="3"/>
        <v>392153.4</v>
      </c>
      <c r="N400" s="53" t="b">
        <f t="shared" si="4"/>
        <v>1</v>
      </c>
      <c r="O400" s="51">
        <v>398.0</v>
      </c>
      <c r="P400" s="53"/>
      <c r="Q400" s="53"/>
      <c r="R400" s="53"/>
      <c r="S400" s="53"/>
      <c r="T400" s="53"/>
      <c r="U400" s="53"/>
      <c r="V400" s="53"/>
      <c r="W400" s="53"/>
      <c r="X400" s="53"/>
      <c r="Y400" s="53"/>
    </row>
    <row r="401">
      <c r="A401" s="53" t="str">
        <f t="shared" si="1"/>
        <v>TRNGRCXXTURXX</v>
      </c>
      <c r="B401" s="62" t="s">
        <v>270</v>
      </c>
      <c r="C401" s="62" t="s">
        <v>82</v>
      </c>
      <c r="D401" s="51" t="s">
        <v>108</v>
      </c>
      <c r="E401" s="53"/>
      <c r="F401" s="53"/>
      <c r="G401" s="62"/>
      <c r="H401" s="53"/>
      <c r="I401" s="53"/>
      <c r="J401" s="53"/>
      <c r="K401" s="53"/>
      <c r="L401" s="53">
        <f t="shared" si="2"/>
        <v>406380.2</v>
      </c>
      <c r="M401" s="53">
        <f t="shared" si="3"/>
        <v>392391.2</v>
      </c>
      <c r="N401" s="53" t="b">
        <f t="shared" si="4"/>
        <v>1</v>
      </c>
      <c r="O401" s="51">
        <v>399.0</v>
      </c>
      <c r="P401" s="53"/>
      <c r="Q401" s="53"/>
      <c r="R401" s="53"/>
      <c r="S401" s="53"/>
      <c r="T401" s="53"/>
      <c r="U401" s="53"/>
      <c r="V401" s="53"/>
      <c r="W401" s="53"/>
      <c r="X401" s="53"/>
      <c r="Y401" s="53"/>
    </row>
    <row r="402">
      <c r="A402" s="53" t="str">
        <f t="shared" si="1"/>
        <v>TRNGRLXXISLXX</v>
      </c>
      <c r="B402" s="62" t="s">
        <v>305</v>
      </c>
      <c r="C402" s="62" t="s">
        <v>306</v>
      </c>
      <c r="D402" s="51" t="s">
        <v>28</v>
      </c>
      <c r="E402" s="53"/>
      <c r="F402" s="53"/>
      <c r="G402" s="62"/>
      <c r="H402" s="53"/>
      <c r="I402" s="53"/>
      <c r="J402" s="53"/>
      <c r="K402" s="53"/>
      <c r="L402" s="53">
        <f t="shared" si="2"/>
        <v>407159.6</v>
      </c>
      <c r="M402" s="53">
        <f t="shared" si="3"/>
        <v>392629</v>
      </c>
      <c r="N402" s="53" t="b">
        <f t="shared" si="4"/>
        <v>1</v>
      </c>
      <c r="O402" s="51">
        <v>400.0</v>
      </c>
      <c r="P402" s="53"/>
      <c r="Q402" s="53"/>
      <c r="R402" s="53"/>
      <c r="S402" s="53"/>
      <c r="T402" s="53"/>
      <c r="U402" s="53"/>
      <c r="V402" s="53"/>
      <c r="W402" s="53"/>
      <c r="X402" s="53"/>
      <c r="Y402" s="53"/>
    </row>
    <row r="403">
      <c r="A403" s="53" t="str">
        <f t="shared" si="1"/>
        <v>TRNGTMXXHNDXX</v>
      </c>
      <c r="B403" s="62" t="s">
        <v>712</v>
      </c>
      <c r="C403" s="62" t="s">
        <v>1108</v>
      </c>
      <c r="D403" s="51" t="s">
        <v>108</v>
      </c>
      <c r="E403" s="53"/>
      <c r="F403" s="53"/>
      <c r="G403" s="62"/>
      <c r="H403" s="53"/>
      <c r="I403" s="53"/>
      <c r="J403" s="53"/>
      <c r="K403" s="53"/>
      <c r="L403" s="53">
        <f t="shared" si="2"/>
        <v>407939</v>
      </c>
      <c r="M403" s="53">
        <f t="shared" si="3"/>
        <v>392866.8</v>
      </c>
      <c r="N403" s="53" t="b">
        <f t="shared" si="4"/>
        <v>1</v>
      </c>
      <c r="O403" s="51">
        <v>401.0</v>
      </c>
      <c r="P403" s="53"/>
      <c r="Q403" s="53"/>
      <c r="R403" s="53"/>
      <c r="S403" s="53"/>
      <c r="T403" s="53"/>
      <c r="U403" s="53"/>
      <c r="V403" s="53"/>
      <c r="W403" s="53"/>
      <c r="X403" s="53"/>
      <c r="Y403" s="53"/>
    </row>
    <row r="404">
      <c r="A404" s="53" t="str">
        <f t="shared" si="1"/>
        <v>TRNGTMXXMEXXX</v>
      </c>
      <c r="B404" s="62" t="s">
        <v>712</v>
      </c>
      <c r="C404" s="62" t="s">
        <v>717</v>
      </c>
      <c r="D404" s="51" t="s">
        <v>108</v>
      </c>
      <c r="E404" s="53"/>
      <c r="F404" s="53"/>
      <c r="G404" s="62"/>
      <c r="H404" s="53"/>
      <c r="I404" s="53"/>
      <c r="J404" s="53"/>
      <c r="K404" s="53"/>
      <c r="L404" s="53">
        <f t="shared" si="2"/>
        <v>408718.4</v>
      </c>
      <c r="M404" s="53">
        <f t="shared" si="3"/>
        <v>393104.6</v>
      </c>
      <c r="N404" s="53" t="b">
        <f t="shared" si="4"/>
        <v>1</v>
      </c>
      <c r="O404" s="51">
        <v>402.0</v>
      </c>
      <c r="P404" s="53"/>
      <c r="Q404" s="53"/>
      <c r="R404" s="53"/>
      <c r="S404" s="53"/>
      <c r="T404" s="53"/>
      <c r="U404" s="53"/>
      <c r="V404" s="53"/>
      <c r="W404" s="53"/>
      <c r="X404" s="53"/>
      <c r="Y404" s="53"/>
    </row>
    <row r="405">
      <c r="A405" s="53" t="str">
        <f t="shared" si="1"/>
        <v>TRNGTMXXSLVXX</v>
      </c>
      <c r="B405" s="62" t="s">
        <v>712</v>
      </c>
      <c r="C405" s="62" t="s">
        <v>1112</v>
      </c>
      <c r="D405" s="51" t="s">
        <v>108</v>
      </c>
      <c r="E405" s="53"/>
      <c r="F405" s="53"/>
      <c r="G405" s="62"/>
      <c r="H405" s="53"/>
      <c r="I405" s="53"/>
      <c r="J405" s="53"/>
      <c r="K405" s="53"/>
      <c r="L405" s="53">
        <f t="shared" si="2"/>
        <v>409497.8</v>
      </c>
      <c r="M405" s="53">
        <f t="shared" si="3"/>
        <v>393342.4</v>
      </c>
      <c r="N405" s="53" t="b">
        <f t="shared" si="4"/>
        <v>1</v>
      </c>
      <c r="O405" s="51">
        <v>403.0</v>
      </c>
      <c r="P405" s="53"/>
      <c r="Q405" s="53"/>
      <c r="R405" s="53"/>
      <c r="S405" s="53"/>
      <c r="T405" s="53"/>
      <c r="U405" s="53"/>
      <c r="V405" s="53"/>
      <c r="W405" s="53"/>
      <c r="X405" s="53"/>
      <c r="Y405" s="53"/>
    </row>
    <row r="406">
      <c r="A406" s="53" t="str">
        <f t="shared" si="1"/>
        <v>TRNGUYXXSURXX</v>
      </c>
      <c r="B406" s="62" t="s">
        <v>542</v>
      </c>
      <c r="C406" s="62" t="s">
        <v>540</v>
      </c>
      <c r="D406" s="51" t="s">
        <v>108</v>
      </c>
      <c r="E406" s="53"/>
      <c r="F406" s="53"/>
      <c r="G406" s="62"/>
      <c r="H406" s="53"/>
      <c r="I406" s="53"/>
      <c r="J406" s="53"/>
      <c r="K406" s="53"/>
      <c r="L406" s="53">
        <f t="shared" si="2"/>
        <v>410277.2</v>
      </c>
      <c r="M406" s="53">
        <f t="shared" si="3"/>
        <v>393580.2</v>
      </c>
      <c r="N406" s="53" t="b">
        <f t="shared" si="4"/>
        <v>1</v>
      </c>
      <c r="O406" s="51">
        <v>404.0</v>
      </c>
      <c r="P406" s="53"/>
      <c r="Q406" s="53"/>
      <c r="R406" s="53"/>
      <c r="S406" s="53"/>
      <c r="T406" s="53"/>
      <c r="U406" s="53"/>
      <c r="V406" s="53"/>
      <c r="W406" s="53"/>
      <c r="X406" s="53"/>
      <c r="Y406" s="53"/>
    </row>
    <row r="407">
      <c r="A407" s="53" t="str">
        <f t="shared" si="1"/>
        <v>TRNGUYXXVENXX</v>
      </c>
      <c r="B407" s="62" t="s">
        <v>542</v>
      </c>
      <c r="C407" s="62" t="s">
        <v>528</v>
      </c>
      <c r="D407" s="51" t="s">
        <v>108</v>
      </c>
      <c r="E407" s="53"/>
      <c r="F407" s="53"/>
      <c r="G407" s="62"/>
      <c r="H407" s="53"/>
      <c r="I407" s="53"/>
      <c r="J407" s="53"/>
      <c r="K407" s="53"/>
      <c r="L407" s="53">
        <f t="shared" si="2"/>
        <v>411056.6</v>
      </c>
      <c r="M407" s="53">
        <f t="shared" si="3"/>
        <v>393818</v>
      </c>
      <c r="N407" s="53" t="b">
        <f t="shared" si="4"/>
        <v>1</v>
      </c>
      <c r="O407" s="51">
        <v>405.0</v>
      </c>
      <c r="P407" s="53"/>
      <c r="Q407" s="53"/>
      <c r="R407" s="53"/>
      <c r="S407" s="53"/>
      <c r="T407" s="53"/>
      <c r="U407" s="53"/>
      <c r="V407" s="53"/>
      <c r="W407" s="53"/>
      <c r="X407" s="53"/>
      <c r="Y407" s="53"/>
    </row>
    <row r="408">
      <c r="A408" s="53" t="str">
        <f t="shared" si="1"/>
        <v>TRNGUFXXSURXX</v>
      </c>
      <c r="B408" s="62" t="s">
        <v>539</v>
      </c>
      <c r="C408" s="62" t="s">
        <v>540</v>
      </c>
      <c r="D408" s="51" t="s">
        <v>108</v>
      </c>
      <c r="E408" s="53"/>
      <c r="F408" s="53"/>
      <c r="G408" s="62"/>
      <c r="H408" s="53"/>
      <c r="I408" s="53"/>
      <c r="J408" s="53"/>
      <c r="K408" s="53"/>
      <c r="L408" s="53">
        <f t="shared" si="2"/>
        <v>411836</v>
      </c>
      <c r="M408" s="53">
        <f t="shared" si="3"/>
        <v>394055.8</v>
      </c>
      <c r="N408" s="53" t="b">
        <f t="shared" si="4"/>
        <v>1</v>
      </c>
      <c r="O408" s="51">
        <v>406.0</v>
      </c>
      <c r="P408" s="53"/>
      <c r="Q408" s="53"/>
      <c r="R408" s="53"/>
      <c r="S408" s="53"/>
      <c r="T408" s="53"/>
      <c r="U408" s="53"/>
      <c r="V408" s="53"/>
      <c r="W408" s="53"/>
      <c r="X408" s="53"/>
      <c r="Y408" s="53"/>
    </row>
    <row r="409">
      <c r="A409" s="53" t="str">
        <f t="shared" si="1"/>
        <v>TRNHNDXXNICXX</v>
      </c>
      <c r="B409" s="62" t="s">
        <v>1108</v>
      </c>
      <c r="C409" s="62" t="s">
        <v>1034</v>
      </c>
      <c r="D409" s="51" t="s">
        <v>108</v>
      </c>
      <c r="E409" s="53"/>
      <c r="F409" s="53"/>
      <c r="G409" s="62"/>
      <c r="H409" s="53"/>
      <c r="I409" s="53"/>
      <c r="J409" s="53"/>
      <c r="K409" s="53"/>
      <c r="L409" s="53">
        <f t="shared" si="2"/>
        <v>412615.4</v>
      </c>
      <c r="M409" s="53">
        <f t="shared" si="3"/>
        <v>394293.6</v>
      </c>
      <c r="N409" s="53" t="b">
        <f t="shared" si="4"/>
        <v>1</v>
      </c>
      <c r="O409" s="51">
        <v>407.0</v>
      </c>
      <c r="P409" s="53"/>
      <c r="Q409" s="53"/>
      <c r="R409" s="53"/>
      <c r="S409" s="53"/>
      <c r="T409" s="53"/>
      <c r="U409" s="53"/>
      <c r="V409" s="53"/>
      <c r="W409" s="53"/>
      <c r="X409" s="53"/>
      <c r="Y409" s="53"/>
    </row>
    <row r="410">
      <c r="A410" s="53" t="str">
        <f t="shared" si="1"/>
        <v>TRNHNDXXSLVXX</v>
      </c>
      <c r="B410" s="62" t="s">
        <v>1108</v>
      </c>
      <c r="C410" s="62" t="s">
        <v>1112</v>
      </c>
      <c r="D410" s="51" t="s">
        <v>108</v>
      </c>
      <c r="E410" s="53"/>
      <c r="F410" s="53"/>
      <c r="G410" s="62"/>
      <c r="H410" s="53"/>
      <c r="I410" s="53"/>
      <c r="J410" s="53"/>
      <c r="K410" s="53"/>
      <c r="L410" s="53">
        <f t="shared" si="2"/>
        <v>413394.8</v>
      </c>
      <c r="M410" s="53">
        <f t="shared" si="3"/>
        <v>394531.4</v>
      </c>
      <c r="N410" s="53" t="b">
        <f t="shared" si="4"/>
        <v>1</v>
      </c>
      <c r="O410" s="51">
        <v>408.0</v>
      </c>
      <c r="P410" s="53"/>
      <c r="Q410" s="53"/>
      <c r="R410" s="53"/>
      <c r="S410" s="53"/>
      <c r="T410" s="53"/>
      <c r="U410" s="53"/>
      <c r="V410" s="53"/>
      <c r="W410" s="53"/>
      <c r="X410" s="53"/>
      <c r="Y410" s="53"/>
    </row>
    <row r="411">
      <c r="A411" s="53" t="str">
        <f t="shared" si="1"/>
        <v>TRNHRVXXHUNXX</v>
      </c>
      <c r="B411" s="62" t="s">
        <v>685</v>
      </c>
      <c r="C411" s="62" t="s">
        <v>653</v>
      </c>
      <c r="D411" s="51" t="s">
        <v>108</v>
      </c>
      <c r="E411" s="53"/>
      <c r="F411" s="53"/>
      <c r="G411" s="62"/>
      <c r="H411" s="53"/>
      <c r="I411" s="53"/>
      <c r="J411" s="53"/>
      <c r="K411" s="53"/>
      <c r="L411" s="53">
        <f t="shared" si="2"/>
        <v>414174.2</v>
      </c>
      <c r="M411" s="53">
        <f t="shared" si="3"/>
        <v>394769.2</v>
      </c>
      <c r="N411" s="53" t="b">
        <f t="shared" si="4"/>
        <v>1</v>
      </c>
      <c r="O411" s="51">
        <v>409.0</v>
      </c>
      <c r="P411" s="53"/>
      <c r="Q411" s="53"/>
      <c r="R411" s="53"/>
      <c r="S411" s="53"/>
      <c r="T411" s="53"/>
      <c r="U411" s="53"/>
      <c r="V411" s="53"/>
      <c r="W411" s="53"/>
      <c r="X411" s="53"/>
      <c r="Y411" s="53"/>
    </row>
    <row r="412">
      <c r="A412" s="53" t="str">
        <f t="shared" si="1"/>
        <v>TRNHRVXXMNEXX</v>
      </c>
      <c r="B412" s="62" t="s">
        <v>685</v>
      </c>
      <c r="C412" s="62" t="s">
        <v>634</v>
      </c>
      <c r="D412" s="51" t="s">
        <v>108</v>
      </c>
      <c r="E412" s="53"/>
      <c r="F412" s="53"/>
      <c r="G412" s="62"/>
      <c r="H412" s="53"/>
      <c r="I412" s="53"/>
      <c r="J412" s="53"/>
      <c r="K412" s="53"/>
      <c r="L412" s="53">
        <f t="shared" si="2"/>
        <v>414953.6</v>
      </c>
      <c r="M412" s="53">
        <f t="shared" si="3"/>
        <v>395007</v>
      </c>
      <c r="N412" s="53" t="b">
        <f t="shared" si="4"/>
        <v>1</v>
      </c>
      <c r="O412" s="51">
        <v>410.0</v>
      </c>
      <c r="P412" s="53"/>
      <c r="Q412" s="53"/>
      <c r="R412" s="53"/>
      <c r="S412" s="53"/>
      <c r="T412" s="53"/>
      <c r="U412" s="53"/>
      <c r="V412" s="53"/>
      <c r="W412" s="53"/>
      <c r="X412" s="53"/>
      <c r="Y412" s="53"/>
    </row>
    <row r="413">
      <c r="A413" s="53" t="str">
        <f t="shared" si="1"/>
        <v>TRNHRVXXSRBXX</v>
      </c>
      <c r="B413" s="62" t="s">
        <v>685</v>
      </c>
      <c r="C413" s="62" t="s">
        <v>637</v>
      </c>
      <c r="D413" s="51" t="s">
        <v>108</v>
      </c>
      <c r="E413" s="53"/>
      <c r="F413" s="53"/>
      <c r="G413" s="62"/>
      <c r="H413" s="53"/>
      <c r="I413" s="53"/>
      <c r="J413" s="53"/>
      <c r="K413" s="53"/>
      <c r="L413" s="53">
        <f t="shared" si="2"/>
        <v>415733</v>
      </c>
      <c r="M413" s="53">
        <f t="shared" si="3"/>
        <v>395244.8</v>
      </c>
      <c r="N413" s="53" t="b">
        <f t="shared" si="4"/>
        <v>1</v>
      </c>
      <c r="O413" s="51">
        <v>411.0</v>
      </c>
      <c r="P413" s="53"/>
      <c r="Q413" s="53"/>
      <c r="R413" s="53"/>
      <c r="S413" s="53"/>
      <c r="T413" s="53"/>
      <c r="U413" s="53"/>
      <c r="V413" s="53"/>
      <c r="W413" s="53"/>
      <c r="X413" s="53"/>
      <c r="Y413" s="53"/>
    </row>
    <row r="414">
      <c r="A414" s="53" t="str">
        <f t="shared" si="1"/>
        <v>TRNHRVXXSVNXX</v>
      </c>
      <c r="B414" s="62" t="s">
        <v>685</v>
      </c>
      <c r="C414" s="62" t="s">
        <v>659</v>
      </c>
      <c r="D414" s="51" t="s">
        <v>108</v>
      </c>
      <c r="E414" s="53"/>
      <c r="F414" s="53"/>
      <c r="G414" s="62"/>
      <c r="H414" s="53"/>
      <c r="I414" s="53"/>
      <c r="J414" s="53"/>
      <c r="K414" s="53"/>
      <c r="L414" s="53">
        <f t="shared" si="2"/>
        <v>416512.4</v>
      </c>
      <c r="M414" s="53">
        <f t="shared" si="3"/>
        <v>395482.6</v>
      </c>
      <c r="N414" s="53" t="b">
        <f t="shared" si="4"/>
        <v>1</v>
      </c>
      <c r="O414" s="51">
        <v>412.0</v>
      </c>
      <c r="P414" s="53"/>
      <c r="Q414" s="53"/>
      <c r="R414" s="53"/>
      <c r="S414" s="53"/>
      <c r="T414" s="53"/>
      <c r="U414" s="53"/>
      <c r="V414" s="53"/>
      <c r="W414" s="53"/>
      <c r="X414" s="53"/>
      <c r="Y414" s="53"/>
    </row>
    <row r="415">
      <c r="A415" s="53" t="str">
        <f t="shared" si="1"/>
        <v>TRNHUNXXROUXX</v>
      </c>
      <c r="B415" s="62" t="s">
        <v>653</v>
      </c>
      <c r="C415" s="62" t="s">
        <v>680</v>
      </c>
      <c r="D415" s="51" t="s">
        <v>108</v>
      </c>
      <c r="E415" s="53"/>
      <c r="F415" s="53"/>
      <c r="G415" s="62"/>
      <c r="H415" s="53"/>
      <c r="I415" s="53"/>
      <c r="J415" s="53"/>
      <c r="K415" s="53"/>
      <c r="L415" s="53">
        <f t="shared" si="2"/>
        <v>417291.8</v>
      </c>
      <c r="M415" s="53">
        <f t="shared" si="3"/>
        <v>395720.4</v>
      </c>
      <c r="N415" s="53" t="b">
        <f t="shared" si="4"/>
        <v>1</v>
      </c>
      <c r="O415" s="51">
        <v>413.0</v>
      </c>
      <c r="P415" s="53"/>
      <c r="Q415" s="53"/>
      <c r="R415" s="53"/>
      <c r="S415" s="53"/>
      <c r="T415" s="53"/>
      <c r="U415" s="53"/>
      <c r="V415" s="53"/>
      <c r="W415" s="53"/>
      <c r="X415" s="53"/>
      <c r="Y415" s="53"/>
    </row>
    <row r="416">
      <c r="A416" s="53" t="str">
        <f t="shared" si="1"/>
        <v>TRNHUNXXSRBXX</v>
      </c>
      <c r="B416" s="62" t="s">
        <v>653</v>
      </c>
      <c r="C416" s="62" t="s">
        <v>637</v>
      </c>
      <c r="D416" s="51" t="s">
        <v>108</v>
      </c>
      <c r="E416" s="53"/>
      <c r="F416" s="53"/>
      <c r="G416" s="62"/>
      <c r="H416" s="53"/>
      <c r="I416" s="53"/>
      <c r="J416" s="53"/>
      <c r="K416" s="53"/>
      <c r="L416" s="53">
        <f t="shared" si="2"/>
        <v>418071.2</v>
      </c>
      <c r="M416" s="53">
        <f t="shared" si="3"/>
        <v>395958.2</v>
      </c>
      <c r="N416" s="53" t="b">
        <f t="shared" si="4"/>
        <v>1</v>
      </c>
      <c r="O416" s="51">
        <v>414.0</v>
      </c>
      <c r="P416" s="53"/>
      <c r="Q416" s="53"/>
      <c r="R416" s="53"/>
      <c r="S416" s="53"/>
      <c r="T416" s="53"/>
      <c r="U416" s="53"/>
      <c r="V416" s="53"/>
      <c r="W416" s="53"/>
      <c r="X416" s="53"/>
      <c r="Y416" s="53"/>
    </row>
    <row r="417">
      <c r="A417" s="53" t="str">
        <f t="shared" si="1"/>
        <v>TRNHUNXXSVKXX</v>
      </c>
      <c r="B417" s="62" t="s">
        <v>653</v>
      </c>
      <c r="C417" s="62" t="s">
        <v>657</v>
      </c>
      <c r="D417" s="51" t="s">
        <v>108</v>
      </c>
      <c r="E417" s="53"/>
      <c r="F417" s="53"/>
      <c r="G417" s="62"/>
      <c r="H417" s="53"/>
      <c r="I417" s="53"/>
      <c r="J417" s="53"/>
      <c r="K417" s="53"/>
      <c r="L417" s="53">
        <f t="shared" si="2"/>
        <v>418850.6</v>
      </c>
      <c r="M417" s="53">
        <f t="shared" si="3"/>
        <v>396196</v>
      </c>
      <c r="N417" s="53" t="b">
        <f t="shared" si="4"/>
        <v>1</v>
      </c>
      <c r="O417" s="51">
        <v>415.0</v>
      </c>
      <c r="P417" s="53"/>
      <c r="Q417" s="53"/>
      <c r="R417" s="53"/>
      <c r="S417" s="53"/>
      <c r="T417" s="53"/>
      <c r="U417" s="53"/>
      <c r="V417" s="53"/>
      <c r="W417" s="53"/>
      <c r="X417" s="53"/>
      <c r="Y417" s="53"/>
    </row>
    <row r="418">
      <c r="A418" s="53" t="str">
        <f t="shared" si="1"/>
        <v>TRNHUNXXSVNXX</v>
      </c>
      <c r="B418" s="62" t="s">
        <v>653</v>
      </c>
      <c r="C418" s="62" t="s">
        <v>659</v>
      </c>
      <c r="D418" s="51" t="s">
        <v>108</v>
      </c>
      <c r="E418" s="53"/>
      <c r="F418" s="53"/>
      <c r="G418" s="62"/>
      <c r="H418" s="53"/>
      <c r="I418" s="53"/>
      <c r="J418" s="53"/>
      <c r="K418" s="53"/>
      <c r="L418" s="53">
        <f t="shared" si="2"/>
        <v>419630</v>
      </c>
      <c r="M418" s="53">
        <f t="shared" si="3"/>
        <v>396433.8</v>
      </c>
      <c r="N418" s="53" t="b">
        <f t="shared" si="4"/>
        <v>1</v>
      </c>
      <c r="O418" s="51">
        <v>416.0</v>
      </c>
      <c r="P418" s="53"/>
      <c r="Q418" s="53"/>
      <c r="R418" s="53"/>
      <c r="S418" s="53"/>
      <c r="T418" s="53"/>
      <c r="U418" s="53"/>
      <c r="V418" s="53"/>
      <c r="W418" s="53"/>
      <c r="X418" s="53"/>
      <c r="Y418" s="53"/>
    </row>
    <row r="419">
      <c r="A419" s="53" t="str">
        <f t="shared" si="1"/>
        <v>TRNHUNXXUKRXX</v>
      </c>
      <c r="B419" s="62" t="s">
        <v>653</v>
      </c>
      <c r="C419" s="62" t="s">
        <v>707</v>
      </c>
      <c r="D419" s="51" t="s">
        <v>108</v>
      </c>
      <c r="E419" s="53"/>
      <c r="F419" s="53"/>
      <c r="G419" s="62"/>
      <c r="H419" s="53"/>
      <c r="I419" s="53"/>
      <c r="J419" s="53"/>
      <c r="K419" s="53"/>
      <c r="L419" s="53">
        <f t="shared" si="2"/>
        <v>420409.4</v>
      </c>
      <c r="M419" s="53">
        <f t="shared" si="3"/>
        <v>396671.6</v>
      </c>
      <c r="N419" s="53" t="b">
        <f t="shared" si="4"/>
        <v>1</v>
      </c>
      <c r="O419" s="51">
        <v>417.0</v>
      </c>
      <c r="P419" s="53"/>
      <c r="Q419" s="53"/>
      <c r="R419" s="53"/>
      <c r="S419" s="53"/>
      <c r="T419" s="53"/>
      <c r="U419" s="53"/>
      <c r="V419" s="53"/>
      <c r="W419" s="53"/>
      <c r="X419" s="53"/>
      <c r="Y419" s="53"/>
    </row>
    <row r="420">
      <c r="A420" s="53" t="str">
        <f t="shared" si="1"/>
        <v>TRNIDNJWIDNKA</v>
      </c>
      <c r="B420" s="42" t="s">
        <v>110</v>
      </c>
      <c r="C420" s="42" t="s">
        <v>111</v>
      </c>
      <c r="D420" s="51" t="s">
        <v>28</v>
      </c>
      <c r="E420" s="53"/>
      <c r="F420" s="53"/>
      <c r="G420" s="62"/>
      <c r="H420" s="53"/>
      <c r="I420" s="53"/>
      <c r="J420" s="53"/>
      <c r="K420" s="53"/>
      <c r="L420" s="53">
        <f t="shared" si="2"/>
        <v>421188.8</v>
      </c>
      <c r="M420" s="53">
        <f t="shared" si="3"/>
        <v>396909.4</v>
      </c>
      <c r="N420" s="53" t="b">
        <f t="shared" si="4"/>
        <v>1</v>
      </c>
      <c r="O420" s="51">
        <v>418.0</v>
      </c>
      <c r="P420" s="53"/>
      <c r="Q420" s="53"/>
      <c r="R420" s="53"/>
      <c r="S420" s="53"/>
      <c r="T420" s="53"/>
      <c r="U420" s="53"/>
      <c r="V420" s="53"/>
      <c r="W420" s="53"/>
      <c r="X420" s="53"/>
      <c r="Y420" s="53"/>
    </row>
    <row r="421">
      <c r="A421" s="53" t="str">
        <f t="shared" si="1"/>
        <v>TRNIDNJWIDNNU</v>
      </c>
      <c r="B421" s="19" t="s">
        <v>110</v>
      </c>
      <c r="C421" s="19" t="s">
        <v>114</v>
      </c>
      <c r="D421" s="51" t="s">
        <v>108</v>
      </c>
      <c r="E421" s="53"/>
      <c r="F421" s="53"/>
      <c r="G421" s="62"/>
      <c r="H421" s="53"/>
      <c r="I421" s="53"/>
      <c r="J421" s="53"/>
      <c r="K421" s="53"/>
      <c r="L421" s="53">
        <f t="shared" si="2"/>
        <v>421968.2</v>
      </c>
      <c r="M421" s="53">
        <f t="shared" si="3"/>
        <v>397147.2</v>
      </c>
      <c r="N421" s="53" t="b">
        <f t="shared" si="4"/>
        <v>1</v>
      </c>
      <c r="O421" s="51">
        <v>419.0</v>
      </c>
      <c r="P421" s="53"/>
      <c r="Q421" s="53"/>
      <c r="R421" s="53"/>
      <c r="S421" s="53"/>
      <c r="T421" s="53"/>
      <c r="U421" s="53"/>
      <c r="V421" s="53"/>
      <c r="W421" s="53"/>
      <c r="X421" s="53"/>
      <c r="Y421" s="53"/>
    </row>
    <row r="422">
      <c r="A422" s="53" t="str">
        <f t="shared" si="1"/>
        <v>TRNIDNJWIDNSM</v>
      </c>
      <c r="B422" s="19" t="s">
        <v>110</v>
      </c>
      <c r="C422" s="19" t="s">
        <v>116</v>
      </c>
      <c r="D422" s="51" t="s">
        <v>108</v>
      </c>
      <c r="E422" s="53"/>
      <c r="F422" s="53"/>
      <c r="G422" s="62"/>
      <c r="H422" s="53"/>
      <c r="I422" s="53"/>
      <c r="J422" s="53"/>
      <c r="K422" s="53"/>
      <c r="L422" s="53">
        <f t="shared" si="2"/>
        <v>422747.6</v>
      </c>
      <c r="M422" s="53">
        <f t="shared" si="3"/>
        <v>397385</v>
      </c>
      <c r="N422" s="53" t="b">
        <f t="shared" si="4"/>
        <v>1</v>
      </c>
      <c r="O422" s="51">
        <v>420.0</v>
      </c>
      <c r="P422" s="53"/>
      <c r="Q422" s="53"/>
      <c r="R422" s="53"/>
      <c r="S422" s="53"/>
      <c r="T422" s="53"/>
      <c r="U422" s="53"/>
      <c r="V422" s="53"/>
      <c r="W422" s="53"/>
      <c r="X422" s="53"/>
      <c r="Y422" s="53"/>
    </row>
    <row r="423">
      <c r="A423" s="53" t="str">
        <f t="shared" si="1"/>
        <v>TRNIDNKAIDNSL</v>
      </c>
      <c r="B423" s="19" t="s">
        <v>111</v>
      </c>
      <c r="C423" s="19" t="s">
        <v>118</v>
      </c>
      <c r="D423" s="51" t="s">
        <v>28</v>
      </c>
      <c r="E423" s="53"/>
      <c r="F423" s="53"/>
      <c r="G423" s="62"/>
      <c r="H423" s="53"/>
      <c r="I423" s="53"/>
      <c r="J423" s="53"/>
      <c r="K423" s="53"/>
      <c r="L423" s="53">
        <f t="shared" si="2"/>
        <v>423527</v>
      </c>
      <c r="M423" s="53">
        <f t="shared" si="3"/>
        <v>397622.8</v>
      </c>
      <c r="N423" s="53" t="b">
        <f t="shared" si="4"/>
        <v>1</v>
      </c>
      <c r="O423" s="51">
        <v>421.0</v>
      </c>
      <c r="P423" s="53"/>
      <c r="Q423" s="53"/>
      <c r="R423" s="53"/>
      <c r="S423" s="53"/>
      <c r="T423" s="53"/>
      <c r="U423" s="53"/>
      <c r="V423" s="53"/>
      <c r="W423" s="53"/>
      <c r="X423" s="53"/>
      <c r="Y423" s="53"/>
    </row>
    <row r="424">
      <c r="A424" s="53" t="str">
        <f t="shared" si="1"/>
        <v>TRNIDNKAMYSSH</v>
      </c>
      <c r="B424" s="42" t="s">
        <v>111</v>
      </c>
      <c r="C424" s="42" t="s">
        <v>120</v>
      </c>
      <c r="D424" s="51" t="s">
        <v>108</v>
      </c>
      <c r="E424" s="53"/>
      <c r="F424" s="53"/>
      <c r="G424" s="62"/>
      <c r="H424" s="53"/>
      <c r="I424" s="53"/>
      <c r="J424" s="53"/>
      <c r="K424" s="53"/>
      <c r="L424" s="53">
        <f t="shared" si="2"/>
        <v>424306.4</v>
      </c>
      <c r="M424" s="53">
        <f t="shared" si="3"/>
        <v>397860.6</v>
      </c>
      <c r="N424" s="53" t="b">
        <f t="shared" si="4"/>
        <v>1</v>
      </c>
      <c r="O424" s="51">
        <v>422.0</v>
      </c>
      <c r="P424" s="53"/>
      <c r="Q424" s="53"/>
      <c r="R424" s="53"/>
      <c r="S424" s="53"/>
      <c r="T424" s="53"/>
      <c r="U424" s="53"/>
      <c r="V424" s="53"/>
      <c r="W424" s="53"/>
      <c r="X424" s="53"/>
      <c r="Y424" s="53"/>
    </row>
    <row r="425">
      <c r="A425" s="53" t="str">
        <f t="shared" si="1"/>
        <v>TRNIDNKAMYSSK</v>
      </c>
      <c r="B425" s="42" t="s">
        <v>111</v>
      </c>
      <c r="C425" s="42" t="s">
        <v>94</v>
      </c>
      <c r="D425" s="51" t="s">
        <v>108</v>
      </c>
      <c r="E425" s="53"/>
      <c r="F425" s="53"/>
      <c r="G425" s="62"/>
      <c r="H425" s="53"/>
      <c r="I425" s="53"/>
      <c r="J425" s="53"/>
      <c r="K425" s="53"/>
      <c r="L425" s="53">
        <f t="shared" si="2"/>
        <v>425085.8</v>
      </c>
      <c r="M425" s="53">
        <f t="shared" si="3"/>
        <v>398098.4</v>
      </c>
      <c r="N425" s="53" t="b">
        <f t="shared" si="4"/>
        <v>1</v>
      </c>
      <c r="O425" s="51">
        <v>423.0</v>
      </c>
      <c r="P425" s="53"/>
      <c r="Q425" s="53"/>
      <c r="R425" s="53"/>
      <c r="S425" s="53"/>
      <c r="T425" s="53"/>
      <c r="U425" s="53"/>
      <c r="V425" s="53"/>
      <c r="W425" s="53"/>
      <c r="X425" s="53"/>
      <c r="Y425" s="53"/>
    </row>
    <row r="426">
      <c r="A426" s="53" t="str">
        <f t="shared" si="1"/>
        <v>TRNIDNMLIDNPP</v>
      </c>
      <c r="B426" s="19" t="s">
        <v>125</v>
      </c>
      <c r="C426" s="19" t="s">
        <v>126</v>
      </c>
      <c r="D426" s="51" t="s">
        <v>28</v>
      </c>
      <c r="E426" s="53"/>
      <c r="F426" s="53"/>
      <c r="G426" s="62"/>
      <c r="H426" s="53"/>
      <c r="I426" s="53"/>
      <c r="J426" s="53"/>
      <c r="K426" s="53"/>
      <c r="L426" s="53">
        <f t="shared" si="2"/>
        <v>425865.2</v>
      </c>
      <c r="M426" s="53">
        <f t="shared" si="3"/>
        <v>398336.2</v>
      </c>
      <c r="N426" s="53" t="b">
        <f t="shared" si="4"/>
        <v>1</v>
      </c>
      <c r="O426" s="51">
        <v>424.0</v>
      </c>
      <c r="P426" s="53"/>
      <c r="Q426" s="53"/>
      <c r="R426" s="53"/>
      <c r="S426" s="53"/>
      <c r="T426" s="53"/>
      <c r="U426" s="53"/>
      <c r="V426" s="53"/>
      <c r="W426" s="53"/>
      <c r="X426" s="53"/>
      <c r="Y426" s="53"/>
    </row>
    <row r="427">
      <c r="A427" s="53" t="str">
        <f t="shared" si="1"/>
        <v>TRNIDNMLIDNSL</v>
      </c>
      <c r="B427" s="19" t="s">
        <v>125</v>
      </c>
      <c r="C427" s="19" t="s">
        <v>118</v>
      </c>
      <c r="D427" s="51" t="s">
        <v>28</v>
      </c>
      <c r="E427" s="53"/>
      <c r="F427" s="53"/>
      <c r="G427" s="62"/>
      <c r="H427" s="53"/>
      <c r="I427" s="53"/>
      <c r="J427" s="53"/>
      <c r="K427" s="53"/>
      <c r="L427" s="53">
        <f t="shared" si="2"/>
        <v>426644.6</v>
      </c>
      <c r="M427" s="53">
        <f t="shared" si="3"/>
        <v>398574</v>
      </c>
      <c r="N427" s="53" t="b">
        <f t="shared" si="4"/>
        <v>1</v>
      </c>
      <c r="O427" s="51">
        <v>425.0</v>
      </c>
      <c r="P427" s="53"/>
      <c r="Q427" s="53"/>
      <c r="R427" s="53"/>
      <c r="S427" s="53"/>
      <c r="T427" s="53"/>
      <c r="U427" s="53"/>
      <c r="V427" s="53"/>
      <c r="W427" s="53"/>
      <c r="X427" s="53"/>
      <c r="Y427" s="53"/>
    </row>
    <row r="428">
      <c r="A428" s="53" t="str">
        <f t="shared" si="1"/>
        <v>TRNIDNNUIDNSL</v>
      </c>
      <c r="B428" s="42" t="s">
        <v>114</v>
      </c>
      <c r="C428" s="42" t="s">
        <v>118</v>
      </c>
      <c r="D428" s="51" t="s">
        <v>28</v>
      </c>
      <c r="E428" s="53"/>
      <c r="F428" s="53"/>
      <c r="G428" s="62"/>
      <c r="H428" s="53"/>
      <c r="I428" s="53"/>
      <c r="J428" s="53"/>
      <c r="K428" s="53"/>
      <c r="L428" s="53">
        <f t="shared" si="2"/>
        <v>427424</v>
      </c>
      <c r="M428" s="53">
        <f t="shared" si="3"/>
        <v>398811.8</v>
      </c>
      <c r="N428" s="53" t="b">
        <f t="shared" si="4"/>
        <v>1</v>
      </c>
      <c r="O428" s="51">
        <v>426.0</v>
      </c>
      <c r="P428" s="53"/>
      <c r="Q428" s="53"/>
      <c r="R428" s="53"/>
      <c r="S428" s="53"/>
      <c r="T428" s="53"/>
      <c r="U428" s="53"/>
      <c r="V428" s="53"/>
      <c r="W428" s="53"/>
      <c r="X428" s="53"/>
      <c r="Y428" s="53"/>
    </row>
    <row r="429">
      <c r="A429" s="53" t="str">
        <f t="shared" si="1"/>
        <v>TRNIDNNUTLSXX</v>
      </c>
      <c r="B429" s="51" t="s">
        <v>114</v>
      </c>
      <c r="C429" s="51" t="s">
        <v>454</v>
      </c>
      <c r="D429" s="51" t="s">
        <v>108</v>
      </c>
      <c r="E429" s="53"/>
      <c r="F429" s="53"/>
      <c r="G429" s="62"/>
      <c r="H429" s="53"/>
      <c r="I429" s="53"/>
      <c r="J429" s="53"/>
      <c r="K429" s="53"/>
      <c r="L429" s="53">
        <f t="shared" si="2"/>
        <v>428203.4</v>
      </c>
      <c r="M429" s="53">
        <f t="shared" si="3"/>
        <v>399049.6</v>
      </c>
      <c r="N429" s="53" t="b">
        <f t="shared" si="4"/>
        <v>1</v>
      </c>
      <c r="O429" s="51">
        <v>427.0</v>
      </c>
      <c r="P429" s="53"/>
      <c r="Q429" s="53"/>
      <c r="R429" s="53"/>
      <c r="S429" s="53"/>
      <c r="T429" s="53"/>
      <c r="U429" s="53"/>
      <c r="V429" s="53"/>
      <c r="W429" s="53"/>
      <c r="X429" s="53"/>
      <c r="Y429" s="53"/>
    </row>
    <row r="430">
      <c r="A430" s="53" t="str">
        <f t="shared" si="1"/>
        <v>TRNIDNPPPNGXX</v>
      </c>
      <c r="B430" s="51" t="s">
        <v>126</v>
      </c>
      <c r="C430" s="51" t="s">
        <v>434</v>
      </c>
      <c r="D430" s="51" t="s">
        <v>108</v>
      </c>
      <c r="E430" s="53"/>
      <c r="F430" s="53"/>
      <c r="G430" s="62"/>
      <c r="H430" s="53"/>
      <c r="I430" s="53"/>
      <c r="J430" s="53"/>
      <c r="K430" s="53"/>
      <c r="L430" s="53">
        <f t="shared" si="2"/>
        <v>428982.8</v>
      </c>
      <c r="M430" s="53">
        <f t="shared" si="3"/>
        <v>399287.4</v>
      </c>
      <c r="N430" s="53" t="b">
        <f t="shared" si="4"/>
        <v>1</v>
      </c>
      <c r="O430" s="51">
        <v>428.0</v>
      </c>
      <c r="P430" s="53"/>
      <c r="Q430" s="53"/>
      <c r="R430" s="53"/>
      <c r="S430" s="53"/>
      <c r="T430" s="53"/>
      <c r="U430" s="53"/>
      <c r="V430" s="53"/>
      <c r="W430" s="53"/>
      <c r="X430" s="53"/>
      <c r="Y430" s="53"/>
    </row>
    <row r="431">
      <c r="A431" s="53" t="str">
        <f t="shared" si="1"/>
        <v>TRNIDNSMMYSPE</v>
      </c>
      <c r="B431" s="42" t="s">
        <v>116</v>
      </c>
      <c r="C431" s="42" t="s">
        <v>130</v>
      </c>
      <c r="D431" s="51" t="s">
        <v>28</v>
      </c>
      <c r="E431" s="53"/>
      <c r="F431" s="53"/>
      <c r="G431" s="62"/>
      <c r="H431" s="53"/>
      <c r="I431" s="53"/>
      <c r="J431" s="53"/>
      <c r="K431" s="53"/>
      <c r="L431" s="53">
        <f t="shared" si="2"/>
        <v>429762.2</v>
      </c>
      <c r="M431" s="53">
        <f t="shared" si="3"/>
        <v>399525.2</v>
      </c>
      <c r="N431" s="53" t="b">
        <f t="shared" si="4"/>
        <v>1</v>
      </c>
      <c r="O431" s="51">
        <v>429.0</v>
      </c>
      <c r="P431" s="53"/>
      <c r="Q431" s="53"/>
      <c r="R431" s="53"/>
      <c r="S431" s="53"/>
      <c r="T431" s="53"/>
      <c r="U431" s="53"/>
      <c r="V431" s="53"/>
      <c r="W431" s="53"/>
      <c r="X431" s="53"/>
      <c r="Y431" s="53"/>
    </row>
    <row r="432">
      <c r="A432" s="53" t="str">
        <f t="shared" si="1"/>
        <v>TRNIDNSMSGPXX</v>
      </c>
      <c r="B432" s="42" t="s">
        <v>116</v>
      </c>
      <c r="C432" s="42" t="s">
        <v>133</v>
      </c>
      <c r="D432" s="51" t="s">
        <v>28</v>
      </c>
      <c r="E432" s="53"/>
      <c r="F432" s="53"/>
      <c r="G432" s="62"/>
      <c r="H432" s="53"/>
      <c r="I432" s="53"/>
      <c r="J432" s="53"/>
      <c r="K432" s="53"/>
      <c r="L432" s="53">
        <f t="shared" si="2"/>
        <v>430541.6</v>
      </c>
      <c r="M432" s="53">
        <f t="shared" si="3"/>
        <v>399763</v>
      </c>
      <c r="N432" s="53" t="b">
        <f t="shared" si="4"/>
        <v>1</v>
      </c>
      <c r="O432" s="51">
        <v>430.0</v>
      </c>
      <c r="P432" s="53"/>
      <c r="Q432" s="53"/>
      <c r="R432" s="53"/>
      <c r="S432" s="53"/>
      <c r="T432" s="53"/>
      <c r="U432" s="53"/>
      <c r="V432" s="53"/>
      <c r="W432" s="53"/>
      <c r="X432" s="53"/>
      <c r="Y432" s="53"/>
    </row>
    <row r="433">
      <c r="A433" s="53" t="str">
        <f t="shared" si="1"/>
        <v>TRNINDEAINDNE</v>
      </c>
      <c r="B433" s="62" t="s">
        <v>86</v>
      </c>
      <c r="C433" s="62" t="s">
        <v>91</v>
      </c>
      <c r="D433" s="51" t="s">
        <v>108</v>
      </c>
      <c r="E433" s="53"/>
      <c r="F433" s="53"/>
      <c r="G433" s="62"/>
      <c r="H433" s="53"/>
      <c r="I433" s="53"/>
      <c r="J433" s="53"/>
      <c r="K433" s="53"/>
      <c r="L433" s="53">
        <f t="shared" si="2"/>
        <v>431321</v>
      </c>
      <c r="M433" s="53">
        <f t="shared" si="3"/>
        <v>400000.8</v>
      </c>
      <c r="N433" s="53" t="b">
        <f t="shared" si="4"/>
        <v>1</v>
      </c>
      <c r="O433" s="51">
        <v>431.0</v>
      </c>
      <c r="P433" s="53"/>
      <c r="Q433" s="53"/>
      <c r="R433" s="53"/>
      <c r="S433" s="53"/>
      <c r="T433" s="53"/>
      <c r="U433" s="53"/>
      <c r="V433" s="53"/>
      <c r="W433" s="53"/>
      <c r="X433" s="53"/>
      <c r="Y433" s="53"/>
    </row>
    <row r="434">
      <c r="A434" s="53" t="str">
        <f t="shared" si="1"/>
        <v>TRNINDEAINDNO</v>
      </c>
      <c r="B434" s="62" t="s">
        <v>86</v>
      </c>
      <c r="C434" s="62" t="s">
        <v>141</v>
      </c>
      <c r="D434" s="51" t="s">
        <v>108</v>
      </c>
      <c r="E434" s="53"/>
      <c r="F434" s="53"/>
      <c r="G434" s="62"/>
      <c r="H434" s="53"/>
      <c r="I434" s="53"/>
      <c r="J434" s="53"/>
      <c r="K434" s="53"/>
      <c r="L434" s="53">
        <f t="shared" si="2"/>
        <v>432100.4</v>
      </c>
      <c r="M434" s="53">
        <f t="shared" si="3"/>
        <v>400238.6</v>
      </c>
      <c r="N434" s="53" t="b">
        <f t="shared" si="4"/>
        <v>1</v>
      </c>
      <c r="O434" s="51">
        <v>432.0</v>
      </c>
      <c r="P434" s="53"/>
      <c r="Q434" s="53"/>
      <c r="R434" s="53"/>
      <c r="S434" s="53"/>
      <c r="T434" s="53"/>
      <c r="U434" s="53"/>
      <c r="V434" s="53"/>
      <c r="W434" s="53"/>
      <c r="X434" s="53"/>
      <c r="Y434" s="53"/>
    </row>
    <row r="435">
      <c r="A435" s="53" t="str">
        <f t="shared" si="1"/>
        <v>TRNINDEAINDSO</v>
      </c>
      <c r="B435" s="62" t="s">
        <v>86</v>
      </c>
      <c r="C435" s="62" t="s">
        <v>143</v>
      </c>
      <c r="D435" s="51" t="s">
        <v>108</v>
      </c>
      <c r="E435" s="53"/>
      <c r="F435" s="53"/>
      <c r="G435" s="62"/>
      <c r="H435" s="53"/>
      <c r="I435" s="53"/>
      <c r="J435" s="53"/>
      <c r="K435" s="53"/>
      <c r="L435" s="53">
        <f t="shared" si="2"/>
        <v>432879.8</v>
      </c>
      <c r="M435" s="53">
        <f t="shared" si="3"/>
        <v>400476.4</v>
      </c>
      <c r="N435" s="53" t="b">
        <f t="shared" si="4"/>
        <v>1</v>
      </c>
      <c r="O435" s="51">
        <v>433.0</v>
      </c>
      <c r="P435" s="53"/>
      <c r="Q435" s="53"/>
      <c r="R435" s="53"/>
      <c r="S435" s="53"/>
      <c r="T435" s="53"/>
      <c r="U435" s="53"/>
      <c r="V435" s="53"/>
      <c r="W435" s="53"/>
      <c r="X435" s="53"/>
      <c r="Y435" s="53"/>
    </row>
    <row r="436">
      <c r="A436" s="53" t="str">
        <f t="shared" si="1"/>
        <v>TRNINDEAINDWE</v>
      </c>
      <c r="B436" s="62" t="s">
        <v>86</v>
      </c>
      <c r="C436" s="62" t="s">
        <v>51</v>
      </c>
      <c r="D436" s="51" t="s">
        <v>108</v>
      </c>
      <c r="E436" s="53"/>
      <c r="F436" s="53"/>
      <c r="G436" s="62"/>
      <c r="H436" s="53"/>
      <c r="I436" s="53"/>
      <c r="J436" s="53"/>
      <c r="K436" s="53"/>
      <c r="L436" s="53">
        <f t="shared" si="2"/>
        <v>433659.2</v>
      </c>
      <c r="M436" s="53">
        <f t="shared" si="3"/>
        <v>400714.2</v>
      </c>
      <c r="N436" s="53" t="b">
        <f t="shared" si="4"/>
        <v>1</v>
      </c>
      <c r="O436" s="51">
        <v>434.0</v>
      </c>
      <c r="P436" s="53"/>
      <c r="Q436" s="53"/>
      <c r="R436" s="53"/>
      <c r="S436" s="53"/>
      <c r="T436" s="53"/>
      <c r="U436" s="53"/>
      <c r="V436" s="53"/>
      <c r="W436" s="53"/>
      <c r="X436" s="53"/>
      <c r="Y436" s="53"/>
    </row>
    <row r="437">
      <c r="A437" s="53" t="str">
        <f t="shared" si="1"/>
        <v>TRNINDEANPLXX</v>
      </c>
      <c r="B437" s="62" t="s">
        <v>86</v>
      </c>
      <c r="C437" s="62" t="s">
        <v>989</v>
      </c>
      <c r="D437" s="51" t="s">
        <v>108</v>
      </c>
      <c r="E437" s="53"/>
      <c r="F437" s="53"/>
      <c r="G437" s="62"/>
      <c r="H437" s="53"/>
      <c r="I437" s="53"/>
      <c r="J437" s="53"/>
      <c r="K437" s="53"/>
      <c r="L437" s="53">
        <f t="shared" si="2"/>
        <v>434438.6</v>
      </c>
      <c r="M437" s="53">
        <f t="shared" si="3"/>
        <v>400952</v>
      </c>
      <c r="N437" s="53" t="b">
        <f t="shared" si="4"/>
        <v>1</v>
      </c>
      <c r="O437" s="51">
        <v>435.0</v>
      </c>
      <c r="P437" s="53"/>
      <c r="Q437" s="53"/>
      <c r="R437" s="53"/>
      <c r="S437" s="53"/>
      <c r="T437" s="53"/>
      <c r="U437" s="53"/>
      <c r="V437" s="53"/>
      <c r="W437" s="53"/>
      <c r="X437" s="53"/>
      <c r="Y437" s="53"/>
    </row>
    <row r="438">
      <c r="A438" s="53" t="str">
        <f t="shared" si="1"/>
        <v>TRNINDNEMMRXX</v>
      </c>
      <c r="B438" s="62" t="s">
        <v>91</v>
      </c>
      <c r="C438" s="62" t="s">
        <v>147</v>
      </c>
      <c r="D438" s="51" t="s">
        <v>108</v>
      </c>
      <c r="E438" s="53"/>
      <c r="F438" s="53"/>
      <c r="G438" s="62"/>
      <c r="H438" s="53"/>
      <c r="I438" s="53"/>
      <c r="J438" s="53"/>
      <c r="K438" s="53"/>
      <c r="L438" s="53">
        <f t="shared" si="2"/>
        <v>435218</v>
      </c>
      <c r="M438" s="53">
        <f t="shared" si="3"/>
        <v>401189.8</v>
      </c>
      <c r="N438" s="53" t="b">
        <f t="shared" si="4"/>
        <v>1</v>
      </c>
      <c r="O438" s="51">
        <v>436.0</v>
      </c>
      <c r="P438" s="53"/>
      <c r="Q438" s="53"/>
      <c r="R438" s="53"/>
      <c r="S438" s="53"/>
      <c r="T438" s="53"/>
      <c r="U438" s="53"/>
      <c r="V438" s="53"/>
      <c r="W438" s="53"/>
      <c r="X438" s="53"/>
      <c r="Y438" s="53"/>
    </row>
    <row r="439">
      <c r="A439" s="53" t="str">
        <f t="shared" si="1"/>
        <v>TRNINDNEINDNO</v>
      </c>
      <c r="B439" s="62" t="s">
        <v>91</v>
      </c>
      <c r="C439" s="62" t="s">
        <v>141</v>
      </c>
      <c r="D439" s="51" t="s">
        <v>108</v>
      </c>
      <c r="E439" s="53"/>
      <c r="F439" s="53"/>
      <c r="G439" s="62"/>
      <c r="H439" s="53"/>
      <c r="I439" s="53"/>
      <c r="J439" s="53"/>
      <c r="K439" s="53"/>
      <c r="L439" s="53">
        <f t="shared" si="2"/>
        <v>435997.4</v>
      </c>
      <c r="M439" s="53">
        <f t="shared" si="3"/>
        <v>401427.6</v>
      </c>
      <c r="N439" s="53" t="b">
        <f t="shared" si="4"/>
        <v>1</v>
      </c>
      <c r="O439" s="51">
        <v>437.0</v>
      </c>
      <c r="P439" s="53"/>
      <c r="Q439" s="53"/>
      <c r="R439" s="53"/>
      <c r="S439" s="53"/>
      <c r="T439" s="53"/>
      <c r="U439" s="53"/>
      <c r="V439" s="53"/>
      <c r="W439" s="53"/>
      <c r="X439" s="53"/>
      <c r="Y439" s="53"/>
    </row>
    <row r="440">
      <c r="A440" s="53" t="str">
        <f t="shared" si="1"/>
        <v>TRNINDNOINDWE</v>
      </c>
      <c r="B440" s="62" t="s">
        <v>141</v>
      </c>
      <c r="C440" s="62" t="s">
        <v>51</v>
      </c>
      <c r="D440" s="51" t="s">
        <v>108</v>
      </c>
      <c r="E440" s="53"/>
      <c r="F440" s="53"/>
      <c r="G440" s="62"/>
      <c r="H440" s="53"/>
      <c r="I440" s="53"/>
      <c r="J440" s="53"/>
      <c r="K440" s="53"/>
      <c r="L440" s="53">
        <f t="shared" si="2"/>
        <v>436776.8</v>
      </c>
      <c r="M440" s="53">
        <f t="shared" si="3"/>
        <v>401665.4</v>
      </c>
      <c r="N440" s="53" t="b">
        <f t="shared" si="4"/>
        <v>1</v>
      </c>
      <c r="O440" s="51">
        <v>438.0</v>
      </c>
      <c r="P440" s="53"/>
      <c r="Q440" s="53"/>
      <c r="R440" s="53"/>
      <c r="S440" s="53"/>
      <c r="T440" s="53"/>
      <c r="U440" s="53"/>
      <c r="V440" s="53"/>
      <c r="W440" s="53"/>
      <c r="X440" s="53"/>
      <c r="Y440" s="53"/>
    </row>
    <row r="441">
      <c r="A441" s="53" t="str">
        <f t="shared" si="1"/>
        <v>TRNINDNONPLXX</v>
      </c>
      <c r="B441" s="62" t="s">
        <v>141</v>
      </c>
      <c r="C441" s="62" t="s">
        <v>989</v>
      </c>
      <c r="D441" s="51" t="s">
        <v>108</v>
      </c>
      <c r="E441" s="53"/>
      <c r="F441" s="53"/>
      <c r="G441" s="62"/>
      <c r="H441" s="53"/>
      <c r="I441" s="53"/>
      <c r="J441" s="53"/>
      <c r="K441" s="53"/>
      <c r="L441" s="53">
        <f t="shared" si="2"/>
        <v>437556.2</v>
      </c>
      <c r="M441" s="53">
        <f t="shared" si="3"/>
        <v>401903.2</v>
      </c>
      <c r="N441" s="53" t="b">
        <f t="shared" si="4"/>
        <v>1</v>
      </c>
      <c r="O441" s="51">
        <v>439.0</v>
      </c>
      <c r="P441" s="53"/>
      <c r="Q441" s="53"/>
      <c r="R441" s="53"/>
      <c r="S441" s="53"/>
      <c r="T441" s="53"/>
      <c r="U441" s="53"/>
      <c r="V441" s="53"/>
      <c r="W441" s="53"/>
      <c r="X441" s="53"/>
      <c r="Y441" s="53"/>
    </row>
    <row r="442">
      <c r="A442" s="53" t="str">
        <f t="shared" si="1"/>
        <v>TRNINDNOPAKXX</v>
      </c>
      <c r="B442" s="62" t="s">
        <v>141</v>
      </c>
      <c r="C442" s="62" t="s">
        <v>41</v>
      </c>
      <c r="D442" s="51" t="s">
        <v>108</v>
      </c>
      <c r="E442" s="53"/>
      <c r="F442" s="53"/>
      <c r="G442" s="62"/>
      <c r="H442" s="53"/>
      <c r="I442" s="53"/>
      <c r="J442" s="53"/>
      <c r="K442" s="53"/>
      <c r="L442" s="53">
        <f t="shared" si="2"/>
        <v>438335.6</v>
      </c>
      <c r="M442" s="53">
        <f t="shared" si="3"/>
        <v>402141</v>
      </c>
      <c r="N442" s="53" t="b">
        <f t="shared" si="4"/>
        <v>1</v>
      </c>
      <c r="O442" s="51">
        <v>440.0</v>
      </c>
      <c r="P442" s="53"/>
      <c r="Q442" s="53"/>
      <c r="R442" s="53"/>
      <c r="S442" s="53"/>
      <c r="T442" s="53"/>
      <c r="U442" s="53"/>
      <c r="V442" s="53"/>
      <c r="W442" s="53"/>
      <c r="X442" s="53"/>
      <c r="Y442" s="53"/>
    </row>
    <row r="443">
      <c r="A443" s="53" t="str">
        <f t="shared" si="1"/>
        <v>TRNINDSOINDWE</v>
      </c>
      <c r="B443" s="62" t="s">
        <v>143</v>
      </c>
      <c r="C443" s="62" t="s">
        <v>51</v>
      </c>
      <c r="D443" s="51" t="s">
        <v>108</v>
      </c>
      <c r="E443" s="53"/>
      <c r="F443" s="53"/>
      <c r="G443" s="62"/>
      <c r="H443" s="53"/>
      <c r="I443" s="53"/>
      <c r="J443" s="53"/>
      <c r="K443" s="53"/>
      <c r="L443" s="53">
        <f t="shared" si="2"/>
        <v>439115</v>
      </c>
      <c r="M443" s="53">
        <f t="shared" si="3"/>
        <v>402378.8</v>
      </c>
      <c r="N443" s="53" t="b">
        <f t="shared" si="4"/>
        <v>1</v>
      </c>
      <c r="O443" s="51">
        <v>441.0</v>
      </c>
      <c r="P443" s="53"/>
      <c r="Q443" s="53"/>
      <c r="R443" s="53"/>
      <c r="S443" s="53"/>
      <c r="T443" s="53"/>
      <c r="U443" s="53"/>
      <c r="V443" s="53"/>
      <c r="W443" s="53"/>
      <c r="X443" s="53"/>
      <c r="Y443" s="53"/>
    </row>
    <row r="444">
      <c r="A444" s="53" t="str">
        <f t="shared" si="1"/>
        <v>TRNINDSOLKAXX</v>
      </c>
      <c r="B444" s="62" t="s">
        <v>143</v>
      </c>
      <c r="C444" s="62" t="s">
        <v>221</v>
      </c>
      <c r="D444" s="51" t="s">
        <v>28</v>
      </c>
      <c r="E444" s="53"/>
      <c r="F444" s="53"/>
      <c r="G444" s="62"/>
      <c r="H444" s="53"/>
      <c r="I444" s="53"/>
      <c r="J444" s="53"/>
      <c r="K444" s="53"/>
      <c r="L444" s="53">
        <f t="shared" si="2"/>
        <v>439894.4</v>
      </c>
      <c r="M444" s="53">
        <f t="shared" si="3"/>
        <v>402616.6</v>
      </c>
      <c r="N444" s="53" t="b">
        <f t="shared" si="4"/>
        <v>1</v>
      </c>
      <c r="O444" s="51">
        <v>442.0</v>
      </c>
      <c r="P444" s="53"/>
      <c r="Q444" s="53"/>
      <c r="R444" s="53"/>
      <c r="S444" s="53"/>
      <c r="T444" s="53"/>
      <c r="U444" s="53"/>
      <c r="V444" s="53"/>
      <c r="W444" s="53"/>
      <c r="X444" s="53"/>
      <c r="Y444" s="53"/>
    </row>
    <row r="445">
      <c r="A445" s="53" t="str">
        <f t="shared" si="1"/>
        <v>TRNINDWEOMNXX</v>
      </c>
      <c r="B445" s="62" t="s">
        <v>51</v>
      </c>
      <c r="C445" s="62" t="s">
        <v>61</v>
      </c>
      <c r="D445" s="51" t="s">
        <v>28</v>
      </c>
      <c r="E445" s="53"/>
      <c r="F445" s="53"/>
      <c r="G445" s="62"/>
      <c r="H445" s="53"/>
      <c r="I445" s="53"/>
      <c r="J445" s="53"/>
      <c r="K445" s="53"/>
      <c r="L445" s="53">
        <f t="shared" si="2"/>
        <v>440673.8</v>
      </c>
      <c r="M445" s="53">
        <f t="shared" si="3"/>
        <v>402854.4</v>
      </c>
      <c r="N445" s="53" t="b">
        <f t="shared" si="4"/>
        <v>1</v>
      </c>
      <c r="O445" s="51">
        <v>443.0</v>
      </c>
      <c r="P445" s="53"/>
      <c r="Q445" s="53"/>
      <c r="R445" s="53"/>
      <c r="S445" s="53"/>
      <c r="T445" s="53"/>
      <c r="U445" s="53"/>
      <c r="V445" s="53"/>
      <c r="W445" s="53"/>
      <c r="X445" s="53"/>
      <c r="Y445" s="53"/>
    </row>
    <row r="446">
      <c r="A446" s="53" t="str">
        <f t="shared" si="1"/>
        <v>TRNINDWEPAKXX</v>
      </c>
      <c r="B446" s="62" t="s">
        <v>51</v>
      </c>
      <c r="C446" s="62" t="s">
        <v>41</v>
      </c>
      <c r="D446" s="51" t="s">
        <v>108</v>
      </c>
      <c r="E446" s="53"/>
      <c r="F446" s="53"/>
      <c r="G446" s="62"/>
      <c r="H446" s="53"/>
      <c r="I446" s="53"/>
      <c r="J446" s="53"/>
      <c r="K446" s="53"/>
      <c r="L446" s="53">
        <f t="shared" si="2"/>
        <v>441453.2</v>
      </c>
      <c r="M446" s="53">
        <f t="shared" si="3"/>
        <v>403092.2</v>
      </c>
      <c r="N446" s="53" t="b">
        <f t="shared" si="4"/>
        <v>1</v>
      </c>
      <c r="O446" s="51">
        <v>444.0</v>
      </c>
      <c r="P446" s="53"/>
      <c r="Q446" s="53"/>
      <c r="R446" s="53"/>
      <c r="S446" s="53"/>
      <c r="T446" s="53"/>
      <c r="U446" s="53"/>
      <c r="V446" s="53"/>
      <c r="W446" s="53"/>
      <c r="X446" s="53"/>
      <c r="Y446" s="53"/>
    </row>
    <row r="447">
      <c r="A447" s="53" t="str">
        <f t="shared" si="1"/>
        <v>TRNINDWESAUXX</v>
      </c>
      <c r="B447" s="62" t="s">
        <v>51</v>
      </c>
      <c r="C447" s="62" t="s">
        <v>65</v>
      </c>
      <c r="D447" s="51" t="s">
        <v>28</v>
      </c>
      <c r="E447" s="53"/>
      <c r="F447" s="53"/>
      <c r="G447" s="62"/>
      <c r="H447" s="53"/>
      <c r="I447" s="53"/>
      <c r="J447" s="53"/>
      <c r="K447" s="53"/>
      <c r="L447" s="53">
        <f t="shared" si="2"/>
        <v>442232.6</v>
      </c>
      <c r="M447" s="53">
        <f t="shared" si="3"/>
        <v>403330</v>
      </c>
      <c r="N447" s="53" t="b">
        <f t="shared" si="4"/>
        <v>1</v>
      </c>
      <c r="O447" s="51">
        <v>445.0</v>
      </c>
      <c r="P447" s="53"/>
      <c r="Q447" s="53"/>
      <c r="R447" s="53"/>
      <c r="S447" s="53"/>
      <c r="T447" s="53"/>
      <c r="U447" s="53"/>
      <c r="V447" s="53"/>
      <c r="W447" s="53"/>
      <c r="X447" s="53"/>
      <c r="Y447" s="53"/>
    </row>
    <row r="448">
      <c r="A448" s="53" t="str">
        <f t="shared" si="1"/>
        <v>TRNIRNXXIRQXX</v>
      </c>
      <c r="B448" s="62" t="s">
        <v>37</v>
      </c>
      <c r="C448" s="62" t="s">
        <v>309</v>
      </c>
      <c r="D448" s="51" t="s">
        <v>108</v>
      </c>
      <c r="E448" s="53"/>
      <c r="F448" s="53"/>
      <c r="G448" s="62"/>
      <c r="H448" s="53"/>
      <c r="I448" s="53"/>
      <c r="J448" s="53"/>
      <c r="K448" s="53"/>
      <c r="L448" s="53">
        <f t="shared" si="2"/>
        <v>443012</v>
      </c>
      <c r="M448" s="53">
        <f t="shared" si="3"/>
        <v>403567.8</v>
      </c>
      <c r="N448" s="53" t="b">
        <f t="shared" si="4"/>
        <v>1</v>
      </c>
      <c r="O448" s="51">
        <v>446.0</v>
      </c>
      <c r="P448" s="53"/>
      <c r="Q448" s="53"/>
      <c r="R448" s="53"/>
      <c r="S448" s="53"/>
      <c r="T448" s="53"/>
      <c r="U448" s="53"/>
      <c r="V448" s="53"/>
      <c r="W448" s="53"/>
      <c r="X448" s="53"/>
      <c r="Y448" s="53"/>
    </row>
    <row r="449">
      <c r="A449" s="53" t="str">
        <f t="shared" si="1"/>
        <v>TRNIRNXXOMNXX</v>
      </c>
      <c r="B449" s="62" t="s">
        <v>37</v>
      </c>
      <c r="C449" s="62" t="s">
        <v>61</v>
      </c>
      <c r="D449" s="51" t="s">
        <v>28</v>
      </c>
      <c r="E449" s="53"/>
      <c r="F449" s="53"/>
      <c r="G449" s="62"/>
      <c r="H449" s="53"/>
      <c r="I449" s="53"/>
      <c r="J449" s="53"/>
      <c r="K449" s="53"/>
      <c r="L449" s="53">
        <f t="shared" si="2"/>
        <v>443791.4</v>
      </c>
      <c r="M449" s="53">
        <f t="shared" si="3"/>
        <v>403805.6</v>
      </c>
      <c r="N449" s="53" t="b">
        <f t="shared" si="4"/>
        <v>1</v>
      </c>
      <c r="O449" s="51">
        <v>447.0</v>
      </c>
      <c r="P449" s="53"/>
      <c r="Q449" s="53"/>
      <c r="R449" s="53"/>
      <c r="S449" s="53"/>
      <c r="T449" s="53"/>
      <c r="U449" s="53"/>
      <c r="V449" s="53"/>
      <c r="W449" s="53"/>
      <c r="X449" s="53"/>
      <c r="Y449" s="53"/>
    </row>
    <row r="450">
      <c r="A450" s="53" t="str">
        <f t="shared" si="1"/>
        <v>TRNIRNXXPAKXX</v>
      </c>
      <c r="B450" s="62" t="s">
        <v>37</v>
      </c>
      <c r="C450" s="62" t="s">
        <v>41</v>
      </c>
      <c r="D450" s="51" t="s">
        <v>108</v>
      </c>
      <c r="E450" s="53"/>
      <c r="F450" s="53"/>
      <c r="G450" s="62"/>
      <c r="H450" s="53"/>
      <c r="I450" s="53"/>
      <c r="J450" s="53"/>
      <c r="K450" s="53"/>
      <c r="L450" s="53">
        <f t="shared" si="2"/>
        <v>444570.8</v>
      </c>
      <c r="M450" s="53">
        <f t="shared" si="3"/>
        <v>404043.4</v>
      </c>
      <c r="N450" s="53" t="b">
        <f t="shared" si="4"/>
        <v>1</v>
      </c>
      <c r="O450" s="51">
        <v>448.0</v>
      </c>
      <c r="P450" s="53"/>
      <c r="Q450" s="53"/>
      <c r="R450" s="53"/>
      <c r="S450" s="53"/>
      <c r="T450" s="53"/>
      <c r="U450" s="53"/>
      <c r="V450" s="53"/>
      <c r="W450" s="53"/>
      <c r="X450" s="53"/>
      <c r="Y450" s="53"/>
    </row>
    <row r="451">
      <c r="A451" s="53" t="str">
        <f t="shared" si="1"/>
        <v>TRNIRNXXTKMXX</v>
      </c>
      <c r="B451" s="62" t="s">
        <v>37</v>
      </c>
      <c r="C451" s="62" t="s">
        <v>45</v>
      </c>
      <c r="D451" s="51" t="s">
        <v>108</v>
      </c>
      <c r="E451" s="53"/>
      <c r="F451" s="53"/>
      <c r="G451" s="62"/>
      <c r="H451" s="53"/>
      <c r="I451" s="53"/>
      <c r="J451" s="53"/>
      <c r="K451" s="53"/>
      <c r="L451" s="53">
        <f t="shared" si="2"/>
        <v>445350.2</v>
      </c>
      <c r="M451" s="53">
        <f t="shared" si="3"/>
        <v>404281.2</v>
      </c>
      <c r="N451" s="53" t="b">
        <f t="shared" si="4"/>
        <v>1</v>
      </c>
      <c r="O451" s="51">
        <v>449.0</v>
      </c>
      <c r="P451" s="53"/>
      <c r="Q451" s="53"/>
      <c r="R451" s="53"/>
      <c r="S451" s="53"/>
      <c r="T451" s="53"/>
      <c r="U451" s="53"/>
      <c r="V451" s="53"/>
      <c r="W451" s="53"/>
      <c r="X451" s="53"/>
      <c r="Y451" s="53"/>
    </row>
    <row r="452">
      <c r="A452" s="53" t="str">
        <f t="shared" si="1"/>
        <v>TRNIRNXXTURXX</v>
      </c>
      <c r="B452" s="62" t="s">
        <v>37</v>
      </c>
      <c r="C452" s="62" t="s">
        <v>82</v>
      </c>
      <c r="D452" s="51" t="s">
        <v>108</v>
      </c>
      <c r="E452" s="53"/>
      <c r="F452" s="53"/>
      <c r="G452" s="62"/>
      <c r="H452" s="53"/>
      <c r="I452" s="53"/>
      <c r="J452" s="53"/>
      <c r="K452" s="53"/>
      <c r="L452" s="53">
        <f t="shared" si="2"/>
        <v>446129.6</v>
      </c>
      <c r="M452" s="53">
        <f t="shared" si="3"/>
        <v>404519</v>
      </c>
      <c r="N452" s="53" t="b">
        <f t="shared" si="4"/>
        <v>1</v>
      </c>
      <c r="O452" s="51">
        <v>450.0</v>
      </c>
      <c r="P452" s="53"/>
      <c r="Q452" s="53"/>
      <c r="R452" s="53"/>
      <c r="S452" s="53"/>
      <c r="T452" s="53"/>
      <c r="U452" s="53"/>
      <c r="V452" s="53"/>
      <c r="W452" s="53"/>
      <c r="X452" s="53"/>
      <c r="Y452" s="53"/>
    </row>
    <row r="453">
      <c r="A453" s="53" t="str">
        <f t="shared" si="1"/>
        <v>TRNIRQXXJORXX</v>
      </c>
      <c r="B453" s="62" t="s">
        <v>309</v>
      </c>
      <c r="C453" s="62" t="s">
        <v>290</v>
      </c>
      <c r="D453" s="51" t="s">
        <v>108</v>
      </c>
      <c r="E453" s="53"/>
      <c r="F453" s="53"/>
      <c r="G453" s="62"/>
      <c r="H453" s="53"/>
      <c r="I453" s="53"/>
      <c r="J453" s="53"/>
      <c r="K453" s="53"/>
      <c r="L453" s="53">
        <f t="shared" si="2"/>
        <v>446909</v>
      </c>
      <c r="M453" s="53">
        <f t="shared" si="3"/>
        <v>404756.8</v>
      </c>
      <c r="N453" s="53" t="b">
        <f t="shared" si="4"/>
        <v>1</v>
      </c>
      <c r="O453" s="51">
        <v>451.0</v>
      </c>
      <c r="P453" s="53"/>
      <c r="Q453" s="53"/>
      <c r="R453" s="53"/>
      <c r="S453" s="53"/>
      <c r="T453" s="53"/>
      <c r="U453" s="53"/>
      <c r="V453" s="53"/>
      <c r="W453" s="53"/>
      <c r="X453" s="53"/>
      <c r="Y453" s="53"/>
    </row>
    <row r="454">
      <c r="A454" s="53" t="str">
        <f t="shared" si="1"/>
        <v>TRNIRQXXKWTXX</v>
      </c>
      <c r="B454" s="62" t="s">
        <v>309</v>
      </c>
      <c r="C454" s="62" t="s">
        <v>318</v>
      </c>
      <c r="D454" s="51" t="s">
        <v>108</v>
      </c>
      <c r="E454" s="53"/>
      <c r="F454" s="53"/>
      <c r="G454" s="62"/>
      <c r="H454" s="53"/>
      <c r="I454" s="53"/>
      <c r="J454" s="53"/>
      <c r="K454" s="53"/>
      <c r="L454" s="53">
        <f t="shared" si="2"/>
        <v>447688.4</v>
      </c>
      <c r="M454" s="53">
        <f t="shared" si="3"/>
        <v>404994.6</v>
      </c>
      <c r="N454" s="53" t="b">
        <f t="shared" si="4"/>
        <v>1</v>
      </c>
      <c r="O454" s="51">
        <v>452.0</v>
      </c>
      <c r="P454" s="53"/>
      <c r="Q454" s="53"/>
      <c r="R454" s="53"/>
      <c r="S454" s="53"/>
      <c r="T454" s="53"/>
      <c r="U454" s="53"/>
      <c r="V454" s="53"/>
      <c r="W454" s="53"/>
      <c r="X454" s="53"/>
      <c r="Y454" s="53"/>
    </row>
    <row r="455">
      <c r="A455" s="53" t="str">
        <f t="shared" si="1"/>
        <v>TRNIRQXXSAUXX</v>
      </c>
      <c r="B455" s="62" t="s">
        <v>309</v>
      </c>
      <c r="C455" s="62" t="s">
        <v>65</v>
      </c>
      <c r="D455" s="51" t="s">
        <v>108</v>
      </c>
      <c r="E455" s="53"/>
      <c r="F455" s="53"/>
      <c r="G455" s="62"/>
      <c r="H455" s="53"/>
      <c r="I455" s="53"/>
      <c r="J455" s="53"/>
      <c r="K455" s="53"/>
      <c r="L455" s="53">
        <f t="shared" si="2"/>
        <v>448467.8</v>
      </c>
      <c r="M455" s="53">
        <f t="shared" si="3"/>
        <v>405232.4</v>
      </c>
      <c r="N455" s="53" t="b">
        <f t="shared" si="4"/>
        <v>1</v>
      </c>
      <c r="O455" s="51">
        <v>453.0</v>
      </c>
      <c r="P455" s="53"/>
      <c r="Q455" s="53"/>
      <c r="R455" s="53"/>
      <c r="S455" s="53"/>
      <c r="T455" s="53"/>
      <c r="U455" s="53"/>
      <c r="V455" s="53"/>
      <c r="W455" s="53"/>
      <c r="X455" s="53"/>
      <c r="Y455" s="53"/>
    </row>
    <row r="456">
      <c r="A456" s="53" t="str">
        <f t="shared" si="1"/>
        <v>TRNIRQXXSYRXX</v>
      </c>
      <c r="B456" s="62" t="s">
        <v>309</v>
      </c>
      <c r="C456" s="62" t="s">
        <v>277</v>
      </c>
      <c r="D456" s="51" t="s">
        <v>108</v>
      </c>
      <c r="E456" s="53"/>
      <c r="F456" s="53"/>
      <c r="G456" s="62"/>
      <c r="H456" s="53"/>
      <c r="I456" s="53"/>
      <c r="J456" s="53"/>
      <c r="K456" s="53"/>
      <c r="L456" s="53">
        <f t="shared" si="2"/>
        <v>449247.2</v>
      </c>
      <c r="M456" s="53">
        <f t="shared" si="3"/>
        <v>405470.2</v>
      </c>
      <c r="N456" s="53" t="b">
        <f t="shared" si="4"/>
        <v>1</v>
      </c>
      <c r="O456" s="51">
        <v>454.0</v>
      </c>
      <c r="P456" s="53"/>
      <c r="Q456" s="53"/>
      <c r="R456" s="53"/>
      <c r="S456" s="53"/>
      <c r="T456" s="53"/>
      <c r="U456" s="53"/>
      <c r="V456" s="53"/>
      <c r="W456" s="53"/>
      <c r="X456" s="53"/>
      <c r="Y456" s="53"/>
    </row>
    <row r="457">
      <c r="A457" s="53" t="str">
        <f t="shared" si="1"/>
        <v>TRNIRQXXTURXX</v>
      </c>
      <c r="B457" s="62" t="s">
        <v>309</v>
      </c>
      <c r="C457" s="62" t="s">
        <v>82</v>
      </c>
      <c r="D457" s="51" t="s">
        <v>108</v>
      </c>
      <c r="E457" s="53"/>
      <c r="F457" s="53"/>
      <c r="G457" s="62"/>
      <c r="H457" s="53"/>
      <c r="I457" s="53"/>
      <c r="J457" s="53"/>
      <c r="K457" s="53"/>
      <c r="L457" s="53">
        <f t="shared" si="2"/>
        <v>450026.6</v>
      </c>
      <c r="M457" s="53">
        <f t="shared" si="3"/>
        <v>405708</v>
      </c>
      <c r="N457" s="53" t="b">
        <f t="shared" si="4"/>
        <v>1</v>
      </c>
      <c r="O457" s="51">
        <v>455.0</v>
      </c>
      <c r="P457" s="53"/>
      <c r="Q457" s="53"/>
      <c r="R457" s="53"/>
      <c r="S457" s="53"/>
      <c r="T457" s="53"/>
      <c r="U457" s="53"/>
      <c r="V457" s="53"/>
      <c r="W457" s="53"/>
      <c r="X457" s="53"/>
      <c r="Y457" s="53"/>
    </row>
    <row r="458">
      <c r="A458" s="53" t="str">
        <f t="shared" si="1"/>
        <v>TRNISRXXJORXX</v>
      </c>
      <c r="B458" s="62" t="s">
        <v>273</v>
      </c>
      <c r="C458" s="62" t="s">
        <v>290</v>
      </c>
      <c r="D458" s="51" t="s">
        <v>108</v>
      </c>
      <c r="E458" s="53"/>
      <c r="F458" s="53"/>
      <c r="G458" s="62"/>
      <c r="H458" s="53"/>
      <c r="I458" s="53"/>
      <c r="J458" s="53"/>
      <c r="K458" s="53"/>
      <c r="L458" s="53">
        <f t="shared" si="2"/>
        <v>450806</v>
      </c>
      <c r="M458" s="53">
        <f t="shared" si="3"/>
        <v>405945.8</v>
      </c>
      <c r="N458" s="53" t="b">
        <f t="shared" si="4"/>
        <v>1</v>
      </c>
      <c r="O458" s="51">
        <v>456.0</v>
      </c>
      <c r="P458" s="53"/>
      <c r="Q458" s="53"/>
      <c r="R458" s="53"/>
      <c r="S458" s="53"/>
      <c r="T458" s="53"/>
      <c r="U458" s="53"/>
      <c r="V458" s="53"/>
      <c r="W458" s="53"/>
      <c r="X458" s="53"/>
      <c r="Y458" s="53"/>
    </row>
    <row r="459">
      <c r="A459" s="53" t="str">
        <f t="shared" si="1"/>
        <v>TRNISRXXLBNXX</v>
      </c>
      <c r="B459" s="62" t="s">
        <v>273</v>
      </c>
      <c r="C459" s="62" t="s">
        <v>275</v>
      </c>
      <c r="D459" s="51" t="s">
        <v>108</v>
      </c>
      <c r="E459" s="53"/>
      <c r="F459" s="53"/>
      <c r="G459" s="62"/>
      <c r="H459" s="53"/>
      <c r="I459" s="53"/>
      <c r="J459" s="53"/>
      <c r="K459" s="53"/>
      <c r="L459" s="53">
        <f t="shared" si="2"/>
        <v>451585.4</v>
      </c>
      <c r="M459" s="53">
        <f t="shared" si="3"/>
        <v>406183.6</v>
      </c>
      <c r="N459" s="53" t="b">
        <f t="shared" si="4"/>
        <v>1</v>
      </c>
      <c r="O459" s="51">
        <v>457.0</v>
      </c>
      <c r="P459" s="53"/>
      <c r="Q459" s="53"/>
      <c r="R459" s="53"/>
      <c r="S459" s="53"/>
      <c r="T459" s="53"/>
      <c r="U459" s="53"/>
      <c r="V459" s="53"/>
      <c r="W459" s="53"/>
      <c r="X459" s="53"/>
      <c r="Y459" s="53"/>
    </row>
    <row r="460">
      <c r="A460" s="53" t="str">
        <f t="shared" si="1"/>
        <v>TRNISRXXSYRXX</v>
      </c>
      <c r="B460" s="62" t="s">
        <v>273</v>
      </c>
      <c r="C460" s="62" t="s">
        <v>277</v>
      </c>
      <c r="D460" s="51" t="s">
        <v>108</v>
      </c>
      <c r="E460" s="53"/>
      <c r="F460" s="53"/>
      <c r="G460" s="62"/>
      <c r="H460" s="53"/>
      <c r="I460" s="53"/>
      <c r="J460" s="53"/>
      <c r="K460" s="53"/>
      <c r="L460" s="53">
        <f t="shared" si="2"/>
        <v>452364.8</v>
      </c>
      <c r="M460" s="53">
        <f t="shared" si="3"/>
        <v>406421.4</v>
      </c>
      <c r="N460" s="53" t="b">
        <f t="shared" si="4"/>
        <v>1</v>
      </c>
      <c r="O460" s="51">
        <v>458.0</v>
      </c>
      <c r="P460" s="53"/>
      <c r="Q460" s="53"/>
      <c r="R460" s="53"/>
      <c r="S460" s="53"/>
      <c r="T460" s="53"/>
      <c r="U460" s="53"/>
      <c r="V460" s="53"/>
      <c r="W460" s="53"/>
      <c r="X460" s="53"/>
      <c r="Y460" s="53"/>
    </row>
    <row r="461">
      <c r="A461" s="53" t="str">
        <f t="shared" si="1"/>
        <v>TRNITAXXMLTXX</v>
      </c>
      <c r="B461" s="62" t="s">
        <v>655</v>
      </c>
      <c r="C461" s="62" t="s">
        <v>340</v>
      </c>
      <c r="D461" s="51" t="s">
        <v>108</v>
      </c>
      <c r="E461" s="53"/>
      <c r="F461" s="53"/>
      <c r="G461" s="62"/>
      <c r="H461" s="53"/>
      <c r="I461" s="53"/>
      <c r="J461" s="53"/>
      <c r="K461" s="53"/>
      <c r="L461" s="53">
        <f t="shared" si="2"/>
        <v>453144.2</v>
      </c>
      <c r="M461" s="53">
        <f t="shared" si="3"/>
        <v>406659.2</v>
      </c>
      <c r="N461" s="53" t="b">
        <f t="shared" si="4"/>
        <v>1</v>
      </c>
      <c r="O461" s="51">
        <v>459.0</v>
      </c>
      <c r="P461" s="53"/>
      <c r="Q461" s="53"/>
      <c r="R461" s="53"/>
      <c r="S461" s="53"/>
      <c r="T461" s="53"/>
      <c r="U461" s="53"/>
      <c r="V461" s="53"/>
      <c r="W461" s="53"/>
      <c r="X461" s="53"/>
      <c r="Y461" s="53"/>
    </row>
    <row r="462">
      <c r="A462" s="53" t="str">
        <f t="shared" si="1"/>
        <v>TRNITAXXMNEXX</v>
      </c>
      <c r="B462" s="62" t="s">
        <v>655</v>
      </c>
      <c r="C462" s="62" t="s">
        <v>634</v>
      </c>
      <c r="D462" s="51" t="s">
        <v>28</v>
      </c>
      <c r="E462" s="53"/>
      <c r="F462" s="53"/>
      <c r="G462" s="62"/>
      <c r="H462" s="53"/>
      <c r="I462" s="53"/>
      <c r="J462" s="53"/>
      <c r="K462" s="53"/>
      <c r="L462" s="53">
        <f t="shared" si="2"/>
        <v>453923.6</v>
      </c>
      <c r="M462" s="53">
        <f t="shared" si="3"/>
        <v>406897</v>
      </c>
      <c r="N462" s="53" t="b">
        <f t="shared" si="4"/>
        <v>1</v>
      </c>
      <c r="O462" s="51">
        <v>460.0</v>
      </c>
      <c r="P462" s="53"/>
      <c r="Q462" s="53"/>
      <c r="R462" s="53"/>
      <c r="S462" s="53"/>
      <c r="T462" s="53"/>
      <c r="U462" s="53"/>
      <c r="V462" s="53"/>
      <c r="W462" s="53"/>
      <c r="X462" s="53"/>
      <c r="Y462" s="53"/>
    </row>
    <row r="463">
      <c r="A463" s="53" t="str">
        <f t="shared" si="1"/>
        <v>TRNITAXXSVNXX</v>
      </c>
      <c r="B463" s="62" t="s">
        <v>655</v>
      </c>
      <c r="C463" s="62" t="s">
        <v>659</v>
      </c>
      <c r="D463" s="51" t="s">
        <v>108</v>
      </c>
      <c r="E463" s="53"/>
      <c r="F463" s="53"/>
      <c r="G463" s="62"/>
      <c r="H463" s="53"/>
      <c r="I463" s="53"/>
      <c r="J463" s="53"/>
      <c r="K463" s="53"/>
      <c r="L463" s="53">
        <f t="shared" si="2"/>
        <v>454703</v>
      </c>
      <c r="M463" s="53">
        <f t="shared" si="3"/>
        <v>407134.8</v>
      </c>
      <c r="N463" s="53" t="b">
        <f t="shared" si="4"/>
        <v>1</v>
      </c>
      <c r="O463" s="51">
        <v>461.0</v>
      </c>
      <c r="P463" s="53"/>
      <c r="Q463" s="53"/>
      <c r="R463" s="53"/>
      <c r="S463" s="53"/>
      <c r="T463" s="53"/>
      <c r="U463" s="53"/>
      <c r="V463" s="53"/>
      <c r="W463" s="53"/>
      <c r="X463" s="53"/>
      <c r="Y463" s="53"/>
    </row>
    <row r="464">
      <c r="A464" s="53" t="str">
        <f t="shared" si="1"/>
        <v>TRNITAXXTUNXX</v>
      </c>
      <c r="B464" s="62" t="s">
        <v>655</v>
      </c>
      <c r="C464" s="62" t="s">
        <v>350</v>
      </c>
      <c r="D464" s="51" t="s">
        <v>28</v>
      </c>
      <c r="E464" s="53"/>
      <c r="F464" s="53"/>
      <c r="G464" s="62"/>
      <c r="H464" s="53"/>
      <c r="I464" s="53"/>
      <c r="J464" s="53"/>
      <c r="K464" s="53"/>
      <c r="L464" s="53">
        <f t="shared" si="2"/>
        <v>455482.4</v>
      </c>
      <c r="M464" s="53">
        <f t="shared" si="3"/>
        <v>407372.6</v>
      </c>
      <c r="N464" s="53" t="b">
        <f t="shared" si="4"/>
        <v>1</v>
      </c>
      <c r="O464" s="51">
        <v>462.0</v>
      </c>
      <c r="P464" s="53"/>
      <c r="Q464" s="53"/>
      <c r="R464" s="53"/>
      <c r="S464" s="53"/>
      <c r="T464" s="53"/>
      <c r="U464" s="53"/>
      <c r="V464" s="53"/>
      <c r="W464" s="53"/>
      <c r="X464" s="53"/>
      <c r="Y464" s="53"/>
    </row>
    <row r="465">
      <c r="A465" s="53" t="str">
        <f t="shared" si="1"/>
        <v>TRNJORXXSAUXX</v>
      </c>
      <c r="B465" s="62" t="s">
        <v>290</v>
      </c>
      <c r="C465" s="62" t="s">
        <v>65</v>
      </c>
      <c r="D465" s="51" t="s">
        <v>108</v>
      </c>
      <c r="E465" s="53"/>
      <c r="F465" s="53"/>
      <c r="G465" s="62"/>
      <c r="H465" s="53"/>
      <c r="I465" s="53"/>
      <c r="J465" s="53"/>
      <c r="K465" s="53"/>
      <c r="L465" s="53">
        <f t="shared" si="2"/>
        <v>456261.8</v>
      </c>
      <c r="M465" s="53">
        <f t="shared" si="3"/>
        <v>407610.4</v>
      </c>
      <c r="N465" s="53" t="b">
        <f t="shared" si="4"/>
        <v>1</v>
      </c>
      <c r="O465" s="51">
        <v>463.0</v>
      </c>
      <c r="P465" s="53"/>
      <c r="Q465" s="53"/>
      <c r="R465" s="53"/>
      <c r="S465" s="53"/>
      <c r="T465" s="53"/>
      <c r="U465" s="53"/>
      <c r="V465" s="53"/>
      <c r="W465" s="53"/>
      <c r="X465" s="53"/>
      <c r="Y465" s="53"/>
    </row>
    <row r="466">
      <c r="A466" s="53" t="str">
        <f t="shared" si="1"/>
        <v>TRNJORXXSYRXX</v>
      </c>
      <c r="B466" s="62" t="s">
        <v>290</v>
      </c>
      <c r="C466" s="62" t="s">
        <v>277</v>
      </c>
      <c r="D466" s="51" t="s">
        <v>108</v>
      </c>
      <c r="E466" s="53"/>
      <c r="F466" s="53"/>
      <c r="G466" s="62"/>
      <c r="H466" s="53"/>
      <c r="I466" s="53"/>
      <c r="J466" s="53"/>
      <c r="K466" s="53"/>
      <c r="L466" s="53">
        <f t="shared" si="2"/>
        <v>457041.2</v>
      </c>
      <c r="M466" s="53">
        <f t="shared" si="3"/>
        <v>407848.2</v>
      </c>
      <c r="N466" s="53" t="b">
        <f t="shared" si="4"/>
        <v>1</v>
      </c>
      <c r="O466" s="51">
        <v>464.0</v>
      </c>
      <c r="P466" s="53"/>
      <c r="Q466" s="53"/>
      <c r="R466" s="53"/>
      <c r="S466" s="53"/>
      <c r="T466" s="53"/>
      <c r="U466" s="53"/>
      <c r="V466" s="53"/>
      <c r="W466" s="53"/>
      <c r="X466" s="53"/>
      <c r="Y466" s="53"/>
    </row>
    <row r="467">
      <c r="A467" s="53" t="str">
        <f t="shared" si="1"/>
        <v>TRNJPNCEJPNKY</v>
      </c>
      <c r="B467" s="62" t="s">
        <v>229</v>
      </c>
      <c r="C467" s="62" t="s">
        <v>230</v>
      </c>
      <c r="D467" s="51" t="s">
        <v>108</v>
      </c>
      <c r="E467" s="53"/>
      <c r="F467" s="53"/>
      <c r="G467" s="62"/>
      <c r="H467" s="53"/>
      <c r="I467" s="53"/>
      <c r="J467" s="53"/>
      <c r="K467" s="53"/>
      <c r="L467" s="53">
        <f t="shared" si="2"/>
        <v>457820.6</v>
      </c>
      <c r="M467" s="53">
        <f t="shared" si="3"/>
        <v>408086</v>
      </c>
      <c r="N467" s="53" t="b">
        <f t="shared" si="4"/>
        <v>1</v>
      </c>
      <c r="O467" s="51">
        <v>465.0</v>
      </c>
      <c r="P467" s="53"/>
      <c r="Q467" s="53"/>
      <c r="R467" s="53"/>
      <c r="S467" s="53"/>
      <c r="T467" s="53"/>
      <c r="U467" s="53"/>
      <c r="V467" s="53"/>
      <c r="W467" s="53"/>
      <c r="X467" s="53"/>
      <c r="Y467" s="53"/>
    </row>
    <row r="468">
      <c r="A468" s="53" t="str">
        <f t="shared" si="1"/>
        <v>TRNJPNCEJPNSH</v>
      </c>
      <c r="B468" s="62" t="s">
        <v>229</v>
      </c>
      <c r="C468" s="62" t="s">
        <v>234</v>
      </c>
      <c r="D468" s="51" t="s">
        <v>108</v>
      </c>
      <c r="E468" s="53"/>
      <c r="F468" s="53"/>
      <c r="G468" s="62"/>
      <c r="H468" s="53"/>
      <c r="I468" s="53"/>
      <c r="J468" s="53"/>
      <c r="K468" s="53"/>
      <c r="L468" s="53">
        <f t="shared" si="2"/>
        <v>458600</v>
      </c>
      <c r="M468" s="53">
        <f t="shared" si="3"/>
        <v>408323.8</v>
      </c>
      <c r="N468" s="53" t="b">
        <f t="shared" si="4"/>
        <v>1</v>
      </c>
      <c r="O468" s="51">
        <v>466.0</v>
      </c>
      <c r="P468" s="53"/>
      <c r="Q468" s="53"/>
      <c r="R468" s="53"/>
      <c r="S468" s="53"/>
      <c r="T468" s="53"/>
      <c r="U468" s="53"/>
      <c r="V468" s="53"/>
      <c r="W468" s="53"/>
      <c r="X468" s="53"/>
      <c r="Y468" s="53"/>
    </row>
    <row r="469">
      <c r="A469" s="53" t="str">
        <f t="shared" si="1"/>
        <v>TRNJPNCEJPNTO</v>
      </c>
      <c r="B469" s="62" t="s">
        <v>229</v>
      </c>
      <c r="C469" s="62" t="s">
        <v>237</v>
      </c>
      <c r="D469" s="51" t="s">
        <v>108</v>
      </c>
      <c r="E469" s="53"/>
      <c r="F469" s="53"/>
      <c r="G469" s="62"/>
      <c r="H469" s="53"/>
      <c r="I469" s="53"/>
      <c r="J469" s="53"/>
      <c r="K469" s="53"/>
      <c r="L469" s="53">
        <f t="shared" si="2"/>
        <v>459379.4</v>
      </c>
      <c r="M469" s="53">
        <f t="shared" si="3"/>
        <v>408561.6</v>
      </c>
      <c r="N469" s="53" t="b">
        <f t="shared" si="4"/>
        <v>1</v>
      </c>
      <c r="O469" s="51">
        <v>467.0</v>
      </c>
      <c r="P469" s="53"/>
      <c r="Q469" s="53"/>
      <c r="R469" s="53"/>
      <c r="S469" s="53"/>
      <c r="T469" s="53"/>
      <c r="U469" s="53"/>
      <c r="V469" s="53"/>
      <c r="W469" s="53"/>
      <c r="X469" s="53"/>
      <c r="Y469" s="53"/>
    </row>
    <row r="470">
      <c r="A470" s="53" t="str">
        <f t="shared" si="1"/>
        <v>TRNJPNCEKORXX</v>
      </c>
      <c r="B470" s="62" t="s">
        <v>229</v>
      </c>
      <c r="C470" s="62" t="s">
        <v>239</v>
      </c>
      <c r="D470" s="51" t="s">
        <v>28</v>
      </c>
      <c r="E470" s="53"/>
      <c r="F470" s="53"/>
      <c r="G470" s="62"/>
      <c r="H470" s="53"/>
      <c r="I470" s="53"/>
      <c r="J470" s="53"/>
      <c r="K470" s="53"/>
      <c r="L470" s="53">
        <f t="shared" si="2"/>
        <v>460158.8</v>
      </c>
      <c r="M470" s="53">
        <f t="shared" si="3"/>
        <v>408799.4</v>
      </c>
      <c r="N470" s="53" t="b">
        <f t="shared" si="4"/>
        <v>1</v>
      </c>
      <c r="O470" s="51">
        <v>468.0</v>
      </c>
      <c r="P470" s="53"/>
      <c r="Q470" s="53"/>
      <c r="R470" s="53"/>
      <c r="S470" s="53"/>
      <c r="T470" s="53"/>
      <c r="U470" s="53"/>
      <c r="V470" s="53"/>
      <c r="W470" s="53"/>
      <c r="X470" s="53"/>
      <c r="Y470" s="53"/>
    </row>
    <row r="471">
      <c r="A471" s="53" t="str">
        <f t="shared" si="1"/>
        <v>TRNJPNHOJPNTO</v>
      </c>
      <c r="B471" s="62" t="s">
        <v>241</v>
      </c>
      <c r="C471" s="62" t="s">
        <v>237</v>
      </c>
      <c r="D471" s="51" t="s">
        <v>108</v>
      </c>
      <c r="E471" s="53"/>
      <c r="F471" s="53"/>
      <c r="G471" s="62"/>
      <c r="H471" s="53"/>
      <c r="I471" s="53"/>
      <c r="J471" s="53"/>
      <c r="K471" s="53"/>
      <c r="L471" s="53">
        <f t="shared" si="2"/>
        <v>460938.2</v>
      </c>
      <c r="M471" s="53">
        <f t="shared" si="3"/>
        <v>409037.2</v>
      </c>
      <c r="N471" s="53" t="b">
        <f t="shared" si="4"/>
        <v>1</v>
      </c>
      <c r="O471" s="51">
        <v>469.0</v>
      </c>
      <c r="P471" s="53"/>
      <c r="Q471" s="53"/>
      <c r="R471" s="53"/>
      <c r="S471" s="53"/>
      <c r="T471" s="53"/>
      <c r="U471" s="53"/>
      <c r="V471" s="53"/>
      <c r="W471" s="53"/>
      <c r="X471" s="53"/>
      <c r="Y471" s="53"/>
    </row>
    <row r="472">
      <c r="A472" s="53" t="str">
        <f t="shared" si="1"/>
        <v>TRNJPNHORUSFE</v>
      </c>
      <c r="B472" s="62" t="s">
        <v>241</v>
      </c>
      <c r="C472" s="62" t="s">
        <v>243</v>
      </c>
      <c r="D472" s="51" t="s">
        <v>28</v>
      </c>
      <c r="E472" s="53"/>
      <c r="F472" s="53"/>
      <c r="G472" s="62"/>
      <c r="H472" s="53"/>
      <c r="I472" s="53"/>
      <c r="J472" s="53"/>
      <c r="K472" s="53"/>
      <c r="L472" s="53">
        <f t="shared" si="2"/>
        <v>461717.6</v>
      </c>
      <c r="M472" s="53">
        <f t="shared" si="3"/>
        <v>409275</v>
      </c>
      <c r="N472" s="53" t="b">
        <f t="shared" si="4"/>
        <v>1</v>
      </c>
      <c r="O472" s="51">
        <v>470.0</v>
      </c>
      <c r="P472" s="53"/>
      <c r="Q472" s="53"/>
      <c r="R472" s="53"/>
      <c r="S472" s="53"/>
      <c r="T472" s="53"/>
      <c r="U472" s="53"/>
      <c r="V472" s="53"/>
      <c r="W472" s="53"/>
      <c r="X472" s="53"/>
      <c r="Y472" s="53"/>
    </row>
    <row r="473">
      <c r="A473" s="53" t="str">
        <f t="shared" si="1"/>
        <v>TRNJPNKYKORXX</v>
      </c>
      <c r="B473" s="62" t="s">
        <v>230</v>
      </c>
      <c r="C473" s="62" t="s">
        <v>239</v>
      </c>
      <c r="D473" s="51" t="s">
        <v>28</v>
      </c>
      <c r="E473" s="53"/>
      <c r="F473" s="53"/>
      <c r="G473" s="62"/>
      <c r="H473" s="53"/>
      <c r="I473" s="53"/>
      <c r="J473" s="53"/>
      <c r="K473" s="53"/>
      <c r="L473" s="53">
        <f t="shared" si="2"/>
        <v>462497</v>
      </c>
      <c r="M473" s="53">
        <f t="shared" si="3"/>
        <v>409512.8</v>
      </c>
      <c r="N473" s="53" t="b">
        <f t="shared" si="4"/>
        <v>1</v>
      </c>
      <c r="O473" s="51">
        <v>471.0</v>
      </c>
      <c r="P473" s="53"/>
      <c r="Q473" s="53"/>
      <c r="R473" s="53"/>
      <c r="S473" s="53"/>
      <c r="T473" s="53"/>
      <c r="U473" s="53"/>
      <c r="V473" s="53"/>
      <c r="W473" s="53"/>
      <c r="X473" s="53"/>
      <c r="Y473" s="53"/>
    </row>
    <row r="474">
      <c r="A474" s="53" t="str">
        <f t="shared" si="1"/>
        <v>TRNKAZXXKGZXX</v>
      </c>
      <c r="B474" s="62" t="s">
        <v>1000</v>
      </c>
      <c r="C474" s="62" t="s">
        <v>1004</v>
      </c>
      <c r="D474" s="51" t="s">
        <v>108</v>
      </c>
      <c r="E474" s="53"/>
      <c r="F474" s="53"/>
      <c r="G474" s="62"/>
      <c r="H474" s="53"/>
      <c r="I474" s="53"/>
      <c r="J474" s="53"/>
      <c r="K474" s="53"/>
      <c r="L474" s="53">
        <f t="shared" si="2"/>
        <v>463276.4</v>
      </c>
      <c r="M474" s="53">
        <f t="shared" si="3"/>
        <v>409750.6</v>
      </c>
      <c r="N474" s="53" t="b">
        <f t="shared" si="4"/>
        <v>1</v>
      </c>
      <c r="O474" s="51">
        <v>472.0</v>
      </c>
      <c r="P474" s="53"/>
      <c r="Q474" s="53"/>
      <c r="R474" s="53"/>
      <c r="S474" s="53"/>
      <c r="T474" s="53"/>
      <c r="U474" s="53"/>
      <c r="V474" s="53"/>
      <c r="W474" s="53"/>
      <c r="X474" s="53"/>
      <c r="Y474" s="53"/>
    </row>
    <row r="475">
      <c r="A475" s="53" t="str">
        <f t="shared" si="1"/>
        <v>TRNKAZXXRUSCE</v>
      </c>
      <c r="B475" s="62" t="s">
        <v>1000</v>
      </c>
      <c r="C475" s="62" t="s">
        <v>699</v>
      </c>
      <c r="D475" s="51" t="s">
        <v>108</v>
      </c>
      <c r="E475" s="53"/>
      <c r="F475" s="53"/>
      <c r="G475" s="62"/>
      <c r="H475" s="53"/>
      <c r="I475" s="53"/>
      <c r="J475" s="53"/>
      <c r="K475" s="53"/>
      <c r="L475" s="53">
        <f t="shared" si="2"/>
        <v>464055.8</v>
      </c>
      <c r="M475" s="53">
        <f t="shared" si="3"/>
        <v>409988.4</v>
      </c>
      <c r="N475" s="53" t="b">
        <f t="shared" si="4"/>
        <v>1</v>
      </c>
      <c r="O475" s="51">
        <v>473.0</v>
      </c>
      <c r="P475" s="53"/>
      <c r="Q475" s="53"/>
      <c r="R475" s="53"/>
      <c r="S475" s="53"/>
      <c r="T475" s="53"/>
      <c r="U475" s="53"/>
      <c r="V475" s="53"/>
      <c r="W475" s="53"/>
      <c r="X475" s="53"/>
      <c r="Y475" s="53"/>
    </row>
    <row r="476">
      <c r="A476" s="53" t="str">
        <f t="shared" si="1"/>
        <v>TRNKAZXXRUSMV</v>
      </c>
      <c r="B476" s="62" t="s">
        <v>1000</v>
      </c>
      <c r="C476" s="62" t="s">
        <v>1169</v>
      </c>
      <c r="D476" s="51" t="s">
        <v>108</v>
      </c>
      <c r="E476" s="53"/>
      <c r="F476" s="53"/>
      <c r="G476" s="62"/>
      <c r="H476" s="53"/>
      <c r="I476" s="53"/>
      <c r="J476" s="53"/>
      <c r="K476" s="53"/>
      <c r="L476" s="53">
        <f t="shared" si="2"/>
        <v>464835.2</v>
      </c>
      <c r="M476" s="53">
        <f t="shared" si="3"/>
        <v>410226.2</v>
      </c>
      <c r="N476" s="53" t="b">
        <f t="shared" si="4"/>
        <v>1</v>
      </c>
      <c r="O476" s="51">
        <v>474.0</v>
      </c>
      <c r="P476" s="53"/>
      <c r="Q476" s="53"/>
      <c r="R476" s="53"/>
      <c r="S476" s="53"/>
      <c r="T476" s="53"/>
      <c r="U476" s="53"/>
      <c r="V476" s="53"/>
      <c r="W476" s="53"/>
      <c r="X476" s="53"/>
      <c r="Y476" s="53"/>
    </row>
    <row r="477">
      <c r="A477" s="53" t="str">
        <f t="shared" si="1"/>
        <v>TRNKAZXXRUSSI</v>
      </c>
      <c r="B477" s="62" t="s">
        <v>1000</v>
      </c>
      <c r="C477" s="62" t="s">
        <v>905</v>
      </c>
      <c r="D477" s="51" t="s">
        <v>108</v>
      </c>
      <c r="E477" s="53"/>
      <c r="F477" s="53"/>
      <c r="G477" s="62"/>
      <c r="H477" s="53"/>
      <c r="I477" s="53"/>
      <c r="J477" s="53"/>
      <c r="K477" s="53"/>
      <c r="L477" s="53">
        <f t="shared" si="2"/>
        <v>465614.6</v>
      </c>
      <c r="M477" s="53">
        <f t="shared" si="3"/>
        <v>410464</v>
      </c>
      <c r="N477" s="53" t="b">
        <f t="shared" si="4"/>
        <v>1</v>
      </c>
      <c r="O477" s="51">
        <v>475.0</v>
      </c>
      <c r="P477" s="53"/>
      <c r="Q477" s="53"/>
      <c r="R477" s="53"/>
      <c r="S477" s="53"/>
      <c r="T477" s="53"/>
      <c r="U477" s="53"/>
      <c r="V477" s="53"/>
      <c r="W477" s="53"/>
      <c r="X477" s="53"/>
      <c r="Y477" s="53"/>
    </row>
    <row r="478">
      <c r="A478" s="53" t="str">
        <f t="shared" si="1"/>
        <v>TRNKAZXXRUSSO</v>
      </c>
      <c r="B478" s="62" t="s">
        <v>1000</v>
      </c>
      <c r="C478" s="62" t="s">
        <v>665</v>
      </c>
      <c r="D478" s="51" t="s">
        <v>108</v>
      </c>
      <c r="E478" s="53"/>
      <c r="F478" s="53"/>
      <c r="G478" s="62"/>
      <c r="H478" s="53"/>
      <c r="I478" s="53"/>
      <c r="J478" s="53"/>
      <c r="K478" s="53"/>
      <c r="L478" s="53">
        <f t="shared" si="2"/>
        <v>466394</v>
      </c>
      <c r="M478" s="53">
        <f t="shared" si="3"/>
        <v>410701.8</v>
      </c>
      <c r="N478" s="53" t="b">
        <f t="shared" si="4"/>
        <v>1</v>
      </c>
      <c r="O478" s="51">
        <v>476.0</v>
      </c>
      <c r="P478" s="53"/>
      <c r="Q478" s="53"/>
      <c r="R478" s="53"/>
      <c r="S478" s="53"/>
      <c r="T478" s="53"/>
      <c r="U478" s="53"/>
      <c r="V478" s="53"/>
      <c r="W478" s="53"/>
      <c r="X478" s="53"/>
      <c r="Y478" s="53"/>
    </row>
    <row r="479">
      <c r="A479" s="53" t="str">
        <f t="shared" si="1"/>
        <v>TRNKAZXXRUSUR</v>
      </c>
      <c r="B479" s="62" t="s">
        <v>1000</v>
      </c>
      <c r="C479" s="62" t="s">
        <v>1173</v>
      </c>
      <c r="D479" s="51" t="s">
        <v>108</v>
      </c>
      <c r="E479" s="53"/>
      <c r="F479" s="53"/>
      <c r="G479" s="62"/>
      <c r="H479" s="53"/>
      <c r="I479" s="53"/>
      <c r="J479" s="53"/>
      <c r="K479" s="53"/>
      <c r="L479" s="53">
        <f t="shared" si="2"/>
        <v>467173.4</v>
      </c>
      <c r="M479" s="53">
        <f t="shared" si="3"/>
        <v>410939.6</v>
      </c>
      <c r="N479" s="53" t="b">
        <f t="shared" si="4"/>
        <v>1</v>
      </c>
      <c r="O479" s="51">
        <v>477.0</v>
      </c>
      <c r="P479" s="53"/>
      <c r="Q479" s="53"/>
      <c r="R479" s="53"/>
      <c r="S479" s="53"/>
      <c r="T479" s="53"/>
      <c r="U479" s="53"/>
      <c r="V479" s="53"/>
      <c r="W479" s="53"/>
      <c r="X479" s="53"/>
      <c r="Y479" s="53"/>
    </row>
    <row r="480">
      <c r="A480" s="53" t="str">
        <f t="shared" si="1"/>
        <v>TRNKAZXXTKMXX</v>
      </c>
      <c r="B480" s="62" t="s">
        <v>1000</v>
      </c>
      <c r="C480" s="62" t="s">
        <v>45</v>
      </c>
      <c r="D480" s="51" t="s">
        <v>108</v>
      </c>
      <c r="E480" s="53"/>
      <c r="F480" s="53"/>
      <c r="G480" s="62"/>
      <c r="H480" s="53"/>
      <c r="I480" s="53"/>
      <c r="J480" s="53"/>
      <c r="K480" s="53"/>
      <c r="L480" s="53">
        <f t="shared" si="2"/>
        <v>467952.8</v>
      </c>
      <c r="M480" s="53">
        <f t="shared" si="3"/>
        <v>411177.4</v>
      </c>
      <c r="N480" s="53" t="b">
        <f t="shared" si="4"/>
        <v>1</v>
      </c>
      <c r="O480" s="51">
        <v>478.0</v>
      </c>
      <c r="P480" s="53"/>
      <c r="Q480" s="53"/>
      <c r="R480" s="53"/>
      <c r="S480" s="53"/>
      <c r="T480" s="53"/>
      <c r="U480" s="53"/>
      <c r="V480" s="53"/>
      <c r="W480" s="53"/>
      <c r="X480" s="53"/>
      <c r="Y480" s="53"/>
    </row>
    <row r="481">
      <c r="A481" s="53" t="str">
        <f t="shared" si="1"/>
        <v>TRNKAZXXUZBXX</v>
      </c>
      <c r="B481" s="62" t="s">
        <v>1000</v>
      </c>
      <c r="C481" s="62" t="s">
        <v>217</v>
      </c>
      <c r="D481" s="51" t="s">
        <v>108</v>
      </c>
      <c r="E481" s="53"/>
      <c r="F481" s="53"/>
      <c r="G481" s="62"/>
      <c r="H481" s="53"/>
      <c r="I481" s="53"/>
      <c r="J481" s="53"/>
      <c r="K481" s="53"/>
      <c r="L481" s="53">
        <f t="shared" si="2"/>
        <v>468732.2</v>
      </c>
      <c r="M481" s="53">
        <f t="shared" si="3"/>
        <v>411415.2</v>
      </c>
      <c r="N481" s="53" t="b">
        <f t="shared" si="4"/>
        <v>1</v>
      </c>
      <c r="O481" s="51">
        <v>479.0</v>
      </c>
      <c r="P481" s="53"/>
      <c r="Q481" s="53"/>
      <c r="R481" s="53"/>
      <c r="S481" s="53"/>
      <c r="T481" s="53"/>
      <c r="U481" s="53"/>
      <c r="V481" s="53"/>
      <c r="W481" s="53"/>
      <c r="X481" s="53"/>
      <c r="Y481" s="53"/>
    </row>
    <row r="482">
      <c r="A482" s="53" t="str">
        <f t="shared" si="1"/>
        <v>TRNKENXXSOMXX</v>
      </c>
      <c r="B482" s="62" t="s">
        <v>297</v>
      </c>
      <c r="C482" s="62" t="s">
        <v>377</v>
      </c>
      <c r="D482" s="51" t="s">
        <v>108</v>
      </c>
      <c r="E482" s="53"/>
      <c r="F482" s="53"/>
      <c r="G482" s="62"/>
      <c r="H482" s="53"/>
      <c r="I482" s="53"/>
      <c r="J482" s="53"/>
      <c r="K482" s="53"/>
      <c r="L482" s="53">
        <f t="shared" si="2"/>
        <v>469511.6</v>
      </c>
      <c r="M482" s="53">
        <f t="shared" si="3"/>
        <v>411653</v>
      </c>
      <c r="N482" s="53" t="b">
        <f t="shared" si="4"/>
        <v>1</v>
      </c>
      <c r="O482" s="51">
        <v>480.0</v>
      </c>
      <c r="P482" s="53"/>
      <c r="Q482" s="53"/>
      <c r="R482" s="53"/>
      <c r="S482" s="53"/>
      <c r="T482" s="53"/>
      <c r="U482" s="53"/>
      <c r="V482" s="53"/>
      <c r="W482" s="53"/>
      <c r="X482" s="53"/>
      <c r="Y482" s="53"/>
    </row>
    <row r="483">
      <c r="A483" s="53" t="str">
        <f t="shared" si="1"/>
        <v>TRNKENXXTZAXX</v>
      </c>
      <c r="B483" s="62" t="s">
        <v>297</v>
      </c>
      <c r="C483" s="62" t="s">
        <v>1334</v>
      </c>
      <c r="D483" s="51" t="s">
        <v>108</v>
      </c>
      <c r="E483" s="53"/>
      <c r="F483" s="53"/>
      <c r="G483" s="62"/>
      <c r="H483" s="53"/>
      <c r="I483" s="53"/>
      <c r="J483" s="53"/>
      <c r="K483" s="53"/>
      <c r="L483" s="53">
        <f t="shared" si="2"/>
        <v>470291</v>
      </c>
      <c r="M483" s="53">
        <f t="shared" si="3"/>
        <v>411890.8</v>
      </c>
      <c r="N483" s="53" t="b">
        <f t="shared" si="4"/>
        <v>1</v>
      </c>
      <c r="O483" s="51">
        <v>481.0</v>
      </c>
      <c r="P483" s="53"/>
      <c r="Q483" s="53"/>
      <c r="R483" s="53"/>
      <c r="S483" s="53"/>
      <c r="T483" s="53"/>
      <c r="U483" s="53"/>
      <c r="V483" s="53"/>
      <c r="W483" s="53"/>
      <c r="X483" s="53"/>
      <c r="Y483" s="53"/>
    </row>
    <row r="484">
      <c r="A484" s="53" t="str">
        <f t="shared" si="1"/>
        <v>TRNKENXXUGAXX</v>
      </c>
      <c r="B484" s="62" t="s">
        <v>297</v>
      </c>
      <c r="C484" s="62" t="s">
        <v>1406</v>
      </c>
      <c r="D484" s="51" t="s">
        <v>108</v>
      </c>
      <c r="E484" s="53"/>
      <c r="F484" s="53"/>
      <c r="G484" s="62"/>
      <c r="H484" s="53"/>
      <c r="I484" s="53"/>
      <c r="J484" s="53"/>
      <c r="K484" s="53"/>
      <c r="L484" s="53">
        <f t="shared" si="2"/>
        <v>471070.4</v>
      </c>
      <c r="M484" s="53">
        <f t="shared" si="3"/>
        <v>412128.6</v>
      </c>
      <c r="N484" s="53" t="b">
        <f t="shared" si="4"/>
        <v>1</v>
      </c>
      <c r="O484" s="51">
        <v>482.0</v>
      </c>
      <c r="P484" s="53"/>
      <c r="Q484" s="53"/>
      <c r="R484" s="53"/>
      <c r="S484" s="53"/>
      <c r="T484" s="53"/>
      <c r="U484" s="53"/>
      <c r="V484" s="53"/>
      <c r="W484" s="53"/>
      <c r="X484" s="53"/>
      <c r="Y484" s="53"/>
    </row>
    <row r="485">
      <c r="A485" s="53" t="str">
        <f t="shared" si="1"/>
        <v>TRNKGZXXTJKXX</v>
      </c>
      <c r="B485" s="62" t="s">
        <v>1004</v>
      </c>
      <c r="C485" s="62" t="s">
        <v>214</v>
      </c>
      <c r="D485" s="51" t="s">
        <v>108</v>
      </c>
      <c r="E485" s="53"/>
      <c r="F485" s="53"/>
      <c r="G485" s="62"/>
      <c r="H485" s="53"/>
      <c r="I485" s="53"/>
      <c r="J485" s="53"/>
      <c r="K485" s="53"/>
      <c r="L485" s="53">
        <f t="shared" si="2"/>
        <v>471849.8</v>
      </c>
      <c r="M485" s="53">
        <f t="shared" si="3"/>
        <v>412366.4</v>
      </c>
      <c r="N485" s="53" t="b">
        <f t="shared" si="4"/>
        <v>1</v>
      </c>
      <c r="O485" s="51">
        <v>483.0</v>
      </c>
      <c r="P485" s="53"/>
      <c r="Q485" s="53"/>
      <c r="R485" s="53"/>
      <c r="S485" s="53"/>
      <c r="T485" s="53"/>
      <c r="U485" s="53"/>
      <c r="V485" s="53"/>
      <c r="W485" s="53"/>
      <c r="X485" s="53"/>
      <c r="Y485" s="53"/>
    </row>
    <row r="486">
      <c r="A486" s="53" t="str">
        <f t="shared" si="1"/>
        <v>TRNKGZXXUZBXX</v>
      </c>
      <c r="B486" s="62" t="s">
        <v>1004</v>
      </c>
      <c r="C486" s="62" t="s">
        <v>217</v>
      </c>
      <c r="D486" s="51" t="s">
        <v>108</v>
      </c>
      <c r="E486" s="53"/>
      <c r="F486" s="53"/>
      <c r="G486" s="62"/>
      <c r="H486" s="53"/>
      <c r="I486" s="53"/>
      <c r="J486" s="53"/>
      <c r="K486" s="53"/>
      <c r="L486" s="53">
        <f t="shared" si="2"/>
        <v>472629.2</v>
      </c>
      <c r="M486" s="53">
        <f t="shared" si="3"/>
        <v>412604.2</v>
      </c>
      <c r="N486" s="53" t="b">
        <f t="shared" si="4"/>
        <v>1</v>
      </c>
      <c r="O486" s="51">
        <v>484.0</v>
      </c>
      <c r="P486" s="53"/>
      <c r="Q486" s="53"/>
      <c r="R486" s="53"/>
      <c r="S486" s="53"/>
      <c r="T486" s="53"/>
      <c r="U486" s="53"/>
      <c r="V486" s="53"/>
      <c r="W486" s="53"/>
      <c r="X486" s="53"/>
      <c r="Y486" s="53"/>
    </row>
    <row r="487">
      <c r="A487" s="53" t="str">
        <f t="shared" si="1"/>
        <v>TRNKHMXXLAOXX</v>
      </c>
      <c r="B487" s="62" t="s">
        <v>176</v>
      </c>
      <c r="C487" s="62" t="s">
        <v>191</v>
      </c>
      <c r="D487" s="51" t="s">
        <v>108</v>
      </c>
      <c r="E487" s="53"/>
      <c r="F487" s="53"/>
      <c r="G487" s="62"/>
      <c r="H487" s="53"/>
      <c r="I487" s="53"/>
      <c r="J487" s="53"/>
      <c r="K487" s="53"/>
      <c r="L487" s="53">
        <f t="shared" si="2"/>
        <v>473408.6</v>
      </c>
      <c r="M487" s="53">
        <f t="shared" si="3"/>
        <v>412842</v>
      </c>
      <c r="N487" s="53" t="b">
        <f t="shared" si="4"/>
        <v>1</v>
      </c>
      <c r="O487" s="51">
        <v>485.0</v>
      </c>
      <c r="P487" s="53"/>
      <c r="Q487" s="53"/>
      <c r="R487" s="53"/>
      <c r="S487" s="53"/>
      <c r="T487" s="53"/>
      <c r="U487" s="53"/>
      <c r="V487" s="53"/>
      <c r="W487" s="53"/>
      <c r="X487" s="53"/>
      <c r="Y487" s="53"/>
    </row>
    <row r="488">
      <c r="A488" s="53" t="str">
        <f t="shared" si="1"/>
        <v>TRNKHMXXTHACE</v>
      </c>
      <c r="B488" s="19" t="s">
        <v>176</v>
      </c>
      <c r="C488" s="19" t="s">
        <v>171</v>
      </c>
      <c r="D488" s="51" t="s">
        <v>108</v>
      </c>
      <c r="E488" s="53"/>
      <c r="F488" s="53"/>
      <c r="G488" s="62"/>
      <c r="H488" s="53"/>
      <c r="I488" s="53"/>
      <c r="J488" s="53"/>
      <c r="K488" s="53"/>
      <c r="L488" s="53">
        <f t="shared" si="2"/>
        <v>474188</v>
      </c>
      <c r="M488" s="53">
        <f t="shared" si="3"/>
        <v>413079.8</v>
      </c>
      <c r="N488" s="53" t="b">
        <f t="shared" si="4"/>
        <v>1</v>
      </c>
      <c r="O488" s="51">
        <v>486.0</v>
      </c>
      <c r="P488" s="53"/>
      <c r="Q488" s="53"/>
      <c r="R488" s="53"/>
      <c r="S488" s="53"/>
      <c r="T488" s="53"/>
      <c r="U488" s="53"/>
      <c r="V488" s="53"/>
      <c r="W488" s="53"/>
      <c r="X488" s="53"/>
      <c r="Y488" s="53"/>
    </row>
    <row r="489">
      <c r="A489" s="53" t="str">
        <f t="shared" si="1"/>
        <v>TRNKHMXXVNMSO</v>
      </c>
      <c r="B489" s="19" t="s">
        <v>176</v>
      </c>
      <c r="C489" s="19" t="s">
        <v>182</v>
      </c>
      <c r="D489" s="51" t="s">
        <v>108</v>
      </c>
      <c r="E489" s="53"/>
      <c r="F489" s="53"/>
      <c r="G489" s="66"/>
      <c r="H489" s="67"/>
      <c r="I489" s="68"/>
      <c r="J489" s="53"/>
      <c r="K489" s="53"/>
      <c r="L489" s="53">
        <f t="shared" si="2"/>
        <v>474967.4</v>
      </c>
      <c r="M489" s="53">
        <f t="shared" si="3"/>
        <v>413317.6</v>
      </c>
      <c r="N489" s="53" t="b">
        <f t="shared" si="4"/>
        <v>1</v>
      </c>
      <c r="O489" s="51">
        <v>487.0</v>
      </c>
      <c r="P489" s="53"/>
      <c r="Q489" s="53"/>
      <c r="R489" s="53"/>
      <c r="S489" s="53"/>
      <c r="T489" s="53"/>
      <c r="U489" s="53"/>
      <c r="V489" s="53"/>
      <c r="W489" s="53"/>
      <c r="X489" s="53"/>
      <c r="Y489" s="53"/>
    </row>
    <row r="490">
      <c r="A490" s="53" t="str">
        <f t="shared" si="1"/>
        <v>TRNKORXXPRKXX</v>
      </c>
      <c r="B490" s="62" t="s">
        <v>239</v>
      </c>
      <c r="C490" s="62" t="s">
        <v>328</v>
      </c>
      <c r="D490" s="51" t="s">
        <v>108</v>
      </c>
      <c r="E490" s="53"/>
      <c r="F490" s="53"/>
      <c r="G490" s="66"/>
      <c r="H490" s="67"/>
      <c r="I490" s="68"/>
      <c r="J490" s="53"/>
      <c r="K490" s="53"/>
      <c r="L490" s="53">
        <f t="shared" si="2"/>
        <v>475746.8</v>
      </c>
      <c r="M490" s="53">
        <f t="shared" si="3"/>
        <v>413555.4</v>
      </c>
      <c r="N490" s="53" t="b">
        <f t="shared" si="4"/>
        <v>1</v>
      </c>
      <c r="O490" s="51">
        <v>488.0</v>
      </c>
      <c r="P490" s="53"/>
      <c r="Q490" s="53"/>
      <c r="R490" s="53"/>
      <c r="S490" s="53"/>
      <c r="T490" s="53"/>
      <c r="U490" s="53"/>
      <c r="V490" s="53"/>
      <c r="W490" s="53"/>
      <c r="X490" s="53"/>
      <c r="Y490" s="53"/>
    </row>
    <row r="491">
      <c r="A491" s="53" t="str">
        <f t="shared" si="1"/>
        <v>TRNKOSXXMKDXX</v>
      </c>
      <c r="B491" s="62" t="s">
        <v>626</v>
      </c>
      <c r="C491" s="62" t="s">
        <v>632</v>
      </c>
      <c r="D491" s="51" t="s">
        <v>108</v>
      </c>
      <c r="E491" s="53"/>
      <c r="F491" s="53"/>
      <c r="G491" s="66"/>
      <c r="H491" s="67"/>
      <c r="I491" s="68"/>
      <c r="J491" s="53"/>
      <c r="K491" s="53"/>
      <c r="L491" s="53">
        <f t="shared" si="2"/>
        <v>476526.2</v>
      </c>
      <c r="M491" s="53">
        <f t="shared" si="3"/>
        <v>413793.2</v>
      </c>
      <c r="N491" s="53" t="b">
        <f t="shared" si="4"/>
        <v>1</v>
      </c>
      <c r="O491" s="51">
        <v>489.0</v>
      </c>
      <c r="P491" s="53"/>
      <c r="Q491" s="53"/>
      <c r="R491" s="53"/>
      <c r="S491" s="53"/>
      <c r="T491" s="53"/>
      <c r="U491" s="53"/>
      <c r="V491" s="53"/>
      <c r="W491" s="53"/>
      <c r="X491" s="53"/>
      <c r="Y491" s="53"/>
    </row>
    <row r="492">
      <c r="A492" s="53" t="str">
        <f t="shared" si="1"/>
        <v>TRNKOSXXMNEXX</v>
      </c>
      <c r="B492" s="62" t="s">
        <v>626</v>
      </c>
      <c r="C492" s="62" t="s">
        <v>634</v>
      </c>
      <c r="D492" s="51" t="s">
        <v>108</v>
      </c>
      <c r="E492" s="53"/>
      <c r="F492" s="53"/>
      <c r="G492" s="69"/>
      <c r="H492" s="70"/>
      <c r="I492" s="68"/>
      <c r="J492" s="53"/>
      <c r="K492" s="53"/>
      <c r="L492" s="53">
        <f t="shared" si="2"/>
        <v>477305.6</v>
      </c>
      <c r="M492" s="53">
        <f t="shared" si="3"/>
        <v>414031</v>
      </c>
      <c r="N492" s="53" t="b">
        <f t="shared" si="4"/>
        <v>1</v>
      </c>
      <c r="O492" s="51">
        <v>490.0</v>
      </c>
      <c r="P492" s="53"/>
      <c r="Q492" s="53"/>
      <c r="R492" s="53"/>
      <c r="S492" s="53"/>
      <c r="T492" s="53"/>
      <c r="U492" s="53"/>
      <c r="V492" s="53"/>
      <c r="W492" s="53"/>
      <c r="X492" s="53"/>
      <c r="Y492" s="53"/>
    </row>
    <row r="493">
      <c r="A493" s="53" t="str">
        <f t="shared" si="1"/>
        <v>TRNKOSXXSRBXX</v>
      </c>
      <c r="B493" s="62" t="s">
        <v>626</v>
      </c>
      <c r="C493" s="62" t="s">
        <v>637</v>
      </c>
      <c r="D493" s="51" t="s">
        <v>108</v>
      </c>
      <c r="E493" s="53"/>
      <c r="F493" s="53"/>
      <c r="G493" s="66"/>
      <c r="H493" s="67"/>
      <c r="I493" s="68"/>
      <c r="J493" s="53"/>
      <c r="K493" s="53"/>
      <c r="L493" s="53">
        <f t="shared" si="2"/>
        <v>478085</v>
      </c>
      <c r="M493" s="53">
        <f t="shared" si="3"/>
        <v>414268.8</v>
      </c>
      <c r="N493" s="53" t="b">
        <f t="shared" si="4"/>
        <v>1</v>
      </c>
      <c r="O493" s="51">
        <v>491.0</v>
      </c>
      <c r="P493" s="53"/>
      <c r="Q493" s="53"/>
      <c r="R493" s="53"/>
      <c r="S493" s="53"/>
      <c r="T493" s="53"/>
      <c r="U493" s="53"/>
      <c r="V493" s="53"/>
      <c r="W493" s="53"/>
      <c r="X493" s="53"/>
      <c r="Y493" s="53"/>
    </row>
    <row r="494">
      <c r="A494" s="53" t="str">
        <f t="shared" si="1"/>
        <v>TRNKWTXXSAUXX</v>
      </c>
      <c r="B494" s="62" t="s">
        <v>318</v>
      </c>
      <c r="C494" s="62" t="s">
        <v>65</v>
      </c>
      <c r="D494" s="51" t="s">
        <v>108</v>
      </c>
      <c r="E494" s="53"/>
      <c r="F494" s="53"/>
      <c r="G494" s="66"/>
      <c r="H494" s="67"/>
      <c r="I494" s="71"/>
      <c r="J494" s="53"/>
      <c r="K494" s="53"/>
      <c r="L494" s="53">
        <f t="shared" si="2"/>
        <v>478864.4</v>
      </c>
      <c r="M494" s="53">
        <f t="shared" si="3"/>
        <v>414506.6</v>
      </c>
      <c r="N494" s="53" t="b">
        <f t="shared" si="4"/>
        <v>1</v>
      </c>
      <c r="O494" s="51">
        <v>492.0</v>
      </c>
      <c r="P494" s="53"/>
      <c r="Q494" s="53"/>
      <c r="R494" s="53"/>
      <c r="S494" s="53"/>
      <c r="T494" s="53"/>
      <c r="U494" s="53"/>
      <c r="V494" s="53"/>
      <c r="W494" s="53"/>
      <c r="X494" s="53"/>
      <c r="Y494" s="53"/>
    </row>
    <row r="495">
      <c r="A495" s="53" t="str">
        <f t="shared" si="1"/>
        <v>TRNLAOXXMMRXX</v>
      </c>
      <c r="B495" s="19" t="s">
        <v>191</v>
      </c>
      <c r="C495" s="19" t="s">
        <v>147</v>
      </c>
      <c r="D495" s="51" t="s">
        <v>108</v>
      </c>
      <c r="E495" s="53"/>
      <c r="F495" s="53"/>
      <c r="G495" s="66"/>
      <c r="H495" s="67"/>
      <c r="I495" s="71"/>
      <c r="J495" s="53"/>
      <c r="K495" s="53"/>
      <c r="L495" s="53">
        <f t="shared" si="2"/>
        <v>479643.8</v>
      </c>
      <c r="M495" s="53">
        <f t="shared" si="3"/>
        <v>414744.4</v>
      </c>
      <c r="N495" s="53" t="b">
        <f t="shared" si="4"/>
        <v>1</v>
      </c>
      <c r="O495" s="51">
        <v>493.0</v>
      </c>
      <c r="P495" s="53"/>
      <c r="Q495" s="53"/>
      <c r="R495" s="53"/>
      <c r="S495" s="53"/>
      <c r="T495" s="53"/>
      <c r="U495" s="53"/>
      <c r="V495" s="53"/>
      <c r="W495" s="53"/>
      <c r="X495" s="53"/>
      <c r="Y495" s="53"/>
    </row>
    <row r="496">
      <c r="A496" s="53" t="str">
        <f t="shared" si="1"/>
        <v>TRNLAOXXTHANO</v>
      </c>
      <c r="B496" s="19" t="s">
        <v>191</v>
      </c>
      <c r="C496" s="19" t="s">
        <v>173</v>
      </c>
      <c r="D496" s="51" t="s">
        <v>108</v>
      </c>
      <c r="E496" s="53"/>
      <c r="F496" s="53"/>
      <c r="G496" s="69"/>
      <c r="H496" s="70"/>
      <c r="I496" s="68"/>
      <c r="J496" s="53"/>
      <c r="K496" s="53"/>
      <c r="L496" s="53">
        <f t="shared" si="2"/>
        <v>480423.2</v>
      </c>
      <c r="M496" s="53">
        <f t="shared" si="3"/>
        <v>414982.2</v>
      </c>
      <c r="N496" s="53" t="b">
        <f t="shared" si="4"/>
        <v>1</v>
      </c>
      <c r="O496" s="51">
        <v>494.0</v>
      </c>
      <c r="P496" s="53"/>
      <c r="Q496" s="53"/>
      <c r="R496" s="53"/>
      <c r="S496" s="53"/>
      <c r="T496" s="53"/>
      <c r="U496" s="53"/>
      <c r="V496" s="53"/>
      <c r="W496" s="53"/>
      <c r="X496" s="53"/>
      <c r="Y496" s="53"/>
    </row>
    <row r="497">
      <c r="A497" s="53" t="str">
        <f t="shared" si="1"/>
        <v>TRNLAOXXVNMNO</v>
      </c>
      <c r="B497" s="19" t="s">
        <v>191</v>
      </c>
      <c r="C497" s="19" t="s">
        <v>194</v>
      </c>
      <c r="D497" s="51" t="s">
        <v>108</v>
      </c>
      <c r="E497" s="53"/>
      <c r="F497" s="53"/>
      <c r="G497" s="66"/>
      <c r="H497" s="67"/>
      <c r="I497" s="71"/>
      <c r="J497" s="53"/>
      <c r="K497" s="53"/>
      <c r="L497" s="53">
        <f t="shared" si="2"/>
        <v>481202.6</v>
      </c>
      <c r="M497" s="53">
        <f t="shared" si="3"/>
        <v>415220</v>
      </c>
      <c r="N497" s="53" t="b">
        <f t="shared" si="4"/>
        <v>1</v>
      </c>
      <c r="O497" s="51">
        <v>495.0</v>
      </c>
      <c r="P497" s="53"/>
      <c r="Q497" s="53"/>
      <c r="R497" s="53"/>
      <c r="S497" s="53"/>
      <c r="T497" s="53"/>
      <c r="U497" s="53"/>
      <c r="V497" s="53"/>
      <c r="W497" s="53"/>
      <c r="X497" s="53"/>
      <c r="Y497" s="53"/>
    </row>
    <row r="498">
      <c r="A498" s="53" t="str">
        <f t="shared" si="1"/>
        <v>TRNMMRXXTHASO</v>
      </c>
      <c r="B498" s="66" t="s">
        <v>147</v>
      </c>
      <c r="C498" s="67" t="s">
        <v>168</v>
      </c>
      <c r="D498" s="51" t="s">
        <v>108</v>
      </c>
      <c r="E498" s="53"/>
      <c r="F498" s="53"/>
      <c r="G498" s="66"/>
      <c r="H498" s="67"/>
      <c r="I498" s="71"/>
      <c r="J498" s="53"/>
      <c r="K498" s="53"/>
      <c r="L498" s="53">
        <f t="shared" si="2"/>
        <v>481982</v>
      </c>
      <c r="M498" s="53">
        <f t="shared" si="3"/>
        <v>415457.8</v>
      </c>
      <c r="N498" s="53" t="b">
        <f t="shared" si="4"/>
        <v>1</v>
      </c>
      <c r="O498" s="51">
        <v>496.0</v>
      </c>
      <c r="P498" s="53"/>
      <c r="Q498" s="53"/>
      <c r="R498" s="53"/>
      <c r="S498" s="53"/>
      <c r="T498" s="53"/>
      <c r="U498" s="53"/>
      <c r="V498" s="53"/>
      <c r="W498" s="53"/>
      <c r="X498" s="53"/>
      <c r="Y498" s="53"/>
    </row>
    <row r="499">
      <c r="A499" s="53" t="str">
        <f t="shared" si="1"/>
        <v>TRNMMRXXTHACE</v>
      </c>
      <c r="B499" s="66" t="s">
        <v>147</v>
      </c>
      <c r="C499" s="67" t="s">
        <v>171</v>
      </c>
      <c r="D499" s="51" t="s">
        <v>108</v>
      </c>
      <c r="E499" s="53"/>
      <c r="F499" s="53"/>
      <c r="G499" s="62"/>
      <c r="H499" s="53"/>
      <c r="I499" s="53"/>
      <c r="J499" s="53"/>
      <c r="K499" s="53"/>
      <c r="L499" s="53">
        <f t="shared" si="2"/>
        <v>482761.4</v>
      </c>
      <c r="M499" s="53">
        <f t="shared" si="3"/>
        <v>415695.6</v>
      </c>
      <c r="N499" s="53" t="b">
        <f t="shared" si="4"/>
        <v>1</v>
      </c>
      <c r="O499" s="51">
        <v>497.0</v>
      </c>
      <c r="P499" s="53"/>
      <c r="Q499" s="53"/>
      <c r="R499" s="53"/>
      <c r="S499" s="53"/>
      <c r="T499" s="53"/>
      <c r="U499" s="53"/>
      <c r="V499" s="53"/>
      <c r="W499" s="53"/>
      <c r="X499" s="53"/>
      <c r="Y499" s="53"/>
    </row>
    <row r="500">
      <c r="A500" s="53" t="str">
        <f t="shared" si="1"/>
        <v>TRNLAOXXVNMCE</v>
      </c>
      <c r="B500" s="69" t="s">
        <v>191</v>
      </c>
      <c r="C500" s="70" t="s">
        <v>187</v>
      </c>
      <c r="D500" s="51" t="s">
        <v>108</v>
      </c>
      <c r="E500" s="53"/>
      <c r="F500" s="53"/>
      <c r="G500" s="62"/>
      <c r="H500" s="53"/>
      <c r="I500" s="53"/>
      <c r="J500" s="53"/>
      <c r="K500" s="53"/>
      <c r="L500" s="53">
        <f t="shared" si="2"/>
        <v>483540.8</v>
      </c>
      <c r="M500" s="53">
        <f t="shared" si="3"/>
        <v>415933.4</v>
      </c>
      <c r="N500" s="53" t="b">
        <f t="shared" si="4"/>
        <v>1</v>
      </c>
      <c r="O500" s="51">
        <v>498.0</v>
      </c>
      <c r="P500" s="53"/>
      <c r="Q500" s="53"/>
      <c r="R500" s="53"/>
      <c r="S500" s="53"/>
      <c r="T500" s="53"/>
      <c r="U500" s="53"/>
      <c r="V500" s="53"/>
      <c r="W500" s="53"/>
      <c r="X500" s="53"/>
      <c r="Y500" s="53"/>
    </row>
    <row r="501">
      <c r="A501" s="53" t="str">
        <f t="shared" si="1"/>
        <v>TRNKHMXXTHANO</v>
      </c>
      <c r="B501" s="66" t="s">
        <v>176</v>
      </c>
      <c r="C501" s="67" t="s">
        <v>173</v>
      </c>
      <c r="D501" s="51" t="s">
        <v>108</v>
      </c>
      <c r="E501" s="53"/>
      <c r="F501" s="53"/>
      <c r="G501" s="72" t="s">
        <v>167</v>
      </c>
      <c r="H501" s="53"/>
      <c r="I501" s="53"/>
      <c r="J501" s="53"/>
      <c r="K501" s="53"/>
      <c r="L501" s="53">
        <f t="shared" si="2"/>
        <v>484320.2</v>
      </c>
      <c r="M501" s="53">
        <f t="shared" si="3"/>
        <v>416171.2</v>
      </c>
      <c r="N501" s="53" t="b">
        <f t="shared" si="4"/>
        <v>1</v>
      </c>
      <c r="O501" s="51">
        <v>499.0</v>
      </c>
      <c r="P501" s="53"/>
      <c r="Q501" s="53"/>
      <c r="R501" s="53"/>
      <c r="S501" s="53"/>
      <c r="T501" s="53"/>
      <c r="U501" s="53"/>
      <c r="V501" s="53"/>
      <c r="W501" s="53"/>
      <c r="X501" s="53"/>
      <c r="Y501" s="53"/>
    </row>
    <row r="502">
      <c r="A502" s="53" t="str">
        <f t="shared" si="1"/>
        <v>TRNKHMXXVNMCE</v>
      </c>
      <c r="B502" s="66" t="s">
        <v>176</v>
      </c>
      <c r="C502" s="67" t="s">
        <v>187</v>
      </c>
      <c r="D502" s="51" t="s">
        <v>108</v>
      </c>
      <c r="E502" s="53"/>
      <c r="F502" s="53"/>
      <c r="G502" s="72" t="s">
        <v>170</v>
      </c>
      <c r="H502" s="53"/>
      <c r="I502" s="53"/>
      <c r="J502" s="53"/>
      <c r="K502" s="53"/>
      <c r="L502" s="53">
        <f t="shared" si="2"/>
        <v>485099.6</v>
      </c>
      <c r="M502" s="53">
        <f t="shared" si="3"/>
        <v>416409</v>
      </c>
      <c r="N502" s="53" t="b">
        <f t="shared" si="4"/>
        <v>1</v>
      </c>
      <c r="O502" s="51">
        <v>500.0</v>
      </c>
      <c r="P502" s="53"/>
      <c r="Q502" s="53"/>
      <c r="R502" s="53"/>
      <c r="S502" s="53"/>
      <c r="T502" s="53"/>
      <c r="U502" s="53"/>
      <c r="V502" s="53"/>
      <c r="W502" s="53"/>
      <c r="X502" s="53"/>
      <c r="Y502" s="53"/>
    </row>
    <row r="503">
      <c r="A503" s="53" t="str">
        <f t="shared" si="1"/>
        <v>TRNLBNXXSYRXX</v>
      </c>
      <c r="B503" s="62" t="s">
        <v>275</v>
      </c>
      <c r="C503" s="62" t="s">
        <v>277</v>
      </c>
      <c r="D503" s="51" t="s">
        <v>108</v>
      </c>
      <c r="E503" s="53"/>
      <c r="F503" s="53"/>
      <c r="G503" s="72" t="s">
        <v>198</v>
      </c>
      <c r="H503" s="53"/>
      <c r="I503" s="53"/>
      <c r="J503" s="53"/>
      <c r="K503" s="53"/>
      <c r="L503" s="53">
        <f t="shared" si="2"/>
        <v>485879</v>
      </c>
      <c r="M503" s="53">
        <f t="shared" si="3"/>
        <v>416646.8</v>
      </c>
      <c r="N503" s="53" t="b">
        <f t="shared" si="4"/>
        <v>1</v>
      </c>
      <c r="O503" s="51">
        <v>501.0</v>
      </c>
      <c r="P503" s="53"/>
      <c r="Q503" s="53"/>
      <c r="R503" s="53"/>
      <c r="S503" s="53"/>
      <c r="T503" s="53"/>
      <c r="U503" s="53"/>
      <c r="V503" s="53"/>
      <c r="W503" s="53"/>
      <c r="X503" s="53"/>
      <c r="Y503" s="53"/>
    </row>
    <row r="504">
      <c r="A504" s="53" t="str">
        <f t="shared" si="1"/>
        <v>TRNLBRXXSLEXX</v>
      </c>
      <c r="B504" s="62" t="s">
        <v>336</v>
      </c>
      <c r="C504" s="62" t="s">
        <v>337</v>
      </c>
      <c r="D504" s="51" t="s">
        <v>108</v>
      </c>
      <c r="E504" s="53"/>
      <c r="F504" s="53"/>
      <c r="G504" s="72" t="s">
        <v>175</v>
      </c>
      <c r="H504" s="53"/>
      <c r="I504" s="53"/>
      <c r="J504" s="53"/>
      <c r="K504" s="53"/>
      <c r="L504" s="53">
        <f t="shared" si="2"/>
        <v>486658.4</v>
      </c>
      <c r="M504" s="53">
        <f t="shared" si="3"/>
        <v>416884.6</v>
      </c>
      <c r="N504" s="53" t="b">
        <f t="shared" si="4"/>
        <v>1</v>
      </c>
      <c r="O504" s="51">
        <v>502.0</v>
      </c>
      <c r="P504" s="53"/>
      <c r="Q504" s="53"/>
      <c r="R504" s="53"/>
      <c r="S504" s="53"/>
      <c r="T504" s="53"/>
      <c r="U504" s="53"/>
      <c r="V504" s="53"/>
      <c r="W504" s="53"/>
      <c r="X504" s="53"/>
      <c r="Y504" s="53"/>
    </row>
    <row r="505">
      <c r="A505" s="53" t="str">
        <f t="shared" si="1"/>
        <v>TRNLBYXXMLTXX</v>
      </c>
      <c r="B505" s="62" t="s">
        <v>292</v>
      </c>
      <c r="C505" s="62" t="s">
        <v>340</v>
      </c>
      <c r="D505" s="51" t="s">
        <v>28</v>
      </c>
      <c r="E505" s="53"/>
      <c r="F505" s="53"/>
      <c r="G505" s="72" t="s">
        <v>186</v>
      </c>
      <c r="H505" s="53"/>
      <c r="I505" s="53"/>
      <c r="J505" s="53"/>
      <c r="K505" s="53"/>
      <c r="L505" s="53">
        <f t="shared" si="2"/>
        <v>487437.8</v>
      </c>
      <c r="M505" s="53">
        <f t="shared" si="3"/>
        <v>417122.4</v>
      </c>
      <c r="N505" s="53" t="b">
        <f t="shared" si="4"/>
        <v>1</v>
      </c>
      <c r="O505" s="51">
        <v>503.0</v>
      </c>
      <c r="P505" s="53"/>
      <c r="Q505" s="53"/>
      <c r="R505" s="53"/>
      <c r="S505" s="53"/>
      <c r="T505" s="53"/>
      <c r="U505" s="53"/>
      <c r="V505" s="53"/>
      <c r="W505" s="53"/>
      <c r="X505" s="53"/>
      <c r="Y505" s="53"/>
    </row>
    <row r="506">
      <c r="A506" s="53" t="str">
        <f t="shared" si="1"/>
        <v>TRNLBYXXNERXX</v>
      </c>
      <c r="B506" s="62" t="s">
        <v>292</v>
      </c>
      <c r="C506" s="62" t="s">
        <v>344</v>
      </c>
      <c r="D506" s="51" t="s">
        <v>108</v>
      </c>
      <c r="E506" s="53"/>
      <c r="F506" s="53"/>
      <c r="G506" s="62"/>
      <c r="H506" s="53"/>
      <c r="I506" s="53"/>
      <c r="J506" s="53"/>
      <c r="K506" s="53"/>
      <c r="L506" s="53">
        <f t="shared" si="2"/>
        <v>488217.2</v>
      </c>
      <c r="M506" s="53">
        <f t="shared" si="3"/>
        <v>417360.2</v>
      </c>
      <c r="N506" s="53" t="b">
        <f t="shared" si="4"/>
        <v>1</v>
      </c>
      <c r="O506" s="51">
        <v>504.0</v>
      </c>
      <c r="P506" s="53"/>
      <c r="Q506" s="53"/>
      <c r="R506" s="53"/>
      <c r="S506" s="53"/>
      <c r="T506" s="53"/>
      <c r="U506" s="53"/>
      <c r="V506" s="53"/>
      <c r="W506" s="53"/>
      <c r="X506" s="53"/>
      <c r="Y506" s="53"/>
    </row>
    <row r="507">
      <c r="A507" s="53" t="str">
        <f t="shared" si="1"/>
        <v>TRNLBYXXSDNXX</v>
      </c>
      <c r="B507" s="62" t="s">
        <v>292</v>
      </c>
      <c r="C507" s="62" t="s">
        <v>300</v>
      </c>
      <c r="D507" s="51" t="s">
        <v>108</v>
      </c>
      <c r="E507" s="53"/>
      <c r="F507" s="53"/>
      <c r="G507" s="62"/>
      <c r="H507" s="53"/>
      <c r="I507" s="53"/>
      <c r="J507" s="53"/>
      <c r="K507" s="53"/>
      <c r="L507" s="53">
        <f t="shared" si="2"/>
        <v>488996.6</v>
      </c>
      <c r="M507" s="53">
        <f t="shared" si="3"/>
        <v>417598</v>
      </c>
      <c r="N507" s="53" t="b">
        <f t="shared" si="4"/>
        <v>1</v>
      </c>
      <c r="O507" s="51">
        <v>505.0</v>
      </c>
      <c r="P507" s="53"/>
      <c r="Q507" s="53"/>
      <c r="R507" s="53"/>
      <c r="S507" s="53"/>
      <c r="T507" s="53"/>
      <c r="U507" s="53"/>
      <c r="V507" s="53"/>
      <c r="W507" s="53"/>
      <c r="X507" s="53"/>
      <c r="Y507" s="53"/>
    </row>
    <row r="508">
      <c r="A508" s="53" t="str">
        <f t="shared" si="1"/>
        <v>TRNLBYXXTCDXX</v>
      </c>
      <c r="B508" s="62" t="s">
        <v>292</v>
      </c>
      <c r="C508" s="62" t="s">
        <v>348</v>
      </c>
      <c r="D508" s="51" t="s">
        <v>108</v>
      </c>
      <c r="E508" s="53"/>
      <c r="F508" s="53"/>
      <c r="G508" s="62"/>
      <c r="H508" s="53"/>
      <c r="I508" s="53"/>
      <c r="J508" s="53"/>
      <c r="K508" s="53"/>
      <c r="L508" s="53">
        <f t="shared" si="2"/>
        <v>489776</v>
      </c>
      <c r="M508" s="53">
        <f t="shared" si="3"/>
        <v>417835.8</v>
      </c>
      <c r="N508" s="53" t="b">
        <f t="shared" si="4"/>
        <v>1</v>
      </c>
      <c r="O508" s="51">
        <v>506.0</v>
      </c>
      <c r="P508" s="53"/>
      <c r="Q508" s="53"/>
      <c r="R508" s="53"/>
      <c r="S508" s="53"/>
      <c r="T508" s="53"/>
      <c r="U508" s="53"/>
      <c r="V508" s="53"/>
      <c r="W508" s="53"/>
      <c r="X508" s="53"/>
      <c r="Y508" s="53"/>
    </row>
    <row r="509">
      <c r="A509" s="53" t="str">
        <f t="shared" si="1"/>
        <v>TRNLBYXXTUNXX</v>
      </c>
      <c r="B509" s="62" t="s">
        <v>292</v>
      </c>
      <c r="C509" s="62" t="s">
        <v>350</v>
      </c>
      <c r="D509" s="51" t="s">
        <v>108</v>
      </c>
      <c r="E509" s="53"/>
      <c r="F509" s="53"/>
      <c r="G509" s="62"/>
      <c r="H509" s="53"/>
      <c r="I509" s="53"/>
      <c r="J509" s="53"/>
      <c r="K509" s="53"/>
      <c r="L509" s="53">
        <f t="shared" si="2"/>
        <v>490555.4</v>
      </c>
      <c r="M509" s="53">
        <f t="shared" si="3"/>
        <v>418073.6</v>
      </c>
      <c r="N509" s="53" t="b">
        <f t="shared" si="4"/>
        <v>1</v>
      </c>
      <c r="O509" s="51">
        <v>507.0</v>
      </c>
      <c r="P509" s="53"/>
      <c r="Q509" s="53"/>
      <c r="R509" s="53"/>
      <c r="S509" s="53"/>
      <c r="T509" s="53"/>
      <c r="U509" s="53"/>
      <c r="V509" s="53"/>
      <c r="W509" s="53"/>
      <c r="X509" s="53"/>
      <c r="Y509" s="53"/>
    </row>
    <row r="510">
      <c r="A510" s="53" t="str">
        <f t="shared" si="1"/>
        <v>TRNLSOXXZAFXX</v>
      </c>
      <c r="B510" s="62" t="s">
        <v>352</v>
      </c>
      <c r="C510" s="62" t="s">
        <v>353</v>
      </c>
      <c r="D510" s="51" t="s">
        <v>108</v>
      </c>
      <c r="E510" s="53"/>
      <c r="F510" s="53"/>
      <c r="G510" s="62"/>
      <c r="H510" s="53"/>
      <c r="I510" s="53"/>
      <c r="J510" s="53"/>
      <c r="K510" s="53"/>
      <c r="L510" s="53">
        <f t="shared" si="2"/>
        <v>491334.8</v>
      </c>
      <c r="M510" s="53">
        <f t="shared" si="3"/>
        <v>418311.4</v>
      </c>
      <c r="N510" s="53" t="b">
        <f t="shared" si="4"/>
        <v>1</v>
      </c>
      <c r="O510" s="51">
        <v>508.0</v>
      </c>
      <c r="P510" s="53"/>
      <c r="Q510" s="53"/>
      <c r="R510" s="53"/>
      <c r="S510" s="53"/>
      <c r="T510" s="53"/>
      <c r="U510" s="53"/>
      <c r="V510" s="53"/>
      <c r="W510" s="53"/>
      <c r="X510" s="53"/>
      <c r="Y510" s="53"/>
    </row>
    <row r="511">
      <c r="A511" s="53" t="str">
        <f t="shared" si="1"/>
        <v>TRNLTUXXLVAXX</v>
      </c>
      <c r="B511" s="62" t="s">
        <v>690</v>
      </c>
      <c r="C511" s="62" t="s">
        <v>693</v>
      </c>
      <c r="D511" s="51" t="s">
        <v>108</v>
      </c>
      <c r="E511" s="53"/>
      <c r="F511" s="53"/>
      <c r="G511" s="62"/>
      <c r="H511" s="53"/>
      <c r="I511" s="53"/>
      <c r="J511" s="53"/>
      <c r="K511" s="53"/>
      <c r="L511" s="53">
        <f t="shared" si="2"/>
        <v>492114.2</v>
      </c>
      <c r="M511" s="53">
        <f t="shared" si="3"/>
        <v>418549.2</v>
      </c>
      <c r="N511" s="53" t="b">
        <f t="shared" si="4"/>
        <v>1</v>
      </c>
      <c r="O511" s="51">
        <v>509.0</v>
      </c>
      <c r="P511" s="53"/>
      <c r="Q511" s="53"/>
      <c r="R511" s="53"/>
      <c r="S511" s="53"/>
      <c r="T511" s="53"/>
      <c r="U511" s="53"/>
      <c r="V511" s="53"/>
      <c r="W511" s="53"/>
      <c r="X511" s="53"/>
      <c r="Y511" s="53"/>
    </row>
    <row r="512">
      <c r="A512" s="53" t="str">
        <f t="shared" si="1"/>
        <v>TRNLTUXXPOLXX</v>
      </c>
      <c r="B512" s="62" t="s">
        <v>690</v>
      </c>
      <c r="C512" s="62" t="s">
        <v>696</v>
      </c>
      <c r="D512" s="51" t="s">
        <v>108</v>
      </c>
      <c r="E512" s="53"/>
      <c r="F512" s="53"/>
      <c r="G512" s="62"/>
      <c r="H512" s="53"/>
      <c r="I512" s="53"/>
      <c r="J512" s="53"/>
      <c r="K512" s="53"/>
      <c r="L512" s="53">
        <f t="shared" si="2"/>
        <v>492893.6</v>
      </c>
      <c r="M512" s="53">
        <f t="shared" si="3"/>
        <v>418787</v>
      </c>
      <c r="N512" s="53" t="b">
        <f t="shared" si="4"/>
        <v>1</v>
      </c>
      <c r="O512" s="51">
        <v>510.0</v>
      </c>
      <c r="P512" s="53"/>
      <c r="Q512" s="53"/>
      <c r="R512" s="53"/>
      <c r="S512" s="53"/>
      <c r="T512" s="53"/>
      <c r="U512" s="53"/>
      <c r="V512" s="53"/>
      <c r="W512" s="53"/>
      <c r="X512" s="53"/>
      <c r="Y512" s="53"/>
    </row>
    <row r="513">
      <c r="A513" s="53" t="str">
        <f t="shared" si="1"/>
        <v>TRNLTUXXRUSNW</v>
      </c>
      <c r="B513" s="62" t="s">
        <v>690</v>
      </c>
      <c r="C513" s="62" t="s">
        <v>704</v>
      </c>
      <c r="D513" s="51" t="s">
        <v>108</v>
      </c>
      <c r="E513" s="53"/>
      <c r="F513" s="53"/>
      <c r="G513" s="62"/>
      <c r="H513" s="53"/>
      <c r="I513" s="53"/>
      <c r="J513" s="53"/>
      <c r="K513" s="53"/>
      <c r="L513" s="53">
        <f t="shared" si="2"/>
        <v>493673</v>
      </c>
      <c r="M513" s="53">
        <f t="shared" si="3"/>
        <v>419024.8</v>
      </c>
      <c r="N513" s="53" t="b">
        <f t="shared" si="4"/>
        <v>1</v>
      </c>
      <c r="O513" s="51">
        <v>511.0</v>
      </c>
      <c r="P513" s="53"/>
      <c r="Q513" s="53"/>
      <c r="R513" s="53"/>
      <c r="S513" s="53"/>
      <c r="T513" s="53"/>
      <c r="U513" s="53"/>
      <c r="V513" s="53"/>
      <c r="W513" s="53"/>
      <c r="X513" s="53"/>
      <c r="Y513" s="53"/>
    </row>
    <row r="514">
      <c r="A514" s="53" t="str">
        <f t="shared" si="1"/>
        <v>TRNLTUXXSWEXX</v>
      </c>
      <c r="B514" s="62" t="s">
        <v>690</v>
      </c>
      <c r="C514" s="62" t="s">
        <v>1050</v>
      </c>
      <c r="D514" s="51" t="s">
        <v>28</v>
      </c>
      <c r="E514" s="53"/>
      <c r="F514" s="62"/>
      <c r="G514" s="62"/>
      <c r="H514" s="53"/>
      <c r="I514" s="53"/>
      <c r="J514" s="53"/>
      <c r="K514" s="53"/>
      <c r="L514" s="53">
        <f t="shared" si="2"/>
        <v>494452.4</v>
      </c>
      <c r="M514" s="53">
        <f t="shared" si="3"/>
        <v>419262.6</v>
      </c>
      <c r="N514" s="53" t="b">
        <f t="shared" si="4"/>
        <v>1</v>
      </c>
      <c r="O514" s="51">
        <v>512.0</v>
      </c>
      <c r="P514" s="53"/>
      <c r="Q514" s="53"/>
      <c r="R514" s="53"/>
      <c r="S514" s="53"/>
      <c r="T514" s="53"/>
      <c r="U514" s="53"/>
      <c r="V514" s="53"/>
      <c r="W514" s="53"/>
      <c r="X514" s="53"/>
      <c r="Y514" s="53"/>
    </row>
    <row r="515">
      <c r="A515" s="53" t="str">
        <f t="shared" si="1"/>
        <v>TRNLVAXXRUSNW</v>
      </c>
      <c r="B515" s="62" t="s">
        <v>693</v>
      </c>
      <c r="C515" s="62" t="s">
        <v>704</v>
      </c>
      <c r="D515" s="51" t="s">
        <v>108</v>
      </c>
      <c r="E515" s="53"/>
      <c r="F515" s="62"/>
      <c r="G515" s="62"/>
      <c r="H515" s="53"/>
      <c r="I515" s="53"/>
      <c r="J515" s="53"/>
      <c r="K515" s="53"/>
      <c r="L515" s="53">
        <f t="shared" si="2"/>
        <v>495231.8</v>
      </c>
      <c r="M515" s="53">
        <f t="shared" si="3"/>
        <v>419500.4</v>
      </c>
      <c r="N515" s="53" t="b">
        <f t="shared" si="4"/>
        <v>1</v>
      </c>
      <c r="O515" s="51">
        <v>513.0</v>
      </c>
      <c r="P515" s="53"/>
      <c r="Q515" s="53"/>
      <c r="R515" s="53"/>
      <c r="S515" s="53"/>
      <c r="T515" s="53"/>
      <c r="U515" s="53"/>
      <c r="V515" s="53"/>
      <c r="W515" s="53"/>
      <c r="X515" s="53"/>
      <c r="Y515" s="53"/>
    </row>
    <row r="516">
      <c r="A516" s="53" t="str">
        <f t="shared" si="1"/>
        <v>TRNLVAXXSWEXX</v>
      </c>
      <c r="B516" s="62" t="s">
        <v>693</v>
      </c>
      <c r="C516" s="62" t="s">
        <v>1050</v>
      </c>
      <c r="D516" s="51" t="s">
        <v>28</v>
      </c>
      <c r="E516" s="53"/>
      <c r="F516" s="62"/>
      <c r="G516" s="62"/>
      <c r="H516" s="53"/>
      <c r="I516" s="53"/>
      <c r="J516" s="53"/>
      <c r="K516" s="53"/>
      <c r="L516" s="53">
        <f t="shared" si="2"/>
        <v>496011.2</v>
      </c>
      <c r="M516" s="53">
        <f t="shared" si="3"/>
        <v>419738.2</v>
      </c>
      <c r="N516" s="53" t="b">
        <f t="shared" si="4"/>
        <v>1</v>
      </c>
      <c r="O516" s="51">
        <v>514.0</v>
      </c>
      <c r="P516" s="53"/>
      <c r="Q516" s="53"/>
      <c r="R516" s="53"/>
      <c r="S516" s="53"/>
      <c r="T516" s="53"/>
      <c r="U516" s="53"/>
      <c r="V516" s="53"/>
      <c r="W516" s="53"/>
      <c r="X516" s="53"/>
      <c r="Y516" s="53"/>
    </row>
    <row r="517">
      <c r="A517" s="53" t="str">
        <f t="shared" si="1"/>
        <v>TRNMARXXPRTXX</v>
      </c>
      <c r="B517" s="62" t="s">
        <v>286</v>
      </c>
      <c r="C517" s="62" t="s">
        <v>356</v>
      </c>
      <c r="D517" s="51" t="s">
        <v>28</v>
      </c>
      <c r="E517" s="53"/>
      <c r="F517" s="62"/>
      <c r="G517" s="62"/>
      <c r="H517" s="53"/>
      <c r="I517" s="53"/>
      <c r="J517" s="53"/>
      <c r="K517" s="53"/>
      <c r="L517" s="53">
        <f t="shared" si="2"/>
        <v>496790.6</v>
      </c>
      <c r="M517" s="53">
        <f t="shared" si="3"/>
        <v>419976</v>
      </c>
      <c r="N517" s="53" t="b">
        <f t="shared" si="4"/>
        <v>1</v>
      </c>
      <c r="O517" s="51">
        <v>515.0</v>
      </c>
      <c r="P517" s="53"/>
      <c r="Q517" s="53"/>
      <c r="R517" s="53"/>
      <c r="S517" s="53"/>
      <c r="T517" s="53"/>
      <c r="U517" s="53"/>
      <c r="V517" s="53"/>
      <c r="W517" s="53"/>
      <c r="X517" s="53"/>
      <c r="Y517" s="53"/>
    </row>
    <row r="518">
      <c r="A518" s="53" t="str">
        <f t="shared" si="1"/>
        <v>TRNMDAXXROUXX</v>
      </c>
      <c r="B518" s="62" t="s">
        <v>1196</v>
      </c>
      <c r="C518" s="62" t="s">
        <v>680</v>
      </c>
      <c r="D518" s="51" t="s">
        <v>108</v>
      </c>
      <c r="E518" s="53"/>
      <c r="F518" s="62"/>
      <c r="G518" s="62"/>
      <c r="H518" s="53"/>
      <c r="I518" s="53"/>
      <c r="J518" s="53"/>
      <c r="K518" s="53"/>
      <c r="L518" s="53">
        <f t="shared" si="2"/>
        <v>497570</v>
      </c>
      <c r="M518" s="53">
        <f t="shared" si="3"/>
        <v>420213.8</v>
      </c>
      <c r="N518" s="53" t="b">
        <f t="shared" si="4"/>
        <v>1</v>
      </c>
      <c r="O518" s="51">
        <v>516.0</v>
      </c>
      <c r="P518" s="53"/>
      <c r="Q518" s="53"/>
      <c r="R518" s="53"/>
      <c r="S518" s="53"/>
      <c r="T518" s="53"/>
      <c r="U518" s="53"/>
      <c r="V518" s="53"/>
      <c r="W518" s="53"/>
      <c r="X518" s="53"/>
      <c r="Y518" s="53"/>
    </row>
    <row r="519">
      <c r="A519" s="53" t="str">
        <f t="shared" si="1"/>
        <v>TRNMDAXXUKRXX</v>
      </c>
      <c r="B519" s="62" t="s">
        <v>1196</v>
      </c>
      <c r="C519" s="62" t="s">
        <v>707</v>
      </c>
      <c r="D519" s="51" t="s">
        <v>108</v>
      </c>
      <c r="E519" s="53"/>
      <c r="F519" s="62"/>
      <c r="G519" s="62"/>
      <c r="H519" s="53"/>
      <c r="I519" s="53"/>
      <c r="J519" s="53"/>
      <c r="K519" s="53"/>
      <c r="L519" s="53">
        <f t="shared" si="2"/>
        <v>498349.4</v>
      </c>
      <c r="M519" s="53">
        <f t="shared" si="3"/>
        <v>420451.6</v>
      </c>
      <c r="N519" s="53" t="b">
        <f t="shared" si="4"/>
        <v>1</v>
      </c>
      <c r="O519" s="51">
        <v>517.0</v>
      </c>
      <c r="P519" s="53"/>
      <c r="Q519" s="53"/>
      <c r="R519" s="53"/>
      <c r="S519" s="53"/>
      <c r="T519" s="53"/>
      <c r="U519" s="53"/>
      <c r="V519" s="53"/>
      <c r="W519" s="53"/>
      <c r="X519" s="53"/>
      <c r="Y519" s="53"/>
    </row>
    <row r="520">
      <c r="A520" s="53" t="str">
        <f t="shared" si="1"/>
        <v>TRNMEXXXUSAAZ</v>
      </c>
      <c r="B520" s="62" t="s">
        <v>717</v>
      </c>
      <c r="C520" s="62" t="s">
        <v>1203</v>
      </c>
      <c r="D520" s="51" t="s">
        <v>108</v>
      </c>
      <c r="E520" s="53"/>
      <c r="F520" s="53"/>
      <c r="G520" s="62"/>
      <c r="H520" s="53"/>
      <c r="I520" s="53"/>
      <c r="J520" s="53"/>
      <c r="K520" s="53"/>
      <c r="L520" s="53">
        <f t="shared" si="2"/>
        <v>499128.8</v>
      </c>
      <c r="M520" s="53">
        <f t="shared" si="3"/>
        <v>420689.4</v>
      </c>
      <c r="N520" s="53" t="b">
        <f t="shared" si="4"/>
        <v>1</v>
      </c>
      <c r="O520" s="51">
        <v>518.0</v>
      </c>
      <c r="P520" s="53"/>
      <c r="Q520" s="53"/>
      <c r="R520" s="53"/>
      <c r="S520" s="53"/>
      <c r="T520" s="53"/>
      <c r="U520" s="53"/>
      <c r="V520" s="53"/>
      <c r="W520" s="53"/>
      <c r="X520" s="53"/>
      <c r="Y520" s="53"/>
    </row>
    <row r="521">
      <c r="A521" s="53" t="str">
        <f t="shared" si="1"/>
        <v>TRNMEXXXUSACI</v>
      </c>
      <c r="B521" s="62" t="s">
        <v>717</v>
      </c>
      <c r="C521" s="62" t="s">
        <v>1207</v>
      </c>
      <c r="D521" s="51" t="s">
        <v>108</v>
      </c>
      <c r="E521" s="53"/>
      <c r="F521" s="53"/>
      <c r="G521" s="62"/>
      <c r="H521" s="53"/>
      <c r="I521" s="53"/>
      <c r="J521" s="53"/>
      <c r="K521" s="53"/>
      <c r="L521" s="53">
        <f t="shared" si="2"/>
        <v>499908.2</v>
      </c>
      <c r="M521" s="53">
        <f t="shared" si="3"/>
        <v>420927.2</v>
      </c>
      <c r="N521" s="53" t="b">
        <f t="shared" si="4"/>
        <v>1</v>
      </c>
      <c r="O521" s="51">
        <v>519.0</v>
      </c>
      <c r="P521" s="53"/>
      <c r="Q521" s="53"/>
      <c r="R521" s="53"/>
      <c r="S521" s="53"/>
      <c r="T521" s="53"/>
      <c r="U521" s="53"/>
      <c r="V521" s="53"/>
      <c r="W521" s="53"/>
      <c r="X521" s="53"/>
      <c r="Y521" s="53"/>
    </row>
    <row r="522">
      <c r="A522" s="53" t="str">
        <f t="shared" si="1"/>
        <v>TRNMEXXXUSAEP</v>
      </c>
      <c r="B522" s="62" t="s">
        <v>717</v>
      </c>
      <c r="C522" s="62" t="s">
        <v>1211</v>
      </c>
      <c r="D522" s="51" t="s">
        <v>108</v>
      </c>
      <c r="E522" s="53"/>
      <c r="F522" s="53"/>
      <c r="G522" s="62"/>
      <c r="H522" s="53"/>
      <c r="I522" s="53"/>
      <c r="J522" s="53"/>
      <c r="K522" s="53"/>
      <c r="L522" s="53">
        <f t="shared" si="2"/>
        <v>500687.6</v>
      </c>
      <c r="M522" s="53">
        <f t="shared" si="3"/>
        <v>421165</v>
      </c>
      <c r="N522" s="53" t="b">
        <f t="shared" si="4"/>
        <v>1</v>
      </c>
      <c r="O522" s="51">
        <v>520.0</v>
      </c>
      <c r="P522" s="53"/>
      <c r="Q522" s="53"/>
      <c r="R522" s="53"/>
      <c r="S522" s="53"/>
      <c r="T522" s="53"/>
      <c r="U522" s="53"/>
      <c r="V522" s="53"/>
      <c r="W522" s="53"/>
      <c r="X522" s="53"/>
      <c r="Y522" s="53"/>
    </row>
    <row r="523">
      <c r="A523" s="53" t="str">
        <f t="shared" si="1"/>
        <v>TRNMEXXXUSAER</v>
      </c>
      <c r="B523" s="62" t="s">
        <v>717</v>
      </c>
      <c r="C523" s="62" t="s">
        <v>1214</v>
      </c>
      <c r="D523" s="51" t="s">
        <v>108</v>
      </c>
      <c r="E523" s="53"/>
      <c r="F523" s="53"/>
      <c r="G523" s="62"/>
      <c r="H523" s="53"/>
      <c r="I523" s="53"/>
      <c r="J523" s="53"/>
      <c r="K523" s="53"/>
      <c r="L523" s="53">
        <f t="shared" si="2"/>
        <v>501467</v>
      </c>
      <c r="M523" s="53">
        <f t="shared" si="3"/>
        <v>421402.8</v>
      </c>
      <c r="N523" s="53" t="b">
        <f t="shared" si="4"/>
        <v>1</v>
      </c>
      <c r="O523" s="51">
        <v>521.0</v>
      </c>
      <c r="P523" s="53"/>
      <c r="Q523" s="53"/>
      <c r="R523" s="53"/>
      <c r="S523" s="53"/>
      <c r="T523" s="53"/>
      <c r="U523" s="53"/>
      <c r="V523" s="53"/>
      <c r="W523" s="53"/>
      <c r="X523" s="53"/>
      <c r="Y523" s="53"/>
    </row>
    <row r="524">
      <c r="A524" s="53" t="str">
        <f t="shared" si="1"/>
        <v>TRNMEXXXUSAII</v>
      </c>
      <c r="B524" s="62" t="s">
        <v>717</v>
      </c>
      <c r="C524" s="62" t="s">
        <v>1219</v>
      </c>
      <c r="D524" s="51" t="s">
        <v>108</v>
      </c>
      <c r="E524" s="53"/>
      <c r="F524" s="53"/>
      <c r="G524" s="62"/>
      <c r="H524" s="53"/>
      <c r="I524" s="53"/>
      <c r="J524" s="53"/>
      <c r="K524" s="53"/>
      <c r="L524" s="53">
        <f t="shared" si="2"/>
        <v>502246.4</v>
      </c>
      <c r="M524" s="53">
        <f t="shared" si="3"/>
        <v>421640.6</v>
      </c>
      <c r="N524" s="53" t="b">
        <f t="shared" si="4"/>
        <v>1</v>
      </c>
      <c r="O524" s="51">
        <v>522.0</v>
      </c>
      <c r="P524" s="53"/>
      <c r="Q524" s="53"/>
      <c r="R524" s="53"/>
      <c r="S524" s="53"/>
      <c r="T524" s="53"/>
      <c r="U524" s="53"/>
      <c r="V524" s="53"/>
      <c r="W524" s="53"/>
      <c r="X524" s="53"/>
      <c r="Y524" s="53"/>
    </row>
    <row r="525">
      <c r="A525" s="53" t="str">
        <f t="shared" si="1"/>
        <v>TRNMEXXXUSAPN</v>
      </c>
      <c r="B525" s="62" t="s">
        <v>717</v>
      </c>
      <c r="C525" s="62" t="s">
        <v>1221</v>
      </c>
      <c r="D525" s="51" t="s">
        <v>108</v>
      </c>
      <c r="E525" s="53"/>
      <c r="F525" s="53"/>
      <c r="G525" s="62"/>
      <c r="H525" s="53"/>
      <c r="I525" s="53"/>
      <c r="J525" s="53"/>
      <c r="K525" s="53"/>
      <c r="L525" s="53">
        <f t="shared" si="2"/>
        <v>503025.8</v>
      </c>
      <c r="M525" s="53">
        <f t="shared" si="3"/>
        <v>421878.4</v>
      </c>
      <c r="N525" s="53" t="b">
        <f t="shared" si="4"/>
        <v>1</v>
      </c>
      <c r="O525" s="51">
        <v>523.0</v>
      </c>
      <c r="P525" s="53"/>
      <c r="Q525" s="53"/>
      <c r="R525" s="53"/>
      <c r="S525" s="53"/>
      <c r="T525" s="53"/>
      <c r="U525" s="53"/>
      <c r="V525" s="53"/>
      <c r="W525" s="53"/>
      <c r="X525" s="53"/>
      <c r="Y525" s="53"/>
    </row>
    <row r="526">
      <c r="A526" s="53" t="str">
        <f t="shared" si="1"/>
        <v>TRNMKDXXSRBXX</v>
      </c>
      <c r="B526" s="62" t="s">
        <v>632</v>
      </c>
      <c r="C526" s="62" t="s">
        <v>637</v>
      </c>
      <c r="D526" s="51" t="s">
        <v>108</v>
      </c>
      <c r="E526" s="53"/>
      <c r="F526" s="53"/>
      <c r="G526" s="62"/>
      <c r="H526" s="53"/>
      <c r="I526" s="53"/>
      <c r="J526" s="53"/>
      <c r="K526" s="53"/>
      <c r="L526" s="53">
        <f t="shared" si="2"/>
        <v>503805.2</v>
      </c>
      <c r="M526" s="53">
        <f t="shared" si="3"/>
        <v>422116.2</v>
      </c>
      <c r="N526" s="53" t="b">
        <f t="shared" si="4"/>
        <v>1</v>
      </c>
      <c r="O526" s="51">
        <v>524.0</v>
      </c>
      <c r="P526" s="53"/>
      <c r="Q526" s="53"/>
      <c r="R526" s="53"/>
      <c r="S526" s="53"/>
      <c r="T526" s="53"/>
      <c r="U526" s="53"/>
      <c r="V526" s="53"/>
      <c r="W526" s="53"/>
      <c r="X526" s="53"/>
      <c r="Y526" s="53"/>
    </row>
    <row r="527">
      <c r="A527" s="53" t="str">
        <f t="shared" si="1"/>
        <v>TRNMLIXXMRTXX</v>
      </c>
      <c r="B527" s="62" t="s">
        <v>1271</v>
      </c>
      <c r="C527" s="62" t="s">
        <v>1228</v>
      </c>
      <c r="D527" s="51" t="s">
        <v>108</v>
      </c>
      <c r="E527" s="53"/>
      <c r="F527" s="53"/>
      <c r="G527" s="62"/>
      <c r="H527" s="53"/>
      <c r="I527" s="53"/>
      <c r="J527" s="53"/>
      <c r="K527" s="53"/>
      <c r="L527" s="53">
        <f t="shared" si="2"/>
        <v>504584.6</v>
      </c>
      <c r="M527" s="53">
        <f t="shared" si="3"/>
        <v>422354</v>
      </c>
      <c r="N527" s="53" t="b">
        <f t="shared" si="4"/>
        <v>1</v>
      </c>
      <c r="O527" s="51">
        <v>525.0</v>
      </c>
      <c r="P527" s="53"/>
      <c r="Q527" s="53"/>
      <c r="R527" s="53"/>
      <c r="S527" s="53"/>
      <c r="T527" s="53"/>
      <c r="U527" s="53"/>
      <c r="V527" s="53"/>
      <c r="W527" s="53"/>
      <c r="X527" s="53"/>
      <c r="Y527" s="53"/>
    </row>
    <row r="528">
      <c r="A528" s="53" t="str">
        <f t="shared" si="1"/>
        <v>TRNMLIXXNERXX</v>
      </c>
      <c r="B528" s="62" t="s">
        <v>1271</v>
      </c>
      <c r="C528" s="62" t="s">
        <v>344</v>
      </c>
      <c r="D528" s="51" t="s">
        <v>108</v>
      </c>
      <c r="E528" s="53"/>
      <c r="F528" s="53"/>
      <c r="G528" s="62"/>
      <c r="H528" s="53"/>
      <c r="I528" s="53"/>
      <c r="J528" s="53"/>
      <c r="K528" s="53"/>
      <c r="L528" s="53">
        <f t="shared" si="2"/>
        <v>505364</v>
      </c>
      <c r="M528" s="53">
        <f t="shared" si="3"/>
        <v>422591.8</v>
      </c>
      <c r="N528" s="53" t="b">
        <f t="shared" si="4"/>
        <v>1</v>
      </c>
      <c r="O528" s="51">
        <v>526.0</v>
      </c>
      <c r="P528" s="53"/>
      <c r="Q528" s="53"/>
      <c r="R528" s="53"/>
      <c r="S528" s="53"/>
      <c r="T528" s="53"/>
      <c r="U528" s="53"/>
      <c r="V528" s="53"/>
      <c r="W528" s="53"/>
      <c r="X528" s="53"/>
      <c r="Y528" s="53"/>
    </row>
    <row r="529">
      <c r="A529" s="53" t="str">
        <f t="shared" si="1"/>
        <v>TRNMLIXXSENXX</v>
      </c>
      <c r="B529" s="62" t="s">
        <v>1271</v>
      </c>
      <c r="C529" s="62" t="s">
        <v>1229</v>
      </c>
      <c r="D529" s="51" t="s">
        <v>108</v>
      </c>
      <c r="E529" s="53"/>
      <c r="F529" s="53"/>
      <c r="G529" s="62"/>
      <c r="H529" s="53"/>
      <c r="I529" s="53"/>
      <c r="J529" s="53"/>
      <c r="K529" s="53"/>
      <c r="L529" s="53">
        <f t="shared" si="2"/>
        <v>506143.4</v>
      </c>
      <c r="M529" s="53">
        <f t="shared" si="3"/>
        <v>422829.6</v>
      </c>
      <c r="N529" s="53" t="b">
        <f t="shared" si="4"/>
        <v>1</v>
      </c>
      <c r="O529" s="51">
        <v>527.0</v>
      </c>
      <c r="P529" s="53"/>
      <c r="Q529" s="53"/>
      <c r="R529" s="53"/>
      <c r="S529" s="53"/>
      <c r="T529" s="53"/>
      <c r="U529" s="53"/>
      <c r="V529" s="53"/>
      <c r="W529" s="53"/>
      <c r="X529" s="53"/>
      <c r="Y529" s="53"/>
    </row>
    <row r="530">
      <c r="A530" s="53" t="str">
        <f t="shared" si="1"/>
        <v>TRNMLTXXTUNXX</v>
      </c>
      <c r="B530" s="62" t="s">
        <v>340</v>
      </c>
      <c r="C530" s="62" t="s">
        <v>350</v>
      </c>
      <c r="D530" s="51" t="s">
        <v>28</v>
      </c>
      <c r="E530" s="53"/>
      <c r="F530" s="53"/>
      <c r="G530" s="62"/>
      <c r="H530" s="53"/>
      <c r="I530" s="53"/>
      <c r="J530" s="53"/>
      <c r="K530" s="53"/>
      <c r="L530" s="53">
        <f t="shared" si="2"/>
        <v>506922.8</v>
      </c>
      <c r="M530" s="53">
        <f t="shared" si="3"/>
        <v>423067.4</v>
      </c>
      <c r="N530" s="53" t="b">
        <f t="shared" si="4"/>
        <v>1</v>
      </c>
      <c r="O530" s="51">
        <v>528.0</v>
      </c>
      <c r="P530" s="53"/>
      <c r="Q530" s="53"/>
      <c r="R530" s="53"/>
      <c r="S530" s="53"/>
      <c r="T530" s="53"/>
      <c r="U530" s="53"/>
      <c r="V530" s="53"/>
      <c r="W530" s="53"/>
      <c r="X530" s="53"/>
      <c r="Y530" s="53"/>
    </row>
    <row r="531">
      <c r="A531" s="53" t="str">
        <f t="shared" si="1"/>
        <v>TRNMMRXXTHANO</v>
      </c>
      <c r="B531" s="19" t="s">
        <v>147</v>
      </c>
      <c r="C531" s="19" t="s">
        <v>173</v>
      </c>
      <c r="D531" s="51" t="s">
        <v>108</v>
      </c>
      <c r="E531" s="53"/>
      <c r="F531" s="53"/>
      <c r="G531" s="62"/>
      <c r="H531" s="53"/>
      <c r="I531" s="53"/>
      <c r="J531" s="53"/>
      <c r="K531" s="53"/>
      <c r="L531" s="53">
        <f t="shared" si="2"/>
        <v>507702.2</v>
      </c>
      <c r="M531" s="53">
        <f t="shared" si="3"/>
        <v>423305.2</v>
      </c>
      <c r="N531" s="53" t="b">
        <f t="shared" si="4"/>
        <v>1</v>
      </c>
      <c r="O531" s="51">
        <v>529.0</v>
      </c>
      <c r="P531" s="53"/>
      <c r="Q531" s="53"/>
      <c r="R531" s="53"/>
      <c r="S531" s="53"/>
      <c r="T531" s="53"/>
      <c r="U531" s="53"/>
      <c r="V531" s="53"/>
      <c r="W531" s="53"/>
      <c r="X531" s="53"/>
      <c r="Y531" s="53"/>
    </row>
    <row r="532">
      <c r="A532" s="53" t="str">
        <f t="shared" si="1"/>
        <v>TRNMNEXXSRBXX</v>
      </c>
      <c r="B532" s="62" t="s">
        <v>634</v>
      </c>
      <c r="C532" s="62" t="s">
        <v>637</v>
      </c>
      <c r="D532" s="51" t="s">
        <v>108</v>
      </c>
      <c r="E532" s="53"/>
      <c r="F532" s="53"/>
      <c r="G532" s="62"/>
      <c r="H532" s="53"/>
      <c r="I532" s="53"/>
      <c r="J532" s="53"/>
      <c r="K532" s="53"/>
      <c r="L532" s="53">
        <f t="shared" si="2"/>
        <v>508481.6</v>
      </c>
      <c r="M532" s="53">
        <f t="shared" si="3"/>
        <v>423543</v>
      </c>
      <c r="N532" s="53" t="b">
        <f t="shared" si="4"/>
        <v>1</v>
      </c>
      <c r="O532" s="51">
        <v>530.0</v>
      </c>
      <c r="P532" s="53"/>
      <c r="Q532" s="53"/>
      <c r="R532" s="53"/>
      <c r="S532" s="53"/>
      <c r="T532" s="53"/>
      <c r="U532" s="53"/>
      <c r="V532" s="53"/>
      <c r="W532" s="53"/>
      <c r="X532" s="53"/>
      <c r="Y532" s="53"/>
    </row>
    <row r="533">
      <c r="A533" s="53" t="str">
        <f t="shared" si="1"/>
        <v>TRNMNGXXRUSSI</v>
      </c>
      <c r="B533" s="62" t="s">
        <v>831</v>
      </c>
      <c r="C533" s="62" t="s">
        <v>905</v>
      </c>
      <c r="D533" s="51" t="s">
        <v>108</v>
      </c>
      <c r="E533" s="53"/>
      <c r="F533" s="53"/>
      <c r="G533" s="62"/>
      <c r="H533" s="53"/>
      <c r="I533" s="53"/>
      <c r="J533" s="53"/>
      <c r="K533" s="53"/>
      <c r="L533" s="53">
        <f t="shared" si="2"/>
        <v>509261</v>
      </c>
      <c r="M533" s="53">
        <f t="shared" si="3"/>
        <v>423780.8</v>
      </c>
      <c r="N533" s="53" t="b">
        <f t="shared" si="4"/>
        <v>1</v>
      </c>
      <c r="O533" s="51">
        <v>531.0</v>
      </c>
      <c r="P533" s="53"/>
      <c r="Q533" s="53"/>
      <c r="R533" s="53"/>
      <c r="S533" s="53"/>
      <c r="T533" s="53"/>
      <c r="U533" s="53"/>
      <c r="V533" s="53"/>
      <c r="W533" s="53"/>
      <c r="X533" s="53"/>
      <c r="Y533" s="53"/>
    </row>
    <row r="534">
      <c r="A534" s="53" t="str">
        <f t="shared" si="1"/>
        <v>TRNMOZXXMWIXX</v>
      </c>
      <c r="B534" s="62" t="s">
        <v>1469</v>
      </c>
      <c r="C534" s="62" t="s">
        <v>1470</v>
      </c>
      <c r="D534" s="51" t="s">
        <v>108</v>
      </c>
      <c r="E534" s="53"/>
      <c r="F534" s="53"/>
      <c r="G534" s="62"/>
      <c r="H534" s="53"/>
      <c r="I534" s="53"/>
      <c r="J534" s="53"/>
      <c r="K534" s="53"/>
      <c r="L534" s="53">
        <f t="shared" si="2"/>
        <v>510040.4</v>
      </c>
      <c r="M534" s="53">
        <f t="shared" si="3"/>
        <v>424018.6</v>
      </c>
      <c r="N534" s="53" t="b">
        <f t="shared" si="4"/>
        <v>1</v>
      </c>
      <c r="O534" s="51">
        <v>532.0</v>
      </c>
      <c r="P534" s="53"/>
      <c r="Q534" s="53"/>
      <c r="R534" s="53"/>
      <c r="S534" s="53"/>
      <c r="T534" s="53"/>
      <c r="U534" s="53"/>
      <c r="V534" s="53"/>
      <c r="W534" s="53"/>
      <c r="X534" s="53"/>
      <c r="Y534" s="53"/>
    </row>
    <row r="535">
      <c r="A535" s="53" t="str">
        <f t="shared" si="1"/>
        <v>TRNMOZXXSWZXX</v>
      </c>
      <c r="B535" s="62" t="s">
        <v>1469</v>
      </c>
      <c r="C535" s="62" t="s">
        <v>1472</v>
      </c>
      <c r="D535" s="51" t="s">
        <v>108</v>
      </c>
      <c r="E535" s="53"/>
      <c r="F535" s="53"/>
      <c r="G535" s="62"/>
      <c r="H535" s="53"/>
      <c r="I535" s="53"/>
      <c r="J535" s="53"/>
      <c r="K535" s="53"/>
      <c r="L535" s="53">
        <f t="shared" si="2"/>
        <v>510819.8</v>
      </c>
      <c r="M535" s="53">
        <f t="shared" si="3"/>
        <v>424256.4</v>
      </c>
      <c r="N535" s="53" t="b">
        <f t="shared" si="4"/>
        <v>1</v>
      </c>
      <c r="O535" s="51">
        <v>533.0</v>
      </c>
      <c r="P535" s="53"/>
      <c r="Q535" s="53"/>
      <c r="R535" s="53"/>
      <c r="S535" s="53"/>
      <c r="T535" s="53"/>
      <c r="U535" s="53"/>
      <c r="V535" s="53"/>
      <c r="W535" s="53"/>
      <c r="X535" s="53"/>
      <c r="Y535" s="53"/>
    </row>
    <row r="536">
      <c r="A536" s="53" t="str">
        <f t="shared" si="1"/>
        <v>TRNMOZXXTZAXX</v>
      </c>
      <c r="B536" s="62" t="s">
        <v>1469</v>
      </c>
      <c r="C536" s="62" t="s">
        <v>1334</v>
      </c>
      <c r="D536" s="51" t="s">
        <v>108</v>
      </c>
      <c r="E536" s="53"/>
      <c r="F536" s="53"/>
      <c r="G536" s="62"/>
      <c r="H536" s="53"/>
      <c r="I536" s="53"/>
      <c r="J536" s="53"/>
      <c r="K536" s="53"/>
      <c r="L536" s="53">
        <f t="shared" si="2"/>
        <v>511599.2</v>
      </c>
      <c r="M536" s="53">
        <f t="shared" si="3"/>
        <v>424494.2</v>
      </c>
      <c r="N536" s="53" t="b">
        <f t="shared" si="4"/>
        <v>1</v>
      </c>
      <c r="O536" s="51">
        <v>534.0</v>
      </c>
      <c r="P536" s="53"/>
      <c r="Q536" s="53"/>
      <c r="R536" s="53"/>
      <c r="S536" s="53"/>
      <c r="T536" s="53"/>
      <c r="U536" s="53"/>
      <c r="V536" s="53"/>
      <c r="W536" s="53"/>
      <c r="X536" s="53"/>
      <c r="Y536" s="53"/>
    </row>
    <row r="537">
      <c r="A537" s="53" t="str">
        <f t="shared" si="1"/>
        <v>TRNMOZXXZAFXX</v>
      </c>
      <c r="B537" s="62" t="s">
        <v>1469</v>
      </c>
      <c r="C537" s="62" t="s">
        <v>353</v>
      </c>
      <c r="D537" s="51" t="s">
        <v>108</v>
      </c>
      <c r="E537" s="53"/>
      <c r="F537" s="53"/>
      <c r="G537" s="62"/>
      <c r="H537" s="53"/>
      <c r="I537" s="53"/>
      <c r="J537" s="53"/>
      <c r="K537" s="53"/>
      <c r="L537" s="53">
        <f t="shared" si="2"/>
        <v>512378.6</v>
      </c>
      <c r="M537" s="53">
        <f t="shared" si="3"/>
        <v>424732</v>
      </c>
      <c r="N537" s="53" t="b">
        <f t="shared" si="4"/>
        <v>1</v>
      </c>
      <c r="O537" s="51">
        <v>535.0</v>
      </c>
      <c r="P537" s="53"/>
      <c r="Q537" s="53"/>
      <c r="R537" s="53"/>
      <c r="S537" s="53"/>
      <c r="T537" s="53"/>
      <c r="U537" s="53"/>
      <c r="V537" s="53"/>
      <c r="W537" s="53"/>
      <c r="X537" s="53"/>
      <c r="Y537" s="53"/>
    </row>
    <row r="538">
      <c r="A538" s="53" t="str">
        <f t="shared" si="1"/>
        <v>TRNMOZXXZMBXX</v>
      </c>
      <c r="B538" s="62" t="s">
        <v>1469</v>
      </c>
      <c r="C538" s="62" t="s">
        <v>1322</v>
      </c>
      <c r="D538" s="51" t="s">
        <v>108</v>
      </c>
      <c r="E538" s="53"/>
      <c r="F538" s="53"/>
      <c r="G538" s="62"/>
      <c r="H538" s="53"/>
      <c r="I538" s="53"/>
      <c r="J538" s="53"/>
      <c r="K538" s="53"/>
      <c r="L538" s="53">
        <f t="shared" si="2"/>
        <v>513158</v>
      </c>
      <c r="M538" s="53">
        <f t="shared" si="3"/>
        <v>424969.8</v>
      </c>
      <c r="N538" s="53" t="b">
        <f t="shared" si="4"/>
        <v>1</v>
      </c>
      <c r="O538" s="51">
        <v>536.0</v>
      </c>
      <c r="P538" s="53"/>
      <c r="Q538" s="53"/>
      <c r="R538" s="53"/>
      <c r="S538" s="53"/>
      <c r="T538" s="53"/>
      <c r="U538" s="53"/>
      <c r="V538" s="53"/>
      <c r="W538" s="53"/>
      <c r="X538" s="53"/>
      <c r="Y538" s="53"/>
    </row>
    <row r="539">
      <c r="A539" s="53" t="str">
        <f t="shared" si="1"/>
        <v>TRNMOZXXZWEXX</v>
      </c>
      <c r="B539" s="62" t="s">
        <v>1469</v>
      </c>
      <c r="C539" s="62" t="s">
        <v>1375</v>
      </c>
      <c r="D539" s="51" t="s">
        <v>108</v>
      </c>
      <c r="E539" s="53"/>
      <c r="F539" s="53"/>
      <c r="G539" s="62"/>
      <c r="H539" s="53"/>
      <c r="I539" s="53"/>
      <c r="J539" s="53"/>
      <c r="K539" s="53"/>
      <c r="L539" s="53">
        <f t="shared" si="2"/>
        <v>513937.4</v>
      </c>
      <c r="M539" s="53">
        <f t="shared" si="3"/>
        <v>425207.6</v>
      </c>
      <c r="N539" s="53" t="b">
        <f t="shared" si="4"/>
        <v>1</v>
      </c>
      <c r="O539" s="51">
        <v>537.0</v>
      </c>
      <c r="P539" s="53"/>
      <c r="Q539" s="53"/>
      <c r="R539" s="53"/>
      <c r="S539" s="53"/>
      <c r="T539" s="53"/>
      <c r="U539" s="53"/>
      <c r="V539" s="53"/>
      <c r="W539" s="53"/>
      <c r="X539" s="53"/>
      <c r="Y539" s="53"/>
    </row>
    <row r="540">
      <c r="A540" s="53" t="str">
        <f t="shared" si="1"/>
        <v>TRNMRTXXSENXX</v>
      </c>
      <c r="B540" s="62" t="s">
        <v>1228</v>
      </c>
      <c r="C540" s="62" t="s">
        <v>1229</v>
      </c>
      <c r="D540" s="51" t="s">
        <v>108</v>
      </c>
      <c r="E540" s="53"/>
      <c r="F540" s="53"/>
      <c r="G540" s="62"/>
      <c r="H540" s="53"/>
      <c r="I540" s="53"/>
      <c r="J540" s="53"/>
      <c r="K540" s="53"/>
      <c r="L540" s="53">
        <f t="shared" si="2"/>
        <v>514716.8</v>
      </c>
      <c r="M540" s="53">
        <f t="shared" si="3"/>
        <v>425445.4</v>
      </c>
      <c r="N540" s="53" t="b">
        <f t="shared" si="4"/>
        <v>1</v>
      </c>
      <c r="O540" s="51">
        <v>538.0</v>
      </c>
      <c r="P540" s="53"/>
      <c r="Q540" s="53"/>
      <c r="R540" s="53"/>
      <c r="S540" s="53"/>
      <c r="T540" s="53"/>
      <c r="U540" s="53"/>
      <c r="V540" s="53"/>
      <c r="W540" s="53"/>
      <c r="X540" s="53"/>
      <c r="Y540" s="53"/>
    </row>
    <row r="541">
      <c r="A541" s="53" t="str">
        <f t="shared" si="1"/>
        <v>TRNMWIXXTZAXX</v>
      </c>
      <c r="B541" s="62" t="s">
        <v>1470</v>
      </c>
      <c r="C541" s="62" t="s">
        <v>1334</v>
      </c>
      <c r="D541" s="51" t="s">
        <v>108</v>
      </c>
      <c r="E541" s="53"/>
      <c r="F541" s="53"/>
      <c r="G541" s="62"/>
      <c r="H541" s="53"/>
      <c r="I541" s="53"/>
      <c r="J541" s="53"/>
      <c r="K541" s="53"/>
      <c r="L541" s="53">
        <f t="shared" si="2"/>
        <v>515496.2</v>
      </c>
      <c r="M541" s="53">
        <f t="shared" si="3"/>
        <v>425683.2</v>
      </c>
      <c r="N541" s="53" t="b">
        <f t="shared" si="4"/>
        <v>1</v>
      </c>
      <c r="O541" s="51">
        <v>539.0</v>
      </c>
      <c r="P541" s="53"/>
      <c r="Q541" s="53"/>
      <c r="R541" s="53"/>
      <c r="S541" s="53"/>
      <c r="T541" s="53"/>
      <c r="U541" s="53"/>
      <c r="V541" s="53"/>
      <c r="W541" s="53"/>
      <c r="X541" s="53"/>
      <c r="Y541" s="53"/>
    </row>
    <row r="542">
      <c r="A542" s="53" t="str">
        <f t="shared" si="1"/>
        <v>TRNMWIXXZMBXX</v>
      </c>
      <c r="B542" s="62" t="s">
        <v>1470</v>
      </c>
      <c r="C542" s="62" t="s">
        <v>1322</v>
      </c>
      <c r="D542" s="51" t="s">
        <v>108</v>
      </c>
      <c r="E542" s="53"/>
      <c r="F542" s="53"/>
      <c r="G542" s="62"/>
      <c r="H542" s="53"/>
      <c r="I542" s="53"/>
      <c r="J542" s="53"/>
      <c r="K542" s="53"/>
      <c r="L542" s="53">
        <f t="shared" si="2"/>
        <v>516275.6</v>
      </c>
      <c r="M542" s="53">
        <f t="shared" si="3"/>
        <v>425921</v>
      </c>
      <c r="N542" s="53" t="b">
        <f t="shared" si="4"/>
        <v>1</v>
      </c>
      <c r="O542" s="51">
        <v>540.0</v>
      </c>
      <c r="P542" s="53"/>
      <c r="Q542" s="53"/>
      <c r="R542" s="53"/>
      <c r="S542" s="53"/>
      <c r="T542" s="53"/>
      <c r="U542" s="53"/>
      <c r="V542" s="53"/>
      <c r="W542" s="53"/>
      <c r="X542" s="53"/>
      <c r="Y542" s="53"/>
    </row>
    <row r="543">
      <c r="A543" s="53" t="str">
        <f t="shared" si="1"/>
        <v>TRNMYSPEMYSSK</v>
      </c>
      <c r="B543" s="19" t="s">
        <v>130</v>
      </c>
      <c r="C543" s="19" t="s">
        <v>94</v>
      </c>
      <c r="D543" s="51" t="s">
        <v>28</v>
      </c>
      <c r="E543" s="53"/>
      <c r="F543" s="53"/>
      <c r="G543" s="62"/>
      <c r="H543" s="53"/>
      <c r="I543" s="53"/>
      <c r="J543" s="53"/>
      <c r="K543" s="53"/>
      <c r="L543" s="53">
        <f t="shared" si="2"/>
        <v>517055</v>
      </c>
      <c r="M543" s="53">
        <f t="shared" si="3"/>
        <v>426158.8</v>
      </c>
      <c r="N543" s="53" t="b">
        <f t="shared" si="4"/>
        <v>1</v>
      </c>
      <c r="O543" s="51">
        <v>541.0</v>
      </c>
      <c r="P543" s="53"/>
      <c r="Q543" s="53"/>
      <c r="R543" s="53"/>
      <c r="S543" s="53"/>
      <c r="T543" s="53"/>
      <c r="U543" s="53"/>
      <c r="V543" s="53"/>
      <c r="W543" s="53"/>
      <c r="X543" s="53"/>
      <c r="Y543" s="53"/>
    </row>
    <row r="544">
      <c r="A544" s="53" t="str">
        <f t="shared" si="1"/>
        <v>TRNMYSPESGPXX</v>
      </c>
      <c r="B544" s="19" t="s">
        <v>130</v>
      </c>
      <c r="C544" s="19" t="s">
        <v>133</v>
      </c>
      <c r="D544" s="51" t="s">
        <v>108</v>
      </c>
      <c r="E544" s="53"/>
      <c r="F544" s="53"/>
      <c r="G544" s="62"/>
      <c r="H544" s="53"/>
      <c r="I544" s="53"/>
      <c r="J544" s="53"/>
      <c r="K544" s="53"/>
      <c r="L544" s="53">
        <f t="shared" si="2"/>
        <v>517834.4</v>
      </c>
      <c r="M544" s="53">
        <f t="shared" si="3"/>
        <v>426396.6</v>
      </c>
      <c r="N544" s="53" t="b">
        <f t="shared" si="4"/>
        <v>1</v>
      </c>
      <c r="O544" s="51">
        <v>542.0</v>
      </c>
      <c r="P544" s="53"/>
      <c r="Q544" s="53"/>
      <c r="R544" s="53"/>
      <c r="S544" s="53"/>
      <c r="T544" s="53"/>
      <c r="U544" s="53"/>
      <c r="V544" s="53"/>
      <c r="W544" s="53"/>
      <c r="X544" s="53"/>
      <c r="Y544" s="53"/>
    </row>
    <row r="545">
      <c r="A545" s="53" t="str">
        <f t="shared" si="1"/>
        <v>TRNMYSPETHASO</v>
      </c>
      <c r="B545" s="42" t="s">
        <v>130</v>
      </c>
      <c r="C545" s="42" t="s">
        <v>168</v>
      </c>
      <c r="D545" s="51" t="s">
        <v>108</v>
      </c>
      <c r="E545" s="53"/>
      <c r="F545" s="53"/>
      <c r="G545" s="62"/>
      <c r="H545" s="53"/>
      <c r="I545" s="53"/>
      <c r="J545" s="53"/>
      <c r="K545" s="53"/>
      <c r="L545" s="53">
        <f t="shared" si="2"/>
        <v>518613.8</v>
      </c>
      <c r="M545" s="53">
        <f t="shared" si="3"/>
        <v>426634.4</v>
      </c>
      <c r="N545" s="53" t="b">
        <f t="shared" si="4"/>
        <v>1</v>
      </c>
      <c r="O545" s="51">
        <v>543.0</v>
      </c>
      <c r="P545" s="53"/>
      <c r="Q545" s="53"/>
      <c r="R545" s="53"/>
      <c r="S545" s="53"/>
      <c r="T545" s="53"/>
      <c r="U545" s="53"/>
      <c r="V545" s="53"/>
      <c r="W545" s="53"/>
      <c r="X545" s="53"/>
      <c r="Y545" s="53"/>
    </row>
    <row r="546">
      <c r="A546" s="53" t="str">
        <f t="shared" si="1"/>
        <v>TRNMYSSHMYSSK</v>
      </c>
      <c r="B546" s="42" t="s">
        <v>120</v>
      </c>
      <c r="C546" s="42" t="s">
        <v>94</v>
      </c>
      <c r="D546" s="51" t="s">
        <v>108</v>
      </c>
      <c r="E546" s="53"/>
      <c r="F546" s="53"/>
      <c r="G546" s="62"/>
      <c r="H546" s="53"/>
      <c r="I546" s="53"/>
      <c r="J546" s="53"/>
      <c r="K546" s="53"/>
      <c r="L546" s="53">
        <f t="shared" si="2"/>
        <v>519393.2</v>
      </c>
      <c r="M546" s="53">
        <f t="shared" si="3"/>
        <v>426872.2</v>
      </c>
      <c r="N546" s="53" t="b">
        <f t="shared" si="4"/>
        <v>1</v>
      </c>
      <c r="O546" s="51">
        <v>544.0</v>
      </c>
      <c r="P546" s="53"/>
      <c r="Q546" s="53"/>
      <c r="R546" s="53"/>
      <c r="S546" s="53"/>
      <c r="T546" s="53"/>
      <c r="U546" s="53"/>
      <c r="V546" s="53"/>
      <c r="W546" s="53"/>
      <c r="X546" s="53"/>
      <c r="Y546" s="53"/>
    </row>
    <row r="547">
      <c r="A547" s="53" t="str">
        <f t="shared" si="1"/>
        <v>TRNMYSSHPHLLU</v>
      </c>
      <c r="B547" s="19" t="s">
        <v>120</v>
      </c>
      <c r="C547" s="19" t="s">
        <v>204</v>
      </c>
      <c r="D547" s="51" t="s">
        <v>28</v>
      </c>
      <c r="E547" s="53"/>
      <c r="F547" s="53"/>
      <c r="G547" s="62"/>
      <c r="H547" s="53"/>
      <c r="I547" s="53"/>
      <c r="J547" s="53"/>
      <c r="K547" s="53"/>
      <c r="L547" s="53">
        <f t="shared" si="2"/>
        <v>520172.6</v>
      </c>
      <c r="M547" s="53">
        <f t="shared" si="3"/>
        <v>427110</v>
      </c>
      <c r="N547" s="53" t="b">
        <f t="shared" si="4"/>
        <v>1</v>
      </c>
      <c r="O547" s="51">
        <v>545.0</v>
      </c>
      <c r="P547" s="53"/>
      <c r="Q547" s="53"/>
      <c r="R547" s="53"/>
      <c r="S547" s="53"/>
      <c r="T547" s="53"/>
      <c r="U547" s="53"/>
      <c r="V547" s="53"/>
      <c r="W547" s="53"/>
      <c r="X547" s="53"/>
      <c r="Y547" s="53"/>
    </row>
    <row r="548">
      <c r="A548" s="53" t="str">
        <f t="shared" si="1"/>
        <v>TRNNAMXXZAFXX</v>
      </c>
      <c r="B548" s="62" t="s">
        <v>1317</v>
      </c>
      <c r="C548" s="62" t="s">
        <v>353</v>
      </c>
      <c r="D548" s="51" t="s">
        <v>108</v>
      </c>
      <c r="E548" s="53"/>
      <c r="F548" s="53"/>
      <c r="G548" s="62"/>
      <c r="H548" s="53"/>
      <c r="I548" s="53"/>
      <c r="J548" s="53"/>
      <c r="K548" s="53"/>
      <c r="L548" s="53">
        <f t="shared" si="2"/>
        <v>520952</v>
      </c>
      <c r="M548" s="53">
        <f t="shared" si="3"/>
        <v>427347.8</v>
      </c>
      <c r="N548" s="53" t="b">
        <f t="shared" si="4"/>
        <v>1</v>
      </c>
      <c r="O548" s="51">
        <v>546.0</v>
      </c>
      <c r="P548" s="53"/>
      <c r="Q548" s="53"/>
      <c r="R548" s="53"/>
      <c r="S548" s="53"/>
      <c r="T548" s="53"/>
      <c r="U548" s="53"/>
      <c r="V548" s="53"/>
      <c r="W548" s="53"/>
      <c r="X548" s="53"/>
      <c r="Y548" s="53"/>
    </row>
    <row r="549">
      <c r="A549" s="53" t="str">
        <f t="shared" si="1"/>
        <v>TRNNAMXXZMBXX</v>
      </c>
      <c r="B549" s="62" t="s">
        <v>1317</v>
      </c>
      <c r="C549" s="62" t="s">
        <v>1322</v>
      </c>
      <c r="D549" s="51" t="s">
        <v>108</v>
      </c>
      <c r="E549" s="53"/>
      <c r="F549" s="53"/>
      <c r="G549" s="62"/>
      <c r="H549" s="53"/>
      <c r="I549" s="53"/>
      <c r="J549" s="53"/>
      <c r="K549" s="53"/>
      <c r="L549" s="53">
        <f t="shared" si="2"/>
        <v>521731.4</v>
      </c>
      <c r="M549" s="53">
        <f t="shared" si="3"/>
        <v>427585.6</v>
      </c>
      <c r="N549" s="53" t="b">
        <f t="shared" si="4"/>
        <v>1</v>
      </c>
      <c r="O549" s="51">
        <v>547.0</v>
      </c>
      <c r="P549" s="53"/>
      <c r="Q549" s="53"/>
      <c r="R549" s="53"/>
      <c r="S549" s="53"/>
      <c r="T549" s="53"/>
      <c r="U549" s="53"/>
      <c r="V549" s="53"/>
      <c r="W549" s="53"/>
      <c r="X549" s="53"/>
      <c r="Y549" s="53"/>
    </row>
    <row r="550">
      <c r="A550" s="53" t="str">
        <f t="shared" si="1"/>
        <v>TRNNERXXNGAXX</v>
      </c>
      <c r="B550" s="62" t="s">
        <v>344</v>
      </c>
      <c r="C550" s="62" t="s">
        <v>1292</v>
      </c>
      <c r="D550" s="51" t="s">
        <v>108</v>
      </c>
      <c r="E550" s="53"/>
      <c r="F550" s="53"/>
      <c r="G550" s="62"/>
      <c r="H550" s="53"/>
      <c r="I550" s="53"/>
      <c r="J550" s="53"/>
      <c r="K550" s="53"/>
      <c r="L550" s="53">
        <f t="shared" si="2"/>
        <v>522510.8</v>
      </c>
      <c r="M550" s="53">
        <f t="shared" si="3"/>
        <v>427823.4</v>
      </c>
      <c r="N550" s="53" t="b">
        <f t="shared" si="4"/>
        <v>1</v>
      </c>
      <c r="O550" s="51">
        <v>548.0</v>
      </c>
      <c r="P550" s="53"/>
      <c r="Q550" s="53"/>
      <c r="R550" s="53"/>
      <c r="S550" s="53"/>
      <c r="T550" s="53"/>
      <c r="U550" s="53"/>
      <c r="V550" s="53"/>
      <c r="W550" s="53"/>
      <c r="X550" s="53"/>
      <c r="Y550" s="53"/>
    </row>
    <row r="551">
      <c r="A551" s="53" t="str">
        <f t="shared" si="1"/>
        <v>TRNNERXXTCDXX</v>
      </c>
      <c r="B551" s="62" t="s">
        <v>344</v>
      </c>
      <c r="C551" s="62" t="s">
        <v>348</v>
      </c>
      <c r="D551" s="51" t="s">
        <v>108</v>
      </c>
      <c r="E551" s="53"/>
      <c r="F551" s="53"/>
      <c r="G551" s="62"/>
      <c r="H551" s="53"/>
      <c r="I551" s="53"/>
      <c r="J551" s="53"/>
      <c r="K551" s="53"/>
      <c r="L551" s="53">
        <f t="shared" si="2"/>
        <v>523290.2</v>
      </c>
      <c r="M551" s="53">
        <f t="shared" si="3"/>
        <v>428061.2</v>
      </c>
      <c r="N551" s="53" t="b">
        <f t="shared" si="4"/>
        <v>1</v>
      </c>
      <c r="O551" s="51">
        <v>549.0</v>
      </c>
      <c r="P551" s="53"/>
      <c r="Q551" s="53"/>
      <c r="R551" s="53"/>
      <c r="S551" s="53"/>
      <c r="T551" s="53"/>
      <c r="U551" s="53"/>
      <c r="V551" s="53"/>
      <c r="W551" s="53"/>
      <c r="X551" s="53"/>
      <c r="Y551" s="53"/>
    </row>
    <row r="552">
      <c r="A552" s="53" t="str">
        <f t="shared" si="1"/>
        <v>TRNNGAXXTCDXX</v>
      </c>
      <c r="B552" s="62" t="s">
        <v>1292</v>
      </c>
      <c r="C552" s="62" t="s">
        <v>348</v>
      </c>
      <c r="D552" s="51" t="s">
        <v>108</v>
      </c>
      <c r="E552" s="53"/>
      <c r="F552" s="53"/>
      <c r="G552" s="62"/>
      <c r="H552" s="53"/>
      <c r="I552" s="53"/>
      <c r="J552" s="53"/>
      <c r="K552" s="53"/>
      <c r="L552" s="53">
        <f t="shared" si="2"/>
        <v>524069.6</v>
      </c>
      <c r="M552" s="53">
        <f t="shared" si="3"/>
        <v>428299</v>
      </c>
      <c r="N552" s="53" t="b">
        <f t="shared" si="4"/>
        <v>1</v>
      </c>
      <c r="O552" s="51">
        <v>550.0</v>
      </c>
      <c r="P552" s="53"/>
      <c r="Q552" s="53"/>
      <c r="R552" s="53"/>
      <c r="S552" s="53"/>
      <c r="T552" s="53"/>
      <c r="U552" s="53"/>
      <c r="V552" s="53"/>
      <c r="W552" s="53"/>
      <c r="X552" s="53"/>
      <c r="Y552" s="53"/>
    </row>
    <row r="553">
      <c r="A553" s="53" t="str">
        <f t="shared" si="1"/>
        <v>TRNNGAXXTGOXX</v>
      </c>
      <c r="B553" s="62" t="s">
        <v>1292</v>
      </c>
      <c r="C553" s="62" t="s">
        <v>1102</v>
      </c>
      <c r="D553" s="51" t="s">
        <v>108</v>
      </c>
      <c r="E553" s="53"/>
      <c r="F553" s="53"/>
      <c r="G553" s="62"/>
      <c r="H553" s="53"/>
      <c r="I553" s="53"/>
      <c r="J553" s="53"/>
      <c r="K553" s="53"/>
      <c r="L553" s="53">
        <f t="shared" si="2"/>
        <v>524849</v>
      </c>
      <c r="M553" s="53">
        <f t="shared" si="3"/>
        <v>428536.8</v>
      </c>
      <c r="N553" s="53" t="b">
        <f t="shared" si="4"/>
        <v>1</v>
      </c>
      <c r="O553" s="51">
        <v>551.0</v>
      </c>
      <c r="P553" s="53"/>
      <c r="Q553" s="53"/>
      <c r="R553" s="53"/>
      <c r="S553" s="53"/>
      <c r="T553" s="53"/>
      <c r="U553" s="53"/>
      <c r="V553" s="53"/>
      <c r="W553" s="53"/>
      <c r="X553" s="53"/>
      <c r="Y553" s="53"/>
    </row>
    <row r="554">
      <c r="A554" s="53" t="str">
        <f t="shared" si="1"/>
        <v>TRNNLDXXNORXX</v>
      </c>
      <c r="B554" s="62" t="s">
        <v>675</v>
      </c>
      <c r="C554" s="62" t="s">
        <v>1047</v>
      </c>
      <c r="D554" s="51" t="s">
        <v>28</v>
      </c>
      <c r="E554" s="53"/>
      <c r="F554" s="53"/>
      <c r="G554" s="62"/>
      <c r="H554" s="53"/>
      <c r="I554" s="53"/>
      <c r="J554" s="53"/>
      <c r="K554" s="53"/>
      <c r="L554" s="53">
        <f t="shared" si="2"/>
        <v>525628.4</v>
      </c>
      <c r="M554" s="53">
        <f t="shared" si="3"/>
        <v>428774.6</v>
      </c>
      <c r="N554" s="53" t="b">
        <f t="shared" si="4"/>
        <v>1</v>
      </c>
      <c r="O554" s="51">
        <v>552.0</v>
      </c>
      <c r="P554" s="53"/>
      <c r="Q554" s="53"/>
      <c r="R554" s="53"/>
      <c r="S554" s="53"/>
      <c r="T554" s="53"/>
      <c r="U554" s="53"/>
      <c r="V554" s="53"/>
      <c r="W554" s="53"/>
      <c r="X554" s="53"/>
      <c r="Y554" s="53"/>
    </row>
    <row r="555">
      <c r="A555" s="53" t="str">
        <f t="shared" si="1"/>
        <v>TRNNORXXRUSNW</v>
      </c>
      <c r="B555" s="62" t="s">
        <v>1047</v>
      </c>
      <c r="C555" s="62" t="s">
        <v>704</v>
      </c>
      <c r="D555" s="51" t="s">
        <v>108</v>
      </c>
      <c r="E555" s="53"/>
      <c r="F555" s="53"/>
      <c r="G555" s="62"/>
      <c r="H555" s="53"/>
      <c r="I555" s="53"/>
      <c r="J555" s="53"/>
      <c r="K555" s="53"/>
      <c r="L555" s="53">
        <f t="shared" si="2"/>
        <v>526407.8</v>
      </c>
      <c r="M555" s="53">
        <f t="shared" si="3"/>
        <v>429012.4</v>
      </c>
      <c r="N555" s="53" t="b">
        <f t="shared" si="4"/>
        <v>1</v>
      </c>
      <c r="O555" s="51">
        <v>553.0</v>
      </c>
      <c r="P555" s="53"/>
      <c r="Q555" s="53"/>
      <c r="R555" s="53"/>
      <c r="S555" s="53"/>
      <c r="T555" s="53"/>
      <c r="U555" s="53"/>
      <c r="V555" s="53"/>
      <c r="W555" s="53"/>
      <c r="X555" s="53"/>
      <c r="Y555" s="53"/>
    </row>
    <row r="556">
      <c r="A556" s="53" t="str">
        <f t="shared" si="1"/>
        <v>TRNNORXXSWEXX</v>
      </c>
      <c r="B556" s="62" t="s">
        <v>1047</v>
      </c>
      <c r="C556" s="62" t="s">
        <v>1050</v>
      </c>
      <c r="D556" s="51" t="s">
        <v>108</v>
      </c>
      <c r="E556" s="53"/>
      <c r="F556" s="53"/>
      <c r="G556" s="62"/>
      <c r="H556" s="53"/>
      <c r="I556" s="53"/>
      <c r="J556" s="53"/>
      <c r="K556" s="53"/>
      <c r="L556" s="53">
        <f t="shared" si="2"/>
        <v>527187.2</v>
      </c>
      <c r="M556" s="53">
        <f t="shared" si="3"/>
        <v>429250.2</v>
      </c>
      <c r="N556" s="53" t="b">
        <f t="shared" si="4"/>
        <v>1</v>
      </c>
      <c r="O556" s="51">
        <v>554.0</v>
      </c>
      <c r="P556" s="53"/>
      <c r="Q556" s="53"/>
      <c r="R556" s="53"/>
      <c r="S556" s="53"/>
      <c r="T556" s="53"/>
      <c r="U556" s="53"/>
      <c r="V556" s="53"/>
      <c r="W556" s="53"/>
      <c r="X556" s="53"/>
      <c r="Y556" s="53"/>
    </row>
    <row r="557">
      <c r="A557" s="53" t="str">
        <f t="shared" si="1"/>
        <v>TRNOMNXXPAKXX</v>
      </c>
      <c r="B557" s="62" t="s">
        <v>61</v>
      </c>
      <c r="C557" s="62" t="s">
        <v>41</v>
      </c>
      <c r="D557" s="51" t="s">
        <v>28</v>
      </c>
      <c r="E557" s="53"/>
      <c r="F557" s="53"/>
      <c r="G557" s="62"/>
      <c r="H557" s="53"/>
      <c r="I557" s="53"/>
      <c r="J557" s="53"/>
      <c r="K557" s="53"/>
      <c r="L557" s="53">
        <f t="shared" si="2"/>
        <v>527966.6</v>
      </c>
      <c r="M557" s="53">
        <f t="shared" si="3"/>
        <v>429488</v>
      </c>
      <c r="N557" s="53" t="b">
        <f t="shared" si="4"/>
        <v>1</v>
      </c>
      <c r="O557" s="51">
        <v>555.0</v>
      </c>
      <c r="P557" s="53"/>
      <c r="Q557" s="53"/>
      <c r="R557" s="53"/>
      <c r="S557" s="53"/>
      <c r="T557" s="53"/>
      <c r="U557" s="53"/>
      <c r="V557" s="53"/>
      <c r="W557" s="53"/>
      <c r="X557" s="53"/>
      <c r="Y557" s="53"/>
    </row>
    <row r="558">
      <c r="A558" s="53" t="str">
        <f t="shared" si="1"/>
        <v>TRNOMNXXSAUXX</v>
      </c>
      <c r="B558" s="62" t="s">
        <v>61</v>
      </c>
      <c r="C558" s="62" t="s">
        <v>65</v>
      </c>
      <c r="D558" s="51" t="s">
        <v>108</v>
      </c>
      <c r="E558" s="53"/>
      <c r="F558" s="53"/>
      <c r="G558" s="62"/>
      <c r="H558" s="53"/>
      <c r="I558" s="53"/>
      <c r="J558" s="53"/>
      <c r="K558" s="53"/>
      <c r="L558" s="53">
        <f t="shared" si="2"/>
        <v>528746</v>
      </c>
      <c r="M558" s="53">
        <f t="shared" si="3"/>
        <v>429725.8</v>
      </c>
      <c r="N558" s="53" t="b">
        <f t="shared" si="4"/>
        <v>1</v>
      </c>
      <c r="O558" s="51">
        <v>556.0</v>
      </c>
      <c r="P558" s="53"/>
      <c r="Q558" s="53"/>
      <c r="R558" s="53"/>
      <c r="S558" s="53"/>
      <c r="T558" s="53"/>
      <c r="U558" s="53"/>
      <c r="V558" s="53"/>
      <c r="W558" s="53"/>
      <c r="X558" s="53"/>
      <c r="Y558" s="53"/>
    </row>
    <row r="559">
      <c r="A559" s="53" t="str">
        <f t="shared" si="1"/>
        <v>TRNOMNXXYEMXX</v>
      </c>
      <c r="B559" s="62" t="s">
        <v>61</v>
      </c>
      <c r="C559" s="62" t="s">
        <v>364</v>
      </c>
      <c r="D559" s="51" t="s">
        <v>108</v>
      </c>
      <c r="E559" s="53"/>
      <c r="F559" s="53"/>
      <c r="G559" s="62"/>
      <c r="H559" s="53"/>
      <c r="I559" s="53"/>
      <c r="J559" s="53"/>
      <c r="K559" s="53"/>
      <c r="L559" s="53">
        <f t="shared" si="2"/>
        <v>529525.4</v>
      </c>
      <c r="M559" s="53">
        <f t="shared" si="3"/>
        <v>429963.6</v>
      </c>
      <c r="N559" s="53" t="b">
        <f t="shared" si="4"/>
        <v>1</v>
      </c>
      <c r="O559" s="51">
        <v>557.0</v>
      </c>
      <c r="P559" s="53"/>
      <c r="Q559" s="53"/>
      <c r="R559" s="53"/>
      <c r="S559" s="53"/>
      <c r="T559" s="53"/>
      <c r="U559" s="53"/>
      <c r="V559" s="53"/>
      <c r="W559" s="53"/>
      <c r="X559" s="53"/>
      <c r="Y559" s="53"/>
    </row>
    <row r="560">
      <c r="A560" s="53" t="str">
        <f t="shared" si="1"/>
        <v>TRNPAKXXTJKXX</v>
      </c>
      <c r="B560" s="42" t="s">
        <v>41</v>
      </c>
      <c r="C560" s="42" t="s">
        <v>214</v>
      </c>
      <c r="D560" s="51" t="s">
        <v>108</v>
      </c>
      <c r="E560" s="53"/>
      <c r="F560" s="53"/>
      <c r="G560" s="62"/>
      <c r="H560" s="53"/>
      <c r="I560" s="53"/>
      <c r="J560" s="53"/>
      <c r="K560" s="53"/>
      <c r="L560" s="53">
        <f t="shared" si="2"/>
        <v>530304.8</v>
      </c>
      <c r="M560" s="53">
        <f t="shared" si="3"/>
        <v>430201.4</v>
      </c>
      <c r="N560" s="53" t="b">
        <f t="shared" si="4"/>
        <v>1</v>
      </c>
      <c r="O560" s="51">
        <v>558.0</v>
      </c>
      <c r="P560" s="53"/>
      <c r="Q560" s="53"/>
      <c r="R560" s="53"/>
      <c r="S560" s="53"/>
      <c r="T560" s="53"/>
      <c r="U560" s="53"/>
      <c r="V560" s="53"/>
      <c r="W560" s="53"/>
      <c r="X560" s="53"/>
      <c r="Y560" s="53"/>
    </row>
    <row r="561">
      <c r="A561" s="53" t="str">
        <f t="shared" si="1"/>
        <v>TRNPHLLUPHLVI</v>
      </c>
      <c r="B561" s="19" t="s">
        <v>204</v>
      </c>
      <c r="C561" s="19" t="s">
        <v>207</v>
      </c>
      <c r="D561" s="51" t="s">
        <v>28</v>
      </c>
      <c r="E561" s="53"/>
      <c r="F561" s="53"/>
      <c r="G561" s="62"/>
      <c r="H561" s="53"/>
      <c r="I561" s="53"/>
      <c r="J561" s="53"/>
      <c r="K561" s="53"/>
      <c r="L561" s="53">
        <f t="shared" si="2"/>
        <v>531084.2</v>
      </c>
      <c r="M561" s="53">
        <f t="shared" si="3"/>
        <v>430439.2</v>
      </c>
      <c r="N561" s="53" t="b">
        <f t="shared" si="4"/>
        <v>1</v>
      </c>
      <c r="O561" s="51">
        <v>559.0</v>
      </c>
      <c r="P561" s="53"/>
      <c r="Q561" s="53"/>
      <c r="R561" s="53"/>
      <c r="S561" s="53"/>
      <c r="T561" s="53"/>
      <c r="U561" s="53"/>
      <c r="V561" s="53"/>
      <c r="W561" s="53"/>
      <c r="X561" s="53"/>
      <c r="Y561" s="53"/>
    </row>
    <row r="562">
      <c r="A562" s="53" t="str">
        <f t="shared" si="1"/>
        <v>TRNPHLMIPHLVI</v>
      </c>
      <c r="B562" s="42" t="s">
        <v>209</v>
      </c>
      <c r="C562" s="42" t="s">
        <v>207</v>
      </c>
      <c r="D562" s="51" t="s">
        <v>28</v>
      </c>
      <c r="E562" s="53"/>
      <c r="F562" s="53"/>
      <c r="G562" s="62"/>
      <c r="H562" s="53"/>
      <c r="I562" s="53"/>
      <c r="J562" s="53"/>
      <c r="K562" s="53"/>
      <c r="L562" s="53">
        <f t="shared" si="2"/>
        <v>531863.6</v>
      </c>
      <c r="M562" s="53">
        <f t="shared" si="3"/>
        <v>430677</v>
      </c>
      <c r="N562" s="53" t="b">
        <f t="shared" si="4"/>
        <v>1</v>
      </c>
      <c r="O562" s="51">
        <v>560.0</v>
      </c>
      <c r="P562" s="53"/>
      <c r="Q562" s="53"/>
      <c r="R562" s="53"/>
      <c r="S562" s="53"/>
      <c r="T562" s="53"/>
      <c r="U562" s="53"/>
      <c r="V562" s="53"/>
      <c r="W562" s="53"/>
      <c r="X562" s="53"/>
      <c r="Y562" s="53"/>
    </row>
    <row r="563">
      <c r="A563" s="53" t="str">
        <f t="shared" si="1"/>
        <v>TRNPOLXXSVKXX</v>
      </c>
      <c r="B563" s="62" t="s">
        <v>696</v>
      </c>
      <c r="C563" s="62" t="s">
        <v>657</v>
      </c>
      <c r="D563" s="51" t="s">
        <v>108</v>
      </c>
      <c r="E563" s="53"/>
      <c r="F563" s="53"/>
      <c r="G563" s="62"/>
      <c r="H563" s="53"/>
      <c r="I563" s="53"/>
      <c r="J563" s="53"/>
      <c r="K563" s="53"/>
      <c r="L563" s="53">
        <f t="shared" si="2"/>
        <v>532643</v>
      </c>
      <c r="M563" s="53">
        <f t="shared" si="3"/>
        <v>430914.8</v>
      </c>
      <c r="N563" s="53" t="b">
        <f t="shared" si="4"/>
        <v>1</v>
      </c>
      <c r="O563" s="51">
        <v>561.0</v>
      </c>
      <c r="P563" s="53"/>
      <c r="Q563" s="53"/>
      <c r="R563" s="53"/>
      <c r="S563" s="53"/>
      <c r="T563" s="53"/>
      <c r="U563" s="53"/>
      <c r="V563" s="53"/>
      <c r="W563" s="53"/>
      <c r="X563" s="53"/>
      <c r="Y563" s="53"/>
    </row>
    <row r="564">
      <c r="A564" s="53" t="str">
        <f t="shared" si="1"/>
        <v>TRNPOLXXSWEXX</v>
      </c>
      <c r="B564" s="62" t="s">
        <v>696</v>
      </c>
      <c r="C564" s="62" t="s">
        <v>1050</v>
      </c>
      <c r="D564" s="51" t="s">
        <v>28</v>
      </c>
      <c r="E564" s="53"/>
      <c r="F564" s="53"/>
      <c r="G564" s="62"/>
      <c r="H564" s="53"/>
      <c r="I564" s="53"/>
      <c r="J564" s="53"/>
      <c r="K564" s="53"/>
      <c r="L564" s="53">
        <f t="shared" si="2"/>
        <v>533422.4</v>
      </c>
      <c r="M564" s="53">
        <f t="shared" si="3"/>
        <v>431152.6</v>
      </c>
      <c r="N564" s="53" t="b">
        <f t="shared" si="4"/>
        <v>1</v>
      </c>
      <c r="O564" s="51">
        <v>562.0</v>
      </c>
      <c r="P564" s="53"/>
      <c r="Q564" s="53"/>
      <c r="R564" s="53"/>
      <c r="S564" s="53"/>
      <c r="T564" s="53"/>
      <c r="U564" s="53"/>
      <c r="V564" s="53"/>
      <c r="W564" s="53"/>
      <c r="X564" s="53"/>
      <c r="Y564" s="53"/>
    </row>
    <row r="565">
      <c r="A565" s="53" t="str">
        <f t="shared" si="1"/>
        <v>TRNPOLXXUKRXX</v>
      </c>
      <c r="B565" s="62" t="s">
        <v>696</v>
      </c>
      <c r="C565" s="62" t="s">
        <v>707</v>
      </c>
      <c r="D565" s="51" t="s">
        <v>108</v>
      </c>
      <c r="E565" s="53"/>
      <c r="F565" s="53"/>
      <c r="G565" s="62"/>
      <c r="H565" s="53"/>
      <c r="I565" s="53"/>
      <c r="J565" s="53"/>
      <c r="K565" s="53"/>
      <c r="L565" s="53">
        <f t="shared" si="2"/>
        <v>534201.8</v>
      </c>
      <c r="M565" s="53">
        <f t="shared" si="3"/>
        <v>431390.4</v>
      </c>
      <c r="N565" s="53" t="b">
        <f t="shared" si="4"/>
        <v>1</v>
      </c>
      <c r="O565" s="51">
        <v>563.0</v>
      </c>
      <c r="P565" s="53"/>
      <c r="Q565" s="53"/>
      <c r="R565" s="53"/>
      <c r="S565" s="53"/>
      <c r="T565" s="53"/>
      <c r="U565" s="53"/>
      <c r="V565" s="53"/>
      <c r="W565" s="53"/>
      <c r="X565" s="53"/>
      <c r="Y565" s="53"/>
    </row>
    <row r="566">
      <c r="A566" s="53" t="str">
        <f t="shared" si="1"/>
        <v>TRNPRKXXRUSFE</v>
      </c>
      <c r="B566" s="62" t="s">
        <v>328</v>
      </c>
      <c r="C566" s="62" t="s">
        <v>243</v>
      </c>
      <c r="D566" s="51" t="s">
        <v>108</v>
      </c>
      <c r="E566" s="53"/>
      <c r="F566" s="53"/>
      <c r="G566" s="62"/>
      <c r="H566" s="53"/>
      <c r="I566" s="53"/>
      <c r="J566" s="53"/>
      <c r="K566" s="53"/>
      <c r="L566" s="53">
        <f t="shared" si="2"/>
        <v>534981.2</v>
      </c>
      <c r="M566" s="53">
        <f t="shared" si="3"/>
        <v>431628.2</v>
      </c>
      <c r="N566" s="53" t="b">
        <f t="shared" si="4"/>
        <v>1</v>
      </c>
      <c r="O566" s="51">
        <v>564.0</v>
      </c>
      <c r="P566" s="53"/>
      <c r="Q566" s="53"/>
      <c r="R566" s="53"/>
      <c r="S566" s="53"/>
      <c r="T566" s="53"/>
      <c r="U566" s="53"/>
      <c r="V566" s="53"/>
      <c r="W566" s="53"/>
      <c r="X566" s="53"/>
      <c r="Y566" s="53"/>
    </row>
    <row r="567">
      <c r="A567" s="53" t="str">
        <f t="shared" si="1"/>
        <v>TRNQATXXSAUXX</v>
      </c>
      <c r="B567" s="62" t="s">
        <v>369</v>
      </c>
      <c r="C567" s="62" t="s">
        <v>65</v>
      </c>
      <c r="D567" s="51" t="s">
        <v>108</v>
      </c>
      <c r="E567" s="53"/>
      <c r="F567" s="53"/>
      <c r="G567" s="62"/>
      <c r="H567" s="53"/>
      <c r="I567" s="53"/>
      <c r="J567" s="53"/>
      <c r="K567" s="53"/>
      <c r="L567" s="53">
        <f t="shared" si="2"/>
        <v>535760.6</v>
      </c>
      <c r="M567" s="53">
        <f t="shared" si="3"/>
        <v>431866</v>
      </c>
      <c r="N567" s="53" t="b">
        <f t="shared" si="4"/>
        <v>1</v>
      </c>
      <c r="O567" s="51">
        <v>565.0</v>
      </c>
      <c r="P567" s="53"/>
      <c r="Q567" s="53"/>
      <c r="R567" s="53"/>
      <c r="S567" s="53"/>
      <c r="T567" s="53"/>
      <c r="U567" s="53"/>
      <c r="V567" s="53"/>
      <c r="W567" s="53"/>
      <c r="X567" s="53"/>
      <c r="Y567" s="53"/>
    </row>
    <row r="568">
      <c r="A568" s="53" t="str">
        <f t="shared" si="1"/>
        <v>TRNROUXXSRBXX</v>
      </c>
      <c r="B568" s="62" t="s">
        <v>680</v>
      </c>
      <c r="C568" s="62" t="s">
        <v>637</v>
      </c>
      <c r="D568" s="51" t="s">
        <v>108</v>
      </c>
      <c r="E568" s="53"/>
      <c r="F568" s="53"/>
      <c r="G568" s="62"/>
      <c r="H568" s="53"/>
      <c r="I568" s="53"/>
      <c r="J568" s="53"/>
      <c r="K568" s="53"/>
      <c r="L568" s="53">
        <f t="shared" si="2"/>
        <v>536540</v>
      </c>
      <c r="M568" s="53">
        <f t="shared" si="3"/>
        <v>432103.8</v>
      </c>
      <c r="N568" s="53" t="b">
        <f t="shared" si="4"/>
        <v>1</v>
      </c>
      <c r="O568" s="51">
        <v>566.0</v>
      </c>
      <c r="P568" s="53"/>
      <c r="Q568" s="53"/>
      <c r="R568" s="53"/>
      <c r="S568" s="53"/>
      <c r="T568" s="53"/>
      <c r="U568" s="53"/>
      <c r="V568" s="53"/>
      <c r="W568" s="53"/>
      <c r="X568" s="53"/>
      <c r="Y568" s="53"/>
    </row>
    <row r="569">
      <c r="A569" s="53" t="str">
        <f t="shared" si="1"/>
        <v>TRNROUXXUKRXX</v>
      </c>
      <c r="B569" s="62" t="s">
        <v>680</v>
      </c>
      <c r="C569" s="62" t="s">
        <v>707</v>
      </c>
      <c r="D569" s="51" t="s">
        <v>108</v>
      </c>
      <c r="E569" s="53"/>
      <c r="F569" s="53"/>
      <c r="G569" s="65"/>
      <c r="H569" s="53"/>
      <c r="I569" s="53"/>
      <c r="J569" s="53"/>
      <c r="K569" s="53"/>
      <c r="L569" s="53">
        <f t="shared" si="2"/>
        <v>537319.4</v>
      </c>
      <c r="M569" s="53">
        <f t="shared" si="3"/>
        <v>432341.6</v>
      </c>
      <c r="N569" s="53" t="b">
        <f t="shared" si="4"/>
        <v>1</v>
      </c>
      <c r="O569" s="51">
        <v>567.0</v>
      </c>
      <c r="P569" s="53"/>
      <c r="Q569" s="53"/>
      <c r="R569" s="53"/>
      <c r="S569" s="53"/>
      <c r="T569" s="53"/>
      <c r="U569" s="53"/>
      <c r="V569" s="53"/>
      <c r="W569" s="53"/>
      <c r="X569" s="53"/>
      <c r="Y569" s="53"/>
    </row>
    <row r="570">
      <c r="A570" s="53" t="str">
        <f t="shared" si="1"/>
        <v>TRNRUSCERUSMV</v>
      </c>
      <c r="B570" s="62" t="s">
        <v>699</v>
      </c>
      <c r="C570" s="62" t="s">
        <v>1169</v>
      </c>
      <c r="D570" s="51" t="s">
        <v>108</v>
      </c>
      <c r="E570" s="53"/>
      <c r="F570" s="53"/>
      <c r="G570" s="65"/>
      <c r="H570" s="53"/>
      <c r="I570" s="53"/>
      <c r="J570" s="53"/>
      <c r="K570" s="53"/>
      <c r="L570" s="53">
        <f t="shared" si="2"/>
        <v>538098.8</v>
      </c>
      <c r="M570" s="53">
        <f t="shared" si="3"/>
        <v>432579.4</v>
      </c>
      <c r="N570" s="53" t="b">
        <f t="shared" si="4"/>
        <v>1</v>
      </c>
      <c r="O570" s="51">
        <v>568.0</v>
      </c>
      <c r="P570" s="53"/>
      <c r="Q570" s="53"/>
      <c r="R570" s="53"/>
      <c r="S570" s="53"/>
      <c r="T570" s="53"/>
      <c r="U570" s="53"/>
      <c r="V570" s="53"/>
      <c r="W570" s="53"/>
      <c r="X570" s="53"/>
      <c r="Y570" s="53"/>
    </row>
    <row r="571">
      <c r="A571" s="53" t="str">
        <f t="shared" si="1"/>
        <v>TRNRUSCERUSNW</v>
      </c>
      <c r="B571" s="62" t="s">
        <v>699</v>
      </c>
      <c r="C571" s="62" t="s">
        <v>704</v>
      </c>
      <c r="D571" s="51" t="s">
        <v>108</v>
      </c>
      <c r="E571" s="53"/>
      <c r="F571" s="53"/>
      <c r="G571" s="65"/>
      <c r="H571" s="53"/>
      <c r="I571" s="53"/>
      <c r="J571" s="53"/>
      <c r="K571" s="53"/>
      <c r="L571" s="53">
        <f t="shared" si="2"/>
        <v>538878.2</v>
      </c>
      <c r="M571" s="53">
        <f t="shared" si="3"/>
        <v>432817.2</v>
      </c>
      <c r="N571" s="53" t="b">
        <f t="shared" si="4"/>
        <v>1</v>
      </c>
      <c r="O571" s="51">
        <v>569.0</v>
      </c>
      <c r="P571" s="53"/>
      <c r="Q571" s="53"/>
      <c r="R571" s="53"/>
      <c r="S571" s="53"/>
      <c r="T571" s="53"/>
      <c r="U571" s="53"/>
      <c r="V571" s="53"/>
      <c r="W571" s="53"/>
      <c r="X571" s="53"/>
      <c r="Y571" s="53"/>
    </row>
    <row r="572">
      <c r="A572" s="53" t="str">
        <f t="shared" si="1"/>
        <v>TRNRUSCERUSSO</v>
      </c>
      <c r="B572" s="62" t="s">
        <v>699</v>
      </c>
      <c r="C572" s="62" t="s">
        <v>665</v>
      </c>
      <c r="D572" s="51" t="s">
        <v>108</v>
      </c>
      <c r="E572" s="53"/>
      <c r="F572" s="53"/>
      <c r="G572" s="65"/>
      <c r="H572" s="53"/>
      <c r="I572" s="53"/>
      <c r="J572" s="53"/>
      <c r="K572" s="53"/>
      <c r="L572" s="53">
        <f t="shared" si="2"/>
        <v>539657.6</v>
      </c>
      <c r="M572" s="53">
        <f t="shared" si="3"/>
        <v>433055</v>
      </c>
      <c r="N572" s="53" t="b">
        <f t="shared" si="4"/>
        <v>1</v>
      </c>
      <c r="O572" s="51">
        <v>570.0</v>
      </c>
      <c r="P572" s="53"/>
      <c r="Q572" s="53"/>
      <c r="R572" s="53"/>
      <c r="S572" s="53"/>
      <c r="T572" s="53"/>
      <c r="U572" s="53"/>
      <c r="V572" s="53"/>
      <c r="W572" s="53"/>
      <c r="X572" s="53"/>
      <c r="Y572" s="53"/>
    </row>
    <row r="573">
      <c r="A573" s="53" t="str">
        <f t="shared" si="1"/>
        <v>TRNRUSCEUKRXX</v>
      </c>
      <c r="B573" s="62" t="s">
        <v>699</v>
      </c>
      <c r="C573" s="62" t="s">
        <v>707</v>
      </c>
      <c r="D573" s="51" t="s">
        <v>108</v>
      </c>
      <c r="E573" s="53"/>
      <c r="F573" s="53"/>
      <c r="G573" s="65"/>
      <c r="H573" s="53"/>
      <c r="I573" s="53"/>
      <c r="J573" s="53"/>
      <c r="K573" s="53"/>
      <c r="L573" s="53">
        <f t="shared" si="2"/>
        <v>540437</v>
      </c>
      <c r="M573" s="53">
        <f t="shared" si="3"/>
        <v>433292.8</v>
      </c>
      <c r="N573" s="53" t="b">
        <f t="shared" si="4"/>
        <v>1</v>
      </c>
      <c r="O573" s="51">
        <v>571.0</v>
      </c>
      <c r="P573" s="53"/>
      <c r="Q573" s="53"/>
      <c r="R573" s="53"/>
      <c r="S573" s="53"/>
      <c r="T573" s="53"/>
      <c r="U573" s="53"/>
      <c r="V573" s="53"/>
      <c r="W573" s="53"/>
      <c r="X573" s="53"/>
      <c r="Y573" s="53"/>
    </row>
    <row r="574">
      <c r="A574" s="53" t="str">
        <f t="shared" si="1"/>
        <v>TRNRUSFERUSSI</v>
      </c>
      <c r="B574" s="62" t="s">
        <v>243</v>
      </c>
      <c r="C574" s="62" t="s">
        <v>905</v>
      </c>
      <c r="D574" s="51" t="s">
        <v>108</v>
      </c>
      <c r="E574" s="53"/>
      <c r="F574" s="53"/>
      <c r="G574" s="65"/>
      <c r="H574" s="53"/>
      <c r="I574" s="53"/>
      <c r="J574" s="53"/>
      <c r="K574" s="53"/>
      <c r="L574" s="53">
        <f t="shared" si="2"/>
        <v>541216.4</v>
      </c>
      <c r="M574" s="53">
        <f t="shared" si="3"/>
        <v>433530.6</v>
      </c>
      <c r="N574" s="53" t="b">
        <f t="shared" si="4"/>
        <v>1</v>
      </c>
      <c r="O574" s="51">
        <v>572.0</v>
      </c>
      <c r="P574" s="53"/>
      <c r="Q574" s="53"/>
      <c r="R574" s="53"/>
      <c r="S574" s="53"/>
      <c r="T574" s="53"/>
      <c r="U574" s="53"/>
      <c r="V574" s="53"/>
      <c r="W574" s="53"/>
      <c r="X574" s="53"/>
      <c r="Y574" s="53"/>
    </row>
    <row r="575">
      <c r="A575" s="53" t="str">
        <f t="shared" si="1"/>
        <v>TRNRUSMVRUSUR</v>
      </c>
      <c r="B575" s="62" t="s">
        <v>1169</v>
      </c>
      <c r="C575" s="62" t="s">
        <v>1173</v>
      </c>
      <c r="D575" s="51" t="s">
        <v>108</v>
      </c>
      <c r="E575" s="53"/>
      <c r="F575" s="53"/>
      <c r="G575" s="65"/>
      <c r="H575" s="53"/>
      <c r="I575" s="53"/>
      <c r="J575" s="53"/>
      <c r="K575" s="53"/>
      <c r="L575" s="53">
        <f t="shared" si="2"/>
        <v>541995.8</v>
      </c>
      <c r="M575" s="53">
        <f t="shared" si="3"/>
        <v>433768.4</v>
      </c>
      <c r="N575" s="53" t="b">
        <f t="shared" si="4"/>
        <v>1</v>
      </c>
      <c r="O575" s="51">
        <v>573.0</v>
      </c>
      <c r="P575" s="53"/>
      <c r="Q575" s="53"/>
      <c r="R575" s="53"/>
      <c r="S575" s="53"/>
      <c r="T575" s="53"/>
      <c r="U575" s="53"/>
      <c r="V575" s="53"/>
      <c r="W575" s="53"/>
      <c r="X575" s="53"/>
      <c r="Y575" s="53"/>
    </row>
    <row r="576">
      <c r="A576" s="53" t="str">
        <f t="shared" si="1"/>
        <v>TRNRUSNWRUSUR</v>
      </c>
      <c r="B576" s="62" t="s">
        <v>704</v>
      </c>
      <c r="C576" s="62" t="s">
        <v>1173</v>
      </c>
      <c r="D576" s="51" t="s">
        <v>108</v>
      </c>
      <c r="E576" s="53"/>
      <c r="F576" s="53"/>
      <c r="G576" s="65"/>
      <c r="H576" s="53"/>
      <c r="I576" s="53"/>
      <c r="J576" s="53"/>
      <c r="K576" s="53"/>
      <c r="L576" s="53">
        <f t="shared" si="2"/>
        <v>542775.2</v>
      </c>
      <c r="M576" s="53">
        <f t="shared" si="3"/>
        <v>434006.2</v>
      </c>
      <c r="N576" s="53" t="b">
        <f t="shared" si="4"/>
        <v>1</v>
      </c>
      <c r="O576" s="51">
        <v>574.0</v>
      </c>
      <c r="P576" s="53"/>
      <c r="Q576" s="53"/>
      <c r="R576" s="53"/>
      <c r="S576" s="53"/>
      <c r="T576" s="53"/>
      <c r="U576" s="53"/>
      <c r="V576" s="53"/>
      <c r="W576" s="53"/>
      <c r="X576" s="53"/>
      <c r="Y576" s="53"/>
    </row>
    <row r="577">
      <c r="A577" s="53" t="str">
        <f t="shared" si="1"/>
        <v>TRNRUSSIRUSUR</v>
      </c>
      <c r="B577" s="62" t="s">
        <v>905</v>
      </c>
      <c r="C577" s="62" t="s">
        <v>1173</v>
      </c>
      <c r="D577" s="51" t="s">
        <v>108</v>
      </c>
      <c r="E577" s="53"/>
      <c r="F577" s="53"/>
      <c r="G577" s="65"/>
      <c r="H577" s="53"/>
      <c r="I577" s="53"/>
      <c r="J577" s="53"/>
      <c r="K577" s="53"/>
      <c r="L577" s="53">
        <f t="shared" si="2"/>
        <v>543554.6</v>
      </c>
      <c r="M577" s="53">
        <f t="shared" si="3"/>
        <v>434244</v>
      </c>
      <c r="N577" s="53" t="b">
        <f t="shared" si="4"/>
        <v>1</v>
      </c>
      <c r="O577" s="51">
        <v>575.0</v>
      </c>
      <c r="P577" s="53"/>
      <c r="Q577" s="53"/>
      <c r="R577" s="53"/>
      <c r="S577" s="53"/>
      <c r="T577" s="53"/>
      <c r="U577" s="53"/>
      <c r="V577" s="53"/>
      <c r="W577" s="53"/>
      <c r="X577" s="53"/>
      <c r="Y577" s="53"/>
    </row>
    <row r="578">
      <c r="A578" s="53" t="str">
        <f t="shared" si="1"/>
        <v>TRNRUSSOUKRXX</v>
      </c>
      <c r="B578" s="62" t="s">
        <v>665</v>
      </c>
      <c r="C578" s="62" t="s">
        <v>707</v>
      </c>
      <c r="D578" s="51" t="s">
        <v>108</v>
      </c>
      <c r="E578" s="53"/>
      <c r="F578" s="53"/>
      <c r="G578" s="65"/>
      <c r="H578" s="53"/>
      <c r="I578" s="53"/>
      <c r="J578" s="53"/>
      <c r="K578" s="53"/>
      <c r="L578" s="53">
        <f t="shared" si="2"/>
        <v>544334</v>
      </c>
      <c r="M578" s="53">
        <f t="shared" si="3"/>
        <v>434481.8</v>
      </c>
      <c r="N578" s="53" t="b">
        <f t="shared" si="4"/>
        <v>1</v>
      </c>
      <c r="O578" s="51">
        <v>576.0</v>
      </c>
      <c r="P578" s="53"/>
      <c r="Q578" s="53"/>
      <c r="R578" s="53"/>
      <c r="S578" s="53"/>
      <c r="T578" s="53"/>
      <c r="U578" s="53"/>
      <c r="V578" s="53"/>
      <c r="W578" s="53"/>
      <c r="X578" s="53"/>
      <c r="Y578" s="53"/>
    </row>
    <row r="579">
      <c r="A579" s="53" t="str">
        <f t="shared" si="1"/>
        <v>TRNRWAXXTZAXX</v>
      </c>
      <c r="B579" s="62" t="s">
        <v>1331</v>
      </c>
      <c r="C579" s="62" t="s">
        <v>1334</v>
      </c>
      <c r="D579" s="51" t="s">
        <v>108</v>
      </c>
      <c r="E579" s="53"/>
      <c r="F579" s="53"/>
      <c r="G579" s="65"/>
      <c r="H579" s="53"/>
      <c r="I579" s="53"/>
      <c r="J579" s="53"/>
      <c r="K579" s="53"/>
      <c r="L579" s="53">
        <f t="shared" si="2"/>
        <v>545113.4</v>
      </c>
      <c r="M579" s="53">
        <f t="shared" si="3"/>
        <v>434719.6</v>
      </c>
      <c r="N579" s="53" t="b">
        <f t="shared" si="4"/>
        <v>1</v>
      </c>
      <c r="O579" s="51">
        <v>577.0</v>
      </c>
      <c r="P579" s="53"/>
      <c r="Q579" s="53"/>
      <c r="R579" s="53"/>
      <c r="S579" s="53"/>
      <c r="T579" s="53"/>
      <c r="U579" s="53"/>
      <c r="V579" s="53"/>
      <c r="W579" s="53"/>
      <c r="X579" s="53"/>
      <c r="Y579" s="53"/>
    </row>
    <row r="580">
      <c r="A580" s="53" t="str">
        <f t="shared" si="1"/>
        <v>TRNRWAXXUGAXX</v>
      </c>
      <c r="B580" s="62" t="s">
        <v>1331</v>
      </c>
      <c r="C580" s="62" t="s">
        <v>1406</v>
      </c>
      <c r="D580" s="51" t="s">
        <v>108</v>
      </c>
      <c r="E580" s="53"/>
      <c r="F580" s="53"/>
      <c r="G580" s="65"/>
      <c r="H580" s="53"/>
      <c r="I580" s="53"/>
      <c r="J580" s="53"/>
      <c r="K580" s="53"/>
      <c r="L580" s="53">
        <f t="shared" si="2"/>
        <v>545892.8</v>
      </c>
      <c r="M580" s="53">
        <f t="shared" si="3"/>
        <v>434957.4</v>
      </c>
      <c r="N580" s="53" t="b">
        <f t="shared" si="4"/>
        <v>1</v>
      </c>
      <c r="O580" s="51">
        <v>578.0</v>
      </c>
      <c r="P580" s="53"/>
      <c r="Q580" s="53"/>
      <c r="R580" s="53"/>
      <c r="S580" s="53"/>
      <c r="T580" s="53"/>
      <c r="U580" s="53"/>
      <c r="V580" s="53"/>
      <c r="W580" s="53"/>
      <c r="X580" s="53"/>
      <c r="Y580" s="53"/>
    </row>
    <row r="581">
      <c r="A581" s="53" t="str">
        <f t="shared" si="1"/>
        <v>TRNSAUXXSDNXX</v>
      </c>
      <c r="B581" s="62" t="s">
        <v>65</v>
      </c>
      <c r="C581" s="62" t="s">
        <v>300</v>
      </c>
      <c r="D581" s="51" t="s">
        <v>28</v>
      </c>
      <c r="E581" s="53"/>
      <c r="F581" s="53"/>
      <c r="G581" s="65"/>
      <c r="H581" s="53"/>
      <c r="I581" s="53"/>
      <c r="J581" s="53"/>
      <c r="K581" s="53"/>
      <c r="L581" s="53">
        <f t="shared" si="2"/>
        <v>546672.2</v>
      </c>
      <c r="M581" s="53">
        <f t="shared" si="3"/>
        <v>435195.2</v>
      </c>
      <c r="N581" s="53" t="b">
        <f t="shared" si="4"/>
        <v>1</v>
      </c>
      <c r="O581" s="51">
        <v>579.0</v>
      </c>
      <c r="P581" s="53"/>
      <c r="Q581" s="53"/>
      <c r="R581" s="53"/>
      <c r="S581" s="53"/>
      <c r="T581" s="53"/>
      <c r="U581" s="53"/>
      <c r="V581" s="53"/>
      <c r="W581" s="53"/>
      <c r="X581" s="53"/>
      <c r="Y581" s="53"/>
    </row>
    <row r="582">
      <c r="A582" s="53" t="str">
        <f t="shared" si="1"/>
        <v>TRNSAUXXYEMXX</v>
      </c>
      <c r="B582" s="62" t="s">
        <v>65</v>
      </c>
      <c r="C582" s="62" t="s">
        <v>364</v>
      </c>
      <c r="D582" s="51" t="s">
        <v>108</v>
      </c>
      <c r="E582" s="53"/>
      <c r="F582" s="53"/>
      <c r="G582" s="65"/>
      <c r="H582" s="53"/>
      <c r="I582" s="53"/>
      <c r="J582" s="53"/>
      <c r="K582" s="53"/>
      <c r="L582" s="53">
        <f t="shared" si="2"/>
        <v>547451.6</v>
      </c>
      <c r="M582" s="53">
        <f t="shared" si="3"/>
        <v>435433</v>
      </c>
      <c r="N582" s="53" t="b">
        <f t="shared" si="4"/>
        <v>1</v>
      </c>
      <c r="O582" s="51">
        <v>580.0</v>
      </c>
      <c r="P582" s="53"/>
      <c r="Q582" s="53"/>
      <c r="R582" s="53"/>
      <c r="S582" s="53"/>
      <c r="T582" s="53"/>
      <c r="U582" s="53"/>
      <c r="V582" s="53"/>
      <c r="W582" s="53"/>
      <c r="X582" s="53"/>
      <c r="Y582" s="53"/>
    </row>
    <row r="583">
      <c r="A583" s="53" t="str">
        <f t="shared" si="1"/>
        <v>TRNSDNXXTCDXX</v>
      </c>
      <c r="B583" s="62" t="s">
        <v>300</v>
      </c>
      <c r="C583" s="62" t="s">
        <v>348</v>
      </c>
      <c r="D583" s="51" t="s">
        <v>108</v>
      </c>
      <c r="E583" s="53"/>
      <c r="F583" s="53"/>
      <c r="H583" s="53"/>
      <c r="I583" s="53"/>
      <c r="J583" s="53"/>
      <c r="K583" s="53"/>
      <c r="L583" s="53">
        <f t="shared" si="2"/>
        <v>548231</v>
      </c>
      <c r="M583" s="53">
        <f t="shared" si="3"/>
        <v>435670.8</v>
      </c>
      <c r="N583" s="53" t="b">
        <f t="shared" si="4"/>
        <v>1</v>
      </c>
      <c r="O583" s="51">
        <v>581.0</v>
      </c>
      <c r="P583" s="53"/>
      <c r="Q583" s="53"/>
      <c r="R583" s="53"/>
      <c r="S583" s="53"/>
      <c r="T583" s="53"/>
      <c r="U583" s="53"/>
      <c r="V583" s="53"/>
      <c r="W583" s="53"/>
      <c r="X583" s="53"/>
      <c r="Y583" s="53"/>
    </row>
    <row r="584">
      <c r="A584" s="53" t="str">
        <f t="shared" si="1"/>
        <v>TRNSOMXXYEMXX</v>
      </c>
      <c r="B584" s="62" t="s">
        <v>377</v>
      </c>
      <c r="C584" s="62" t="s">
        <v>364</v>
      </c>
      <c r="D584" s="51" t="s">
        <v>28</v>
      </c>
      <c r="E584" s="53"/>
      <c r="F584" s="53"/>
      <c r="H584" s="53"/>
      <c r="I584" s="53"/>
      <c r="J584" s="53"/>
      <c r="K584" s="53"/>
      <c r="L584" s="53">
        <f t="shared" si="2"/>
        <v>549010.4</v>
      </c>
      <c r="M584" s="53">
        <f t="shared" si="3"/>
        <v>435908.6</v>
      </c>
      <c r="N584" s="53" t="b">
        <f t="shared" si="4"/>
        <v>1</v>
      </c>
      <c r="O584" s="51">
        <v>582.0</v>
      </c>
      <c r="P584" s="53"/>
      <c r="Q584" s="53"/>
      <c r="R584" s="53"/>
      <c r="S584" s="53"/>
      <c r="T584" s="53"/>
      <c r="U584" s="53"/>
      <c r="V584" s="53"/>
      <c r="W584" s="53"/>
      <c r="X584" s="53"/>
      <c r="Y584" s="53"/>
    </row>
    <row r="585">
      <c r="A585" s="53" t="str">
        <f t="shared" si="1"/>
        <v>TRNSVKXXUKRXX</v>
      </c>
      <c r="B585" s="62" t="s">
        <v>657</v>
      </c>
      <c r="C585" s="62" t="s">
        <v>707</v>
      </c>
      <c r="D585" s="51" t="s">
        <v>108</v>
      </c>
      <c r="E585" s="53"/>
      <c r="F585" s="53"/>
      <c r="H585" s="53"/>
      <c r="I585" s="53"/>
      <c r="J585" s="53"/>
      <c r="K585" s="53"/>
      <c r="L585" s="53">
        <f t="shared" si="2"/>
        <v>549789.8</v>
      </c>
      <c r="M585" s="53">
        <f t="shared" si="3"/>
        <v>436146.4</v>
      </c>
      <c r="N585" s="53" t="b">
        <f t="shared" si="4"/>
        <v>1</v>
      </c>
      <c r="O585" s="51">
        <v>583.0</v>
      </c>
      <c r="P585" s="53"/>
      <c r="Q585" s="53"/>
      <c r="R585" s="53"/>
      <c r="S585" s="53"/>
      <c r="T585" s="53"/>
      <c r="U585" s="53"/>
      <c r="V585" s="53"/>
      <c r="W585" s="53"/>
      <c r="X585" s="53"/>
      <c r="Y585" s="53"/>
    </row>
    <row r="586">
      <c r="A586" s="53" t="str">
        <f t="shared" si="1"/>
        <v>TRNSWZXXZAFXX</v>
      </c>
      <c r="B586" s="62" t="s">
        <v>1472</v>
      </c>
      <c r="C586" s="62" t="s">
        <v>353</v>
      </c>
      <c r="D586" s="51" t="s">
        <v>108</v>
      </c>
      <c r="E586" s="53"/>
      <c r="F586" s="53"/>
      <c r="H586" s="53"/>
      <c r="I586" s="53"/>
      <c r="J586" s="53"/>
      <c r="K586" s="53"/>
      <c r="L586" s="53">
        <f t="shared" si="2"/>
        <v>550569.2</v>
      </c>
      <c r="M586" s="53">
        <f t="shared" si="3"/>
        <v>436384.2</v>
      </c>
      <c r="N586" s="53" t="b">
        <f t="shared" si="4"/>
        <v>1</v>
      </c>
      <c r="O586" s="51">
        <v>584.0</v>
      </c>
      <c r="P586" s="53"/>
      <c r="Q586" s="53"/>
      <c r="R586" s="53"/>
      <c r="S586" s="53"/>
      <c r="T586" s="53"/>
      <c r="U586" s="53"/>
      <c r="V586" s="53"/>
      <c r="W586" s="53"/>
      <c r="X586" s="53"/>
      <c r="Y586" s="53"/>
    </row>
    <row r="587">
      <c r="A587" s="53" t="str">
        <f t="shared" si="1"/>
        <v>TRNSYRXXTURXX</v>
      </c>
      <c r="B587" s="62" t="s">
        <v>277</v>
      </c>
      <c r="C587" s="62" t="s">
        <v>82</v>
      </c>
      <c r="D587" s="51" t="s">
        <v>108</v>
      </c>
      <c r="E587" s="53"/>
      <c r="F587" s="53"/>
      <c r="H587" s="53"/>
      <c r="I587" s="53"/>
      <c r="J587" s="53"/>
      <c r="K587" s="53"/>
      <c r="L587" s="53">
        <f t="shared" si="2"/>
        <v>551348.6</v>
      </c>
      <c r="M587" s="53">
        <f t="shared" si="3"/>
        <v>436622</v>
      </c>
      <c r="N587" s="53" t="b">
        <f t="shared" si="4"/>
        <v>1</v>
      </c>
      <c r="O587" s="51">
        <v>585.0</v>
      </c>
      <c r="P587" s="53"/>
      <c r="Q587" s="53"/>
      <c r="R587" s="53"/>
      <c r="S587" s="53"/>
      <c r="T587" s="53"/>
      <c r="U587" s="53"/>
      <c r="V587" s="53"/>
      <c r="W587" s="53"/>
      <c r="X587" s="53"/>
      <c r="Y587" s="53"/>
    </row>
    <row r="588">
      <c r="A588" s="53" t="str">
        <f t="shared" si="1"/>
        <v>TRNTHACETHANO</v>
      </c>
      <c r="B588" s="42" t="s">
        <v>171</v>
      </c>
      <c r="C588" s="42" t="s">
        <v>173</v>
      </c>
      <c r="D588" s="51" t="s">
        <v>108</v>
      </c>
      <c r="E588" s="53"/>
      <c r="F588" s="53"/>
      <c r="H588" s="53"/>
      <c r="I588" s="53"/>
      <c r="J588" s="53"/>
      <c r="K588" s="53"/>
      <c r="L588" s="53">
        <f t="shared" si="2"/>
        <v>552128</v>
      </c>
      <c r="M588" s="53">
        <f t="shared" si="3"/>
        <v>436859.8</v>
      </c>
      <c r="N588" s="53" t="b">
        <f t="shared" si="4"/>
        <v>1</v>
      </c>
      <c r="O588" s="51">
        <v>586.0</v>
      </c>
      <c r="P588" s="53"/>
      <c r="Q588" s="53"/>
      <c r="R588" s="53"/>
      <c r="S588" s="53"/>
      <c r="T588" s="53"/>
      <c r="U588" s="53"/>
      <c r="V588" s="53"/>
      <c r="W588" s="53"/>
      <c r="X588" s="53"/>
      <c r="Y588" s="53"/>
    </row>
    <row r="589">
      <c r="A589" s="53" t="str">
        <f t="shared" si="1"/>
        <v>TRNTHACETHASO</v>
      </c>
      <c r="B589" s="19" t="s">
        <v>171</v>
      </c>
      <c r="C589" s="19" t="s">
        <v>168</v>
      </c>
      <c r="D589" s="51" t="s">
        <v>108</v>
      </c>
      <c r="E589" s="53"/>
      <c r="F589" s="53"/>
      <c r="H589" s="53"/>
      <c r="I589" s="53"/>
      <c r="J589" s="53"/>
      <c r="K589" s="53"/>
      <c r="L589" s="53">
        <f t="shared" si="2"/>
        <v>552907.4</v>
      </c>
      <c r="M589" s="53">
        <f t="shared" si="3"/>
        <v>437097.6</v>
      </c>
      <c r="N589" s="53" t="b">
        <f t="shared" si="4"/>
        <v>1</v>
      </c>
      <c r="O589" s="51">
        <v>587.0</v>
      </c>
      <c r="P589" s="53"/>
      <c r="Q589" s="53"/>
      <c r="R589" s="53"/>
      <c r="S589" s="53"/>
      <c r="T589" s="53"/>
      <c r="U589" s="53"/>
      <c r="V589" s="53"/>
      <c r="W589" s="53"/>
      <c r="X589" s="53"/>
      <c r="Y589" s="53"/>
    </row>
    <row r="590">
      <c r="A590" s="53" t="str">
        <f t="shared" si="1"/>
        <v>TRNTJKXXUZBXX</v>
      </c>
      <c r="B590" s="62" t="s">
        <v>214</v>
      </c>
      <c r="C590" s="62" t="s">
        <v>217</v>
      </c>
      <c r="D590" s="51" t="s">
        <v>108</v>
      </c>
      <c r="E590" s="53"/>
      <c r="F590" s="53"/>
      <c r="H590" s="53"/>
      <c r="I590" s="53"/>
      <c r="J590" s="53"/>
      <c r="K590" s="53"/>
      <c r="L590" s="53">
        <f t="shared" si="2"/>
        <v>553686.8</v>
      </c>
      <c r="M590" s="53">
        <f t="shared" si="3"/>
        <v>437335.4</v>
      </c>
      <c r="N590" s="53" t="b">
        <f t="shared" si="4"/>
        <v>1</v>
      </c>
      <c r="O590" s="51">
        <v>588.0</v>
      </c>
      <c r="P590" s="53"/>
      <c r="Q590" s="53"/>
      <c r="R590" s="53"/>
      <c r="S590" s="53"/>
      <c r="T590" s="53"/>
      <c r="U590" s="53"/>
      <c r="V590" s="53"/>
      <c r="W590" s="53"/>
      <c r="X590" s="53"/>
      <c r="Y590" s="53"/>
    </row>
    <row r="591">
      <c r="A591" s="53" t="str">
        <f t="shared" si="1"/>
        <v>TRNTKMXXUZBXX</v>
      </c>
      <c r="B591" s="62" t="s">
        <v>45</v>
      </c>
      <c r="C591" s="62" t="s">
        <v>217</v>
      </c>
      <c r="D591" s="51" t="s">
        <v>108</v>
      </c>
      <c r="E591" s="53"/>
      <c r="F591" s="53"/>
      <c r="H591" s="53"/>
      <c r="I591" s="53"/>
      <c r="J591" s="53"/>
      <c r="K591" s="53"/>
      <c r="L591" s="53">
        <f t="shared" si="2"/>
        <v>554466.2</v>
      </c>
      <c r="M591" s="53">
        <f t="shared" si="3"/>
        <v>437573.2</v>
      </c>
      <c r="N591" s="53" t="b">
        <f t="shared" si="4"/>
        <v>1</v>
      </c>
      <c r="O591" s="51">
        <v>589.0</v>
      </c>
      <c r="P591" s="53"/>
      <c r="Q591" s="53"/>
      <c r="R591" s="53"/>
      <c r="S591" s="53"/>
      <c r="T591" s="53"/>
      <c r="U591" s="53"/>
      <c r="V591" s="53"/>
      <c r="W591" s="53"/>
      <c r="X591" s="53"/>
      <c r="Y591" s="53"/>
    </row>
    <row r="592">
      <c r="A592" s="53" t="str">
        <f t="shared" si="1"/>
        <v>TRNTZAXXUGAXX</v>
      </c>
      <c r="B592" s="62" t="s">
        <v>1334</v>
      </c>
      <c r="C592" s="62" t="s">
        <v>1406</v>
      </c>
      <c r="D592" s="51" t="s">
        <v>108</v>
      </c>
      <c r="E592" s="53"/>
      <c r="F592" s="53"/>
      <c r="H592" s="53"/>
      <c r="I592" s="53"/>
      <c r="J592" s="53"/>
      <c r="K592" s="53"/>
      <c r="L592" s="53">
        <f t="shared" si="2"/>
        <v>555245.6</v>
      </c>
      <c r="M592" s="53">
        <f t="shared" si="3"/>
        <v>437811</v>
      </c>
      <c r="N592" s="53" t="b">
        <f t="shared" si="4"/>
        <v>1</v>
      </c>
      <c r="O592" s="51">
        <v>590.0</v>
      </c>
      <c r="P592" s="53"/>
      <c r="Q592" s="53"/>
      <c r="R592" s="53"/>
      <c r="S592" s="53"/>
    </row>
    <row r="593">
      <c r="A593" s="53" t="str">
        <f t="shared" si="1"/>
        <v>TRNTZAXXZMBXX</v>
      </c>
      <c r="B593" s="62" t="s">
        <v>1334</v>
      </c>
      <c r="C593" s="62" t="s">
        <v>1322</v>
      </c>
      <c r="D593" s="51" t="s">
        <v>108</v>
      </c>
      <c r="E593" s="53"/>
      <c r="F593" s="53"/>
      <c r="H593" s="53"/>
      <c r="I593" s="53"/>
      <c r="J593" s="53"/>
      <c r="K593" s="53"/>
      <c r="L593" s="53">
        <f t="shared" si="2"/>
        <v>556025</v>
      </c>
      <c r="M593" s="53">
        <f t="shared" si="3"/>
        <v>438048.8</v>
      </c>
      <c r="N593" s="53" t="b">
        <f t="shared" si="4"/>
        <v>1</v>
      </c>
      <c r="O593" s="51">
        <v>591.0</v>
      </c>
      <c r="P593" s="53"/>
      <c r="Q593" s="53"/>
      <c r="R593" s="53"/>
      <c r="S593" s="53"/>
    </row>
    <row r="594">
      <c r="A594" s="53" t="str">
        <f t="shared" si="1"/>
        <v>TRNUSAAAUSABP</v>
      </c>
      <c r="B594" s="19" t="s">
        <v>569</v>
      </c>
      <c r="C594" s="62" t="s">
        <v>576</v>
      </c>
      <c r="D594" s="51" t="s">
        <v>108</v>
      </c>
      <c r="E594" s="53"/>
      <c r="F594" s="53"/>
      <c r="H594" s="53"/>
      <c r="I594" s="53"/>
      <c r="J594" s="53"/>
      <c r="K594" s="53"/>
      <c r="L594" s="53">
        <f t="shared" si="2"/>
        <v>556804.4</v>
      </c>
      <c r="M594" s="53">
        <f t="shared" si="3"/>
        <v>438286.6</v>
      </c>
      <c r="N594" s="53" t="b">
        <f t="shared" si="4"/>
        <v>1</v>
      </c>
      <c r="O594" s="51">
        <v>592.0</v>
      </c>
      <c r="P594" s="53"/>
      <c r="Q594" s="53"/>
      <c r="R594" s="53"/>
      <c r="S594" s="53"/>
    </row>
    <row r="595">
      <c r="A595" s="53" t="str">
        <f t="shared" si="1"/>
        <v>TRNUSAAAUSACH</v>
      </c>
      <c r="B595" s="19" t="s">
        <v>569</v>
      </c>
      <c r="C595" s="62" t="s">
        <v>1505</v>
      </c>
      <c r="D595" s="51" t="s">
        <v>108</v>
      </c>
      <c r="E595" s="53"/>
      <c r="F595" s="53"/>
      <c r="H595" s="53"/>
      <c r="I595" s="53"/>
      <c r="J595" s="53"/>
      <c r="K595" s="53"/>
      <c r="L595" s="53">
        <f t="shared" si="2"/>
        <v>557583.8</v>
      </c>
      <c r="M595" s="53">
        <f t="shared" si="3"/>
        <v>438524.4</v>
      </c>
      <c r="N595" s="53" t="b">
        <f t="shared" si="4"/>
        <v>1</v>
      </c>
      <c r="O595" s="51">
        <v>593.0</v>
      </c>
      <c r="P595" s="53"/>
      <c r="Q595" s="53"/>
      <c r="R595" s="53"/>
      <c r="S595" s="53"/>
    </row>
    <row r="596">
      <c r="A596" s="53" t="str">
        <f t="shared" si="1"/>
        <v>TRNUSAAAUSADO</v>
      </c>
      <c r="B596" s="19" t="s">
        <v>569</v>
      </c>
      <c r="C596" s="62" t="s">
        <v>581</v>
      </c>
      <c r="D596" s="51" t="s">
        <v>108</v>
      </c>
      <c r="E596" s="53"/>
      <c r="F596" s="53"/>
      <c r="H596" s="53"/>
      <c r="I596" s="53"/>
      <c r="J596" s="53"/>
      <c r="K596" s="53"/>
      <c r="L596" s="53">
        <f t="shared" si="2"/>
        <v>558363.2</v>
      </c>
      <c r="M596" s="53">
        <f t="shared" si="3"/>
        <v>438762.2</v>
      </c>
      <c r="N596" s="53" t="b">
        <f t="shared" si="4"/>
        <v>1</v>
      </c>
      <c r="O596" s="51">
        <v>594.0</v>
      </c>
      <c r="P596" s="53"/>
      <c r="Q596" s="53"/>
      <c r="R596" s="53"/>
      <c r="S596" s="53"/>
    </row>
    <row r="597">
      <c r="A597" s="53" t="str">
        <f t="shared" si="1"/>
        <v>TRNUSAAAUSAGC</v>
      </c>
      <c r="B597" s="19" t="s">
        <v>569</v>
      </c>
      <c r="C597" s="62" t="s">
        <v>1508</v>
      </c>
      <c r="D597" s="51" t="s">
        <v>108</v>
      </c>
      <c r="E597" s="53"/>
      <c r="F597" s="53"/>
      <c r="H597" s="53"/>
      <c r="I597" s="53"/>
      <c r="J597" s="53"/>
      <c r="K597" s="53"/>
      <c r="L597" s="53">
        <f t="shared" si="2"/>
        <v>559142.6</v>
      </c>
      <c r="M597" s="53">
        <f t="shared" si="3"/>
        <v>439000</v>
      </c>
      <c r="N597" s="53" t="b">
        <f t="shared" si="4"/>
        <v>1</v>
      </c>
      <c r="O597" s="51">
        <v>595.0</v>
      </c>
      <c r="P597" s="53"/>
      <c r="Q597" s="53"/>
      <c r="R597" s="53"/>
      <c r="S597" s="53"/>
    </row>
    <row r="598">
      <c r="A598" s="53" t="str">
        <f t="shared" si="1"/>
        <v>TRNUSAAAUSAIP</v>
      </c>
      <c r="B598" s="19" t="s">
        <v>569</v>
      </c>
      <c r="C598" s="62" t="s">
        <v>1510</v>
      </c>
      <c r="D598" s="51" t="s">
        <v>108</v>
      </c>
      <c r="E598" s="53"/>
      <c r="F598" s="53"/>
      <c r="H598" s="53"/>
      <c r="I598" s="53"/>
      <c r="J598" s="53"/>
      <c r="K598" s="53"/>
      <c r="L598" s="53">
        <f t="shared" si="2"/>
        <v>559922</v>
      </c>
      <c r="M598" s="53">
        <f t="shared" si="3"/>
        <v>439237.8</v>
      </c>
      <c r="N598" s="53" t="b">
        <f t="shared" si="4"/>
        <v>1</v>
      </c>
      <c r="O598" s="51">
        <v>596.0</v>
      </c>
      <c r="P598" s="53"/>
      <c r="Q598" s="53"/>
      <c r="R598" s="53"/>
      <c r="S598" s="53"/>
    </row>
    <row r="599">
      <c r="A599" s="53" t="str">
        <f t="shared" si="1"/>
        <v>TRNUSAAAUSANW</v>
      </c>
      <c r="B599" s="19" t="s">
        <v>569</v>
      </c>
      <c r="C599" s="62" t="s">
        <v>556</v>
      </c>
      <c r="D599" s="51" t="s">
        <v>108</v>
      </c>
      <c r="E599" s="53"/>
      <c r="F599" s="53"/>
      <c r="H599" s="53"/>
      <c r="I599" s="53"/>
      <c r="J599" s="53"/>
      <c r="K599" s="53"/>
      <c r="L599" s="53">
        <f t="shared" si="2"/>
        <v>560701.4</v>
      </c>
      <c r="M599" s="53">
        <f t="shared" si="3"/>
        <v>439475.6</v>
      </c>
      <c r="N599" s="53" t="b">
        <f t="shared" si="4"/>
        <v>1</v>
      </c>
      <c r="O599" s="51">
        <v>597.0</v>
      </c>
      <c r="P599" s="53"/>
      <c r="Q599" s="53"/>
      <c r="R599" s="53"/>
      <c r="S599" s="53"/>
    </row>
    <row r="600">
      <c r="A600" s="53" t="str">
        <f t="shared" si="1"/>
        <v>TRNUSAAAUSAPW</v>
      </c>
      <c r="B600" s="19" t="s">
        <v>569</v>
      </c>
      <c r="C600" s="62" t="s">
        <v>1513</v>
      </c>
      <c r="D600" s="51" t="s">
        <v>108</v>
      </c>
      <c r="E600" s="53"/>
      <c r="F600" s="53"/>
      <c r="H600" s="53"/>
      <c r="I600" s="53"/>
      <c r="J600" s="53"/>
      <c r="K600" s="53"/>
      <c r="L600" s="53">
        <f t="shared" si="2"/>
        <v>561480.8</v>
      </c>
      <c r="M600" s="53">
        <f t="shared" si="3"/>
        <v>439713.4</v>
      </c>
      <c r="N600" s="53" t="b">
        <f t="shared" si="4"/>
        <v>1</v>
      </c>
      <c r="O600" s="51">
        <v>598.0</v>
      </c>
      <c r="P600" s="53"/>
      <c r="Q600" s="53"/>
      <c r="R600" s="53"/>
      <c r="S600" s="53"/>
    </row>
    <row r="601">
      <c r="A601" s="53" t="str">
        <f t="shared" si="1"/>
        <v>TRNUSAAIUSAMI</v>
      </c>
      <c r="B601" s="19" t="s">
        <v>1515</v>
      </c>
      <c r="C601" s="62" t="s">
        <v>585</v>
      </c>
      <c r="D601" s="51" t="s">
        <v>108</v>
      </c>
      <c r="E601" s="53"/>
      <c r="F601" s="53"/>
      <c r="G601" s="73"/>
      <c r="H601" s="53"/>
      <c r="I601" s="53"/>
      <c r="J601" s="53"/>
      <c r="K601" s="53"/>
      <c r="L601" s="53">
        <f t="shared" si="2"/>
        <v>562260.2</v>
      </c>
      <c r="M601" s="53">
        <f t="shared" si="3"/>
        <v>439951.2</v>
      </c>
      <c r="N601" s="53" t="b">
        <f t="shared" si="4"/>
        <v>1</v>
      </c>
      <c r="O601" s="51">
        <v>599.0</v>
      </c>
      <c r="P601" s="53"/>
      <c r="Q601" s="53"/>
      <c r="R601" s="53"/>
      <c r="S601" s="53"/>
    </row>
    <row r="602">
      <c r="A602" s="53" t="str">
        <f t="shared" si="1"/>
        <v>TRNUSAAIUSASP</v>
      </c>
      <c r="B602" s="19" t="s">
        <v>1515</v>
      </c>
      <c r="C602" s="62" t="s">
        <v>1517</v>
      </c>
      <c r="D602" s="51" t="s">
        <v>108</v>
      </c>
      <c r="E602" s="53"/>
      <c r="F602" s="53"/>
      <c r="G602" s="73"/>
      <c r="H602" s="53"/>
      <c r="I602" s="53"/>
      <c r="J602" s="53"/>
      <c r="K602" s="53"/>
      <c r="L602" s="53">
        <f t="shared" si="2"/>
        <v>563819</v>
      </c>
      <c r="M602" s="53">
        <f t="shared" si="3"/>
        <v>440426.8</v>
      </c>
      <c r="N602" s="53" t="b">
        <f t="shared" si="4"/>
        <v>1</v>
      </c>
      <c r="O602" s="51">
        <v>601.0</v>
      </c>
      <c r="P602" s="53"/>
      <c r="Q602" s="53"/>
      <c r="R602" s="53"/>
      <c r="S602" s="53"/>
    </row>
    <row r="603">
      <c r="A603" s="53" t="str">
        <f t="shared" si="1"/>
        <v>TRNUSAAIUSASW</v>
      </c>
      <c r="B603" s="19" t="s">
        <v>1515</v>
      </c>
      <c r="C603" s="62" t="s">
        <v>591</v>
      </c>
      <c r="D603" s="51" t="s">
        <v>108</v>
      </c>
      <c r="E603" s="53"/>
      <c r="F603" s="53"/>
      <c r="G603" s="73"/>
      <c r="H603" s="53"/>
      <c r="I603" s="53"/>
      <c r="J603" s="53"/>
      <c r="K603" s="53"/>
      <c r="L603" s="53">
        <f t="shared" si="2"/>
        <v>564598.4</v>
      </c>
      <c r="M603" s="53">
        <f t="shared" si="3"/>
        <v>440664.6</v>
      </c>
      <c r="N603" s="53" t="b">
        <f t="shared" si="4"/>
        <v>1</v>
      </c>
      <c r="O603" s="51">
        <v>602.0</v>
      </c>
      <c r="P603" s="53"/>
      <c r="Q603" s="53"/>
      <c r="R603" s="53"/>
      <c r="S603" s="53"/>
    </row>
    <row r="604">
      <c r="A604" s="53" t="str">
        <f t="shared" si="1"/>
        <v>TRNUSAAIUSATV</v>
      </c>
      <c r="B604" s="19" t="s">
        <v>1515</v>
      </c>
      <c r="C604" s="62" t="s">
        <v>1520</v>
      </c>
      <c r="D604" s="51" t="s">
        <v>108</v>
      </c>
      <c r="E604" s="53"/>
      <c r="F604" s="53"/>
      <c r="G604" s="73"/>
      <c r="H604" s="53"/>
      <c r="I604" s="53"/>
      <c r="J604" s="53"/>
      <c r="K604" s="53"/>
      <c r="L604" s="53">
        <f t="shared" si="2"/>
        <v>565377.8</v>
      </c>
      <c r="M604" s="53">
        <f t="shared" si="3"/>
        <v>440902.4</v>
      </c>
      <c r="N604" s="53" t="b">
        <f t="shared" si="4"/>
        <v>1</v>
      </c>
      <c r="O604" s="51">
        <v>603.0</v>
      </c>
      <c r="P604" s="53"/>
      <c r="Q604" s="53"/>
      <c r="R604" s="53"/>
      <c r="S604" s="53"/>
    </row>
    <row r="605">
      <c r="A605" s="53" t="str">
        <f t="shared" si="1"/>
        <v>TRNUSAANUSABP</v>
      </c>
      <c r="B605" s="19" t="s">
        <v>1522</v>
      </c>
      <c r="C605" s="62" t="s">
        <v>576</v>
      </c>
      <c r="D605" s="51" t="s">
        <v>108</v>
      </c>
      <c r="E605" s="53"/>
      <c r="F605" s="53"/>
      <c r="G605" s="73"/>
      <c r="H605" s="53"/>
      <c r="I605" s="53"/>
      <c r="J605" s="53"/>
      <c r="K605" s="53"/>
      <c r="L605" s="53">
        <f t="shared" si="2"/>
        <v>566157.2</v>
      </c>
      <c r="M605" s="53">
        <f t="shared" si="3"/>
        <v>441140.2</v>
      </c>
      <c r="N605" s="53" t="b">
        <f t="shared" si="4"/>
        <v>1</v>
      </c>
      <c r="O605" s="51">
        <v>604.0</v>
      </c>
      <c r="P605" s="53"/>
      <c r="Q605" s="53"/>
      <c r="R605" s="53"/>
      <c r="S605" s="53"/>
    </row>
    <row r="606">
      <c r="A606" s="53" t="str">
        <f t="shared" si="1"/>
        <v>TRNUSAANUSAPW</v>
      </c>
      <c r="B606" s="19" t="s">
        <v>1522</v>
      </c>
      <c r="C606" s="62" t="s">
        <v>1513</v>
      </c>
      <c r="D606" s="51" t="s">
        <v>108</v>
      </c>
      <c r="E606" s="53"/>
      <c r="F606" s="53"/>
      <c r="G606" s="73"/>
      <c r="H606" s="53"/>
      <c r="I606" s="53"/>
      <c r="J606" s="53"/>
      <c r="K606" s="53"/>
      <c r="L606" s="53">
        <f t="shared" si="2"/>
        <v>566936.6</v>
      </c>
      <c r="M606" s="53">
        <f t="shared" si="3"/>
        <v>441378</v>
      </c>
      <c r="N606" s="53" t="b">
        <f t="shared" si="4"/>
        <v>1</v>
      </c>
      <c r="O606" s="51">
        <v>605.0</v>
      </c>
      <c r="P606" s="53"/>
      <c r="Q606" s="53"/>
      <c r="R606" s="53"/>
      <c r="S606" s="53"/>
    </row>
    <row r="607">
      <c r="A607" s="53" t="str">
        <f t="shared" si="1"/>
        <v>TRNUSAAZUSACI</v>
      </c>
      <c r="B607" s="19" t="s">
        <v>1203</v>
      </c>
      <c r="C607" s="62" t="s">
        <v>1207</v>
      </c>
      <c r="D607" s="51" t="s">
        <v>108</v>
      </c>
      <c r="E607" s="53"/>
      <c r="F607" s="53"/>
      <c r="G607" s="73"/>
      <c r="H607" s="53"/>
      <c r="I607" s="53"/>
      <c r="J607" s="53"/>
      <c r="K607" s="53"/>
      <c r="L607" s="53">
        <f t="shared" si="2"/>
        <v>569274.8</v>
      </c>
      <c r="M607" s="53">
        <f t="shared" si="3"/>
        <v>442091.4</v>
      </c>
      <c r="N607" s="53" t="b">
        <f t="shared" si="4"/>
        <v>1</v>
      </c>
      <c r="O607" s="51">
        <v>608.0</v>
      </c>
      <c r="P607" s="53"/>
      <c r="Q607" s="53"/>
      <c r="R607" s="53"/>
      <c r="S607" s="53"/>
    </row>
    <row r="608">
      <c r="A608" s="53" t="str">
        <f t="shared" si="1"/>
        <v>TRNUSAAZUSADE</v>
      </c>
      <c r="B608" s="19" t="s">
        <v>1203</v>
      </c>
      <c r="C608" s="62" t="s">
        <v>1526</v>
      </c>
      <c r="D608" s="51" t="s">
        <v>108</v>
      </c>
      <c r="E608" s="53"/>
      <c r="F608" s="53"/>
      <c r="G608" s="73"/>
      <c r="H608" s="53"/>
      <c r="I608" s="53"/>
      <c r="J608" s="53"/>
      <c r="K608" s="53"/>
      <c r="L608" s="53">
        <f t="shared" si="2"/>
        <v>570054.2</v>
      </c>
      <c r="M608" s="53">
        <f t="shared" si="3"/>
        <v>442329.2</v>
      </c>
      <c r="N608" s="53" t="b">
        <f t="shared" si="4"/>
        <v>1</v>
      </c>
      <c r="O608" s="51">
        <v>609.0</v>
      </c>
      <c r="P608" s="53"/>
      <c r="Q608" s="53"/>
      <c r="R608" s="53"/>
      <c r="S608" s="53"/>
    </row>
    <row r="609">
      <c r="A609" s="53" t="str">
        <f t="shared" si="1"/>
        <v>TRNUSAAZUSAHG</v>
      </c>
      <c r="B609" s="19" t="s">
        <v>1203</v>
      </c>
      <c r="C609" s="62" t="s">
        <v>1528</v>
      </c>
      <c r="D609" s="51" t="s">
        <v>108</v>
      </c>
      <c r="E609" s="53"/>
      <c r="F609" s="53"/>
      <c r="G609" s="73"/>
      <c r="H609" s="53"/>
      <c r="I609" s="53"/>
      <c r="J609" s="53"/>
      <c r="K609" s="53"/>
      <c r="L609" s="53">
        <f t="shared" si="2"/>
        <v>570833.6</v>
      </c>
      <c r="M609" s="53">
        <f t="shared" si="3"/>
        <v>442567</v>
      </c>
      <c r="N609" s="53" t="b">
        <f t="shared" si="4"/>
        <v>1</v>
      </c>
      <c r="O609" s="51">
        <v>610.0</v>
      </c>
      <c r="P609" s="53"/>
      <c r="Q609" s="53"/>
      <c r="R609" s="53"/>
      <c r="S609" s="53"/>
    </row>
    <row r="610">
      <c r="A610" s="53" t="str">
        <f t="shared" si="1"/>
        <v>TRNUSAAZUSAII</v>
      </c>
      <c r="B610" s="19" t="s">
        <v>1203</v>
      </c>
      <c r="C610" s="62" t="s">
        <v>1219</v>
      </c>
      <c r="D610" s="51" t="s">
        <v>108</v>
      </c>
      <c r="E610" s="53"/>
      <c r="F610" s="53"/>
      <c r="G610" s="73"/>
      <c r="H610" s="53"/>
      <c r="I610" s="53"/>
      <c r="J610" s="53"/>
      <c r="K610" s="53"/>
      <c r="L610" s="53">
        <f t="shared" si="2"/>
        <v>571613</v>
      </c>
      <c r="M610" s="53">
        <f t="shared" si="3"/>
        <v>442804.8</v>
      </c>
      <c r="N610" s="53" t="b">
        <f t="shared" si="4"/>
        <v>1</v>
      </c>
      <c r="O610" s="51">
        <v>611.0</v>
      </c>
      <c r="P610" s="53"/>
      <c r="Q610" s="53"/>
      <c r="R610" s="53"/>
      <c r="S610" s="53"/>
    </row>
    <row r="611">
      <c r="A611" s="53" t="str">
        <f t="shared" si="1"/>
        <v>TRNUSAAZUSALD</v>
      </c>
      <c r="B611" s="19" t="s">
        <v>1203</v>
      </c>
      <c r="C611" s="62" t="s">
        <v>1531</v>
      </c>
      <c r="D611" s="51" t="s">
        <v>108</v>
      </c>
      <c r="E611" s="53"/>
      <c r="F611" s="53"/>
      <c r="G611" s="73"/>
      <c r="H611" s="53"/>
      <c r="I611" s="53"/>
      <c r="J611" s="53"/>
      <c r="K611" s="53"/>
      <c r="L611" s="53">
        <f t="shared" si="2"/>
        <v>572392.4</v>
      </c>
      <c r="M611" s="53">
        <f t="shared" si="3"/>
        <v>443042.6</v>
      </c>
      <c r="N611" s="53" t="b">
        <f t="shared" si="4"/>
        <v>1</v>
      </c>
      <c r="O611" s="51">
        <v>612.0</v>
      </c>
      <c r="P611" s="53"/>
      <c r="Q611" s="53"/>
      <c r="R611" s="53"/>
      <c r="S611" s="53"/>
      <c r="W611" s="53"/>
      <c r="X611" s="53"/>
      <c r="Y611" s="53"/>
    </row>
    <row r="612">
      <c r="A612" s="53" t="str">
        <f t="shared" si="1"/>
        <v>TRNUSAAZUSAPE</v>
      </c>
      <c r="B612" s="19" t="s">
        <v>1203</v>
      </c>
      <c r="C612" s="62" t="s">
        <v>1533</v>
      </c>
      <c r="D612" s="51" t="s">
        <v>108</v>
      </c>
      <c r="E612" s="53"/>
      <c r="F612" s="53"/>
      <c r="G612" s="73"/>
      <c r="H612" s="53"/>
      <c r="I612" s="53"/>
      <c r="J612" s="53"/>
      <c r="K612" s="53"/>
      <c r="L612" s="53">
        <f t="shared" si="2"/>
        <v>573171.8</v>
      </c>
      <c r="M612" s="53">
        <f t="shared" si="3"/>
        <v>443280.4</v>
      </c>
      <c r="N612" s="53" t="b">
        <f t="shared" si="4"/>
        <v>1</v>
      </c>
      <c r="O612" s="51">
        <v>613.0</v>
      </c>
      <c r="P612" s="53"/>
      <c r="Q612" s="53"/>
      <c r="R612" s="53"/>
      <c r="S612" s="53"/>
      <c r="W612" s="53"/>
      <c r="X612" s="53"/>
      <c r="Y612" s="53"/>
    </row>
    <row r="613">
      <c r="A613" s="53" t="str">
        <f t="shared" si="1"/>
        <v>TRNUSAAZUSAPN</v>
      </c>
      <c r="B613" s="19" t="s">
        <v>1203</v>
      </c>
      <c r="C613" s="62" t="s">
        <v>1221</v>
      </c>
      <c r="D613" s="51" t="s">
        <v>108</v>
      </c>
      <c r="E613" s="53"/>
      <c r="F613" s="53"/>
      <c r="G613" s="73"/>
      <c r="H613" s="73"/>
      <c r="I613" s="53"/>
      <c r="J613" s="53"/>
      <c r="K613" s="53"/>
      <c r="L613" s="53">
        <f t="shared" si="2"/>
        <v>576289.4</v>
      </c>
      <c r="M613" s="53">
        <f t="shared" si="3"/>
        <v>444231.6</v>
      </c>
      <c r="N613" s="53" t="b">
        <f t="shared" si="4"/>
        <v>1</v>
      </c>
      <c r="O613" s="51">
        <v>617.0</v>
      </c>
      <c r="P613" s="53"/>
      <c r="Q613" s="53"/>
      <c r="R613" s="53"/>
      <c r="S613" s="53"/>
      <c r="W613" s="53"/>
      <c r="X613" s="53"/>
      <c r="Y613" s="53"/>
    </row>
    <row r="614">
      <c r="A614" s="53" t="str">
        <f t="shared" si="1"/>
        <v>TRNUSAAZUSASR</v>
      </c>
      <c r="B614" s="19" t="s">
        <v>1203</v>
      </c>
      <c r="C614" s="62" t="s">
        <v>1536</v>
      </c>
      <c r="D614" s="51" t="s">
        <v>108</v>
      </c>
      <c r="E614" s="53"/>
      <c r="F614" s="53"/>
      <c r="G614" s="73"/>
      <c r="H614" s="73"/>
      <c r="I614" s="53"/>
      <c r="J614" s="53"/>
      <c r="K614" s="53"/>
      <c r="L614" s="53">
        <f t="shared" si="2"/>
        <v>577068.8</v>
      </c>
      <c r="M614" s="53">
        <f t="shared" si="3"/>
        <v>444469.4</v>
      </c>
      <c r="N614" s="53" t="b">
        <f t="shared" si="4"/>
        <v>1</v>
      </c>
      <c r="O614" s="51">
        <v>618.0</v>
      </c>
      <c r="P614" s="53"/>
      <c r="Q614" s="53"/>
      <c r="R614" s="53"/>
      <c r="S614" s="53"/>
      <c r="W614" s="53"/>
      <c r="X614" s="53"/>
      <c r="Y614" s="53"/>
    </row>
    <row r="615">
      <c r="A615" s="53" t="str">
        <f t="shared" si="1"/>
        <v>TRNUSAAZUSATP</v>
      </c>
      <c r="B615" s="19" t="s">
        <v>1203</v>
      </c>
      <c r="C615" s="62" t="s">
        <v>1538</v>
      </c>
      <c r="D615" s="51" t="s">
        <v>108</v>
      </c>
      <c r="E615" s="53"/>
      <c r="F615" s="53"/>
      <c r="G615" s="73"/>
      <c r="H615" s="73"/>
      <c r="I615" s="53"/>
      <c r="J615" s="53"/>
      <c r="K615" s="53"/>
      <c r="L615" s="53">
        <f t="shared" si="2"/>
        <v>577848.2</v>
      </c>
      <c r="M615" s="53">
        <f t="shared" si="3"/>
        <v>444707.2</v>
      </c>
      <c r="N615" s="53" t="b">
        <f t="shared" si="4"/>
        <v>1</v>
      </c>
      <c r="O615" s="51">
        <v>619.0</v>
      </c>
      <c r="P615" s="53"/>
      <c r="Q615" s="53"/>
      <c r="R615" s="53"/>
      <c r="S615" s="53"/>
      <c r="W615" s="53"/>
      <c r="X615" s="53"/>
      <c r="Y615" s="53"/>
    </row>
    <row r="616">
      <c r="A616" s="53" t="str">
        <f t="shared" si="1"/>
        <v>TRNUSAAZUSAWC</v>
      </c>
      <c r="B616" s="19" t="s">
        <v>1203</v>
      </c>
      <c r="C616" s="62" t="s">
        <v>1540</v>
      </c>
      <c r="D616" s="51" t="s">
        <v>108</v>
      </c>
      <c r="E616" s="53"/>
      <c r="F616" s="53"/>
      <c r="G616" s="73"/>
      <c r="H616" s="73"/>
      <c r="I616" s="53"/>
      <c r="J616" s="53"/>
      <c r="K616" s="53"/>
      <c r="L616" s="53">
        <f t="shared" si="2"/>
        <v>578627.6</v>
      </c>
      <c r="M616" s="53">
        <f t="shared" si="3"/>
        <v>444945</v>
      </c>
      <c r="N616" s="53" t="b">
        <f t="shared" si="4"/>
        <v>1</v>
      </c>
      <c r="O616" s="51">
        <v>620.0</v>
      </c>
      <c r="P616" s="53"/>
      <c r="Q616" s="53"/>
      <c r="R616" s="53"/>
      <c r="S616" s="53"/>
      <c r="W616" s="53"/>
      <c r="X616" s="53"/>
      <c r="Y616" s="53"/>
    </row>
    <row r="617">
      <c r="A617" s="53" t="str">
        <f t="shared" si="1"/>
        <v>TRNUSAAZUSAWM</v>
      </c>
      <c r="B617" s="19" t="s">
        <v>1203</v>
      </c>
      <c r="C617" s="62" t="s">
        <v>1542</v>
      </c>
      <c r="D617" s="51" t="s">
        <v>108</v>
      </c>
      <c r="E617" s="53"/>
      <c r="F617" s="53"/>
      <c r="G617" s="73"/>
      <c r="H617" s="73"/>
      <c r="I617" s="53"/>
      <c r="J617" s="53"/>
      <c r="K617" s="53"/>
      <c r="L617" s="53">
        <f t="shared" si="2"/>
        <v>579407</v>
      </c>
      <c r="M617" s="53">
        <f t="shared" si="3"/>
        <v>445182.8</v>
      </c>
      <c r="N617" s="53" t="b">
        <f t="shared" si="4"/>
        <v>1</v>
      </c>
      <c r="O617" s="51">
        <v>621.0</v>
      </c>
      <c r="P617" s="53"/>
      <c r="Q617" s="53"/>
      <c r="R617" s="53"/>
      <c r="S617" s="53"/>
      <c r="W617" s="53"/>
      <c r="X617" s="53"/>
      <c r="Y617" s="53"/>
    </row>
    <row r="618">
      <c r="A618" s="53" t="str">
        <f t="shared" si="1"/>
        <v>TRNUSABAUSABP</v>
      </c>
      <c r="B618" s="19" t="s">
        <v>1544</v>
      </c>
      <c r="C618" s="62" t="s">
        <v>576</v>
      </c>
      <c r="D618" s="51" t="s">
        <v>108</v>
      </c>
      <c r="E618" s="53"/>
      <c r="F618" s="53"/>
      <c r="G618" s="73"/>
      <c r="H618" s="73"/>
      <c r="I618" s="53"/>
      <c r="J618" s="53"/>
      <c r="K618" s="53"/>
      <c r="L618" s="53">
        <f t="shared" si="2"/>
        <v>580186.4</v>
      </c>
      <c r="M618" s="53">
        <f t="shared" si="3"/>
        <v>445420.6</v>
      </c>
      <c r="N618" s="53" t="b">
        <f t="shared" si="4"/>
        <v>1</v>
      </c>
      <c r="O618" s="51">
        <v>622.0</v>
      </c>
      <c r="P618" s="53"/>
      <c r="Q618" s="53"/>
      <c r="R618" s="53"/>
      <c r="S618" s="53"/>
      <c r="W618" s="53"/>
      <c r="X618" s="53"/>
      <c r="Y618" s="53"/>
    </row>
    <row r="619">
      <c r="A619" s="53" t="str">
        <f t="shared" si="1"/>
        <v>TRNUSABAUSACI</v>
      </c>
      <c r="B619" s="19" t="s">
        <v>1544</v>
      </c>
      <c r="C619" s="62" t="s">
        <v>1207</v>
      </c>
      <c r="D619" s="51" t="s">
        <v>108</v>
      </c>
      <c r="E619" s="53"/>
      <c r="F619" s="53"/>
      <c r="G619" s="73"/>
      <c r="H619" s="73"/>
      <c r="I619" s="53"/>
      <c r="J619" s="53"/>
      <c r="K619" s="53"/>
      <c r="L619" s="53">
        <f t="shared" si="2"/>
        <v>580965.8</v>
      </c>
      <c r="M619" s="53">
        <f t="shared" si="3"/>
        <v>445658.4</v>
      </c>
      <c r="N619" s="53" t="b">
        <f t="shared" si="4"/>
        <v>1</v>
      </c>
      <c r="O619" s="51">
        <v>623.0</v>
      </c>
      <c r="P619" s="53"/>
      <c r="Q619" s="53"/>
      <c r="R619" s="53"/>
      <c r="S619" s="53"/>
      <c r="W619" s="53"/>
      <c r="X619" s="53"/>
      <c r="Y619" s="53"/>
    </row>
    <row r="620">
      <c r="A620" s="53" t="str">
        <f t="shared" si="1"/>
        <v>TRNUSABAUSANE</v>
      </c>
      <c r="B620" s="19" t="s">
        <v>1544</v>
      </c>
      <c r="C620" s="62" t="s">
        <v>1547</v>
      </c>
      <c r="D620" s="51" t="s">
        <v>108</v>
      </c>
      <c r="E620" s="53"/>
      <c r="F620" s="53"/>
      <c r="G620" s="73"/>
      <c r="H620" s="73"/>
      <c r="I620" s="53"/>
      <c r="J620" s="53"/>
      <c r="K620" s="53"/>
      <c r="L620" s="53">
        <f t="shared" si="2"/>
        <v>581745.2</v>
      </c>
      <c r="M620" s="53">
        <f t="shared" si="3"/>
        <v>445896.2</v>
      </c>
      <c r="N620" s="53" t="b">
        <f t="shared" si="4"/>
        <v>1</v>
      </c>
      <c r="O620" s="51">
        <v>624.0</v>
      </c>
      <c r="P620" s="53"/>
      <c r="Q620" s="53"/>
      <c r="R620" s="53"/>
      <c r="S620" s="53"/>
      <c r="W620" s="53"/>
      <c r="X620" s="53"/>
      <c r="Y620" s="53"/>
    </row>
    <row r="621">
      <c r="A621" s="53" t="str">
        <f t="shared" si="1"/>
        <v>TRNUSABAUSATI</v>
      </c>
      <c r="B621" s="19" t="s">
        <v>1544</v>
      </c>
      <c r="C621" s="62" t="s">
        <v>1549</v>
      </c>
      <c r="D621" s="51" t="s">
        <v>108</v>
      </c>
      <c r="E621" s="53"/>
      <c r="F621" s="53"/>
      <c r="G621" s="73"/>
      <c r="H621" s="73"/>
      <c r="I621" s="53"/>
      <c r="J621" s="53"/>
      <c r="K621" s="53"/>
      <c r="L621" s="53">
        <f t="shared" si="2"/>
        <v>584083.4</v>
      </c>
      <c r="M621" s="53">
        <f t="shared" si="3"/>
        <v>446609.6</v>
      </c>
      <c r="N621" s="53" t="b">
        <f t="shared" si="4"/>
        <v>1</v>
      </c>
      <c r="O621" s="51">
        <v>627.0</v>
      </c>
      <c r="P621" s="53"/>
      <c r="Q621" s="53"/>
      <c r="R621" s="53"/>
      <c r="S621" s="53"/>
      <c r="W621" s="53"/>
      <c r="X621" s="53"/>
      <c r="Y621" s="53"/>
    </row>
    <row r="622">
      <c r="A622" s="53" t="str">
        <f t="shared" si="1"/>
        <v>TRNUSABPUSACH</v>
      </c>
      <c r="B622" s="19" t="s">
        <v>576</v>
      </c>
      <c r="C622" s="62" t="s">
        <v>1505</v>
      </c>
      <c r="D622" s="51" t="s">
        <v>108</v>
      </c>
      <c r="E622" s="53"/>
      <c r="F622" s="53"/>
      <c r="G622" s="73"/>
      <c r="H622" s="73"/>
      <c r="I622" s="53"/>
      <c r="J622" s="53"/>
      <c r="K622" s="53"/>
      <c r="L622" s="53">
        <f t="shared" si="2"/>
        <v>584862.8</v>
      </c>
      <c r="M622" s="53">
        <f t="shared" si="3"/>
        <v>446847.4</v>
      </c>
      <c r="N622" s="53" t="b">
        <f t="shared" si="4"/>
        <v>1</v>
      </c>
      <c r="O622" s="51">
        <v>628.0</v>
      </c>
      <c r="P622" s="53"/>
      <c r="Q622" s="53"/>
      <c r="R622" s="53"/>
      <c r="S622" s="53"/>
      <c r="W622" s="53"/>
      <c r="X622" s="53"/>
      <c r="Y622" s="53"/>
    </row>
    <row r="623">
      <c r="A623" s="53" t="str">
        <f t="shared" si="1"/>
        <v>TRNUSABPUSACI</v>
      </c>
      <c r="B623" s="19" t="s">
        <v>576</v>
      </c>
      <c r="C623" s="62" t="s">
        <v>1207</v>
      </c>
      <c r="D623" s="51" t="s">
        <v>108</v>
      </c>
      <c r="E623" s="53"/>
      <c r="F623" s="53"/>
      <c r="G623" s="73"/>
      <c r="H623" s="73"/>
      <c r="I623" s="53"/>
      <c r="J623" s="53"/>
      <c r="K623" s="53"/>
      <c r="L623" s="53">
        <f t="shared" si="2"/>
        <v>585642.2</v>
      </c>
      <c r="M623" s="53">
        <f t="shared" si="3"/>
        <v>447085.2</v>
      </c>
      <c r="N623" s="53" t="b">
        <f t="shared" si="4"/>
        <v>1</v>
      </c>
      <c r="O623" s="51">
        <v>629.0</v>
      </c>
      <c r="P623" s="53"/>
      <c r="Q623" s="53"/>
      <c r="R623" s="53"/>
      <c r="S623" s="53"/>
      <c r="W623" s="53"/>
      <c r="X623" s="53"/>
      <c r="Y623" s="53"/>
    </row>
    <row r="624">
      <c r="A624" s="53" t="str">
        <f t="shared" si="1"/>
        <v>TRNUSABPUSADO</v>
      </c>
      <c r="B624" s="19" t="s">
        <v>576</v>
      </c>
      <c r="C624" s="62" t="s">
        <v>581</v>
      </c>
      <c r="D624" s="51" t="s">
        <v>108</v>
      </c>
      <c r="E624" s="53"/>
      <c r="F624" s="53"/>
      <c r="G624" s="73"/>
      <c r="H624" s="73"/>
      <c r="I624" s="53"/>
      <c r="J624" s="53"/>
      <c r="K624" s="53"/>
      <c r="L624" s="53">
        <f t="shared" si="2"/>
        <v>586421.6</v>
      </c>
      <c r="M624" s="53">
        <f t="shared" si="3"/>
        <v>447323</v>
      </c>
      <c r="N624" s="53" t="b">
        <f t="shared" si="4"/>
        <v>1</v>
      </c>
      <c r="O624" s="51">
        <v>630.0</v>
      </c>
      <c r="P624" s="53"/>
      <c r="Q624" s="53"/>
      <c r="R624" s="53"/>
      <c r="S624" s="53"/>
      <c r="W624" s="53"/>
      <c r="X624" s="53"/>
      <c r="Y624" s="53"/>
    </row>
    <row r="625">
      <c r="A625" s="53" t="str">
        <f t="shared" si="1"/>
        <v>TRNUSABPUSAGC</v>
      </c>
      <c r="B625" s="19" t="s">
        <v>576</v>
      </c>
      <c r="C625" s="62" t="s">
        <v>1508</v>
      </c>
      <c r="D625" s="51" t="s">
        <v>108</v>
      </c>
      <c r="E625" s="53"/>
      <c r="F625" s="53"/>
      <c r="G625" s="73"/>
      <c r="H625" s="73"/>
      <c r="I625" s="53"/>
      <c r="J625" s="53"/>
      <c r="K625" s="53"/>
      <c r="L625" s="53">
        <f t="shared" si="2"/>
        <v>587201</v>
      </c>
      <c r="M625" s="53">
        <f t="shared" si="3"/>
        <v>447560.8</v>
      </c>
      <c r="N625" s="53" t="b">
        <f t="shared" si="4"/>
        <v>1</v>
      </c>
      <c r="O625" s="51">
        <v>631.0</v>
      </c>
      <c r="P625" s="53"/>
      <c r="Q625" s="53"/>
      <c r="R625" s="53"/>
      <c r="S625" s="53"/>
      <c r="W625" s="53"/>
      <c r="X625" s="53"/>
      <c r="Y625" s="53"/>
    </row>
    <row r="626">
      <c r="A626" s="53" t="str">
        <f t="shared" si="1"/>
        <v>TRNUSABPUSAGD</v>
      </c>
      <c r="B626" s="19" t="s">
        <v>576</v>
      </c>
      <c r="C626" s="62" t="s">
        <v>1555</v>
      </c>
      <c r="D626" s="51" t="s">
        <v>108</v>
      </c>
      <c r="E626" s="53"/>
      <c r="F626" s="53"/>
      <c r="G626" s="73"/>
      <c r="H626" s="73"/>
      <c r="I626" s="53"/>
      <c r="J626" s="53"/>
      <c r="K626" s="53"/>
      <c r="L626" s="53">
        <f t="shared" si="2"/>
        <v>587980.4</v>
      </c>
      <c r="M626" s="53">
        <f t="shared" si="3"/>
        <v>447798.6</v>
      </c>
      <c r="N626" s="53" t="b">
        <f t="shared" si="4"/>
        <v>1</v>
      </c>
      <c r="O626" s="51">
        <v>632.0</v>
      </c>
      <c r="P626" s="53"/>
      <c r="Q626" s="53"/>
      <c r="R626" s="53"/>
      <c r="S626" s="53"/>
      <c r="W626" s="53"/>
      <c r="X626" s="53"/>
      <c r="Y626" s="53"/>
    </row>
    <row r="627">
      <c r="A627" s="53" t="str">
        <f t="shared" si="1"/>
        <v>TRNUSABPUSAIP</v>
      </c>
      <c r="B627" s="19" t="s">
        <v>576</v>
      </c>
      <c r="C627" s="62" t="s">
        <v>1510</v>
      </c>
      <c r="D627" s="51" t="s">
        <v>108</v>
      </c>
      <c r="E627" s="53"/>
      <c r="F627" s="53"/>
      <c r="G627" s="73"/>
      <c r="H627" s="73"/>
      <c r="I627" s="53"/>
      <c r="J627" s="53"/>
      <c r="K627" s="53"/>
      <c r="L627" s="53">
        <f t="shared" si="2"/>
        <v>588759.8</v>
      </c>
      <c r="M627" s="53">
        <f t="shared" si="3"/>
        <v>448036.4</v>
      </c>
      <c r="N627" s="53" t="b">
        <f t="shared" si="4"/>
        <v>1</v>
      </c>
      <c r="O627" s="51">
        <v>633.0</v>
      </c>
      <c r="P627" s="53"/>
      <c r="Q627" s="53"/>
      <c r="R627" s="53"/>
      <c r="S627" s="53"/>
      <c r="W627" s="53"/>
      <c r="X627" s="53"/>
      <c r="Y627" s="53"/>
    </row>
    <row r="628">
      <c r="A628" s="53" t="str">
        <f t="shared" si="1"/>
        <v>TRNUSABPUSALD</v>
      </c>
      <c r="B628" s="19" t="s">
        <v>576</v>
      </c>
      <c r="C628" s="62" t="s">
        <v>1531</v>
      </c>
      <c r="D628" s="51" t="s">
        <v>108</v>
      </c>
      <c r="E628" s="53"/>
      <c r="F628" s="53"/>
      <c r="G628" s="73"/>
      <c r="H628" s="73"/>
      <c r="I628" s="53"/>
      <c r="J628" s="53"/>
      <c r="K628" s="53"/>
      <c r="L628" s="53">
        <f t="shared" si="2"/>
        <v>589539.2</v>
      </c>
      <c r="M628" s="53">
        <f t="shared" si="3"/>
        <v>448274.2</v>
      </c>
      <c r="N628" s="53" t="b">
        <f t="shared" si="4"/>
        <v>1</v>
      </c>
      <c r="O628" s="51">
        <v>634.0</v>
      </c>
      <c r="P628" s="53"/>
      <c r="Q628" s="53"/>
      <c r="R628" s="53"/>
      <c r="S628" s="53"/>
      <c r="W628" s="53"/>
      <c r="X628" s="53"/>
      <c r="Y628" s="53"/>
    </row>
    <row r="629">
      <c r="A629" s="53" t="str">
        <f t="shared" si="1"/>
        <v>TRNUSABPUSANE</v>
      </c>
      <c r="B629" s="19" t="s">
        <v>576</v>
      </c>
      <c r="C629" s="62" t="s">
        <v>1547</v>
      </c>
      <c r="D629" s="51" t="s">
        <v>108</v>
      </c>
      <c r="E629" s="53"/>
      <c r="F629" s="53"/>
      <c r="G629" s="73"/>
      <c r="H629" s="73"/>
      <c r="I629" s="53"/>
      <c r="J629" s="53"/>
      <c r="K629" s="53"/>
      <c r="L629" s="53">
        <f t="shared" si="2"/>
        <v>590318.6</v>
      </c>
      <c r="M629" s="53">
        <f t="shared" si="3"/>
        <v>448512</v>
      </c>
      <c r="N629" s="53" t="b">
        <f t="shared" si="4"/>
        <v>1</v>
      </c>
      <c r="O629" s="51">
        <v>635.0</v>
      </c>
      <c r="P629" s="53"/>
      <c r="Q629" s="53"/>
      <c r="R629" s="53"/>
      <c r="S629" s="53"/>
      <c r="W629" s="53"/>
      <c r="X629" s="53"/>
      <c r="Y629" s="53"/>
    </row>
    <row r="630">
      <c r="A630" s="53" t="str">
        <f t="shared" si="1"/>
        <v>TRNUSABPUSANW</v>
      </c>
      <c r="B630" s="19" t="s">
        <v>576</v>
      </c>
      <c r="C630" s="62" t="s">
        <v>556</v>
      </c>
      <c r="D630" s="51" t="s">
        <v>108</v>
      </c>
      <c r="E630" s="53"/>
      <c r="F630" s="53"/>
      <c r="G630" s="51"/>
      <c r="H630" s="73"/>
      <c r="I630" s="53"/>
      <c r="J630" s="53"/>
      <c r="K630" s="53"/>
      <c r="L630" s="53">
        <f t="shared" si="2"/>
        <v>591098</v>
      </c>
      <c r="M630" s="53">
        <f t="shared" si="3"/>
        <v>448749.8</v>
      </c>
      <c r="N630" s="53" t="b">
        <f t="shared" si="4"/>
        <v>1</v>
      </c>
      <c r="O630" s="51">
        <v>636.0</v>
      </c>
      <c r="P630" s="53"/>
      <c r="Q630" s="53"/>
      <c r="R630" s="53"/>
      <c r="S630" s="53"/>
      <c r="W630" s="53"/>
      <c r="X630" s="53"/>
      <c r="Y630" s="53"/>
    </row>
    <row r="631">
      <c r="A631" s="53" t="str">
        <f t="shared" si="1"/>
        <v>TRNUSABPUSAPG</v>
      </c>
      <c r="B631" s="19" t="s">
        <v>576</v>
      </c>
      <c r="C631" s="62" t="s">
        <v>1561</v>
      </c>
      <c r="D631" s="51" t="s">
        <v>108</v>
      </c>
      <c r="E631" s="53"/>
      <c r="F631" s="53"/>
      <c r="G631" s="51"/>
      <c r="H631" s="73"/>
      <c r="I631" s="53"/>
      <c r="J631" s="53"/>
      <c r="K631" s="53"/>
      <c r="L631" s="53">
        <f t="shared" si="2"/>
        <v>591877.4</v>
      </c>
      <c r="M631" s="53">
        <f t="shared" si="3"/>
        <v>448987.6</v>
      </c>
      <c r="N631" s="53" t="b">
        <f t="shared" si="4"/>
        <v>1</v>
      </c>
      <c r="O631" s="51">
        <v>637.0</v>
      </c>
      <c r="P631" s="53"/>
      <c r="Q631" s="53"/>
      <c r="R631" s="53"/>
      <c r="S631" s="53"/>
      <c r="W631" s="53"/>
      <c r="X631" s="53"/>
      <c r="Y631" s="53"/>
    </row>
    <row r="632">
      <c r="A632" s="53" t="str">
        <f t="shared" si="1"/>
        <v>TRNUSABPUSAPI</v>
      </c>
      <c r="B632" s="19" t="s">
        <v>576</v>
      </c>
      <c r="C632" s="62" t="s">
        <v>583</v>
      </c>
      <c r="D632" s="51" t="s">
        <v>108</v>
      </c>
      <c r="E632" s="53"/>
      <c r="F632" s="53"/>
      <c r="G632" s="51"/>
      <c r="H632" s="73"/>
      <c r="I632" s="53"/>
      <c r="J632" s="53"/>
      <c r="K632" s="53"/>
      <c r="L632" s="53">
        <f t="shared" si="2"/>
        <v>592656.8</v>
      </c>
      <c r="M632" s="53">
        <f t="shared" si="3"/>
        <v>449225.4</v>
      </c>
      <c r="N632" s="53" t="b">
        <f t="shared" si="4"/>
        <v>1</v>
      </c>
      <c r="O632" s="51">
        <v>638.0</v>
      </c>
      <c r="P632" s="53"/>
      <c r="Q632" s="53"/>
      <c r="R632" s="53"/>
      <c r="S632" s="53"/>
      <c r="W632" s="53"/>
      <c r="X632" s="53"/>
      <c r="Y632" s="53"/>
    </row>
    <row r="633">
      <c r="A633" s="53" t="str">
        <f t="shared" si="1"/>
        <v>TRNUSABPUSAPW</v>
      </c>
      <c r="B633" s="19" t="s">
        <v>576</v>
      </c>
      <c r="C633" s="62" t="s">
        <v>1513</v>
      </c>
      <c r="D633" s="51" t="s">
        <v>108</v>
      </c>
      <c r="E633" s="53"/>
      <c r="F633" s="53"/>
      <c r="G633" s="51"/>
      <c r="H633" s="73"/>
      <c r="I633" s="53"/>
      <c r="J633" s="53"/>
      <c r="K633" s="53"/>
      <c r="L633" s="53">
        <f t="shared" si="2"/>
        <v>593436.2</v>
      </c>
      <c r="M633" s="53">
        <f t="shared" si="3"/>
        <v>449463.2</v>
      </c>
      <c r="N633" s="53" t="b">
        <f t="shared" si="4"/>
        <v>1</v>
      </c>
      <c r="O633" s="51">
        <v>639.0</v>
      </c>
      <c r="P633" s="53"/>
      <c r="Q633" s="53"/>
      <c r="R633" s="53"/>
      <c r="S633" s="53"/>
      <c r="W633" s="53"/>
      <c r="X633" s="53"/>
      <c r="Y633" s="53"/>
    </row>
    <row r="634">
      <c r="A634" s="53" t="str">
        <f t="shared" si="1"/>
        <v>TRNUSABPUSASL</v>
      </c>
      <c r="B634" s="19" t="s">
        <v>576</v>
      </c>
      <c r="C634" s="62" t="s">
        <v>1565</v>
      </c>
      <c r="D634" s="51" t="s">
        <v>108</v>
      </c>
      <c r="E634" s="53"/>
      <c r="F634" s="53"/>
      <c r="G634" s="51"/>
      <c r="H634" s="73"/>
      <c r="I634" s="53"/>
      <c r="J634" s="53"/>
      <c r="K634" s="53"/>
      <c r="L634" s="53">
        <f t="shared" si="2"/>
        <v>594215.6</v>
      </c>
      <c r="M634" s="53">
        <f t="shared" si="3"/>
        <v>449701</v>
      </c>
      <c r="N634" s="53" t="b">
        <f t="shared" si="4"/>
        <v>1</v>
      </c>
      <c r="O634" s="51">
        <v>640.0</v>
      </c>
      <c r="P634" s="53"/>
      <c r="Q634" s="53"/>
      <c r="R634" s="53"/>
      <c r="S634" s="53"/>
      <c r="W634" s="53"/>
      <c r="X634" s="53"/>
      <c r="Y634" s="53"/>
    </row>
    <row r="635">
      <c r="A635" s="53" t="str">
        <f t="shared" si="1"/>
        <v>TRNUSABPUSATR</v>
      </c>
      <c r="B635" s="19" t="s">
        <v>576</v>
      </c>
      <c r="C635" s="62" t="s">
        <v>1567</v>
      </c>
      <c r="D635" s="51" t="s">
        <v>108</v>
      </c>
      <c r="E635" s="53"/>
      <c r="F635" s="53"/>
      <c r="G635" s="51"/>
      <c r="H635" s="73"/>
      <c r="I635" s="53"/>
      <c r="J635" s="53"/>
      <c r="K635" s="53"/>
      <c r="L635" s="53">
        <f t="shared" si="2"/>
        <v>594995</v>
      </c>
      <c r="M635" s="53">
        <f t="shared" si="3"/>
        <v>449938.8</v>
      </c>
      <c r="N635" s="53" t="b">
        <f t="shared" si="4"/>
        <v>1</v>
      </c>
      <c r="O635" s="51">
        <v>641.0</v>
      </c>
      <c r="P635" s="53"/>
      <c r="Q635" s="53"/>
      <c r="R635" s="53"/>
      <c r="S635" s="53"/>
      <c r="W635" s="53"/>
      <c r="X635" s="53"/>
      <c r="Y635" s="53"/>
    </row>
    <row r="636">
      <c r="A636" s="53" t="str">
        <f t="shared" si="1"/>
        <v>TRNUSACEUSADU</v>
      </c>
      <c r="B636" s="19" t="s">
        <v>1569</v>
      </c>
      <c r="C636" s="62" t="s">
        <v>1570</v>
      </c>
      <c r="D636" s="51" t="s">
        <v>108</v>
      </c>
      <c r="E636" s="53"/>
      <c r="F636" s="53"/>
      <c r="G636" s="51"/>
      <c r="H636" s="73"/>
      <c r="I636" s="53"/>
      <c r="J636" s="53"/>
      <c r="K636" s="53"/>
      <c r="L636" s="53">
        <f t="shared" si="2"/>
        <v>595774.4</v>
      </c>
      <c r="M636" s="53">
        <f t="shared" si="3"/>
        <v>450176.6</v>
      </c>
      <c r="N636" s="53" t="b">
        <f t="shared" si="4"/>
        <v>1</v>
      </c>
      <c r="O636" s="51">
        <v>642.0</v>
      </c>
      <c r="P636" s="53"/>
      <c r="Q636" s="53"/>
      <c r="R636" s="53"/>
      <c r="S636" s="53"/>
      <c r="W636" s="53"/>
      <c r="X636" s="53"/>
      <c r="Y636" s="53"/>
    </row>
    <row r="637">
      <c r="A637" s="53" t="str">
        <f t="shared" si="1"/>
        <v>TRNUSACEUSAPJ</v>
      </c>
      <c r="B637" s="19" t="s">
        <v>1569</v>
      </c>
      <c r="C637" s="62" t="s">
        <v>1572</v>
      </c>
      <c r="D637" s="51" t="s">
        <v>108</v>
      </c>
      <c r="E637" s="53"/>
      <c r="F637" s="53"/>
      <c r="G637" s="51"/>
      <c r="H637" s="73"/>
      <c r="I637" s="53"/>
      <c r="J637" s="53"/>
      <c r="K637" s="53"/>
      <c r="L637" s="53">
        <f t="shared" si="2"/>
        <v>596553.8</v>
      </c>
      <c r="M637" s="53">
        <f t="shared" si="3"/>
        <v>450414.4</v>
      </c>
      <c r="N637" s="53" t="b">
        <f t="shared" si="4"/>
        <v>1</v>
      </c>
      <c r="O637" s="51">
        <v>643.0</v>
      </c>
      <c r="P637" s="53"/>
      <c r="Q637" s="53"/>
      <c r="R637" s="53"/>
      <c r="S637" s="53"/>
      <c r="W637" s="53"/>
      <c r="X637" s="53"/>
      <c r="Y637" s="53"/>
    </row>
    <row r="638">
      <c r="A638" s="53" t="str">
        <f t="shared" si="1"/>
        <v>TRNUSACEUSASC</v>
      </c>
      <c r="B638" s="19" t="s">
        <v>1569</v>
      </c>
      <c r="C638" s="62" t="s">
        <v>1574</v>
      </c>
      <c r="D638" s="51" t="s">
        <v>108</v>
      </c>
      <c r="E638" s="53"/>
      <c r="F638" s="53"/>
      <c r="G638" s="51"/>
      <c r="H638" s="73"/>
      <c r="I638" s="53"/>
      <c r="J638" s="53"/>
      <c r="K638" s="53"/>
      <c r="L638" s="53">
        <f t="shared" si="2"/>
        <v>597333.2</v>
      </c>
      <c r="M638" s="53">
        <f t="shared" si="3"/>
        <v>450652.2</v>
      </c>
      <c r="N638" s="53" t="b">
        <f t="shared" si="4"/>
        <v>1</v>
      </c>
      <c r="O638" s="51">
        <v>644.0</v>
      </c>
      <c r="P638" s="53"/>
      <c r="Q638" s="53"/>
      <c r="R638" s="53"/>
      <c r="S638" s="53"/>
      <c r="W638" s="53"/>
      <c r="X638" s="53"/>
      <c r="Y638" s="53"/>
    </row>
    <row r="639">
      <c r="A639" s="53" t="str">
        <f t="shared" si="1"/>
        <v>TRNUSACEUSASG</v>
      </c>
      <c r="B639" s="19" t="s">
        <v>1569</v>
      </c>
      <c r="C639" s="62" t="s">
        <v>1576</v>
      </c>
      <c r="D639" s="51" t="s">
        <v>108</v>
      </c>
      <c r="E639" s="53"/>
      <c r="F639" s="53"/>
      <c r="G639" s="51"/>
      <c r="H639" s="73"/>
      <c r="I639" s="53"/>
      <c r="J639" s="53"/>
      <c r="K639" s="53"/>
      <c r="L639" s="53">
        <f t="shared" si="2"/>
        <v>598112.6</v>
      </c>
      <c r="M639" s="53">
        <f t="shared" si="3"/>
        <v>450890</v>
      </c>
      <c r="N639" s="53" t="b">
        <f t="shared" si="4"/>
        <v>1</v>
      </c>
      <c r="O639" s="51">
        <v>645.0</v>
      </c>
      <c r="P639" s="53"/>
      <c r="Q639" s="53"/>
      <c r="R639" s="53"/>
      <c r="S639" s="53"/>
      <c r="W639" s="53"/>
      <c r="X639" s="53"/>
      <c r="Y639" s="53"/>
    </row>
    <row r="640">
      <c r="A640" s="53" t="str">
        <f t="shared" si="1"/>
        <v>TRNUSACEUSAYA</v>
      </c>
      <c r="B640" s="19" t="s">
        <v>1569</v>
      </c>
      <c r="C640" s="62" t="s">
        <v>1578</v>
      </c>
      <c r="D640" s="51" t="s">
        <v>108</v>
      </c>
      <c r="E640" s="53"/>
      <c r="F640" s="53"/>
      <c r="G640" s="51"/>
      <c r="H640" s="73"/>
      <c r="I640" s="53"/>
      <c r="J640" s="53"/>
      <c r="K640" s="53"/>
      <c r="L640" s="53">
        <f t="shared" si="2"/>
        <v>598892</v>
      </c>
      <c r="M640" s="53">
        <f t="shared" si="3"/>
        <v>451127.8</v>
      </c>
      <c r="N640" s="53" t="b">
        <f t="shared" si="4"/>
        <v>1</v>
      </c>
      <c r="O640" s="51">
        <v>646.0</v>
      </c>
      <c r="P640" s="53"/>
      <c r="Q640" s="53"/>
      <c r="R640" s="53"/>
      <c r="S640" s="53"/>
      <c r="W640" s="53"/>
      <c r="X640" s="53"/>
      <c r="Y640" s="53"/>
    </row>
    <row r="641">
      <c r="A641" s="53" t="str">
        <f t="shared" si="1"/>
        <v>TRNUSACHUSADO</v>
      </c>
      <c r="B641" s="19" t="s">
        <v>1505</v>
      </c>
      <c r="C641" s="62" t="s">
        <v>581</v>
      </c>
      <c r="D641" s="51" t="s">
        <v>108</v>
      </c>
      <c r="E641" s="53"/>
      <c r="F641" s="53"/>
      <c r="G641" s="51"/>
      <c r="H641" s="73"/>
      <c r="I641" s="53"/>
      <c r="J641" s="53"/>
      <c r="K641" s="53"/>
      <c r="L641" s="53">
        <f t="shared" si="2"/>
        <v>599671.4</v>
      </c>
      <c r="M641" s="53">
        <f t="shared" si="3"/>
        <v>451365.6</v>
      </c>
      <c r="N641" s="53" t="b">
        <f t="shared" si="4"/>
        <v>1</v>
      </c>
      <c r="O641" s="51">
        <v>647.0</v>
      </c>
      <c r="P641" s="53"/>
      <c r="Q641" s="53"/>
      <c r="R641" s="53"/>
      <c r="S641" s="53"/>
      <c r="W641" s="53"/>
      <c r="X641" s="53"/>
      <c r="Y641" s="53"/>
    </row>
    <row r="642">
      <c r="A642" s="53" t="str">
        <f t="shared" si="1"/>
        <v>TRNUSACHUSAGC</v>
      </c>
      <c r="B642" s="19" t="s">
        <v>1505</v>
      </c>
      <c r="C642" s="62" t="s">
        <v>1508</v>
      </c>
      <c r="D642" s="51" t="s">
        <v>108</v>
      </c>
      <c r="E642" s="53"/>
      <c r="F642" s="53"/>
      <c r="G642" s="53"/>
      <c r="H642" s="73"/>
      <c r="I642" s="53"/>
      <c r="J642" s="53"/>
      <c r="K642" s="53"/>
      <c r="L642" s="53">
        <f t="shared" si="2"/>
        <v>600450.8</v>
      </c>
      <c r="M642" s="53">
        <f t="shared" si="3"/>
        <v>451603.4</v>
      </c>
      <c r="N642" s="53" t="b">
        <f t="shared" si="4"/>
        <v>1</v>
      </c>
      <c r="O642" s="51">
        <v>648.0</v>
      </c>
      <c r="P642" s="53"/>
      <c r="Q642" s="53"/>
      <c r="R642" s="53"/>
      <c r="S642" s="53"/>
      <c r="W642" s="53"/>
      <c r="X642" s="53"/>
      <c r="Y642" s="53"/>
    </row>
    <row r="643">
      <c r="A643" s="53" t="str">
        <f t="shared" si="1"/>
        <v>TRNUSACHUSAPI</v>
      </c>
      <c r="B643" s="19" t="s">
        <v>1505</v>
      </c>
      <c r="C643" s="62" t="s">
        <v>583</v>
      </c>
      <c r="D643" s="51" t="s">
        <v>108</v>
      </c>
      <c r="E643" s="53"/>
      <c r="F643" s="53"/>
      <c r="G643" s="53"/>
      <c r="H643" s="73"/>
      <c r="I643" s="53"/>
      <c r="J643" s="53"/>
      <c r="K643" s="53"/>
      <c r="L643" s="53">
        <f t="shared" si="2"/>
        <v>601230.2</v>
      </c>
      <c r="M643" s="53">
        <f t="shared" si="3"/>
        <v>451841.2</v>
      </c>
      <c r="N643" s="53" t="b">
        <f t="shared" si="4"/>
        <v>1</v>
      </c>
      <c r="O643" s="51">
        <v>649.0</v>
      </c>
      <c r="P643" s="53"/>
      <c r="Q643" s="53"/>
      <c r="R643" s="53"/>
      <c r="S643" s="53"/>
      <c r="W643" s="53"/>
      <c r="X643" s="53"/>
      <c r="Y643" s="53"/>
    </row>
    <row r="644">
      <c r="A644" s="53" t="str">
        <f t="shared" si="1"/>
        <v>TRNUSACIUSAII</v>
      </c>
      <c r="B644" s="19" t="s">
        <v>1207</v>
      </c>
      <c r="C644" s="62" t="s">
        <v>1219</v>
      </c>
      <c r="D644" s="51" t="s">
        <v>108</v>
      </c>
      <c r="E644" s="53"/>
      <c r="F644" s="53"/>
      <c r="G644" s="53"/>
      <c r="H644" s="73"/>
      <c r="I644" s="53"/>
      <c r="J644" s="53"/>
      <c r="K644" s="53"/>
      <c r="L644" s="53">
        <f t="shared" si="2"/>
        <v>602009.6</v>
      </c>
      <c r="M644" s="53">
        <f t="shared" si="3"/>
        <v>452079</v>
      </c>
      <c r="N644" s="53" t="b">
        <f t="shared" si="4"/>
        <v>1</v>
      </c>
      <c r="O644" s="51">
        <v>650.0</v>
      </c>
      <c r="P644" s="53"/>
      <c r="Q644" s="53"/>
      <c r="R644" s="53"/>
      <c r="S644" s="53"/>
      <c r="W644" s="53"/>
      <c r="X644" s="53"/>
      <c r="Y644" s="53"/>
    </row>
    <row r="645">
      <c r="A645" s="53" t="str">
        <f t="shared" si="1"/>
        <v>TRNUSACIUSALD</v>
      </c>
      <c r="B645" s="19" t="s">
        <v>1207</v>
      </c>
      <c r="C645" s="62" t="s">
        <v>1531</v>
      </c>
      <c r="D645" s="51" t="s">
        <v>108</v>
      </c>
      <c r="E645" s="53"/>
      <c r="F645" s="53"/>
      <c r="G645" s="53"/>
      <c r="H645" s="73"/>
      <c r="I645" s="53"/>
      <c r="J645" s="53"/>
      <c r="K645" s="53"/>
      <c r="L645" s="53">
        <f t="shared" si="2"/>
        <v>602789</v>
      </c>
      <c r="M645" s="53">
        <f t="shared" si="3"/>
        <v>452316.8</v>
      </c>
      <c r="N645" s="53" t="b">
        <f t="shared" si="4"/>
        <v>1</v>
      </c>
      <c r="O645" s="51">
        <v>651.0</v>
      </c>
      <c r="P645" s="53"/>
      <c r="Q645" s="53"/>
      <c r="R645" s="53"/>
      <c r="S645" s="53"/>
      <c r="V645" s="53"/>
      <c r="W645" s="53"/>
      <c r="X645" s="53"/>
      <c r="Y645" s="53"/>
    </row>
    <row r="646">
      <c r="A646" s="53" t="str">
        <f t="shared" si="1"/>
        <v>TRNUSACIUSANE</v>
      </c>
      <c r="B646" s="19" t="s">
        <v>1207</v>
      </c>
      <c r="C646" s="62" t="s">
        <v>1547</v>
      </c>
      <c r="D646" s="51" t="s">
        <v>108</v>
      </c>
      <c r="E646" s="53"/>
      <c r="F646" s="53"/>
      <c r="G646" s="53"/>
      <c r="H646" s="53"/>
      <c r="I646" s="53"/>
      <c r="J646" s="53"/>
      <c r="K646" s="53"/>
      <c r="L646" s="53">
        <f t="shared" si="2"/>
        <v>603568.4</v>
      </c>
      <c r="M646" s="53">
        <f t="shared" si="3"/>
        <v>452554.6</v>
      </c>
      <c r="N646" s="53" t="b">
        <f t="shared" si="4"/>
        <v>1</v>
      </c>
      <c r="O646" s="51">
        <v>652.0</v>
      </c>
      <c r="P646" s="53"/>
      <c r="Q646" s="53"/>
      <c r="R646" s="53"/>
      <c r="S646" s="53"/>
      <c r="V646" s="53"/>
      <c r="W646" s="53"/>
      <c r="X646" s="53"/>
      <c r="Y646" s="53"/>
    </row>
    <row r="647">
      <c r="A647" s="53" t="str">
        <f t="shared" si="1"/>
        <v>TRNUSACIUSAPW</v>
      </c>
      <c r="B647" s="19" t="s">
        <v>1207</v>
      </c>
      <c r="C647" s="62" t="s">
        <v>1513</v>
      </c>
      <c r="D647" s="51" t="s">
        <v>108</v>
      </c>
      <c r="E647" s="53"/>
      <c r="F647" s="53"/>
      <c r="G647" s="53"/>
      <c r="H647" s="53"/>
      <c r="I647" s="53"/>
      <c r="J647" s="53"/>
      <c r="K647" s="53"/>
      <c r="L647" s="53">
        <f t="shared" si="2"/>
        <v>604347.8</v>
      </c>
      <c r="M647" s="53">
        <f t="shared" si="3"/>
        <v>452792.4</v>
      </c>
      <c r="N647" s="53" t="b">
        <f t="shared" si="4"/>
        <v>1</v>
      </c>
      <c r="O647" s="51">
        <v>653.0</v>
      </c>
      <c r="P647" s="53"/>
      <c r="Q647" s="53"/>
      <c r="R647" s="53"/>
      <c r="S647" s="53"/>
      <c r="V647" s="53"/>
      <c r="W647" s="53"/>
      <c r="X647" s="53"/>
      <c r="Y647" s="53"/>
    </row>
    <row r="648">
      <c r="A648" s="53" t="str">
        <f t="shared" si="1"/>
        <v>TRNUSACIUSASR</v>
      </c>
      <c r="B648" s="19" t="s">
        <v>1207</v>
      </c>
      <c r="C648" s="62" t="s">
        <v>1536</v>
      </c>
      <c r="D648" s="51" t="s">
        <v>108</v>
      </c>
      <c r="E648" s="53"/>
      <c r="F648" s="53"/>
      <c r="G648" s="53"/>
      <c r="H648" s="53"/>
      <c r="I648" s="53"/>
      <c r="J648" s="53"/>
      <c r="K648" s="53"/>
      <c r="L648" s="53">
        <f t="shared" si="2"/>
        <v>605127.2</v>
      </c>
      <c r="M648" s="53">
        <f t="shared" si="3"/>
        <v>453030.2</v>
      </c>
      <c r="N648" s="53" t="b">
        <f t="shared" si="4"/>
        <v>1</v>
      </c>
      <c r="O648" s="51">
        <v>654.0</v>
      </c>
      <c r="P648" s="53"/>
      <c r="Q648" s="53"/>
      <c r="R648" s="53"/>
      <c r="S648" s="53"/>
      <c r="V648" s="53"/>
      <c r="W648" s="53"/>
      <c r="X648" s="53"/>
      <c r="Y648" s="53"/>
    </row>
    <row r="649">
      <c r="A649" s="53" t="str">
        <f t="shared" si="1"/>
        <v>TRNUSACIUSATI</v>
      </c>
      <c r="B649" s="19" t="s">
        <v>1207</v>
      </c>
      <c r="C649" s="62" t="s">
        <v>1549</v>
      </c>
      <c r="D649" s="51" t="s">
        <v>108</v>
      </c>
      <c r="E649" s="53"/>
      <c r="F649" s="53"/>
      <c r="G649" s="53"/>
      <c r="H649" s="53"/>
      <c r="I649" s="53"/>
      <c r="J649" s="53"/>
      <c r="K649" s="53"/>
      <c r="L649" s="53">
        <f t="shared" si="2"/>
        <v>605906.6</v>
      </c>
      <c r="M649" s="53">
        <f t="shared" si="3"/>
        <v>453268</v>
      </c>
      <c r="N649" s="53" t="b">
        <f t="shared" si="4"/>
        <v>1</v>
      </c>
      <c r="O649" s="51">
        <v>655.0</v>
      </c>
      <c r="P649" s="53"/>
      <c r="Q649" s="53"/>
      <c r="R649" s="53"/>
      <c r="S649" s="53"/>
      <c r="T649" s="53"/>
      <c r="U649" s="53"/>
      <c r="V649" s="53"/>
      <c r="W649" s="53"/>
      <c r="X649" s="53"/>
      <c r="Y649" s="53"/>
    </row>
    <row r="650">
      <c r="A650" s="53" t="str">
        <f t="shared" si="1"/>
        <v>TRNUSACIUSAWC</v>
      </c>
      <c r="B650" s="19" t="s">
        <v>1207</v>
      </c>
      <c r="C650" s="62" t="s">
        <v>1540</v>
      </c>
      <c r="D650" s="51" t="s">
        <v>108</v>
      </c>
      <c r="E650" s="53"/>
      <c r="F650" s="53"/>
      <c r="G650" s="53"/>
      <c r="H650" s="53"/>
      <c r="I650" s="53"/>
      <c r="J650" s="53"/>
      <c r="K650" s="53"/>
      <c r="L650" s="53">
        <f t="shared" si="2"/>
        <v>606686</v>
      </c>
      <c r="M650" s="53">
        <f t="shared" si="3"/>
        <v>453505.8</v>
      </c>
      <c r="N650" s="53" t="b">
        <f t="shared" si="4"/>
        <v>1</v>
      </c>
      <c r="O650" s="51">
        <v>656.0</v>
      </c>
      <c r="P650" s="53"/>
      <c r="Q650" s="53"/>
      <c r="R650" s="53"/>
      <c r="S650" s="53"/>
      <c r="T650" s="53"/>
      <c r="U650" s="53"/>
      <c r="V650" s="53"/>
      <c r="W650" s="53"/>
      <c r="X650" s="53"/>
      <c r="Y650" s="53"/>
    </row>
    <row r="651">
      <c r="A651" s="53" t="str">
        <f t="shared" si="1"/>
        <v>TRNUSACWUSADU</v>
      </c>
      <c r="B651" s="19" t="s">
        <v>1590</v>
      </c>
      <c r="C651" s="62" t="s">
        <v>1570</v>
      </c>
      <c r="D651" s="51" t="s">
        <v>108</v>
      </c>
      <c r="E651" s="53"/>
      <c r="F651" s="53"/>
      <c r="G651" s="53"/>
      <c r="H651" s="53"/>
      <c r="I651" s="53"/>
      <c r="J651" s="53"/>
      <c r="K651" s="53"/>
      <c r="L651" s="53">
        <f t="shared" si="2"/>
        <v>607465.4</v>
      </c>
      <c r="M651" s="53">
        <f t="shared" si="3"/>
        <v>453743.6</v>
      </c>
      <c r="N651" s="53" t="b">
        <f t="shared" si="4"/>
        <v>1</v>
      </c>
      <c r="O651" s="51">
        <v>657.0</v>
      </c>
      <c r="P651" s="53"/>
      <c r="Q651" s="53"/>
      <c r="R651" s="53"/>
      <c r="S651" s="53"/>
      <c r="T651" s="53"/>
      <c r="U651" s="53"/>
      <c r="V651" s="53"/>
      <c r="W651" s="53"/>
      <c r="X651" s="53"/>
      <c r="Y651" s="53"/>
    </row>
    <row r="652">
      <c r="A652" s="53" t="str">
        <f t="shared" si="1"/>
        <v>TRNUSACWUSAPJ</v>
      </c>
      <c r="B652" s="19" t="s">
        <v>1590</v>
      </c>
      <c r="C652" s="62" t="s">
        <v>1572</v>
      </c>
      <c r="D652" s="51" t="s">
        <v>108</v>
      </c>
      <c r="E652" s="53"/>
      <c r="F652" s="53"/>
      <c r="G652" s="53"/>
      <c r="H652" s="53"/>
      <c r="I652" s="53"/>
      <c r="J652" s="53"/>
      <c r="K652" s="53"/>
      <c r="L652" s="53">
        <f t="shared" si="2"/>
        <v>608244.8</v>
      </c>
      <c r="M652" s="53">
        <f t="shared" si="3"/>
        <v>453981.4</v>
      </c>
      <c r="N652" s="53" t="b">
        <f t="shared" si="4"/>
        <v>1</v>
      </c>
      <c r="O652" s="51">
        <v>658.0</v>
      </c>
      <c r="P652" s="53"/>
      <c r="Q652" s="53"/>
      <c r="R652" s="53"/>
      <c r="S652" s="53"/>
      <c r="T652" s="53"/>
      <c r="U652" s="53"/>
      <c r="V652" s="53"/>
      <c r="W652" s="53"/>
      <c r="X652" s="53"/>
      <c r="Y652" s="53"/>
    </row>
    <row r="653">
      <c r="A653" s="53" t="str">
        <f t="shared" si="1"/>
        <v>TRNUSACWUSATV</v>
      </c>
      <c r="B653" s="19" t="s">
        <v>1590</v>
      </c>
      <c r="C653" s="62" t="s">
        <v>1520</v>
      </c>
      <c r="D653" s="51" t="s">
        <v>108</v>
      </c>
      <c r="E653" s="53"/>
      <c r="F653" s="53"/>
      <c r="G653" s="53"/>
      <c r="H653" s="53"/>
      <c r="I653" s="53"/>
      <c r="J653" s="53"/>
      <c r="K653" s="53"/>
      <c r="L653" s="53">
        <f t="shared" si="2"/>
        <v>609024.2</v>
      </c>
      <c r="M653" s="53">
        <f t="shared" si="3"/>
        <v>454219.2</v>
      </c>
      <c r="N653" s="53" t="b">
        <f t="shared" si="4"/>
        <v>1</v>
      </c>
      <c r="O653" s="51">
        <v>659.0</v>
      </c>
      <c r="P653" s="53"/>
      <c r="Q653" s="53"/>
      <c r="R653" s="53"/>
      <c r="S653" s="53"/>
      <c r="T653" s="53"/>
      <c r="U653" s="53"/>
      <c r="V653" s="53"/>
      <c r="W653" s="53"/>
      <c r="X653" s="53"/>
      <c r="Y653" s="53"/>
    </row>
    <row r="654">
      <c r="A654" s="53" t="str">
        <f t="shared" si="1"/>
        <v>TRNUSADEUSASR</v>
      </c>
      <c r="B654" s="19" t="s">
        <v>1526</v>
      </c>
      <c r="C654" s="62" t="s">
        <v>1536</v>
      </c>
      <c r="D654" s="51" t="s">
        <v>108</v>
      </c>
      <c r="E654" s="53"/>
      <c r="F654" s="53"/>
      <c r="G654" s="53"/>
      <c r="H654" s="53"/>
      <c r="I654" s="53"/>
      <c r="J654" s="53"/>
      <c r="K654" s="53"/>
      <c r="L654" s="53">
        <f t="shared" si="2"/>
        <v>609803.6</v>
      </c>
      <c r="M654" s="53">
        <f t="shared" si="3"/>
        <v>454457</v>
      </c>
      <c r="N654" s="53" t="b">
        <f t="shared" si="4"/>
        <v>1</v>
      </c>
      <c r="O654" s="51">
        <v>660.0</v>
      </c>
      <c r="P654" s="53"/>
      <c r="Q654" s="53"/>
      <c r="R654" s="53"/>
      <c r="S654" s="53"/>
      <c r="T654" s="53"/>
      <c r="U654" s="53"/>
      <c r="V654" s="53"/>
      <c r="W654" s="53"/>
      <c r="X654" s="53"/>
      <c r="Y654" s="53"/>
    </row>
    <row r="655">
      <c r="A655" s="53" t="str">
        <f t="shared" si="1"/>
        <v>TRNUSADOUSAGC</v>
      </c>
      <c r="B655" s="19" t="s">
        <v>581</v>
      </c>
      <c r="C655" s="62" t="s">
        <v>1508</v>
      </c>
      <c r="D655" s="51" t="s">
        <v>108</v>
      </c>
      <c r="E655" s="53"/>
      <c r="F655" s="53"/>
      <c r="G655" s="53"/>
      <c r="H655" s="53"/>
      <c r="I655" s="53"/>
      <c r="J655" s="53"/>
      <c r="K655" s="53"/>
      <c r="L655" s="53">
        <f t="shared" si="2"/>
        <v>610583</v>
      </c>
      <c r="M655" s="53">
        <f t="shared" si="3"/>
        <v>454694.8</v>
      </c>
      <c r="N655" s="53" t="b">
        <f t="shared" si="4"/>
        <v>1</v>
      </c>
      <c r="O655" s="51">
        <v>661.0</v>
      </c>
      <c r="P655" s="53"/>
      <c r="Q655" s="53"/>
      <c r="R655" s="53"/>
      <c r="S655" s="53"/>
      <c r="T655" s="53"/>
      <c r="U655" s="53"/>
      <c r="V655" s="53"/>
      <c r="W655" s="53"/>
      <c r="X655" s="53"/>
      <c r="Y655" s="53"/>
    </row>
    <row r="656">
      <c r="A656" s="53" t="str">
        <f t="shared" si="1"/>
        <v>TRNUSADOUSAPI</v>
      </c>
      <c r="B656" s="19" t="s">
        <v>581</v>
      </c>
      <c r="C656" s="62" t="s">
        <v>583</v>
      </c>
      <c r="D656" s="51" t="s">
        <v>108</v>
      </c>
      <c r="E656" s="53"/>
      <c r="F656" s="53"/>
      <c r="G656" s="53"/>
      <c r="H656" s="53"/>
      <c r="I656" s="53"/>
      <c r="J656" s="53"/>
      <c r="K656" s="53"/>
      <c r="L656" s="53">
        <f t="shared" si="2"/>
        <v>611362.4</v>
      </c>
      <c r="M656" s="53">
        <f t="shared" si="3"/>
        <v>454932.6</v>
      </c>
      <c r="N656" s="53" t="b">
        <f t="shared" si="4"/>
        <v>1</v>
      </c>
      <c r="O656" s="51">
        <v>662.0</v>
      </c>
      <c r="P656" s="53"/>
      <c r="Q656" s="53"/>
      <c r="R656" s="53"/>
      <c r="S656" s="53"/>
      <c r="T656" s="53"/>
      <c r="U656" s="53"/>
      <c r="V656" s="53"/>
      <c r="W656" s="53"/>
      <c r="X656" s="53"/>
      <c r="Y656" s="53"/>
    </row>
    <row r="657">
      <c r="A657" s="53" t="str">
        <f t="shared" si="1"/>
        <v>TRNUSADUUSAPJ</v>
      </c>
      <c r="B657" s="19" t="s">
        <v>1570</v>
      </c>
      <c r="C657" s="62" t="s">
        <v>1572</v>
      </c>
      <c r="D657" s="51" t="s">
        <v>108</v>
      </c>
      <c r="E657" s="53"/>
      <c r="F657" s="53"/>
      <c r="G657" s="53"/>
      <c r="H657" s="53"/>
      <c r="I657" s="53"/>
      <c r="J657" s="53"/>
      <c r="K657" s="53"/>
      <c r="L657" s="53">
        <f t="shared" si="2"/>
        <v>612141.8</v>
      </c>
      <c r="M657" s="53">
        <f t="shared" si="3"/>
        <v>455170.4</v>
      </c>
      <c r="N657" s="53" t="b">
        <f t="shared" si="4"/>
        <v>1</v>
      </c>
      <c r="O657" s="51">
        <v>663.0</v>
      </c>
      <c r="P657" s="53"/>
      <c r="Q657" s="53"/>
      <c r="R657" s="53"/>
      <c r="S657" s="53"/>
      <c r="T657" s="53"/>
      <c r="U657" s="53"/>
      <c r="V657" s="53"/>
      <c r="W657" s="53"/>
      <c r="X657" s="53"/>
      <c r="Y657" s="53"/>
    </row>
    <row r="658">
      <c r="A658" s="53" t="str">
        <f t="shared" si="1"/>
        <v>TRNUSADUUSASA</v>
      </c>
      <c r="B658" s="19" t="s">
        <v>1570</v>
      </c>
      <c r="C658" s="62" t="s">
        <v>1598</v>
      </c>
      <c r="D658" s="51" t="s">
        <v>108</v>
      </c>
      <c r="E658" s="53"/>
      <c r="F658" s="53"/>
      <c r="G658" s="53"/>
      <c r="H658" s="53"/>
      <c r="I658" s="53"/>
      <c r="J658" s="53"/>
      <c r="K658" s="53"/>
      <c r="L658" s="53">
        <f t="shared" si="2"/>
        <v>612921.2</v>
      </c>
      <c r="M658" s="53">
        <f t="shared" si="3"/>
        <v>455408.2</v>
      </c>
      <c r="N658" s="53" t="b">
        <f t="shared" si="4"/>
        <v>1</v>
      </c>
      <c r="O658" s="51">
        <v>664.0</v>
      </c>
      <c r="P658" s="53"/>
      <c r="Q658" s="53"/>
      <c r="R658" s="53"/>
      <c r="S658" s="53"/>
      <c r="T658" s="53"/>
      <c r="U658" s="53"/>
      <c r="V658" s="53"/>
      <c r="W658" s="53"/>
      <c r="X658" s="53"/>
      <c r="Y658" s="53"/>
    </row>
    <row r="659">
      <c r="A659" s="53" t="str">
        <f t="shared" si="1"/>
        <v>TRNUSADUUSASC</v>
      </c>
      <c r="B659" s="19" t="s">
        <v>1570</v>
      </c>
      <c r="C659" s="62" t="s">
        <v>1574</v>
      </c>
      <c r="D659" s="51" t="s">
        <v>108</v>
      </c>
      <c r="E659" s="53"/>
      <c r="F659" s="53"/>
      <c r="G659" s="53"/>
      <c r="H659" s="53"/>
      <c r="I659" s="53"/>
      <c r="J659" s="53"/>
      <c r="K659" s="53"/>
      <c r="L659" s="53">
        <f t="shared" si="2"/>
        <v>613700.6</v>
      </c>
      <c r="M659" s="53">
        <f t="shared" si="3"/>
        <v>455646</v>
      </c>
      <c r="N659" s="53" t="b">
        <f t="shared" si="4"/>
        <v>1</v>
      </c>
      <c r="O659" s="51">
        <v>665.0</v>
      </c>
      <c r="P659" s="53"/>
      <c r="Q659" s="53"/>
      <c r="R659" s="53"/>
      <c r="S659" s="53"/>
      <c r="T659" s="53"/>
      <c r="U659" s="53"/>
      <c r="V659" s="53"/>
      <c r="W659" s="53"/>
      <c r="X659" s="53"/>
      <c r="Y659" s="53"/>
    </row>
    <row r="660">
      <c r="A660" s="53" t="str">
        <f t="shared" si="1"/>
        <v>TRNUSADUUSASG</v>
      </c>
      <c r="B660" s="19" t="s">
        <v>1570</v>
      </c>
      <c r="C660" s="62" t="s">
        <v>1576</v>
      </c>
      <c r="D660" s="51" t="s">
        <v>108</v>
      </c>
      <c r="E660" s="53"/>
      <c r="F660" s="53"/>
      <c r="G660" s="53"/>
      <c r="H660" s="53"/>
      <c r="I660" s="53"/>
      <c r="J660" s="53"/>
      <c r="K660" s="53"/>
      <c r="L660" s="53">
        <f t="shared" si="2"/>
        <v>614480</v>
      </c>
      <c r="M660" s="53">
        <f t="shared" si="3"/>
        <v>455883.8</v>
      </c>
      <c r="N660" s="53" t="b">
        <f t="shared" si="4"/>
        <v>1</v>
      </c>
      <c r="O660" s="51">
        <v>666.0</v>
      </c>
      <c r="P660" s="53"/>
      <c r="Q660" s="53"/>
      <c r="R660" s="53"/>
      <c r="S660" s="53"/>
      <c r="T660" s="53"/>
      <c r="U660" s="53"/>
      <c r="V660" s="53"/>
      <c r="W660" s="53"/>
      <c r="X660" s="53"/>
      <c r="Y660" s="53"/>
    </row>
    <row r="661">
      <c r="A661" s="53" t="str">
        <f t="shared" si="1"/>
        <v>TRNUSADUUSASO</v>
      </c>
      <c r="B661" s="19" t="s">
        <v>1570</v>
      </c>
      <c r="C661" s="62" t="s">
        <v>1602</v>
      </c>
      <c r="D661" s="51" t="s">
        <v>108</v>
      </c>
      <c r="E661" s="53"/>
      <c r="F661" s="53"/>
      <c r="G661" s="53"/>
      <c r="H661" s="53"/>
      <c r="I661" s="53"/>
      <c r="J661" s="53"/>
      <c r="K661" s="53"/>
      <c r="L661" s="53">
        <f t="shared" si="2"/>
        <v>615259.4</v>
      </c>
      <c r="M661" s="53">
        <f t="shared" si="3"/>
        <v>456121.6</v>
      </c>
      <c r="N661" s="53" t="b">
        <f t="shared" si="4"/>
        <v>1</v>
      </c>
      <c r="O661" s="51">
        <v>667.0</v>
      </c>
      <c r="P661" s="53"/>
      <c r="Q661" s="53"/>
      <c r="R661" s="53"/>
      <c r="S661" s="53"/>
      <c r="T661" s="53"/>
      <c r="U661" s="53"/>
      <c r="V661" s="53"/>
      <c r="W661" s="53"/>
      <c r="X661" s="53"/>
      <c r="Y661" s="53"/>
    </row>
    <row r="662">
      <c r="A662" s="53" t="str">
        <f t="shared" si="1"/>
        <v>TRNUSADUUSATV</v>
      </c>
      <c r="B662" s="19" t="s">
        <v>1570</v>
      </c>
      <c r="C662" s="62" t="s">
        <v>1520</v>
      </c>
      <c r="D662" s="51" t="s">
        <v>108</v>
      </c>
      <c r="E662" s="53"/>
      <c r="F662" s="53"/>
      <c r="G662" s="53"/>
      <c r="H662" s="53"/>
      <c r="I662" s="53"/>
      <c r="J662" s="53"/>
      <c r="K662" s="53"/>
      <c r="L662" s="53">
        <f t="shared" si="2"/>
        <v>616038.8</v>
      </c>
      <c r="M662" s="53">
        <f t="shared" si="3"/>
        <v>456359.4</v>
      </c>
      <c r="N662" s="53" t="b">
        <f t="shared" si="4"/>
        <v>1</v>
      </c>
      <c r="O662" s="51">
        <v>668.0</v>
      </c>
      <c r="P662" s="53"/>
      <c r="Q662" s="53"/>
      <c r="R662" s="53"/>
      <c r="S662" s="53"/>
      <c r="T662" s="53"/>
      <c r="U662" s="53"/>
      <c r="V662" s="53"/>
      <c r="W662" s="53"/>
      <c r="X662" s="53"/>
      <c r="Y662" s="53"/>
    </row>
    <row r="663">
      <c r="A663" s="53" t="str">
        <f t="shared" si="1"/>
        <v>TRNUSADUUSAYA</v>
      </c>
      <c r="B663" s="19" t="s">
        <v>1570</v>
      </c>
      <c r="C663" s="62" t="s">
        <v>1578</v>
      </c>
      <c r="D663" s="51" t="s">
        <v>108</v>
      </c>
      <c r="E663" s="53"/>
      <c r="F663" s="53"/>
      <c r="G663" s="53"/>
      <c r="H663" s="53"/>
      <c r="I663" s="53"/>
      <c r="J663" s="53"/>
      <c r="K663" s="53"/>
      <c r="L663" s="53">
        <f t="shared" si="2"/>
        <v>616818.2</v>
      </c>
      <c r="M663" s="53">
        <f t="shared" si="3"/>
        <v>456597.2</v>
      </c>
      <c r="N663" s="53" t="b">
        <f t="shared" si="4"/>
        <v>1</v>
      </c>
      <c r="O663" s="51">
        <v>669.0</v>
      </c>
      <c r="P663" s="53"/>
      <c r="Q663" s="53"/>
      <c r="R663" s="53"/>
      <c r="S663" s="53"/>
      <c r="T663" s="53"/>
      <c r="U663" s="53"/>
      <c r="V663" s="53"/>
      <c r="W663" s="53"/>
      <c r="X663" s="53"/>
      <c r="Y663" s="53"/>
    </row>
    <row r="664">
      <c r="A664" s="53" t="str">
        <f t="shared" si="1"/>
        <v>TRNUSAEPUSAPN</v>
      </c>
      <c r="B664" s="19" t="s">
        <v>1211</v>
      </c>
      <c r="C664" s="62" t="s">
        <v>1221</v>
      </c>
      <c r="D664" s="51" t="s">
        <v>108</v>
      </c>
      <c r="E664" s="53"/>
      <c r="F664" s="53"/>
      <c r="G664" s="53"/>
      <c r="H664" s="53"/>
      <c r="I664" s="53"/>
      <c r="J664" s="53"/>
      <c r="K664" s="53"/>
      <c r="L664" s="53">
        <f t="shared" si="2"/>
        <v>617597.6</v>
      </c>
      <c r="M664" s="53">
        <f t="shared" si="3"/>
        <v>456835</v>
      </c>
      <c r="N664" s="53" t="b">
        <f t="shared" si="4"/>
        <v>1</v>
      </c>
      <c r="O664" s="51">
        <v>670.0</v>
      </c>
      <c r="P664" s="53"/>
      <c r="Q664" s="53"/>
      <c r="R664" s="53"/>
      <c r="S664" s="53"/>
      <c r="T664" s="53"/>
      <c r="U664" s="53"/>
      <c r="V664" s="53"/>
      <c r="W664" s="53"/>
      <c r="X664" s="53"/>
      <c r="Y664" s="53"/>
    </row>
    <row r="665">
      <c r="A665" s="53" t="str">
        <f t="shared" si="1"/>
        <v>TRNUSAEPUSASW</v>
      </c>
      <c r="B665" s="19" t="s">
        <v>1211</v>
      </c>
      <c r="C665" s="62" t="s">
        <v>591</v>
      </c>
      <c r="D665" s="51" t="s">
        <v>108</v>
      </c>
      <c r="E665" s="53"/>
      <c r="F665" s="53"/>
      <c r="G665" s="53"/>
      <c r="H665" s="53"/>
      <c r="I665" s="53"/>
      <c r="J665" s="53"/>
      <c r="K665" s="53"/>
      <c r="L665" s="53">
        <f t="shared" si="2"/>
        <v>618377</v>
      </c>
      <c r="M665" s="53">
        <f t="shared" si="3"/>
        <v>457072.8</v>
      </c>
      <c r="N665" s="53" t="b">
        <f t="shared" si="4"/>
        <v>1</v>
      </c>
      <c r="O665" s="51">
        <v>671.0</v>
      </c>
      <c r="P665" s="53"/>
      <c r="Q665" s="53"/>
      <c r="R665" s="53"/>
      <c r="S665" s="53"/>
      <c r="T665" s="53"/>
      <c r="U665" s="53"/>
      <c r="V665" s="53"/>
      <c r="W665" s="53"/>
      <c r="X665" s="53"/>
      <c r="Y665" s="53"/>
    </row>
    <row r="666">
      <c r="A666" s="53" t="str">
        <f t="shared" si="1"/>
        <v>TRNUSAEPUSATP</v>
      </c>
      <c r="B666" s="19" t="s">
        <v>1211</v>
      </c>
      <c r="C666" s="62" t="s">
        <v>1538</v>
      </c>
      <c r="D666" s="51" t="s">
        <v>108</v>
      </c>
      <c r="E666" s="53"/>
      <c r="F666" s="53"/>
      <c r="G666" s="53"/>
      <c r="H666" s="53"/>
      <c r="I666" s="53"/>
      <c r="J666" s="53"/>
      <c r="K666" s="53"/>
      <c r="L666" s="53">
        <f t="shared" si="2"/>
        <v>619156.4</v>
      </c>
      <c r="M666" s="53">
        <f t="shared" si="3"/>
        <v>457310.6</v>
      </c>
      <c r="N666" s="53" t="b">
        <f t="shared" si="4"/>
        <v>1</v>
      </c>
      <c r="O666" s="51">
        <v>672.0</v>
      </c>
      <c r="P666" s="53"/>
      <c r="Q666" s="53"/>
      <c r="R666" s="53"/>
      <c r="S666" s="53"/>
      <c r="T666" s="53"/>
      <c r="U666" s="53"/>
      <c r="V666" s="53"/>
      <c r="W666" s="53"/>
      <c r="X666" s="53"/>
      <c r="Y666" s="53"/>
    </row>
    <row r="667">
      <c r="A667" s="53" t="str">
        <f t="shared" si="1"/>
        <v>TRNUSAERUSAMI</v>
      </c>
      <c r="B667" s="19" t="s">
        <v>1214</v>
      </c>
      <c r="C667" s="62" t="s">
        <v>585</v>
      </c>
      <c r="D667" s="51" t="s">
        <v>108</v>
      </c>
      <c r="E667" s="53"/>
      <c r="F667" s="53"/>
      <c r="G667" s="53"/>
      <c r="H667" s="53"/>
      <c r="I667" s="53"/>
      <c r="J667" s="53"/>
      <c r="K667" s="53"/>
      <c r="L667" s="53">
        <f t="shared" si="2"/>
        <v>619935.8</v>
      </c>
      <c r="M667" s="53">
        <f t="shared" si="3"/>
        <v>457548.4</v>
      </c>
      <c r="N667" s="53" t="b">
        <f t="shared" si="4"/>
        <v>1</v>
      </c>
      <c r="O667" s="51">
        <v>673.0</v>
      </c>
      <c r="P667" s="53"/>
      <c r="Q667" s="53"/>
      <c r="R667" s="53"/>
      <c r="S667" s="53"/>
      <c r="T667" s="53"/>
      <c r="U667" s="53"/>
      <c r="V667" s="53"/>
      <c r="W667" s="53"/>
      <c r="X667" s="53"/>
      <c r="Y667" s="53"/>
    </row>
    <row r="668">
      <c r="A668" s="53" t="str">
        <f t="shared" si="1"/>
        <v>TRNUSAERUSAPN</v>
      </c>
      <c r="B668" s="19" t="s">
        <v>1214</v>
      </c>
      <c r="C668" s="62" t="s">
        <v>1221</v>
      </c>
      <c r="D668" s="51" t="s">
        <v>108</v>
      </c>
      <c r="E668" s="53"/>
      <c r="F668" s="53"/>
      <c r="G668" s="53"/>
      <c r="H668" s="53"/>
      <c r="I668" s="53"/>
      <c r="J668" s="53"/>
      <c r="K668" s="53"/>
      <c r="L668" s="53">
        <f t="shared" si="2"/>
        <v>620715.2</v>
      </c>
      <c r="M668" s="53">
        <f t="shared" si="3"/>
        <v>457786.2</v>
      </c>
      <c r="N668" s="53" t="b">
        <f t="shared" si="4"/>
        <v>1</v>
      </c>
      <c r="O668" s="51">
        <v>674.0</v>
      </c>
      <c r="P668" s="53"/>
      <c r="Q668" s="53"/>
      <c r="R668" s="53"/>
      <c r="S668" s="53"/>
      <c r="T668" s="53"/>
      <c r="U668" s="53"/>
      <c r="V668" s="53"/>
      <c r="W668" s="53"/>
      <c r="X668" s="53"/>
      <c r="Y668" s="53"/>
    </row>
    <row r="669">
      <c r="A669" s="53" t="str">
        <f t="shared" si="1"/>
        <v>TRNUSAERUSASW</v>
      </c>
      <c r="B669" s="19" t="s">
        <v>1214</v>
      </c>
      <c r="C669" s="62" t="s">
        <v>591</v>
      </c>
      <c r="D669" s="51" t="s">
        <v>108</v>
      </c>
      <c r="E669" s="53"/>
      <c r="F669" s="53"/>
      <c r="G669" s="53"/>
      <c r="H669" s="53"/>
      <c r="I669" s="53"/>
      <c r="J669" s="53"/>
      <c r="K669" s="53"/>
      <c r="L669" s="53">
        <f t="shared" si="2"/>
        <v>621494.6</v>
      </c>
      <c r="M669" s="53">
        <f t="shared" si="3"/>
        <v>458024</v>
      </c>
      <c r="N669" s="53" t="b">
        <f t="shared" si="4"/>
        <v>1</v>
      </c>
      <c r="O669" s="51">
        <v>675.0</v>
      </c>
      <c r="P669" s="53"/>
      <c r="Q669" s="53"/>
      <c r="R669" s="53"/>
      <c r="S669" s="53"/>
      <c r="T669" s="53"/>
      <c r="U669" s="53"/>
      <c r="V669" s="53"/>
      <c r="W669" s="53"/>
      <c r="X669" s="53"/>
      <c r="Y669" s="53"/>
    </row>
    <row r="670">
      <c r="A670" s="53" t="str">
        <f t="shared" si="1"/>
        <v>TRNUSAFCUSAFL</v>
      </c>
      <c r="B670" s="19" t="s">
        <v>1612</v>
      </c>
      <c r="C670" s="62" t="s">
        <v>1613</v>
      </c>
      <c r="D670" s="51" t="s">
        <v>108</v>
      </c>
      <c r="E670" s="53"/>
      <c r="F670" s="53"/>
      <c r="G670" s="53"/>
      <c r="H670" s="53"/>
      <c r="I670" s="53"/>
      <c r="J670" s="53"/>
      <c r="K670" s="53"/>
      <c r="L670" s="53">
        <f t="shared" si="2"/>
        <v>622274</v>
      </c>
      <c r="M670" s="53">
        <f t="shared" si="3"/>
        <v>458261.8</v>
      </c>
      <c r="N670" s="53" t="b">
        <f t="shared" si="4"/>
        <v>1</v>
      </c>
      <c r="O670" s="51">
        <v>676.0</v>
      </c>
      <c r="P670" s="53"/>
      <c r="Q670" s="53"/>
      <c r="R670" s="53"/>
      <c r="S670" s="53"/>
      <c r="T670" s="53"/>
      <c r="U670" s="53"/>
      <c r="V670" s="53"/>
      <c r="W670" s="53"/>
      <c r="X670" s="53"/>
      <c r="Y670" s="53"/>
    </row>
    <row r="671">
      <c r="A671" s="53" t="str">
        <f t="shared" si="1"/>
        <v>TRNUSAFCUSAFM</v>
      </c>
      <c r="B671" s="19" t="s">
        <v>1612</v>
      </c>
      <c r="C671" s="62" t="s">
        <v>1615</v>
      </c>
      <c r="D671" s="51" t="s">
        <v>108</v>
      </c>
      <c r="E671" s="53"/>
      <c r="F671" s="53"/>
      <c r="G671" s="53"/>
      <c r="H671" s="53"/>
      <c r="I671" s="53"/>
      <c r="J671" s="53"/>
      <c r="K671" s="53"/>
      <c r="L671" s="53">
        <f t="shared" si="2"/>
        <v>623053.4</v>
      </c>
      <c r="M671" s="53">
        <f t="shared" si="3"/>
        <v>458499.6</v>
      </c>
      <c r="N671" s="53" t="b">
        <f t="shared" si="4"/>
        <v>1</v>
      </c>
      <c r="O671" s="51">
        <v>677.0</v>
      </c>
      <c r="P671" s="53"/>
      <c r="Q671" s="53"/>
      <c r="R671" s="53"/>
      <c r="S671" s="53"/>
      <c r="T671" s="53"/>
      <c r="U671" s="53"/>
      <c r="V671" s="53"/>
      <c r="W671" s="53"/>
      <c r="X671" s="53"/>
      <c r="Y671" s="53"/>
    </row>
    <row r="672">
      <c r="A672" s="53" t="str">
        <f t="shared" si="1"/>
        <v>TRNUSAFCUSAGV</v>
      </c>
      <c r="B672" s="19" t="s">
        <v>1612</v>
      </c>
      <c r="C672" s="62" t="s">
        <v>1617</v>
      </c>
      <c r="D672" s="51" t="s">
        <v>108</v>
      </c>
      <c r="E672" s="53"/>
      <c r="F672" s="53"/>
      <c r="G672" s="53"/>
      <c r="H672" s="53"/>
      <c r="I672" s="53"/>
      <c r="J672" s="53"/>
      <c r="K672" s="53"/>
      <c r="L672" s="53">
        <f t="shared" si="2"/>
        <v>623832.8</v>
      </c>
      <c r="M672" s="53">
        <f t="shared" si="3"/>
        <v>458737.4</v>
      </c>
      <c r="N672" s="53" t="b">
        <f t="shared" si="4"/>
        <v>1</v>
      </c>
      <c r="O672" s="51">
        <v>678.0</v>
      </c>
      <c r="P672" s="53"/>
      <c r="Q672" s="53"/>
      <c r="R672" s="53"/>
      <c r="S672" s="53"/>
      <c r="T672" s="53"/>
      <c r="U672" s="53"/>
      <c r="V672" s="53"/>
      <c r="W672" s="53"/>
      <c r="X672" s="53"/>
      <c r="Y672" s="53"/>
    </row>
    <row r="673">
      <c r="A673" s="53" t="str">
        <f t="shared" si="1"/>
        <v>TRNUSAFCUSASM</v>
      </c>
      <c r="B673" s="19" t="s">
        <v>1612</v>
      </c>
      <c r="C673" s="62" t="s">
        <v>1619</v>
      </c>
      <c r="D673" s="51" t="s">
        <v>108</v>
      </c>
      <c r="E673" s="53"/>
      <c r="F673" s="53"/>
      <c r="G673" s="53"/>
      <c r="H673" s="53"/>
      <c r="I673" s="53"/>
      <c r="J673" s="53"/>
      <c r="K673" s="53"/>
      <c r="L673" s="53">
        <f t="shared" si="2"/>
        <v>624612.2</v>
      </c>
      <c r="M673" s="53">
        <f t="shared" si="3"/>
        <v>458975.2</v>
      </c>
      <c r="N673" s="53" t="b">
        <f t="shared" si="4"/>
        <v>1</v>
      </c>
      <c r="O673" s="51">
        <v>679.0</v>
      </c>
      <c r="P673" s="53"/>
      <c r="Q673" s="53"/>
      <c r="R673" s="53"/>
      <c r="S673" s="53"/>
      <c r="T673" s="53"/>
      <c r="U673" s="53"/>
      <c r="V673" s="53"/>
      <c r="W673" s="53"/>
      <c r="X673" s="53"/>
      <c r="Y673" s="53"/>
    </row>
    <row r="674">
      <c r="A674" s="53" t="str">
        <f t="shared" si="1"/>
        <v>TRNUSAFCUSASO</v>
      </c>
      <c r="B674" s="19" t="s">
        <v>1612</v>
      </c>
      <c r="C674" s="62" t="s">
        <v>1602</v>
      </c>
      <c r="D674" s="51" t="s">
        <v>108</v>
      </c>
      <c r="E674" s="53"/>
      <c r="F674" s="53"/>
      <c r="G674" s="53"/>
      <c r="H674" s="53"/>
      <c r="I674" s="53"/>
      <c r="J674" s="53"/>
      <c r="K674" s="53"/>
      <c r="L674" s="53">
        <f t="shared" si="2"/>
        <v>625391.6</v>
      </c>
      <c r="M674" s="53">
        <f t="shared" si="3"/>
        <v>459213</v>
      </c>
      <c r="N674" s="53" t="b">
        <f t="shared" si="4"/>
        <v>1</v>
      </c>
      <c r="O674" s="51">
        <v>680.0</v>
      </c>
      <c r="P674" s="53"/>
      <c r="Q674" s="53"/>
      <c r="R674" s="53"/>
      <c r="S674" s="53"/>
      <c r="T674" s="53"/>
      <c r="U674" s="53"/>
      <c r="V674" s="53"/>
      <c r="W674" s="53"/>
      <c r="X674" s="53"/>
      <c r="Y674" s="53"/>
    </row>
    <row r="675">
      <c r="A675" s="53" t="str">
        <f t="shared" si="1"/>
        <v>TRNUSAFCUSATA</v>
      </c>
      <c r="B675" s="19" t="s">
        <v>1612</v>
      </c>
      <c r="C675" s="62" t="s">
        <v>1622</v>
      </c>
      <c r="D675" s="51" t="s">
        <v>108</v>
      </c>
      <c r="E675" s="53"/>
      <c r="F675" s="53"/>
      <c r="G675" s="53"/>
      <c r="H675" s="53"/>
      <c r="I675" s="53"/>
      <c r="J675" s="53"/>
      <c r="K675" s="53"/>
      <c r="L675" s="53">
        <f t="shared" si="2"/>
        <v>626171</v>
      </c>
      <c r="M675" s="53">
        <f t="shared" si="3"/>
        <v>459450.8</v>
      </c>
      <c r="N675" s="53" t="b">
        <f t="shared" si="4"/>
        <v>1</v>
      </c>
      <c r="O675" s="51">
        <v>681.0</v>
      </c>
      <c r="P675" s="53"/>
      <c r="Q675" s="53"/>
      <c r="R675" s="53"/>
      <c r="S675" s="53"/>
      <c r="T675" s="53"/>
      <c r="U675" s="53"/>
      <c r="V675" s="53"/>
      <c r="W675" s="53"/>
      <c r="X675" s="53"/>
      <c r="Y675" s="53"/>
    </row>
    <row r="676">
      <c r="A676" s="53" t="str">
        <f t="shared" si="1"/>
        <v>TRNUSAFCUSATC</v>
      </c>
      <c r="B676" s="19" t="s">
        <v>1612</v>
      </c>
      <c r="C676" s="62" t="s">
        <v>1624</v>
      </c>
      <c r="D676" s="51" t="s">
        <v>108</v>
      </c>
      <c r="E676" s="53"/>
      <c r="F676" s="53"/>
      <c r="G676" s="53"/>
      <c r="H676" s="53"/>
      <c r="I676" s="53"/>
      <c r="J676" s="53"/>
      <c r="K676" s="53"/>
      <c r="L676" s="53">
        <f t="shared" si="2"/>
        <v>626950.4</v>
      </c>
      <c r="M676" s="53">
        <f t="shared" si="3"/>
        <v>459688.6</v>
      </c>
      <c r="N676" s="53" t="b">
        <f t="shared" si="4"/>
        <v>1</v>
      </c>
      <c r="O676" s="51">
        <v>682.0</v>
      </c>
      <c r="P676" s="53"/>
      <c r="Q676" s="53"/>
      <c r="R676" s="53"/>
      <c r="S676" s="53"/>
      <c r="T676" s="53"/>
      <c r="U676" s="53"/>
      <c r="V676" s="53"/>
      <c r="W676" s="53"/>
      <c r="X676" s="53"/>
      <c r="Y676" s="53"/>
    </row>
    <row r="677">
      <c r="A677" s="53" t="str">
        <f t="shared" si="1"/>
        <v>TRNUSAFLUSAFM</v>
      </c>
      <c r="B677" s="19" t="s">
        <v>1613</v>
      </c>
      <c r="C677" s="62" t="s">
        <v>1615</v>
      </c>
      <c r="D677" s="51" t="s">
        <v>108</v>
      </c>
      <c r="E677" s="53"/>
      <c r="F677" s="53"/>
      <c r="G677" s="53"/>
      <c r="H677" s="53"/>
      <c r="I677" s="53"/>
      <c r="J677" s="53"/>
      <c r="K677" s="53"/>
      <c r="L677" s="53">
        <f t="shared" si="2"/>
        <v>627729.8</v>
      </c>
      <c r="M677" s="53">
        <f t="shared" si="3"/>
        <v>459926.4</v>
      </c>
      <c r="N677" s="53" t="b">
        <f t="shared" si="4"/>
        <v>1</v>
      </c>
      <c r="O677" s="51">
        <v>683.0</v>
      </c>
      <c r="P677" s="53"/>
      <c r="Q677" s="53"/>
      <c r="R677" s="53"/>
      <c r="S677" s="53"/>
      <c r="T677" s="53"/>
      <c r="U677" s="53"/>
      <c r="V677" s="53"/>
      <c r="W677" s="53"/>
      <c r="X677" s="53"/>
      <c r="Y677" s="53"/>
    </row>
    <row r="678">
      <c r="A678" s="53" t="str">
        <f t="shared" si="1"/>
        <v>TRNUSAFLUSAGV</v>
      </c>
      <c r="B678" s="19" t="s">
        <v>1613</v>
      </c>
      <c r="C678" s="62" t="s">
        <v>1617</v>
      </c>
      <c r="D678" s="51" t="s">
        <v>108</v>
      </c>
      <c r="E678" s="53"/>
      <c r="F678" s="53"/>
      <c r="G678" s="53"/>
      <c r="H678" s="53"/>
      <c r="I678" s="53"/>
      <c r="J678" s="53"/>
      <c r="K678" s="53"/>
      <c r="L678" s="53">
        <f t="shared" si="2"/>
        <v>628509.2</v>
      </c>
      <c r="M678" s="53">
        <f t="shared" si="3"/>
        <v>460164.2</v>
      </c>
      <c r="N678" s="53" t="b">
        <f t="shared" si="4"/>
        <v>1</v>
      </c>
      <c r="O678" s="51">
        <v>684.0</v>
      </c>
      <c r="P678" s="53"/>
      <c r="Q678" s="53"/>
      <c r="R678" s="53"/>
      <c r="S678" s="53"/>
      <c r="T678" s="53"/>
      <c r="U678" s="53"/>
      <c r="V678" s="53"/>
      <c r="W678" s="53"/>
      <c r="X678" s="53"/>
      <c r="Y678" s="53"/>
    </row>
    <row r="679">
      <c r="A679" s="53" t="str">
        <f t="shared" si="1"/>
        <v>TRNUSAFLUSAHS</v>
      </c>
      <c r="B679" s="19" t="s">
        <v>1613</v>
      </c>
      <c r="C679" s="62" t="s">
        <v>1628</v>
      </c>
      <c r="D679" s="51" t="s">
        <v>108</v>
      </c>
      <c r="E679" s="53"/>
      <c r="F679" s="53"/>
      <c r="G679" s="53"/>
      <c r="H679" s="53"/>
      <c r="I679" s="53"/>
      <c r="J679" s="53"/>
      <c r="K679" s="53"/>
      <c r="L679" s="53">
        <f t="shared" si="2"/>
        <v>629288.6</v>
      </c>
      <c r="M679" s="53">
        <f t="shared" si="3"/>
        <v>460402</v>
      </c>
      <c r="N679" s="53" t="b">
        <f t="shared" si="4"/>
        <v>1</v>
      </c>
      <c r="O679" s="51">
        <v>685.0</v>
      </c>
      <c r="P679" s="53"/>
      <c r="Q679" s="53"/>
      <c r="R679" s="53"/>
      <c r="S679" s="53"/>
      <c r="T679" s="53"/>
      <c r="U679" s="53"/>
      <c r="V679" s="53"/>
      <c r="W679" s="53"/>
      <c r="X679" s="53"/>
      <c r="Y679" s="53"/>
    </row>
    <row r="680">
      <c r="A680" s="53" t="str">
        <f t="shared" si="1"/>
        <v>TRNUSAFLUSAJE</v>
      </c>
      <c r="B680" s="19" t="s">
        <v>1613</v>
      </c>
      <c r="C680" s="62" t="s">
        <v>1630</v>
      </c>
      <c r="D680" s="51" t="s">
        <v>108</v>
      </c>
      <c r="E680" s="53"/>
      <c r="F680" s="53"/>
      <c r="G680" s="53"/>
      <c r="H680" s="53"/>
      <c r="I680" s="53"/>
      <c r="J680" s="53"/>
      <c r="K680" s="53"/>
      <c r="L680" s="53">
        <f t="shared" si="2"/>
        <v>630068</v>
      </c>
      <c r="M680" s="53">
        <f t="shared" si="3"/>
        <v>460639.8</v>
      </c>
      <c r="N680" s="53" t="b">
        <f t="shared" si="4"/>
        <v>1</v>
      </c>
      <c r="O680" s="51">
        <v>686.0</v>
      </c>
      <c r="P680" s="53"/>
      <c r="Q680" s="53"/>
      <c r="R680" s="53"/>
      <c r="S680" s="53"/>
      <c r="T680" s="53"/>
      <c r="U680" s="53"/>
      <c r="V680" s="53"/>
      <c r="W680" s="53"/>
      <c r="X680" s="53"/>
      <c r="Y680" s="53"/>
    </row>
    <row r="681">
      <c r="A681" s="53" t="str">
        <f t="shared" si="1"/>
        <v>TRNUSAFLUSASM</v>
      </c>
      <c r="B681" s="19" t="s">
        <v>1613</v>
      </c>
      <c r="C681" s="62" t="s">
        <v>1619</v>
      </c>
      <c r="D681" s="51" t="s">
        <v>108</v>
      </c>
      <c r="E681" s="53"/>
      <c r="F681" s="53"/>
      <c r="G681" s="53"/>
      <c r="H681" s="53"/>
      <c r="I681" s="53"/>
      <c r="J681" s="53"/>
      <c r="K681" s="53"/>
      <c r="L681" s="53">
        <f t="shared" si="2"/>
        <v>630847.4</v>
      </c>
      <c r="M681" s="53">
        <f t="shared" si="3"/>
        <v>460877.6</v>
      </c>
      <c r="N681" s="53" t="b">
        <f t="shared" si="4"/>
        <v>1</v>
      </c>
      <c r="O681" s="51">
        <v>687.0</v>
      </c>
      <c r="P681" s="53"/>
      <c r="Q681" s="53"/>
      <c r="R681" s="53"/>
      <c r="S681" s="53"/>
      <c r="T681" s="53"/>
      <c r="U681" s="53"/>
      <c r="V681" s="53"/>
      <c r="W681" s="53"/>
      <c r="X681" s="53"/>
      <c r="Y681" s="53"/>
    </row>
    <row r="682">
      <c r="A682" s="53" t="str">
        <f t="shared" si="1"/>
        <v>TRNUSAFLUSASO</v>
      </c>
      <c r="B682" s="19" t="s">
        <v>1613</v>
      </c>
      <c r="C682" s="62" t="s">
        <v>1602</v>
      </c>
      <c r="D682" s="51" t="s">
        <v>108</v>
      </c>
      <c r="E682" s="53"/>
      <c r="F682" s="53"/>
      <c r="G682" s="53"/>
      <c r="H682" s="53"/>
      <c r="I682" s="53"/>
      <c r="J682" s="53"/>
      <c r="K682" s="53"/>
      <c r="L682" s="53">
        <f t="shared" si="2"/>
        <v>631626.8</v>
      </c>
      <c r="M682" s="53">
        <f t="shared" si="3"/>
        <v>461115.4</v>
      </c>
      <c r="N682" s="53" t="b">
        <f t="shared" si="4"/>
        <v>1</v>
      </c>
      <c r="O682" s="51">
        <v>688.0</v>
      </c>
      <c r="P682" s="53"/>
      <c r="Q682" s="53"/>
      <c r="R682" s="53"/>
      <c r="S682" s="53"/>
      <c r="T682" s="53"/>
      <c r="U682" s="53"/>
      <c r="V682" s="53"/>
      <c r="W682" s="53"/>
      <c r="X682" s="53"/>
      <c r="Y682" s="53"/>
    </row>
    <row r="683">
      <c r="A683" s="53" t="str">
        <f t="shared" si="1"/>
        <v>TRNUSAFLUSATC</v>
      </c>
      <c r="B683" s="19" t="s">
        <v>1613</v>
      </c>
      <c r="C683" s="62" t="s">
        <v>1624</v>
      </c>
      <c r="D683" s="51" t="s">
        <v>108</v>
      </c>
      <c r="E683" s="53"/>
      <c r="F683" s="53"/>
      <c r="G683" s="53"/>
      <c r="H683" s="53"/>
      <c r="I683" s="53"/>
      <c r="J683" s="53"/>
      <c r="K683" s="53"/>
      <c r="L683" s="53">
        <f t="shared" si="2"/>
        <v>632406.2</v>
      </c>
      <c r="M683" s="53">
        <f t="shared" si="3"/>
        <v>461353.2</v>
      </c>
      <c r="N683" s="53" t="b">
        <f t="shared" si="4"/>
        <v>1</v>
      </c>
      <c r="O683" s="51">
        <v>689.0</v>
      </c>
      <c r="P683" s="53"/>
      <c r="Q683" s="53"/>
      <c r="R683" s="53"/>
      <c r="S683" s="53"/>
      <c r="T683" s="53"/>
      <c r="U683" s="53"/>
      <c r="V683" s="53"/>
      <c r="W683" s="53"/>
      <c r="X683" s="53"/>
      <c r="Y683" s="53"/>
    </row>
    <row r="684">
      <c r="A684" s="53" t="str">
        <f t="shared" si="1"/>
        <v>TRNUSAFMUSAJE</v>
      </c>
      <c r="B684" s="19" t="s">
        <v>1615</v>
      </c>
      <c r="C684" s="62" t="s">
        <v>1630</v>
      </c>
      <c r="D684" s="51" t="s">
        <v>108</v>
      </c>
      <c r="E684" s="53"/>
      <c r="F684" s="53"/>
      <c r="G684" s="53"/>
      <c r="H684" s="53"/>
      <c r="I684" s="53"/>
      <c r="J684" s="53"/>
      <c r="K684" s="53"/>
      <c r="L684" s="53">
        <f t="shared" si="2"/>
        <v>633185.6</v>
      </c>
      <c r="M684" s="53">
        <f t="shared" si="3"/>
        <v>461591</v>
      </c>
      <c r="N684" s="53" t="b">
        <f t="shared" si="4"/>
        <v>1</v>
      </c>
      <c r="O684" s="51">
        <v>690.0</v>
      </c>
      <c r="P684" s="53"/>
      <c r="Q684" s="53"/>
      <c r="R684" s="53"/>
      <c r="S684" s="53"/>
      <c r="T684" s="53"/>
      <c r="U684" s="53"/>
      <c r="V684" s="53"/>
      <c r="W684" s="53"/>
      <c r="X684" s="53"/>
      <c r="Y684" s="53"/>
    </row>
    <row r="685">
      <c r="A685" s="53" t="str">
        <f t="shared" si="1"/>
        <v>TRNUSAFMUSATC</v>
      </c>
      <c r="B685" s="19" t="s">
        <v>1615</v>
      </c>
      <c r="C685" s="62" t="s">
        <v>1624</v>
      </c>
      <c r="D685" s="51" t="s">
        <v>108</v>
      </c>
      <c r="E685" s="53"/>
      <c r="F685" s="53"/>
      <c r="G685" s="53"/>
      <c r="H685" s="53"/>
      <c r="I685" s="53"/>
      <c r="J685" s="53"/>
      <c r="K685" s="53"/>
      <c r="L685" s="53">
        <f t="shared" si="2"/>
        <v>633965</v>
      </c>
      <c r="M685" s="53">
        <f t="shared" si="3"/>
        <v>461828.8</v>
      </c>
      <c r="N685" s="53" t="b">
        <f t="shared" si="4"/>
        <v>1</v>
      </c>
      <c r="O685" s="51">
        <v>691.0</v>
      </c>
      <c r="P685" s="53"/>
      <c r="Q685" s="53"/>
      <c r="R685" s="53"/>
      <c r="S685" s="53"/>
      <c r="T685" s="53"/>
      <c r="U685" s="53"/>
      <c r="V685" s="53"/>
      <c r="W685" s="53"/>
      <c r="X685" s="53"/>
      <c r="Y685" s="53"/>
    </row>
    <row r="686">
      <c r="A686" s="53" t="str">
        <f t="shared" si="1"/>
        <v>TRNUSAGCUSAPI</v>
      </c>
      <c r="B686" s="19" t="s">
        <v>1508</v>
      </c>
      <c r="C686" s="62" t="s">
        <v>583</v>
      </c>
      <c r="D686" s="51" t="s">
        <v>108</v>
      </c>
      <c r="E686" s="53"/>
      <c r="F686" s="53"/>
      <c r="G686" s="53"/>
      <c r="H686" s="53"/>
      <c r="I686" s="53"/>
      <c r="J686" s="53"/>
      <c r="K686" s="53"/>
      <c r="L686" s="53">
        <f t="shared" si="2"/>
        <v>634744.4</v>
      </c>
      <c r="M686" s="53">
        <f t="shared" si="3"/>
        <v>462066.6</v>
      </c>
      <c r="N686" s="53" t="b">
        <f t="shared" si="4"/>
        <v>1</v>
      </c>
      <c r="O686" s="51">
        <v>692.0</v>
      </c>
      <c r="P686" s="53"/>
      <c r="Q686" s="53"/>
      <c r="R686" s="53"/>
      <c r="S686" s="53"/>
      <c r="T686" s="53"/>
      <c r="U686" s="53"/>
      <c r="V686" s="53"/>
      <c r="W686" s="53"/>
      <c r="X686" s="53"/>
      <c r="Y686" s="53"/>
    </row>
    <row r="687">
      <c r="A687" s="53" t="str">
        <f t="shared" si="1"/>
        <v>TRNUSAGCUSAPW</v>
      </c>
      <c r="B687" s="19" t="s">
        <v>1508</v>
      </c>
      <c r="C687" s="62" t="s">
        <v>1513</v>
      </c>
      <c r="D687" s="51" t="s">
        <v>108</v>
      </c>
      <c r="E687" s="53"/>
      <c r="F687" s="53"/>
      <c r="G687" s="53"/>
      <c r="H687" s="53"/>
      <c r="I687" s="53"/>
      <c r="J687" s="53"/>
      <c r="K687" s="53"/>
      <c r="L687" s="53">
        <f t="shared" si="2"/>
        <v>635523.8</v>
      </c>
      <c r="M687" s="53">
        <f t="shared" si="3"/>
        <v>462304.4</v>
      </c>
      <c r="N687" s="53" t="b">
        <f t="shared" si="4"/>
        <v>1</v>
      </c>
      <c r="O687" s="51">
        <v>693.0</v>
      </c>
      <c r="P687" s="53"/>
      <c r="Q687" s="53"/>
      <c r="R687" s="53"/>
      <c r="S687" s="53"/>
      <c r="T687" s="53"/>
      <c r="U687" s="53"/>
      <c r="V687" s="53"/>
      <c r="W687" s="53"/>
      <c r="X687" s="53"/>
      <c r="Y687" s="53"/>
    </row>
    <row r="688">
      <c r="A688" s="53" t="str">
        <f t="shared" si="1"/>
        <v>TRNUSAGDUSAPN</v>
      </c>
      <c r="B688" s="19" t="s">
        <v>1555</v>
      </c>
      <c r="C688" s="62" t="s">
        <v>1221</v>
      </c>
      <c r="D688" s="51" t="s">
        <v>108</v>
      </c>
      <c r="E688" s="53"/>
      <c r="F688" s="53"/>
      <c r="G688" s="53"/>
      <c r="H688" s="53"/>
      <c r="I688" s="53"/>
      <c r="J688" s="53"/>
      <c r="K688" s="53"/>
      <c r="L688" s="53">
        <f t="shared" si="2"/>
        <v>636303.2</v>
      </c>
      <c r="M688" s="53">
        <f t="shared" si="3"/>
        <v>462542.2</v>
      </c>
      <c r="N688" s="53" t="b">
        <f t="shared" si="4"/>
        <v>1</v>
      </c>
      <c r="O688" s="51">
        <v>694.0</v>
      </c>
      <c r="P688" s="53"/>
      <c r="Q688" s="53"/>
      <c r="R688" s="53"/>
      <c r="S688" s="53"/>
      <c r="T688" s="53"/>
      <c r="U688" s="53"/>
      <c r="V688" s="53"/>
      <c r="W688" s="53"/>
      <c r="X688" s="53"/>
      <c r="Y688" s="53"/>
    </row>
    <row r="689">
      <c r="A689" s="53" t="str">
        <f t="shared" si="1"/>
        <v>TRNUSAGDUSASR</v>
      </c>
      <c r="B689" s="19" t="s">
        <v>1555</v>
      </c>
      <c r="C689" s="62" t="s">
        <v>1536</v>
      </c>
      <c r="D689" s="51" t="s">
        <v>108</v>
      </c>
      <c r="E689" s="53"/>
      <c r="F689" s="53"/>
      <c r="G689" s="53"/>
      <c r="H689" s="53"/>
      <c r="I689" s="53"/>
      <c r="J689" s="53"/>
      <c r="K689" s="53"/>
      <c r="L689" s="53">
        <f t="shared" si="2"/>
        <v>637082.6</v>
      </c>
      <c r="M689" s="53">
        <f t="shared" si="3"/>
        <v>462780</v>
      </c>
      <c r="N689" s="53" t="b">
        <f t="shared" si="4"/>
        <v>1</v>
      </c>
      <c r="O689" s="51">
        <v>695.0</v>
      </c>
      <c r="P689" s="53"/>
      <c r="Q689" s="53"/>
      <c r="R689" s="53"/>
      <c r="S689" s="53"/>
      <c r="T689" s="53"/>
      <c r="U689" s="53"/>
      <c r="V689" s="53"/>
      <c r="W689" s="53"/>
      <c r="X689" s="53"/>
      <c r="Y689" s="53"/>
    </row>
    <row r="690">
      <c r="A690" s="53" t="str">
        <f t="shared" si="1"/>
        <v>TRNUSAGFUSAWC</v>
      </c>
      <c r="B690" s="19" t="s">
        <v>1641</v>
      </c>
      <c r="C690" s="62" t="s">
        <v>1540</v>
      </c>
      <c r="D690" s="51" t="s">
        <v>108</v>
      </c>
      <c r="E690" s="53"/>
      <c r="F690" s="53"/>
      <c r="G690" s="53"/>
      <c r="H690" s="53"/>
      <c r="I690" s="53"/>
      <c r="J690" s="53"/>
      <c r="K690" s="53"/>
      <c r="L690" s="53">
        <f t="shared" si="2"/>
        <v>637862</v>
      </c>
      <c r="M690" s="53">
        <f t="shared" si="3"/>
        <v>463017.8</v>
      </c>
      <c r="N690" s="53" t="b">
        <f t="shared" si="4"/>
        <v>1</v>
      </c>
      <c r="O690" s="51">
        <v>696.0</v>
      </c>
      <c r="P690" s="53"/>
      <c r="Q690" s="53"/>
      <c r="R690" s="53"/>
      <c r="S690" s="53"/>
      <c r="T690" s="53"/>
      <c r="U690" s="53"/>
      <c r="V690" s="53"/>
      <c r="W690" s="53"/>
      <c r="X690" s="53"/>
      <c r="Y690" s="53"/>
    </row>
    <row r="691">
      <c r="A691" s="53" t="str">
        <f t="shared" si="1"/>
        <v>TRNUSAGLUSALG</v>
      </c>
      <c r="B691" s="19" t="s">
        <v>1643</v>
      </c>
      <c r="C691" s="62" t="s">
        <v>1644</v>
      </c>
      <c r="D691" s="51" t="s">
        <v>108</v>
      </c>
      <c r="E691" s="53"/>
      <c r="F691" s="53"/>
      <c r="G691" s="53"/>
      <c r="H691" s="53"/>
      <c r="I691" s="53"/>
      <c r="J691" s="53"/>
      <c r="K691" s="53"/>
      <c r="L691" s="53">
        <f t="shared" si="2"/>
        <v>638641.4</v>
      </c>
      <c r="M691" s="53">
        <f t="shared" si="3"/>
        <v>463255.6</v>
      </c>
      <c r="N691" s="53" t="b">
        <f t="shared" si="4"/>
        <v>1</v>
      </c>
      <c r="O691" s="51">
        <v>697.0</v>
      </c>
      <c r="P691" s="53"/>
      <c r="Q691" s="53"/>
      <c r="R691" s="53"/>
      <c r="S691" s="53"/>
      <c r="T691" s="53"/>
      <c r="U691" s="53"/>
      <c r="V691" s="53"/>
      <c r="W691" s="53"/>
      <c r="X691" s="53"/>
      <c r="Y691" s="53"/>
    </row>
    <row r="692">
      <c r="A692" s="53" t="str">
        <f t="shared" si="1"/>
        <v>TRNUSAGLUSAMI</v>
      </c>
      <c r="B692" s="19" t="s">
        <v>1643</v>
      </c>
      <c r="C692" s="62" t="s">
        <v>585</v>
      </c>
      <c r="D692" s="51" t="s">
        <v>108</v>
      </c>
      <c r="E692" s="53"/>
      <c r="F692" s="53"/>
      <c r="G692" s="53"/>
      <c r="H692" s="53"/>
      <c r="I692" s="53"/>
      <c r="J692" s="53"/>
      <c r="K692" s="53"/>
      <c r="L692" s="53">
        <f t="shared" si="2"/>
        <v>639420.8</v>
      </c>
      <c r="M692" s="53">
        <f t="shared" si="3"/>
        <v>463493.4</v>
      </c>
      <c r="N692" s="53" t="b">
        <f t="shared" si="4"/>
        <v>1</v>
      </c>
      <c r="O692" s="51">
        <v>698.0</v>
      </c>
      <c r="P692" s="53"/>
      <c r="Q692" s="53"/>
      <c r="R692" s="53"/>
      <c r="S692" s="53"/>
      <c r="T692" s="53"/>
      <c r="U692" s="53"/>
      <c r="V692" s="53"/>
      <c r="W692" s="53"/>
      <c r="X692" s="53"/>
      <c r="Y692" s="53"/>
    </row>
    <row r="693">
      <c r="A693" s="53" t="str">
        <f t="shared" si="1"/>
        <v>TRNUSAGWUSANW</v>
      </c>
      <c r="B693" s="19" t="s">
        <v>552</v>
      </c>
      <c r="C693" s="62" t="s">
        <v>556</v>
      </c>
      <c r="D693" s="51" t="s">
        <v>108</v>
      </c>
      <c r="E693" s="53"/>
      <c r="F693" s="53"/>
      <c r="G693" s="53"/>
      <c r="H693" s="53"/>
      <c r="I693" s="53"/>
      <c r="J693" s="53"/>
      <c r="K693" s="53"/>
      <c r="L693" s="53">
        <f t="shared" si="2"/>
        <v>640200.2</v>
      </c>
      <c r="M693" s="53">
        <f t="shared" si="3"/>
        <v>463731.2</v>
      </c>
      <c r="N693" s="53" t="b">
        <f t="shared" si="4"/>
        <v>1</v>
      </c>
      <c r="O693" s="51">
        <v>699.0</v>
      </c>
      <c r="P693" s="53"/>
      <c r="Q693" s="53"/>
      <c r="R693" s="53"/>
      <c r="S693" s="53"/>
      <c r="T693" s="53"/>
      <c r="U693" s="53"/>
      <c r="V693" s="53"/>
      <c r="W693" s="53"/>
      <c r="X693" s="53"/>
      <c r="Y693" s="53"/>
    </row>
    <row r="694">
      <c r="A694" s="53" t="str">
        <f t="shared" si="1"/>
        <v>TRNUSAHGUSASR</v>
      </c>
      <c r="B694" s="19" t="s">
        <v>1528</v>
      </c>
      <c r="C694" s="62" t="s">
        <v>1536</v>
      </c>
      <c r="D694" s="51" t="s">
        <v>108</v>
      </c>
      <c r="E694" s="53"/>
      <c r="F694" s="53"/>
      <c r="G694" s="53"/>
      <c r="H694" s="53"/>
      <c r="I694" s="53"/>
      <c r="J694" s="53"/>
      <c r="K694" s="53"/>
      <c r="L694" s="53">
        <f t="shared" si="2"/>
        <v>640979.6</v>
      </c>
      <c r="M694" s="53">
        <f t="shared" si="3"/>
        <v>463969</v>
      </c>
      <c r="N694" s="53" t="b">
        <f t="shared" si="4"/>
        <v>1</v>
      </c>
      <c r="O694" s="51">
        <v>700.0</v>
      </c>
      <c r="P694" s="53"/>
      <c r="Q694" s="53"/>
      <c r="R694" s="53"/>
      <c r="S694" s="53"/>
      <c r="T694" s="53"/>
      <c r="U694" s="53"/>
      <c r="V694" s="53"/>
      <c r="W694" s="53"/>
      <c r="X694" s="53"/>
      <c r="Y694" s="53"/>
    </row>
    <row r="695">
      <c r="A695" s="53" t="str">
        <f t="shared" si="1"/>
        <v>TRNUSAHGUSAWC</v>
      </c>
      <c r="B695" s="19" t="s">
        <v>1528</v>
      </c>
      <c r="C695" s="62" t="s">
        <v>1540</v>
      </c>
      <c r="D695" s="51" t="s">
        <v>108</v>
      </c>
      <c r="E695" s="53"/>
      <c r="F695" s="53"/>
      <c r="G695" s="53"/>
      <c r="H695" s="53"/>
      <c r="I695" s="53"/>
      <c r="J695" s="53"/>
      <c r="K695" s="53"/>
      <c r="L695" s="53">
        <f t="shared" si="2"/>
        <v>641759</v>
      </c>
      <c r="M695" s="53">
        <f t="shared" si="3"/>
        <v>464206.8</v>
      </c>
      <c r="N695" s="53" t="b">
        <f t="shared" si="4"/>
        <v>1</v>
      </c>
      <c r="O695" s="51">
        <v>701.0</v>
      </c>
      <c r="P695" s="53"/>
      <c r="Q695" s="53"/>
      <c r="R695" s="53"/>
      <c r="S695" s="53"/>
      <c r="T695" s="53"/>
      <c r="U695" s="53"/>
      <c r="V695" s="53"/>
      <c r="W695" s="53"/>
      <c r="X695" s="53"/>
      <c r="Y695" s="53"/>
    </row>
    <row r="696">
      <c r="A696" s="53" t="str">
        <f t="shared" si="1"/>
        <v>TRNUSAIIUSAWC</v>
      </c>
      <c r="B696" s="19" t="s">
        <v>1219</v>
      </c>
      <c r="C696" s="62" t="s">
        <v>1540</v>
      </c>
      <c r="D696" s="51" t="s">
        <v>108</v>
      </c>
      <c r="E696" s="53"/>
      <c r="F696" s="53"/>
      <c r="G696" s="53"/>
      <c r="H696" s="53"/>
      <c r="I696" s="53"/>
      <c r="J696" s="53"/>
      <c r="K696" s="53"/>
      <c r="L696" s="53">
        <f t="shared" si="2"/>
        <v>642538.4</v>
      </c>
      <c r="M696" s="53">
        <f t="shared" si="3"/>
        <v>464444.6</v>
      </c>
      <c r="N696" s="53" t="b">
        <f t="shared" si="4"/>
        <v>1</v>
      </c>
      <c r="O696" s="51">
        <v>702.0</v>
      </c>
      <c r="P696" s="53"/>
      <c r="Q696" s="53"/>
      <c r="R696" s="53"/>
      <c r="S696" s="53"/>
      <c r="T696" s="53"/>
      <c r="U696" s="53"/>
      <c r="V696" s="53"/>
      <c r="W696" s="53"/>
      <c r="X696" s="53"/>
      <c r="Y696" s="53"/>
    </row>
    <row r="697">
      <c r="A697" s="53" t="str">
        <f t="shared" si="1"/>
        <v>TRNUSAIPUSANE</v>
      </c>
      <c r="B697" s="19" t="s">
        <v>1510</v>
      </c>
      <c r="C697" s="62" t="s">
        <v>1547</v>
      </c>
      <c r="D697" s="51" t="s">
        <v>108</v>
      </c>
      <c r="E697" s="53"/>
      <c r="F697" s="53"/>
      <c r="G697" s="53"/>
      <c r="H697" s="53"/>
      <c r="I697" s="53"/>
      <c r="J697" s="53"/>
      <c r="K697" s="53"/>
      <c r="L697" s="53">
        <f t="shared" si="2"/>
        <v>643317.8</v>
      </c>
      <c r="M697" s="53">
        <f t="shared" si="3"/>
        <v>464682.4</v>
      </c>
      <c r="N697" s="53" t="b">
        <f t="shared" si="4"/>
        <v>1</v>
      </c>
      <c r="O697" s="51">
        <v>703.0</v>
      </c>
      <c r="P697" s="53"/>
      <c r="Q697" s="53"/>
      <c r="R697" s="53"/>
      <c r="S697" s="53"/>
      <c r="T697" s="53"/>
      <c r="U697" s="53"/>
      <c r="V697" s="53"/>
      <c r="W697" s="53"/>
      <c r="X697" s="53"/>
      <c r="Y697" s="53"/>
    </row>
    <row r="698">
      <c r="A698" s="53" t="str">
        <f t="shared" si="1"/>
        <v>TRNUSAIPUSANW</v>
      </c>
      <c r="B698" s="19" t="s">
        <v>1510</v>
      </c>
      <c r="C698" s="62" t="s">
        <v>556</v>
      </c>
      <c r="D698" s="51" t="s">
        <v>108</v>
      </c>
      <c r="E698" s="53"/>
      <c r="F698" s="53"/>
      <c r="G698" s="53"/>
      <c r="H698" s="53"/>
      <c r="I698" s="53"/>
      <c r="J698" s="53"/>
      <c r="K698" s="53"/>
      <c r="L698" s="53">
        <f t="shared" si="2"/>
        <v>644097.2</v>
      </c>
      <c r="M698" s="53">
        <f t="shared" si="3"/>
        <v>464920.2</v>
      </c>
      <c r="N698" s="53" t="b">
        <f t="shared" si="4"/>
        <v>1</v>
      </c>
      <c r="O698" s="51">
        <v>704.0</v>
      </c>
      <c r="P698" s="53"/>
      <c r="Q698" s="53"/>
      <c r="R698" s="53"/>
      <c r="S698" s="53"/>
      <c r="T698" s="53"/>
      <c r="U698" s="53"/>
      <c r="V698" s="53"/>
      <c r="W698" s="53"/>
      <c r="X698" s="53"/>
      <c r="Y698" s="53"/>
    </row>
    <row r="699">
      <c r="A699" s="53" t="str">
        <f t="shared" si="1"/>
        <v>TRNUSAIPUSAPE</v>
      </c>
      <c r="B699" s="19" t="s">
        <v>1510</v>
      </c>
      <c r="C699" s="62" t="s">
        <v>1533</v>
      </c>
      <c r="D699" s="51" t="s">
        <v>108</v>
      </c>
      <c r="E699" s="53"/>
      <c r="F699" s="53"/>
      <c r="G699" s="53"/>
      <c r="H699" s="53"/>
      <c r="I699" s="53"/>
      <c r="J699" s="53"/>
      <c r="K699" s="53"/>
      <c r="L699" s="53">
        <f t="shared" si="2"/>
        <v>644876.6</v>
      </c>
      <c r="M699" s="53">
        <f t="shared" si="3"/>
        <v>465158</v>
      </c>
      <c r="N699" s="53" t="b">
        <f t="shared" si="4"/>
        <v>1</v>
      </c>
      <c r="O699" s="51">
        <v>705.0</v>
      </c>
      <c r="P699" s="53"/>
      <c r="Q699" s="53"/>
      <c r="R699" s="53"/>
      <c r="S699" s="53"/>
      <c r="T699" s="53"/>
      <c r="U699" s="53"/>
      <c r="V699" s="53"/>
      <c r="W699" s="53"/>
      <c r="X699" s="53"/>
      <c r="Y699" s="53"/>
    </row>
    <row r="700">
      <c r="A700" s="53" t="str">
        <f t="shared" si="1"/>
        <v>TRNUSAIPUSAPW</v>
      </c>
      <c r="B700" s="19" t="s">
        <v>1510</v>
      </c>
      <c r="C700" s="62" t="s">
        <v>1513</v>
      </c>
      <c r="D700" s="51" t="s">
        <v>108</v>
      </c>
      <c r="E700" s="53"/>
      <c r="F700" s="53"/>
      <c r="G700" s="53"/>
      <c r="H700" s="53"/>
      <c r="I700" s="53"/>
      <c r="J700" s="53"/>
      <c r="K700" s="53"/>
      <c r="L700" s="53">
        <f t="shared" si="2"/>
        <v>645656</v>
      </c>
      <c r="M700" s="53">
        <f t="shared" si="3"/>
        <v>465395.8</v>
      </c>
      <c r="N700" s="53" t="b">
        <f t="shared" si="4"/>
        <v>1</v>
      </c>
      <c r="O700" s="51">
        <v>706.0</v>
      </c>
      <c r="P700" s="53"/>
      <c r="Q700" s="53"/>
      <c r="R700" s="53"/>
      <c r="S700" s="53"/>
      <c r="T700" s="53"/>
      <c r="U700" s="53"/>
      <c r="V700" s="53"/>
      <c r="W700" s="53"/>
      <c r="X700" s="53"/>
      <c r="Y700" s="53"/>
    </row>
    <row r="701">
      <c r="A701" s="53" t="str">
        <f t="shared" si="1"/>
        <v>TRNUSAISUSANY</v>
      </c>
      <c r="B701" s="19" t="s">
        <v>563</v>
      </c>
      <c r="C701" s="62" t="s">
        <v>600</v>
      </c>
      <c r="D701" s="51" t="s">
        <v>108</v>
      </c>
      <c r="E701" s="53"/>
      <c r="F701" s="53"/>
      <c r="G701" s="53"/>
      <c r="H701" s="53"/>
      <c r="I701" s="53"/>
      <c r="J701" s="53"/>
      <c r="K701" s="53"/>
      <c r="L701" s="53">
        <f t="shared" si="2"/>
        <v>646435.4</v>
      </c>
      <c r="M701" s="53">
        <f t="shared" si="3"/>
        <v>465633.6</v>
      </c>
      <c r="N701" s="53" t="b">
        <f t="shared" si="4"/>
        <v>1</v>
      </c>
      <c r="O701" s="51">
        <v>707.0</v>
      </c>
      <c r="P701" s="53"/>
      <c r="Q701" s="53"/>
      <c r="R701" s="53"/>
      <c r="S701" s="53"/>
      <c r="T701" s="53"/>
      <c r="U701" s="53"/>
      <c r="V701" s="53"/>
      <c r="W701" s="53"/>
      <c r="X701" s="53"/>
      <c r="Y701" s="53"/>
    </row>
    <row r="702">
      <c r="A702" s="53" t="str">
        <f t="shared" si="1"/>
        <v>TRNUSAJEUSASM</v>
      </c>
      <c r="B702" s="19" t="s">
        <v>1630</v>
      </c>
      <c r="C702" s="62" t="s">
        <v>1619</v>
      </c>
      <c r="D702" s="51" t="s">
        <v>108</v>
      </c>
      <c r="E702" s="53"/>
      <c r="F702" s="53"/>
      <c r="G702" s="53"/>
      <c r="H702" s="53"/>
      <c r="I702" s="53"/>
      <c r="J702" s="53"/>
      <c r="K702" s="53"/>
      <c r="L702" s="53">
        <f t="shared" si="2"/>
        <v>647214.8</v>
      </c>
      <c r="M702" s="53">
        <f t="shared" si="3"/>
        <v>465871.4</v>
      </c>
      <c r="N702" s="53" t="b">
        <f t="shared" si="4"/>
        <v>1</v>
      </c>
      <c r="O702" s="51">
        <v>708.0</v>
      </c>
      <c r="P702" s="53"/>
      <c r="Q702" s="53"/>
      <c r="R702" s="53"/>
      <c r="S702" s="53"/>
      <c r="T702" s="53"/>
      <c r="U702" s="53"/>
      <c r="V702" s="53"/>
      <c r="W702" s="53"/>
      <c r="X702" s="53"/>
      <c r="Y702" s="53"/>
    </row>
    <row r="703">
      <c r="A703" s="53" t="str">
        <f t="shared" si="1"/>
        <v>TRNUSALDUSANE</v>
      </c>
      <c r="B703" s="19" t="s">
        <v>1531</v>
      </c>
      <c r="C703" s="62" t="s">
        <v>1547</v>
      </c>
      <c r="D703" s="51" t="s">
        <v>108</v>
      </c>
      <c r="E703" s="53"/>
      <c r="F703" s="53"/>
      <c r="G703" s="53"/>
      <c r="H703" s="53"/>
      <c r="I703" s="53"/>
      <c r="J703" s="53"/>
      <c r="K703" s="53"/>
      <c r="L703" s="53">
        <f t="shared" si="2"/>
        <v>647994.2</v>
      </c>
      <c r="M703" s="53">
        <f t="shared" si="3"/>
        <v>466109.2</v>
      </c>
      <c r="N703" s="53" t="b">
        <f t="shared" si="4"/>
        <v>1</v>
      </c>
      <c r="O703" s="51">
        <v>709.0</v>
      </c>
      <c r="P703" s="53"/>
      <c r="Q703" s="53"/>
      <c r="R703" s="53"/>
      <c r="S703" s="53"/>
      <c r="T703" s="53"/>
      <c r="U703" s="53"/>
      <c r="V703" s="53"/>
      <c r="W703" s="53"/>
      <c r="X703" s="53"/>
      <c r="Y703" s="53"/>
    </row>
    <row r="704">
      <c r="A704" s="53" t="str">
        <f t="shared" si="1"/>
        <v>TRNUSALDUSAPE</v>
      </c>
      <c r="B704" s="19" t="s">
        <v>1531</v>
      </c>
      <c r="C704" s="62" t="s">
        <v>1533</v>
      </c>
      <c r="D704" s="51" t="s">
        <v>108</v>
      </c>
      <c r="E704" s="53"/>
      <c r="F704" s="53"/>
      <c r="G704" s="53"/>
      <c r="H704" s="53"/>
      <c r="I704" s="53"/>
      <c r="J704" s="53"/>
      <c r="K704" s="53"/>
      <c r="L704" s="53">
        <f t="shared" si="2"/>
        <v>648773.6</v>
      </c>
      <c r="M704" s="53">
        <f t="shared" si="3"/>
        <v>466347</v>
      </c>
      <c r="N704" s="53" t="b">
        <f t="shared" si="4"/>
        <v>1</v>
      </c>
      <c r="O704" s="51">
        <v>710.0</v>
      </c>
      <c r="P704" s="53"/>
      <c r="Q704" s="53"/>
      <c r="R704" s="53"/>
      <c r="S704" s="53"/>
      <c r="T704" s="53"/>
      <c r="U704" s="53"/>
      <c r="V704" s="53"/>
      <c r="W704" s="53"/>
      <c r="X704" s="53"/>
      <c r="Y704" s="53"/>
    </row>
    <row r="705">
      <c r="A705" s="53" t="str">
        <f t="shared" si="1"/>
        <v>TRNUSALDUSAWC</v>
      </c>
      <c r="B705" s="19" t="s">
        <v>1531</v>
      </c>
      <c r="C705" s="62" t="s">
        <v>1540</v>
      </c>
      <c r="D705" s="51" t="s">
        <v>108</v>
      </c>
      <c r="E705" s="53"/>
      <c r="F705" s="53"/>
      <c r="G705" s="53"/>
      <c r="H705" s="53"/>
      <c r="I705" s="53"/>
      <c r="J705" s="53"/>
      <c r="K705" s="53"/>
      <c r="L705" s="53">
        <f t="shared" si="2"/>
        <v>649553</v>
      </c>
      <c r="M705" s="53">
        <f t="shared" si="3"/>
        <v>466584.8</v>
      </c>
      <c r="N705" s="53" t="b">
        <f t="shared" si="4"/>
        <v>1</v>
      </c>
      <c r="O705" s="51">
        <v>711.0</v>
      </c>
      <c r="P705" s="53"/>
      <c r="Q705" s="53"/>
      <c r="R705" s="53"/>
      <c r="S705" s="53"/>
      <c r="T705" s="53"/>
      <c r="U705" s="53"/>
      <c r="V705" s="53"/>
      <c r="W705" s="53"/>
      <c r="X705" s="53"/>
      <c r="Y705" s="53"/>
    </row>
    <row r="706">
      <c r="A706" s="53" t="str">
        <f t="shared" si="1"/>
        <v>TRNUSALGUSAMI</v>
      </c>
      <c r="B706" s="19" t="s">
        <v>1644</v>
      </c>
      <c r="C706" s="62" t="s">
        <v>585</v>
      </c>
      <c r="D706" s="51" t="s">
        <v>108</v>
      </c>
      <c r="E706" s="53"/>
      <c r="F706" s="53"/>
      <c r="G706" s="53"/>
      <c r="H706" s="53"/>
      <c r="I706" s="53"/>
      <c r="J706" s="53"/>
      <c r="K706" s="53"/>
      <c r="L706" s="53">
        <f t="shared" si="2"/>
        <v>650332.4</v>
      </c>
      <c r="M706" s="53">
        <f t="shared" si="3"/>
        <v>466822.6</v>
      </c>
      <c r="N706" s="53" t="b">
        <f t="shared" si="4"/>
        <v>1</v>
      </c>
      <c r="O706" s="51">
        <v>712.0</v>
      </c>
      <c r="P706" s="53"/>
      <c r="Q706" s="53"/>
      <c r="R706" s="53"/>
      <c r="S706" s="53"/>
      <c r="T706" s="53"/>
      <c r="U706" s="53"/>
      <c r="V706" s="53"/>
      <c r="W706" s="53"/>
      <c r="X706" s="53"/>
      <c r="Y706" s="53"/>
    </row>
    <row r="707">
      <c r="A707" s="53" t="str">
        <f t="shared" si="1"/>
        <v>TRNUSALGUSAPJ</v>
      </c>
      <c r="B707" s="19" t="s">
        <v>1644</v>
      </c>
      <c r="C707" s="62" t="s">
        <v>1572</v>
      </c>
      <c r="D707" s="51" t="s">
        <v>108</v>
      </c>
      <c r="E707" s="53"/>
      <c r="F707" s="53"/>
      <c r="G707" s="53"/>
      <c r="H707" s="53"/>
      <c r="I707" s="53"/>
      <c r="J707" s="53"/>
      <c r="K707" s="53"/>
      <c r="L707" s="53">
        <f t="shared" si="2"/>
        <v>651111.8</v>
      </c>
      <c r="M707" s="53">
        <f t="shared" si="3"/>
        <v>467060.4</v>
      </c>
      <c r="N707" s="53" t="b">
        <f t="shared" si="4"/>
        <v>1</v>
      </c>
      <c r="O707" s="51">
        <v>713.0</v>
      </c>
      <c r="P707" s="53"/>
      <c r="Q707" s="53"/>
      <c r="R707" s="53"/>
      <c r="S707" s="53"/>
      <c r="T707" s="53"/>
      <c r="U707" s="53"/>
      <c r="V707" s="53"/>
      <c r="W707" s="53"/>
      <c r="X707" s="53"/>
      <c r="Y707" s="53"/>
    </row>
    <row r="708">
      <c r="A708" s="53" t="str">
        <f t="shared" si="1"/>
        <v>TRNUSALGUSATV</v>
      </c>
      <c r="B708" s="19" t="s">
        <v>1644</v>
      </c>
      <c r="C708" s="62" t="s">
        <v>1520</v>
      </c>
      <c r="D708" s="51" t="s">
        <v>108</v>
      </c>
      <c r="E708" s="53"/>
      <c r="F708" s="53"/>
      <c r="G708" s="53"/>
      <c r="H708" s="53"/>
      <c r="I708" s="53"/>
      <c r="J708" s="53"/>
      <c r="K708" s="53"/>
      <c r="L708" s="53">
        <f t="shared" si="2"/>
        <v>651891.2</v>
      </c>
      <c r="M708" s="53">
        <f t="shared" si="3"/>
        <v>467298.2</v>
      </c>
      <c r="N708" s="53" t="b">
        <f t="shared" si="4"/>
        <v>1</v>
      </c>
      <c r="O708" s="51">
        <v>714.0</v>
      </c>
      <c r="P708" s="53"/>
      <c r="Q708" s="53"/>
      <c r="R708" s="53"/>
      <c r="S708" s="53"/>
      <c r="T708" s="53"/>
      <c r="U708" s="53"/>
      <c r="V708" s="53"/>
      <c r="W708" s="53"/>
      <c r="X708" s="53"/>
      <c r="Y708" s="53"/>
    </row>
    <row r="709">
      <c r="A709" s="53" t="str">
        <f t="shared" si="1"/>
        <v>TRNUSAMIUSAPJ</v>
      </c>
      <c r="B709" s="19" t="s">
        <v>585</v>
      </c>
      <c r="C709" s="62" t="s">
        <v>1572</v>
      </c>
      <c r="D709" s="51" t="s">
        <v>108</v>
      </c>
      <c r="E709" s="53"/>
      <c r="F709" s="53"/>
      <c r="G709" s="53"/>
      <c r="H709" s="53"/>
      <c r="I709" s="53"/>
      <c r="J709" s="53"/>
      <c r="K709" s="53"/>
      <c r="L709" s="53">
        <f t="shared" si="2"/>
        <v>652670.6</v>
      </c>
      <c r="M709" s="53">
        <f t="shared" si="3"/>
        <v>467536</v>
      </c>
      <c r="N709" s="53" t="b">
        <f t="shared" si="4"/>
        <v>1</v>
      </c>
      <c r="O709" s="51">
        <v>715.0</v>
      </c>
      <c r="P709" s="53"/>
      <c r="Q709" s="53"/>
      <c r="R709" s="53"/>
      <c r="S709" s="53"/>
      <c r="T709" s="53"/>
      <c r="U709" s="53"/>
      <c r="V709" s="53"/>
      <c r="W709" s="53"/>
      <c r="X709" s="53"/>
      <c r="Y709" s="53"/>
    </row>
    <row r="710">
      <c r="A710" s="53" t="str">
        <f t="shared" si="1"/>
        <v>TRNUSAMIUSASO</v>
      </c>
      <c r="B710" s="19" t="s">
        <v>585</v>
      </c>
      <c r="C710" s="62" t="s">
        <v>1602</v>
      </c>
      <c r="D710" s="51" t="s">
        <v>108</v>
      </c>
      <c r="E710" s="53"/>
      <c r="F710" s="53"/>
      <c r="G710" s="53"/>
      <c r="H710" s="53"/>
      <c r="I710" s="53"/>
      <c r="J710" s="53"/>
      <c r="K710" s="53"/>
      <c r="L710" s="53">
        <f t="shared" si="2"/>
        <v>653450</v>
      </c>
      <c r="M710" s="53">
        <f t="shared" si="3"/>
        <v>467773.8</v>
      </c>
      <c r="N710" s="53" t="b">
        <f t="shared" si="4"/>
        <v>1</v>
      </c>
      <c r="O710" s="51">
        <v>716.0</v>
      </c>
      <c r="P710" s="53"/>
      <c r="Q710" s="53"/>
      <c r="R710" s="53"/>
      <c r="S710" s="53"/>
      <c r="T710" s="53"/>
      <c r="U710" s="53"/>
      <c r="V710" s="53"/>
      <c r="W710" s="53"/>
      <c r="X710" s="53"/>
      <c r="Y710" s="53"/>
    </row>
    <row r="711">
      <c r="A711" s="53" t="str">
        <f t="shared" si="1"/>
        <v>TRNUSAMIUSASP</v>
      </c>
      <c r="B711" s="19" t="s">
        <v>585</v>
      </c>
      <c r="C711" s="62" t="s">
        <v>1517</v>
      </c>
      <c r="D711" s="51" t="s">
        <v>108</v>
      </c>
      <c r="E711" s="53"/>
      <c r="F711" s="53"/>
      <c r="G711" s="53"/>
      <c r="H711" s="53"/>
      <c r="I711" s="53"/>
      <c r="J711" s="53"/>
      <c r="K711" s="53"/>
      <c r="L711" s="53">
        <f t="shared" si="2"/>
        <v>654229.4</v>
      </c>
      <c r="M711" s="53">
        <f t="shared" si="3"/>
        <v>468011.6</v>
      </c>
      <c r="N711" s="53" t="b">
        <f t="shared" si="4"/>
        <v>1</v>
      </c>
      <c r="O711" s="51">
        <v>717.0</v>
      </c>
      <c r="P711" s="53"/>
      <c r="Q711" s="53"/>
      <c r="R711" s="53"/>
      <c r="S711" s="53"/>
      <c r="T711" s="53"/>
      <c r="U711" s="53"/>
      <c r="V711" s="53"/>
      <c r="W711" s="53"/>
      <c r="X711" s="53"/>
      <c r="Y711" s="53"/>
    </row>
    <row r="712">
      <c r="A712" s="53" t="str">
        <f t="shared" si="1"/>
        <v>TRNUSAMIUSASW</v>
      </c>
      <c r="B712" s="19" t="s">
        <v>585</v>
      </c>
      <c r="C712" s="62" t="s">
        <v>591</v>
      </c>
      <c r="D712" s="51" t="s">
        <v>108</v>
      </c>
      <c r="E712" s="53"/>
      <c r="F712" s="53"/>
      <c r="G712" s="53"/>
      <c r="H712" s="53"/>
      <c r="I712" s="53"/>
      <c r="J712" s="53"/>
      <c r="K712" s="53"/>
      <c r="L712" s="53">
        <f t="shared" si="2"/>
        <v>655008.8</v>
      </c>
      <c r="M712" s="53">
        <f t="shared" si="3"/>
        <v>468249.4</v>
      </c>
      <c r="N712" s="53" t="b">
        <f t="shared" si="4"/>
        <v>1</v>
      </c>
      <c r="O712" s="51">
        <v>718.0</v>
      </c>
      <c r="P712" s="53"/>
      <c r="Q712" s="53"/>
      <c r="R712" s="53"/>
      <c r="S712" s="53"/>
      <c r="T712" s="53"/>
      <c r="U712" s="53"/>
      <c r="V712" s="53"/>
      <c r="W712" s="53"/>
      <c r="X712" s="53"/>
      <c r="Y712" s="53"/>
    </row>
    <row r="713">
      <c r="A713" s="53" t="str">
        <f t="shared" si="1"/>
        <v>TRNUSAMIUSATV</v>
      </c>
      <c r="B713" s="19" t="s">
        <v>585</v>
      </c>
      <c r="C713" s="62" t="s">
        <v>1520</v>
      </c>
      <c r="D713" s="51" t="s">
        <v>108</v>
      </c>
      <c r="E713" s="53"/>
      <c r="F713" s="53"/>
      <c r="G713" s="53"/>
      <c r="H713" s="53"/>
      <c r="I713" s="53"/>
      <c r="J713" s="53"/>
      <c r="K713" s="53"/>
      <c r="L713" s="53">
        <f t="shared" si="2"/>
        <v>655788.2</v>
      </c>
      <c r="M713" s="53">
        <f t="shared" si="3"/>
        <v>468487.2</v>
      </c>
      <c r="N713" s="53" t="b">
        <f t="shared" si="4"/>
        <v>1</v>
      </c>
      <c r="O713" s="51">
        <v>719.0</v>
      </c>
      <c r="P713" s="53"/>
      <c r="Q713" s="53"/>
      <c r="R713" s="53"/>
      <c r="S713" s="53"/>
      <c r="T713" s="53"/>
      <c r="U713" s="53"/>
      <c r="V713" s="53"/>
      <c r="W713" s="53"/>
      <c r="X713" s="53"/>
      <c r="Y713" s="53"/>
    </row>
    <row r="714">
      <c r="A714" s="53" t="str">
        <f t="shared" si="1"/>
        <v>TRNUSAMIUSAWA</v>
      </c>
      <c r="B714" s="19" t="s">
        <v>585</v>
      </c>
      <c r="C714" s="62" t="s">
        <v>559</v>
      </c>
      <c r="D714" s="51" t="s">
        <v>108</v>
      </c>
      <c r="E714" s="53"/>
      <c r="F714" s="53"/>
      <c r="G714" s="53"/>
      <c r="H714" s="53"/>
      <c r="I714" s="53"/>
      <c r="J714" s="53"/>
      <c r="K714" s="53"/>
      <c r="L714" s="53">
        <f t="shared" si="2"/>
        <v>656567.6</v>
      </c>
      <c r="M714" s="53">
        <f t="shared" si="3"/>
        <v>468725</v>
      </c>
      <c r="N714" s="53" t="b">
        <f t="shared" si="4"/>
        <v>1</v>
      </c>
      <c r="O714" s="51">
        <v>720.0</v>
      </c>
      <c r="P714" s="53"/>
      <c r="Q714" s="53"/>
      <c r="R714" s="53"/>
      <c r="S714" s="53"/>
      <c r="T714" s="53"/>
      <c r="U714" s="53"/>
      <c r="V714" s="53"/>
      <c r="W714" s="53"/>
      <c r="X714" s="53"/>
      <c r="Y714" s="53"/>
    </row>
    <row r="715">
      <c r="A715" s="53" t="str">
        <f t="shared" si="1"/>
        <v>TRNUSANEUSAPE</v>
      </c>
      <c r="B715" s="19" t="s">
        <v>1547</v>
      </c>
      <c r="C715" s="62" t="s">
        <v>1533</v>
      </c>
      <c r="D715" s="51" t="s">
        <v>108</v>
      </c>
      <c r="E715" s="53"/>
      <c r="F715" s="53"/>
      <c r="G715" s="53"/>
      <c r="H715" s="53"/>
      <c r="I715" s="53"/>
      <c r="J715" s="53"/>
      <c r="K715" s="53"/>
      <c r="L715" s="53">
        <f t="shared" si="2"/>
        <v>657347</v>
      </c>
      <c r="M715" s="53">
        <f t="shared" si="3"/>
        <v>468962.8</v>
      </c>
      <c r="N715" s="53" t="b">
        <f t="shared" si="4"/>
        <v>1</v>
      </c>
      <c r="O715" s="51">
        <v>721.0</v>
      </c>
      <c r="P715" s="53"/>
      <c r="Q715" s="53"/>
      <c r="R715" s="53"/>
      <c r="S715" s="53"/>
      <c r="T715" s="53"/>
      <c r="U715" s="53"/>
      <c r="V715" s="53"/>
      <c r="W715" s="53"/>
      <c r="X715" s="53"/>
      <c r="Y715" s="53"/>
    </row>
    <row r="716">
      <c r="A716" s="53" t="str">
        <f t="shared" si="1"/>
        <v>TRNUSANEUSAWC</v>
      </c>
      <c r="B716" s="19" t="s">
        <v>1547</v>
      </c>
      <c r="C716" s="62" t="s">
        <v>1540</v>
      </c>
      <c r="D716" s="51" t="s">
        <v>108</v>
      </c>
      <c r="E716" s="53"/>
      <c r="F716" s="53"/>
      <c r="G716" s="53"/>
      <c r="H716" s="53"/>
      <c r="I716" s="53"/>
      <c r="J716" s="53"/>
      <c r="K716" s="53"/>
      <c r="L716" s="53">
        <f t="shared" si="2"/>
        <v>658126.4</v>
      </c>
      <c r="M716" s="53">
        <f t="shared" si="3"/>
        <v>469200.6</v>
      </c>
      <c r="N716" s="53" t="b">
        <f t="shared" si="4"/>
        <v>1</v>
      </c>
      <c r="O716" s="51">
        <v>722.0</v>
      </c>
      <c r="P716" s="53"/>
      <c r="Q716" s="53"/>
      <c r="R716" s="53"/>
      <c r="S716" s="53"/>
      <c r="T716" s="53"/>
      <c r="U716" s="53"/>
      <c r="V716" s="53"/>
      <c r="W716" s="53"/>
      <c r="X716" s="53"/>
      <c r="Y716" s="53"/>
    </row>
    <row r="717">
      <c r="A717" s="53" t="str">
        <f t="shared" si="1"/>
        <v>TRNUSANWUSAPE</v>
      </c>
      <c r="B717" s="19" t="s">
        <v>556</v>
      </c>
      <c r="C717" s="62" t="s">
        <v>1533</v>
      </c>
      <c r="D717" s="51" t="s">
        <v>108</v>
      </c>
      <c r="E717" s="53"/>
      <c r="F717" s="53"/>
      <c r="G717" s="53"/>
      <c r="H717" s="53"/>
      <c r="I717" s="53"/>
      <c r="J717" s="53"/>
      <c r="K717" s="53"/>
      <c r="L717" s="53">
        <f t="shared" si="2"/>
        <v>658905.8</v>
      </c>
      <c r="M717" s="53">
        <f t="shared" si="3"/>
        <v>469438.4</v>
      </c>
      <c r="N717" s="53" t="b">
        <f t="shared" si="4"/>
        <v>1</v>
      </c>
      <c r="O717" s="51">
        <v>723.0</v>
      </c>
      <c r="P717" s="53"/>
      <c r="Q717" s="53"/>
      <c r="R717" s="53"/>
      <c r="S717" s="53"/>
      <c r="T717" s="53"/>
      <c r="U717" s="53"/>
      <c r="V717" s="53"/>
      <c r="W717" s="53"/>
      <c r="X717" s="53"/>
      <c r="Y717" s="53"/>
    </row>
    <row r="718">
      <c r="A718" s="53" t="str">
        <f t="shared" si="1"/>
        <v>TRNUSANWUSAWA</v>
      </c>
      <c r="B718" s="19" t="s">
        <v>556</v>
      </c>
      <c r="C718" s="62" t="s">
        <v>559</v>
      </c>
      <c r="D718" s="51" t="s">
        <v>108</v>
      </c>
      <c r="E718" s="53"/>
      <c r="F718" s="53"/>
      <c r="G718" s="53"/>
      <c r="H718" s="53"/>
      <c r="I718" s="53"/>
      <c r="J718" s="53"/>
      <c r="K718" s="53"/>
      <c r="L718" s="53">
        <f t="shared" si="2"/>
        <v>659685.2</v>
      </c>
      <c r="M718" s="53">
        <f t="shared" si="3"/>
        <v>469676.2</v>
      </c>
      <c r="N718" s="53" t="b">
        <f t="shared" si="4"/>
        <v>1</v>
      </c>
      <c r="O718" s="51">
        <v>724.0</v>
      </c>
      <c r="P718" s="53"/>
      <c r="Q718" s="53"/>
      <c r="R718" s="53"/>
      <c r="S718" s="53"/>
      <c r="T718" s="53"/>
      <c r="U718" s="53"/>
      <c r="V718" s="53"/>
      <c r="W718" s="53"/>
      <c r="X718" s="53"/>
      <c r="Y718" s="53"/>
    </row>
    <row r="719">
      <c r="A719" s="53" t="str">
        <f t="shared" si="1"/>
        <v>TRNUSANWUSAWM</v>
      </c>
      <c r="B719" s="19" t="s">
        <v>556</v>
      </c>
      <c r="C719" s="62" t="s">
        <v>1542</v>
      </c>
      <c r="D719" s="51" t="s">
        <v>108</v>
      </c>
      <c r="E719" s="53"/>
      <c r="F719" s="53"/>
      <c r="G719" s="53"/>
      <c r="H719" s="53"/>
      <c r="I719" s="53"/>
      <c r="J719" s="53"/>
      <c r="K719" s="53"/>
      <c r="L719" s="53">
        <f t="shared" si="2"/>
        <v>660464.6</v>
      </c>
      <c r="M719" s="53">
        <f t="shared" si="3"/>
        <v>469914</v>
      </c>
      <c r="N719" s="53" t="b">
        <f t="shared" si="4"/>
        <v>1</v>
      </c>
      <c r="O719" s="51">
        <v>725.0</v>
      </c>
      <c r="P719" s="53"/>
      <c r="Q719" s="53"/>
      <c r="R719" s="53"/>
      <c r="S719" s="53"/>
      <c r="T719" s="53"/>
      <c r="U719" s="53"/>
      <c r="V719" s="53"/>
      <c r="W719" s="53"/>
      <c r="X719" s="53"/>
      <c r="Y719" s="53"/>
    </row>
    <row r="720">
      <c r="A720" s="53" t="str">
        <f t="shared" si="1"/>
        <v>TRNUSANWUSAWW</v>
      </c>
      <c r="B720" s="19" t="s">
        <v>556</v>
      </c>
      <c r="C720" s="62" t="s">
        <v>561</v>
      </c>
      <c r="D720" s="51" t="s">
        <v>108</v>
      </c>
      <c r="E720" s="53"/>
      <c r="F720" s="53"/>
      <c r="G720" s="53"/>
      <c r="H720" s="53"/>
      <c r="I720" s="53"/>
      <c r="J720" s="53"/>
      <c r="K720" s="53"/>
      <c r="L720" s="53">
        <f t="shared" si="2"/>
        <v>661244</v>
      </c>
      <c r="M720" s="53">
        <f t="shared" si="3"/>
        <v>470151.8</v>
      </c>
      <c r="N720" s="53" t="b">
        <f t="shared" si="4"/>
        <v>1</v>
      </c>
      <c r="O720" s="51">
        <v>726.0</v>
      </c>
      <c r="P720" s="53"/>
      <c r="Q720" s="53"/>
      <c r="R720" s="53"/>
      <c r="S720" s="53"/>
      <c r="T720" s="53"/>
      <c r="U720" s="53"/>
      <c r="V720" s="53"/>
      <c r="W720" s="53"/>
      <c r="X720" s="53"/>
      <c r="Y720" s="53"/>
    </row>
    <row r="721">
      <c r="A721" s="53" t="str">
        <f t="shared" si="1"/>
        <v>TRNUSANYUSAPJ</v>
      </c>
      <c r="B721" s="19" t="s">
        <v>600</v>
      </c>
      <c r="C721" s="62" t="s">
        <v>1572</v>
      </c>
      <c r="D721" s="51" t="s">
        <v>108</v>
      </c>
      <c r="E721" s="53"/>
      <c r="F721" s="53"/>
      <c r="G721" s="53"/>
      <c r="H721" s="53"/>
      <c r="I721" s="53"/>
      <c r="J721" s="53"/>
      <c r="K721" s="53"/>
      <c r="L721" s="53">
        <f t="shared" si="2"/>
        <v>662023.4</v>
      </c>
      <c r="M721" s="53">
        <f t="shared" si="3"/>
        <v>470389.6</v>
      </c>
      <c r="N721" s="53" t="b">
        <f t="shared" si="4"/>
        <v>1</v>
      </c>
      <c r="O721" s="51">
        <v>727.0</v>
      </c>
      <c r="P721" s="53"/>
      <c r="Q721" s="53"/>
      <c r="R721" s="53"/>
      <c r="S721" s="53"/>
      <c r="T721" s="53"/>
      <c r="U721" s="53"/>
      <c r="V721" s="53"/>
      <c r="W721" s="53"/>
      <c r="X721" s="53"/>
      <c r="Y721" s="53"/>
    </row>
    <row r="722">
      <c r="A722" s="53" t="str">
        <f t="shared" si="1"/>
        <v>TRNUSAPEUSAPW</v>
      </c>
      <c r="B722" s="19" t="s">
        <v>1533</v>
      </c>
      <c r="C722" s="62" t="s">
        <v>1513</v>
      </c>
      <c r="D722" s="51" t="s">
        <v>108</v>
      </c>
      <c r="E722" s="53"/>
      <c r="F722" s="53"/>
      <c r="G722" s="53"/>
      <c r="H722" s="53"/>
      <c r="I722" s="53"/>
      <c r="J722" s="53"/>
      <c r="K722" s="53"/>
      <c r="L722" s="53">
        <f t="shared" si="2"/>
        <v>662802.8</v>
      </c>
      <c r="M722" s="53">
        <f t="shared" si="3"/>
        <v>470627.4</v>
      </c>
      <c r="N722" s="53" t="b">
        <f t="shared" si="4"/>
        <v>1</v>
      </c>
      <c r="O722" s="51">
        <v>728.0</v>
      </c>
      <c r="P722" s="53"/>
      <c r="Q722" s="53"/>
      <c r="R722" s="53"/>
      <c r="S722" s="53"/>
      <c r="T722" s="53"/>
      <c r="U722" s="53"/>
      <c r="V722" s="53"/>
      <c r="W722" s="53"/>
      <c r="X722" s="53"/>
      <c r="Y722" s="53"/>
    </row>
    <row r="723">
      <c r="A723" s="53" t="str">
        <f t="shared" si="1"/>
        <v>TRNUSAPEUSAWC</v>
      </c>
      <c r="B723" s="19" t="s">
        <v>1533</v>
      </c>
      <c r="C723" s="62" t="s">
        <v>1540</v>
      </c>
      <c r="D723" s="51" t="s">
        <v>108</v>
      </c>
      <c r="E723" s="53"/>
      <c r="F723" s="53"/>
      <c r="G723" s="53"/>
      <c r="H723" s="53"/>
      <c r="I723" s="53"/>
      <c r="J723" s="53"/>
      <c r="K723" s="53"/>
      <c r="L723" s="53">
        <f t="shared" si="2"/>
        <v>663582.2</v>
      </c>
      <c r="M723" s="53">
        <f t="shared" si="3"/>
        <v>470865.2</v>
      </c>
      <c r="N723" s="53" t="b">
        <f t="shared" si="4"/>
        <v>1</v>
      </c>
      <c r="O723" s="51">
        <v>729.0</v>
      </c>
      <c r="P723" s="53"/>
      <c r="Q723" s="53"/>
      <c r="R723" s="53"/>
      <c r="S723" s="53"/>
      <c r="T723" s="53"/>
      <c r="U723" s="53"/>
      <c r="V723" s="53"/>
      <c r="W723" s="53"/>
      <c r="X723" s="53"/>
      <c r="Y723" s="53"/>
    </row>
    <row r="724">
      <c r="A724" s="53" t="str">
        <f t="shared" si="1"/>
        <v>TRNUSAPEUSAWM</v>
      </c>
      <c r="B724" s="19" t="s">
        <v>1533</v>
      </c>
      <c r="C724" s="62" t="s">
        <v>1542</v>
      </c>
      <c r="D724" s="51" t="s">
        <v>108</v>
      </c>
      <c r="E724" s="53"/>
      <c r="F724" s="53"/>
      <c r="G724" s="53"/>
      <c r="H724" s="53"/>
      <c r="I724" s="53"/>
      <c r="J724" s="53"/>
      <c r="K724" s="53"/>
      <c r="L724" s="53">
        <f t="shared" si="2"/>
        <v>664361.6</v>
      </c>
      <c r="M724" s="53">
        <f t="shared" si="3"/>
        <v>471103</v>
      </c>
      <c r="N724" s="53" t="b">
        <f t="shared" si="4"/>
        <v>1</v>
      </c>
      <c r="O724" s="51">
        <v>730.0</v>
      </c>
      <c r="P724" s="53"/>
      <c r="Q724" s="53"/>
      <c r="R724" s="53"/>
      <c r="S724" s="53"/>
      <c r="T724" s="53"/>
      <c r="U724" s="53"/>
      <c r="V724" s="53"/>
      <c r="W724" s="53"/>
      <c r="X724" s="53"/>
      <c r="Y724" s="53"/>
    </row>
    <row r="725">
      <c r="A725" s="53" t="str">
        <f t="shared" si="1"/>
        <v>TRNUSAPGUSAPW</v>
      </c>
      <c r="B725" s="19" t="s">
        <v>1561</v>
      </c>
      <c r="C725" s="62" t="s">
        <v>1513</v>
      </c>
      <c r="D725" s="51" t="s">
        <v>108</v>
      </c>
      <c r="E725" s="53"/>
      <c r="F725" s="53"/>
      <c r="G725" s="53"/>
      <c r="H725" s="53"/>
      <c r="I725" s="53"/>
      <c r="J725" s="53"/>
      <c r="K725" s="53"/>
      <c r="L725" s="53">
        <f t="shared" si="2"/>
        <v>665141</v>
      </c>
      <c r="M725" s="53">
        <f t="shared" si="3"/>
        <v>471340.8</v>
      </c>
      <c r="N725" s="53" t="b">
        <f t="shared" si="4"/>
        <v>1</v>
      </c>
      <c r="O725" s="51">
        <v>731.0</v>
      </c>
      <c r="P725" s="53"/>
      <c r="Q725" s="53"/>
      <c r="R725" s="53"/>
      <c r="S725" s="53"/>
      <c r="T725" s="53"/>
      <c r="U725" s="53"/>
      <c r="V725" s="53"/>
      <c r="W725" s="53"/>
      <c r="X725" s="53"/>
      <c r="Y725" s="53"/>
    </row>
    <row r="726">
      <c r="A726" s="53" t="str">
        <f t="shared" si="1"/>
        <v>TRNUSAPIUSASL</v>
      </c>
      <c r="B726" s="19" t="s">
        <v>583</v>
      </c>
      <c r="C726" s="62" t="s">
        <v>1565</v>
      </c>
      <c r="D726" s="51" t="s">
        <v>108</v>
      </c>
      <c r="E726" s="53"/>
      <c r="F726" s="53"/>
      <c r="G726" s="53"/>
      <c r="H726" s="53"/>
      <c r="I726" s="53"/>
      <c r="J726" s="53"/>
      <c r="K726" s="53"/>
      <c r="L726" s="53">
        <f t="shared" si="2"/>
        <v>665920.4</v>
      </c>
      <c r="M726" s="53">
        <f t="shared" si="3"/>
        <v>471578.6</v>
      </c>
      <c r="N726" s="53" t="b">
        <f t="shared" si="4"/>
        <v>1</v>
      </c>
      <c r="O726" s="51">
        <v>732.0</v>
      </c>
      <c r="P726" s="53"/>
      <c r="Q726" s="53"/>
      <c r="R726" s="53"/>
      <c r="S726" s="53"/>
      <c r="T726" s="53"/>
      <c r="U726" s="53"/>
      <c r="V726" s="53"/>
      <c r="W726" s="53"/>
      <c r="X726" s="53"/>
      <c r="Y726" s="53"/>
    </row>
    <row r="727">
      <c r="A727" s="53" t="str">
        <f t="shared" si="1"/>
        <v>TRNUSAPIUSATR</v>
      </c>
      <c r="B727" s="19" t="s">
        <v>583</v>
      </c>
      <c r="C727" s="62" t="s">
        <v>1567</v>
      </c>
      <c r="D727" s="51" t="s">
        <v>108</v>
      </c>
      <c r="E727" s="53"/>
      <c r="F727" s="53"/>
      <c r="G727" s="53"/>
      <c r="H727" s="53"/>
      <c r="I727" s="53"/>
      <c r="J727" s="53"/>
      <c r="K727" s="53"/>
      <c r="L727" s="53">
        <f t="shared" si="2"/>
        <v>666699.8</v>
      </c>
      <c r="M727" s="53">
        <f t="shared" si="3"/>
        <v>471816.4</v>
      </c>
      <c r="N727" s="53" t="b">
        <f t="shared" si="4"/>
        <v>1</v>
      </c>
      <c r="O727" s="51">
        <v>733.0</v>
      </c>
      <c r="P727" s="53"/>
      <c r="Q727" s="53"/>
      <c r="R727" s="53"/>
      <c r="S727" s="53"/>
      <c r="T727" s="53"/>
      <c r="U727" s="53"/>
      <c r="V727" s="53"/>
      <c r="W727" s="53"/>
      <c r="X727" s="53"/>
      <c r="Y727" s="53"/>
    </row>
    <row r="728">
      <c r="A728" s="53" t="str">
        <f t="shared" si="1"/>
        <v>TRNUSAPJUSATV</v>
      </c>
      <c r="B728" s="19" t="s">
        <v>1572</v>
      </c>
      <c r="C728" s="62" t="s">
        <v>1520</v>
      </c>
      <c r="D728" s="51" t="s">
        <v>108</v>
      </c>
      <c r="E728" s="53"/>
      <c r="F728" s="53"/>
      <c r="G728" s="53"/>
      <c r="H728" s="53"/>
      <c r="I728" s="53"/>
      <c r="J728" s="53"/>
      <c r="K728" s="53"/>
      <c r="L728" s="53">
        <f t="shared" si="2"/>
        <v>667479.2</v>
      </c>
      <c r="M728" s="53">
        <f t="shared" si="3"/>
        <v>472054.2</v>
      </c>
      <c r="N728" s="53" t="b">
        <f t="shared" si="4"/>
        <v>1</v>
      </c>
      <c r="O728" s="51">
        <v>734.0</v>
      </c>
      <c r="P728" s="53"/>
      <c r="Q728" s="53"/>
      <c r="R728" s="53"/>
      <c r="S728" s="53"/>
      <c r="T728" s="53"/>
      <c r="U728" s="53"/>
      <c r="V728" s="53"/>
      <c r="W728" s="53"/>
      <c r="X728" s="53"/>
      <c r="Y728" s="53"/>
    </row>
    <row r="729">
      <c r="A729" s="53" t="str">
        <f t="shared" si="1"/>
        <v>TRNUSAPNUSAPO</v>
      </c>
      <c r="B729" s="19" t="s">
        <v>1221</v>
      </c>
      <c r="C729" s="62" t="s">
        <v>1683</v>
      </c>
      <c r="D729" s="51" t="s">
        <v>108</v>
      </c>
      <c r="E729" s="53"/>
      <c r="F729" s="53"/>
      <c r="G729" s="53"/>
      <c r="H729" s="53"/>
      <c r="I729" s="53"/>
      <c r="J729" s="53"/>
      <c r="K729" s="53"/>
      <c r="L729" s="53">
        <f t="shared" si="2"/>
        <v>668258.6</v>
      </c>
      <c r="M729" s="53">
        <f t="shared" si="3"/>
        <v>472292</v>
      </c>
      <c r="N729" s="53" t="b">
        <f t="shared" si="4"/>
        <v>1</v>
      </c>
      <c r="O729" s="51">
        <v>735.0</v>
      </c>
      <c r="P729" s="53"/>
      <c r="Q729" s="53"/>
      <c r="R729" s="53"/>
      <c r="S729" s="53"/>
      <c r="T729" s="53"/>
      <c r="U729" s="53"/>
      <c r="V729" s="53"/>
      <c r="W729" s="53"/>
      <c r="X729" s="53"/>
      <c r="Y729" s="53"/>
    </row>
    <row r="730">
      <c r="A730" s="53" t="str">
        <f t="shared" si="1"/>
        <v>TRNUSAPNUSASW</v>
      </c>
      <c r="B730" s="19" t="s">
        <v>1221</v>
      </c>
      <c r="C730" s="62" t="s">
        <v>591</v>
      </c>
      <c r="D730" s="51" t="s">
        <v>108</v>
      </c>
      <c r="E730" s="53"/>
      <c r="F730" s="53"/>
      <c r="G730" s="53"/>
      <c r="H730" s="53"/>
      <c r="I730" s="53"/>
      <c r="J730" s="53"/>
      <c r="K730" s="53"/>
      <c r="L730" s="53">
        <f t="shared" si="2"/>
        <v>669038</v>
      </c>
      <c r="M730" s="53">
        <f t="shared" si="3"/>
        <v>472529.8</v>
      </c>
      <c r="N730" s="53" t="b">
        <f t="shared" si="4"/>
        <v>1</v>
      </c>
      <c r="O730" s="51">
        <v>736.0</v>
      </c>
      <c r="P730" s="53"/>
      <c r="Q730" s="53"/>
      <c r="R730" s="53"/>
      <c r="S730" s="53"/>
      <c r="T730" s="53"/>
      <c r="U730" s="53"/>
      <c r="V730" s="53"/>
      <c r="W730" s="53"/>
      <c r="X730" s="53"/>
      <c r="Y730" s="53"/>
    </row>
    <row r="731">
      <c r="A731" s="53" t="str">
        <f t="shared" si="1"/>
        <v>TRNUSAPNUSATP</v>
      </c>
      <c r="B731" s="19" t="s">
        <v>1221</v>
      </c>
      <c r="C731" s="62" t="s">
        <v>1538</v>
      </c>
      <c r="D731" s="51" t="s">
        <v>108</v>
      </c>
      <c r="E731" s="53"/>
      <c r="F731" s="53"/>
      <c r="G731" s="53"/>
      <c r="H731" s="53"/>
      <c r="I731" s="53"/>
      <c r="J731" s="53"/>
      <c r="K731" s="53"/>
      <c r="L731" s="53">
        <f t="shared" si="2"/>
        <v>669817.4</v>
      </c>
      <c r="M731" s="53">
        <f t="shared" si="3"/>
        <v>472767.6</v>
      </c>
      <c r="N731" s="53" t="b">
        <f t="shared" si="4"/>
        <v>1</v>
      </c>
      <c r="O731" s="51">
        <v>737.0</v>
      </c>
      <c r="P731" s="53"/>
      <c r="Q731" s="53"/>
      <c r="R731" s="53"/>
      <c r="S731" s="53"/>
      <c r="T731" s="53"/>
      <c r="U731" s="53"/>
      <c r="V731" s="53"/>
      <c r="W731" s="53"/>
      <c r="X731" s="53"/>
      <c r="Y731" s="53"/>
    </row>
    <row r="732">
      <c r="A732" s="53" t="str">
        <f t="shared" si="1"/>
        <v>TRNUSAPNUSAWC</v>
      </c>
      <c r="B732" s="19" t="s">
        <v>1221</v>
      </c>
      <c r="C732" s="62" t="s">
        <v>1540</v>
      </c>
      <c r="D732" s="51" t="s">
        <v>108</v>
      </c>
      <c r="E732" s="53"/>
      <c r="F732" s="53"/>
      <c r="G732" s="53"/>
      <c r="H732" s="53"/>
      <c r="I732" s="53"/>
      <c r="J732" s="53"/>
      <c r="K732" s="53"/>
      <c r="L732" s="53">
        <f t="shared" si="2"/>
        <v>670596.8</v>
      </c>
      <c r="M732" s="53">
        <f t="shared" si="3"/>
        <v>473005.4</v>
      </c>
      <c r="N732" s="53" t="b">
        <f t="shared" si="4"/>
        <v>1</v>
      </c>
      <c r="O732" s="51">
        <v>738.0</v>
      </c>
      <c r="P732" s="53"/>
      <c r="Q732" s="53"/>
      <c r="R732" s="53"/>
      <c r="S732" s="53"/>
      <c r="T732" s="53"/>
      <c r="U732" s="53"/>
      <c r="V732" s="53"/>
      <c r="W732" s="53"/>
      <c r="X732" s="53"/>
      <c r="Y732" s="53"/>
    </row>
    <row r="733">
      <c r="A733" s="53" t="str">
        <f t="shared" si="1"/>
        <v>TRNUSAPNUSAWM</v>
      </c>
      <c r="B733" s="19" t="s">
        <v>1221</v>
      </c>
      <c r="C733" s="62" t="s">
        <v>1542</v>
      </c>
      <c r="D733" s="51" t="s">
        <v>108</v>
      </c>
      <c r="E733" s="53"/>
      <c r="F733" s="53"/>
      <c r="G733" s="53"/>
      <c r="H733" s="53"/>
      <c r="I733" s="53"/>
      <c r="J733" s="53"/>
      <c r="K733" s="53"/>
      <c r="L733" s="53">
        <f t="shared" si="2"/>
        <v>671376.2</v>
      </c>
      <c r="M733" s="53">
        <f t="shared" si="3"/>
        <v>473243.2</v>
      </c>
      <c r="N733" s="53" t="b">
        <f t="shared" si="4"/>
        <v>1</v>
      </c>
      <c r="O733" s="51">
        <v>739.0</v>
      </c>
      <c r="P733" s="53"/>
      <c r="Q733" s="53"/>
      <c r="R733" s="53"/>
      <c r="S733" s="53"/>
      <c r="T733" s="53"/>
      <c r="U733" s="53"/>
      <c r="V733" s="53"/>
      <c r="W733" s="53"/>
      <c r="X733" s="53"/>
      <c r="Y733" s="53"/>
    </row>
    <row r="734">
      <c r="A734" s="53" t="str">
        <f t="shared" si="1"/>
        <v>TRNUSAPOUSASW</v>
      </c>
      <c r="B734" s="19" t="s">
        <v>1683</v>
      </c>
      <c r="C734" s="62" t="s">
        <v>591</v>
      </c>
      <c r="D734" s="51" t="s">
        <v>108</v>
      </c>
      <c r="E734" s="53"/>
      <c r="F734" s="53"/>
      <c r="G734" s="53"/>
      <c r="H734" s="53"/>
      <c r="I734" s="53"/>
      <c r="J734" s="53"/>
      <c r="K734" s="53"/>
      <c r="L734" s="53">
        <f t="shared" si="2"/>
        <v>672155.6</v>
      </c>
      <c r="M734" s="53">
        <f t="shared" si="3"/>
        <v>473481</v>
      </c>
      <c r="N734" s="53" t="b">
        <f t="shared" si="4"/>
        <v>1</v>
      </c>
      <c r="O734" s="51">
        <v>740.0</v>
      </c>
      <c r="P734" s="53"/>
      <c r="Q734" s="53"/>
      <c r="R734" s="53"/>
      <c r="S734" s="53"/>
      <c r="T734" s="53"/>
      <c r="U734" s="53"/>
      <c r="V734" s="53"/>
      <c r="W734" s="53"/>
      <c r="X734" s="53"/>
      <c r="Y734" s="53"/>
    </row>
    <row r="735">
      <c r="A735" s="53" t="str">
        <f t="shared" si="1"/>
        <v>TRNUSAPOUSAWM</v>
      </c>
      <c r="B735" s="19" t="s">
        <v>1683</v>
      </c>
      <c r="C735" s="62" t="s">
        <v>1542</v>
      </c>
      <c r="D735" s="51" t="s">
        <v>108</v>
      </c>
      <c r="E735" s="53"/>
      <c r="F735" s="53"/>
      <c r="G735" s="53"/>
      <c r="H735" s="53"/>
      <c r="I735" s="53"/>
      <c r="J735" s="53"/>
      <c r="K735" s="53"/>
      <c r="L735" s="53">
        <f t="shared" si="2"/>
        <v>672935</v>
      </c>
      <c r="M735" s="53">
        <f t="shared" si="3"/>
        <v>473718.8</v>
      </c>
      <c r="N735" s="53" t="b">
        <f t="shared" si="4"/>
        <v>1</v>
      </c>
      <c r="O735" s="51">
        <v>741.0</v>
      </c>
      <c r="P735" s="53"/>
      <c r="Q735" s="53"/>
      <c r="R735" s="53"/>
      <c r="S735" s="53"/>
      <c r="T735" s="53"/>
      <c r="U735" s="53"/>
      <c r="V735" s="53"/>
      <c r="W735" s="53"/>
      <c r="X735" s="53"/>
      <c r="Y735" s="53"/>
    </row>
    <row r="736">
      <c r="A736" s="53" t="str">
        <f t="shared" si="1"/>
        <v>TRNUSASAUSASC</v>
      </c>
      <c r="B736" s="19" t="s">
        <v>1598</v>
      </c>
      <c r="C736" s="62" t="s">
        <v>1574</v>
      </c>
      <c r="D736" s="51" t="s">
        <v>108</v>
      </c>
      <c r="E736" s="53"/>
      <c r="F736" s="53"/>
      <c r="G736" s="53"/>
      <c r="H736" s="53"/>
      <c r="I736" s="53"/>
      <c r="J736" s="53"/>
      <c r="K736" s="53"/>
      <c r="L736" s="53">
        <f t="shared" si="2"/>
        <v>673714.4</v>
      </c>
      <c r="M736" s="53">
        <f t="shared" si="3"/>
        <v>473956.6</v>
      </c>
      <c r="N736" s="53" t="b">
        <f t="shared" si="4"/>
        <v>1</v>
      </c>
      <c r="O736" s="51">
        <v>742.0</v>
      </c>
      <c r="P736" s="53"/>
      <c r="Q736" s="53"/>
      <c r="R736" s="53"/>
      <c r="S736" s="53"/>
      <c r="T736" s="53"/>
      <c r="U736" s="53"/>
      <c r="V736" s="53"/>
      <c r="W736" s="53"/>
      <c r="X736" s="53"/>
      <c r="Y736" s="53"/>
    </row>
    <row r="737">
      <c r="A737" s="53" t="str">
        <f t="shared" si="1"/>
        <v>TRNUSASAUSASG</v>
      </c>
      <c r="B737" s="19" t="s">
        <v>1598</v>
      </c>
      <c r="C737" s="62" t="s">
        <v>1576</v>
      </c>
      <c r="D737" s="51" t="s">
        <v>108</v>
      </c>
      <c r="E737" s="53"/>
      <c r="F737" s="53"/>
      <c r="G737" s="53"/>
      <c r="H737" s="53"/>
      <c r="I737" s="53"/>
      <c r="J737" s="53"/>
      <c r="K737" s="53"/>
      <c r="L737" s="53">
        <f t="shared" si="2"/>
        <v>674493.8</v>
      </c>
      <c r="M737" s="53">
        <f t="shared" si="3"/>
        <v>474194.4</v>
      </c>
      <c r="N737" s="53" t="b">
        <f t="shared" si="4"/>
        <v>1</v>
      </c>
      <c r="O737" s="51">
        <v>743.0</v>
      </c>
      <c r="P737" s="53"/>
      <c r="Q737" s="53"/>
      <c r="R737" s="53"/>
      <c r="S737" s="53"/>
      <c r="T737" s="53"/>
      <c r="U737" s="53"/>
      <c r="V737" s="53"/>
      <c r="W737" s="53"/>
      <c r="X737" s="53"/>
      <c r="Y737" s="53"/>
    </row>
    <row r="738">
      <c r="A738" s="53" t="str">
        <f t="shared" si="1"/>
        <v>TRNUSASAUSASO</v>
      </c>
      <c r="B738" s="19" t="s">
        <v>1598</v>
      </c>
      <c r="C738" s="62" t="s">
        <v>1602</v>
      </c>
      <c r="D738" s="51" t="s">
        <v>108</v>
      </c>
      <c r="E738" s="53"/>
      <c r="F738" s="53"/>
      <c r="G738" s="53"/>
      <c r="H738" s="53"/>
      <c r="I738" s="53"/>
      <c r="J738" s="53"/>
      <c r="K738" s="53"/>
      <c r="L738" s="53">
        <f t="shared" si="2"/>
        <v>675273.2</v>
      </c>
      <c r="M738" s="53">
        <f t="shared" si="3"/>
        <v>474432.2</v>
      </c>
      <c r="N738" s="53" t="b">
        <f t="shared" si="4"/>
        <v>1</v>
      </c>
      <c r="O738" s="51">
        <v>744.0</v>
      </c>
      <c r="P738" s="53"/>
      <c r="Q738" s="53"/>
      <c r="R738" s="53"/>
      <c r="S738" s="53"/>
      <c r="T738" s="53"/>
      <c r="U738" s="53"/>
      <c r="V738" s="53"/>
      <c r="W738" s="53"/>
      <c r="X738" s="53"/>
      <c r="Y738" s="53"/>
    </row>
    <row r="739">
      <c r="A739" s="53" t="str">
        <f t="shared" si="1"/>
        <v>TRNUSASCUSASG</v>
      </c>
      <c r="B739" s="19" t="s">
        <v>1574</v>
      </c>
      <c r="C739" s="62" t="s">
        <v>1576</v>
      </c>
      <c r="D739" s="51" t="s">
        <v>108</v>
      </c>
      <c r="E739" s="53"/>
      <c r="F739" s="53"/>
      <c r="G739" s="53"/>
      <c r="H739" s="53"/>
      <c r="I739" s="53"/>
      <c r="J739" s="53"/>
      <c r="K739" s="53"/>
      <c r="L739" s="53">
        <f t="shared" si="2"/>
        <v>676052.6</v>
      </c>
      <c r="M739" s="53">
        <f t="shared" si="3"/>
        <v>474670</v>
      </c>
      <c r="N739" s="53" t="b">
        <f t="shared" si="4"/>
        <v>1</v>
      </c>
      <c r="O739" s="51">
        <v>745.0</v>
      </c>
      <c r="P739" s="53"/>
      <c r="Q739" s="53"/>
      <c r="R739" s="53"/>
      <c r="S739" s="53"/>
      <c r="T739" s="53"/>
      <c r="U739" s="53"/>
      <c r="V739" s="53"/>
      <c r="W739" s="53"/>
      <c r="X739" s="53"/>
      <c r="Y739" s="53"/>
    </row>
    <row r="740">
      <c r="A740" s="53" t="str">
        <f t="shared" si="1"/>
        <v>TRNUSASCUSASO</v>
      </c>
      <c r="B740" s="19" t="s">
        <v>1574</v>
      </c>
      <c r="C740" s="62" t="s">
        <v>1602</v>
      </c>
      <c r="D740" s="51" t="s">
        <v>108</v>
      </c>
      <c r="E740" s="53"/>
      <c r="F740" s="53"/>
      <c r="G740" s="53"/>
      <c r="H740" s="53"/>
      <c r="I740" s="53"/>
      <c r="J740" s="53"/>
      <c r="K740" s="53"/>
      <c r="L740" s="53">
        <f t="shared" si="2"/>
        <v>676832</v>
      </c>
      <c r="M740" s="53">
        <f t="shared" si="3"/>
        <v>474907.8</v>
      </c>
      <c r="N740" s="53" t="b">
        <f t="shared" si="4"/>
        <v>1</v>
      </c>
      <c r="O740" s="51">
        <v>746.0</v>
      </c>
      <c r="P740" s="53"/>
      <c r="Q740" s="53"/>
      <c r="R740" s="53"/>
      <c r="S740" s="53"/>
      <c r="T740" s="53"/>
      <c r="U740" s="53"/>
      <c r="V740" s="53"/>
      <c r="W740" s="53"/>
      <c r="X740" s="53"/>
      <c r="Y740" s="53"/>
    </row>
    <row r="741">
      <c r="A741" s="53" t="str">
        <f t="shared" si="1"/>
        <v>TRNUSASGUSASO</v>
      </c>
      <c r="B741" s="19" t="s">
        <v>1576</v>
      </c>
      <c r="C741" s="62" t="s">
        <v>1602</v>
      </c>
      <c r="D741" s="51" t="s">
        <v>108</v>
      </c>
      <c r="E741" s="53"/>
      <c r="F741" s="53"/>
      <c r="G741" s="53"/>
      <c r="H741" s="53"/>
      <c r="I741" s="53"/>
      <c r="J741" s="53"/>
      <c r="K741" s="53"/>
      <c r="L741" s="53">
        <f t="shared" si="2"/>
        <v>677611.4</v>
      </c>
      <c r="M741" s="53">
        <f t="shared" si="3"/>
        <v>475145.6</v>
      </c>
      <c r="N741" s="53" t="b">
        <f t="shared" si="4"/>
        <v>1</v>
      </c>
      <c r="O741" s="51">
        <v>747.0</v>
      </c>
      <c r="P741" s="53"/>
      <c r="Q741" s="53"/>
      <c r="R741" s="53"/>
      <c r="S741" s="53"/>
      <c r="T741" s="53"/>
      <c r="U741" s="53"/>
      <c r="V741" s="53"/>
      <c r="W741" s="53"/>
      <c r="X741" s="53"/>
      <c r="Y741" s="53"/>
    </row>
    <row r="742">
      <c r="A742" s="53" t="str">
        <f t="shared" si="1"/>
        <v>TRNUSASLUSATR</v>
      </c>
      <c r="B742" s="19" t="s">
        <v>1565</v>
      </c>
      <c r="C742" s="62" t="s">
        <v>1567</v>
      </c>
      <c r="D742" s="51" t="s">
        <v>108</v>
      </c>
      <c r="E742" s="53"/>
      <c r="F742" s="53"/>
      <c r="G742" s="53"/>
      <c r="H742" s="53"/>
      <c r="I742" s="53"/>
      <c r="J742" s="53"/>
      <c r="K742" s="53"/>
      <c r="L742" s="53">
        <f t="shared" si="2"/>
        <v>678390.8</v>
      </c>
      <c r="M742" s="53">
        <f t="shared" si="3"/>
        <v>475383.4</v>
      </c>
      <c r="N742" s="53" t="b">
        <f t="shared" si="4"/>
        <v>1</v>
      </c>
      <c r="O742" s="51">
        <v>748.0</v>
      </c>
      <c r="P742" s="53"/>
      <c r="Q742" s="53"/>
      <c r="R742" s="53"/>
      <c r="S742" s="53"/>
      <c r="T742" s="53"/>
      <c r="U742" s="53"/>
      <c r="V742" s="53"/>
      <c r="W742" s="53"/>
      <c r="X742" s="53"/>
      <c r="Y742" s="53"/>
    </row>
    <row r="743">
      <c r="A743" s="53" t="str">
        <f t="shared" si="1"/>
        <v>TRNUSASMUSATC</v>
      </c>
      <c r="B743" s="19" t="s">
        <v>1619</v>
      </c>
      <c r="C743" s="62" t="s">
        <v>1624</v>
      </c>
      <c r="D743" s="51" t="s">
        <v>108</v>
      </c>
      <c r="E743" s="53"/>
      <c r="F743" s="53"/>
      <c r="G743" s="53"/>
      <c r="H743" s="53"/>
      <c r="I743" s="53"/>
      <c r="J743" s="53"/>
      <c r="K743" s="53"/>
      <c r="L743" s="53">
        <f t="shared" si="2"/>
        <v>679170.2</v>
      </c>
      <c r="M743" s="53">
        <f t="shared" si="3"/>
        <v>475621.2</v>
      </c>
      <c r="N743" s="53" t="b">
        <f t="shared" si="4"/>
        <v>1</v>
      </c>
      <c r="O743" s="51">
        <v>749.0</v>
      </c>
      <c r="P743" s="53"/>
      <c r="Q743" s="53"/>
      <c r="R743" s="53"/>
      <c r="S743" s="53"/>
      <c r="T743" s="53"/>
      <c r="U743" s="53"/>
      <c r="V743" s="53"/>
      <c r="W743" s="53"/>
      <c r="X743" s="53"/>
      <c r="Y743" s="53"/>
    </row>
    <row r="744">
      <c r="A744" s="53" t="str">
        <f t="shared" si="1"/>
        <v>TRNUSASOUSATA</v>
      </c>
      <c r="B744" s="19" t="s">
        <v>1602</v>
      </c>
      <c r="C744" s="62" t="s">
        <v>1622</v>
      </c>
      <c r="D744" s="51" t="s">
        <v>108</v>
      </c>
      <c r="E744" s="53"/>
      <c r="F744" s="53"/>
      <c r="G744" s="53"/>
      <c r="H744" s="53"/>
      <c r="I744" s="53"/>
      <c r="J744" s="53"/>
      <c r="K744" s="53"/>
      <c r="L744" s="53">
        <f t="shared" si="2"/>
        <v>679949.6</v>
      </c>
      <c r="M744" s="53">
        <f t="shared" si="3"/>
        <v>475859</v>
      </c>
      <c r="N744" s="53" t="b">
        <f t="shared" si="4"/>
        <v>1</v>
      </c>
      <c r="O744" s="51">
        <v>750.0</v>
      </c>
      <c r="P744" s="53"/>
      <c r="Q744" s="53"/>
      <c r="R744" s="53"/>
      <c r="S744" s="53"/>
      <c r="T744" s="53"/>
      <c r="U744" s="53"/>
      <c r="V744" s="53"/>
      <c r="W744" s="53"/>
      <c r="X744" s="53"/>
      <c r="Y744" s="53"/>
    </row>
    <row r="745">
      <c r="A745" s="53" t="str">
        <f t="shared" si="1"/>
        <v>TRNUSASOUSATV</v>
      </c>
      <c r="B745" s="19" t="s">
        <v>1602</v>
      </c>
      <c r="C745" s="62" t="s">
        <v>1520</v>
      </c>
      <c r="D745" s="51" t="s">
        <v>108</v>
      </c>
      <c r="E745" s="53"/>
      <c r="F745" s="53"/>
      <c r="G745" s="53"/>
      <c r="H745" s="53"/>
      <c r="I745" s="53"/>
      <c r="J745" s="53"/>
      <c r="K745" s="53"/>
      <c r="L745" s="53">
        <f t="shared" si="2"/>
        <v>680729</v>
      </c>
      <c r="M745" s="53">
        <f t="shared" si="3"/>
        <v>476096.8</v>
      </c>
      <c r="N745" s="53" t="b">
        <f t="shared" si="4"/>
        <v>1</v>
      </c>
      <c r="O745" s="51">
        <v>751.0</v>
      </c>
      <c r="P745" s="53"/>
      <c r="Q745" s="53"/>
      <c r="R745" s="53"/>
      <c r="S745" s="53"/>
      <c r="T745" s="53"/>
      <c r="U745" s="53"/>
      <c r="V745" s="53"/>
      <c r="W745" s="53"/>
      <c r="X745" s="53"/>
      <c r="Y745" s="53"/>
    </row>
    <row r="746">
      <c r="A746" s="53" t="str">
        <f t="shared" si="1"/>
        <v>TRNUSASPUSASW</v>
      </c>
      <c r="B746" s="19" t="s">
        <v>1517</v>
      </c>
      <c r="C746" s="62" t="s">
        <v>591</v>
      </c>
      <c r="D746" s="51" t="s">
        <v>108</v>
      </c>
      <c r="E746" s="53"/>
      <c r="F746" s="53"/>
      <c r="G746" s="53"/>
      <c r="H746" s="53"/>
      <c r="I746" s="53"/>
      <c r="J746" s="53"/>
      <c r="K746" s="53"/>
      <c r="L746" s="53">
        <f t="shared" si="2"/>
        <v>681508.4</v>
      </c>
      <c r="M746" s="53">
        <f t="shared" si="3"/>
        <v>476334.6</v>
      </c>
      <c r="N746" s="53" t="b">
        <f t="shared" si="4"/>
        <v>1</v>
      </c>
      <c r="O746" s="51">
        <v>752.0</v>
      </c>
      <c r="P746" s="53"/>
      <c r="Q746" s="53"/>
      <c r="R746" s="53"/>
      <c r="S746" s="53"/>
      <c r="T746" s="53"/>
      <c r="U746" s="53"/>
      <c r="V746" s="53"/>
      <c r="W746" s="53"/>
      <c r="X746" s="53"/>
      <c r="Y746" s="53"/>
    </row>
    <row r="747">
      <c r="A747" s="53" t="str">
        <f t="shared" si="1"/>
        <v>TRNUSASRUSATP</v>
      </c>
      <c r="B747" s="19" t="s">
        <v>1536</v>
      </c>
      <c r="C747" s="62" t="s">
        <v>1538</v>
      </c>
      <c r="D747" s="51" t="s">
        <v>108</v>
      </c>
      <c r="E747" s="53"/>
      <c r="F747" s="53"/>
      <c r="G747" s="53"/>
      <c r="H747" s="53"/>
      <c r="I747" s="53"/>
      <c r="J747" s="53"/>
      <c r="K747" s="53"/>
      <c r="L747" s="53">
        <f t="shared" si="2"/>
        <v>682287.8</v>
      </c>
      <c r="M747" s="53">
        <f t="shared" si="3"/>
        <v>476572.4</v>
      </c>
      <c r="N747" s="53" t="b">
        <f t="shared" si="4"/>
        <v>1</v>
      </c>
      <c r="O747" s="51">
        <v>753.0</v>
      </c>
      <c r="P747" s="53"/>
      <c r="Q747" s="53"/>
      <c r="R747" s="53"/>
      <c r="S747" s="53"/>
      <c r="T747" s="53"/>
      <c r="U747" s="53"/>
      <c r="V747" s="53"/>
      <c r="W747" s="53"/>
      <c r="X747" s="53"/>
      <c r="Y747" s="53"/>
    </row>
    <row r="748">
      <c r="A748" s="53" t="str">
        <f t="shared" si="1"/>
        <v>TRNUSASRUSAWC</v>
      </c>
      <c r="B748" s="19" t="s">
        <v>1536</v>
      </c>
      <c r="C748" s="62" t="s">
        <v>1540</v>
      </c>
      <c r="D748" s="51" t="s">
        <v>108</v>
      </c>
      <c r="E748" s="53"/>
      <c r="F748" s="53"/>
      <c r="G748" s="53"/>
      <c r="H748" s="53"/>
      <c r="I748" s="53"/>
      <c r="J748" s="53"/>
      <c r="K748" s="53"/>
      <c r="L748" s="53">
        <f t="shared" si="2"/>
        <v>683067.2</v>
      </c>
      <c r="M748" s="53">
        <f t="shared" si="3"/>
        <v>476810.2</v>
      </c>
      <c r="N748" s="53" t="b">
        <f t="shared" si="4"/>
        <v>1</v>
      </c>
      <c r="O748" s="51">
        <v>754.0</v>
      </c>
      <c r="P748" s="53"/>
      <c r="Q748" s="53"/>
      <c r="R748" s="53"/>
      <c r="S748" s="53"/>
      <c r="T748" s="53"/>
      <c r="U748" s="53"/>
      <c r="V748" s="53"/>
      <c r="W748" s="53"/>
      <c r="X748" s="53"/>
      <c r="Y748" s="53"/>
    </row>
    <row r="749">
      <c r="A749" s="53" t="str">
        <f t="shared" si="1"/>
        <v>TRNUSASWUSAWA</v>
      </c>
      <c r="B749" s="19" t="s">
        <v>591</v>
      </c>
      <c r="C749" s="62" t="s">
        <v>559</v>
      </c>
      <c r="D749" s="51" t="s">
        <v>108</v>
      </c>
      <c r="E749" s="53"/>
      <c r="F749" s="53"/>
      <c r="G749" s="53"/>
      <c r="H749" s="53"/>
      <c r="I749" s="53"/>
      <c r="J749" s="53"/>
      <c r="K749" s="53"/>
      <c r="L749" s="53">
        <f t="shared" si="2"/>
        <v>683846.6</v>
      </c>
      <c r="M749" s="53">
        <f t="shared" si="3"/>
        <v>477048</v>
      </c>
      <c r="N749" s="53" t="b">
        <f t="shared" si="4"/>
        <v>1</v>
      </c>
      <c r="O749" s="51">
        <v>755.0</v>
      </c>
      <c r="P749" s="53"/>
      <c r="Q749" s="53"/>
      <c r="R749" s="53"/>
      <c r="S749" s="53"/>
      <c r="T749" s="53"/>
      <c r="U749" s="53"/>
      <c r="V749" s="53"/>
      <c r="W749" s="53"/>
      <c r="X749" s="53"/>
      <c r="Y749" s="53"/>
    </row>
    <row r="750">
      <c r="A750" s="53" t="str">
        <f t="shared" si="1"/>
        <v>TRNUSASWUSAWM</v>
      </c>
      <c r="B750" s="19" t="s">
        <v>591</v>
      </c>
      <c r="C750" s="62" t="s">
        <v>1542</v>
      </c>
      <c r="D750" s="51" t="s">
        <v>108</v>
      </c>
      <c r="E750" s="53"/>
      <c r="F750" s="53"/>
      <c r="G750" s="53"/>
      <c r="H750" s="53"/>
      <c r="I750" s="53"/>
      <c r="J750" s="53"/>
      <c r="K750" s="53"/>
      <c r="L750" s="53">
        <f t="shared" si="2"/>
        <v>684626</v>
      </c>
      <c r="M750" s="53">
        <f t="shared" si="3"/>
        <v>477285.8</v>
      </c>
      <c r="N750" s="53" t="b">
        <f t="shared" si="4"/>
        <v>1</v>
      </c>
      <c r="O750" s="51">
        <v>756.0</v>
      </c>
      <c r="P750" s="53"/>
      <c r="Q750" s="53"/>
      <c r="R750" s="53"/>
      <c r="S750" s="53"/>
      <c r="T750" s="53"/>
      <c r="U750" s="53"/>
      <c r="V750" s="53"/>
      <c r="W750" s="53"/>
      <c r="X750" s="53"/>
      <c r="Y750" s="53"/>
    </row>
    <row r="751">
      <c r="A751" s="53" t="str">
        <f t="shared" si="1"/>
        <v>TRNUSATPUSAWC</v>
      </c>
      <c r="B751" s="19" t="s">
        <v>1538</v>
      </c>
      <c r="C751" s="62" t="s">
        <v>1540</v>
      </c>
      <c r="D751" s="51" t="s">
        <v>108</v>
      </c>
      <c r="E751" s="53"/>
      <c r="F751" s="53"/>
      <c r="G751" s="53"/>
      <c r="H751" s="53"/>
      <c r="I751" s="53"/>
      <c r="J751" s="53"/>
      <c r="K751" s="53"/>
      <c r="L751" s="53">
        <f t="shared" si="2"/>
        <v>685405.4</v>
      </c>
      <c r="M751" s="53">
        <f t="shared" si="3"/>
        <v>477523.6</v>
      </c>
      <c r="N751" s="53" t="b">
        <f t="shared" si="4"/>
        <v>1</v>
      </c>
      <c r="O751" s="51">
        <v>757.0</v>
      </c>
      <c r="P751" s="53"/>
      <c r="Q751" s="53"/>
      <c r="R751" s="53"/>
      <c r="S751" s="53"/>
      <c r="T751" s="53"/>
      <c r="U751" s="53"/>
      <c r="V751" s="53"/>
      <c r="W751" s="53"/>
      <c r="X751" s="53"/>
      <c r="Y751" s="53"/>
    </row>
    <row r="752">
      <c r="A752" s="53" t="str">
        <f t="shared" si="1"/>
        <v>TRNUSAWAUSAWM</v>
      </c>
      <c r="B752" s="19" t="s">
        <v>559</v>
      </c>
      <c r="C752" s="62" t="s">
        <v>1542</v>
      </c>
      <c r="D752" s="51" t="s">
        <v>108</v>
      </c>
      <c r="E752" s="53"/>
      <c r="F752" s="53"/>
      <c r="G752" s="53"/>
      <c r="H752" s="53"/>
      <c r="I752" s="53"/>
      <c r="J752" s="53"/>
      <c r="K752" s="53"/>
      <c r="L752" s="53">
        <f t="shared" si="2"/>
        <v>686184.8</v>
      </c>
      <c r="M752" s="53">
        <f t="shared" si="3"/>
        <v>477761.4</v>
      </c>
      <c r="N752" s="53" t="b">
        <f t="shared" si="4"/>
        <v>1</v>
      </c>
      <c r="O752" s="51">
        <v>758.0</v>
      </c>
      <c r="P752" s="53"/>
      <c r="Q752" s="53"/>
      <c r="R752" s="53"/>
      <c r="S752" s="53"/>
      <c r="T752" s="53"/>
      <c r="U752" s="53"/>
      <c r="V752" s="53"/>
      <c r="W752" s="53"/>
      <c r="X752" s="53"/>
      <c r="Y752" s="53"/>
    </row>
    <row r="753">
      <c r="A753" s="53" t="str">
        <f t="shared" si="1"/>
        <v>TRNUSAWCUSAWM</v>
      </c>
      <c r="B753" s="19" t="s">
        <v>1540</v>
      </c>
      <c r="C753" s="62" t="s">
        <v>1542</v>
      </c>
      <c r="D753" s="51" t="s">
        <v>108</v>
      </c>
      <c r="E753" s="53"/>
      <c r="F753" s="53"/>
      <c r="G753" s="53"/>
      <c r="H753" s="53"/>
      <c r="I753" s="53"/>
      <c r="J753" s="53"/>
      <c r="K753" s="53"/>
      <c r="L753" s="53">
        <f t="shared" si="2"/>
        <v>686964.2</v>
      </c>
      <c r="M753" s="53">
        <f t="shared" si="3"/>
        <v>477999.2</v>
      </c>
      <c r="N753" s="53" t="b">
        <f t="shared" si="4"/>
        <v>1</v>
      </c>
      <c r="O753" s="51">
        <v>759.0</v>
      </c>
      <c r="P753" s="53"/>
      <c r="Q753" s="53"/>
      <c r="R753" s="53"/>
      <c r="S753" s="53"/>
      <c r="T753" s="53"/>
      <c r="U753" s="53"/>
      <c r="V753" s="53"/>
      <c r="W753" s="53"/>
      <c r="X753" s="53"/>
      <c r="Y753" s="53"/>
    </row>
    <row r="754">
      <c r="A754" s="53" t="str">
        <f t="shared" si="1"/>
        <v>TRNVNMCEVNMNO</v>
      </c>
      <c r="B754" s="42" t="s">
        <v>187</v>
      </c>
      <c r="C754" s="42" t="s">
        <v>194</v>
      </c>
      <c r="D754" s="51" t="s">
        <v>108</v>
      </c>
      <c r="E754" s="53"/>
      <c r="F754" s="53"/>
      <c r="G754" s="53"/>
      <c r="H754" s="53"/>
      <c r="I754" s="53"/>
      <c r="J754" s="53"/>
      <c r="K754" s="53"/>
      <c r="L754" s="53">
        <f t="shared" si="2"/>
        <v>687743.6</v>
      </c>
      <c r="M754" s="53">
        <f t="shared" si="3"/>
        <v>478237</v>
      </c>
      <c r="N754" s="53" t="b">
        <f t="shared" si="4"/>
        <v>1</v>
      </c>
      <c r="O754" s="51">
        <v>760.0</v>
      </c>
      <c r="P754" s="53"/>
      <c r="Q754" s="53"/>
      <c r="R754" s="53"/>
      <c r="S754" s="53"/>
      <c r="T754" s="53"/>
      <c r="U754" s="53"/>
      <c r="V754" s="53"/>
      <c r="W754" s="53"/>
      <c r="X754" s="53"/>
      <c r="Y754" s="53"/>
    </row>
    <row r="755">
      <c r="A755" s="53" t="str">
        <f t="shared" si="1"/>
        <v>TRNVNMCEVNMSO</v>
      </c>
      <c r="B755" s="19" t="s">
        <v>187</v>
      </c>
      <c r="C755" s="19" t="s">
        <v>182</v>
      </c>
      <c r="D755" s="51" t="s">
        <v>108</v>
      </c>
      <c r="E755" s="53"/>
      <c r="F755" s="53"/>
      <c r="G755" s="53"/>
      <c r="H755" s="53"/>
      <c r="I755" s="53"/>
      <c r="J755" s="53"/>
      <c r="K755" s="53"/>
      <c r="L755" s="53">
        <f t="shared" si="2"/>
        <v>688523</v>
      </c>
      <c r="M755" s="53">
        <f t="shared" si="3"/>
        <v>478474.8</v>
      </c>
      <c r="N755" s="53" t="b">
        <f t="shared" si="4"/>
        <v>1</v>
      </c>
      <c r="O755" s="51">
        <v>761.0</v>
      </c>
      <c r="P755" s="53"/>
      <c r="Q755" s="53"/>
      <c r="R755" s="53"/>
      <c r="S755" s="53"/>
      <c r="T755" s="53"/>
      <c r="U755" s="53"/>
      <c r="V755" s="53"/>
      <c r="W755" s="53"/>
      <c r="X755" s="53"/>
      <c r="Y755" s="53"/>
    </row>
    <row r="756">
      <c r="A756" s="53" t="str">
        <f t="shared" si="1"/>
        <v>TRNZAFXXZWEXX</v>
      </c>
      <c r="B756" s="62" t="s">
        <v>353</v>
      </c>
      <c r="C756" s="62" t="s">
        <v>1375</v>
      </c>
      <c r="D756" s="51" t="s">
        <v>108</v>
      </c>
      <c r="E756" s="53"/>
      <c r="F756" s="53"/>
      <c r="G756" s="53"/>
      <c r="H756" s="53"/>
      <c r="I756" s="53"/>
      <c r="J756" s="53"/>
      <c r="K756" s="53"/>
      <c r="L756" s="53">
        <f t="shared" si="2"/>
        <v>689302.4</v>
      </c>
      <c r="M756" s="53">
        <f t="shared" si="3"/>
        <v>478712.6</v>
      </c>
      <c r="N756" s="53" t="b">
        <f t="shared" si="4"/>
        <v>1</v>
      </c>
      <c r="O756" s="51">
        <v>762.0</v>
      </c>
      <c r="P756" s="53"/>
      <c r="Q756" s="53"/>
      <c r="R756" s="53"/>
      <c r="S756" s="53"/>
      <c r="T756" s="53"/>
      <c r="U756" s="53"/>
      <c r="V756" s="53"/>
      <c r="W756" s="53"/>
      <c r="X756" s="53"/>
      <c r="Y756" s="53"/>
    </row>
    <row r="757">
      <c r="A757" s="53" t="str">
        <f t="shared" si="1"/>
        <v>TRNZMBXXZWEXX</v>
      </c>
      <c r="B757" s="62" t="s">
        <v>1322</v>
      </c>
      <c r="C757" s="62" t="s">
        <v>1375</v>
      </c>
      <c r="D757" s="51" t="s">
        <v>108</v>
      </c>
      <c r="E757" s="53"/>
      <c r="F757" s="53"/>
      <c r="G757" s="53"/>
      <c r="H757" s="53"/>
      <c r="I757" s="53"/>
      <c r="J757" s="53"/>
      <c r="K757" s="53"/>
      <c r="L757" s="53">
        <f t="shared" si="2"/>
        <v>690081.8</v>
      </c>
      <c r="M757" s="53">
        <f t="shared" si="3"/>
        <v>478950.4</v>
      </c>
      <c r="N757" s="53" t="b">
        <f t="shared" si="4"/>
        <v>1</v>
      </c>
      <c r="O757" s="51">
        <v>763.0</v>
      </c>
      <c r="P757" s="53"/>
      <c r="Q757" s="53"/>
      <c r="R757" s="53"/>
      <c r="S757" s="53"/>
      <c r="T757" s="53"/>
      <c r="U757" s="53"/>
      <c r="V757" s="53"/>
      <c r="W757" s="53"/>
      <c r="X757" s="53"/>
      <c r="Y757" s="53"/>
    </row>
    <row r="758">
      <c r="A758" s="53"/>
      <c r="B758" s="51"/>
      <c r="C758" s="51"/>
      <c r="D758" s="51"/>
      <c r="E758" s="53"/>
      <c r="F758" s="53"/>
      <c r="G758" s="53"/>
      <c r="H758" s="53"/>
      <c r="I758" s="53"/>
      <c r="J758" s="53"/>
      <c r="K758" s="53"/>
      <c r="L758" s="53">
        <f t="shared" si="2"/>
        <v>690861.2</v>
      </c>
      <c r="M758" s="53">
        <f t="shared" si="3"/>
        <v>479188.2</v>
      </c>
      <c r="N758" s="53" t="b">
        <f t="shared" si="4"/>
        <v>1</v>
      </c>
      <c r="O758" s="51">
        <v>764.0</v>
      </c>
      <c r="P758" s="53"/>
      <c r="Q758" s="53"/>
      <c r="R758" s="53"/>
      <c r="S758" s="53"/>
      <c r="T758" s="53"/>
      <c r="U758" s="53"/>
      <c r="V758" s="53"/>
      <c r="W758" s="53"/>
      <c r="X758" s="53"/>
      <c r="Y758" s="53"/>
    </row>
    <row r="759">
      <c r="A759" s="53" t="str">
        <f t="shared" ref="A759:A833" si="5">"TRN"&amp;if(len(B759)=5,B759,B759&amp;"XX")&amp;if(len(C759)=5,C759,C759&amp;"XX")</f>
        <v>TRNAFGXXCHNNW</v>
      </c>
      <c r="B759" s="51" t="s">
        <v>30</v>
      </c>
      <c r="C759" s="51" t="s">
        <v>1730</v>
      </c>
      <c r="D759" s="51" t="s">
        <v>108</v>
      </c>
      <c r="E759" s="53"/>
      <c r="F759" s="53"/>
      <c r="G759" s="53"/>
      <c r="H759" s="53"/>
      <c r="I759" s="53"/>
      <c r="J759" s="53"/>
      <c r="K759" s="53"/>
      <c r="L759" s="53">
        <f t="shared" si="2"/>
        <v>691640.6</v>
      </c>
      <c r="M759" s="53">
        <f t="shared" si="3"/>
        <v>479426</v>
      </c>
      <c r="N759" s="53" t="b">
        <f t="shared" si="4"/>
        <v>1</v>
      </c>
      <c r="O759" s="51">
        <v>765.0</v>
      </c>
      <c r="P759" s="53"/>
      <c r="Q759" s="53"/>
      <c r="R759" s="53"/>
      <c r="S759" s="53"/>
      <c r="T759" s="53"/>
      <c r="U759" s="53"/>
      <c r="V759" s="53"/>
      <c r="W759" s="53"/>
      <c r="X759" s="53"/>
      <c r="Y759" s="53"/>
    </row>
    <row r="760">
      <c r="A760" s="53" t="str">
        <f t="shared" si="5"/>
        <v>TRNARGXXBRAXX</v>
      </c>
      <c r="B760" s="51" t="s">
        <v>388</v>
      </c>
      <c r="C760" s="51" t="s">
        <v>2001</v>
      </c>
      <c r="D760" s="51" t="s">
        <v>108</v>
      </c>
      <c r="E760" s="53"/>
      <c r="G760" s="53"/>
      <c r="H760" s="53"/>
      <c r="I760" s="53"/>
      <c r="J760" s="53"/>
      <c r="K760" s="53"/>
      <c r="L760" s="53">
        <f t="shared" si="2"/>
        <v>692420</v>
      </c>
      <c r="M760" s="53">
        <f t="shared" si="3"/>
        <v>479663.8</v>
      </c>
      <c r="N760" s="53" t="b">
        <f t="shared" si="4"/>
        <v>1</v>
      </c>
      <c r="O760" s="51">
        <v>766.0</v>
      </c>
      <c r="P760" s="53"/>
      <c r="Q760" s="53"/>
      <c r="R760" s="53"/>
      <c r="S760" s="53"/>
      <c r="T760" s="53"/>
      <c r="U760" s="53"/>
      <c r="V760" s="53"/>
      <c r="W760" s="53"/>
      <c r="X760" s="53"/>
      <c r="Y760" s="53"/>
    </row>
    <row r="761">
      <c r="A761" s="53" t="str">
        <f t="shared" si="5"/>
        <v>TRNAUSXXIDNNU</v>
      </c>
      <c r="B761" s="51" t="s">
        <v>2002</v>
      </c>
      <c r="C761" s="51" t="s">
        <v>114</v>
      </c>
      <c r="D761" s="51" t="s">
        <v>28</v>
      </c>
      <c r="E761" s="53"/>
      <c r="G761" s="53"/>
      <c r="H761" s="53"/>
      <c r="I761" s="53"/>
      <c r="J761" s="53"/>
      <c r="K761" s="53"/>
      <c r="L761" s="53">
        <f t="shared" si="2"/>
        <v>693199.4</v>
      </c>
      <c r="M761" s="53">
        <f t="shared" si="3"/>
        <v>479901.6</v>
      </c>
      <c r="N761" s="53" t="b">
        <f t="shared" si="4"/>
        <v>1</v>
      </c>
      <c r="O761" s="51">
        <v>767.0</v>
      </c>
      <c r="P761" s="53"/>
      <c r="Q761" s="53"/>
      <c r="R761" s="53"/>
      <c r="S761" s="53"/>
      <c r="T761" s="53"/>
      <c r="U761" s="53"/>
      <c r="V761" s="53"/>
      <c r="W761" s="53"/>
      <c r="X761" s="53"/>
      <c r="Y761" s="53"/>
    </row>
    <row r="762">
      <c r="A762" s="53" t="str">
        <f t="shared" si="5"/>
        <v>TRNAUSXXPNGXX</v>
      </c>
      <c r="B762" s="51" t="s">
        <v>2002</v>
      </c>
      <c r="C762" s="51" t="s">
        <v>434</v>
      </c>
      <c r="D762" s="51" t="s">
        <v>28</v>
      </c>
      <c r="E762" s="53"/>
      <c r="G762" s="53"/>
      <c r="H762" s="53"/>
      <c r="I762" s="53"/>
      <c r="J762" s="53"/>
      <c r="K762" s="53"/>
      <c r="L762" s="53">
        <f t="shared" si="2"/>
        <v>693978.8</v>
      </c>
      <c r="M762" s="53">
        <f t="shared" si="3"/>
        <v>480139.4</v>
      </c>
      <c r="N762" s="53" t="b">
        <f t="shared" si="4"/>
        <v>1</v>
      </c>
      <c r="O762" s="51">
        <v>768.0</v>
      </c>
      <c r="P762" s="53"/>
      <c r="Q762" s="53"/>
      <c r="R762" s="53"/>
      <c r="S762" s="53"/>
      <c r="T762" s="53"/>
      <c r="U762" s="53"/>
      <c r="V762" s="53"/>
      <c r="W762" s="53"/>
      <c r="X762" s="53"/>
      <c r="Y762" s="53"/>
    </row>
    <row r="763">
      <c r="A763" s="53" t="str">
        <f t="shared" si="5"/>
        <v>TRNAUSXXTLSXX</v>
      </c>
      <c r="B763" s="51" t="s">
        <v>2002</v>
      </c>
      <c r="C763" s="51" t="s">
        <v>454</v>
      </c>
      <c r="D763" s="51" t="s">
        <v>28</v>
      </c>
      <c r="E763" s="53"/>
      <c r="G763" s="53"/>
      <c r="H763" s="53"/>
      <c r="I763" s="53"/>
      <c r="J763" s="53"/>
      <c r="K763" s="53"/>
      <c r="L763" s="53">
        <f t="shared" si="2"/>
        <v>694758.2</v>
      </c>
      <c r="M763" s="53">
        <f t="shared" si="3"/>
        <v>480377.2</v>
      </c>
      <c r="N763" s="53" t="b">
        <f t="shared" si="4"/>
        <v>1</v>
      </c>
      <c r="O763" s="51">
        <v>769.0</v>
      </c>
      <c r="P763" s="53"/>
      <c r="Q763" s="53"/>
      <c r="R763" s="53"/>
      <c r="S763" s="53"/>
      <c r="T763" s="53"/>
      <c r="U763" s="53"/>
      <c r="V763" s="53"/>
      <c r="W763" s="53"/>
      <c r="X763" s="53"/>
      <c r="Y763" s="53"/>
    </row>
    <row r="764">
      <c r="A764" s="53" t="str">
        <f t="shared" si="5"/>
        <v>TRNBOLXXBRAXX</v>
      </c>
      <c r="B764" s="51" t="s">
        <v>389</v>
      </c>
      <c r="C764" s="51" t="s">
        <v>2001</v>
      </c>
      <c r="D764" s="51" t="s">
        <v>108</v>
      </c>
      <c r="E764" s="53"/>
      <c r="G764" s="53"/>
      <c r="H764" s="53"/>
      <c r="I764" s="53"/>
      <c r="J764" s="53"/>
      <c r="K764" s="53"/>
      <c r="L764" s="53">
        <f t="shared" si="2"/>
        <v>695537.6</v>
      </c>
      <c r="M764" s="53">
        <f t="shared" si="3"/>
        <v>480615</v>
      </c>
      <c r="N764" s="53" t="b">
        <f t="shared" si="4"/>
        <v>1</v>
      </c>
      <c r="O764" s="51">
        <v>770.0</v>
      </c>
      <c r="P764" s="53"/>
      <c r="Q764" s="53"/>
      <c r="R764" s="53"/>
      <c r="S764" s="53"/>
      <c r="T764" s="53"/>
      <c r="U764" s="53"/>
      <c r="V764" s="53"/>
      <c r="W764" s="53"/>
      <c r="X764" s="53"/>
      <c r="Y764" s="53"/>
    </row>
    <row r="765">
      <c r="A765" s="53" t="str">
        <f t="shared" si="5"/>
        <v>TRNBRAXXCOLXX</v>
      </c>
      <c r="B765" s="51" t="s">
        <v>2001</v>
      </c>
      <c r="C765" s="51" t="s">
        <v>519</v>
      </c>
      <c r="D765" s="51" t="s">
        <v>108</v>
      </c>
      <c r="E765" s="53"/>
      <c r="G765" s="53"/>
      <c r="H765" s="53"/>
      <c r="I765" s="53"/>
      <c r="J765" s="53"/>
      <c r="K765" s="53"/>
      <c r="L765" s="53">
        <f t="shared" si="2"/>
        <v>696317</v>
      </c>
      <c r="M765" s="53">
        <f t="shared" si="3"/>
        <v>480852.8</v>
      </c>
      <c r="N765" s="53" t="b">
        <f t="shared" si="4"/>
        <v>1</v>
      </c>
      <c r="O765" s="51">
        <v>771.0</v>
      </c>
      <c r="P765" s="53"/>
      <c r="Q765" s="53"/>
      <c r="R765" s="53"/>
      <c r="S765" s="53"/>
      <c r="T765" s="53"/>
      <c r="U765" s="53"/>
      <c r="V765" s="53"/>
      <c r="W765" s="53"/>
      <c r="X765" s="53"/>
      <c r="Y765" s="53"/>
    </row>
    <row r="766">
      <c r="A766" s="53" t="str">
        <f t="shared" si="5"/>
        <v>TRNBRAXXGUFXX</v>
      </c>
      <c r="B766" s="51" t="s">
        <v>2001</v>
      </c>
      <c r="C766" s="51" t="s">
        <v>539</v>
      </c>
      <c r="D766" s="51" t="s">
        <v>108</v>
      </c>
      <c r="E766" s="53"/>
      <c r="G766" s="53"/>
      <c r="H766" s="53"/>
      <c r="I766" s="53"/>
      <c r="J766" s="53"/>
      <c r="K766" s="53"/>
      <c r="L766" s="53">
        <f t="shared" si="2"/>
        <v>697096.4</v>
      </c>
      <c r="M766" s="53">
        <f t="shared" si="3"/>
        <v>481090.6</v>
      </c>
      <c r="N766" s="53" t="b">
        <f t="shared" si="4"/>
        <v>1</v>
      </c>
      <c r="O766" s="51">
        <v>772.0</v>
      </c>
      <c r="P766" s="53"/>
      <c r="Q766" s="53"/>
      <c r="R766" s="53"/>
      <c r="S766" s="53"/>
      <c r="T766" s="53"/>
      <c r="U766" s="53"/>
      <c r="V766" s="53"/>
      <c r="W766" s="53"/>
      <c r="X766" s="53"/>
      <c r="Y766" s="53"/>
    </row>
    <row r="767">
      <c r="A767" s="53" t="str">
        <f t="shared" si="5"/>
        <v>TRNBRAXXGUYXX</v>
      </c>
      <c r="B767" s="51" t="s">
        <v>2001</v>
      </c>
      <c r="C767" s="51" t="s">
        <v>542</v>
      </c>
      <c r="D767" s="51" t="s">
        <v>108</v>
      </c>
      <c r="E767" s="53"/>
      <c r="G767" s="53"/>
      <c r="H767" s="53"/>
      <c r="I767" s="53"/>
      <c r="J767" s="53"/>
      <c r="K767" s="53"/>
      <c r="L767" s="53">
        <f t="shared" si="2"/>
        <v>697875.8</v>
      </c>
      <c r="M767" s="53">
        <f t="shared" si="3"/>
        <v>481328.4</v>
      </c>
      <c r="N767" s="53" t="b">
        <f t="shared" si="4"/>
        <v>1</v>
      </c>
      <c r="O767" s="51">
        <v>773.0</v>
      </c>
      <c r="P767" s="53"/>
      <c r="Q767" s="53"/>
      <c r="R767" s="53"/>
      <c r="S767" s="53"/>
      <c r="T767" s="53"/>
      <c r="U767" s="53"/>
      <c r="V767" s="53"/>
      <c r="W767" s="53"/>
      <c r="X767" s="53"/>
      <c r="Y767" s="53"/>
    </row>
    <row r="768">
      <c r="A768" s="53" t="str">
        <f t="shared" si="5"/>
        <v>TRNBRAXXPERXX</v>
      </c>
      <c r="B768" s="51" t="s">
        <v>2001</v>
      </c>
      <c r="C768" s="51" t="s">
        <v>458</v>
      </c>
      <c r="D768" s="51" t="s">
        <v>108</v>
      </c>
      <c r="E768" s="53"/>
      <c r="G768" s="53"/>
      <c r="H768" s="53"/>
      <c r="I768" s="53"/>
      <c r="J768" s="53"/>
      <c r="K768" s="53"/>
      <c r="L768" s="53">
        <f t="shared" si="2"/>
        <v>698655.2</v>
      </c>
      <c r="M768" s="53">
        <f t="shared" si="3"/>
        <v>481566.2</v>
      </c>
      <c r="N768" s="53" t="b">
        <f t="shared" si="4"/>
        <v>1</v>
      </c>
      <c r="O768" s="51">
        <v>774.0</v>
      </c>
      <c r="P768" s="53"/>
      <c r="Q768" s="53"/>
      <c r="R768" s="53"/>
      <c r="S768" s="53"/>
      <c r="T768" s="53"/>
      <c r="U768" s="53"/>
      <c r="V768" s="53"/>
      <c r="W768" s="53"/>
      <c r="X768" s="53"/>
      <c r="Y768" s="53"/>
    </row>
    <row r="769">
      <c r="A769" s="53" t="str">
        <f t="shared" si="5"/>
        <v>TRNBRAXXPRYXX</v>
      </c>
      <c r="B769" s="51" t="s">
        <v>2001</v>
      </c>
      <c r="C769" s="51" t="s">
        <v>400</v>
      </c>
      <c r="D769" s="51" t="s">
        <v>108</v>
      </c>
      <c r="E769" s="53"/>
      <c r="G769" s="53"/>
      <c r="H769" s="53"/>
      <c r="I769" s="53"/>
      <c r="J769" s="53"/>
      <c r="K769" s="53"/>
      <c r="L769" s="53">
        <f t="shared" si="2"/>
        <v>699434.6</v>
      </c>
      <c r="M769" s="53">
        <f t="shared" si="3"/>
        <v>481804</v>
      </c>
      <c r="N769" s="53" t="b">
        <f t="shared" si="4"/>
        <v>1</v>
      </c>
      <c r="O769" s="51">
        <v>775.0</v>
      </c>
      <c r="P769" s="53"/>
      <c r="Q769" s="53"/>
      <c r="R769" s="53"/>
      <c r="S769" s="53"/>
      <c r="T769" s="53"/>
      <c r="U769" s="53"/>
      <c r="V769" s="53"/>
      <c r="W769" s="53"/>
      <c r="X769" s="53"/>
      <c r="Y769" s="53"/>
    </row>
    <row r="770">
      <c r="A770" s="53" t="str">
        <f t="shared" si="5"/>
        <v>TRNBRAXXSURXX</v>
      </c>
      <c r="B770" s="51" t="s">
        <v>2001</v>
      </c>
      <c r="C770" s="51" t="s">
        <v>540</v>
      </c>
      <c r="D770" s="51" t="s">
        <v>108</v>
      </c>
      <c r="E770" s="53"/>
      <c r="G770" s="53"/>
      <c r="H770" s="53"/>
      <c r="I770" s="53"/>
      <c r="J770" s="53"/>
      <c r="K770" s="53"/>
      <c r="L770" s="53">
        <f t="shared" si="2"/>
        <v>700214</v>
      </c>
      <c r="M770" s="53">
        <f t="shared" si="3"/>
        <v>482041.8</v>
      </c>
      <c r="N770" s="53" t="b">
        <f t="shared" si="4"/>
        <v>1</v>
      </c>
      <c r="O770" s="51">
        <v>776.0</v>
      </c>
      <c r="P770" s="53"/>
      <c r="Q770" s="53"/>
      <c r="R770" s="53"/>
      <c r="S770" s="53"/>
      <c r="T770" s="53"/>
      <c r="U770" s="53"/>
      <c r="V770" s="53"/>
      <c r="W770" s="53"/>
      <c r="X770" s="53"/>
      <c r="Y770" s="53"/>
    </row>
    <row r="771">
      <c r="A771" s="53" t="str">
        <f t="shared" si="5"/>
        <v>TRNBRAXXURYXX</v>
      </c>
      <c r="B771" s="51" t="s">
        <v>2001</v>
      </c>
      <c r="C771" s="51" t="s">
        <v>408</v>
      </c>
      <c r="D771" s="51" t="s">
        <v>108</v>
      </c>
      <c r="E771" s="53"/>
      <c r="G771" s="53"/>
      <c r="H771" s="53"/>
      <c r="I771" s="53"/>
      <c r="J771" s="53"/>
      <c r="K771" s="53"/>
      <c r="L771" s="53">
        <f t="shared" si="2"/>
        <v>700993.4</v>
      </c>
      <c r="M771" s="53">
        <f t="shared" si="3"/>
        <v>482279.6</v>
      </c>
      <c r="N771" s="53" t="b">
        <f t="shared" si="4"/>
        <v>1</v>
      </c>
      <c r="O771" s="51">
        <v>777.0</v>
      </c>
      <c r="P771" s="53"/>
      <c r="Q771" s="53"/>
      <c r="R771" s="53"/>
      <c r="S771" s="53"/>
      <c r="T771" s="53"/>
      <c r="U771" s="53"/>
      <c r="V771" s="53"/>
      <c r="W771" s="53"/>
      <c r="X771" s="53"/>
      <c r="Y771" s="53"/>
    </row>
    <row r="772">
      <c r="A772" s="53" t="str">
        <f t="shared" si="5"/>
        <v>TRNBRAXXVENXX</v>
      </c>
      <c r="B772" s="51" t="s">
        <v>2001</v>
      </c>
      <c r="C772" s="51" t="s">
        <v>528</v>
      </c>
      <c r="D772" s="51" t="s">
        <v>108</v>
      </c>
      <c r="E772" s="53"/>
      <c r="G772" s="53"/>
      <c r="H772" s="53"/>
      <c r="I772" s="53"/>
      <c r="J772" s="53"/>
      <c r="K772" s="53"/>
      <c r="L772" s="53">
        <f t="shared" si="2"/>
        <v>701772.8</v>
      </c>
      <c r="M772" s="53">
        <f t="shared" si="3"/>
        <v>482517.4</v>
      </c>
      <c r="N772" s="53" t="b">
        <f t="shared" si="4"/>
        <v>1</v>
      </c>
      <c r="O772" s="51">
        <v>778.0</v>
      </c>
      <c r="P772" s="53"/>
      <c r="Q772" s="53"/>
      <c r="R772" s="53"/>
      <c r="S772" s="53"/>
      <c r="T772" s="53"/>
      <c r="U772" s="53"/>
      <c r="V772" s="53"/>
      <c r="W772" s="53"/>
      <c r="X772" s="53"/>
      <c r="Y772" s="53"/>
    </row>
    <row r="773">
      <c r="A773" s="53" t="str">
        <f t="shared" si="5"/>
        <v>TRNBTNXXCHNSW</v>
      </c>
      <c r="B773" s="51" t="s">
        <v>100</v>
      </c>
      <c r="C773" s="51" t="s">
        <v>1729</v>
      </c>
      <c r="D773" s="51" t="s">
        <v>108</v>
      </c>
      <c r="E773" s="53"/>
      <c r="G773" s="53"/>
      <c r="H773" s="53"/>
      <c r="I773" s="53"/>
      <c r="J773" s="53"/>
      <c r="K773" s="53"/>
      <c r="L773" s="53">
        <f t="shared" si="2"/>
        <v>702552.2</v>
      </c>
      <c r="M773" s="53">
        <f t="shared" si="3"/>
        <v>482755.2</v>
      </c>
      <c r="N773" s="53" t="b">
        <f t="shared" si="4"/>
        <v>1</v>
      </c>
      <c r="O773" s="51">
        <v>779.0</v>
      </c>
      <c r="P773" s="53"/>
      <c r="Q773" s="53"/>
      <c r="R773" s="53"/>
      <c r="S773" s="53"/>
      <c r="T773" s="53"/>
      <c r="U773" s="53"/>
      <c r="V773" s="53"/>
      <c r="W773" s="53"/>
      <c r="X773" s="53"/>
      <c r="Y773" s="53"/>
    </row>
    <row r="774">
      <c r="A774" s="53" t="str">
        <f t="shared" si="5"/>
        <v>TRNCANCECANEA</v>
      </c>
      <c r="B774" s="51" t="s">
        <v>1737</v>
      </c>
      <c r="C774" s="51" t="s">
        <v>1736</v>
      </c>
      <c r="D774" s="51" t="s">
        <v>108</v>
      </c>
      <c r="E774" s="53"/>
      <c r="G774" s="53"/>
      <c r="H774" s="53"/>
      <c r="I774" s="53"/>
      <c r="J774" s="53"/>
      <c r="K774" s="53"/>
      <c r="L774" s="53">
        <f t="shared" si="2"/>
        <v>703331.6</v>
      </c>
      <c r="M774" s="53">
        <f t="shared" si="3"/>
        <v>482993</v>
      </c>
      <c r="N774" s="53" t="b">
        <f t="shared" si="4"/>
        <v>1</v>
      </c>
      <c r="O774" s="51">
        <v>780.0</v>
      </c>
      <c r="P774" s="53"/>
      <c r="Q774" s="53"/>
      <c r="R774" s="53"/>
      <c r="S774" s="53"/>
      <c r="T774" s="53"/>
      <c r="U774" s="53"/>
      <c r="V774" s="53"/>
      <c r="W774" s="53"/>
      <c r="X774" s="53"/>
      <c r="Y774" s="53"/>
    </row>
    <row r="775">
      <c r="A775" s="53" t="str">
        <f t="shared" si="5"/>
        <v>TRNCANCECANNO</v>
      </c>
      <c r="B775" s="51" t="s">
        <v>1737</v>
      </c>
      <c r="C775" s="51" t="s">
        <v>469</v>
      </c>
      <c r="D775" s="51" t="s">
        <v>108</v>
      </c>
      <c r="E775" s="53"/>
      <c r="G775" s="53"/>
      <c r="H775" s="53"/>
      <c r="I775" s="53"/>
      <c r="J775" s="53"/>
      <c r="K775" s="53"/>
      <c r="L775" s="53">
        <f t="shared" si="2"/>
        <v>704111</v>
      </c>
      <c r="M775" s="53">
        <f t="shared" si="3"/>
        <v>483230.8</v>
      </c>
      <c r="N775" s="53" t="b">
        <f t="shared" si="4"/>
        <v>1</v>
      </c>
      <c r="O775" s="51">
        <v>781.0</v>
      </c>
      <c r="P775" s="53"/>
      <c r="Q775" s="53"/>
      <c r="R775" s="53"/>
      <c r="S775" s="53"/>
      <c r="T775" s="53"/>
      <c r="U775" s="53"/>
      <c r="V775" s="53"/>
      <c r="W775" s="53"/>
      <c r="X775" s="53"/>
      <c r="Y775" s="53"/>
    </row>
    <row r="776">
      <c r="A776" s="53" t="str">
        <f t="shared" si="5"/>
        <v>TRNCANCEUSAMR</v>
      </c>
      <c r="B776" s="51" t="s">
        <v>1737</v>
      </c>
      <c r="C776" s="51" t="s">
        <v>1893</v>
      </c>
      <c r="D776" s="51" t="s">
        <v>108</v>
      </c>
      <c r="E776" s="53"/>
      <c r="G776" s="53"/>
      <c r="H776" s="53"/>
      <c r="I776" s="53"/>
      <c r="J776" s="53"/>
      <c r="K776" s="53"/>
      <c r="L776" s="53">
        <f t="shared" si="2"/>
        <v>704890.4</v>
      </c>
      <c r="M776" s="53">
        <f t="shared" si="3"/>
        <v>483468.6</v>
      </c>
      <c r="N776" s="53" t="b">
        <f t="shared" si="4"/>
        <v>1</v>
      </c>
      <c r="O776" s="51">
        <v>782.0</v>
      </c>
      <c r="P776" s="53"/>
      <c r="Q776" s="53"/>
      <c r="R776" s="53"/>
      <c r="S776" s="53"/>
      <c r="T776" s="53"/>
      <c r="U776" s="53"/>
      <c r="V776" s="53"/>
      <c r="W776" s="53"/>
      <c r="X776" s="53"/>
      <c r="Y776" s="53"/>
    </row>
    <row r="777">
      <c r="A777" s="53" t="str">
        <f t="shared" si="5"/>
        <v>TRNCANCEUSAWE</v>
      </c>
      <c r="B777" s="51" t="s">
        <v>1737</v>
      </c>
      <c r="C777" s="51" t="s">
        <v>1891</v>
      </c>
      <c r="D777" s="51" t="s">
        <v>108</v>
      </c>
      <c r="E777" s="53"/>
      <c r="G777" s="53"/>
      <c r="H777" s="53"/>
      <c r="I777" s="53"/>
      <c r="J777" s="53"/>
      <c r="K777" s="53"/>
      <c r="L777" s="53">
        <f t="shared" si="2"/>
        <v>705669.8</v>
      </c>
      <c r="M777" s="53">
        <f t="shared" si="3"/>
        <v>483706.4</v>
      </c>
      <c r="N777" s="53" t="b">
        <f t="shared" si="4"/>
        <v>1</v>
      </c>
      <c r="O777" s="51">
        <v>783.0</v>
      </c>
      <c r="P777" s="53"/>
      <c r="Q777" s="53"/>
      <c r="R777" s="53"/>
      <c r="S777" s="53"/>
      <c r="T777" s="53"/>
      <c r="U777" s="53"/>
      <c r="V777" s="53"/>
      <c r="W777" s="53"/>
      <c r="X777" s="53"/>
      <c r="Y777" s="53"/>
    </row>
    <row r="778">
      <c r="A778" s="53" t="str">
        <f t="shared" si="5"/>
        <v>TRNCANEACANNO</v>
      </c>
      <c r="B778" s="51" t="s">
        <v>1736</v>
      </c>
      <c r="C778" s="51" t="s">
        <v>469</v>
      </c>
      <c r="D778" s="51" t="s">
        <v>108</v>
      </c>
      <c r="E778" s="53"/>
      <c r="G778" s="53"/>
      <c r="H778" s="53"/>
      <c r="I778" s="53"/>
      <c r="J778" s="53"/>
      <c r="K778" s="53"/>
      <c r="L778" s="53">
        <f t="shared" si="2"/>
        <v>706449.2</v>
      </c>
      <c r="M778" s="53">
        <f t="shared" si="3"/>
        <v>483944.2</v>
      </c>
      <c r="N778" s="53" t="b">
        <f t="shared" si="4"/>
        <v>1</v>
      </c>
      <c r="O778" s="51">
        <v>784.0</v>
      </c>
      <c r="P778" s="53"/>
      <c r="Q778" s="53"/>
      <c r="R778" s="53"/>
      <c r="S778" s="53"/>
      <c r="T778" s="53"/>
      <c r="U778" s="53"/>
      <c r="V778" s="53"/>
      <c r="W778" s="53"/>
      <c r="X778" s="53"/>
      <c r="Y778" s="53"/>
    </row>
    <row r="779">
      <c r="A779" s="53" t="str">
        <f t="shared" si="5"/>
        <v>TRNCANEAUSAMR</v>
      </c>
      <c r="B779" s="51" t="s">
        <v>1736</v>
      </c>
      <c r="C779" s="51" t="s">
        <v>1893</v>
      </c>
      <c r="D779" s="51" t="s">
        <v>108</v>
      </c>
      <c r="E779" s="53"/>
      <c r="G779" s="53"/>
      <c r="H779" s="53"/>
      <c r="I779" s="53"/>
      <c r="J779" s="53"/>
      <c r="K779" s="53"/>
      <c r="L779" s="53">
        <f t="shared" si="2"/>
        <v>707228.6</v>
      </c>
      <c r="M779" s="53">
        <f t="shared" si="3"/>
        <v>484182</v>
      </c>
      <c r="N779" s="53" t="b">
        <f t="shared" si="4"/>
        <v>1</v>
      </c>
      <c r="O779" s="51">
        <v>785.0</v>
      </c>
      <c r="P779" s="53"/>
      <c r="Q779" s="53"/>
      <c r="R779" s="53"/>
      <c r="S779" s="53"/>
      <c r="T779" s="53"/>
      <c r="U779" s="53"/>
      <c r="V779" s="53"/>
      <c r="W779" s="53"/>
      <c r="X779" s="53"/>
      <c r="Y779" s="53"/>
    </row>
    <row r="780">
      <c r="A780" s="53" t="str">
        <f t="shared" si="5"/>
        <v>TRNCANEAUSANP</v>
      </c>
      <c r="B780" s="51" t="s">
        <v>1736</v>
      </c>
      <c r="C780" s="51" t="s">
        <v>1897</v>
      </c>
      <c r="D780" s="51" t="s">
        <v>108</v>
      </c>
      <c r="E780" s="53"/>
      <c r="G780" s="53"/>
      <c r="H780" s="53"/>
      <c r="I780" s="53"/>
      <c r="J780" s="53"/>
      <c r="K780" s="53"/>
      <c r="L780" s="53">
        <f t="shared" si="2"/>
        <v>708008</v>
      </c>
      <c r="M780" s="53">
        <f t="shared" si="3"/>
        <v>484419.8</v>
      </c>
      <c r="N780" s="53" t="b">
        <f t="shared" si="4"/>
        <v>1</v>
      </c>
      <c r="O780" s="51">
        <v>786.0</v>
      </c>
      <c r="P780" s="53"/>
      <c r="Q780" s="53"/>
      <c r="R780" s="53"/>
      <c r="S780" s="53"/>
      <c r="T780" s="53"/>
      <c r="U780" s="53"/>
      <c r="V780" s="53"/>
      <c r="W780" s="53"/>
      <c r="X780" s="53"/>
      <c r="Y780" s="53"/>
    </row>
    <row r="781">
      <c r="A781" s="53" t="str">
        <f t="shared" si="5"/>
        <v>TRNCANEAUSARF</v>
      </c>
      <c r="B781" s="51" t="s">
        <v>1736</v>
      </c>
      <c r="C781" s="51" t="s">
        <v>1895</v>
      </c>
      <c r="D781" s="51" t="s">
        <v>108</v>
      </c>
      <c r="E781" s="53"/>
      <c r="G781" s="53"/>
      <c r="H781" s="53"/>
      <c r="I781" s="53"/>
      <c r="J781" s="53"/>
      <c r="K781" s="53"/>
      <c r="L781" s="53">
        <f t="shared" si="2"/>
        <v>708787.4</v>
      </c>
      <c r="M781" s="53">
        <f t="shared" si="3"/>
        <v>484657.6</v>
      </c>
      <c r="N781" s="53" t="b">
        <f t="shared" si="4"/>
        <v>1</v>
      </c>
      <c r="O781" s="51">
        <v>787.0</v>
      </c>
      <c r="P781" s="53"/>
      <c r="Q781" s="53"/>
      <c r="R781" s="53"/>
      <c r="S781" s="53"/>
      <c r="T781" s="53"/>
      <c r="U781" s="53"/>
      <c r="V781" s="53"/>
      <c r="W781" s="53"/>
      <c r="X781" s="53"/>
      <c r="Y781" s="53"/>
    </row>
    <row r="782">
      <c r="A782" s="53" t="str">
        <f t="shared" si="5"/>
        <v>TRNCANNOCANWE</v>
      </c>
      <c r="B782" s="51" t="s">
        <v>469</v>
      </c>
      <c r="C782" s="51" t="s">
        <v>1735</v>
      </c>
      <c r="D782" s="51" t="s">
        <v>108</v>
      </c>
      <c r="E782" s="53"/>
      <c r="G782" s="53"/>
      <c r="H782" s="53"/>
      <c r="I782" s="53"/>
      <c r="J782" s="53"/>
      <c r="K782" s="53"/>
      <c r="L782" s="53">
        <f t="shared" si="2"/>
        <v>709566.8</v>
      </c>
      <c r="M782" s="53">
        <f t="shared" si="3"/>
        <v>484895.4</v>
      </c>
      <c r="N782" s="53" t="b">
        <f t="shared" si="4"/>
        <v>1</v>
      </c>
      <c r="O782" s="51">
        <v>788.0</v>
      </c>
      <c r="P782" s="53"/>
      <c r="Q782" s="53"/>
      <c r="R782" s="53"/>
      <c r="S782" s="53"/>
      <c r="T782" s="53"/>
      <c r="U782" s="53"/>
      <c r="V782" s="53"/>
      <c r="W782" s="53"/>
      <c r="X782" s="53"/>
      <c r="Y782" s="53"/>
    </row>
    <row r="783">
      <c r="A783" s="53" t="str">
        <f t="shared" si="5"/>
        <v>TRNCANWEUSAWE</v>
      </c>
      <c r="B783" s="51" t="s">
        <v>1735</v>
      </c>
      <c r="C783" s="51" t="s">
        <v>1891</v>
      </c>
      <c r="D783" s="51" t="s">
        <v>108</v>
      </c>
      <c r="E783" s="53"/>
      <c r="G783" s="53"/>
      <c r="H783" s="53"/>
      <c r="I783" s="53"/>
      <c r="J783" s="53"/>
      <c r="K783" s="53"/>
      <c r="L783" s="53">
        <f t="shared" si="2"/>
        <v>710346.2</v>
      </c>
      <c r="M783" s="53">
        <f t="shared" si="3"/>
        <v>485133.2</v>
      </c>
      <c r="N783" s="53" t="b">
        <f t="shared" si="4"/>
        <v>1</v>
      </c>
      <c r="O783" s="51">
        <v>789.0</v>
      </c>
      <c r="P783" s="53"/>
      <c r="Q783" s="53"/>
      <c r="R783" s="53"/>
      <c r="S783" s="53"/>
      <c r="T783" s="53"/>
      <c r="U783" s="53"/>
      <c r="V783" s="53"/>
      <c r="W783" s="53"/>
      <c r="X783" s="53"/>
      <c r="Y783" s="53"/>
    </row>
    <row r="784">
      <c r="A784" s="53" t="str">
        <f t="shared" si="5"/>
        <v>TRNCHNCECHNEA</v>
      </c>
      <c r="B784" s="51" t="s">
        <v>1732</v>
      </c>
      <c r="C784" s="51" t="s">
        <v>1727</v>
      </c>
      <c r="D784" s="51" t="s">
        <v>108</v>
      </c>
      <c r="E784" s="53"/>
      <c r="G784" s="53"/>
      <c r="H784" s="53"/>
      <c r="I784" s="53"/>
      <c r="J784" s="53"/>
      <c r="K784" s="53"/>
      <c r="L784" s="53">
        <f t="shared" si="2"/>
        <v>711125.6</v>
      </c>
      <c r="M784" s="53">
        <f t="shared" si="3"/>
        <v>485371</v>
      </c>
      <c r="N784" s="53" t="b">
        <f t="shared" si="4"/>
        <v>1</v>
      </c>
      <c r="O784" s="51">
        <v>790.0</v>
      </c>
      <c r="P784" s="53"/>
      <c r="Q784" s="53"/>
      <c r="R784" s="53"/>
      <c r="S784" s="53"/>
      <c r="T784" s="53"/>
      <c r="U784" s="53"/>
      <c r="V784" s="53"/>
      <c r="W784" s="53"/>
      <c r="X784" s="53"/>
      <c r="Y784" s="53"/>
    </row>
    <row r="785">
      <c r="A785" s="53" t="str">
        <f t="shared" si="5"/>
        <v>TRNCHNCECHNNO</v>
      </c>
      <c r="B785" s="51" t="s">
        <v>1732</v>
      </c>
      <c r="C785" s="51" t="s">
        <v>1728</v>
      </c>
      <c r="D785" s="51" t="s">
        <v>108</v>
      </c>
      <c r="E785" s="53"/>
      <c r="G785" s="53"/>
      <c r="H785" s="53"/>
      <c r="I785" s="53"/>
      <c r="J785" s="53"/>
      <c r="K785" s="53"/>
      <c r="L785" s="53">
        <f t="shared" si="2"/>
        <v>711905</v>
      </c>
      <c r="M785" s="53">
        <f t="shared" si="3"/>
        <v>485608.8</v>
      </c>
      <c r="N785" s="53" t="b">
        <f t="shared" si="4"/>
        <v>1</v>
      </c>
      <c r="O785" s="51">
        <v>791.0</v>
      </c>
      <c r="P785" s="53"/>
      <c r="Q785" s="53"/>
      <c r="R785" s="53"/>
      <c r="S785" s="53"/>
      <c r="T785" s="53"/>
      <c r="U785" s="53"/>
      <c r="V785" s="53"/>
      <c r="W785" s="53"/>
      <c r="X785" s="53"/>
      <c r="Y785" s="53"/>
    </row>
    <row r="786">
      <c r="A786" s="53" t="str">
        <f t="shared" si="5"/>
        <v>TRNCHNCECHNNW</v>
      </c>
      <c r="B786" s="51" t="s">
        <v>1732</v>
      </c>
      <c r="C786" s="51" t="s">
        <v>1730</v>
      </c>
      <c r="D786" s="51" t="s">
        <v>108</v>
      </c>
      <c r="E786" s="53"/>
      <c r="G786" s="53"/>
      <c r="H786" s="53"/>
      <c r="I786" s="53"/>
      <c r="J786" s="53"/>
      <c r="K786" s="53"/>
      <c r="L786" s="53">
        <f t="shared" si="2"/>
        <v>712684.4</v>
      </c>
      <c r="M786" s="53">
        <f t="shared" si="3"/>
        <v>485846.6</v>
      </c>
      <c r="N786" s="53" t="b">
        <f t="shared" si="4"/>
        <v>1</v>
      </c>
      <c r="O786" s="51">
        <v>792.0</v>
      </c>
      <c r="P786" s="53"/>
      <c r="Q786" s="53"/>
      <c r="R786" s="53"/>
      <c r="S786" s="53"/>
      <c r="T786" s="53"/>
      <c r="U786" s="53"/>
      <c r="V786" s="53"/>
      <c r="W786" s="53"/>
      <c r="X786" s="53"/>
      <c r="Y786" s="53"/>
    </row>
    <row r="787">
      <c r="A787" s="53" t="str">
        <f t="shared" si="5"/>
        <v>TRNCHNCECHNSO</v>
      </c>
      <c r="B787" s="51" t="s">
        <v>1732</v>
      </c>
      <c r="C787" s="51" t="s">
        <v>1731</v>
      </c>
      <c r="D787" s="51" t="s">
        <v>108</v>
      </c>
      <c r="E787" s="53"/>
      <c r="G787" s="53"/>
      <c r="H787" s="53"/>
      <c r="I787" s="53"/>
      <c r="J787" s="53"/>
      <c r="K787" s="53"/>
      <c r="L787" s="53">
        <f t="shared" si="2"/>
        <v>713463.8</v>
      </c>
      <c r="M787" s="53">
        <f t="shared" si="3"/>
        <v>486084.4</v>
      </c>
      <c r="N787" s="53" t="b">
        <f t="shared" si="4"/>
        <v>1</v>
      </c>
      <c r="O787" s="51">
        <v>793.0</v>
      </c>
      <c r="P787" s="53"/>
      <c r="Q787" s="53"/>
      <c r="R787" s="53"/>
      <c r="S787" s="53"/>
      <c r="T787" s="53"/>
      <c r="U787" s="53"/>
      <c r="V787" s="53"/>
      <c r="W787" s="53"/>
      <c r="X787" s="53"/>
      <c r="Y787" s="53"/>
    </row>
    <row r="788">
      <c r="A788" s="53" t="str">
        <f t="shared" si="5"/>
        <v>TRNCHNCECHNSW</v>
      </c>
      <c r="B788" s="51" t="s">
        <v>1732</v>
      </c>
      <c r="C788" s="51" t="s">
        <v>1729</v>
      </c>
      <c r="D788" s="51" t="s">
        <v>108</v>
      </c>
      <c r="E788" s="53"/>
      <c r="G788" s="53"/>
      <c r="H788" s="53"/>
      <c r="I788" s="53"/>
      <c r="J788" s="53"/>
      <c r="K788" s="53"/>
      <c r="L788" s="53">
        <f t="shared" si="2"/>
        <v>714243.2</v>
      </c>
      <c r="M788" s="53">
        <f t="shared" si="3"/>
        <v>486322.2</v>
      </c>
      <c r="N788" s="53" t="b">
        <f t="shared" si="4"/>
        <v>1</v>
      </c>
      <c r="O788" s="51">
        <v>794.0</v>
      </c>
      <c r="P788" s="53"/>
      <c r="Q788" s="53"/>
      <c r="R788" s="53"/>
      <c r="S788" s="53"/>
      <c r="T788" s="53"/>
      <c r="U788" s="53"/>
      <c r="V788" s="53"/>
      <c r="W788" s="53"/>
      <c r="X788" s="53"/>
      <c r="Y788" s="53"/>
    </row>
    <row r="789">
      <c r="A789" s="53" t="str">
        <f t="shared" si="5"/>
        <v>TRNCHNEACHNNO</v>
      </c>
      <c r="B789" s="51" t="s">
        <v>1727</v>
      </c>
      <c r="C789" s="51" t="s">
        <v>1728</v>
      </c>
      <c r="D789" s="51" t="s">
        <v>108</v>
      </c>
      <c r="E789" s="53"/>
      <c r="G789" s="53"/>
      <c r="H789" s="53"/>
      <c r="I789" s="53"/>
      <c r="J789" s="53"/>
      <c r="K789" s="53"/>
      <c r="L789" s="53">
        <f t="shared" si="2"/>
        <v>715022.6</v>
      </c>
      <c r="M789" s="53">
        <f t="shared" si="3"/>
        <v>486560</v>
      </c>
      <c r="N789" s="53" t="b">
        <f t="shared" si="4"/>
        <v>1</v>
      </c>
      <c r="O789" s="51">
        <v>795.0</v>
      </c>
      <c r="P789" s="53"/>
      <c r="Q789" s="53"/>
      <c r="R789" s="53"/>
      <c r="S789" s="53"/>
      <c r="T789" s="53"/>
      <c r="U789" s="53"/>
      <c r="V789" s="53"/>
      <c r="W789" s="53"/>
      <c r="X789" s="53"/>
      <c r="Y789" s="53"/>
    </row>
    <row r="790">
      <c r="A790" s="53" t="str">
        <f t="shared" si="5"/>
        <v>TRNCHNEACHNNW</v>
      </c>
      <c r="B790" s="51" t="s">
        <v>1727</v>
      </c>
      <c r="C790" s="51" t="s">
        <v>1730</v>
      </c>
      <c r="D790" s="51" t="s">
        <v>108</v>
      </c>
      <c r="E790" s="53"/>
      <c r="G790" s="53"/>
      <c r="H790" s="53"/>
      <c r="I790" s="53"/>
      <c r="J790" s="53"/>
      <c r="K790" s="53"/>
      <c r="L790" s="53">
        <f t="shared" si="2"/>
        <v>715802</v>
      </c>
      <c r="M790" s="53">
        <f t="shared" si="3"/>
        <v>486797.8</v>
      </c>
      <c r="N790" s="53" t="b">
        <f t="shared" si="4"/>
        <v>1</v>
      </c>
      <c r="O790" s="51">
        <v>796.0</v>
      </c>
      <c r="P790" s="53"/>
      <c r="Q790" s="53"/>
      <c r="R790" s="53"/>
      <c r="S790" s="53"/>
      <c r="T790" s="53"/>
      <c r="U790" s="53"/>
      <c r="V790" s="53"/>
      <c r="W790" s="53"/>
      <c r="X790" s="53"/>
      <c r="Y790" s="53"/>
    </row>
    <row r="791">
      <c r="A791" s="53" t="str">
        <f t="shared" si="5"/>
        <v>TRNCHNEACHNSO</v>
      </c>
      <c r="B791" s="51" t="s">
        <v>1727</v>
      </c>
      <c r="C791" s="51" t="s">
        <v>1731</v>
      </c>
      <c r="D791" s="51" t="s">
        <v>108</v>
      </c>
      <c r="E791" s="53"/>
      <c r="G791" s="53"/>
      <c r="H791" s="53"/>
      <c r="I791" s="53"/>
      <c r="J791" s="53"/>
      <c r="K791" s="53"/>
      <c r="L791" s="53">
        <f t="shared" si="2"/>
        <v>716581.4</v>
      </c>
      <c r="M791" s="53">
        <f t="shared" si="3"/>
        <v>487035.6</v>
      </c>
      <c r="N791" s="53" t="b">
        <f t="shared" si="4"/>
        <v>1</v>
      </c>
      <c r="O791" s="51">
        <v>797.0</v>
      </c>
      <c r="P791" s="53"/>
      <c r="Q791" s="53"/>
      <c r="R791" s="53"/>
      <c r="S791" s="53"/>
      <c r="T791" s="53"/>
      <c r="U791" s="53"/>
      <c r="V791" s="53"/>
      <c r="W791" s="53"/>
      <c r="X791" s="53"/>
      <c r="Y791" s="53"/>
    </row>
    <row r="792">
      <c r="A792" s="53" t="str">
        <f t="shared" si="5"/>
        <v>TRNCHNEACHNSW</v>
      </c>
      <c r="B792" s="51" t="s">
        <v>1727</v>
      </c>
      <c r="C792" s="51" t="s">
        <v>1729</v>
      </c>
      <c r="D792" s="51" t="s">
        <v>108</v>
      </c>
      <c r="E792" s="53"/>
      <c r="G792" s="53"/>
      <c r="H792" s="53"/>
      <c r="I792" s="53"/>
      <c r="J792" s="53"/>
      <c r="K792" s="53"/>
      <c r="L792" s="53">
        <f t="shared" si="2"/>
        <v>717360.8</v>
      </c>
      <c r="M792" s="53">
        <f t="shared" si="3"/>
        <v>487273.4</v>
      </c>
      <c r="N792" s="53" t="b">
        <f t="shared" si="4"/>
        <v>1</v>
      </c>
      <c r="O792" s="51">
        <v>798.0</v>
      </c>
      <c r="P792" s="53"/>
      <c r="Q792" s="53"/>
      <c r="R792" s="53"/>
      <c r="S792" s="53"/>
      <c r="T792" s="53"/>
      <c r="U792" s="53"/>
      <c r="V792" s="53"/>
      <c r="W792" s="53"/>
      <c r="X792" s="53"/>
      <c r="Y792" s="53"/>
    </row>
    <row r="793">
      <c r="A793" s="53" t="str">
        <f t="shared" si="5"/>
        <v>TRNCHNEATWNXX</v>
      </c>
      <c r="B793" s="51" t="s">
        <v>1727</v>
      </c>
      <c r="C793" s="51" t="s">
        <v>262</v>
      </c>
      <c r="D793" s="51" t="s">
        <v>28</v>
      </c>
      <c r="E793" s="53"/>
      <c r="G793" s="53"/>
      <c r="H793" s="53"/>
      <c r="I793" s="53"/>
      <c r="J793" s="53"/>
      <c r="K793" s="53"/>
      <c r="L793" s="53">
        <f t="shared" si="2"/>
        <v>718140.2</v>
      </c>
      <c r="M793" s="53">
        <f t="shared" si="3"/>
        <v>487511.2</v>
      </c>
      <c r="N793" s="53" t="b">
        <f t="shared" si="4"/>
        <v>1</v>
      </c>
      <c r="O793" s="51">
        <v>799.0</v>
      </c>
      <c r="P793" s="53"/>
      <c r="Q793" s="53"/>
      <c r="R793" s="53"/>
      <c r="S793" s="53"/>
      <c r="T793" s="53"/>
      <c r="U793" s="53"/>
      <c r="V793" s="53"/>
      <c r="W793" s="53"/>
      <c r="X793" s="53"/>
      <c r="Y793" s="53"/>
    </row>
    <row r="794">
      <c r="A794" s="53" t="str">
        <f t="shared" si="5"/>
        <v>TRNCHNNECHNNO</v>
      </c>
      <c r="B794" s="51" t="s">
        <v>1733</v>
      </c>
      <c r="C794" s="51" t="s">
        <v>1728</v>
      </c>
      <c r="D794" s="51" t="s">
        <v>108</v>
      </c>
      <c r="E794" s="53"/>
      <c r="G794" s="53"/>
      <c r="H794" s="53"/>
      <c r="I794" s="53"/>
      <c r="J794" s="53"/>
      <c r="K794" s="53"/>
      <c r="L794" s="53">
        <f t="shared" si="2"/>
        <v>718919.6</v>
      </c>
      <c r="M794" s="53">
        <f t="shared" si="3"/>
        <v>487749</v>
      </c>
      <c r="N794" s="53" t="b">
        <f t="shared" si="4"/>
        <v>1</v>
      </c>
      <c r="O794" s="51">
        <v>800.0</v>
      </c>
      <c r="P794" s="53"/>
      <c r="Q794" s="53"/>
      <c r="R794" s="53"/>
      <c r="S794" s="53"/>
      <c r="T794" s="53"/>
      <c r="U794" s="53"/>
      <c r="V794" s="53"/>
      <c r="W794" s="53"/>
      <c r="X794" s="53"/>
      <c r="Y794" s="53"/>
    </row>
    <row r="795">
      <c r="A795" s="53" t="str">
        <f t="shared" si="5"/>
        <v>TRNCHNNEPRKXX</v>
      </c>
      <c r="B795" s="51" t="s">
        <v>1733</v>
      </c>
      <c r="C795" s="51" t="s">
        <v>328</v>
      </c>
      <c r="D795" s="51" t="s">
        <v>108</v>
      </c>
      <c r="E795" s="53"/>
      <c r="G795" s="53"/>
      <c r="H795" s="53"/>
      <c r="I795" s="53"/>
      <c r="J795" s="53"/>
      <c r="K795" s="53"/>
      <c r="L795" s="53">
        <f t="shared" si="2"/>
        <v>719699</v>
      </c>
      <c r="M795" s="53">
        <f t="shared" si="3"/>
        <v>487986.8</v>
      </c>
      <c r="N795" s="53" t="b">
        <f t="shared" si="4"/>
        <v>1</v>
      </c>
      <c r="O795" s="51">
        <v>801.0</v>
      </c>
      <c r="P795" s="53"/>
      <c r="Q795" s="53"/>
      <c r="R795" s="53"/>
      <c r="S795" s="53"/>
      <c r="T795" s="53"/>
      <c r="U795" s="53"/>
      <c r="V795" s="53"/>
      <c r="W795" s="53"/>
      <c r="X795" s="53"/>
      <c r="Y795" s="53"/>
    </row>
    <row r="796">
      <c r="A796" s="53" t="str">
        <f t="shared" si="5"/>
        <v>TRNCHNNERUSFE</v>
      </c>
      <c r="B796" s="51" t="s">
        <v>1733</v>
      </c>
      <c r="C796" s="51" t="s">
        <v>243</v>
      </c>
      <c r="D796" s="51" t="s">
        <v>108</v>
      </c>
      <c r="E796" s="53"/>
      <c r="G796" s="53"/>
      <c r="H796" s="53"/>
      <c r="I796" s="53"/>
      <c r="J796" s="53"/>
      <c r="K796" s="53"/>
      <c r="L796" s="53">
        <f t="shared" si="2"/>
        <v>720478.4</v>
      </c>
      <c r="M796" s="53">
        <f t="shared" si="3"/>
        <v>488224.6</v>
      </c>
      <c r="N796" s="53" t="b">
        <f t="shared" si="4"/>
        <v>1</v>
      </c>
      <c r="O796" s="51">
        <v>802.0</v>
      </c>
      <c r="P796" s="53"/>
      <c r="Q796" s="53"/>
      <c r="R796" s="53"/>
      <c r="S796" s="53"/>
      <c r="T796" s="53"/>
      <c r="U796" s="53"/>
      <c r="V796" s="53"/>
      <c r="W796" s="53"/>
      <c r="X796" s="53"/>
      <c r="Y796" s="53"/>
    </row>
    <row r="797">
      <c r="A797" s="53" t="str">
        <f t="shared" si="5"/>
        <v>TRNCHNNERUSSI</v>
      </c>
      <c r="B797" s="51" t="s">
        <v>1733</v>
      </c>
      <c r="C797" s="51" t="s">
        <v>905</v>
      </c>
      <c r="D797" s="51" t="s">
        <v>108</v>
      </c>
      <c r="E797" s="53"/>
      <c r="G797" s="53"/>
      <c r="H797" s="53"/>
      <c r="I797" s="53"/>
      <c r="J797" s="53"/>
      <c r="K797" s="53"/>
      <c r="L797" s="53">
        <f t="shared" si="2"/>
        <v>721257.8</v>
      </c>
      <c r="M797" s="53">
        <f t="shared" si="3"/>
        <v>488462.4</v>
      </c>
      <c r="N797" s="53" t="b">
        <f t="shared" si="4"/>
        <v>1</v>
      </c>
      <c r="O797" s="51">
        <v>803.0</v>
      </c>
      <c r="P797" s="53"/>
      <c r="Q797" s="53"/>
      <c r="R797" s="53"/>
      <c r="S797" s="53"/>
      <c r="T797" s="53"/>
      <c r="U797" s="53"/>
      <c r="V797" s="53"/>
      <c r="W797" s="53"/>
      <c r="X797" s="53"/>
      <c r="Y797" s="53"/>
    </row>
    <row r="798">
      <c r="A798" s="53" t="str">
        <f t="shared" si="5"/>
        <v>TRNCHNNOCHNNW</v>
      </c>
      <c r="B798" s="51" t="s">
        <v>1728</v>
      </c>
      <c r="C798" s="51" t="s">
        <v>1730</v>
      </c>
      <c r="D798" s="51" t="s">
        <v>108</v>
      </c>
      <c r="E798" s="53"/>
      <c r="G798" s="53"/>
      <c r="H798" s="53"/>
      <c r="I798" s="53"/>
      <c r="J798" s="53"/>
      <c r="K798" s="53"/>
      <c r="L798" s="53">
        <f t="shared" si="2"/>
        <v>722037.2</v>
      </c>
      <c r="M798" s="53">
        <f t="shared" si="3"/>
        <v>488700.2</v>
      </c>
      <c r="N798" s="53" t="b">
        <f t="shared" si="4"/>
        <v>1</v>
      </c>
      <c r="O798" s="51">
        <v>804.0</v>
      </c>
      <c r="P798" s="53"/>
      <c r="Q798" s="53"/>
      <c r="R798" s="53"/>
      <c r="S798" s="53"/>
      <c r="T798" s="53"/>
      <c r="U798" s="53"/>
      <c r="V798" s="53"/>
      <c r="W798" s="53"/>
      <c r="X798" s="53"/>
      <c r="Y798" s="53"/>
    </row>
    <row r="799">
      <c r="A799" s="53" t="str">
        <f t="shared" si="5"/>
        <v>TRNCHNNOCHNSW</v>
      </c>
      <c r="B799" s="51" t="s">
        <v>1728</v>
      </c>
      <c r="C799" s="51" t="s">
        <v>1729</v>
      </c>
      <c r="D799" s="51" t="s">
        <v>108</v>
      </c>
      <c r="E799" s="53"/>
      <c r="G799" s="53"/>
      <c r="H799" s="53"/>
      <c r="I799" s="53"/>
      <c r="J799" s="53"/>
      <c r="K799" s="53"/>
      <c r="L799" s="53">
        <f t="shared" si="2"/>
        <v>722816.6</v>
      </c>
      <c r="M799" s="53">
        <f t="shared" si="3"/>
        <v>488938</v>
      </c>
      <c r="N799" s="53" t="b">
        <f t="shared" si="4"/>
        <v>1</v>
      </c>
      <c r="O799" s="51">
        <v>805.0</v>
      </c>
      <c r="P799" s="53"/>
      <c r="Q799" s="53"/>
      <c r="R799" s="53"/>
      <c r="S799" s="53"/>
      <c r="T799" s="53"/>
      <c r="U799" s="53"/>
      <c r="V799" s="53"/>
      <c r="W799" s="53"/>
      <c r="X799" s="53"/>
      <c r="Y799" s="53"/>
    </row>
    <row r="800">
      <c r="A800" s="53" t="str">
        <f t="shared" si="5"/>
        <v>TRNCHNNOKORXX</v>
      </c>
      <c r="B800" s="51" t="s">
        <v>1728</v>
      </c>
      <c r="C800" s="51" t="s">
        <v>239</v>
      </c>
      <c r="D800" s="51" t="s">
        <v>28</v>
      </c>
      <c r="E800" s="53"/>
      <c r="G800" s="53"/>
      <c r="H800" s="53"/>
      <c r="I800" s="53"/>
      <c r="J800" s="53"/>
      <c r="K800" s="53"/>
      <c r="L800" s="53">
        <f t="shared" si="2"/>
        <v>723596</v>
      </c>
      <c r="M800" s="53">
        <f t="shared" si="3"/>
        <v>489175.8</v>
      </c>
      <c r="N800" s="53" t="b">
        <f t="shared" si="4"/>
        <v>1</v>
      </c>
      <c r="O800" s="51">
        <v>806.0</v>
      </c>
      <c r="P800" s="53"/>
      <c r="Q800" s="53"/>
      <c r="R800" s="53"/>
      <c r="S800" s="53"/>
      <c r="T800" s="53"/>
      <c r="U800" s="53"/>
      <c r="V800" s="53"/>
      <c r="W800" s="53"/>
      <c r="X800" s="53"/>
      <c r="Y800" s="53"/>
    </row>
    <row r="801">
      <c r="A801" s="53" t="str">
        <f t="shared" si="5"/>
        <v>TRNCHNNOMNGXX</v>
      </c>
      <c r="B801" s="51" t="s">
        <v>1728</v>
      </c>
      <c r="C801" s="51" t="s">
        <v>831</v>
      </c>
      <c r="D801" s="51" t="s">
        <v>108</v>
      </c>
      <c r="E801" s="53"/>
      <c r="G801" s="53"/>
      <c r="H801" s="53"/>
      <c r="I801" s="53"/>
      <c r="J801" s="53"/>
      <c r="K801" s="53"/>
      <c r="L801" s="53">
        <f t="shared" si="2"/>
        <v>724375.4</v>
      </c>
      <c r="M801" s="53">
        <f t="shared" si="3"/>
        <v>489413.6</v>
      </c>
      <c r="N801" s="53" t="b">
        <f t="shared" si="4"/>
        <v>1</v>
      </c>
      <c r="O801" s="51">
        <v>807.0</v>
      </c>
      <c r="P801" s="53"/>
      <c r="Q801" s="53"/>
      <c r="R801" s="53"/>
      <c r="S801" s="53"/>
      <c r="T801" s="53"/>
      <c r="U801" s="53"/>
      <c r="V801" s="53"/>
      <c r="W801" s="53"/>
      <c r="X801" s="53"/>
      <c r="Y801" s="53"/>
    </row>
    <row r="802">
      <c r="A802" s="53" t="str">
        <f t="shared" si="5"/>
        <v>TRNCHNNOPRKXX</v>
      </c>
      <c r="B802" s="51" t="s">
        <v>1728</v>
      </c>
      <c r="C802" s="51" t="s">
        <v>328</v>
      </c>
      <c r="D802" s="51" t="s">
        <v>108</v>
      </c>
      <c r="E802" s="53"/>
      <c r="G802" s="53"/>
      <c r="H802" s="53"/>
      <c r="I802" s="53"/>
      <c r="J802" s="53"/>
      <c r="K802" s="53"/>
      <c r="L802" s="53">
        <f t="shared" si="2"/>
        <v>725154.8</v>
      </c>
      <c r="M802" s="53">
        <f t="shared" si="3"/>
        <v>489651.4</v>
      </c>
      <c r="N802" s="53" t="b">
        <f t="shared" si="4"/>
        <v>1</v>
      </c>
      <c r="O802" s="51">
        <v>808.0</v>
      </c>
      <c r="P802" s="53"/>
      <c r="Q802" s="53"/>
      <c r="R802" s="53"/>
      <c r="S802" s="53"/>
      <c r="T802" s="53"/>
      <c r="U802" s="53"/>
      <c r="V802" s="53"/>
      <c r="W802" s="53"/>
      <c r="X802" s="53"/>
      <c r="Y802" s="53"/>
    </row>
    <row r="803">
      <c r="A803" s="53" t="str">
        <f t="shared" si="5"/>
        <v>TRNCHNNORUSSI</v>
      </c>
      <c r="B803" s="51" t="s">
        <v>1728</v>
      </c>
      <c r="C803" s="51" t="s">
        <v>905</v>
      </c>
      <c r="D803" s="51" t="s">
        <v>108</v>
      </c>
      <c r="E803" s="53"/>
      <c r="G803" s="53"/>
      <c r="H803" s="53"/>
      <c r="I803" s="53"/>
      <c r="J803" s="53"/>
      <c r="K803" s="53"/>
      <c r="L803" s="53">
        <f t="shared" si="2"/>
        <v>725934.2</v>
      </c>
      <c r="M803" s="53">
        <f t="shared" si="3"/>
        <v>489889.2</v>
      </c>
      <c r="N803" s="53" t="b">
        <f t="shared" si="4"/>
        <v>1</v>
      </c>
      <c r="O803" s="51">
        <v>809.0</v>
      </c>
      <c r="P803" s="53"/>
      <c r="Q803" s="53"/>
      <c r="R803" s="53"/>
      <c r="S803" s="53"/>
      <c r="T803" s="53"/>
      <c r="U803" s="53"/>
      <c r="V803" s="53"/>
      <c r="W803" s="53"/>
      <c r="X803" s="53"/>
      <c r="Y803" s="53"/>
    </row>
    <row r="804">
      <c r="A804" s="53" t="str">
        <f t="shared" si="5"/>
        <v>TRNCHNNWCHNSO</v>
      </c>
      <c r="B804" s="51" t="s">
        <v>1730</v>
      </c>
      <c r="C804" s="51" t="s">
        <v>1731</v>
      </c>
      <c r="D804" s="51" t="s">
        <v>108</v>
      </c>
      <c r="E804" s="53"/>
      <c r="G804" s="53"/>
      <c r="H804" s="53"/>
      <c r="I804" s="53"/>
      <c r="J804" s="53"/>
      <c r="K804" s="53"/>
      <c r="L804" s="53">
        <f t="shared" si="2"/>
        <v>726713.6</v>
      </c>
      <c r="M804" s="53">
        <f t="shared" si="3"/>
        <v>490127</v>
      </c>
      <c r="N804" s="53" t="b">
        <f t="shared" si="4"/>
        <v>1</v>
      </c>
      <c r="O804" s="51">
        <v>810.0</v>
      </c>
      <c r="P804" s="53"/>
      <c r="Q804" s="53"/>
      <c r="R804" s="53"/>
      <c r="S804" s="53"/>
      <c r="T804" s="53"/>
      <c r="U804" s="53"/>
      <c r="V804" s="53"/>
      <c r="W804" s="53"/>
      <c r="X804" s="53"/>
      <c r="Y804" s="53"/>
    </row>
    <row r="805">
      <c r="A805" s="53" t="str">
        <f t="shared" si="5"/>
        <v>TRNCHNNWCHNSW</v>
      </c>
      <c r="B805" s="51" t="s">
        <v>1730</v>
      </c>
      <c r="C805" s="51" t="s">
        <v>1729</v>
      </c>
      <c r="D805" s="51" t="s">
        <v>108</v>
      </c>
      <c r="E805" s="53"/>
      <c r="G805" s="53"/>
      <c r="H805" s="53"/>
      <c r="I805" s="53"/>
      <c r="J805" s="53"/>
      <c r="K805" s="53"/>
      <c r="L805" s="53">
        <f t="shared" si="2"/>
        <v>727493</v>
      </c>
      <c r="M805" s="53">
        <f t="shared" si="3"/>
        <v>490364.8</v>
      </c>
      <c r="N805" s="53" t="b">
        <f t="shared" si="4"/>
        <v>1</v>
      </c>
      <c r="O805" s="51">
        <v>811.0</v>
      </c>
      <c r="P805" s="53"/>
      <c r="Q805" s="53"/>
      <c r="R805" s="53"/>
      <c r="S805" s="53"/>
      <c r="T805" s="53"/>
      <c r="U805" s="53"/>
      <c r="V805" s="53"/>
      <c r="W805" s="53"/>
      <c r="X805" s="53"/>
      <c r="Y805" s="53"/>
    </row>
    <row r="806">
      <c r="A806" s="53" t="str">
        <f t="shared" si="5"/>
        <v>TRNCHNNWINDNO</v>
      </c>
      <c r="B806" s="51" t="s">
        <v>1730</v>
      </c>
      <c r="C806" s="51" t="s">
        <v>141</v>
      </c>
      <c r="D806" s="51" t="s">
        <v>108</v>
      </c>
      <c r="E806" s="53"/>
      <c r="G806" s="53"/>
      <c r="H806" s="53"/>
      <c r="I806" s="53"/>
      <c r="J806" s="53"/>
      <c r="K806" s="53"/>
      <c r="L806" s="53">
        <f t="shared" si="2"/>
        <v>728272.4</v>
      </c>
      <c r="M806" s="53">
        <f t="shared" si="3"/>
        <v>490602.6</v>
      </c>
      <c r="N806" s="53" t="b">
        <f t="shared" si="4"/>
        <v>1</v>
      </c>
      <c r="O806" s="51">
        <v>812.0</v>
      </c>
      <c r="P806" s="53"/>
      <c r="Q806" s="53"/>
      <c r="R806" s="53"/>
      <c r="S806" s="53"/>
      <c r="T806" s="53"/>
      <c r="U806" s="53"/>
      <c r="V806" s="53"/>
      <c r="W806" s="53"/>
      <c r="X806" s="53"/>
      <c r="Y806" s="53"/>
    </row>
    <row r="807">
      <c r="A807" s="53" t="str">
        <f t="shared" si="5"/>
        <v>TRNCHNNWKAZXX</v>
      </c>
      <c r="B807" s="51" t="s">
        <v>1730</v>
      </c>
      <c r="C807" s="51" t="s">
        <v>1000</v>
      </c>
      <c r="D807" s="51" t="s">
        <v>108</v>
      </c>
      <c r="E807" s="53"/>
      <c r="G807" s="53"/>
      <c r="H807" s="53"/>
      <c r="I807" s="53"/>
      <c r="J807" s="53"/>
      <c r="K807" s="53"/>
      <c r="L807" s="53">
        <f t="shared" si="2"/>
        <v>729051.8</v>
      </c>
      <c r="M807" s="53">
        <f t="shared" si="3"/>
        <v>490840.4</v>
      </c>
      <c r="N807" s="53" t="b">
        <f t="shared" si="4"/>
        <v>1</v>
      </c>
      <c r="O807" s="51">
        <v>813.0</v>
      </c>
      <c r="P807" s="53"/>
      <c r="Q807" s="53"/>
      <c r="R807" s="53"/>
      <c r="S807" s="53"/>
      <c r="T807" s="53"/>
      <c r="U807" s="53"/>
      <c r="V807" s="53"/>
      <c r="W807" s="53"/>
      <c r="X807" s="53"/>
      <c r="Y807" s="53"/>
    </row>
    <row r="808">
      <c r="A808" s="53" t="str">
        <f t="shared" si="5"/>
        <v>TRNCHNNWKGZXX</v>
      </c>
      <c r="B808" s="51" t="s">
        <v>1730</v>
      </c>
      <c r="C808" s="51" t="s">
        <v>1004</v>
      </c>
      <c r="D808" s="51" t="s">
        <v>108</v>
      </c>
      <c r="E808" s="53"/>
      <c r="G808" s="53"/>
      <c r="H808" s="53"/>
      <c r="I808" s="53"/>
      <c r="J808" s="53"/>
      <c r="K808" s="53"/>
      <c r="L808" s="53">
        <f t="shared" si="2"/>
        <v>729831.2</v>
      </c>
      <c r="M808" s="53">
        <f t="shared" si="3"/>
        <v>491078.2</v>
      </c>
      <c r="N808" s="53" t="b">
        <f t="shared" si="4"/>
        <v>1</v>
      </c>
      <c r="O808" s="51">
        <v>814.0</v>
      </c>
      <c r="P808" s="53"/>
      <c r="Q808" s="53"/>
      <c r="R808" s="53"/>
      <c r="S808" s="53"/>
      <c r="T808" s="53"/>
      <c r="U808" s="53"/>
      <c r="V808" s="53"/>
      <c r="W808" s="53"/>
      <c r="X808" s="53"/>
      <c r="Y808" s="53"/>
    </row>
    <row r="809">
      <c r="A809" s="53" t="str">
        <f t="shared" si="5"/>
        <v>TRNCHNNWMNGXX</v>
      </c>
      <c r="B809" s="51" t="s">
        <v>1730</v>
      </c>
      <c r="C809" s="51" t="s">
        <v>831</v>
      </c>
      <c r="D809" s="51" t="s">
        <v>108</v>
      </c>
      <c r="E809" s="53"/>
      <c r="G809" s="53"/>
      <c r="H809" s="53"/>
      <c r="I809" s="53"/>
      <c r="J809" s="53"/>
      <c r="K809" s="53"/>
      <c r="L809" s="53">
        <f t="shared" si="2"/>
        <v>730610.6</v>
      </c>
      <c r="M809" s="53">
        <f t="shared" si="3"/>
        <v>491316</v>
      </c>
      <c r="N809" s="53" t="b">
        <f t="shared" si="4"/>
        <v>1</v>
      </c>
      <c r="O809" s="51">
        <v>815.0</v>
      </c>
      <c r="P809" s="53"/>
      <c r="Q809" s="53"/>
      <c r="R809" s="53"/>
      <c r="S809" s="53"/>
      <c r="T809" s="53"/>
      <c r="U809" s="53"/>
      <c r="V809" s="53"/>
      <c r="W809" s="53"/>
      <c r="X809" s="53"/>
      <c r="Y809" s="53"/>
    </row>
    <row r="810">
      <c r="A810" s="53" t="str">
        <f t="shared" si="5"/>
        <v>TRNCHNNWPAKXX</v>
      </c>
      <c r="B810" s="51" t="s">
        <v>1730</v>
      </c>
      <c r="C810" s="51" t="s">
        <v>41</v>
      </c>
      <c r="D810" s="51" t="s">
        <v>108</v>
      </c>
      <c r="E810" s="53"/>
      <c r="G810" s="53"/>
      <c r="H810" s="53"/>
      <c r="I810" s="53"/>
      <c r="J810" s="53"/>
      <c r="K810" s="53"/>
      <c r="L810" s="53">
        <f t="shared" si="2"/>
        <v>731390</v>
      </c>
      <c r="M810" s="53">
        <f t="shared" si="3"/>
        <v>491553.8</v>
      </c>
      <c r="N810" s="53" t="b">
        <f t="shared" si="4"/>
        <v>1</v>
      </c>
      <c r="O810" s="51">
        <v>816.0</v>
      </c>
      <c r="P810" s="53"/>
      <c r="Q810" s="53"/>
      <c r="R810" s="53"/>
      <c r="S810" s="53"/>
      <c r="T810" s="53"/>
      <c r="U810" s="53"/>
      <c r="V810" s="53"/>
      <c r="W810" s="53"/>
      <c r="X810" s="53"/>
      <c r="Y810" s="53"/>
    </row>
    <row r="811">
      <c r="A811" s="53" t="str">
        <f t="shared" si="5"/>
        <v>TRNCHNNWRUSSI</v>
      </c>
      <c r="B811" s="51" t="s">
        <v>1730</v>
      </c>
      <c r="C811" s="51" t="s">
        <v>905</v>
      </c>
      <c r="D811" s="51" t="s">
        <v>108</v>
      </c>
      <c r="E811" s="53"/>
      <c r="G811" s="53"/>
      <c r="H811" s="53"/>
      <c r="I811" s="53"/>
      <c r="J811" s="53"/>
      <c r="K811" s="53"/>
      <c r="L811" s="53">
        <f t="shared" si="2"/>
        <v>732169.4</v>
      </c>
      <c r="M811" s="53">
        <f t="shared" si="3"/>
        <v>491791.6</v>
      </c>
      <c r="N811" s="53" t="b">
        <f t="shared" si="4"/>
        <v>1</v>
      </c>
      <c r="O811" s="51">
        <v>817.0</v>
      </c>
      <c r="P811" s="53"/>
      <c r="Q811" s="53"/>
      <c r="R811" s="53"/>
      <c r="S811" s="53"/>
      <c r="T811" s="53"/>
      <c r="U811" s="53"/>
      <c r="V811" s="53"/>
      <c r="W811" s="53"/>
      <c r="X811" s="53"/>
      <c r="Y811" s="53"/>
    </row>
    <row r="812">
      <c r="A812" s="53" t="str">
        <f t="shared" si="5"/>
        <v>TRNCHNNWTJKXX</v>
      </c>
      <c r="B812" s="51" t="s">
        <v>1730</v>
      </c>
      <c r="C812" s="51" t="s">
        <v>214</v>
      </c>
      <c r="D812" s="51" t="s">
        <v>108</v>
      </c>
      <c r="E812" s="53"/>
      <c r="G812" s="53"/>
      <c r="H812" s="53"/>
      <c r="I812" s="53"/>
      <c r="J812" s="53"/>
      <c r="K812" s="53"/>
      <c r="L812" s="53">
        <f t="shared" si="2"/>
        <v>732948.8</v>
      </c>
      <c r="M812" s="53">
        <f t="shared" si="3"/>
        <v>492029.4</v>
      </c>
      <c r="N812" s="53" t="b">
        <f t="shared" si="4"/>
        <v>1</v>
      </c>
      <c r="O812" s="51">
        <v>818.0</v>
      </c>
      <c r="P812" s="53"/>
      <c r="Q812" s="53"/>
      <c r="R812" s="53"/>
      <c r="S812" s="53"/>
      <c r="T812" s="53"/>
      <c r="U812" s="53"/>
      <c r="V812" s="53"/>
      <c r="W812" s="53"/>
      <c r="X812" s="53"/>
      <c r="Y812" s="53"/>
    </row>
    <row r="813">
      <c r="A813" s="53" t="str">
        <f t="shared" si="5"/>
        <v>TRNCHNSOCHNSW</v>
      </c>
      <c r="B813" s="51" t="s">
        <v>1731</v>
      </c>
      <c r="C813" s="51" t="s">
        <v>1729</v>
      </c>
      <c r="D813" s="51" t="s">
        <v>108</v>
      </c>
      <c r="E813" s="53"/>
      <c r="G813" s="53"/>
      <c r="H813" s="53"/>
      <c r="I813" s="53"/>
      <c r="J813" s="53"/>
      <c r="K813" s="53"/>
      <c r="L813" s="53">
        <f t="shared" si="2"/>
        <v>733728.2</v>
      </c>
      <c r="M813" s="53">
        <f t="shared" si="3"/>
        <v>492267.2</v>
      </c>
      <c r="N813" s="53" t="b">
        <f t="shared" si="4"/>
        <v>1</v>
      </c>
      <c r="O813" s="51">
        <v>819.0</v>
      </c>
      <c r="P813" s="53"/>
      <c r="Q813" s="53"/>
      <c r="R813" s="53"/>
      <c r="S813" s="53"/>
      <c r="T813" s="53"/>
      <c r="U813" s="53"/>
      <c r="V813" s="53"/>
      <c r="W813" s="53"/>
      <c r="X813" s="53"/>
      <c r="Y813" s="53"/>
    </row>
    <row r="814">
      <c r="A814" s="53" t="str">
        <f t="shared" si="5"/>
        <v>TRNCHNSOVNMNO</v>
      </c>
      <c r="B814" s="51" t="s">
        <v>1731</v>
      </c>
      <c r="C814" s="51" t="s">
        <v>194</v>
      </c>
      <c r="D814" s="51" t="s">
        <v>108</v>
      </c>
      <c r="E814" s="53"/>
      <c r="G814" s="53"/>
      <c r="H814" s="53"/>
      <c r="I814" s="53"/>
      <c r="J814" s="53"/>
      <c r="K814" s="53"/>
      <c r="L814" s="53">
        <f t="shared" si="2"/>
        <v>734507.6</v>
      </c>
      <c r="M814" s="53">
        <f t="shared" si="3"/>
        <v>492505</v>
      </c>
      <c r="N814" s="53" t="b">
        <f t="shared" si="4"/>
        <v>1</v>
      </c>
      <c r="O814" s="51">
        <v>820.0</v>
      </c>
      <c r="P814" s="53"/>
      <c r="Q814" s="53"/>
      <c r="R814" s="53"/>
      <c r="S814" s="53"/>
      <c r="T814" s="53"/>
      <c r="U814" s="53"/>
      <c r="V814" s="53"/>
      <c r="W814" s="53"/>
      <c r="X814" s="53"/>
      <c r="Y814" s="53"/>
    </row>
    <row r="815">
      <c r="A815" s="53" t="str">
        <f t="shared" si="5"/>
        <v>TRNCHNSWINDNE</v>
      </c>
      <c r="B815" s="51" t="s">
        <v>1729</v>
      </c>
      <c r="C815" s="51" t="s">
        <v>91</v>
      </c>
      <c r="D815" s="51" t="s">
        <v>108</v>
      </c>
      <c r="E815" s="53"/>
      <c r="G815" s="53"/>
      <c r="H815" s="53"/>
      <c r="I815" s="53"/>
      <c r="J815" s="53"/>
      <c r="K815" s="53"/>
      <c r="L815" s="53">
        <f t="shared" si="2"/>
        <v>735287</v>
      </c>
      <c r="M815" s="53">
        <f t="shared" si="3"/>
        <v>492742.8</v>
      </c>
      <c r="N815" s="53" t="b">
        <f t="shared" si="4"/>
        <v>1</v>
      </c>
      <c r="O815" s="51">
        <v>821.0</v>
      </c>
      <c r="P815" s="53"/>
      <c r="Q815" s="53"/>
      <c r="R815" s="53"/>
      <c r="S815" s="53"/>
      <c r="T815" s="53"/>
      <c r="U815" s="53"/>
      <c r="V815" s="53"/>
      <c r="W815" s="53"/>
      <c r="X815" s="53"/>
      <c r="Y815" s="53"/>
    </row>
    <row r="816">
      <c r="A816" s="53" t="str">
        <f t="shared" si="5"/>
        <v>TRNCHNSWINDNO</v>
      </c>
      <c r="B816" s="51" t="s">
        <v>1729</v>
      </c>
      <c r="C816" s="51" t="s">
        <v>141</v>
      </c>
      <c r="D816" s="51" t="s">
        <v>108</v>
      </c>
      <c r="E816" s="53"/>
      <c r="G816" s="53"/>
      <c r="H816" s="53"/>
      <c r="I816" s="53"/>
      <c r="J816" s="53"/>
      <c r="K816" s="53"/>
      <c r="L816" s="53">
        <f t="shared" si="2"/>
        <v>736066.4</v>
      </c>
      <c r="M816" s="53">
        <f t="shared" si="3"/>
        <v>492980.6</v>
      </c>
      <c r="N816" s="53" t="b">
        <f t="shared" si="4"/>
        <v>1</v>
      </c>
      <c r="O816" s="51">
        <v>822.0</v>
      </c>
      <c r="P816" s="53"/>
      <c r="Q816" s="53"/>
      <c r="R816" s="53"/>
      <c r="S816" s="53"/>
      <c r="T816" s="53"/>
      <c r="U816" s="53"/>
      <c r="V816" s="53"/>
      <c r="W816" s="53"/>
      <c r="X816" s="53"/>
      <c r="Y816" s="53"/>
    </row>
    <row r="817">
      <c r="A817" s="53" t="str">
        <f t="shared" si="5"/>
        <v>TRNCHNSWLAOXX</v>
      </c>
      <c r="B817" s="51" t="s">
        <v>1729</v>
      </c>
      <c r="C817" s="51" t="s">
        <v>191</v>
      </c>
      <c r="D817" s="51" t="s">
        <v>108</v>
      </c>
      <c r="E817" s="53"/>
      <c r="G817" s="53"/>
      <c r="H817" s="53"/>
      <c r="I817" s="53"/>
      <c r="J817" s="53"/>
      <c r="K817" s="53"/>
      <c r="L817" s="53">
        <f t="shared" si="2"/>
        <v>736845.8</v>
      </c>
      <c r="M817" s="53">
        <f t="shared" si="3"/>
        <v>493218.4</v>
      </c>
      <c r="N817" s="53" t="b">
        <f t="shared" si="4"/>
        <v>1</v>
      </c>
      <c r="O817" s="51">
        <v>823.0</v>
      </c>
      <c r="P817" s="53"/>
      <c r="Q817" s="53"/>
      <c r="R817" s="53"/>
      <c r="S817" s="53"/>
      <c r="T817" s="53"/>
      <c r="U817" s="53"/>
      <c r="V817" s="53"/>
      <c r="W817" s="53"/>
      <c r="X817" s="53"/>
      <c r="Y817" s="53"/>
    </row>
    <row r="818">
      <c r="A818" s="53" t="str">
        <f t="shared" si="5"/>
        <v>TRNCHNSWMMRXX</v>
      </c>
      <c r="B818" s="51" t="s">
        <v>1729</v>
      </c>
      <c r="C818" s="51" t="s">
        <v>147</v>
      </c>
      <c r="D818" s="51" t="s">
        <v>108</v>
      </c>
      <c r="E818" s="53"/>
      <c r="G818" s="53"/>
      <c r="H818" s="53"/>
      <c r="I818" s="53"/>
      <c r="J818" s="53"/>
      <c r="K818" s="53"/>
      <c r="L818" s="53">
        <f t="shared" si="2"/>
        <v>737625.2</v>
      </c>
      <c r="M818" s="53">
        <f t="shared" si="3"/>
        <v>493456.2</v>
      </c>
      <c r="N818" s="53" t="b">
        <f t="shared" si="4"/>
        <v>1</v>
      </c>
      <c r="O818" s="51">
        <v>824.0</v>
      </c>
      <c r="P818" s="53"/>
      <c r="Q818" s="53"/>
      <c r="R818" s="53"/>
      <c r="S818" s="53"/>
      <c r="T818" s="53"/>
      <c r="U818" s="53"/>
      <c r="V818" s="53"/>
      <c r="W818" s="53"/>
      <c r="X818" s="53"/>
      <c r="Y818" s="53"/>
    </row>
    <row r="819">
      <c r="A819" s="53" t="str">
        <f t="shared" si="5"/>
        <v>TRNCHNSWNPLXX</v>
      </c>
      <c r="B819" s="51" t="s">
        <v>1729</v>
      </c>
      <c r="C819" s="51" t="s">
        <v>989</v>
      </c>
      <c r="D819" s="51" t="s">
        <v>108</v>
      </c>
      <c r="E819" s="53"/>
      <c r="G819" s="53"/>
      <c r="H819" s="53"/>
      <c r="I819" s="53"/>
      <c r="J819" s="53"/>
      <c r="K819" s="53"/>
      <c r="L819" s="53">
        <f t="shared" si="2"/>
        <v>738404.6</v>
      </c>
      <c r="M819" s="53">
        <f t="shared" si="3"/>
        <v>493694</v>
      </c>
      <c r="N819" s="53" t="b">
        <f t="shared" si="4"/>
        <v>1</v>
      </c>
      <c r="O819" s="51">
        <v>825.0</v>
      </c>
      <c r="P819" s="53"/>
      <c r="Q819" s="53"/>
      <c r="R819" s="53"/>
      <c r="S819" s="53"/>
      <c r="T819" s="53"/>
      <c r="U819" s="53"/>
      <c r="V819" s="53"/>
      <c r="W819" s="53"/>
      <c r="X819" s="53"/>
      <c r="Y819" s="53"/>
    </row>
    <row r="820">
      <c r="A820" s="53" t="str">
        <f t="shared" si="5"/>
        <v>TRNCHNSWPAKXX</v>
      </c>
      <c r="B820" s="51" t="s">
        <v>1729</v>
      </c>
      <c r="C820" s="51" t="s">
        <v>41</v>
      </c>
      <c r="D820" s="51" t="s">
        <v>108</v>
      </c>
      <c r="E820" s="53"/>
      <c r="G820" s="53"/>
      <c r="H820" s="53"/>
      <c r="I820" s="53"/>
      <c r="J820" s="53"/>
      <c r="K820" s="53"/>
      <c r="L820" s="53">
        <f t="shared" si="2"/>
        <v>739184</v>
      </c>
      <c r="M820" s="53">
        <f t="shared" si="3"/>
        <v>493931.8</v>
      </c>
      <c r="N820" s="53" t="b">
        <f t="shared" si="4"/>
        <v>1</v>
      </c>
      <c r="O820" s="51">
        <v>826.0</v>
      </c>
      <c r="P820" s="53"/>
      <c r="Q820" s="53"/>
      <c r="R820" s="53"/>
      <c r="S820" s="53"/>
      <c r="T820" s="53"/>
      <c r="U820" s="53"/>
      <c r="V820" s="53"/>
      <c r="W820" s="53"/>
      <c r="X820" s="53"/>
      <c r="Y820" s="53"/>
    </row>
    <row r="821">
      <c r="A821" s="53" t="str">
        <f t="shared" si="5"/>
        <v>TRNCHNSWVNMNO</v>
      </c>
      <c r="B821" s="51" t="s">
        <v>1729</v>
      </c>
      <c r="C821" s="51" t="s">
        <v>194</v>
      </c>
      <c r="D821" s="51" t="s">
        <v>108</v>
      </c>
      <c r="E821" s="53"/>
      <c r="G821" s="53"/>
      <c r="H821" s="53"/>
      <c r="I821" s="53"/>
      <c r="J821" s="53"/>
      <c r="K821" s="53"/>
      <c r="L821" s="53">
        <f t="shared" si="2"/>
        <v>739963.4</v>
      </c>
      <c r="M821" s="53">
        <f t="shared" si="3"/>
        <v>494169.6</v>
      </c>
      <c r="N821" s="53" t="b">
        <f t="shared" si="4"/>
        <v>1</v>
      </c>
      <c r="O821" s="51">
        <v>827.0</v>
      </c>
      <c r="P821" s="53"/>
      <c r="Q821" s="53"/>
      <c r="R821" s="53"/>
      <c r="S821" s="53"/>
      <c r="T821" s="53"/>
      <c r="U821" s="53"/>
      <c r="V821" s="53"/>
      <c r="W821" s="53"/>
      <c r="X821" s="53"/>
      <c r="Y821" s="53"/>
    </row>
    <row r="822">
      <c r="A822" s="53" t="str">
        <f t="shared" si="5"/>
        <v>TRNJPNXXKORXX</v>
      </c>
      <c r="B822" s="51" t="s">
        <v>2010</v>
      </c>
      <c r="C822" s="51" t="s">
        <v>239</v>
      </c>
      <c r="D822" s="51" t="s">
        <v>28</v>
      </c>
      <c r="E822" s="53"/>
      <c r="G822" s="53"/>
      <c r="H822" s="53"/>
      <c r="I822" s="53"/>
      <c r="J822" s="53"/>
      <c r="K822" s="53"/>
      <c r="L822" s="53">
        <f t="shared" si="2"/>
        <v>740742.8</v>
      </c>
      <c r="M822" s="53">
        <f t="shared" si="3"/>
        <v>494407.4</v>
      </c>
      <c r="N822" s="53" t="b">
        <f t="shared" si="4"/>
        <v>1</v>
      </c>
      <c r="O822" s="51">
        <v>828.0</v>
      </c>
      <c r="P822" s="53"/>
      <c r="Q822" s="53"/>
      <c r="R822" s="53"/>
      <c r="S822" s="53"/>
      <c r="T822" s="53"/>
      <c r="U822" s="53"/>
      <c r="V822" s="53"/>
      <c r="W822" s="53"/>
      <c r="X822" s="53"/>
      <c r="Y822" s="53"/>
    </row>
    <row r="823">
      <c r="A823" s="53" t="str">
        <f t="shared" si="5"/>
        <v>TRNJPNXXRUSFE</v>
      </c>
      <c r="B823" s="51" t="s">
        <v>2010</v>
      </c>
      <c r="C823" s="51" t="s">
        <v>243</v>
      </c>
      <c r="D823" s="51" t="s">
        <v>28</v>
      </c>
      <c r="E823" s="53"/>
      <c r="G823" s="53"/>
      <c r="H823" s="53"/>
      <c r="I823" s="53"/>
      <c r="J823" s="53"/>
      <c r="K823" s="53"/>
      <c r="L823" s="53">
        <f t="shared" si="2"/>
        <v>741522.2</v>
      </c>
      <c r="M823" s="53">
        <f t="shared" si="3"/>
        <v>494645.2</v>
      </c>
      <c r="N823" s="53" t="b">
        <f t="shared" si="4"/>
        <v>1</v>
      </c>
      <c r="O823" s="51">
        <v>829.0</v>
      </c>
      <c r="P823" s="53"/>
      <c r="Q823" s="53"/>
      <c r="R823" s="53"/>
      <c r="S823" s="53"/>
      <c r="T823" s="53"/>
      <c r="U823" s="53"/>
      <c r="V823" s="53"/>
      <c r="W823" s="53"/>
      <c r="X823" s="53"/>
      <c r="Y823" s="53"/>
    </row>
    <row r="824">
      <c r="A824" s="53" t="str">
        <f t="shared" si="5"/>
        <v>TRNMEXXXUSATE</v>
      </c>
      <c r="B824" s="51" t="s">
        <v>717</v>
      </c>
      <c r="C824" s="51" t="s">
        <v>1916</v>
      </c>
      <c r="D824" s="51" t="s">
        <v>108</v>
      </c>
      <c r="E824" s="53"/>
      <c r="G824" s="53"/>
      <c r="H824" s="53"/>
      <c r="I824" s="53"/>
      <c r="J824" s="53"/>
      <c r="K824" s="53"/>
      <c r="L824" s="53">
        <f t="shared" si="2"/>
        <v>742301.6</v>
      </c>
      <c r="M824" s="53">
        <f t="shared" si="3"/>
        <v>494883</v>
      </c>
      <c r="N824" s="53" t="b">
        <f t="shared" si="4"/>
        <v>1</v>
      </c>
      <c r="O824" s="51">
        <v>830.0</v>
      </c>
      <c r="P824" s="53"/>
      <c r="Q824" s="53"/>
      <c r="R824" s="53"/>
      <c r="S824" s="53"/>
      <c r="T824" s="53"/>
      <c r="U824" s="53"/>
      <c r="V824" s="53"/>
      <c r="W824" s="53"/>
      <c r="X824" s="53"/>
      <c r="Y824" s="53"/>
    </row>
    <row r="825">
      <c r="A825" s="53" t="str">
        <f t="shared" si="5"/>
        <v>TRNMEXXXUSAWE</v>
      </c>
      <c r="B825" s="51" t="s">
        <v>717</v>
      </c>
      <c r="C825" s="51" t="s">
        <v>1891</v>
      </c>
      <c r="D825" s="51" t="s">
        <v>108</v>
      </c>
      <c r="E825" s="53"/>
      <c r="G825" s="53"/>
      <c r="H825" s="53"/>
      <c r="I825" s="53"/>
      <c r="J825" s="53"/>
      <c r="K825" s="53"/>
      <c r="L825" s="53">
        <f t="shared" si="2"/>
        <v>743081</v>
      </c>
      <c r="M825" s="53">
        <f t="shared" si="3"/>
        <v>495120.8</v>
      </c>
      <c r="N825" s="53" t="b">
        <f t="shared" si="4"/>
        <v>1</v>
      </c>
      <c r="O825" s="51">
        <v>831.0</v>
      </c>
      <c r="P825" s="53"/>
      <c r="Q825" s="53"/>
      <c r="R825" s="53"/>
      <c r="S825" s="53"/>
      <c r="T825" s="53"/>
      <c r="U825" s="53"/>
      <c r="V825" s="53"/>
      <c r="W825" s="53"/>
      <c r="X825" s="53"/>
      <c r="Y825" s="53"/>
    </row>
    <row r="826">
      <c r="A826" s="53" t="str">
        <f t="shared" si="5"/>
        <v>TRNUSAMRUSARF</v>
      </c>
      <c r="B826" s="51" t="s">
        <v>1893</v>
      </c>
      <c r="C826" s="51" t="s">
        <v>1895</v>
      </c>
      <c r="D826" s="51" t="s">
        <v>108</v>
      </c>
      <c r="E826" s="53"/>
      <c r="G826" s="53"/>
      <c r="H826" s="53"/>
      <c r="I826" s="53"/>
      <c r="J826" s="53"/>
      <c r="K826" s="53"/>
      <c r="L826" s="53">
        <f t="shared" si="2"/>
        <v>743860.4</v>
      </c>
      <c r="M826" s="53">
        <f t="shared" si="3"/>
        <v>495358.6</v>
      </c>
      <c r="N826" s="53" t="b">
        <f t="shared" si="4"/>
        <v>1</v>
      </c>
      <c r="O826" s="51">
        <v>832.0</v>
      </c>
      <c r="P826" s="53"/>
      <c r="Q826" s="53"/>
      <c r="R826" s="53"/>
      <c r="S826" s="53"/>
      <c r="T826" s="53"/>
      <c r="U826" s="53"/>
      <c r="V826" s="53"/>
      <c r="W826" s="53"/>
      <c r="X826" s="53"/>
      <c r="Y826" s="53"/>
    </row>
    <row r="827">
      <c r="A827" s="53" t="str">
        <f t="shared" si="5"/>
        <v>TRNUSAMRUSASE</v>
      </c>
      <c r="B827" s="51" t="s">
        <v>1893</v>
      </c>
      <c r="C827" s="51" t="s">
        <v>1892</v>
      </c>
      <c r="D827" s="51" t="s">
        <v>108</v>
      </c>
      <c r="E827" s="53"/>
      <c r="G827" s="53"/>
      <c r="H827" s="53"/>
      <c r="I827" s="53"/>
      <c r="J827" s="53"/>
      <c r="K827" s="53"/>
      <c r="L827" s="53">
        <f t="shared" si="2"/>
        <v>744639.8</v>
      </c>
      <c r="M827" s="53">
        <f t="shared" si="3"/>
        <v>495596.4</v>
      </c>
      <c r="N827" s="53" t="b">
        <f t="shared" si="4"/>
        <v>1</v>
      </c>
      <c r="O827" s="51">
        <v>833.0</v>
      </c>
      <c r="P827" s="53"/>
      <c r="Q827" s="53"/>
      <c r="R827" s="53"/>
      <c r="S827" s="53"/>
      <c r="T827" s="53"/>
      <c r="U827" s="53"/>
      <c r="V827" s="53"/>
      <c r="W827" s="53"/>
      <c r="X827" s="53"/>
      <c r="Y827" s="53"/>
    </row>
    <row r="828">
      <c r="A828" s="53" t="str">
        <f t="shared" si="5"/>
        <v>TRNUSAMRUSATE</v>
      </c>
      <c r="B828" s="51" t="s">
        <v>1893</v>
      </c>
      <c r="C828" s="51" t="s">
        <v>1916</v>
      </c>
      <c r="D828" s="51" t="s">
        <v>108</v>
      </c>
      <c r="E828" s="53"/>
      <c r="G828" s="53"/>
      <c r="H828" s="53"/>
      <c r="I828" s="53"/>
      <c r="J828" s="53"/>
      <c r="K828" s="53"/>
      <c r="L828" s="53">
        <f t="shared" si="2"/>
        <v>745419.2</v>
      </c>
      <c r="M828" s="53">
        <f t="shared" si="3"/>
        <v>495834.2</v>
      </c>
      <c r="N828" s="53" t="b">
        <f t="shared" si="4"/>
        <v>1</v>
      </c>
      <c r="O828" s="51">
        <v>834.0</v>
      </c>
      <c r="P828" s="53"/>
      <c r="Q828" s="53"/>
      <c r="R828" s="53"/>
      <c r="S828" s="53"/>
      <c r="T828" s="53"/>
      <c r="U828" s="53"/>
      <c r="V828" s="53"/>
      <c r="W828" s="53"/>
      <c r="X828" s="53"/>
      <c r="Y828" s="53"/>
    </row>
    <row r="829">
      <c r="A829" s="53" t="str">
        <f t="shared" si="5"/>
        <v>TRNUSAMRUSAWE</v>
      </c>
      <c r="B829" s="51" t="s">
        <v>1893</v>
      </c>
      <c r="C829" s="51" t="s">
        <v>1891</v>
      </c>
      <c r="D829" s="51" t="s">
        <v>108</v>
      </c>
      <c r="E829" s="53"/>
      <c r="G829" s="53"/>
      <c r="H829" s="53"/>
      <c r="I829" s="53"/>
      <c r="J829" s="53"/>
      <c r="K829" s="53"/>
      <c r="L829" s="53">
        <f t="shared" si="2"/>
        <v>746198.6</v>
      </c>
      <c r="M829" s="53">
        <f t="shared" si="3"/>
        <v>496072</v>
      </c>
      <c r="N829" s="53" t="b">
        <f t="shared" si="4"/>
        <v>1</v>
      </c>
      <c r="O829" s="51">
        <v>835.0</v>
      </c>
      <c r="P829" s="53"/>
      <c r="Q829" s="53"/>
      <c r="R829" s="53"/>
      <c r="S829" s="53"/>
      <c r="T829" s="53"/>
      <c r="U829" s="53"/>
      <c r="V829" s="53"/>
      <c r="W829" s="53"/>
      <c r="X829" s="53"/>
      <c r="Y829" s="53"/>
    </row>
    <row r="830">
      <c r="A830" s="53" t="str">
        <f t="shared" si="5"/>
        <v>TRNUSANPUSARF</v>
      </c>
      <c r="B830" s="51" t="s">
        <v>1897</v>
      </c>
      <c r="C830" s="51" t="s">
        <v>1895</v>
      </c>
      <c r="D830" s="51" t="s">
        <v>108</v>
      </c>
      <c r="E830" s="53"/>
      <c r="G830" s="53"/>
      <c r="H830" s="53"/>
      <c r="I830" s="53"/>
      <c r="J830" s="53"/>
      <c r="K830" s="53"/>
      <c r="L830" s="53">
        <f t="shared" si="2"/>
        <v>746978</v>
      </c>
      <c r="M830" s="53">
        <f t="shared" si="3"/>
        <v>496309.8</v>
      </c>
      <c r="N830" s="53" t="b">
        <f t="shared" si="4"/>
        <v>1</v>
      </c>
      <c r="O830" s="51">
        <v>836.0</v>
      </c>
      <c r="P830" s="53"/>
      <c r="Q830" s="53"/>
      <c r="R830" s="53"/>
      <c r="S830" s="53"/>
      <c r="T830" s="53"/>
      <c r="U830" s="53"/>
      <c r="V830" s="53"/>
      <c r="W830" s="53"/>
      <c r="X830" s="53"/>
      <c r="Y830" s="53"/>
    </row>
    <row r="831">
      <c r="A831" s="53" t="str">
        <f t="shared" si="5"/>
        <v>TRNUSARFUSASE</v>
      </c>
      <c r="B831" s="51" t="s">
        <v>1895</v>
      </c>
      <c r="C831" s="51" t="s">
        <v>1892</v>
      </c>
      <c r="D831" s="51" t="s">
        <v>108</v>
      </c>
      <c r="E831" s="53"/>
      <c r="G831" s="53"/>
      <c r="H831" s="53"/>
      <c r="I831" s="53"/>
      <c r="J831" s="53"/>
      <c r="K831" s="53"/>
      <c r="L831" s="53">
        <f t="shared" si="2"/>
        <v>747757.4</v>
      </c>
      <c r="M831" s="53">
        <f t="shared" si="3"/>
        <v>496547.6</v>
      </c>
      <c r="N831" s="53" t="b">
        <f t="shared" si="4"/>
        <v>1</v>
      </c>
      <c r="O831" s="51">
        <v>837.0</v>
      </c>
      <c r="P831" s="53"/>
      <c r="Q831" s="53"/>
      <c r="R831" s="53"/>
      <c r="S831" s="53"/>
      <c r="T831" s="53"/>
      <c r="U831" s="53"/>
      <c r="V831" s="53"/>
      <c r="W831" s="53"/>
      <c r="X831" s="53"/>
      <c r="Y831" s="53"/>
    </row>
    <row r="832">
      <c r="A832" s="53" t="str">
        <f t="shared" si="5"/>
        <v>TRNUSASEUSATE</v>
      </c>
      <c r="B832" s="51" t="s">
        <v>1892</v>
      </c>
      <c r="C832" s="51" t="s">
        <v>1916</v>
      </c>
      <c r="D832" s="51" t="s">
        <v>108</v>
      </c>
      <c r="E832" s="53"/>
      <c r="G832" s="53"/>
      <c r="H832" s="53"/>
      <c r="I832" s="53"/>
      <c r="J832" s="53"/>
      <c r="K832" s="53"/>
      <c r="L832" s="53">
        <f t="shared" si="2"/>
        <v>748536.8</v>
      </c>
      <c r="M832" s="53">
        <f t="shared" si="3"/>
        <v>496785.4</v>
      </c>
      <c r="N832" s="53" t="b">
        <f t="shared" si="4"/>
        <v>1</v>
      </c>
      <c r="O832" s="51">
        <v>838.0</v>
      </c>
      <c r="P832" s="53"/>
      <c r="Q832" s="53"/>
      <c r="R832" s="53"/>
      <c r="S832" s="53"/>
      <c r="T832" s="53"/>
      <c r="U832" s="53"/>
      <c r="V832" s="53"/>
      <c r="W832" s="53"/>
      <c r="X832" s="53"/>
      <c r="Y832" s="53"/>
    </row>
    <row r="833">
      <c r="A833" s="53" t="str">
        <f t="shared" si="5"/>
        <v>TRNUSATEUSAWE</v>
      </c>
      <c r="B833" s="51" t="s">
        <v>1916</v>
      </c>
      <c r="C833" s="51" t="s">
        <v>1891</v>
      </c>
      <c r="D833" s="51" t="s">
        <v>108</v>
      </c>
      <c r="E833" s="53"/>
      <c r="G833" s="53"/>
      <c r="H833" s="53"/>
      <c r="I833" s="53"/>
      <c r="J833" s="53"/>
      <c r="K833" s="53"/>
      <c r="L833" s="53">
        <f t="shared" si="2"/>
        <v>749316.2</v>
      </c>
      <c r="M833" s="53">
        <f t="shared" si="3"/>
        <v>497023.2</v>
      </c>
      <c r="N833" s="53" t="b">
        <f t="shared" si="4"/>
        <v>1</v>
      </c>
      <c r="O833" s="51">
        <v>839.0</v>
      </c>
      <c r="P833" s="53"/>
      <c r="Q833" s="53"/>
      <c r="R833" s="53"/>
      <c r="S833" s="53"/>
      <c r="T833" s="53"/>
      <c r="U833" s="53"/>
      <c r="V833" s="53"/>
      <c r="W833" s="53"/>
      <c r="X833" s="53"/>
      <c r="Y833" s="53"/>
    </row>
    <row r="834">
      <c r="A834" s="53"/>
      <c r="B834" s="53"/>
      <c r="C834" s="53"/>
      <c r="D834" s="53"/>
      <c r="E834" s="53"/>
      <c r="G834" s="53"/>
      <c r="H834" s="53"/>
      <c r="I834" s="53"/>
      <c r="J834" s="53"/>
      <c r="K834" s="53"/>
      <c r="L834" s="53">
        <f t="shared" si="2"/>
        <v>750095.6</v>
      </c>
      <c r="M834" s="53">
        <f t="shared" si="3"/>
        <v>497261</v>
      </c>
      <c r="N834" s="53" t="b">
        <f t="shared" si="4"/>
        <v>1</v>
      </c>
      <c r="O834" s="51">
        <v>840.0</v>
      </c>
      <c r="P834" s="53"/>
      <c r="Q834" s="53"/>
      <c r="R834" s="53"/>
      <c r="S834" s="53"/>
      <c r="T834" s="53"/>
      <c r="U834" s="53"/>
      <c r="V834" s="53"/>
      <c r="W834" s="53"/>
      <c r="X834" s="53"/>
      <c r="Y834" s="53"/>
    </row>
    <row r="835">
      <c r="A835" s="53"/>
      <c r="B835" s="53"/>
      <c r="C835" s="53"/>
      <c r="D835" s="53"/>
      <c r="E835" s="53"/>
      <c r="G835" s="53"/>
      <c r="H835" s="53"/>
      <c r="I835" s="53"/>
      <c r="J835" s="53"/>
      <c r="K835" s="53"/>
      <c r="L835" s="53">
        <f t="shared" si="2"/>
        <v>750875</v>
      </c>
      <c r="M835" s="53">
        <f t="shared" si="3"/>
        <v>497498.8</v>
      </c>
      <c r="N835" s="53" t="b">
        <f t="shared" si="4"/>
        <v>1</v>
      </c>
      <c r="O835" s="51">
        <v>841.0</v>
      </c>
      <c r="P835" s="53"/>
      <c r="Q835" s="53"/>
      <c r="R835" s="53"/>
      <c r="S835" s="53"/>
      <c r="T835" s="53"/>
      <c r="U835" s="53"/>
      <c r="V835" s="53"/>
      <c r="W835" s="53"/>
      <c r="X835" s="53"/>
      <c r="Y835" s="53"/>
    </row>
    <row r="836">
      <c r="A836" s="53"/>
      <c r="B836" s="53"/>
      <c r="C836" s="53"/>
      <c r="D836" s="53"/>
      <c r="E836" s="53"/>
      <c r="G836" s="53"/>
      <c r="H836" s="53"/>
      <c r="I836" s="53"/>
      <c r="J836" s="53"/>
      <c r="K836" s="53"/>
      <c r="L836" s="53">
        <f t="shared" si="2"/>
        <v>751654.4</v>
      </c>
      <c r="M836" s="53">
        <f t="shared" si="3"/>
        <v>497736.6</v>
      </c>
      <c r="N836" s="53" t="b">
        <f t="shared" si="4"/>
        <v>1</v>
      </c>
      <c r="O836" s="51">
        <v>842.0</v>
      </c>
      <c r="P836" s="53"/>
      <c r="Q836" s="53"/>
      <c r="R836" s="53"/>
      <c r="S836" s="53"/>
      <c r="T836" s="53"/>
      <c r="U836" s="53"/>
      <c r="V836" s="53"/>
      <c r="W836" s="53"/>
      <c r="X836" s="53"/>
      <c r="Y836" s="53"/>
    </row>
    <row r="837">
      <c r="A837" s="53"/>
      <c r="B837" s="53"/>
      <c r="C837" s="53"/>
      <c r="D837" s="53"/>
      <c r="E837" s="53"/>
      <c r="G837" s="53"/>
      <c r="H837" s="53"/>
      <c r="I837" s="53"/>
      <c r="J837" s="53"/>
      <c r="K837" s="53"/>
      <c r="L837" s="53">
        <f t="shared" si="2"/>
        <v>752433.8</v>
      </c>
      <c r="M837" s="53">
        <f t="shared" si="3"/>
        <v>497974.4</v>
      </c>
      <c r="N837" s="53" t="b">
        <f t="shared" si="4"/>
        <v>1</v>
      </c>
      <c r="O837" s="51">
        <v>843.0</v>
      </c>
      <c r="P837" s="53"/>
      <c r="Q837" s="53"/>
      <c r="R837" s="53"/>
      <c r="S837" s="53"/>
      <c r="T837" s="53"/>
      <c r="U837" s="53"/>
      <c r="V837" s="53"/>
      <c r="W837" s="53"/>
      <c r="X837" s="53"/>
      <c r="Y837" s="53"/>
    </row>
    <row r="838">
      <c r="A838" s="53"/>
      <c r="B838" s="53"/>
      <c r="C838" s="53"/>
      <c r="D838" s="53"/>
      <c r="E838" s="53"/>
      <c r="G838" s="53"/>
      <c r="H838" s="53"/>
      <c r="I838" s="53"/>
      <c r="J838" s="53"/>
      <c r="K838" s="53"/>
      <c r="L838" s="53">
        <f t="shared" si="2"/>
        <v>753213.2</v>
      </c>
      <c r="M838" s="53">
        <f t="shared" si="3"/>
        <v>498212.2</v>
      </c>
      <c r="N838" s="53" t="b">
        <f t="shared" si="4"/>
        <v>1</v>
      </c>
      <c r="O838" s="51">
        <v>844.0</v>
      </c>
      <c r="P838" s="53"/>
      <c r="Q838" s="53"/>
      <c r="R838" s="53"/>
      <c r="S838" s="53"/>
      <c r="T838" s="53"/>
      <c r="U838" s="53"/>
      <c r="V838" s="53"/>
      <c r="W838" s="53"/>
      <c r="X838" s="53"/>
      <c r="Y838" s="53"/>
    </row>
    <row r="839">
      <c r="A839" s="53"/>
      <c r="B839" s="53"/>
      <c r="C839" s="53"/>
      <c r="D839" s="53"/>
      <c r="E839" s="53"/>
      <c r="G839" s="53"/>
      <c r="H839" s="53"/>
      <c r="I839" s="53"/>
      <c r="J839" s="53"/>
      <c r="K839" s="53"/>
      <c r="L839" s="53">
        <f t="shared" si="2"/>
        <v>753992.6</v>
      </c>
      <c r="M839" s="53">
        <f t="shared" si="3"/>
        <v>498450</v>
      </c>
      <c r="N839" s="53" t="b">
        <f t="shared" si="4"/>
        <v>1</v>
      </c>
      <c r="O839" s="51">
        <v>845.0</v>
      </c>
      <c r="P839" s="53"/>
      <c r="Q839" s="53"/>
      <c r="R839" s="53"/>
      <c r="S839" s="53"/>
      <c r="T839" s="53"/>
      <c r="U839" s="53"/>
      <c r="V839" s="53"/>
      <c r="W839" s="53"/>
      <c r="X839" s="53"/>
      <c r="Y839" s="53"/>
    </row>
    <row r="840">
      <c r="A840" s="53"/>
      <c r="B840" s="53"/>
      <c r="C840" s="53"/>
      <c r="D840" s="53"/>
      <c r="E840" s="53"/>
      <c r="G840" s="53"/>
      <c r="H840" s="53"/>
      <c r="I840" s="53"/>
      <c r="J840" s="53"/>
      <c r="K840" s="53"/>
      <c r="L840" s="53">
        <f t="shared" si="2"/>
        <v>754772</v>
      </c>
      <c r="M840" s="53">
        <f t="shared" si="3"/>
        <v>498687.8</v>
      </c>
      <c r="N840" s="53" t="b">
        <f t="shared" si="4"/>
        <v>1</v>
      </c>
      <c r="O840" s="51">
        <v>846.0</v>
      </c>
      <c r="P840" s="53"/>
      <c r="Q840" s="53"/>
      <c r="R840" s="53"/>
      <c r="S840" s="53"/>
      <c r="T840" s="53"/>
      <c r="U840" s="53"/>
      <c r="V840" s="53"/>
      <c r="W840" s="53"/>
      <c r="X840" s="53"/>
      <c r="Y840" s="53"/>
    </row>
    <row r="841">
      <c r="A841" s="53"/>
      <c r="B841" s="53"/>
      <c r="C841" s="53"/>
      <c r="D841" s="53"/>
      <c r="E841" s="53"/>
      <c r="G841" s="53"/>
      <c r="H841" s="53"/>
      <c r="I841" s="53"/>
      <c r="J841" s="53"/>
      <c r="K841" s="53"/>
      <c r="L841" s="53">
        <f t="shared" si="2"/>
        <v>755551.4</v>
      </c>
      <c r="M841" s="53">
        <f t="shared" si="3"/>
        <v>498925.6</v>
      </c>
      <c r="N841" s="53" t="b">
        <f t="shared" si="4"/>
        <v>1</v>
      </c>
      <c r="O841" s="51">
        <v>847.0</v>
      </c>
      <c r="P841" s="53"/>
      <c r="Q841" s="53"/>
      <c r="R841" s="53"/>
      <c r="S841" s="53"/>
      <c r="T841" s="53"/>
      <c r="U841" s="53"/>
      <c r="V841" s="53"/>
      <c r="W841" s="53"/>
      <c r="X841" s="53"/>
      <c r="Y841" s="53"/>
    </row>
    <row r="842">
      <c r="A842" s="53"/>
      <c r="B842" s="53"/>
      <c r="C842" s="53"/>
      <c r="D842" s="53"/>
      <c r="E842" s="53"/>
      <c r="G842" s="53"/>
      <c r="H842" s="53"/>
      <c r="I842" s="53"/>
      <c r="J842" s="53"/>
      <c r="K842" s="53"/>
      <c r="L842" s="53">
        <f t="shared" si="2"/>
        <v>756330.8</v>
      </c>
      <c r="M842" s="53">
        <f t="shared" si="3"/>
        <v>499163.4</v>
      </c>
      <c r="N842" s="53" t="b">
        <f t="shared" si="4"/>
        <v>1</v>
      </c>
      <c r="O842" s="51">
        <v>848.0</v>
      </c>
      <c r="P842" s="53"/>
      <c r="Q842" s="53"/>
      <c r="R842" s="53"/>
      <c r="S842" s="53"/>
      <c r="T842" s="53"/>
      <c r="U842" s="53"/>
      <c r="V842" s="53"/>
      <c r="W842" s="53"/>
      <c r="X842" s="53"/>
      <c r="Y842" s="53"/>
    </row>
    <row r="843">
      <c r="A843" s="53"/>
      <c r="B843" s="53"/>
      <c r="C843" s="53"/>
      <c r="D843" s="53"/>
      <c r="E843" s="53"/>
      <c r="G843" s="53"/>
      <c r="H843" s="53"/>
      <c r="I843" s="53"/>
      <c r="J843" s="53"/>
      <c r="K843" s="53"/>
      <c r="L843" s="53">
        <f t="shared" si="2"/>
        <v>757110.2</v>
      </c>
      <c r="M843" s="53">
        <f t="shared" si="3"/>
        <v>499401.2</v>
      </c>
      <c r="N843" s="53" t="b">
        <f t="shared" si="4"/>
        <v>1</v>
      </c>
      <c r="O843" s="51">
        <v>849.0</v>
      </c>
      <c r="P843" s="53"/>
      <c r="Q843" s="53"/>
      <c r="R843" s="53"/>
      <c r="S843" s="53"/>
      <c r="T843" s="53"/>
      <c r="U843" s="53"/>
      <c r="V843" s="53"/>
      <c r="W843" s="53"/>
      <c r="X843" s="53"/>
      <c r="Y843" s="53"/>
    </row>
    <row r="844">
      <c r="A844" s="53"/>
      <c r="B844" s="53"/>
      <c r="C844" s="53"/>
      <c r="D844" s="53"/>
      <c r="E844" s="53"/>
      <c r="G844" s="53"/>
      <c r="H844" s="53"/>
      <c r="I844" s="53"/>
      <c r="J844" s="53"/>
      <c r="K844" s="53"/>
      <c r="L844" s="53">
        <f t="shared" si="2"/>
        <v>757889.6</v>
      </c>
      <c r="M844" s="53">
        <f t="shared" si="3"/>
        <v>499639</v>
      </c>
      <c r="N844" s="53" t="b">
        <f t="shared" si="4"/>
        <v>1</v>
      </c>
      <c r="O844" s="51">
        <v>850.0</v>
      </c>
      <c r="P844" s="53"/>
      <c r="Q844" s="53"/>
      <c r="R844" s="53"/>
      <c r="S844" s="53"/>
      <c r="T844" s="53"/>
      <c r="U844" s="53"/>
      <c r="V844" s="53"/>
      <c r="W844" s="53"/>
      <c r="X844" s="53"/>
      <c r="Y844" s="53"/>
    </row>
    <row r="845">
      <c r="A845" s="53"/>
      <c r="B845" s="53"/>
      <c r="C845" s="53"/>
      <c r="D845" s="53"/>
      <c r="E845" s="53"/>
      <c r="G845" s="53"/>
      <c r="H845" s="53"/>
      <c r="I845" s="53"/>
      <c r="J845" s="53"/>
      <c r="K845" s="53"/>
      <c r="L845" s="53">
        <f t="shared" si="2"/>
        <v>758669</v>
      </c>
      <c r="M845" s="53">
        <f t="shared" si="3"/>
        <v>499876.8</v>
      </c>
      <c r="N845" s="53" t="b">
        <f t="shared" si="4"/>
        <v>1</v>
      </c>
      <c r="O845" s="51">
        <v>851.0</v>
      </c>
      <c r="P845" s="53"/>
      <c r="Q845" s="53"/>
      <c r="R845" s="53"/>
      <c r="S845" s="53"/>
      <c r="T845" s="53"/>
      <c r="U845" s="53"/>
      <c r="V845" s="53"/>
      <c r="W845" s="53"/>
      <c r="X845" s="53"/>
      <c r="Y845" s="53"/>
    </row>
    <row r="846">
      <c r="A846" s="53"/>
      <c r="B846" s="53"/>
      <c r="C846" s="53"/>
      <c r="D846" s="53"/>
      <c r="E846" s="53"/>
      <c r="G846" s="53"/>
      <c r="H846" s="53"/>
      <c r="I846" s="53"/>
      <c r="J846" s="53"/>
      <c r="K846" s="53"/>
      <c r="L846" s="53">
        <f t="shared" si="2"/>
        <v>759448.4</v>
      </c>
      <c r="M846" s="53">
        <f t="shared" si="3"/>
        <v>500114.6</v>
      </c>
      <c r="N846" s="53" t="b">
        <f t="shared" si="4"/>
        <v>1</v>
      </c>
      <c r="O846" s="51">
        <v>852.0</v>
      </c>
      <c r="P846" s="53"/>
      <c r="Q846" s="53"/>
      <c r="R846" s="53"/>
      <c r="S846" s="53"/>
      <c r="T846" s="53"/>
      <c r="U846" s="53"/>
      <c r="V846" s="53"/>
      <c r="W846" s="53"/>
      <c r="X846" s="53"/>
      <c r="Y846" s="53"/>
    </row>
    <row r="847">
      <c r="A847" s="53"/>
      <c r="B847" s="53"/>
      <c r="C847" s="53"/>
      <c r="D847" s="53"/>
      <c r="E847" s="53"/>
      <c r="G847" s="53"/>
      <c r="H847" s="53"/>
      <c r="I847" s="53"/>
      <c r="J847" s="53"/>
      <c r="K847" s="53"/>
      <c r="L847" s="53">
        <f t="shared" si="2"/>
        <v>760227.8</v>
      </c>
      <c r="M847" s="53">
        <f t="shared" si="3"/>
        <v>500352.4</v>
      </c>
      <c r="N847" s="53" t="b">
        <f t="shared" si="4"/>
        <v>1</v>
      </c>
      <c r="O847" s="51">
        <v>853.0</v>
      </c>
      <c r="P847" s="53"/>
      <c r="Q847" s="53"/>
      <c r="R847" s="53"/>
      <c r="S847" s="53"/>
      <c r="T847" s="53"/>
      <c r="U847" s="53"/>
      <c r="V847" s="53"/>
      <c r="W847" s="53"/>
      <c r="X847" s="53"/>
      <c r="Y847" s="53"/>
    </row>
    <row r="848">
      <c r="A848" s="53"/>
      <c r="B848" s="53"/>
      <c r="C848" s="53"/>
      <c r="D848" s="53"/>
      <c r="E848" s="53"/>
      <c r="G848" s="53"/>
      <c r="H848" s="53"/>
      <c r="I848" s="53"/>
      <c r="J848" s="53"/>
      <c r="K848" s="53"/>
      <c r="L848" s="53">
        <f t="shared" si="2"/>
        <v>761007.2</v>
      </c>
      <c r="M848" s="53">
        <f t="shared" si="3"/>
        <v>500590.2</v>
      </c>
      <c r="N848" s="53" t="b">
        <f t="shared" si="4"/>
        <v>1</v>
      </c>
      <c r="O848" s="51">
        <v>854.0</v>
      </c>
      <c r="P848" s="53"/>
      <c r="Q848" s="53"/>
      <c r="R848" s="53"/>
      <c r="S848" s="53"/>
      <c r="T848" s="53"/>
      <c r="U848" s="53"/>
      <c r="V848" s="53"/>
      <c r="W848" s="53"/>
      <c r="X848" s="53"/>
      <c r="Y848" s="53"/>
    </row>
    <row r="849">
      <c r="A849" s="53"/>
      <c r="B849" s="53"/>
      <c r="C849" s="53"/>
      <c r="D849" s="53"/>
      <c r="E849" s="53"/>
      <c r="G849" s="53"/>
      <c r="H849" s="53"/>
      <c r="I849" s="53"/>
      <c r="J849" s="53"/>
      <c r="K849" s="53"/>
      <c r="L849" s="53">
        <f t="shared" si="2"/>
        <v>761786.6</v>
      </c>
      <c r="M849" s="53">
        <f t="shared" si="3"/>
        <v>500828</v>
      </c>
      <c r="N849" s="53" t="b">
        <f t="shared" si="4"/>
        <v>1</v>
      </c>
      <c r="O849" s="51">
        <v>855.0</v>
      </c>
      <c r="P849" s="53"/>
      <c r="Q849" s="53"/>
      <c r="R849" s="53"/>
      <c r="S849" s="53"/>
      <c r="T849" s="53"/>
      <c r="U849" s="53"/>
      <c r="V849" s="53"/>
      <c r="W849" s="53"/>
      <c r="X849" s="53"/>
      <c r="Y849" s="53"/>
    </row>
    <row r="850">
      <c r="A850" s="53"/>
      <c r="B850" s="53"/>
      <c r="C850" s="53"/>
      <c r="D850" s="53"/>
      <c r="E850" s="53"/>
      <c r="G850" s="53"/>
      <c r="H850" s="53"/>
      <c r="I850" s="53"/>
      <c r="J850" s="53"/>
      <c r="K850" s="53"/>
      <c r="L850" s="53">
        <f t="shared" si="2"/>
        <v>762566</v>
      </c>
      <c r="M850" s="53">
        <f t="shared" si="3"/>
        <v>501065.8</v>
      </c>
      <c r="N850" s="53" t="b">
        <f t="shared" si="4"/>
        <v>1</v>
      </c>
      <c r="O850" s="51">
        <v>856.0</v>
      </c>
      <c r="P850" s="53"/>
      <c r="Q850" s="53"/>
      <c r="R850" s="53"/>
      <c r="S850" s="53"/>
      <c r="T850" s="53"/>
      <c r="U850" s="53"/>
      <c r="V850" s="53"/>
      <c r="W850" s="53"/>
      <c r="X850" s="53"/>
      <c r="Y850" s="53"/>
    </row>
    <row r="851">
      <c r="A851" s="53"/>
      <c r="B851" s="53"/>
      <c r="C851" s="53"/>
      <c r="D851" s="53"/>
      <c r="E851" s="53"/>
      <c r="G851" s="53"/>
      <c r="H851" s="53"/>
      <c r="I851" s="53"/>
      <c r="J851" s="53"/>
      <c r="K851" s="53"/>
      <c r="L851" s="53">
        <f t="shared" si="2"/>
        <v>763345.4</v>
      </c>
      <c r="M851" s="53">
        <f t="shared" si="3"/>
        <v>501303.6</v>
      </c>
      <c r="N851" s="53" t="b">
        <f t="shared" si="4"/>
        <v>1</v>
      </c>
      <c r="O851" s="51">
        <v>857.0</v>
      </c>
      <c r="P851" s="53"/>
      <c r="Q851" s="53"/>
      <c r="R851" s="53"/>
      <c r="S851" s="53"/>
      <c r="T851" s="53"/>
      <c r="U851" s="53"/>
      <c r="V851" s="53"/>
      <c r="W851" s="53"/>
      <c r="X851" s="53"/>
      <c r="Y851" s="53"/>
    </row>
    <row r="852">
      <c r="A852" s="53"/>
      <c r="B852" s="53"/>
      <c r="C852" s="53"/>
      <c r="D852" s="53"/>
      <c r="E852" s="53"/>
      <c r="G852" s="53"/>
      <c r="H852" s="53"/>
      <c r="I852" s="53"/>
      <c r="J852" s="53"/>
      <c r="K852" s="53"/>
      <c r="L852" s="53">
        <f t="shared" si="2"/>
        <v>764124.8</v>
      </c>
      <c r="M852" s="53">
        <f t="shared" si="3"/>
        <v>501541.4</v>
      </c>
      <c r="N852" s="53" t="b">
        <f t="shared" si="4"/>
        <v>1</v>
      </c>
      <c r="O852" s="51">
        <v>858.0</v>
      </c>
      <c r="P852" s="53"/>
      <c r="Q852" s="53"/>
      <c r="R852" s="53"/>
      <c r="S852" s="53"/>
      <c r="T852" s="53"/>
      <c r="U852" s="53"/>
      <c r="V852" s="53"/>
      <c r="W852" s="53"/>
      <c r="X852" s="53"/>
      <c r="Y852" s="53"/>
    </row>
    <row r="853">
      <c r="A853" s="53"/>
      <c r="B853" s="53"/>
      <c r="C853" s="53"/>
      <c r="D853" s="53"/>
      <c r="E853" s="53"/>
      <c r="G853" s="53"/>
      <c r="H853" s="53"/>
      <c r="I853" s="53"/>
      <c r="J853" s="53"/>
      <c r="K853" s="53"/>
      <c r="L853" s="53">
        <f t="shared" si="2"/>
        <v>764904.2</v>
      </c>
      <c r="M853" s="53">
        <f t="shared" si="3"/>
        <v>501779.2</v>
      </c>
      <c r="N853" s="53" t="b">
        <f t="shared" si="4"/>
        <v>1</v>
      </c>
      <c r="O853" s="51">
        <v>859.0</v>
      </c>
      <c r="P853" s="53"/>
      <c r="Q853" s="53"/>
      <c r="R853" s="53"/>
      <c r="S853" s="53"/>
      <c r="T853" s="53"/>
      <c r="U853" s="53"/>
      <c r="V853" s="53"/>
      <c r="W853" s="53"/>
      <c r="X853" s="53"/>
      <c r="Y853" s="53"/>
    </row>
    <row r="854">
      <c r="A854" s="53"/>
      <c r="B854" s="53"/>
      <c r="C854" s="53"/>
      <c r="D854" s="53"/>
      <c r="E854" s="53"/>
      <c r="G854" s="53"/>
      <c r="H854" s="53"/>
      <c r="I854" s="53"/>
      <c r="J854" s="53"/>
      <c r="K854" s="53"/>
      <c r="L854" s="53">
        <f t="shared" si="2"/>
        <v>765683.6</v>
      </c>
      <c r="M854" s="53">
        <f t="shared" si="3"/>
        <v>502017</v>
      </c>
      <c r="N854" s="53" t="b">
        <f t="shared" si="4"/>
        <v>1</v>
      </c>
      <c r="O854" s="51">
        <v>860.0</v>
      </c>
      <c r="P854" s="53"/>
      <c r="Q854" s="53"/>
      <c r="R854" s="53"/>
      <c r="S854" s="53"/>
      <c r="T854" s="53"/>
      <c r="U854" s="53"/>
      <c r="V854" s="53"/>
      <c r="W854" s="53"/>
      <c r="X854" s="53"/>
      <c r="Y854" s="53"/>
    </row>
    <row r="855">
      <c r="A855" s="53"/>
      <c r="B855" s="53"/>
      <c r="C855" s="53"/>
      <c r="D855" s="53"/>
      <c r="E855" s="53"/>
      <c r="G855" s="53"/>
      <c r="H855" s="53"/>
      <c r="I855" s="53"/>
      <c r="J855" s="53"/>
      <c r="K855" s="53"/>
      <c r="L855" s="53">
        <f t="shared" si="2"/>
        <v>766463</v>
      </c>
      <c r="M855" s="53">
        <f t="shared" si="3"/>
        <v>502254.8</v>
      </c>
      <c r="N855" s="53" t="b">
        <f t="shared" si="4"/>
        <v>1</v>
      </c>
      <c r="O855" s="51">
        <v>861.0</v>
      </c>
      <c r="P855" s="53"/>
      <c r="Q855" s="53"/>
      <c r="R855" s="53"/>
      <c r="S855" s="53"/>
      <c r="T855" s="53"/>
      <c r="U855" s="53"/>
      <c r="V855" s="53"/>
      <c r="W855" s="53"/>
      <c r="X855" s="53"/>
      <c r="Y855" s="53"/>
    </row>
    <row r="856">
      <c r="A856" s="53"/>
      <c r="B856" s="53"/>
      <c r="C856" s="53"/>
      <c r="D856" s="53"/>
      <c r="E856" s="53"/>
      <c r="G856" s="53"/>
      <c r="H856" s="53"/>
      <c r="I856" s="53"/>
      <c r="J856" s="53"/>
      <c r="K856" s="53"/>
      <c r="L856" s="53">
        <f t="shared" si="2"/>
        <v>767242.4</v>
      </c>
      <c r="M856" s="53">
        <f t="shared" si="3"/>
        <v>502492.6</v>
      </c>
      <c r="N856" s="53" t="b">
        <f t="shared" si="4"/>
        <v>1</v>
      </c>
      <c r="O856" s="51">
        <v>862.0</v>
      </c>
      <c r="P856" s="53"/>
      <c r="Q856" s="53"/>
      <c r="R856" s="53"/>
      <c r="S856" s="53"/>
      <c r="T856" s="53"/>
      <c r="U856" s="53"/>
      <c r="V856" s="53"/>
      <c r="W856" s="53"/>
      <c r="X856" s="53"/>
      <c r="Y856" s="53"/>
    </row>
    <row r="857">
      <c r="A857" s="53"/>
      <c r="B857" s="53"/>
      <c r="C857" s="53"/>
      <c r="D857" s="53"/>
      <c r="E857" s="53"/>
      <c r="G857" s="53"/>
      <c r="H857" s="53"/>
      <c r="I857" s="53"/>
      <c r="J857" s="53"/>
      <c r="K857" s="53"/>
      <c r="L857" s="53">
        <f t="shared" si="2"/>
        <v>768021.8</v>
      </c>
      <c r="M857" s="53">
        <f t="shared" si="3"/>
        <v>502730.4</v>
      </c>
      <c r="N857" s="53" t="b">
        <f t="shared" si="4"/>
        <v>1</v>
      </c>
      <c r="O857" s="51">
        <v>863.0</v>
      </c>
      <c r="P857" s="53"/>
      <c r="Q857" s="53"/>
      <c r="R857" s="53"/>
      <c r="S857" s="53"/>
      <c r="T857" s="53"/>
      <c r="U857" s="53"/>
      <c r="V857" s="53"/>
      <c r="W857" s="53"/>
      <c r="X857" s="53"/>
      <c r="Y857" s="53"/>
    </row>
    <row r="858">
      <c r="A858" s="53"/>
      <c r="B858" s="53"/>
      <c r="C858" s="53"/>
      <c r="D858" s="53"/>
      <c r="E858" s="53"/>
      <c r="G858" s="53"/>
      <c r="H858" s="53"/>
      <c r="I858" s="53"/>
      <c r="J858" s="53"/>
      <c r="K858" s="53"/>
      <c r="L858" s="53">
        <f t="shared" si="2"/>
        <v>768801.2</v>
      </c>
      <c r="M858" s="53">
        <f t="shared" si="3"/>
        <v>502968.2</v>
      </c>
      <c r="N858" s="53" t="b">
        <f t="shared" si="4"/>
        <v>1</v>
      </c>
      <c r="O858" s="51">
        <v>864.0</v>
      </c>
      <c r="P858" s="53"/>
      <c r="Q858" s="53"/>
      <c r="R858" s="53"/>
      <c r="S858" s="53"/>
      <c r="T858" s="53"/>
      <c r="U858" s="53"/>
      <c r="V858" s="53"/>
      <c r="W858" s="53"/>
      <c r="X858" s="53"/>
      <c r="Y858" s="53"/>
    </row>
    <row r="859">
      <c r="A859" s="53"/>
      <c r="B859" s="53"/>
      <c r="C859" s="53"/>
      <c r="D859" s="53"/>
      <c r="E859" s="53"/>
      <c r="G859" s="53"/>
      <c r="H859" s="53"/>
      <c r="I859" s="53"/>
      <c r="J859" s="53"/>
      <c r="K859" s="53"/>
      <c r="L859" s="53">
        <f t="shared" si="2"/>
        <v>769580.6</v>
      </c>
      <c r="M859" s="53">
        <f t="shared" si="3"/>
        <v>503206</v>
      </c>
      <c r="N859" s="53" t="b">
        <f t="shared" si="4"/>
        <v>1</v>
      </c>
      <c r="O859" s="51">
        <v>865.0</v>
      </c>
      <c r="P859" s="53"/>
      <c r="Q859" s="53"/>
      <c r="R859" s="53"/>
      <c r="S859" s="53"/>
      <c r="T859" s="53"/>
      <c r="U859" s="53"/>
      <c r="V859" s="53"/>
      <c r="W859" s="53"/>
      <c r="X859" s="53"/>
      <c r="Y859" s="53"/>
    </row>
    <row r="860">
      <c r="A860" s="53"/>
      <c r="B860" s="53"/>
      <c r="C860" s="53"/>
      <c r="D860" s="53"/>
      <c r="E860" s="53"/>
      <c r="G860" s="53"/>
      <c r="H860" s="53"/>
      <c r="I860" s="53"/>
      <c r="J860" s="53"/>
      <c r="K860" s="53"/>
      <c r="L860" s="53">
        <f t="shared" si="2"/>
        <v>770360</v>
      </c>
      <c r="M860" s="53">
        <f t="shared" si="3"/>
        <v>503443.8</v>
      </c>
      <c r="N860" s="53" t="b">
        <f t="shared" si="4"/>
        <v>1</v>
      </c>
      <c r="O860" s="51">
        <v>866.0</v>
      </c>
      <c r="P860" s="53"/>
      <c r="Q860" s="53"/>
      <c r="R860" s="53"/>
      <c r="S860" s="53"/>
      <c r="T860" s="53"/>
      <c r="U860" s="53"/>
      <c r="V860" s="53"/>
      <c r="W860" s="53"/>
      <c r="X860" s="53"/>
      <c r="Y860" s="53"/>
    </row>
    <row r="861">
      <c r="A861" s="53"/>
      <c r="B861" s="53"/>
      <c r="C861" s="53"/>
      <c r="D861" s="53"/>
      <c r="E861" s="53"/>
      <c r="G861" s="53"/>
      <c r="H861" s="53"/>
      <c r="I861" s="53"/>
      <c r="J861" s="53"/>
      <c r="K861" s="53"/>
      <c r="L861" s="53">
        <f t="shared" si="2"/>
        <v>771139.4</v>
      </c>
      <c r="M861" s="53">
        <f t="shared" si="3"/>
        <v>503681.6</v>
      </c>
      <c r="N861" s="53" t="b">
        <f t="shared" si="4"/>
        <v>1</v>
      </c>
      <c r="O861" s="51">
        <v>867.0</v>
      </c>
      <c r="P861" s="53"/>
      <c r="Q861" s="53"/>
      <c r="R861" s="53"/>
      <c r="S861" s="53"/>
      <c r="T861" s="53"/>
      <c r="U861" s="53"/>
      <c r="V861" s="53"/>
      <c r="W861" s="53"/>
      <c r="X861" s="53"/>
      <c r="Y861" s="53"/>
    </row>
    <row r="862">
      <c r="A862" s="53"/>
      <c r="B862" s="53"/>
      <c r="C862" s="53"/>
      <c r="D862" s="53"/>
      <c r="E862" s="53"/>
      <c r="G862" s="53"/>
      <c r="H862" s="53"/>
      <c r="I862" s="53"/>
      <c r="J862" s="53"/>
      <c r="K862" s="53"/>
      <c r="L862" s="53">
        <f t="shared" si="2"/>
        <v>771918.8</v>
      </c>
      <c r="M862" s="53">
        <f t="shared" si="3"/>
        <v>503919.4</v>
      </c>
      <c r="N862" s="53" t="b">
        <f t="shared" si="4"/>
        <v>1</v>
      </c>
      <c r="O862" s="51">
        <v>868.0</v>
      </c>
      <c r="P862" s="53"/>
      <c r="Q862" s="53"/>
      <c r="R862" s="53"/>
      <c r="S862" s="53"/>
      <c r="T862" s="53"/>
      <c r="U862" s="53"/>
      <c r="V862" s="53"/>
      <c r="W862" s="53"/>
      <c r="X862" s="53"/>
      <c r="Y862" s="53"/>
    </row>
    <row r="863">
      <c r="A863" s="53"/>
      <c r="B863" s="53"/>
      <c r="C863" s="53"/>
      <c r="D863" s="53"/>
      <c r="E863" s="53"/>
      <c r="G863" s="53"/>
      <c r="H863" s="53"/>
      <c r="I863" s="53"/>
      <c r="J863" s="53"/>
      <c r="K863" s="53"/>
      <c r="L863" s="53">
        <f t="shared" si="2"/>
        <v>772698.2</v>
      </c>
      <c r="M863" s="53">
        <f t="shared" si="3"/>
        <v>504157.2</v>
      </c>
      <c r="N863" s="53" t="b">
        <f t="shared" si="4"/>
        <v>1</v>
      </c>
      <c r="O863" s="51">
        <v>869.0</v>
      </c>
      <c r="P863" s="53"/>
      <c r="Q863" s="53"/>
      <c r="R863" s="53"/>
      <c r="S863" s="53"/>
      <c r="T863" s="53"/>
      <c r="U863" s="53"/>
      <c r="V863" s="53"/>
      <c r="W863" s="53"/>
      <c r="X863" s="53"/>
      <c r="Y863" s="53"/>
    </row>
    <row r="864">
      <c r="A864" s="53"/>
      <c r="B864" s="53"/>
      <c r="C864" s="53"/>
      <c r="D864" s="53"/>
      <c r="E864" s="53"/>
      <c r="G864" s="53"/>
      <c r="H864" s="53"/>
      <c r="I864" s="53"/>
      <c r="J864" s="53"/>
      <c r="K864" s="53"/>
      <c r="L864" s="53">
        <f t="shared" si="2"/>
        <v>773477.6</v>
      </c>
      <c r="M864" s="53">
        <f t="shared" si="3"/>
        <v>504395</v>
      </c>
      <c r="N864" s="53" t="b">
        <f t="shared" si="4"/>
        <v>1</v>
      </c>
      <c r="O864" s="51">
        <v>870.0</v>
      </c>
      <c r="P864" s="53"/>
      <c r="Q864" s="53"/>
      <c r="R864" s="53"/>
      <c r="S864" s="53"/>
      <c r="T864" s="53"/>
      <c r="U864" s="53"/>
      <c r="V864" s="53"/>
      <c r="W864" s="53"/>
      <c r="X864" s="53"/>
      <c r="Y864" s="53"/>
    </row>
    <row r="865">
      <c r="A865" s="53"/>
      <c r="B865" s="53"/>
      <c r="C865" s="53"/>
      <c r="D865" s="53"/>
      <c r="E865" s="53"/>
      <c r="G865" s="53"/>
      <c r="H865" s="53"/>
      <c r="I865" s="53"/>
      <c r="J865" s="53"/>
      <c r="K865" s="53"/>
      <c r="L865" s="53">
        <f t="shared" si="2"/>
        <v>774257</v>
      </c>
      <c r="M865" s="53">
        <f t="shared" si="3"/>
        <v>504632.8</v>
      </c>
      <c r="N865" s="53" t="b">
        <f t="shared" si="4"/>
        <v>1</v>
      </c>
      <c r="O865" s="51">
        <v>871.0</v>
      </c>
      <c r="P865" s="53"/>
      <c r="Q865" s="53"/>
      <c r="R865" s="53"/>
      <c r="S865" s="53"/>
      <c r="T865" s="53"/>
      <c r="U865" s="53"/>
      <c r="V865" s="53"/>
      <c r="W865" s="53"/>
      <c r="X865" s="53"/>
      <c r="Y865" s="53"/>
    </row>
    <row r="866">
      <c r="A866" s="53"/>
      <c r="B866" s="53"/>
      <c r="C866" s="53"/>
      <c r="D866" s="53"/>
      <c r="E866" s="53"/>
      <c r="G866" s="53"/>
      <c r="H866" s="53"/>
      <c r="I866" s="53"/>
      <c r="J866" s="53"/>
      <c r="K866" s="53"/>
      <c r="L866" s="53">
        <f t="shared" si="2"/>
        <v>775036.4</v>
      </c>
      <c r="M866" s="53">
        <f t="shared" si="3"/>
        <v>504870.6</v>
      </c>
      <c r="N866" s="53" t="b">
        <f t="shared" si="4"/>
        <v>1</v>
      </c>
      <c r="O866" s="51">
        <v>872.0</v>
      </c>
      <c r="P866" s="53"/>
      <c r="Q866" s="53"/>
      <c r="R866" s="53"/>
      <c r="S866" s="53"/>
      <c r="T866" s="53"/>
      <c r="U866" s="53"/>
      <c r="V866" s="53"/>
      <c r="W866" s="53"/>
      <c r="X866" s="53"/>
      <c r="Y866" s="53"/>
    </row>
    <row r="867">
      <c r="A867" s="53"/>
      <c r="B867" s="53"/>
      <c r="C867" s="53"/>
      <c r="D867" s="53"/>
      <c r="E867" s="53"/>
      <c r="G867" s="53"/>
      <c r="H867" s="53"/>
      <c r="I867" s="53"/>
      <c r="J867" s="53"/>
      <c r="K867" s="53"/>
      <c r="L867" s="53">
        <f t="shared" si="2"/>
        <v>775815.8</v>
      </c>
      <c r="M867" s="53">
        <f t="shared" si="3"/>
        <v>505108.4</v>
      </c>
      <c r="N867" s="53" t="b">
        <f t="shared" si="4"/>
        <v>1</v>
      </c>
      <c r="O867" s="51">
        <v>873.0</v>
      </c>
      <c r="P867" s="53"/>
      <c r="Q867" s="53"/>
      <c r="R867" s="53"/>
      <c r="S867" s="53"/>
      <c r="T867" s="53"/>
      <c r="U867" s="53"/>
      <c r="V867" s="53"/>
      <c r="W867" s="53"/>
      <c r="X867" s="53"/>
      <c r="Y867" s="53"/>
    </row>
    <row r="868">
      <c r="A868" s="53"/>
      <c r="B868" s="53"/>
      <c r="C868" s="53"/>
      <c r="D868" s="53"/>
      <c r="E868" s="53"/>
      <c r="G868" s="53"/>
      <c r="H868" s="53"/>
      <c r="I868" s="53"/>
      <c r="J868" s="53"/>
      <c r="K868" s="53"/>
      <c r="L868" s="53">
        <f t="shared" si="2"/>
        <v>776595.2</v>
      </c>
      <c r="M868" s="53">
        <f t="shared" si="3"/>
        <v>505346.2</v>
      </c>
      <c r="N868" s="53" t="b">
        <f t="shared" si="4"/>
        <v>1</v>
      </c>
      <c r="O868" s="51">
        <v>874.0</v>
      </c>
      <c r="P868" s="53"/>
      <c r="Q868" s="53"/>
      <c r="R868" s="53"/>
      <c r="S868" s="53"/>
      <c r="T868" s="53"/>
      <c r="U868" s="53"/>
      <c r="V868" s="53"/>
      <c r="W868" s="53"/>
      <c r="X868" s="53"/>
      <c r="Y868" s="53"/>
    </row>
    <row r="869">
      <c r="A869" s="53"/>
      <c r="B869" s="53"/>
      <c r="C869" s="53"/>
      <c r="D869" s="53"/>
      <c r="E869" s="53"/>
      <c r="G869" s="53"/>
      <c r="H869" s="53"/>
      <c r="I869" s="53"/>
      <c r="J869" s="53"/>
      <c r="K869" s="53"/>
      <c r="L869" s="53">
        <f t="shared" si="2"/>
        <v>777374.6</v>
      </c>
      <c r="M869" s="53">
        <f t="shared" si="3"/>
        <v>505584</v>
      </c>
      <c r="N869" s="53" t="b">
        <f t="shared" si="4"/>
        <v>1</v>
      </c>
      <c r="O869" s="51">
        <v>875.0</v>
      </c>
      <c r="P869" s="53"/>
      <c r="Q869" s="53"/>
      <c r="R869" s="53"/>
      <c r="S869" s="53"/>
      <c r="T869" s="53"/>
      <c r="U869" s="53"/>
      <c r="V869" s="53"/>
      <c r="W869" s="53"/>
      <c r="X869" s="53"/>
      <c r="Y869" s="53"/>
    </row>
    <row r="870">
      <c r="A870" s="53"/>
      <c r="B870" s="53"/>
      <c r="C870" s="53"/>
      <c r="D870" s="53"/>
      <c r="E870" s="53"/>
      <c r="G870" s="53"/>
      <c r="H870" s="53"/>
      <c r="I870" s="53"/>
      <c r="J870" s="53"/>
      <c r="K870" s="53"/>
      <c r="L870" s="53">
        <f t="shared" si="2"/>
        <v>778154</v>
      </c>
      <c r="M870" s="53">
        <f t="shared" si="3"/>
        <v>505821.8</v>
      </c>
      <c r="N870" s="53" t="b">
        <f t="shared" si="4"/>
        <v>1</v>
      </c>
      <c r="O870" s="51">
        <v>876.0</v>
      </c>
      <c r="P870" s="53"/>
      <c r="Q870" s="53"/>
      <c r="R870" s="53"/>
      <c r="S870" s="53"/>
      <c r="T870" s="53"/>
      <c r="U870" s="53"/>
      <c r="V870" s="53"/>
      <c r="W870" s="53"/>
      <c r="X870" s="53"/>
      <c r="Y870" s="53"/>
    </row>
    <row r="871">
      <c r="A871" s="53"/>
      <c r="B871" s="53"/>
      <c r="C871" s="53"/>
      <c r="D871" s="53"/>
      <c r="E871" s="53"/>
      <c r="G871" s="53"/>
      <c r="H871" s="53"/>
      <c r="I871" s="53"/>
      <c r="J871" s="53"/>
      <c r="K871" s="53"/>
      <c r="L871" s="53">
        <f t="shared" si="2"/>
        <v>778933.4</v>
      </c>
      <c r="M871" s="53">
        <f t="shared" si="3"/>
        <v>506059.6</v>
      </c>
      <c r="N871" s="53" t="b">
        <f t="shared" si="4"/>
        <v>1</v>
      </c>
      <c r="O871" s="51">
        <v>877.0</v>
      </c>
      <c r="P871" s="53"/>
      <c r="Q871" s="53"/>
      <c r="R871" s="53"/>
      <c r="S871" s="53"/>
      <c r="T871" s="53"/>
      <c r="U871" s="53"/>
      <c r="V871" s="53"/>
      <c r="W871" s="53"/>
      <c r="X871" s="53"/>
      <c r="Y871" s="53"/>
    </row>
    <row r="872">
      <c r="A872" s="53"/>
      <c r="B872" s="53"/>
      <c r="C872" s="53"/>
      <c r="D872" s="53"/>
      <c r="E872" s="53"/>
      <c r="G872" s="53"/>
      <c r="H872" s="53"/>
      <c r="I872" s="53"/>
      <c r="J872" s="53"/>
      <c r="K872" s="53"/>
      <c r="L872" s="53">
        <f t="shared" si="2"/>
        <v>779712.8</v>
      </c>
      <c r="M872" s="53">
        <f t="shared" si="3"/>
        <v>506297.4</v>
      </c>
      <c r="N872" s="53" t="b">
        <f t="shared" si="4"/>
        <v>1</v>
      </c>
      <c r="O872" s="51">
        <v>878.0</v>
      </c>
      <c r="P872" s="53"/>
      <c r="Q872" s="53"/>
      <c r="R872" s="53"/>
      <c r="S872" s="53"/>
      <c r="T872" s="53"/>
      <c r="U872" s="53"/>
      <c r="V872" s="53"/>
      <c r="W872" s="53"/>
      <c r="X872" s="53"/>
      <c r="Y872" s="53"/>
    </row>
    <row r="873">
      <c r="A873" s="53"/>
      <c r="B873" s="53"/>
      <c r="C873" s="53"/>
      <c r="D873" s="53"/>
      <c r="E873" s="53"/>
      <c r="G873" s="53"/>
      <c r="H873" s="53"/>
      <c r="I873" s="53"/>
      <c r="J873" s="53"/>
      <c r="K873" s="53"/>
      <c r="L873" s="53">
        <f t="shared" si="2"/>
        <v>780492.2</v>
      </c>
      <c r="M873" s="53">
        <f t="shared" si="3"/>
        <v>506535.2</v>
      </c>
      <c r="N873" s="53" t="b">
        <f t="shared" si="4"/>
        <v>1</v>
      </c>
      <c r="O873" s="51">
        <v>879.0</v>
      </c>
      <c r="P873" s="53"/>
      <c r="Q873" s="53"/>
      <c r="R873" s="53"/>
      <c r="S873" s="53"/>
      <c r="T873" s="53"/>
      <c r="U873" s="53"/>
      <c r="V873" s="53"/>
      <c r="W873" s="53"/>
      <c r="X873" s="53"/>
      <c r="Y873" s="53"/>
    </row>
    <row r="874">
      <c r="A874" s="53"/>
      <c r="B874" s="53"/>
      <c r="C874" s="53"/>
      <c r="D874" s="53"/>
      <c r="E874" s="53"/>
      <c r="G874" s="53"/>
      <c r="H874" s="53"/>
      <c r="I874" s="53"/>
      <c r="J874" s="53"/>
      <c r="K874" s="53"/>
      <c r="L874" s="53">
        <f t="shared" si="2"/>
        <v>781271.6</v>
      </c>
      <c r="M874" s="53">
        <f t="shared" si="3"/>
        <v>506773</v>
      </c>
      <c r="N874" s="53" t="b">
        <f t="shared" si="4"/>
        <v>1</v>
      </c>
      <c r="O874" s="51">
        <v>880.0</v>
      </c>
      <c r="P874" s="53"/>
      <c r="Q874" s="53"/>
      <c r="R874" s="53"/>
      <c r="S874" s="53"/>
      <c r="T874" s="53"/>
      <c r="U874" s="53"/>
      <c r="V874" s="53"/>
      <c r="W874" s="53"/>
      <c r="X874" s="53"/>
      <c r="Y874" s="53"/>
    </row>
    <row r="875">
      <c r="A875" s="53"/>
      <c r="B875" s="53"/>
      <c r="C875" s="53"/>
      <c r="D875" s="53"/>
      <c r="E875" s="53"/>
      <c r="G875" s="53"/>
      <c r="H875" s="53"/>
      <c r="I875" s="53"/>
      <c r="J875" s="53"/>
      <c r="K875" s="53"/>
      <c r="L875" s="53">
        <f t="shared" si="2"/>
        <v>782051</v>
      </c>
      <c r="M875" s="53">
        <f t="shared" si="3"/>
        <v>507010.8</v>
      </c>
      <c r="N875" s="53" t="b">
        <f t="shared" si="4"/>
        <v>1</v>
      </c>
      <c r="O875" s="51">
        <v>881.0</v>
      </c>
      <c r="P875" s="53"/>
      <c r="Q875" s="53"/>
      <c r="R875" s="53"/>
      <c r="S875" s="53"/>
      <c r="T875" s="53"/>
      <c r="U875" s="53"/>
      <c r="V875" s="53"/>
      <c r="W875" s="53"/>
      <c r="X875" s="53"/>
      <c r="Y875" s="53"/>
    </row>
    <row r="876">
      <c r="A876" s="53"/>
      <c r="B876" s="53"/>
      <c r="C876" s="53"/>
      <c r="D876" s="53"/>
      <c r="E876" s="53"/>
      <c r="G876" s="53"/>
      <c r="H876" s="53"/>
      <c r="I876" s="53"/>
      <c r="J876" s="53"/>
      <c r="K876" s="53"/>
      <c r="L876" s="53">
        <f t="shared" si="2"/>
        <v>782830.4</v>
      </c>
      <c r="M876" s="53">
        <f t="shared" si="3"/>
        <v>507248.6</v>
      </c>
      <c r="N876" s="53" t="b">
        <f t="shared" si="4"/>
        <v>1</v>
      </c>
      <c r="O876" s="51">
        <v>882.0</v>
      </c>
      <c r="P876" s="53"/>
      <c r="Q876" s="53"/>
      <c r="R876" s="53"/>
      <c r="S876" s="53"/>
      <c r="T876" s="53"/>
      <c r="U876" s="53"/>
      <c r="V876" s="53"/>
      <c r="W876" s="53"/>
      <c r="X876" s="53"/>
      <c r="Y876" s="53"/>
    </row>
    <row r="877">
      <c r="A877" s="53"/>
      <c r="B877" s="53"/>
      <c r="C877" s="53"/>
      <c r="D877" s="53"/>
      <c r="E877" s="53"/>
      <c r="G877" s="53"/>
      <c r="H877" s="53"/>
      <c r="I877" s="53"/>
      <c r="J877" s="53"/>
      <c r="K877" s="53"/>
      <c r="L877" s="53">
        <f t="shared" si="2"/>
        <v>783609.8</v>
      </c>
      <c r="M877" s="53">
        <f t="shared" si="3"/>
        <v>507486.4</v>
      </c>
      <c r="N877" s="53" t="b">
        <f t="shared" si="4"/>
        <v>1</v>
      </c>
      <c r="O877" s="51">
        <v>883.0</v>
      </c>
      <c r="P877" s="53"/>
      <c r="Q877" s="53"/>
      <c r="R877" s="53"/>
      <c r="S877" s="53"/>
      <c r="T877" s="53"/>
      <c r="U877" s="53"/>
      <c r="V877" s="53"/>
      <c r="W877" s="53"/>
      <c r="X877" s="53"/>
      <c r="Y877" s="53"/>
    </row>
    <row r="878">
      <c r="A878" s="53"/>
      <c r="B878" s="53"/>
      <c r="C878" s="53"/>
      <c r="D878" s="53"/>
      <c r="E878" s="53"/>
      <c r="G878" s="53"/>
      <c r="H878" s="53"/>
      <c r="I878" s="53"/>
      <c r="J878" s="53"/>
      <c r="K878" s="53"/>
      <c r="L878" s="53">
        <f t="shared" si="2"/>
        <v>784389.2</v>
      </c>
      <c r="M878" s="53">
        <f t="shared" si="3"/>
        <v>507724.2</v>
      </c>
      <c r="N878" s="53" t="b">
        <f t="shared" si="4"/>
        <v>1</v>
      </c>
      <c r="O878" s="51">
        <v>884.0</v>
      </c>
      <c r="P878" s="53"/>
      <c r="Q878" s="53"/>
      <c r="R878" s="53"/>
      <c r="S878" s="53"/>
      <c r="T878" s="53"/>
      <c r="U878" s="53"/>
      <c r="V878" s="53"/>
      <c r="W878" s="53"/>
      <c r="X878" s="53"/>
      <c r="Y878" s="53"/>
    </row>
    <row r="879">
      <c r="A879" s="53"/>
      <c r="B879" s="53"/>
      <c r="C879" s="53"/>
      <c r="D879" s="53"/>
      <c r="E879" s="53"/>
      <c r="G879" s="53"/>
      <c r="H879" s="53"/>
      <c r="I879" s="53"/>
      <c r="J879" s="53"/>
      <c r="K879" s="53"/>
      <c r="L879" s="53">
        <f t="shared" si="2"/>
        <v>785168.6</v>
      </c>
      <c r="M879" s="53">
        <f t="shared" si="3"/>
        <v>507962</v>
      </c>
      <c r="N879" s="53" t="b">
        <f t="shared" si="4"/>
        <v>1</v>
      </c>
      <c r="O879" s="51">
        <v>885.0</v>
      </c>
      <c r="P879" s="53"/>
      <c r="Q879" s="53"/>
      <c r="R879" s="53"/>
      <c r="S879" s="53"/>
      <c r="T879" s="53"/>
      <c r="U879" s="53"/>
      <c r="V879" s="53"/>
      <c r="W879" s="53"/>
      <c r="X879" s="53"/>
      <c r="Y879" s="53"/>
    </row>
    <row r="880">
      <c r="A880" s="53"/>
      <c r="B880" s="53"/>
      <c r="C880" s="53"/>
      <c r="D880" s="53"/>
      <c r="E880" s="53"/>
      <c r="G880" s="53"/>
      <c r="H880" s="53"/>
      <c r="I880" s="53"/>
      <c r="J880" s="53"/>
      <c r="K880" s="53"/>
      <c r="L880" s="53">
        <f t="shared" si="2"/>
        <v>785948</v>
      </c>
      <c r="M880" s="53">
        <f t="shared" si="3"/>
        <v>508199.8</v>
      </c>
      <c r="N880" s="53" t="b">
        <f t="shared" si="4"/>
        <v>1</v>
      </c>
      <c r="O880" s="51">
        <v>886.0</v>
      </c>
      <c r="P880" s="53"/>
      <c r="Q880" s="53"/>
      <c r="R880" s="53"/>
      <c r="S880" s="53"/>
      <c r="T880" s="53"/>
      <c r="U880" s="53"/>
      <c r="V880" s="53"/>
      <c r="W880" s="53"/>
      <c r="X880" s="53"/>
      <c r="Y880" s="53"/>
    </row>
    <row r="881">
      <c r="A881" s="53"/>
      <c r="B881" s="53"/>
      <c r="C881" s="53"/>
      <c r="D881" s="53"/>
      <c r="E881" s="53"/>
      <c r="G881" s="53"/>
      <c r="H881" s="53"/>
      <c r="I881" s="53"/>
      <c r="J881" s="53"/>
      <c r="K881" s="53"/>
      <c r="L881" s="53">
        <f t="shared" si="2"/>
        <v>786727.4</v>
      </c>
      <c r="M881" s="53">
        <f t="shared" si="3"/>
        <v>508437.6</v>
      </c>
      <c r="N881" s="53" t="b">
        <f t="shared" si="4"/>
        <v>1</v>
      </c>
      <c r="O881" s="51">
        <v>887.0</v>
      </c>
      <c r="P881" s="53"/>
      <c r="Q881" s="53"/>
      <c r="R881" s="53"/>
      <c r="S881" s="53"/>
      <c r="T881" s="53"/>
      <c r="U881" s="53"/>
      <c r="V881" s="53"/>
      <c r="W881" s="53"/>
      <c r="X881" s="53"/>
      <c r="Y881" s="53"/>
    </row>
    <row r="882">
      <c r="A882" s="53"/>
      <c r="B882" s="53"/>
      <c r="C882" s="53"/>
      <c r="D882" s="53"/>
      <c r="E882" s="53"/>
      <c r="G882" s="53"/>
      <c r="H882" s="53"/>
      <c r="I882" s="53"/>
      <c r="J882" s="53"/>
      <c r="K882" s="53"/>
      <c r="L882" s="53">
        <f t="shared" si="2"/>
        <v>787506.8</v>
      </c>
      <c r="M882" s="53">
        <f t="shared" si="3"/>
        <v>508675.4</v>
      </c>
      <c r="N882" s="53" t="b">
        <f t="shared" si="4"/>
        <v>1</v>
      </c>
      <c r="O882" s="51">
        <v>888.0</v>
      </c>
      <c r="P882" s="53"/>
      <c r="Q882" s="53"/>
      <c r="R882" s="53"/>
      <c r="S882" s="53"/>
      <c r="T882" s="53"/>
      <c r="U882" s="53"/>
      <c r="V882" s="53"/>
      <c r="W882" s="53"/>
      <c r="X882" s="53"/>
      <c r="Y882" s="53"/>
    </row>
    <row r="883">
      <c r="A883" s="53"/>
      <c r="B883" s="53"/>
      <c r="C883" s="53"/>
      <c r="D883" s="53"/>
      <c r="E883" s="53"/>
      <c r="G883" s="53"/>
      <c r="H883" s="53"/>
      <c r="I883" s="53"/>
      <c r="J883" s="53"/>
      <c r="K883" s="53"/>
      <c r="L883" s="53">
        <f t="shared" si="2"/>
        <v>788286.2</v>
      </c>
      <c r="M883" s="53">
        <f t="shared" si="3"/>
        <v>508913.2</v>
      </c>
      <c r="N883" s="53" t="b">
        <f t="shared" si="4"/>
        <v>1</v>
      </c>
      <c r="O883" s="51">
        <v>889.0</v>
      </c>
      <c r="P883" s="53"/>
      <c r="Q883" s="53"/>
      <c r="R883" s="53"/>
      <c r="S883" s="53"/>
      <c r="T883" s="53"/>
      <c r="U883" s="53"/>
      <c r="V883" s="53"/>
      <c r="W883" s="53"/>
      <c r="X883" s="53"/>
      <c r="Y883" s="53"/>
    </row>
    <row r="884">
      <c r="A884" s="53"/>
      <c r="B884" s="53"/>
      <c r="C884" s="53"/>
      <c r="D884" s="53"/>
      <c r="E884" s="53"/>
      <c r="G884" s="53"/>
      <c r="H884" s="53"/>
      <c r="I884" s="53"/>
      <c r="J884" s="53"/>
      <c r="K884" s="53"/>
      <c r="L884" s="53">
        <f t="shared" si="2"/>
        <v>789065.6</v>
      </c>
      <c r="M884" s="53">
        <f t="shared" si="3"/>
        <v>509151</v>
      </c>
      <c r="N884" s="53" t="b">
        <f t="shared" si="4"/>
        <v>1</v>
      </c>
      <c r="O884" s="51">
        <v>890.0</v>
      </c>
      <c r="P884" s="53"/>
      <c r="Q884" s="53"/>
      <c r="R884" s="53"/>
      <c r="S884" s="53"/>
      <c r="T884" s="53"/>
      <c r="U884" s="53"/>
      <c r="V884" s="53"/>
      <c r="W884" s="53"/>
      <c r="X884" s="53"/>
      <c r="Y884" s="53"/>
    </row>
    <row r="885">
      <c r="A885" s="53"/>
      <c r="B885" s="53"/>
      <c r="C885" s="53"/>
      <c r="D885" s="53"/>
      <c r="E885" s="53"/>
      <c r="G885" s="53"/>
      <c r="H885" s="53"/>
      <c r="I885" s="53"/>
      <c r="J885" s="53"/>
      <c r="K885" s="53"/>
      <c r="L885" s="53">
        <f t="shared" si="2"/>
        <v>789845</v>
      </c>
      <c r="M885" s="53">
        <f t="shared" si="3"/>
        <v>509388.8</v>
      </c>
      <c r="N885" s="53" t="b">
        <f t="shared" si="4"/>
        <v>1</v>
      </c>
      <c r="O885" s="51">
        <v>891.0</v>
      </c>
      <c r="P885" s="53"/>
      <c r="Q885" s="53"/>
      <c r="R885" s="53"/>
      <c r="S885" s="53"/>
      <c r="T885" s="53"/>
      <c r="U885" s="53"/>
      <c r="V885" s="53"/>
      <c r="W885" s="53"/>
      <c r="X885" s="53"/>
      <c r="Y885" s="53"/>
    </row>
    <row r="886">
      <c r="A886" s="53"/>
      <c r="B886" s="53"/>
      <c r="C886" s="53"/>
      <c r="D886" s="53"/>
      <c r="E886" s="53"/>
      <c r="G886" s="53"/>
      <c r="H886" s="53"/>
      <c r="I886" s="53"/>
      <c r="J886" s="53"/>
      <c r="K886" s="53"/>
      <c r="L886" s="53">
        <f t="shared" si="2"/>
        <v>790624.4</v>
      </c>
      <c r="M886" s="53">
        <f t="shared" si="3"/>
        <v>509626.6</v>
      </c>
      <c r="N886" s="53" t="b">
        <f t="shared" si="4"/>
        <v>1</v>
      </c>
      <c r="O886" s="51">
        <v>892.0</v>
      </c>
      <c r="P886" s="53"/>
      <c r="Q886" s="53"/>
      <c r="R886" s="53"/>
      <c r="S886" s="53"/>
      <c r="T886" s="53"/>
      <c r="U886" s="53"/>
      <c r="V886" s="53"/>
      <c r="W886" s="53"/>
      <c r="X886" s="53"/>
      <c r="Y886" s="53"/>
    </row>
    <row r="887">
      <c r="A887" s="53"/>
      <c r="B887" s="53"/>
      <c r="C887" s="53"/>
      <c r="D887" s="53"/>
      <c r="E887" s="53"/>
      <c r="G887" s="53"/>
      <c r="H887" s="53"/>
      <c r="I887" s="53"/>
      <c r="J887" s="53"/>
      <c r="K887" s="53"/>
      <c r="L887" s="53">
        <f t="shared" si="2"/>
        <v>791403.8</v>
      </c>
      <c r="M887" s="53">
        <f t="shared" si="3"/>
        <v>509864.4</v>
      </c>
      <c r="N887" s="53" t="b">
        <f t="shared" si="4"/>
        <v>1</v>
      </c>
      <c r="O887" s="51">
        <v>893.0</v>
      </c>
      <c r="P887" s="53"/>
      <c r="Q887" s="53"/>
      <c r="R887" s="53"/>
      <c r="S887" s="53"/>
      <c r="T887" s="53"/>
      <c r="U887" s="53"/>
      <c r="V887" s="53"/>
      <c r="W887" s="53"/>
      <c r="X887" s="53"/>
      <c r="Y887" s="53"/>
    </row>
    <row r="888">
      <c r="A888" s="53"/>
      <c r="B888" s="53"/>
      <c r="C888" s="53"/>
      <c r="D888" s="53"/>
      <c r="E888" s="53"/>
      <c r="G888" s="53"/>
      <c r="H888" s="53"/>
      <c r="I888" s="53"/>
      <c r="J888" s="53"/>
      <c r="K888" s="53"/>
      <c r="L888" s="53">
        <f t="shared" si="2"/>
        <v>792183.2</v>
      </c>
      <c r="M888" s="53">
        <f t="shared" si="3"/>
        <v>510102.2</v>
      </c>
      <c r="N888" s="53" t="b">
        <f t="shared" si="4"/>
        <v>1</v>
      </c>
      <c r="O888" s="51">
        <v>894.0</v>
      </c>
      <c r="P888" s="53"/>
      <c r="Q888" s="53"/>
      <c r="R888" s="53"/>
      <c r="S888" s="53"/>
      <c r="T888" s="53"/>
      <c r="U888" s="53"/>
      <c r="V888" s="53"/>
      <c r="W888" s="53"/>
      <c r="X888" s="53"/>
      <c r="Y888" s="53"/>
    </row>
    <row r="889">
      <c r="A889" s="53"/>
      <c r="B889" s="53"/>
      <c r="C889" s="53"/>
      <c r="D889" s="53"/>
      <c r="E889" s="53"/>
      <c r="G889" s="53"/>
      <c r="H889" s="53"/>
      <c r="I889" s="53"/>
      <c r="J889" s="53"/>
      <c r="K889" s="53"/>
      <c r="L889" s="53">
        <f t="shared" si="2"/>
        <v>792962.6</v>
      </c>
      <c r="M889" s="53">
        <f t="shared" si="3"/>
        <v>510340</v>
      </c>
      <c r="N889" s="53" t="b">
        <f t="shared" si="4"/>
        <v>1</v>
      </c>
      <c r="O889" s="51">
        <v>895.0</v>
      </c>
      <c r="P889" s="53"/>
      <c r="Q889" s="53"/>
      <c r="R889" s="53"/>
      <c r="S889" s="53"/>
      <c r="T889" s="53"/>
      <c r="U889" s="53"/>
      <c r="V889" s="53"/>
      <c r="W889" s="53"/>
      <c r="X889" s="53"/>
      <c r="Y889" s="53"/>
    </row>
    <row r="890">
      <c r="A890" s="53"/>
      <c r="B890" s="53"/>
      <c r="C890" s="53"/>
      <c r="D890" s="53"/>
      <c r="E890" s="53"/>
      <c r="G890" s="53"/>
      <c r="H890" s="53"/>
      <c r="I890" s="53"/>
      <c r="J890" s="53"/>
      <c r="K890" s="53"/>
      <c r="L890" s="53">
        <f t="shared" si="2"/>
        <v>793742</v>
      </c>
      <c r="M890" s="53">
        <f t="shared" si="3"/>
        <v>510577.8</v>
      </c>
      <c r="N890" s="53" t="b">
        <f t="shared" si="4"/>
        <v>1</v>
      </c>
      <c r="O890" s="51">
        <v>896.0</v>
      </c>
      <c r="P890" s="53"/>
      <c r="Q890" s="53"/>
      <c r="R890" s="53"/>
      <c r="S890" s="53"/>
      <c r="T890" s="53"/>
      <c r="U890" s="53"/>
      <c r="V890" s="53"/>
      <c r="W890" s="53"/>
      <c r="X890" s="53"/>
      <c r="Y890" s="53"/>
    </row>
    <row r="891">
      <c r="A891" s="53"/>
      <c r="B891" s="53"/>
      <c r="C891" s="53"/>
      <c r="D891" s="53"/>
      <c r="E891" s="53"/>
      <c r="G891" s="53"/>
      <c r="H891" s="53"/>
      <c r="I891" s="53"/>
      <c r="J891" s="53"/>
      <c r="K891" s="53"/>
      <c r="L891" s="53">
        <f t="shared" si="2"/>
        <v>794521.4</v>
      </c>
      <c r="M891" s="53">
        <f t="shared" si="3"/>
        <v>510815.6</v>
      </c>
      <c r="N891" s="53" t="b">
        <f t="shared" si="4"/>
        <v>1</v>
      </c>
      <c r="O891" s="51">
        <v>897.0</v>
      </c>
      <c r="P891" s="53"/>
      <c r="Q891" s="53"/>
      <c r="R891" s="53"/>
      <c r="S891" s="53"/>
      <c r="T891" s="53"/>
      <c r="U891" s="53"/>
      <c r="V891" s="53"/>
      <c r="W891" s="53"/>
      <c r="X891" s="53"/>
      <c r="Y891" s="53"/>
    </row>
    <row r="892">
      <c r="A892" s="53"/>
      <c r="B892" s="53"/>
      <c r="C892" s="53"/>
      <c r="D892" s="53"/>
      <c r="E892" s="53"/>
      <c r="G892" s="53"/>
      <c r="H892" s="53"/>
      <c r="I892" s="53"/>
      <c r="J892" s="53"/>
      <c r="K892" s="53"/>
      <c r="L892" s="53">
        <f t="shared" si="2"/>
        <v>795300.8</v>
      </c>
      <c r="M892" s="53">
        <f t="shared" si="3"/>
        <v>511053.4</v>
      </c>
      <c r="N892" s="53" t="b">
        <f t="shared" si="4"/>
        <v>1</v>
      </c>
      <c r="O892" s="51">
        <v>898.0</v>
      </c>
      <c r="P892" s="53"/>
      <c r="Q892" s="53"/>
      <c r="R892" s="53"/>
      <c r="S892" s="53"/>
      <c r="T892" s="53"/>
      <c r="U892" s="53"/>
      <c r="V892" s="53"/>
      <c r="W892" s="53"/>
      <c r="X892" s="53"/>
      <c r="Y892" s="53"/>
    </row>
    <row r="893">
      <c r="A893" s="53"/>
      <c r="B893" s="53"/>
      <c r="C893" s="53"/>
      <c r="D893" s="53"/>
      <c r="E893" s="53"/>
      <c r="G893" s="53"/>
      <c r="H893" s="53"/>
      <c r="I893" s="53"/>
      <c r="J893" s="53"/>
      <c r="K893" s="53"/>
      <c r="L893" s="53">
        <f t="shared" si="2"/>
        <v>796080.2</v>
      </c>
      <c r="M893" s="53">
        <f t="shared" si="3"/>
        <v>511291.2</v>
      </c>
      <c r="N893" s="53" t="b">
        <f t="shared" si="4"/>
        <v>1</v>
      </c>
      <c r="O893" s="51">
        <v>899.0</v>
      </c>
      <c r="P893" s="53"/>
      <c r="Q893" s="53"/>
      <c r="R893" s="53"/>
      <c r="S893" s="53"/>
      <c r="T893" s="53"/>
      <c r="U893" s="53"/>
      <c r="V893" s="53"/>
      <c r="W893" s="53"/>
      <c r="X893" s="53"/>
      <c r="Y893" s="53"/>
    </row>
    <row r="894">
      <c r="A894" s="53"/>
      <c r="B894" s="53"/>
      <c r="C894" s="53"/>
      <c r="D894" s="53"/>
      <c r="E894" s="53"/>
      <c r="G894" s="53"/>
      <c r="H894" s="53"/>
      <c r="I894" s="53"/>
      <c r="J894" s="53"/>
      <c r="K894" s="53"/>
      <c r="L894" s="53">
        <f t="shared" si="2"/>
        <v>796859.6</v>
      </c>
      <c r="M894" s="53">
        <f t="shared" si="3"/>
        <v>511529</v>
      </c>
      <c r="N894" s="53" t="b">
        <f t="shared" si="4"/>
        <v>1</v>
      </c>
      <c r="O894" s="51">
        <v>900.0</v>
      </c>
      <c r="P894" s="53"/>
      <c r="Q894" s="53"/>
      <c r="R894" s="53"/>
      <c r="S894" s="53"/>
      <c r="T894" s="53"/>
      <c r="U894" s="53"/>
      <c r="V894" s="53"/>
      <c r="W894" s="53"/>
      <c r="X894" s="53"/>
      <c r="Y894" s="53"/>
    </row>
    <row r="895">
      <c r="A895" s="53"/>
      <c r="B895" s="53"/>
      <c r="C895" s="53"/>
      <c r="D895" s="53"/>
      <c r="E895" s="53"/>
      <c r="G895" s="53"/>
      <c r="H895" s="53"/>
      <c r="I895" s="53"/>
      <c r="J895" s="53"/>
      <c r="K895" s="53"/>
      <c r="L895" s="53">
        <f t="shared" si="2"/>
        <v>797639</v>
      </c>
      <c r="M895" s="53">
        <f t="shared" si="3"/>
        <v>511766.8</v>
      </c>
      <c r="N895" s="53" t="b">
        <f t="shared" si="4"/>
        <v>1</v>
      </c>
      <c r="O895" s="51">
        <v>901.0</v>
      </c>
      <c r="P895" s="53"/>
      <c r="Q895" s="53"/>
      <c r="R895" s="53"/>
      <c r="S895" s="53"/>
      <c r="T895" s="53"/>
      <c r="U895" s="53"/>
      <c r="V895" s="53"/>
      <c r="W895" s="53"/>
      <c r="X895" s="53"/>
      <c r="Y895" s="53"/>
    </row>
    <row r="896">
      <c r="A896" s="53"/>
      <c r="B896" s="53"/>
      <c r="C896" s="53"/>
      <c r="D896" s="53"/>
      <c r="E896" s="53"/>
      <c r="G896" s="53"/>
      <c r="H896" s="53"/>
      <c r="I896" s="53"/>
      <c r="J896" s="53"/>
      <c r="K896" s="53"/>
      <c r="L896" s="53">
        <f t="shared" si="2"/>
        <v>798418.4</v>
      </c>
      <c r="M896" s="53">
        <f t="shared" si="3"/>
        <v>512004.6</v>
      </c>
      <c r="N896" s="53" t="b">
        <f t="shared" si="4"/>
        <v>1</v>
      </c>
      <c r="O896" s="51">
        <v>902.0</v>
      </c>
      <c r="P896" s="53"/>
      <c r="Q896" s="53"/>
      <c r="R896" s="53"/>
      <c r="S896" s="53"/>
      <c r="T896" s="53"/>
      <c r="U896" s="53"/>
      <c r="V896" s="53"/>
      <c r="W896" s="53"/>
      <c r="X896" s="53"/>
      <c r="Y896" s="53"/>
    </row>
    <row r="897">
      <c r="A897" s="53"/>
      <c r="B897" s="53"/>
      <c r="C897" s="53"/>
      <c r="D897" s="53"/>
      <c r="E897" s="53"/>
      <c r="G897" s="53"/>
      <c r="H897" s="53"/>
      <c r="I897" s="53"/>
      <c r="J897" s="53"/>
      <c r="K897" s="53"/>
      <c r="L897" s="53">
        <f t="shared" si="2"/>
        <v>799197.8</v>
      </c>
      <c r="M897" s="53">
        <f t="shared" si="3"/>
        <v>512242.4</v>
      </c>
      <c r="N897" s="53" t="b">
        <f t="shared" si="4"/>
        <v>1</v>
      </c>
      <c r="O897" s="51">
        <v>903.0</v>
      </c>
      <c r="P897" s="53"/>
      <c r="Q897" s="53"/>
      <c r="R897" s="53"/>
      <c r="S897" s="53"/>
      <c r="T897" s="53"/>
      <c r="U897" s="53"/>
      <c r="V897" s="53"/>
      <c r="W897" s="53"/>
      <c r="X897" s="53"/>
      <c r="Y897" s="53"/>
    </row>
    <row r="898">
      <c r="A898" s="53"/>
      <c r="B898" s="53"/>
      <c r="C898" s="53"/>
      <c r="D898" s="53"/>
      <c r="E898" s="53"/>
      <c r="G898" s="53"/>
      <c r="H898" s="53"/>
      <c r="I898" s="53"/>
      <c r="J898" s="53"/>
      <c r="K898" s="53"/>
      <c r="L898" s="53">
        <f t="shared" si="2"/>
        <v>799977.2</v>
      </c>
      <c r="M898" s="53">
        <f t="shared" si="3"/>
        <v>512480.2</v>
      </c>
      <c r="N898" s="53" t="b">
        <f t="shared" si="4"/>
        <v>1</v>
      </c>
      <c r="O898" s="51">
        <v>904.0</v>
      </c>
      <c r="P898" s="53"/>
      <c r="Q898" s="53"/>
      <c r="R898" s="53"/>
      <c r="S898" s="53"/>
      <c r="T898" s="53"/>
      <c r="U898" s="53"/>
      <c r="V898" s="53"/>
      <c r="W898" s="53"/>
      <c r="X898" s="53"/>
      <c r="Y898" s="53"/>
    </row>
    <row r="899">
      <c r="A899" s="53"/>
      <c r="B899" s="53"/>
      <c r="C899" s="53"/>
      <c r="D899" s="53"/>
      <c r="E899" s="53"/>
      <c r="G899" s="53"/>
      <c r="H899" s="53"/>
      <c r="I899" s="53"/>
      <c r="J899" s="53"/>
      <c r="K899" s="53"/>
      <c r="L899" s="53">
        <f t="shared" si="2"/>
        <v>800756.6</v>
      </c>
      <c r="M899" s="53">
        <f t="shared" si="3"/>
        <v>512718</v>
      </c>
      <c r="N899" s="53" t="b">
        <f t="shared" si="4"/>
        <v>1</v>
      </c>
      <c r="O899" s="51">
        <v>905.0</v>
      </c>
      <c r="P899" s="53"/>
      <c r="Q899" s="53"/>
      <c r="R899" s="53"/>
      <c r="S899" s="53"/>
      <c r="T899" s="53"/>
      <c r="U899" s="53"/>
      <c r="V899" s="53"/>
      <c r="W899" s="53"/>
      <c r="X899" s="53"/>
      <c r="Y899" s="53"/>
    </row>
    <row r="900">
      <c r="A900" s="53"/>
      <c r="B900" s="53"/>
      <c r="C900" s="53"/>
      <c r="D900" s="53"/>
      <c r="E900" s="53"/>
      <c r="G900" s="53"/>
      <c r="H900" s="53"/>
      <c r="I900" s="53"/>
      <c r="J900" s="53"/>
      <c r="K900" s="53"/>
      <c r="L900" s="53">
        <f t="shared" si="2"/>
        <v>801536</v>
      </c>
      <c r="M900" s="53">
        <f t="shared" si="3"/>
        <v>512955.8</v>
      </c>
      <c r="N900" s="53" t="b">
        <f t="shared" si="4"/>
        <v>1</v>
      </c>
      <c r="O900" s="51">
        <v>906.0</v>
      </c>
      <c r="P900" s="53"/>
      <c r="Q900" s="53"/>
      <c r="R900" s="53"/>
      <c r="S900" s="53"/>
      <c r="T900" s="53"/>
      <c r="U900" s="53"/>
      <c r="V900" s="53"/>
      <c r="W900" s="53"/>
      <c r="X900" s="53"/>
      <c r="Y900" s="53"/>
    </row>
    <row r="901">
      <c r="A901" s="53"/>
      <c r="B901" s="53"/>
      <c r="C901" s="53"/>
      <c r="D901" s="53"/>
      <c r="E901" s="53"/>
      <c r="G901" s="53"/>
      <c r="H901" s="53"/>
      <c r="I901" s="53"/>
      <c r="J901" s="53"/>
      <c r="K901" s="53"/>
      <c r="L901" s="53">
        <f t="shared" si="2"/>
        <v>802315.4</v>
      </c>
      <c r="M901" s="53">
        <f t="shared" si="3"/>
        <v>513193.6</v>
      </c>
      <c r="N901" s="53" t="b">
        <f t="shared" si="4"/>
        <v>1</v>
      </c>
      <c r="O901" s="51">
        <v>907.0</v>
      </c>
      <c r="P901" s="53"/>
      <c r="Q901" s="53"/>
      <c r="R901" s="53"/>
      <c r="S901" s="53"/>
      <c r="T901" s="53"/>
      <c r="U901" s="53"/>
      <c r="V901" s="53"/>
      <c r="W901" s="53"/>
      <c r="X901" s="53"/>
      <c r="Y901" s="53"/>
    </row>
    <row r="902">
      <c r="A902" s="53"/>
      <c r="B902" s="53"/>
      <c r="C902" s="53"/>
      <c r="D902" s="53"/>
      <c r="E902" s="53"/>
      <c r="G902" s="53"/>
      <c r="H902" s="53"/>
      <c r="I902" s="53"/>
      <c r="J902" s="53"/>
      <c r="K902" s="53"/>
      <c r="L902" s="53">
        <f t="shared" si="2"/>
        <v>803094.8</v>
      </c>
      <c r="M902" s="53">
        <f t="shared" si="3"/>
        <v>513431.4</v>
      </c>
      <c r="N902" s="53" t="b">
        <f t="shared" si="4"/>
        <v>1</v>
      </c>
      <c r="O902" s="51">
        <v>908.0</v>
      </c>
      <c r="P902" s="53"/>
      <c r="Q902" s="53"/>
      <c r="R902" s="53"/>
      <c r="S902" s="53"/>
      <c r="T902" s="53"/>
      <c r="U902" s="53"/>
      <c r="V902" s="53"/>
      <c r="W902" s="53"/>
      <c r="X902" s="53"/>
      <c r="Y902" s="53"/>
    </row>
    <row r="903">
      <c r="A903" s="53"/>
      <c r="B903" s="53"/>
      <c r="C903" s="53"/>
      <c r="D903" s="53"/>
      <c r="E903" s="53"/>
      <c r="G903" s="53"/>
      <c r="H903" s="53"/>
      <c r="I903" s="53"/>
      <c r="J903" s="53"/>
      <c r="K903" s="53"/>
      <c r="L903" s="53">
        <f t="shared" si="2"/>
        <v>803874.2</v>
      </c>
      <c r="M903" s="53">
        <f t="shared" si="3"/>
        <v>513669.2</v>
      </c>
      <c r="N903" s="53" t="b">
        <f t="shared" si="4"/>
        <v>1</v>
      </c>
      <c r="O903" s="51">
        <v>909.0</v>
      </c>
      <c r="P903" s="53"/>
      <c r="Q903" s="53"/>
      <c r="R903" s="53"/>
      <c r="S903" s="53"/>
      <c r="T903" s="53"/>
      <c r="U903" s="53"/>
      <c r="V903" s="53"/>
      <c r="W903" s="53"/>
      <c r="X903" s="53"/>
      <c r="Y903" s="53"/>
    </row>
    <row r="904">
      <c r="A904" s="53"/>
      <c r="B904" s="53"/>
      <c r="C904" s="53"/>
      <c r="D904" s="53"/>
      <c r="E904" s="53"/>
      <c r="G904" s="53"/>
      <c r="H904" s="53"/>
      <c r="I904" s="53"/>
      <c r="J904" s="53"/>
      <c r="K904" s="53"/>
      <c r="L904" s="53">
        <f t="shared" si="2"/>
        <v>804653.6</v>
      </c>
      <c r="M904" s="53">
        <f t="shared" si="3"/>
        <v>513907</v>
      </c>
      <c r="N904" s="53" t="b">
        <f t="shared" si="4"/>
        <v>1</v>
      </c>
      <c r="O904" s="51">
        <v>910.0</v>
      </c>
      <c r="P904" s="53"/>
      <c r="Q904" s="53"/>
      <c r="R904" s="53"/>
      <c r="S904" s="53"/>
      <c r="T904" s="53"/>
      <c r="U904" s="53"/>
      <c r="V904" s="53"/>
      <c r="W904" s="53"/>
      <c r="X904" s="53"/>
      <c r="Y904" s="53"/>
    </row>
    <row r="905">
      <c r="A905" s="53"/>
      <c r="B905" s="53"/>
      <c r="C905" s="53"/>
      <c r="D905" s="53"/>
      <c r="E905" s="53"/>
      <c r="G905" s="53"/>
      <c r="H905" s="53"/>
      <c r="I905" s="53"/>
      <c r="J905" s="53"/>
      <c r="K905" s="53"/>
      <c r="L905" s="53">
        <f t="shared" si="2"/>
        <v>805433</v>
      </c>
      <c r="M905" s="53">
        <f t="shared" si="3"/>
        <v>514144.8</v>
      </c>
      <c r="N905" s="53" t="b">
        <f t="shared" si="4"/>
        <v>1</v>
      </c>
      <c r="O905" s="51">
        <v>911.0</v>
      </c>
      <c r="P905" s="53"/>
      <c r="Q905" s="53"/>
      <c r="R905" s="53"/>
      <c r="S905" s="53"/>
      <c r="T905" s="53"/>
      <c r="U905" s="53"/>
      <c r="V905" s="53"/>
      <c r="W905" s="53"/>
      <c r="X905" s="53"/>
      <c r="Y905" s="53"/>
    </row>
    <row r="906">
      <c r="A906" s="53"/>
      <c r="B906" s="53"/>
      <c r="C906" s="53"/>
      <c r="D906" s="53"/>
      <c r="E906" s="53"/>
      <c r="G906" s="53"/>
      <c r="H906" s="53"/>
      <c r="I906" s="53"/>
      <c r="J906" s="53"/>
      <c r="K906" s="53"/>
      <c r="L906" s="53">
        <f t="shared" si="2"/>
        <v>806212.4</v>
      </c>
      <c r="M906" s="53">
        <f t="shared" si="3"/>
        <v>514382.6</v>
      </c>
      <c r="N906" s="53" t="b">
        <f t="shared" si="4"/>
        <v>1</v>
      </c>
      <c r="O906" s="51">
        <v>912.0</v>
      </c>
      <c r="P906" s="53"/>
      <c r="Q906" s="53"/>
      <c r="R906" s="53"/>
      <c r="S906" s="53"/>
      <c r="T906" s="53"/>
      <c r="U906" s="53"/>
      <c r="V906" s="53"/>
      <c r="W906" s="53"/>
      <c r="X906" s="53"/>
      <c r="Y906" s="53"/>
    </row>
    <row r="907">
      <c r="A907" s="53"/>
      <c r="B907" s="53"/>
      <c r="C907" s="53"/>
      <c r="D907" s="53"/>
      <c r="E907" s="53"/>
      <c r="G907" s="53"/>
      <c r="H907" s="53"/>
      <c r="I907" s="53"/>
      <c r="J907" s="53"/>
      <c r="K907" s="53"/>
      <c r="L907" s="53">
        <f t="shared" si="2"/>
        <v>806991.8</v>
      </c>
      <c r="M907" s="53">
        <f t="shared" si="3"/>
        <v>514620.4</v>
      </c>
      <c r="N907" s="53" t="b">
        <f t="shared" si="4"/>
        <v>1</v>
      </c>
      <c r="O907" s="51">
        <v>913.0</v>
      </c>
      <c r="P907" s="53"/>
      <c r="Q907" s="53"/>
      <c r="R907" s="53"/>
      <c r="S907" s="53"/>
      <c r="T907" s="53"/>
      <c r="U907" s="53"/>
      <c r="V907" s="53"/>
      <c r="W907" s="53"/>
      <c r="X907" s="53"/>
      <c r="Y907" s="53"/>
    </row>
    <row r="908">
      <c r="A908" s="53"/>
      <c r="B908" s="53"/>
      <c r="C908" s="53"/>
      <c r="D908" s="53"/>
      <c r="E908" s="53"/>
      <c r="G908" s="53"/>
      <c r="H908" s="53"/>
      <c r="I908" s="53"/>
      <c r="J908" s="53"/>
      <c r="K908" s="53"/>
      <c r="L908" s="53">
        <f t="shared" si="2"/>
        <v>807771.2</v>
      </c>
      <c r="M908" s="53">
        <f t="shared" si="3"/>
        <v>514858.2</v>
      </c>
      <c r="N908" s="53" t="b">
        <f t="shared" si="4"/>
        <v>1</v>
      </c>
      <c r="O908" s="51">
        <v>914.0</v>
      </c>
      <c r="P908" s="53"/>
      <c r="Q908" s="53"/>
      <c r="R908" s="53"/>
      <c r="S908" s="53"/>
      <c r="T908" s="53"/>
      <c r="U908" s="53"/>
      <c r="V908" s="53"/>
      <c r="W908" s="53"/>
      <c r="X908" s="53"/>
      <c r="Y908" s="53"/>
    </row>
    <row r="909">
      <c r="A909" s="53"/>
      <c r="B909" s="53"/>
      <c r="C909" s="53"/>
      <c r="D909" s="53"/>
      <c r="E909" s="53"/>
      <c r="G909" s="53"/>
      <c r="H909" s="53"/>
      <c r="I909" s="53"/>
      <c r="J909" s="53"/>
      <c r="K909" s="53"/>
      <c r="L909" s="53">
        <f t="shared" si="2"/>
        <v>808550.6</v>
      </c>
      <c r="M909" s="53">
        <f t="shared" si="3"/>
        <v>515096</v>
      </c>
      <c r="N909" s="53" t="b">
        <f t="shared" si="4"/>
        <v>1</v>
      </c>
      <c r="O909" s="51">
        <v>915.0</v>
      </c>
      <c r="P909" s="53"/>
      <c r="Q909" s="53"/>
      <c r="R909" s="53"/>
      <c r="S909" s="53"/>
      <c r="T909" s="53"/>
      <c r="U909" s="53"/>
      <c r="V909" s="53"/>
      <c r="W909" s="53"/>
      <c r="X909" s="53"/>
      <c r="Y909" s="53"/>
    </row>
    <row r="910">
      <c r="A910" s="53"/>
      <c r="B910" s="53"/>
      <c r="C910" s="53"/>
      <c r="D910" s="53"/>
      <c r="E910" s="53"/>
      <c r="G910" s="53"/>
      <c r="H910" s="53"/>
      <c r="I910" s="53"/>
      <c r="J910" s="53"/>
      <c r="K910" s="53"/>
      <c r="L910" s="53">
        <f t="shared" si="2"/>
        <v>809330</v>
      </c>
      <c r="M910" s="53">
        <f t="shared" si="3"/>
        <v>515333.8</v>
      </c>
      <c r="N910" s="53" t="b">
        <f t="shared" si="4"/>
        <v>1</v>
      </c>
      <c r="O910" s="51">
        <v>916.0</v>
      </c>
      <c r="P910" s="53"/>
      <c r="Q910" s="53"/>
      <c r="R910" s="53"/>
      <c r="S910" s="53"/>
      <c r="T910" s="53"/>
      <c r="U910" s="53"/>
      <c r="V910" s="53"/>
      <c r="W910" s="53"/>
      <c r="X910" s="53"/>
      <c r="Y910" s="53"/>
    </row>
    <row r="911">
      <c r="A911" s="53"/>
      <c r="B911" s="53"/>
      <c r="C911" s="53"/>
      <c r="D911" s="53"/>
      <c r="E911" s="53"/>
      <c r="G911" s="53"/>
      <c r="H911" s="53"/>
      <c r="I911" s="53"/>
      <c r="J911" s="53"/>
      <c r="K911" s="53"/>
      <c r="L911" s="53">
        <f t="shared" si="2"/>
        <v>810109.4</v>
      </c>
      <c r="M911" s="53">
        <f t="shared" si="3"/>
        <v>515571.6</v>
      </c>
      <c r="N911" s="53" t="b">
        <f t="shared" si="4"/>
        <v>1</v>
      </c>
      <c r="O911" s="51">
        <v>917.0</v>
      </c>
      <c r="P911" s="53"/>
      <c r="Q911" s="53"/>
      <c r="R911" s="53"/>
      <c r="S911" s="53"/>
      <c r="T911" s="53"/>
      <c r="U911" s="53"/>
      <c r="V911" s="53"/>
      <c r="W911" s="53"/>
      <c r="X911" s="53"/>
      <c r="Y911" s="53"/>
    </row>
    <row r="912">
      <c r="A912" s="53"/>
      <c r="B912" s="53"/>
      <c r="C912" s="53"/>
      <c r="D912" s="53"/>
      <c r="E912" s="53"/>
      <c r="G912" s="53"/>
      <c r="H912" s="53"/>
      <c r="I912" s="53"/>
      <c r="J912" s="53"/>
      <c r="K912" s="53"/>
      <c r="L912" s="53">
        <f t="shared" si="2"/>
        <v>810888.8</v>
      </c>
      <c r="M912" s="53">
        <f t="shared" si="3"/>
        <v>515809.4</v>
      </c>
      <c r="N912" s="53" t="b">
        <f t="shared" si="4"/>
        <v>1</v>
      </c>
      <c r="O912" s="51">
        <v>918.0</v>
      </c>
      <c r="P912" s="53"/>
      <c r="Q912" s="53"/>
      <c r="R912" s="53"/>
      <c r="S912" s="53"/>
      <c r="T912" s="53"/>
      <c r="U912" s="53"/>
      <c r="V912" s="53"/>
      <c r="W912" s="53"/>
      <c r="X912" s="53"/>
      <c r="Y912" s="53"/>
    </row>
    <row r="913">
      <c r="A913" s="53"/>
      <c r="B913" s="53"/>
      <c r="C913" s="53"/>
      <c r="D913" s="53"/>
      <c r="E913" s="53"/>
      <c r="G913" s="53"/>
      <c r="H913" s="53"/>
      <c r="I913" s="53"/>
      <c r="J913" s="53"/>
      <c r="K913" s="53"/>
      <c r="L913" s="53">
        <f t="shared" si="2"/>
        <v>811668.2</v>
      </c>
      <c r="M913" s="53">
        <f t="shared" si="3"/>
        <v>516047.2</v>
      </c>
      <c r="N913" s="53" t="b">
        <f t="shared" si="4"/>
        <v>1</v>
      </c>
      <c r="O913" s="51">
        <v>919.0</v>
      </c>
      <c r="P913" s="53"/>
      <c r="Q913" s="53"/>
      <c r="R913" s="53"/>
      <c r="S913" s="53"/>
      <c r="T913" s="53"/>
      <c r="U913" s="53"/>
      <c r="V913" s="53"/>
      <c r="W913" s="53"/>
      <c r="X913" s="53"/>
      <c r="Y913" s="53"/>
    </row>
    <row r="914">
      <c r="A914" s="53"/>
      <c r="B914" s="53"/>
      <c r="C914" s="53"/>
      <c r="D914" s="53"/>
      <c r="E914" s="53"/>
      <c r="G914" s="53"/>
      <c r="H914" s="53"/>
      <c r="I914" s="53"/>
      <c r="J914" s="53"/>
      <c r="K914" s="53"/>
      <c r="L914" s="53">
        <f t="shared" si="2"/>
        <v>812447.6</v>
      </c>
      <c r="M914" s="53">
        <f t="shared" si="3"/>
        <v>516285</v>
      </c>
      <c r="N914" s="53" t="b">
        <f t="shared" si="4"/>
        <v>1</v>
      </c>
      <c r="O914" s="51">
        <v>920.0</v>
      </c>
      <c r="P914" s="53"/>
      <c r="Q914" s="53"/>
      <c r="R914" s="53"/>
      <c r="S914" s="53"/>
      <c r="T914" s="53"/>
      <c r="U914" s="53"/>
      <c r="V914" s="53"/>
      <c r="W914" s="53"/>
      <c r="X914" s="53"/>
      <c r="Y914" s="53"/>
    </row>
    <row r="915">
      <c r="A915" s="53"/>
      <c r="B915" s="53"/>
      <c r="C915" s="53"/>
      <c r="D915" s="53"/>
      <c r="E915" s="53"/>
      <c r="G915" s="53"/>
      <c r="H915" s="53"/>
      <c r="I915" s="53"/>
      <c r="J915" s="53"/>
      <c r="K915" s="53"/>
      <c r="L915" s="53">
        <f t="shared" si="2"/>
        <v>813227</v>
      </c>
      <c r="M915" s="53">
        <f t="shared" si="3"/>
        <v>516522.8</v>
      </c>
      <c r="N915" s="53" t="b">
        <f t="shared" si="4"/>
        <v>1</v>
      </c>
      <c r="O915" s="51">
        <v>921.0</v>
      </c>
      <c r="P915" s="53"/>
      <c r="Q915" s="53"/>
      <c r="R915" s="53"/>
      <c r="S915" s="53"/>
      <c r="T915" s="53"/>
      <c r="U915" s="53"/>
      <c r="V915" s="53"/>
      <c r="W915" s="53"/>
      <c r="X915" s="53"/>
      <c r="Y915" s="53"/>
    </row>
    <row r="916">
      <c r="A916" s="53"/>
      <c r="B916" s="53"/>
      <c r="C916" s="53"/>
      <c r="D916" s="53"/>
      <c r="E916" s="53"/>
      <c r="G916" s="53"/>
      <c r="H916" s="53"/>
      <c r="I916" s="53"/>
      <c r="J916" s="53"/>
      <c r="K916" s="53"/>
      <c r="L916" s="53">
        <f t="shared" si="2"/>
        <v>814006.4</v>
      </c>
      <c r="M916" s="53">
        <f t="shared" si="3"/>
        <v>516760.6</v>
      </c>
      <c r="N916" s="53" t="b">
        <f t="shared" si="4"/>
        <v>1</v>
      </c>
      <c r="O916" s="51">
        <v>922.0</v>
      </c>
      <c r="P916" s="53"/>
      <c r="Q916" s="53"/>
      <c r="R916" s="53"/>
      <c r="S916" s="53"/>
      <c r="T916" s="53"/>
      <c r="U916" s="53"/>
      <c r="V916" s="53"/>
      <c r="W916" s="53"/>
      <c r="X916" s="53"/>
      <c r="Y916" s="53"/>
    </row>
    <row r="917">
      <c r="A917" s="53"/>
      <c r="B917" s="53"/>
      <c r="C917" s="53"/>
      <c r="D917" s="53"/>
      <c r="E917" s="53"/>
      <c r="G917" s="53"/>
      <c r="H917" s="53"/>
      <c r="I917" s="53"/>
      <c r="J917" s="53"/>
      <c r="K917" s="53"/>
      <c r="L917" s="53">
        <f t="shared" si="2"/>
        <v>814785.8</v>
      </c>
      <c r="M917" s="53">
        <f t="shared" si="3"/>
        <v>516998.4</v>
      </c>
      <c r="N917" s="53" t="b">
        <f t="shared" si="4"/>
        <v>1</v>
      </c>
      <c r="O917" s="51">
        <v>923.0</v>
      </c>
      <c r="P917" s="53"/>
      <c r="Q917" s="53"/>
      <c r="R917" s="53"/>
      <c r="S917" s="53"/>
      <c r="T917" s="53"/>
      <c r="U917" s="53"/>
      <c r="V917" s="53"/>
      <c r="W917" s="53"/>
      <c r="X917" s="53"/>
      <c r="Y917" s="53"/>
    </row>
    <row r="918">
      <c r="A918" s="53"/>
      <c r="B918" s="53"/>
      <c r="C918" s="53"/>
      <c r="D918" s="53"/>
      <c r="E918" s="53"/>
      <c r="G918" s="53"/>
      <c r="H918" s="53"/>
      <c r="I918" s="53"/>
      <c r="J918" s="53"/>
      <c r="K918" s="53"/>
      <c r="L918" s="53">
        <f t="shared" si="2"/>
        <v>815565.2</v>
      </c>
      <c r="M918" s="53">
        <f t="shared" si="3"/>
        <v>517236.2</v>
      </c>
      <c r="N918" s="53" t="b">
        <f t="shared" si="4"/>
        <v>1</v>
      </c>
      <c r="O918" s="51">
        <v>924.0</v>
      </c>
      <c r="P918" s="53"/>
      <c r="Q918" s="53"/>
      <c r="R918" s="53"/>
      <c r="S918" s="53"/>
      <c r="T918" s="53"/>
      <c r="U918" s="53"/>
      <c r="V918" s="53"/>
      <c r="W918" s="53"/>
      <c r="X918" s="53"/>
      <c r="Y918" s="53"/>
    </row>
    <row r="919">
      <c r="A919" s="53"/>
      <c r="B919" s="53"/>
      <c r="C919" s="53"/>
      <c r="D919" s="53"/>
      <c r="E919" s="53"/>
      <c r="G919" s="53"/>
      <c r="H919" s="53"/>
      <c r="I919" s="53"/>
      <c r="J919" s="53"/>
      <c r="K919" s="53"/>
      <c r="L919" s="53">
        <f t="shared" si="2"/>
        <v>816344.6</v>
      </c>
      <c r="M919" s="53">
        <f t="shared" si="3"/>
        <v>517474</v>
      </c>
      <c r="N919" s="53" t="b">
        <f t="shared" si="4"/>
        <v>1</v>
      </c>
      <c r="O919" s="51">
        <v>925.0</v>
      </c>
      <c r="P919" s="53"/>
      <c r="Q919" s="53"/>
      <c r="R919" s="53"/>
      <c r="S919" s="53"/>
      <c r="T919" s="53"/>
      <c r="U919" s="53"/>
      <c r="V919" s="53"/>
      <c r="W919" s="53"/>
      <c r="X919" s="53"/>
      <c r="Y919" s="53"/>
    </row>
    <row r="920">
      <c r="A920" s="53"/>
      <c r="B920" s="53"/>
      <c r="C920" s="53"/>
      <c r="D920" s="53"/>
      <c r="E920" s="53"/>
      <c r="G920" s="53"/>
      <c r="H920" s="53"/>
      <c r="I920" s="53"/>
      <c r="J920" s="53"/>
      <c r="K920" s="53"/>
      <c r="L920" s="53">
        <f t="shared" si="2"/>
        <v>817124</v>
      </c>
      <c r="M920" s="53">
        <f t="shared" si="3"/>
        <v>517711.8</v>
      </c>
      <c r="N920" s="53" t="b">
        <f t="shared" si="4"/>
        <v>1</v>
      </c>
      <c r="O920" s="51">
        <v>926.0</v>
      </c>
      <c r="P920" s="53"/>
      <c r="Q920" s="53"/>
      <c r="R920" s="53"/>
      <c r="S920" s="53"/>
      <c r="T920" s="53"/>
      <c r="U920" s="53"/>
      <c r="V920" s="53"/>
      <c r="W920" s="53"/>
      <c r="X920" s="53"/>
      <c r="Y920" s="53"/>
    </row>
    <row r="921">
      <c r="A921" s="53"/>
      <c r="B921" s="53"/>
      <c r="C921" s="53"/>
      <c r="D921" s="53"/>
      <c r="E921" s="53"/>
      <c r="G921" s="53"/>
      <c r="H921" s="53"/>
      <c r="I921" s="53"/>
      <c r="J921" s="53"/>
      <c r="K921" s="53"/>
      <c r="L921" s="53">
        <f t="shared" si="2"/>
        <v>817903.4</v>
      </c>
      <c r="M921" s="53">
        <f t="shared" si="3"/>
        <v>517949.6</v>
      </c>
      <c r="N921" s="53" t="b">
        <f t="shared" si="4"/>
        <v>1</v>
      </c>
      <c r="O921" s="51">
        <v>927.0</v>
      </c>
      <c r="P921" s="53"/>
      <c r="Q921" s="53"/>
      <c r="R921" s="53"/>
      <c r="S921" s="53"/>
      <c r="T921" s="53"/>
      <c r="U921" s="53"/>
      <c r="V921" s="53"/>
      <c r="W921" s="53"/>
      <c r="X921" s="53"/>
      <c r="Y921" s="53"/>
    </row>
    <row r="922">
      <c r="A922" s="53"/>
      <c r="B922" s="53"/>
      <c r="C922" s="53"/>
      <c r="D922" s="53"/>
      <c r="E922" s="53"/>
      <c r="G922" s="53"/>
      <c r="H922" s="53"/>
      <c r="I922" s="53"/>
      <c r="J922" s="53"/>
      <c r="K922" s="53"/>
      <c r="L922" s="53">
        <f t="shared" si="2"/>
        <v>818682.8</v>
      </c>
      <c r="M922" s="53">
        <f t="shared" si="3"/>
        <v>518187.4</v>
      </c>
      <c r="N922" s="53" t="b">
        <f t="shared" si="4"/>
        <v>1</v>
      </c>
      <c r="O922" s="51">
        <v>928.0</v>
      </c>
      <c r="P922" s="53"/>
      <c r="Q922" s="53"/>
      <c r="R922" s="53"/>
      <c r="S922" s="53"/>
      <c r="T922" s="53"/>
      <c r="U922" s="53"/>
      <c r="V922" s="53"/>
      <c r="W922" s="53"/>
      <c r="X922" s="53"/>
      <c r="Y922" s="53"/>
    </row>
    <row r="923">
      <c r="A923" s="53"/>
      <c r="B923" s="53"/>
      <c r="C923" s="53"/>
      <c r="D923" s="53"/>
      <c r="E923" s="53"/>
      <c r="G923" s="53"/>
      <c r="H923" s="53"/>
      <c r="I923" s="53"/>
      <c r="J923" s="53"/>
      <c r="K923" s="53"/>
      <c r="L923" s="53">
        <f t="shared" si="2"/>
        <v>819462.2</v>
      </c>
      <c r="M923" s="53">
        <f t="shared" si="3"/>
        <v>518425.2</v>
      </c>
      <c r="N923" s="53" t="b">
        <f t="shared" si="4"/>
        <v>1</v>
      </c>
      <c r="O923" s="51">
        <v>929.0</v>
      </c>
      <c r="P923" s="53"/>
      <c r="Q923" s="53"/>
      <c r="R923" s="53"/>
      <c r="S923" s="53"/>
      <c r="T923" s="53"/>
      <c r="U923" s="53"/>
      <c r="V923" s="53"/>
      <c r="W923" s="53"/>
      <c r="X923" s="53"/>
      <c r="Y923" s="53"/>
    </row>
    <row r="924">
      <c r="A924" s="53"/>
      <c r="B924" s="53"/>
      <c r="C924" s="53"/>
      <c r="D924" s="53"/>
      <c r="E924" s="53"/>
      <c r="G924" s="53"/>
      <c r="H924" s="53"/>
      <c r="I924" s="53"/>
      <c r="J924" s="53"/>
      <c r="K924" s="53"/>
      <c r="L924" s="53">
        <f t="shared" si="2"/>
        <v>820241.6</v>
      </c>
      <c r="M924" s="53">
        <f t="shared" si="3"/>
        <v>518663</v>
      </c>
      <c r="N924" s="53" t="b">
        <f t="shared" si="4"/>
        <v>1</v>
      </c>
      <c r="O924" s="51">
        <v>930.0</v>
      </c>
      <c r="P924" s="53"/>
      <c r="Q924" s="53"/>
      <c r="R924" s="53"/>
      <c r="S924" s="53"/>
      <c r="T924" s="53"/>
      <c r="U924" s="53"/>
      <c r="V924" s="53"/>
      <c r="W924" s="53"/>
      <c r="X924" s="53"/>
      <c r="Y924" s="53"/>
    </row>
    <row r="925">
      <c r="A925" s="53"/>
      <c r="B925" s="53"/>
      <c r="C925" s="53"/>
      <c r="D925" s="53"/>
      <c r="E925" s="53"/>
      <c r="G925" s="53"/>
      <c r="H925" s="53"/>
      <c r="I925" s="53"/>
      <c r="J925" s="53"/>
      <c r="K925" s="53"/>
      <c r="L925" s="53">
        <f t="shared" si="2"/>
        <v>821021</v>
      </c>
      <c r="M925" s="53">
        <f t="shared" si="3"/>
        <v>518900.8</v>
      </c>
      <c r="N925" s="53" t="b">
        <f t="shared" si="4"/>
        <v>1</v>
      </c>
      <c r="O925" s="51">
        <v>931.0</v>
      </c>
      <c r="P925" s="53"/>
      <c r="Q925" s="53"/>
      <c r="R925" s="53"/>
      <c r="S925" s="53"/>
      <c r="T925" s="53"/>
      <c r="U925" s="53"/>
      <c r="V925" s="53"/>
      <c r="W925" s="53"/>
      <c r="X925" s="53"/>
      <c r="Y925" s="53"/>
    </row>
    <row r="926">
      <c r="A926" s="53"/>
      <c r="B926" s="53"/>
      <c r="C926" s="53"/>
      <c r="D926" s="53"/>
      <c r="E926" s="53"/>
      <c r="G926" s="53"/>
      <c r="H926" s="53"/>
      <c r="I926" s="53"/>
      <c r="J926" s="53"/>
      <c r="K926" s="53"/>
      <c r="L926" s="53">
        <f t="shared" si="2"/>
        <v>821800.4</v>
      </c>
      <c r="M926" s="53">
        <f t="shared" si="3"/>
        <v>519138.6</v>
      </c>
      <c r="N926" s="53" t="b">
        <f t="shared" si="4"/>
        <v>1</v>
      </c>
      <c r="O926" s="51">
        <v>932.0</v>
      </c>
      <c r="P926" s="53"/>
      <c r="Q926" s="53"/>
      <c r="R926" s="53"/>
      <c r="S926" s="53"/>
      <c r="T926" s="53"/>
      <c r="U926" s="53"/>
      <c r="V926" s="53"/>
      <c r="W926" s="53"/>
      <c r="X926" s="53"/>
      <c r="Y926" s="53"/>
    </row>
    <row r="927">
      <c r="A927" s="53"/>
      <c r="B927" s="53"/>
      <c r="C927" s="53"/>
      <c r="D927" s="53"/>
      <c r="E927" s="53"/>
      <c r="G927" s="53"/>
      <c r="H927" s="53"/>
      <c r="I927" s="53"/>
      <c r="J927" s="53"/>
      <c r="K927" s="53"/>
      <c r="L927" s="53">
        <f t="shared" si="2"/>
        <v>822579.8</v>
      </c>
      <c r="M927" s="53">
        <f t="shared" si="3"/>
        <v>519376.4</v>
      </c>
      <c r="N927" s="53" t="b">
        <f t="shared" si="4"/>
        <v>1</v>
      </c>
      <c r="O927" s="51">
        <v>933.0</v>
      </c>
      <c r="P927" s="53"/>
      <c r="Q927" s="53"/>
      <c r="R927" s="53"/>
      <c r="S927" s="53"/>
      <c r="T927" s="53"/>
      <c r="U927" s="53"/>
      <c r="V927" s="53"/>
      <c r="W927" s="53"/>
      <c r="X927" s="53"/>
      <c r="Y927" s="53"/>
    </row>
    <row r="928">
      <c r="A928" s="53"/>
      <c r="B928" s="53"/>
      <c r="C928" s="53"/>
      <c r="D928" s="53"/>
      <c r="E928" s="53"/>
      <c r="G928" s="53"/>
      <c r="H928" s="53"/>
      <c r="I928" s="53"/>
      <c r="J928" s="53"/>
      <c r="K928" s="53"/>
      <c r="L928" s="53">
        <f t="shared" si="2"/>
        <v>823359.2</v>
      </c>
      <c r="M928" s="53">
        <f t="shared" si="3"/>
        <v>519614.2</v>
      </c>
      <c r="N928" s="53" t="b">
        <f t="shared" si="4"/>
        <v>1</v>
      </c>
      <c r="O928" s="51">
        <v>934.0</v>
      </c>
      <c r="P928" s="53"/>
      <c r="Q928" s="53"/>
      <c r="R928" s="53"/>
      <c r="S928" s="53"/>
      <c r="T928" s="53"/>
      <c r="U928" s="53"/>
      <c r="V928" s="53"/>
      <c r="W928" s="53"/>
      <c r="X928" s="53"/>
      <c r="Y928" s="53"/>
    </row>
    <row r="929">
      <c r="A929" s="53"/>
      <c r="B929" s="53"/>
      <c r="C929" s="53"/>
      <c r="D929" s="53"/>
      <c r="E929" s="53"/>
      <c r="G929" s="53"/>
      <c r="H929" s="53"/>
      <c r="I929" s="53"/>
      <c r="J929" s="53"/>
      <c r="K929" s="53"/>
      <c r="L929" s="53">
        <f t="shared" si="2"/>
        <v>824138.6</v>
      </c>
      <c r="M929" s="53">
        <f t="shared" si="3"/>
        <v>519852</v>
      </c>
      <c r="N929" s="53" t="b">
        <f t="shared" si="4"/>
        <v>1</v>
      </c>
      <c r="O929" s="51">
        <v>935.0</v>
      </c>
      <c r="P929" s="53"/>
      <c r="Q929" s="53"/>
      <c r="R929" s="53"/>
      <c r="S929" s="53"/>
      <c r="T929" s="53"/>
      <c r="U929" s="53"/>
      <c r="V929" s="53"/>
      <c r="W929" s="53"/>
      <c r="X929" s="53"/>
      <c r="Y929" s="53"/>
    </row>
    <row r="930">
      <c r="A930" s="53"/>
      <c r="B930" s="53"/>
      <c r="C930" s="53"/>
      <c r="D930" s="53"/>
      <c r="E930" s="53"/>
      <c r="G930" s="53"/>
      <c r="H930" s="53"/>
      <c r="I930" s="53"/>
      <c r="J930" s="53"/>
      <c r="K930" s="53"/>
      <c r="L930" s="53">
        <f t="shared" si="2"/>
        <v>824918</v>
      </c>
      <c r="M930" s="53">
        <f t="shared" si="3"/>
        <v>520089.8</v>
      </c>
      <c r="N930" s="53" t="b">
        <f t="shared" si="4"/>
        <v>1</v>
      </c>
      <c r="O930" s="51">
        <v>936.0</v>
      </c>
      <c r="P930" s="53"/>
      <c r="Q930" s="53"/>
      <c r="R930" s="53"/>
      <c r="S930" s="53"/>
      <c r="T930" s="53"/>
      <c r="U930" s="53"/>
      <c r="V930" s="53"/>
      <c r="W930" s="53"/>
      <c r="X930" s="53"/>
      <c r="Y930" s="53"/>
    </row>
    <row r="931">
      <c r="A931" s="53"/>
      <c r="B931" s="53"/>
      <c r="C931" s="53"/>
      <c r="D931" s="53"/>
      <c r="E931" s="53"/>
      <c r="G931" s="53"/>
      <c r="H931" s="53"/>
      <c r="I931" s="53"/>
      <c r="J931" s="53"/>
      <c r="K931" s="53"/>
      <c r="L931" s="53">
        <f t="shared" si="2"/>
        <v>825697.4</v>
      </c>
      <c r="M931" s="53">
        <f t="shared" si="3"/>
        <v>520327.6</v>
      </c>
      <c r="N931" s="53" t="b">
        <f t="shared" si="4"/>
        <v>1</v>
      </c>
      <c r="O931" s="51">
        <v>937.0</v>
      </c>
      <c r="P931" s="53"/>
      <c r="Q931" s="53"/>
      <c r="R931" s="53"/>
      <c r="S931" s="53"/>
      <c r="T931" s="53"/>
      <c r="U931" s="53"/>
      <c r="V931" s="53"/>
      <c r="W931" s="53"/>
      <c r="X931" s="53"/>
      <c r="Y931" s="53"/>
    </row>
    <row r="932">
      <c r="A932" s="53"/>
      <c r="B932" s="53"/>
      <c r="C932" s="53"/>
      <c r="D932" s="53"/>
      <c r="E932" s="53"/>
      <c r="G932" s="53"/>
      <c r="H932" s="53"/>
      <c r="I932" s="53"/>
      <c r="J932" s="53"/>
      <c r="K932" s="53"/>
      <c r="L932" s="53">
        <f t="shared" si="2"/>
        <v>826476.8</v>
      </c>
      <c r="M932" s="53">
        <f t="shared" si="3"/>
        <v>520565.4</v>
      </c>
      <c r="N932" s="53" t="b">
        <f t="shared" si="4"/>
        <v>1</v>
      </c>
      <c r="O932" s="51">
        <v>938.0</v>
      </c>
      <c r="P932" s="53"/>
      <c r="Q932" s="53"/>
      <c r="R932" s="53"/>
      <c r="S932" s="53"/>
      <c r="T932" s="53"/>
      <c r="U932" s="53"/>
      <c r="V932" s="53"/>
      <c r="W932" s="53"/>
      <c r="X932" s="53"/>
      <c r="Y932" s="53"/>
    </row>
    <row r="933">
      <c r="A933" s="53"/>
      <c r="B933" s="53"/>
      <c r="C933" s="53"/>
      <c r="D933" s="53"/>
      <c r="E933" s="53"/>
      <c r="G933" s="53"/>
      <c r="H933" s="53"/>
      <c r="I933" s="53"/>
      <c r="J933" s="53"/>
      <c r="K933" s="53"/>
      <c r="L933" s="53">
        <f t="shared" si="2"/>
        <v>827256.2</v>
      </c>
      <c r="M933" s="53">
        <f t="shared" si="3"/>
        <v>520803.2</v>
      </c>
      <c r="N933" s="53" t="b">
        <f t="shared" si="4"/>
        <v>1</v>
      </c>
      <c r="O933" s="51">
        <v>939.0</v>
      </c>
      <c r="P933" s="53"/>
      <c r="Q933" s="53"/>
      <c r="R933" s="53"/>
      <c r="S933" s="53"/>
      <c r="T933" s="53"/>
      <c r="U933" s="53"/>
      <c r="V933" s="53"/>
      <c r="W933" s="53"/>
      <c r="X933" s="53"/>
      <c r="Y933" s="53"/>
    </row>
    <row r="934">
      <c r="A934" s="53"/>
      <c r="B934" s="53"/>
      <c r="C934" s="53"/>
      <c r="D934" s="53"/>
      <c r="E934" s="53"/>
      <c r="G934" s="53"/>
      <c r="H934" s="53"/>
      <c r="I934" s="53"/>
      <c r="J934" s="53"/>
      <c r="K934" s="53"/>
      <c r="L934" s="53">
        <f t="shared" si="2"/>
        <v>828035.6</v>
      </c>
      <c r="M934" s="53">
        <f t="shared" si="3"/>
        <v>521041</v>
      </c>
      <c r="N934" s="53" t="b">
        <f t="shared" si="4"/>
        <v>1</v>
      </c>
      <c r="O934" s="51">
        <v>940.0</v>
      </c>
      <c r="P934" s="53"/>
      <c r="Q934" s="53"/>
      <c r="R934" s="53"/>
      <c r="S934" s="53"/>
      <c r="T934" s="53"/>
      <c r="U934" s="53"/>
      <c r="V934" s="53"/>
      <c r="W934" s="53"/>
      <c r="X934" s="53"/>
      <c r="Y934" s="53"/>
    </row>
    <row r="935">
      <c r="A935" s="53"/>
      <c r="B935" s="53"/>
      <c r="C935" s="53"/>
      <c r="D935" s="53"/>
      <c r="E935" s="53"/>
      <c r="G935" s="53"/>
      <c r="H935" s="53"/>
      <c r="I935" s="53"/>
      <c r="J935" s="53"/>
      <c r="K935" s="53"/>
      <c r="L935" s="53">
        <f t="shared" si="2"/>
        <v>828815</v>
      </c>
      <c r="M935" s="53">
        <f t="shared" si="3"/>
        <v>521278.8</v>
      </c>
      <c r="N935" s="53" t="b">
        <f t="shared" si="4"/>
        <v>1</v>
      </c>
      <c r="O935" s="51">
        <v>941.0</v>
      </c>
      <c r="P935" s="53"/>
      <c r="Q935" s="53"/>
      <c r="R935" s="53"/>
      <c r="S935" s="53"/>
      <c r="T935" s="53"/>
      <c r="U935" s="53"/>
      <c r="V935" s="53"/>
      <c r="W935" s="53"/>
      <c r="X935" s="53"/>
      <c r="Y935" s="53"/>
    </row>
    <row r="936">
      <c r="A936" s="53"/>
      <c r="B936" s="53"/>
      <c r="C936" s="53"/>
      <c r="D936" s="53"/>
      <c r="E936" s="53"/>
      <c r="G936" s="53"/>
      <c r="H936" s="53"/>
      <c r="I936" s="53"/>
      <c r="J936" s="53"/>
      <c r="K936" s="53"/>
      <c r="L936" s="53">
        <f t="shared" si="2"/>
        <v>829594.4</v>
      </c>
      <c r="M936" s="53">
        <f t="shared" si="3"/>
        <v>521516.6</v>
      </c>
      <c r="N936" s="53" t="b">
        <f t="shared" si="4"/>
        <v>1</v>
      </c>
      <c r="O936" s="51">
        <v>942.0</v>
      </c>
      <c r="P936" s="53"/>
      <c r="Q936" s="53"/>
      <c r="R936" s="53"/>
      <c r="S936" s="53"/>
      <c r="T936" s="53"/>
      <c r="U936" s="53"/>
      <c r="V936" s="53"/>
      <c r="W936" s="53"/>
      <c r="X936" s="53"/>
      <c r="Y936" s="53"/>
    </row>
    <row r="937">
      <c r="A937" s="53"/>
      <c r="B937" s="53"/>
      <c r="C937" s="53"/>
      <c r="D937" s="53"/>
      <c r="E937" s="53"/>
      <c r="G937" s="53"/>
      <c r="H937" s="53"/>
      <c r="I937" s="53"/>
      <c r="J937" s="53"/>
      <c r="K937" s="53"/>
      <c r="L937" s="53">
        <f t="shared" si="2"/>
        <v>830373.8</v>
      </c>
      <c r="M937" s="53">
        <f t="shared" si="3"/>
        <v>521754.4</v>
      </c>
      <c r="N937" s="53" t="b">
        <f t="shared" si="4"/>
        <v>1</v>
      </c>
      <c r="O937" s="51">
        <v>943.0</v>
      </c>
      <c r="P937" s="53"/>
      <c r="Q937" s="53"/>
      <c r="R937" s="53"/>
      <c r="S937" s="53"/>
      <c r="T937" s="53"/>
      <c r="U937" s="53"/>
      <c r="V937" s="53"/>
      <c r="W937" s="53"/>
      <c r="X937" s="53"/>
      <c r="Y937" s="53"/>
    </row>
    <row r="938">
      <c r="A938" s="53"/>
      <c r="B938" s="53"/>
      <c r="C938" s="53"/>
      <c r="D938" s="53"/>
      <c r="E938" s="53"/>
      <c r="G938" s="53"/>
      <c r="H938" s="53"/>
      <c r="I938" s="53"/>
      <c r="J938" s="53"/>
      <c r="K938" s="53"/>
      <c r="L938" s="53">
        <f t="shared" si="2"/>
        <v>831153.2</v>
      </c>
      <c r="M938" s="53">
        <f t="shared" si="3"/>
        <v>521992.2</v>
      </c>
      <c r="N938" s="53" t="b">
        <f t="shared" si="4"/>
        <v>1</v>
      </c>
      <c r="O938" s="51">
        <v>944.0</v>
      </c>
      <c r="P938" s="53"/>
      <c r="Q938" s="53"/>
      <c r="R938" s="53"/>
      <c r="S938" s="53"/>
      <c r="T938" s="53"/>
      <c r="U938" s="53"/>
      <c r="V938" s="53"/>
      <c r="W938" s="53"/>
      <c r="X938" s="53"/>
      <c r="Y938" s="53"/>
    </row>
    <row r="939">
      <c r="A939" s="53"/>
      <c r="B939" s="53"/>
      <c r="C939" s="53"/>
      <c r="D939" s="53"/>
      <c r="E939" s="53"/>
      <c r="G939" s="53"/>
      <c r="H939" s="53"/>
      <c r="I939" s="53"/>
      <c r="J939" s="53"/>
      <c r="K939" s="53"/>
      <c r="L939" s="53">
        <f t="shared" si="2"/>
        <v>831932.6</v>
      </c>
      <c r="M939" s="53">
        <f t="shared" si="3"/>
        <v>522230</v>
      </c>
      <c r="N939" s="53" t="b">
        <f t="shared" si="4"/>
        <v>1</v>
      </c>
      <c r="O939" s="51">
        <v>945.0</v>
      </c>
      <c r="P939" s="53"/>
      <c r="Q939" s="53"/>
      <c r="R939" s="53"/>
      <c r="S939" s="53"/>
      <c r="T939" s="53"/>
      <c r="U939" s="53"/>
      <c r="V939" s="53"/>
      <c r="W939" s="53"/>
      <c r="X939" s="53"/>
      <c r="Y939" s="53"/>
    </row>
    <row r="940">
      <c r="A940" s="53"/>
      <c r="B940" s="53"/>
      <c r="C940" s="53"/>
      <c r="D940" s="53"/>
      <c r="E940" s="53"/>
      <c r="G940" s="53"/>
      <c r="H940" s="53"/>
      <c r="I940" s="53"/>
      <c r="J940" s="53"/>
      <c r="K940" s="53"/>
      <c r="L940" s="53">
        <f t="shared" si="2"/>
        <v>832712</v>
      </c>
      <c r="M940" s="53">
        <f t="shared" si="3"/>
        <v>522467.8</v>
      </c>
      <c r="N940" s="53" t="b">
        <f t="shared" si="4"/>
        <v>1</v>
      </c>
      <c r="O940" s="51">
        <v>946.0</v>
      </c>
      <c r="P940" s="53"/>
      <c r="Q940" s="53"/>
      <c r="R940" s="53"/>
      <c r="S940" s="53"/>
      <c r="T940" s="53"/>
      <c r="U940" s="53"/>
      <c r="V940" s="53"/>
      <c r="W940" s="53"/>
      <c r="X940" s="53"/>
      <c r="Y940" s="53"/>
    </row>
    <row r="941">
      <c r="A941" s="53"/>
      <c r="B941" s="53"/>
      <c r="C941" s="53"/>
      <c r="D941" s="53"/>
      <c r="E941" s="53"/>
      <c r="G941" s="53"/>
      <c r="H941" s="53"/>
      <c r="I941" s="53"/>
      <c r="J941" s="53"/>
      <c r="K941" s="53"/>
      <c r="L941" s="53">
        <f t="shared" si="2"/>
        <v>833491.4</v>
      </c>
      <c r="M941" s="53">
        <f t="shared" si="3"/>
        <v>522705.6</v>
      </c>
      <c r="N941" s="53" t="b">
        <f t="shared" si="4"/>
        <v>1</v>
      </c>
      <c r="O941" s="51">
        <v>947.0</v>
      </c>
      <c r="P941" s="53"/>
      <c r="Q941" s="53"/>
      <c r="R941" s="53"/>
      <c r="S941" s="53"/>
      <c r="T941" s="53"/>
      <c r="U941" s="53"/>
      <c r="V941" s="53"/>
      <c r="W941" s="53"/>
      <c r="X941" s="53"/>
      <c r="Y941" s="53"/>
    </row>
    <row r="942">
      <c r="A942" s="53"/>
      <c r="B942" s="53"/>
      <c r="C942" s="53"/>
      <c r="D942" s="53"/>
      <c r="E942" s="53"/>
      <c r="G942" s="53"/>
      <c r="H942" s="53"/>
      <c r="I942" s="53"/>
      <c r="J942" s="53"/>
      <c r="K942" s="53"/>
      <c r="L942" s="53">
        <f t="shared" si="2"/>
        <v>834270.8</v>
      </c>
      <c r="M942" s="53">
        <f t="shared" si="3"/>
        <v>522943.4</v>
      </c>
      <c r="N942" s="53" t="b">
        <f t="shared" si="4"/>
        <v>1</v>
      </c>
      <c r="O942" s="51">
        <v>948.0</v>
      </c>
      <c r="P942" s="53"/>
      <c r="Q942" s="53"/>
      <c r="R942" s="53"/>
      <c r="S942" s="53"/>
      <c r="T942" s="53"/>
      <c r="U942" s="53"/>
      <c r="V942" s="53"/>
      <c r="W942" s="53"/>
      <c r="X942" s="53"/>
      <c r="Y942" s="53"/>
    </row>
    <row r="943">
      <c r="A943" s="53"/>
      <c r="B943" s="53"/>
      <c r="C943" s="53"/>
      <c r="D943" s="53"/>
      <c r="E943" s="53"/>
      <c r="G943" s="53"/>
      <c r="H943" s="53"/>
      <c r="I943" s="53"/>
      <c r="J943" s="53"/>
      <c r="K943" s="53"/>
      <c r="L943" s="53">
        <f t="shared" si="2"/>
        <v>835050.2</v>
      </c>
      <c r="M943" s="53">
        <f t="shared" si="3"/>
        <v>523181.2</v>
      </c>
      <c r="N943" s="53" t="b">
        <f t="shared" si="4"/>
        <v>1</v>
      </c>
      <c r="O943" s="51">
        <v>949.0</v>
      </c>
      <c r="P943" s="53"/>
      <c r="Q943" s="53"/>
      <c r="R943" s="53"/>
      <c r="S943" s="53"/>
      <c r="T943" s="53"/>
      <c r="U943" s="53"/>
      <c r="V943" s="53"/>
      <c r="W943" s="53"/>
      <c r="X943" s="53"/>
      <c r="Y943" s="53"/>
    </row>
    <row r="944">
      <c r="A944" s="53"/>
      <c r="B944" s="53"/>
      <c r="C944" s="53"/>
      <c r="D944" s="53"/>
      <c r="E944" s="53"/>
      <c r="G944" s="53"/>
      <c r="H944" s="53"/>
      <c r="I944" s="53"/>
      <c r="J944" s="53"/>
      <c r="K944" s="53"/>
      <c r="L944" s="53">
        <f t="shared" si="2"/>
        <v>835829.6</v>
      </c>
      <c r="M944" s="53">
        <f t="shared" si="3"/>
        <v>523419</v>
      </c>
      <c r="N944" s="53" t="b">
        <f t="shared" si="4"/>
        <v>1</v>
      </c>
      <c r="O944" s="51">
        <v>950.0</v>
      </c>
      <c r="P944" s="53"/>
      <c r="Q944" s="53"/>
      <c r="R944" s="53"/>
      <c r="S944" s="53"/>
      <c r="T944" s="53"/>
      <c r="U944" s="53"/>
      <c r="V944" s="53"/>
      <c r="W944" s="53"/>
      <c r="X944" s="53"/>
      <c r="Y944" s="53"/>
    </row>
    <row r="945">
      <c r="A945" s="53"/>
      <c r="B945" s="53"/>
      <c r="C945" s="53"/>
      <c r="D945" s="53"/>
      <c r="E945" s="53"/>
      <c r="G945" s="53"/>
      <c r="H945" s="53"/>
      <c r="I945" s="53"/>
      <c r="J945" s="53"/>
      <c r="K945" s="53"/>
      <c r="L945" s="53">
        <f t="shared" si="2"/>
        <v>836609</v>
      </c>
      <c r="M945" s="53">
        <f t="shared" si="3"/>
        <v>523656.8</v>
      </c>
      <c r="N945" s="53" t="b">
        <f t="shared" si="4"/>
        <v>1</v>
      </c>
      <c r="O945" s="51">
        <v>951.0</v>
      </c>
      <c r="P945" s="53"/>
      <c r="Q945" s="53"/>
      <c r="R945" s="53"/>
      <c r="S945" s="53"/>
      <c r="T945" s="53"/>
      <c r="U945" s="53"/>
      <c r="V945" s="53"/>
      <c r="W945" s="53"/>
      <c r="X945" s="53"/>
      <c r="Y945" s="53"/>
    </row>
    <row r="946">
      <c r="A946" s="53"/>
      <c r="B946" s="53"/>
      <c r="C946" s="53"/>
      <c r="D946" s="53"/>
      <c r="E946" s="53"/>
      <c r="G946" s="53"/>
      <c r="H946" s="53"/>
      <c r="I946" s="53"/>
      <c r="J946" s="53"/>
      <c r="K946" s="53"/>
      <c r="L946" s="53">
        <f t="shared" si="2"/>
        <v>837388.4</v>
      </c>
      <c r="M946" s="53">
        <f t="shared" si="3"/>
        <v>523894.6</v>
      </c>
      <c r="N946" s="53" t="b">
        <f t="shared" si="4"/>
        <v>1</v>
      </c>
      <c r="O946" s="51">
        <v>952.0</v>
      </c>
      <c r="P946" s="53"/>
      <c r="Q946" s="53"/>
      <c r="R946" s="53"/>
      <c r="S946" s="53"/>
      <c r="T946" s="53"/>
      <c r="U946" s="53"/>
      <c r="V946" s="53"/>
      <c r="W946" s="53"/>
      <c r="X946" s="53"/>
      <c r="Y946" s="53"/>
    </row>
    <row r="947">
      <c r="A947" s="53"/>
      <c r="B947" s="53"/>
      <c r="C947" s="53"/>
      <c r="D947" s="53"/>
      <c r="E947" s="53"/>
      <c r="G947" s="53"/>
      <c r="H947" s="53"/>
      <c r="I947" s="53"/>
      <c r="J947" s="53"/>
      <c r="K947" s="53"/>
      <c r="L947" s="53">
        <f t="shared" si="2"/>
        <v>838167.8</v>
      </c>
      <c r="M947" s="53">
        <f t="shared" si="3"/>
        <v>524132.4</v>
      </c>
      <c r="N947" s="53" t="b">
        <f t="shared" si="4"/>
        <v>1</v>
      </c>
      <c r="O947" s="51">
        <v>953.0</v>
      </c>
      <c r="P947" s="53"/>
      <c r="Q947" s="53"/>
      <c r="R947" s="53"/>
      <c r="S947" s="53"/>
      <c r="T947" s="53"/>
      <c r="U947" s="53"/>
      <c r="V947" s="53"/>
      <c r="W947" s="53"/>
      <c r="X947" s="53"/>
      <c r="Y947" s="53"/>
    </row>
    <row r="948">
      <c r="A948" s="53"/>
      <c r="B948" s="53"/>
      <c r="C948" s="53"/>
      <c r="D948" s="53"/>
      <c r="E948" s="53"/>
      <c r="G948" s="53"/>
      <c r="H948" s="53"/>
      <c r="I948" s="53"/>
      <c r="J948" s="53"/>
      <c r="K948" s="53"/>
      <c r="L948" s="53">
        <f t="shared" si="2"/>
        <v>838947.2</v>
      </c>
      <c r="M948" s="53">
        <f t="shared" si="3"/>
        <v>524370.2</v>
      </c>
      <c r="N948" s="53" t="b">
        <f t="shared" si="4"/>
        <v>1</v>
      </c>
      <c r="O948" s="51">
        <v>954.0</v>
      </c>
      <c r="P948" s="53"/>
      <c r="Q948" s="53"/>
      <c r="R948" s="53"/>
      <c r="S948" s="53"/>
      <c r="T948" s="53"/>
      <c r="U948" s="53"/>
      <c r="V948" s="53"/>
      <c r="W948" s="53"/>
      <c r="X948" s="53"/>
      <c r="Y948" s="53"/>
    </row>
    <row r="949">
      <c r="A949" s="53"/>
      <c r="B949" s="53"/>
      <c r="C949" s="53"/>
      <c r="D949" s="53"/>
      <c r="E949" s="53"/>
      <c r="G949" s="53"/>
      <c r="H949" s="53"/>
      <c r="I949" s="53"/>
      <c r="J949" s="53"/>
      <c r="K949" s="53"/>
      <c r="L949" s="53">
        <f t="shared" si="2"/>
        <v>839726.6</v>
      </c>
      <c r="M949" s="53">
        <f t="shared" si="3"/>
        <v>524608</v>
      </c>
      <c r="N949" s="53" t="b">
        <f t="shared" si="4"/>
        <v>1</v>
      </c>
      <c r="O949" s="51">
        <v>955.0</v>
      </c>
      <c r="P949" s="53"/>
      <c r="Q949" s="53"/>
      <c r="R949" s="53"/>
      <c r="S949" s="53"/>
      <c r="T949" s="53"/>
      <c r="U949" s="53"/>
      <c r="V949" s="53"/>
      <c r="W949" s="53"/>
      <c r="X949" s="53"/>
      <c r="Y949" s="53"/>
    </row>
    <row r="950">
      <c r="A950" s="53"/>
      <c r="B950" s="53"/>
      <c r="C950" s="53"/>
      <c r="D950" s="53"/>
      <c r="E950" s="53"/>
      <c r="G950" s="53"/>
      <c r="H950" s="53"/>
      <c r="I950" s="53"/>
      <c r="J950" s="53"/>
      <c r="K950" s="53"/>
      <c r="L950" s="53">
        <f t="shared" si="2"/>
        <v>840506</v>
      </c>
      <c r="M950" s="53">
        <f t="shared" si="3"/>
        <v>524845.8</v>
      </c>
      <c r="N950" s="53" t="b">
        <f t="shared" si="4"/>
        <v>1</v>
      </c>
      <c r="O950" s="51">
        <v>956.0</v>
      </c>
      <c r="P950" s="53"/>
      <c r="Q950" s="53"/>
      <c r="R950" s="53"/>
      <c r="S950" s="53"/>
      <c r="T950" s="53"/>
      <c r="U950" s="53"/>
      <c r="V950" s="53"/>
      <c r="W950" s="53"/>
      <c r="X950" s="53"/>
      <c r="Y950" s="53"/>
    </row>
    <row r="951">
      <c r="A951" s="53"/>
      <c r="B951" s="53"/>
      <c r="C951" s="53"/>
      <c r="D951" s="53"/>
      <c r="E951" s="53"/>
      <c r="G951" s="53"/>
      <c r="H951" s="53"/>
      <c r="I951" s="53"/>
      <c r="J951" s="53"/>
      <c r="K951" s="53"/>
      <c r="L951" s="53">
        <f t="shared" si="2"/>
        <v>841285.4</v>
      </c>
      <c r="M951" s="53">
        <f t="shared" si="3"/>
        <v>525083.6</v>
      </c>
      <c r="N951" s="53" t="b">
        <f t="shared" si="4"/>
        <v>1</v>
      </c>
      <c r="O951" s="51">
        <v>957.0</v>
      </c>
      <c r="P951" s="53"/>
      <c r="Q951" s="53"/>
      <c r="R951" s="53"/>
      <c r="S951" s="53"/>
      <c r="T951" s="53"/>
      <c r="U951" s="53"/>
      <c r="V951" s="53"/>
      <c r="W951" s="53"/>
      <c r="X951" s="53"/>
      <c r="Y951" s="53"/>
    </row>
    <row r="952">
      <c r="A952" s="53"/>
      <c r="B952" s="53"/>
      <c r="C952" s="53"/>
      <c r="D952" s="53"/>
      <c r="E952" s="53"/>
      <c r="G952" s="53"/>
      <c r="H952" s="53"/>
      <c r="I952" s="53"/>
      <c r="J952" s="53"/>
      <c r="K952" s="53"/>
      <c r="L952" s="53">
        <f t="shared" si="2"/>
        <v>842064.8</v>
      </c>
      <c r="M952" s="53">
        <f t="shared" si="3"/>
        <v>525321.4</v>
      </c>
      <c r="N952" s="53" t="b">
        <f t="shared" si="4"/>
        <v>1</v>
      </c>
      <c r="O952" s="51">
        <v>958.0</v>
      </c>
      <c r="P952" s="53"/>
      <c r="Q952" s="53"/>
      <c r="R952" s="53"/>
      <c r="S952" s="53"/>
      <c r="T952" s="53"/>
      <c r="U952" s="53"/>
      <c r="V952" s="53"/>
      <c r="W952" s="53"/>
      <c r="X952" s="53"/>
      <c r="Y952" s="53"/>
    </row>
    <row r="953">
      <c r="A953" s="53"/>
      <c r="B953" s="53"/>
      <c r="C953" s="53"/>
      <c r="D953" s="53"/>
      <c r="E953" s="53"/>
      <c r="G953" s="53"/>
      <c r="H953" s="53"/>
      <c r="I953" s="53"/>
      <c r="J953" s="53"/>
      <c r="K953" s="53"/>
      <c r="L953" s="53">
        <f t="shared" si="2"/>
        <v>842844.2</v>
      </c>
      <c r="M953" s="53">
        <f t="shared" si="3"/>
        <v>525559.2</v>
      </c>
      <c r="N953" s="53" t="b">
        <f t="shared" si="4"/>
        <v>1</v>
      </c>
      <c r="O953" s="51">
        <v>959.0</v>
      </c>
      <c r="P953" s="53"/>
      <c r="Q953" s="53"/>
      <c r="R953" s="53"/>
      <c r="S953" s="53"/>
      <c r="T953" s="53"/>
      <c r="U953" s="53"/>
      <c r="V953" s="53"/>
      <c r="W953" s="53"/>
      <c r="X953" s="53"/>
      <c r="Y953" s="53"/>
    </row>
    <row r="954">
      <c r="A954" s="53"/>
      <c r="B954" s="53"/>
      <c r="C954" s="53"/>
      <c r="D954" s="53"/>
      <c r="E954" s="53"/>
      <c r="G954" s="53"/>
      <c r="H954" s="53"/>
      <c r="I954" s="53"/>
      <c r="J954" s="53"/>
      <c r="K954" s="53"/>
      <c r="L954" s="53">
        <f t="shared" si="2"/>
        <v>843623.6</v>
      </c>
      <c r="M954" s="53">
        <f t="shared" si="3"/>
        <v>525797</v>
      </c>
      <c r="N954" s="53" t="b">
        <f t="shared" si="4"/>
        <v>1</v>
      </c>
      <c r="O954" s="51">
        <v>960.0</v>
      </c>
      <c r="P954" s="53"/>
      <c r="Q954" s="53"/>
      <c r="R954" s="53"/>
      <c r="S954" s="53"/>
      <c r="T954" s="53"/>
      <c r="U954" s="53"/>
      <c r="V954" s="53"/>
      <c r="W954" s="53"/>
      <c r="X954" s="53"/>
      <c r="Y954" s="53"/>
    </row>
    <row r="955">
      <c r="A955" s="53"/>
      <c r="B955" s="53"/>
      <c r="C955" s="53"/>
      <c r="D955" s="53"/>
      <c r="E955" s="53"/>
      <c r="G955" s="53"/>
      <c r="H955" s="53"/>
      <c r="I955" s="53"/>
      <c r="J955" s="53"/>
      <c r="K955" s="53"/>
      <c r="L955" s="53">
        <f t="shared" si="2"/>
        <v>844403</v>
      </c>
      <c r="M955" s="53">
        <f t="shared" si="3"/>
        <v>526034.8</v>
      </c>
      <c r="N955" s="53" t="b">
        <f t="shared" si="4"/>
        <v>1</v>
      </c>
      <c r="O955" s="51">
        <v>961.0</v>
      </c>
      <c r="P955" s="53"/>
      <c r="Q955" s="53"/>
      <c r="R955" s="53"/>
      <c r="S955" s="53"/>
      <c r="T955" s="53"/>
      <c r="U955" s="53"/>
      <c r="V955" s="53"/>
      <c r="W955" s="53"/>
      <c r="X955" s="53"/>
      <c r="Y955" s="53"/>
    </row>
    <row r="956">
      <c r="A956" s="53"/>
      <c r="B956" s="53"/>
      <c r="C956" s="53"/>
      <c r="D956" s="53"/>
      <c r="E956" s="53"/>
      <c r="G956" s="53"/>
      <c r="H956" s="53"/>
      <c r="I956" s="53"/>
      <c r="J956" s="53"/>
      <c r="K956" s="53"/>
      <c r="L956" s="53">
        <f t="shared" si="2"/>
        <v>845182.4</v>
      </c>
      <c r="M956" s="53">
        <f t="shared" si="3"/>
        <v>526272.6</v>
      </c>
      <c r="N956" s="53" t="b">
        <f t="shared" si="4"/>
        <v>1</v>
      </c>
      <c r="O956" s="51">
        <v>962.0</v>
      </c>
      <c r="P956" s="53"/>
      <c r="Q956" s="53"/>
      <c r="R956" s="53"/>
      <c r="S956" s="53"/>
      <c r="T956" s="53"/>
      <c r="U956" s="53"/>
      <c r="V956" s="53"/>
      <c r="W956" s="53"/>
      <c r="X956" s="53"/>
      <c r="Y956" s="53"/>
    </row>
    <row r="957">
      <c r="A957" s="53"/>
      <c r="B957" s="53"/>
      <c r="C957" s="53"/>
      <c r="D957" s="53"/>
      <c r="E957" s="53"/>
      <c r="G957" s="53"/>
      <c r="H957" s="53"/>
      <c r="I957" s="53"/>
      <c r="J957" s="53"/>
      <c r="K957" s="53"/>
      <c r="L957" s="53">
        <f t="shared" si="2"/>
        <v>845961.8</v>
      </c>
      <c r="M957" s="53">
        <f t="shared" si="3"/>
        <v>526510.4</v>
      </c>
      <c r="N957" s="53" t="b">
        <f t="shared" si="4"/>
        <v>1</v>
      </c>
      <c r="O957" s="51">
        <v>963.0</v>
      </c>
      <c r="P957" s="53"/>
      <c r="Q957" s="53"/>
      <c r="R957" s="53"/>
      <c r="S957" s="53"/>
      <c r="T957" s="53"/>
      <c r="U957" s="53"/>
      <c r="V957" s="53"/>
      <c r="W957" s="53"/>
      <c r="X957" s="53"/>
      <c r="Y957" s="53"/>
    </row>
    <row r="958">
      <c r="A958" s="53"/>
      <c r="B958" s="53"/>
      <c r="C958" s="53"/>
      <c r="D958" s="53"/>
      <c r="E958" s="53"/>
      <c r="G958" s="53"/>
      <c r="H958" s="53"/>
      <c r="I958" s="53"/>
      <c r="J958" s="53"/>
      <c r="K958" s="53"/>
      <c r="L958" s="53">
        <f t="shared" si="2"/>
        <v>846741.2</v>
      </c>
      <c r="M958" s="53">
        <f t="shared" si="3"/>
        <v>526748.2</v>
      </c>
      <c r="N958" s="53" t="b">
        <f t="shared" si="4"/>
        <v>1</v>
      </c>
      <c r="O958" s="51">
        <v>964.0</v>
      </c>
      <c r="P958" s="53"/>
      <c r="Q958" s="53"/>
      <c r="R958" s="53"/>
      <c r="S958" s="53"/>
      <c r="T958" s="53"/>
      <c r="U958" s="53"/>
      <c r="V958" s="53"/>
      <c r="W958" s="53"/>
      <c r="X958" s="53"/>
      <c r="Y958" s="53"/>
    </row>
    <row r="959">
      <c r="A959" s="53"/>
      <c r="B959" s="53"/>
      <c r="C959" s="53"/>
      <c r="D959" s="53"/>
      <c r="E959" s="53"/>
      <c r="G959" s="53"/>
      <c r="H959" s="53"/>
      <c r="I959" s="53"/>
      <c r="J959" s="53"/>
      <c r="K959" s="53"/>
      <c r="L959" s="53">
        <f t="shared" si="2"/>
        <v>847520.6</v>
      </c>
      <c r="M959" s="53">
        <f t="shared" si="3"/>
        <v>526986</v>
      </c>
      <c r="N959" s="53" t="b">
        <f t="shared" si="4"/>
        <v>1</v>
      </c>
      <c r="O959" s="51">
        <v>965.0</v>
      </c>
      <c r="P959" s="53"/>
      <c r="Q959" s="53"/>
      <c r="R959" s="53"/>
      <c r="S959" s="53"/>
      <c r="T959" s="53"/>
      <c r="U959" s="53"/>
      <c r="V959" s="53"/>
      <c r="W959" s="53"/>
      <c r="X959" s="53"/>
      <c r="Y959" s="53"/>
    </row>
    <row r="960">
      <c r="A960" s="53"/>
      <c r="B960" s="53"/>
      <c r="C960" s="53"/>
      <c r="D960" s="53"/>
      <c r="E960" s="53"/>
      <c r="G960" s="53"/>
      <c r="H960" s="53"/>
      <c r="I960" s="53"/>
      <c r="J960" s="53"/>
      <c r="K960" s="53"/>
      <c r="L960" s="53">
        <f t="shared" si="2"/>
        <v>848300</v>
      </c>
      <c r="M960" s="53">
        <f t="shared" si="3"/>
        <v>527223.8</v>
      </c>
      <c r="N960" s="53" t="b">
        <f t="shared" si="4"/>
        <v>1</v>
      </c>
      <c r="O960" s="51">
        <v>966.0</v>
      </c>
      <c r="P960" s="53"/>
      <c r="Q960" s="53"/>
      <c r="R960" s="53"/>
      <c r="S960" s="53"/>
      <c r="T960" s="53"/>
      <c r="U960" s="53"/>
      <c r="V960" s="53"/>
      <c r="W960" s="53"/>
      <c r="X960" s="53"/>
      <c r="Y960" s="53"/>
    </row>
    <row r="961">
      <c r="A961" s="53"/>
      <c r="B961" s="53"/>
      <c r="C961" s="53"/>
      <c r="D961" s="53"/>
      <c r="E961" s="53"/>
      <c r="G961" s="53"/>
      <c r="H961" s="53"/>
      <c r="I961" s="53"/>
      <c r="J961" s="53"/>
      <c r="K961" s="53"/>
      <c r="L961" s="53">
        <f t="shared" si="2"/>
        <v>849079.4</v>
      </c>
      <c r="M961" s="53">
        <f t="shared" si="3"/>
        <v>527461.6</v>
      </c>
      <c r="N961" s="53" t="b">
        <f t="shared" si="4"/>
        <v>1</v>
      </c>
      <c r="O961" s="51">
        <v>967.0</v>
      </c>
      <c r="P961" s="53"/>
      <c r="Q961" s="53"/>
      <c r="R961" s="53"/>
      <c r="S961" s="53"/>
      <c r="T961" s="53"/>
      <c r="U961" s="53"/>
      <c r="V961" s="53"/>
      <c r="W961" s="53"/>
      <c r="X961" s="53"/>
      <c r="Y961" s="53"/>
    </row>
    <row r="962">
      <c r="A962" s="53"/>
      <c r="B962" s="53"/>
      <c r="C962" s="53"/>
      <c r="D962" s="53"/>
      <c r="E962" s="53"/>
      <c r="G962" s="53"/>
      <c r="H962" s="53"/>
      <c r="I962" s="53"/>
      <c r="J962" s="53"/>
      <c r="K962" s="53"/>
      <c r="L962" s="53">
        <f t="shared" si="2"/>
        <v>849858.8</v>
      </c>
      <c r="M962" s="53">
        <f t="shared" si="3"/>
        <v>527699.4</v>
      </c>
      <c r="N962" s="53" t="b">
        <f t="shared" si="4"/>
        <v>1</v>
      </c>
      <c r="O962" s="51">
        <v>968.0</v>
      </c>
      <c r="P962" s="53"/>
      <c r="Q962" s="53"/>
      <c r="R962" s="53"/>
      <c r="S962" s="53"/>
      <c r="T962" s="53"/>
      <c r="U962" s="53"/>
      <c r="V962" s="53"/>
      <c r="W962" s="53"/>
      <c r="X962" s="53"/>
      <c r="Y962" s="53"/>
    </row>
    <row r="963">
      <c r="A963" s="53"/>
      <c r="B963" s="53"/>
      <c r="C963" s="53"/>
      <c r="D963" s="53"/>
      <c r="E963" s="53"/>
      <c r="G963" s="53"/>
      <c r="H963" s="53"/>
      <c r="I963" s="53"/>
      <c r="J963" s="53"/>
      <c r="K963" s="53"/>
      <c r="L963" s="53">
        <f t="shared" si="2"/>
        <v>850638.2</v>
      </c>
      <c r="M963" s="53">
        <f t="shared" si="3"/>
        <v>527937.2</v>
      </c>
      <c r="N963" s="53" t="b">
        <f t="shared" si="4"/>
        <v>1</v>
      </c>
      <c r="O963" s="51">
        <v>969.0</v>
      </c>
      <c r="P963" s="53"/>
      <c r="Q963" s="53"/>
      <c r="R963" s="53"/>
      <c r="S963" s="53"/>
      <c r="T963" s="53"/>
      <c r="U963" s="53"/>
      <c r="V963" s="53"/>
      <c r="W963" s="53"/>
      <c r="X963" s="53"/>
      <c r="Y963" s="53"/>
    </row>
    <row r="964">
      <c r="A964" s="53"/>
      <c r="B964" s="53"/>
      <c r="C964" s="53"/>
      <c r="D964" s="53"/>
      <c r="E964" s="53"/>
      <c r="G964" s="53"/>
      <c r="H964" s="53"/>
      <c r="I964" s="53"/>
      <c r="J964" s="53"/>
      <c r="K964" s="53"/>
      <c r="L964" s="53">
        <f t="shared" si="2"/>
        <v>851417.6</v>
      </c>
      <c r="M964" s="53">
        <f t="shared" si="3"/>
        <v>528175</v>
      </c>
      <c r="N964" s="53" t="b">
        <f t="shared" si="4"/>
        <v>1</v>
      </c>
      <c r="O964" s="51">
        <v>970.0</v>
      </c>
      <c r="P964" s="53"/>
      <c r="Q964" s="53"/>
      <c r="R964" s="53"/>
      <c r="S964" s="53"/>
      <c r="T964" s="53"/>
      <c r="U964" s="53"/>
      <c r="V964" s="53"/>
      <c r="W964" s="53"/>
      <c r="X964" s="53"/>
      <c r="Y964" s="53"/>
    </row>
    <row r="965">
      <c r="A965" s="53"/>
      <c r="B965" s="53"/>
      <c r="C965" s="53"/>
      <c r="D965" s="53"/>
      <c r="E965" s="53"/>
      <c r="G965" s="53"/>
      <c r="H965" s="53"/>
      <c r="I965" s="53"/>
      <c r="J965" s="53"/>
      <c r="K965" s="53"/>
      <c r="L965" s="53">
        <f t="shared" si="2"/>
        <v>852197</v>
      </c>
      <c r="M965" s="53">
        <f t="shared" si="3"/>
        <v>528412.8</v>
      </c>
      <c r="N965" s="53" t="b">
        <f t="shared" si="4"/>
        <v>1</v>
      </c>
      <c r="O965" s="51">
        <v>971.0</v>
      </c>
      <c r="P965" s="53"/>
      <c r="Q965" s="53"/>
      <c r="R965" s="53"/>
      <c r="S965" s="53"/>
      <c r="T965" s="53"/>
      <c r="U965" s="53"/>
      <c r="V965" s="53"/>
      <c r="W965" s="53"/>
      <c r="X965" s="53"/>
      <c r="Y965" s="53"/>
    </row>
    <row r="966">
      <c r="A966" s="53"/>
      <c r="B966" s="53"/>
      <c r="C966" s="53"/>
      <c r="D966" s="53"/>
      <c r="E966" s="53"/>
      <c r="G966" s="53"/>
      <c r="H966" s="53"/>
      <c r="I966" s="53"/>
      <c r="J966" s="53"/>
      <c r="K966" s="53"/>
      <c r="L966" s="53">
        <f t="shared" si="2"/>
        <v>852976.4</v>
      </c>
      <c r="M966" s="53">
        <f t="shared" si="3"/>
        <v>528650.6</v>
      </c>
      <c r="N966" s="53" t="b">
        <f t="shared" si="4"/>
        <v>1</v>
      </c>
      <c r="O966" s="51">
        <v>972.0</v>
      </c>
      <c r="P966" s="53"/>
      <c r="Q966" s="53"/>
      <c r="R966" s="53"/>
      <c r="S966" s="53"/>
      <c r="T966" s="53"/>
      <c r="U966" s="53"/>
      <c r="V966" s="53"/>
      <c r="W966" s="53"/>
      <c r="X966" s="53"/>
      <c r="Y966" s="53"/>
    </row>
    <row r="967">
      <c r="A967" s="53"/>
      <c r="B967" s="53"/>
      <c r="C967" s="53"/>
      <c r="D967" s="53"/>
      <c r="E967" s="53"/>
      <c r="G967" s="53"/>
      <c r="H967" s="53"/>
      <c r="I967" s="53"/>
      <c r="J967" s="53"/>
      <c r="K967" s="53"/>
      <c r="L967" s="53">
        <f t="shared" si="2"/>
        <v>853755.8</v>
      </c>
      <c r="M967" s="53">
        <f t="shared" si="3"/>
        <v>528888.4</v>
      </c>
      <c r="N967" s="53" t="b">
        <f t="shared" si="4"/>
        <v>1</v>
      </c>
      <c r="O967" s="51">
        <v>973.0</v>
      </c>
      <c r="P967" s="53"/>
      <c r="Q967" s="53"/>
      <c r="R967" s="53"/>
      <c r="S967" s="53"/>
      <c r="T967" s="53"/>
      <c r="U967" s="53"/>
      <c r="V967" s="53"/>
      <c r="W967" s="53"/>
      <c r="X967" s="53"/>
      <c r="Y967" s="53"/>
    </row>
    <row r="968">
      <c r="A968" s="53"/>
      <c r="B968" s="53"/>
      <c r="C968" s="53"/>
      <c r="D968" s="53"/>
      <c r="E968" s="53"/>
      <c r="G968" s="53"/>
      <c r="H968" s="53"/>
      <c r="I968" s="53"/>
      <c r="J968" s="53"/>
      <c r="K968" s="53"/>
      <c r="L968" s="53">
        <f t="shared" si="2"/>
        <v>854535.2</v>
      </c>
      <c r="M968" s="53">
        <f t="shared" si="3"/>
        <v>529126.2</v>
      </c>
      <c r="N968" s="53" t="b">
        <f t="shared" si="4"/>
        <v>1</v>
      </c>
      <c r="O968" s="51">
        <v>974.0</v>
      </c>
      <c r="P968" s="53"/>
      <c r="Q968" s="53"/>
      <c r="R968" s="53"/>
      <c r="S968" s="53"/>
      <c r="T968" s="53"/>
      <c r="U968" s="53"/>
      <c r="V968" s="53"/>
      <c r="W968" s="53"/>
      <c r="X968" s="53"/>
      <c r="Y968" s="53"/>
    </row>
    <row r="969">
      <c r="A969" s="53"/>
      <c r="B969" s="53"/>
      <c r="C969" s="53"/>
      <c r="D969" s="53"/>
      <c r="E969" s="53"/>
      <c r="G969" s="53"/>
      <c r="H969" s="53"/>
      <c r="I969" s="53"/>
      <c r="J969" s="53"/>
      <c r="K969" s="53"/>
      <c r="L969" s="53">
        <f t="shared" si="2"/>
        <v>855314.6</v>
      </c>
      <c r="M969" s="53">
        <f t="shared" si="3"/>
        <v>529364</v>
      </c>
      <c r="N969" s="53" t="b">
        <f t="shared" si="4"/>
        <v>1</v>
      </c>
      <c r="O969" s="51">
        <v>975.0</v>
      </c>
      <c r="P969" s="53"/>
      <c r="Q969" s="53"/>
      <c r="R969" s="53"/>
      <c r="S969" s="53"/>
      <c r="T969" s="53"/>
      <c r="U969" s="53"/>
      <c r="V969" s="53"/>
      <c r="W969" s="53"/>
      <c r="X969" s="53"/>
      <c r="Y969" s="53"/>
    </row>
    <row r="970">
      <c r="A970" s="53"/>
      <c r="B970" s="53"/>
      <c r="C970" s="53"/>
      <c r="D970" s="53"/>
      <c r="E970" s="53"/>
      <c r="G970" s="53"/>
      <c r="H970" s="53"/>
      <c r="I970" s="53"/>
      <c r="J970" s="53"/>
      <c r="K970" s="53"/>
      <c r="L970" s="53">
        <f t="shared" si="2"/>
        <v>856094</v>
      </c>
      <c r="M970" s="53">
        <f t="shared" si="3"/>
        <v>529601.8</v>
      </c>
      <c r="N970" s="53" t="b">
        <f t="shared" si="4"/>
        <v>1</v>
      </c>
      <c r="O970" s="51">
        <v>976.0</v>
      </c>
      <c r="P970" s="53"/>
      <c r="Q970" s="53"/>
      <c r="R970" s="53"/>
      <c r="S970" s="53"/>
      <c r="T970" s="53"/>
      <c r="U970" s="53"/>
      <c r="V970" s="53"/>
      <c r="W970" s="53"/>
      <c r="X970" s="53"/>
      <c r="Y970" s="53"/>
    </row>
    <row r="971">
      <c r="A971" s="53"/>
      <c r="B971" s="53"/>
      <c r="C971" s="53"/>
      <c r="D971" s="53"/>
      <c r="E971" s="53"/>
      <c r="G971" s="53"/>
      <c r="H971" s="53"/>
      <c r="I971" s="53"/>
      <c r="J971" s="53"/>
      <c r="K971" s="53"/>
      <c r="L971" s="53">
        <f t="shared" si="2"/>
        <v>856873.4</v>
      </c>
      <c r="M971" s="53">
        <f t="shared" si="3"/>
        <v>529839.6</v>
      </c>
      <c r="N971" s="53" t="b">
        <f t="shared" si="4"/>
        <v>1</v>
      </c>
      <c r="O971" s="51">
        <v>977.0</v>
      </c>
      <c r="P971" s="53"/>
      <c r="Q971" s="53"/>
      <c r="R971" s="53"/>
      <c r="S971" s="53"/>
      <c r="T971" s="53"/>
      <c r="U971" s="53"/>
      <c r="V971" s="53"/>
      <c r="W971" s="53"/>
      <c r="X971" s="53"/>
      <c r="Y971" s="53"/>
    </row>
    <row r="972">
      <c r="A972" s="53"/>
      <c r="B972" s="53"/>
      <c r="C972" s="53"/>
      <c r="D972" s="53"/>
      <c r="E972" s="53"/>
      <c r="G972" s="53"/>
      <c r="H972" s="53"/>
      <c r="I972" s="53"/>
      <c r="J972" s="53"/>
      <c r="K972" s="53"/>
      <c r="L972" s="53">
        <f t="shared" si="2"/>
        <v>857652.8</v>
      </c>
      <c r="M972" s="53">
        <f t="shared" si="3"/>
        <v>530077.4</v>
      </c>
      <c r="N972" s="53" t="b">
        <f t="shared" si="4"/>
        <v>1</v>
      </c>
      <c r="O972" s="51">
        <v>978.0</v>
      </c>
      <c r="P972" s="53"/>
      <c r="Q972" s="53"/>
      <c r="R972" s="53"/>
      <c r="S972" s="53"/>
      <c r="T972" s="53"/>
      <c r="U972" s="53"/>
      <c r="V972" s="53"/>
      <c r="W972" s="53"/>
      <c r="X972" s="53"/>
      <c r="Y972" s="53"/>
    </row>
    <row r="973">
      <c r="A973" s="53"/>
      <c r="B973" s="53"/>
      <c r="C973" s="53"/>
      <c r="D973" s="53"/>
      <c r="E973" s="53"/>
      <c r="G973" s="53"/>
      <c r="H973" s="53"/>
      <c r="I973" s="53"/>
      <c r="J973" s="53"/>
      <c r="K973" s="53"/>
      <c r="L973" s="53">
        <f t="shared" si="2"/>
        <v>858432.2</v>
      </c>
      <c r="M973" s="53">
        <f t="shared" si="3"/>
        <v>530315.2</v>
      </c>
      <c r="N973" s="53" t="b">
        <f t="shared" si="4"/>
        <v>1</v>
      </c>
      <c r="O973" s="51">
        <v>979.0</v>
      </c>
      <c r="P973" s="53"/>
      <c r="Q973" s="53"/>
      <c r="R973" s="53"/>
      <c r="S973" s="53"/>
      <c r="T973" s="53"/>
      <c r="U973" s="53"/>
      <c r="V973" s="53"/>
      <c r="W973" s="53"/>
      <c r="X973" s="53"/>
      <c r="Y973" s="53"/>
    </row>
    <row r="974">
      <c r="A974" s="53"/>
      <c r="B974" s="53"/>
      <c r="C974" s="53"/>
      <c r="D974" s="53"/>
      <c r="E974" s="53"/>
      <c r="G974" s="53"/>
      <c r="H974" s="53"/>
      <c r="I974" s="53"/>
      <c r="J974" s="53"/>
      <c r="K974" s="53"/>
      <c r="L974" s="53">
        <f t="shared" si="2"/>
        <v>859211.6</v>
      </c>
      <c r="M974" s="53">
        <f t="shared" si="3"/>
        <v>530553</v>
      </c>
      <c r="N974" s="53" t="b">
        <f t="shared" si="4"/>
        <v>1</v>
      </c>
      <c r="O974" s="51">
        <v>980.0</v>
      </c>
      <c r="P974" s="53"/>
      <c r="Q974" s="53"/>
      <c r="R974" s="53"/>
      <c r="S974" s="53"/>
      <c r="T974" s="53"/>
      <c r="U974" s="53"/>
      <c r="V974" s="53"/>
      <c r="W974" s="53"/>
      <c r="X974" s="53"/>
      <c r="Y974" s="53"/>
    </row>
    <row r="975">
      <c r="A975" s="53"/>
      <c r="B975" s="53"/>
      <c r="C975" s="53"/>
      <c r="D975" s="53"/>
      <c r="E975" s="53"/>
      <c r="G975" s="53"/>
      <c r="H975" s="53"/>
      <c r="I975" s="53"/>
      <c r="J975" s="53"/>
      <c r="K975" s="53"/>
      <c r="L975" s="53">
        <f t="shared" si="2"/>
        <v>859991</v>
      </c>
      <c r="M975" s="53">
        <f t="shared" si="3"/>
        <v>530790.8</v>
      </c>
      <c r="N975" s="53" t="b">
        <f t="shared" si="4"/>
        <v>1</v>
      </c>
      <c r="O975" s="51">
        <v>981.0</v>
      </c>
      <c r="P975" s="53"/>
      <c r="Q975" s="53"/>
      <c r="R975" s="53"/>
      <c r="S975" s="53"/>
      <c r="T975" s="53"/>
      <c r="U975" s="53"/>
      <c r="V975" s="53"/>
      <c r="W975" s="53"/>
      <c r="X975" s="53"/>
      <c r="Y975" s="53"/>
    </row>
    <row r="976">
      <c r="A976" s="53"/>
      <c r="B976" s="53"/>
      <c r="C976" s="53"/>
      <c r="D976" s="53"/>
      <c r="E976" s="53"/>
      <c r="G976" s="53"/>
      <c r="H976" s="53"/>
      <c r="I976" s="53"/>
      <c r="J976" s="53"/>
      <c r="K976" s="53"/>
      <c r="L976" s="53">
        <f t="shared" si="2"/>
        <v>860770.4</v>
      </c>
      <c r="M976" s="53">
        <f t="shared" si="3"/>
        <v>531028.6</v>
      </c>
      <c r="N976" s="53" t="b">
        <f t="shared" si="4"/>
        <v>1</v>
      </c>
      <c r="O976" s="51">
        <v>982.0</v>
      </c>
      <c r="P976" s="53"/>
      <c r="Q976" s="53"/>
      <c r="R976" s="53"/>
      <c r="S976" s="53"/>
      <c r="T976" s="53"/>
      <c r="U976" s="53"/>
      <c r="V976" s="53"/>
      <c r="W976" s="53"/>
      <c r="X976" s="53"/>
      <c r="Y976" s="53"/>
    </row>
    <row r="977">
      <c r="A977" s="53"/>
      <c r="B977" s="53"/>
      <c r="C977" s="53"/>
      <c r="D977" s="53"/>
      <c r="E977" s="53"/>
      <c r="G977" s="53"/>
      <c r="H977" s="53"/>
      <c r="I977" s="53"/>
      <c r="J977" s="53"/>
      <c r="K977" s="53"/>
      <c r="L977" s="53">
        <f t="shared" si="2"/>
        <v>861549.8</v>
      </c>
      <c r="M977" s="53">
        <f t="shared" si="3"/>
        <v>531266.4</v>
      </c>
      <c r="N977" s="53" t="b">
        <f t="shared" si="4"/>
        <v>1</v>
      </c>
      <c r="O977" s="51">
        <v>983.0</v>
      </c>
      <c r="P977" s="53"/>
      <c r="Q977" s="53"/>
      <c r="R977" s="53"/>
      <c r="S977" s="53"/>
      <c r="T977" s="53"/>
      <c r="U977" s="53"/>
      <c r="V977" s="53"/>
      <c r="W977" s="53"/>
      <c r="X977" s="53"/>
      <c r="Y977" s="53"/>
    </row>
    <row r="978">
      <c r="A978" s="53"/>
      <c r="B978" s="53"/>
      <c r="C978" s="53"/>
      <c r="D978" s="53"/>
      <c r="E978" s="53"/>
      <c r="G978" s="53"/>
      <c r="H978" s="53"/>
      <c r="I978" s="53"/>
      <c r="J978" s="53"/>
      <c r="K978" s="53"/>
      <c r="L978" s="53">
        <f t="shared" si="2"/>
        <v>862329.2</v>
      </c>
      <c r="M978" s="53">
        <f t="shared" si="3"/>
        <v>531504.2</v>
      </c>
      <c r="N978" s="53" t="b">
        <f t="shared" si="4"/>
        <v>1</v>
      </c>
      <c r="O978" s="51">
        <v>984.0</v>
      </c>
      <c r="P978" s="53"/>
      <c r="Q978" s="53"/>
      <c r="R978" s="53"/>
      <c r="S978" s="53"/>
      <c r="T978" s="53"/>
      <c r="U978" s="53"/>
      <c r="V978" s="53"/>
      <c r="W978" s="53"/>
      <c r="X978" s="53"/>
      <c r="Y978" s="53"/>
    </row>
    <row r="979">
      <c r="A979" s="53"/>
      <c r="B979" s="53"/>
      <c r="C979" s="53"/>
      <c r="D979" s="53"/>
      <c r="E979" s="53"/>
      <c r="G979" s="53"/>
      <c r="H979" s="53"/>
      <c r="I979" s="53"/>
      <c r="J979" s="53"/>
      <c r="K979" s="53"/>
      <c r="L979" s="53">
        <f t="shared" si="2"/>
        <v>863108.6</v>
      </c>
      <c r="M979" s="53">
        <f t="shared" si="3"/>
        <v>531742</v>
      </c>
      <c r="N979" s="53" t="b">
        <f t="shared" si="4"/>
        <v>1</v>
      </c>
      <c r="O979" s="51">
        <v>985.0</v>
      </c>
      <c r="P979" s="53"/>
      <c r="Q979" s="53"/>
      <c r="R979" s="53"/>
      <c r="S979" s="53"/>
      <c r="T979" s="53"/>
      <c r="U979" s="53"/>
      <c r="V979" s="53"/>
      <c r="W979" s="53"/>
      <c r="X979" s="53"/>
      <c r="Y979" s="53"/>
    </row>
    <row r="980">
      <c r="A980" s="53"/>
      <c r="B980" s="53"/>
      <c r="C980" s="53"/>
      <c r="D980" s="53"/>
      <c r="E980" s="53"/>
      <c r="G980" s="53"/>
      <c r="H980" s="53"/>
      <c r="I980" s="53"/>
      <c r="J980" s="53"/>
      <c r="K980" s="53"/>
      <c r="L980" s="53">
        <f t="shared" si="2"/>
        <v>863888</v>
      </c>
      <c r="M980" s="53">
        <f t="shared" si="3"/>
        <v>531979.8</v>
      </c>
      <c r="N980" s="53" t="b">
        <f t="shared" si="4"/>
        <v>1</v>
      </c>
      <c r="O980" s="51">
        <v>986.0</v>
      </c>
      <c r="P980" s="53"/>
      <c r="Q980" s="53"/>
      <c r="R980" s="53"/>
      <c r="S980" s="53"/>
      <c r="T980" s="53"/>
      <c r="U980" s="53"/>
      <c r="V980" s="53"/>
      <c r="W980" s="53"/>
      <c r="X980" s="53"/>
      <c r="Y980" s="53"/>
    </row>
    <row r="981">
      <c r="A981" s="53"/>
      <c r="B981" s="53"/>
      <c r="C981" s="53"/>
      <c r="D981" s="53"/>
      <c r="E981" s="53"/>
      <c r="G981" s="53"/>
      <c r="H981" s="53"/>
      <c r="I981" s="53"/>
      <c r="J981" s="53"/>
      <c r="K981" s="53"/>
      <c r="L981" s="53">
        <f t="shared" si="2"/>
        <v>864667.4</v>
      </c>
      <c r="M981" s="53">
        <f t="shared" si="3"/>
        <v>532217.6</v>
      </c>
      <c r="N981" s="53" t="b">
        <f t="shared" si="4"/>
        <v>1</v>
      </c>
      <c r="O981" s="51">
        <v>987.0</v>
      </c>
      <c r="P981" s="53"/>
      <c r="Q981" s="53"/>
      <c r="R981" s="53"/>
      <c r="S981" s="53"/>
      <c r="T981" s="53"/>
      <c r="U981" s="53"/>
      <c r="V981" s="53"/>
      <c r="W981" s="53"/>
      <c r="X981" s="53"/>
      <c r="Y981" s="53"/>
    </row>
    <row r="982">
      <c r="A982" s="53"/>
      <c r="B982" s="53"/>
      <c r="C982" s="53"/>
      <c r="D982" s="53"/>
      <c r="E982" s="53"/>
      <c r="G982" s="53"/>
      <c r="H982" s="53"/>
      <c r="I982" s="53"/>
      <c r="J982" s="53"/>
      <c r="K982" s="53"/>
      <c r="L982" s="53">
        <f t="shared" si="2"/>
        <v>865446.8</v>
      </c>
      <c r="M982" s="53">
        <f t="shared" si="3"/>
        <v>532455.4</v>
      </c>
      <c r="N982" s="53" t="b">
        <f t="shared" si="4"/>
        <v>1</v>
      </c>
      <c r="O982" s="51">
        <v>988.0</v>
      </c>
      <c r="P982" s="53"/>
      <c r="Q982" s="53"/>
      <c r="R982" s="53"/>
      <c r="S982" s="53"/>
      <c r="T982" s="53"/>
      <c r="U982" s="53"/>
      <c r="V982" s="53"/>
      <c r="W982" s="53"/>
      <c r="X982" s="53"/>
      <c r="Y982" s="53"/>
    </row>
    <row r="983">
      <c r="A983" s="53"/>
      <c r="B983" s="53"/>
      <c r="C983" s="53"/>
      <c r="D983" s="53"/>
      <c r="E983" s="53"/>
      <c r="G983" s="53"/>
      <c r="H983" s="53"/>
      <c r="I983" s="53"/>
      <c r="J983" s="53"/>
      <c r="K983" s="53"/>
      <c r="L983" s="53">
        <f t="shared" si="2"/>
        <v>866226.2</v>
      </c>
      <c r="M983" s="53">
        <f t="shared" si="3"/>
        <v>532693.2</v>
      </c>
      <c r="N983" s="53" t="b">
        <f t="shared" si="4"/>
        <v>1</v>
      </c>
      <c r="O983" s="51">
        <v>989.0</v>
      </c>
      <c r="P983" s="53"/>
      <c r="Q983" s="53"/>
      <c r="R983" s="53"/>
      <c r="S983" s="53"/>
      <c r="T983" s="53"/>
      <c r="U983" s="53"/>
      <c r="V983" s="53"/>
      <c r="W983" s="53"/>
      <c r="X983" s="53"/>
      <c r="Y983" s="53"/>
    </row>
    <row r="984">
      <c r="A984" s="53"/>
      <c r="B984" s="53"/>
      <c r="C984" s="53"/>
      <c r="D984" s="53"/>
      <c r="E984" s="53"/>
      <c r="G984" s="53"/>
      <c r="H984" s="53"/>
      <c r="I984" s="53"/>
      <c r="J984" s="53"/>
      <c r="K984" s="53"/>
      <c r="L984" s="53">
        <f t="shared" si="2"/>
        <v>867005.6</v>
      </c>
      <c r="M984" s="53">
        <f t="shared" si="3"/>
        <v>532931</v>
      </c>
      <c r="N984" s="53" t="b">
        <f t="shared" si="4"/>
        <v>1</v>
      </c>
      <c r="O984" s="51">
        <v>990.0</v>
      </c>
      <c r="P984" s="53"/>
      <c r="Q984" s="53"/>
      <c r="R984" s="53"/>
      <c r="S984" s="53"/>
      <c r="T984" s="53"/>
      <c r="U984" s="53"/>
      <c r="V984" s="53"/>
      <c r="W984" s="53"/>
      <c r="X984" s="53"/>
      <c r="Y984" s="53"/>
    </row>
    <row r="985">
      <c r="A985" s="53"/>
      <c r="B985" s="53"/>
      <c r="C985" s="53"/>
      <c r="D985" s="53"/>
      <c r="E985" s="53"/>
      <c r="G985" s="53"/>
      <c r="H985" s="53"/>
      <c r="I985" s="53"/>
      <c r="J985" s="53"/>
      <c r="K985" s="53"/>
      <c r="L985" s="53">
        <f t="shared" si="2"/>
        <v>867785</v>
      </c>
      <c r="M985" s="53">
        <f t="shared" si="3"/>
        <v>533168.8</v>
      </c>
      <c r="N985" s="53" t="b">
        <f t="shared" si="4"/>
        <v>1</v>
      </c>
      <c r="O985" s="51">
        <v>991.0</v>
      </c>
      <c r="P985" s="53"/>
      <c r="Q985" s="53"/>
      <c r="R985" s="53"/>
      <c r="S985" s="53"/>
      <c r="T985" s="53"/>
      <c r="U985" s="53"/>
      <c r="V985" s="53"/>
      <c r="W985" s="53"/>
      <c r="X985" s="53"/>
      <c r="Y985" s="53"/>
    </row>
    <row r="986">
      <c r="A986" s="53"/>
      <c r="B986" s="53"/>
      <c r="C986" s="53"/>
      <c r="D986" s="53"/>
      <c r="E986" s="53"/>
      <c r="G986" s="53"/>
      <c r="H986" s="53"/>
      <c r="I986" s="53"/>
      <c r="J986" s="53"/>
      <c r="K986" s="53"/>
      <c r="L986" s="53">
        <f t="shared" si="2"/>
        <v>868564.4</v>
      </c>
      <c r="M986" s="53">
        <f t="shared" si="3"/>
        <v>533406.6</v>
      </c>
      <c r="N986" s="53" t="b">
        <f t="shared" si="4"/>
        <v>1</v>
      </c>
      <c r="O986" s="51">
        <v>992.0</v>
      </c>
      <c r="P986" s="53"/>
      <c r="Q986" s="53"/>
      <c r="R986" s="53"/>
      <c r="S986" s="53"/>
      <c r="T986" s="53"/>
      <c r="U986" s="53"/>
      <c r="V986" s="53"/>
      <c r="W986" s="53"/>
      <c r="X986" s="53"/>
      <c r="Y986" s="53"/>
    </row>
    <row r="987">
      <c r="A987" s="53"/>
      <c r="B987" s="53"/>
      <c r="C987" s="53"/>
      <c r="D987" s="53"/>
      <c r="E987" s="53"/>
      <c r="G987" s="53"/>
      <c r="H987" s="53"/>
      <c r="I987" s="53"/>
      <c r="J987" s="53"/>
      <c r="K987" s="53"/>
      <c r="L987" s="53">
        <f t="shared" si="2"/>
        <v>869343.8</v>
      </c>
      <c r="M987" s="53">
        <f t="shared" si="3"/>
        <v>533644.4</v>
      </c>
      <c r="N987" s="53" t="b">
        <f t="shared" si="4"/>
        <v>1</v>
      </c>
      <c r="O987" s="51">
        <v>993.0</v>
      </c>
      <c r="P987" s="53"/>
      <c r="Q987" s="53"/>
      <c r="R987" s="53"/>
      <c r="S987" s="53"/>
      <c r="T987" s="53"/>
      <c r="U987" s="53"/>
      <c r="V987" s="53"/>
      <c r="W987" s="53"/>
      <c r="X987" s="53"/>
      <c r="Y987" s="53"/>
    </row>
    <row r="988">
      <c r="A988" s="53"/>
      <c r="B988" s="53"/>
      <c r="C988" s="53"/>
      <c r="D988" s="53"/>
      <c r="E988" s="53"/>
      <c r="G988" s="53"/>
      <c r="H988" s="53"/>
      <c r="I988" s="53"/>
      <c r="J988" s="53"/>
      <c r="K988" s="53"/>
      <c r="L988" s="53">
        <f t="shared" si="2"/>
        <v>870123.2</v>
      </c>
      <c r="M988" s="53">
        <f t="shared" si="3"/>
        <v>533882.2</v>
      </c>
      <c r="N988" s="53" t="b">
        <f t="shared" si="4"/>
        <v>1</v>
      </c>
      <c r="O988" s="51">
        <v>994.0</v>
      </c>
      <c r="P988" s="53"/>
      <c r="Q988" s="53"/>
      <c r="R988" s="53"/>
      <c r="S988" s="53"/>
      <c r="T988" s="53"/>
      <c r="U988" s="53"/>
      <c r="V988" s="53"/>
      <c r="W988" s="53"/>
      <c r="X988" s="53"/>
      <c r="Y988" s="53"/>
    </row>
    <row r="989">
      <c r="A989" s="53"/>
      <c r="B989" s="53"/>
      <c r="C989" s="53"/>
      <c r="D989" s="53"/>
      <c r="E989" s="53"/>
      <c r="G989" s="53"/>
      <c r="H989" s="53"/>
      <c r="I989" s="53"/>
      <c r="J989" s="53"/>
      <c r="K989" s="53"/>
      <c r="L989" s="53">
        <f t="shared" si="2"/>
        <v>870902.6</v>
      </c>
      <c r="M989" s="53">
        <f t="shared" si="3"/>
        <v>534120</v>
      </c>
      <c r="N989" s="53" t="b">
        <f t="shared" si="4"/>
        <v>1</v>
      </c>
      <c r="O989" s="51">
        <v>995.0</v>
      </c>
      <c r="P989" s="53"/>
      <c r="Q989" s="53"/>
      <c r="R989" s="53"/>
      <c r="S989" s="53"/>
      <c r="T989" s="53"/>
      <c r="U989" s="53"/>
      <c r="V989" s="53"/>
      <c r="W989" s="53"/>
      <c r="X989" s="53"/>
      <c r="Y989" s="53"/>
    </row>
    <row r="990">
      <c r="A990" s="53"/>
      <c r="B990" s="53"/>
      <c r="C990" s="53"/>
      <c r="D990" s="53"/>
      <c r="E990" s="53"/>
      <c r="G990" s="53"/>
      <c r="H990" s="53"/>
      <c r="I990" s="53"/>
      <c r="J990" s="53"/>
      <c r="K990" s="53"/>
      <c r="L990" s="53">
        <f t="shared" si="2"/>
        <v>871682</v>
      </c>
      <c r="M990" s="53">
        <f t="shared" si="3"/>
        <v>534357.8</v>
      </c>
      <c r="N990" s="53" t="b">
        <f t="shared" si="4"/>
        <v>1</v>
      </c>
      <c r="O990" s="51">
        <v>996.0</v>
      </c>
      <c r="P990" s="53"/>
      <c r="Q990" s="53"/>
      <c r="R990" s="53"/>
      <c r="S990" s="53"/>
      <c r="T990" s="53"/>
      <c r="U990" s="53"/>
      <c r="V990" s="53"/>
      <c r="W990" s="53"/>
      <c r="X990" s="53"/>
      <c r="Y990" s="53"/>
    </row>
    <row r="991">
      <c r="A991" s="53"/>
      <c r="B991" s="53"/>
      <c r="C991" s="53"/>
      <c r="D991" s="53"/>
      <c r="E991" s="53"/>
      <c r="G991" s="53"/>
      <c r="H991" s="53"/>
      <c r="I991" s="53"/>
      <c r="J991" s="53"/>
      <c r="K991" s="53"/>
      <c r="L991" s="53">
        <f t="shared" si="2"/>
        <v>872461.4</v>
      </c>
      <c r="M991" s="53">
        <f t="shared" si="3"/>
        <v>534595.6</v>
      </c>
      <c r="N991" s="53" t="b">
        <f t="shared" si="4"/>
        <v>1</v>
      </c>
      <c r="O991" s="51">
        <v>997.0</v>
      </c>
      <c r="P991" s="53"/>
      <c r="Q991" s="53"/>
      <c r="R991" s="53"/>
      <c r="S991" s="53"/>
      <c r="T991" s="53"/>
      <c r="U991" s="53"/>
      <c r="V991" s="53"/>
      <c r="W991" s="53"/>
      <c r="X991" s="53"/>
      <c r="Y991" s="53"/>
    </row>
    <row r="992">
      <c r="A992" s="53"/>
      <c r="B992" s="53"/>
      <c r="C992" s="53"/>
      <c r="D992" s="53"/>
      <c r="E992" s="53"/>
      <c r="G992" s="53"/>
      <c r="H992" s="53"/>
      <c r="I992" s="53"/>
      <c r="J992" s="53"/>
      <c r="K992" s="53"/>
      <c r="L992" s="53">
        <f t="shared" si="2"/>
        <v>873240.8</v>
      </c>
      <c r="M992" s="53">
        <f t="shared" si="3"/>
        <v>534833.4</v>
      </c>
      <c r="N992" s="53" t="b">
        <f t="shared" si="4"/>
        <v>1</v>
      </c>
      <c r="O992" s="51">
        <v>998.0</v>
      </c>
      <c r="P992" s="53"/>
      <c r="Q992" s="53"/>
      <c r="R992" s="53"/>
      <c r="S992" s="53"/>
      <c r="T992" s="53"/>
      <c r="U992" s="53"/>
      <c r="V992" s="53"/>
      <c r="W992" s="53"/>
      <c r="X992" s="53"/>
      <c r="Y992" s="53"/>
    </row>
    <row r="993">
      <c r="A993" s="53"/>
      <c r="B993" s="53"/>
      <c r="C993" s="53"/>
      <c r="D993" s="53"/>
      <c r="E993" s="53"/>
      <c r="G993" s="53"/>
      <c r="H993" s="53"/>
      <c r="I993" s="53"/>
      <c r="J993" s="53"/>
      <c r="K993" s="53"/>
      <c r="L993" s="53">
        <f t="shared" si="2"/>
        <v>874020.2</v>
      </c>
      <c r="M993" s="53">
        <f t="shared" si="3"/>
        <v>535071.2</v>
      </c>
      <c r="N993" s="53" t="b">
        <f t="shared" si="4"/>
        <v>1</v>
      </c>
      <c r="O993" s="51">
        <v>999.0</v>
      </c>
      <c r="P993" s="53"/>
      <c r="Q993" s="53"/>
      <c r="R993" s="53"/>
      <c r="S993" s="53"/>
      <c r="T993" s="53"/>
      <c r="U993" s="53"/>
      <c r="V993" s="53"/>
      <c r="W993" s="53"/>
      <c r="X993" s="53"/>
      <c r="Y993" s="53"/>
    </row>
    <row r="994">
      <c r="A994" s="53"/>
      <c r="B994" s="53"/>
      <c r="C994" s="53"/>
      <c r="D994" s="53"/>
      <c r="E994" s="53"/>
      <c r="G994" s="53"/>
      <c r="H994" s="53"/>
      <c r="I994" s="53"/>
      <c r="J994" s="53"/>
      <c r="K994" s="53"/>
      <c r="L994" s="53">
        <f t="shared" si="2"/>
        <v>874799.6</v>
      </c>
      <c r="M994" s="53">
        <f t="shared" si="3"/>
        <v>535309</v>
      </c>
      <c r="N994" s="53" t="b">
        <f t="shared" si="4"/>
        <v>1</v>
      </c>
      <c r="O994" s="51">
        <v>1000.0</v>
      </c>
      <c r="P994" s="53"/>
      <c r="Q994" s="53"/>
      <c r="R994" s="53"/>
      <c r="S994" s="53"/>
      <c r="T994" s="53"/>
      <c r="U994" s="53"/>
      <c r="V994" s="53"/>
      <c r="W994" s="53"/>
      <c r="X994" s="53"/>
      <c r="Y994" s="53"/>
    </row>
    <row r="995">
      <c r="A995" s="53"/>
      <c r="B995" s="53"/>
      <c r="C995" s="53"/>
      <c r="D995" s="53"/>
      <c r="E995" s="53"/>
      <c r="G995" s="53"/>
      <c r="H995" s="53"/>
      <c r="I995" s="53"/>
      <c r="J995" s="53"/>
      <c r="K995" s="53"/>
      <c r="L995" s="53"/>
      <c r="M995" s="53"/>
      <c r="N995" s="53"/>
      <c r="O995" s="51"/>
      <c r="P995" s="53"/>
      <c r="Q995" s="53"/>
      <c r="R995" s="53"/>
      <c r="S995" s="53"/>
      <c r="T995" s="53"/>
      <c r="U995" s="53"/>
      <c r="V995" s="53"/>
      <c r="W995" s="53"/>
      <c r="X995" s="53"/>
      <c r="Y995" s="53"/>
    </row>
    <row r="996">
      <c r="A996" s="53"/>
      <c r="B996" s="53"/>
      <c r="C996" s="53"/>
      <c r="D996" s="53"/>
      <c r="E996" s="53"/>
      <c r="G996" s="53"/>
      <c r="H996" s="53"/>
      <c r="I996" s="53"/>
      <c r="J996" s="53"/>
      <c r="K996" s="53"/>
      <c r="L996" s="53"/>
      <c r="M996" s="53"/>
      <c r="N996" s="53"/>
      <c r="O996" s="51"/>
      <c r="P996" s="53"/>
      <c r="Q996" s="53"/>
      <c r="R996" s="53"/>
      <c r="S996" s="53"/>
      <c r="T996" s="53"/>
      <c r="U996" s="53"/>
      <c r="V996" s="53"/>
      <c r="W996" s="53"/>
      <c r="X996" s="53"/>
      <c r="Y996" s="53"/>
    </row>
    <row r="997">
      <c r="A997" s="53"/>
      <c r="B997" s="53"/>
      <c r="C997" s="53"/>
      <c r="D997" s="53"/>
      <c r="E997" s="53"/>
      <c r="G997" s="53"/>
      <c r="H997" s="53"/>
      <c r="I997" s="53"/>
      <c r="J997" s="53"/>
      <c r="K997" s="53"/>
      <c r="L997" s="53"/>
      <c r="M997" s="53"/>
      <c r="N997" s="53"/>
      <c r="O997" s="51"/>
      <c r="P997" s="53"/>
      <c r="Q997" s="53"/>
      <c r="R997" s="53"/>
      <c r="S997" s="53"/>
      <c r="T997" s="53"/>
      <c r="U997" s="53"/>
      <c r="V997" s="53"/>
      <c r="W997" s="53"/>
      <c r="X997" s="53"/>
      <c r="Y997" s="53"/>
    </row>
    <row r="998">
      <c r="A998" s="53"/>
      <c r="B998" s="53"/>
      <c r="C998" s="53"/>
      <c r="D998" s="53"/>
      <c r="E998" s="53"/>
      <c r="G998" s="53"/>
      <c r="H998" s="53"/>
      <c r="I998" s="53"/>
      <c r="J998" s="53"/>
      <c r="K998" s="53"/>
      <c r="L998" s="53"/>
      <c r="M998" s="53"/>
      <c r="N998" s="53"/>
      <c r="O998" s="51"/>
      <c r="P998" s="53"/>
      <c r="Q998" s="53"/>
      <c r="R998" s="53"/>
      <c r="S998" s="53"/>
      <c r="T998" s="53"/>
      <c r="U998" s="53"/>
      <c r="V998" s="53"/>
      <c r="W998" s="53"/>
      <c r="X998" s="53"/>
      <c r="Y998" s="53"/>
    </row>
    <row r="999">
      <c r="A999" s="53"/>
      <c r="B999" s="53"/>
      <c r="C999" s="53"/>
      <c r="D999" s="53"/>
      <c r="E999" s="53"/>
      <c r="G999" s="53"/>
      <c r="H999" s="53"/>
      <c r="I999" s="53"/>
      <c r="J999" s="53"/>
      <c r="K999" s="53"/>
      <c r="L999" s="53"/>
      <c r="M999" s="53"/>
      <c r="N999" s="53"/>
      <c r="O999" s="51"/>
      <c r="P999" s="53"/>
      <c r="Q999" s="53"/>
      <c r="R999" s="53"/>
      <c r="S999" s="53"/>
      <c r="T999" s="53"/>
      <c r="U999" s="53"/>
      <c r="V999" s="53"/>
      <c r="W999" s="53"/>
      <c r="X999" s="53"/>
      <c r="Y999" s="53"/>
    </row>
    <row r="1000">
      <c r="A1000" s="53"/>
      <c r="B1000" s="53"/>
      <c r="C1000" s="53"/>
      <c r="D1000" s="53"/>
      <c r="E1000" s="53"/>
      <c r="G1000" s="53"/>
      <c r="H1000" s="53"/>
      <c r="I1000" s="53"/>
      <c r="J1000" s="53"/>
      <c r="K1000" s="53"/>
      <c r="L1000" s="53"/>
      <c r="M1000" s="53"/>
      <c r="N1000" s="53"/>
      <c r="O1000" s="51"/>
      <c r="P1000" s="53"/>
      <c r="Q1000" s="53"/>
      <c r="R1000" s="53"/>
      <c r="S1000" s="53"/>
      <c r="T1000" s="53"/>
      <c r="U1000" s="53"/>
      <c r="V1000" s="53"/>
      <c r="W1000" s="53"/>
      <c r="X1000" s="53"/>
      <c r="Y1000" s="53"/>
    </row>
    <row r="1001">
      <c r="A1001" s="53"/>
      <c r="B1001" s="53"/>
      <c r="C1001" s="53"/>
      <c r="D1001" s="53"/>
      <c r="E1001" s="53"/>
      <c r="G1001" s="53"/>
      <c r="H1001" s="53"/>
      <c r="I1001" s="53"/>
      <c r="J1001" s="53"/>
      <c r="K1001" s="53"/>
      <c r="L1001" s="53"/>
      <c r="M1001" s="53"/>
      <c r="N1001" s="53"/>
      <c r="O1001" s="51"/>
      <c r="P1001" s="53"/>
      <c r="Q1001" s="53"/>
      <c r="R1001" s="53"/>
      <c r="S1001" s="53"/>
      <c r="T1001" s="53"/>
      <c r="U1001" s="53"/>
      <c r="V1001" s="53"/>
      <c r="W1001" s="53"/>
      <c r="X1001" s="53"/>
      <c r="Y1001" s="53"/>
    </row>
    <row r="1002">
      <c r="A1002" s="53"/>
      <c r="B1002" s="53"/>
      <c r="C1002" s="53"/>
      <c r="D1002" s="53"/>
      <c r="E1002" s="53"/>
      <c r="G1002" s="53"/>
      <c r="H1002" s="53"/>
      <c r="I1002" s="53"/>
      <c r="J1002" s="53"/>
      <c r="K1002" s="53"/>
      <c r="L1002" s="53"/>
      <c r="M1002" s="53"/>
      <c r="N1002" s="53"/>
      <c r="O1002" s="51"/>
      <c r="P1002" s="53"/>
      <c r="Q1002" s="53"/>
      <c r="R1002" s="53"/>
      <c r="S1002" s="53"/>
      <c r="T1002" s="53"/>
      <c r="U1002" s="53"/>
      <c r="V1002" s="53"/>
      <c r="W1002" s="53"/>
      <c r="X1002" s="53"/>
      <c r="Y1002" s="53"/>
    </row>
    <row r="1003">
      <c r="A1003" s="53"/>
      <c r="B1003" s="53"/>
      <c r="C1003" s="53"/>
      <c r="D1003" s="53"/>
      <c r="E1003" s="53"/>
      <c r="G1003" s="53"/>
      <c r="H1003" s="53"/>
      <c r="I1003" s="53"/>
      <c r="J1003" s="53"/>
      <c r="K1003" s="53"/>
      <c r="L1003" s="53"/>
      <c r="M1003" s="53"/>
      <c r="N1003" s="53"/>
      <c r="O1003" s="51"/>
      <c r="P1003" s="53"/>
      <c r="Q1003" s="53"/>
      <c r="R1003" s="53"/>
      <c r="S1003" s="53"/>
      <c r="T1003" s="53"/>
      <c r="U1003" s="53"/>
      <c r="V1003" s="53"/>
      <c r="W1003" s="53"/>
      <c r="X1003" s="53"/>
      <c r="Y1003" s="53"/>
    </row>
    <row r="1004">
      <c r="A1004" s="53"/>
      <c r="B1004" s="53"/>
      <c r="C1004" s="53"/>
      <c r="D1004" s="53"/>
      <c r="E1004" s="53"/>
      <c r="G1004" s="53"/>
      <c r="H1004" s="53"/>
      <c r="I1004" s="53"/>
      <c r="J1004" s="53"/>
      <c r="K1004" s="53"/>
      <c r="L1004" s="53"/>
      <c r="M1004" s="53"/>
      <c r="N1004" s="53"/>
      <c r="O1004" s="51"/>
      <c r="P1004" s="53"/>
      <c r="Q1004" s="53"/>
      <c r="R1004" s="53"/>
      <c r="S1004" s="53"/>
      <c r="T1004" s="53"/>
      <c r="U1004" s="53"/>
      <c r="V1004" s="53"/>
      <c r="W1004" s="53"/>
      <c r="X1004" s="53"/>
      <c r="Y1004" s="53"/>
    </row>
    <row r="1005">
      <c r="A1005" s="53"/>
      <c r="B1005" s="53"/>
      <c r="C1005" s="53"/>
      <c r="D1005" s="53"/>
      <c r="E1005" s="53"/>
      <c r="G1005" s="53"/>
      <c r="H1005" s="53"/>
      <c r="I1005" s="53"/>
      <c r="J1005" s="53"/>
      <c r="K1005" s="53"/>
      <c r="L1005" s="53"/>
      <c r="M1005" s="53"/>
      <c r="N1005" s="53"/>
      <c r="O1005" s="51"/>
      <c r="P1005" s="53"/>
      <c r="Q1005" s="53"/>
      <c r="R1005" s="53"/>
      <c r="S1005" s="53"/>
      <c r="T1005" s="53"/>
      <c r="U1005" s="53"/>
      <c r="V1005" s="53"/>
      <c r="W1005" s="53"/>
      <c r="X1005" s="53"/>
      <c r="Y1005" s="53"/>
    </row>
    <row r="1006">
      <c r="A1006" s="53"/>
      <c r="B1006" s="53"/>
      <c r="C1006" s="53"/>
      <c r="D1006" s="53"/>
      <c r="E1006" s="53"/>
      <c r="G1006" s="53"/>
      <c r="H1006" s="53"/>
      <c r="I1006" s="53"/>
      <c r="J1006" s="53"/>
      <c r="K1006" s="53"/>
      <c r="L1006" s="53"/>
      <c r="M1006" s="53"/>
      <c r="N1006" s="53"/>
      <c r="O1006" s="51"/>
      <c r="P1006" s="53"/>
      <c r="Q1006" s="53"/>
      <c r="R1006" s="53"/>
      <c r="S1006" s="53"/>
      <c r="T1006" s="53"/>
      <c r="U1006" s="53"/>
      <c r="V1006" s="53"/>
      <c r="W1006" s="53"/>
      <c r="X1006" s="53"/>
      <c r="Y1006" s="53"/>
    </row>
    <row r="1007">
      <c r="A1007" s="53"/>
      <c r="B1007" s="53"/>
      <c r="C1007" s="53"/>
      <c r="D1007" s="53"/>
      <c r="E1007" s="53"/>
      <c r="H1007" s="53"/>
      <c r="I1007" s="53"/>
      <c r="J1007" s="53"/>
      <c r="K1007" s="53"/>
      <c r="L1007" s="53"/>
      <c r="M1007" s="53"/>
      <c r="N1007" s="53"/>
      <c r="O1007" s="51"/>
      <c r="P1007" s="53"/>
      <c r="Q1007" s="53"/>
      <c r="R1007" s="53"/>
      <c r="S1007" s="53"/>
      <c r="T1007" s="53"/>
      <c r="U1007" s="53"/>
      <c r="V1007" s="53"/>
      <c r="W1007" s="53"/>
      <c r="X1007" s="53"/>
      <c r="Y1007" s="53"/>
    </row>
    <row r="1008">
      <c r="A1008" s="53"/>
      <c r="B1008" s="53"/>
      <c r="C1008" s="53"/>
      <c r="D1008" s="53"/>
      <c r="E1008" s="53"/>
      <c r="H1008" s="53"/>
      <c r="I1008" s="53"/>
      <c r="J1008" s="53"/>
      <c r="K1008" s="53"/>
      <c r="L1008" s="53"/>
      <c r="M1008" s="53"/>
      <c r="N1008" s="53"/>
      <c r="O1008" s="51"/>
      <c r="P1008" s="53"/>
      <c r="Q1008" s="53"/>
      <c r="R1008" s="53"/>
      <c r="S1008" s="53"/>
      <c r="T1008" s="53"/>
      <c r="U1008" s="53"/>
      <c r="V1008" s="53"/>
      <c r="W1008" s="53"/>
      <c r="X1008" s="53"/>
      <c r="Y1008" s="53"/>
    </row>
    <row r="1009">
      <c r="A1009" s="53"/>
      <c r="B1009" s="53"/>
      <c r="C1009" s="53"/>
      <c r="D1009" s="53"/>
      <c r="E1009" s="53"/>
      <c r="H1009" s="53"/>
      <c r="I1009" s="53"/>
      <c r="J1009" s="53"/>
      <c r="K1009" s="53"/>
      <c r="L1009" s="53"/>
      <c r="M1009" s="53"/>
      <c r="N1009" s="53"/>
      <c r="O1009" s="51"/>
      <c r="P1009" s="53"/>
      <c r="Q1009" s="53"/>
      <c r="R1009" s="53"/>
      <c r="S1009" s="53"/>
      <c r="T1009" s="53"/>
      <c r="U1009" s="53"/>
      <c r="V1009" s="53"/>
      <c r="W1009" s="53"/>
      <c r="X1009" s="53"/>
      <c r="Y1009" s="53"/>
    </row>
    <row r="1010">
      <c r="A1010" s="53"/>
      <c r="B1010" s="53"/>
      <c r="C1010" s="53"/>
      <c r="D1010" s="53"/>
      <c r="E1010" s="53"/>
      <c r="H1010" s="53"/>
      <c r="I1010" s="53"/>
      <c r="J1010" s="53"/>
      <c r="K1010" s="53"/>
      <c r="L1010" s="53"/>
      <c r="M1010" s="53"/>
      <c r="N1010" s="53"/>
      <c r="O1010" s="51"/>
      <c r="P1010" s="53"/>
      <c r="Q1010" s="53"/>
      <c r="R1010" s="53"/>
      <c r="S1010" s="53"/>
      <c r="T1010" s="53"/>
      <c r="U1010" s="53"/>
      <c r="V1010" s="53"/>
      <c r="W1010" s="53"/>
      <c r="X1010" s="53"/>
      <c r="Y1010" s="53"/>
    </row>
    <row r="1011">
      <c r="A1011" s="53"/>
      <c r="B1011" s="53"/>
      <c r="C1011" s="53"/>
      <c r="D1011" s="53"/>
      <c r="E1011" s="53"/>
      <c r="H1011" s="53"/>
      <c r="I1011" s="53"/>
      <c r="J1011" s="53"/>
      <c r="K1011" s="53"/>
      <c r="L1011" s="53"/>
      <c r="M1011" s="53"/>
      <c r="N1011" s="53"/>
      <c r="O1011" s="51"/>
      <c r="P1011" s="53"/>
      <c r="Q1011" s="53"/>
      <c r="R1011" s="53"/>
      <c r="S1011" s="53"/>
      <c r="T1011" s="53"/>
      <c r="U1011" s="53"/>
      <c r="V1011" s="53"/>
      <c r="W1011" s="53"/>
      <c r="X1011" s="53"/>
      <c r="Y1011" s="53"/>
    </row>
    <row r="1012">
      <c r="A1012" s="53"/>
      <c r="B1012" s="53"/>
      <c r="C1012" s="53"/>
      <c r="D1012" s="53"/>
      <c r="E1012" s="53"/>
      <c r="H1012" s="53"/>
      <c r="I1012" s="53"/>
      <c r="J1012" s="53"/>
      <c r="K1012" s="53"/>
      <c r="L1012" s="53"/>
      <c r="M1012" s="53"/>
      <c r="N1012" s="53"/>
      <c r="O1012" s="51"/>
      <c r="P1012" s="53"/>
      <c r="Q1012" s="53"/>
      <c r="R1012" s="53"/>
      <c r="S1012" s="53"/>
      <c r="T1012" s="53"/>
      <c r="U1012" s="53"/>
      <c r="V1012" s="53"/>
      <c r="W1012" s="53"/>
      <c r="X1012" s="53"/>
      <c r="Y1012" s="53"/>
    </row>
    <row r="1013">
      <c r="A1013" s="53"/>
      <c r="B1013" s="53"/>
      <c r="C1013" s="53"/>
      <c r="D1013" s="53"/>
      <c r="E1013" s="53"/>
      <c r="H1013" s="53"/>
      <c r="I1013" s="53"/>
      <c r="J1013" s="53"/>
      <c r="K1013" s="53"/>
      <c r="L1013" s="53"/>
      <c r="M1013" s="53"/>
      <c r="N1013" s="53"/>
      <c r="O1013" s="51"/>
      <c r="P1013" s="53"/>
      <c r="Q1013" s="53"/>
      <c r="R1013" s="53"/>
      <c r="S1013" s="53"/>
      <c r="T1013" s="53"/>
      <c r="U1013" s="53"/>
      <c r="V1013" s="53"/>
      <c r="W1013" s="53"/>
      <c r="X1013" s="53"/>
      <c r="Y1013" s="53"/>
    </row>
    <row r="1014">
      <c r="A1014" s="53"/>
      <c r="B1014" s="53"/>
      <c r="C1014" s="53"/>
      <c r="D1014" s="53"/>
      <c r="E1014" s="53"/>
      <c r="H1014" s="53"/>
      <c r="I1014" s="53"/>
      <c r="J1014" s="53"/>
      <c r="K1014" s="53"/>
      <c r="L1014" s="53"/>
      <c r="M1014" s="53"/>
      <c r="N1014" s="53"/>
      <c r="O1014" s="51"/>
      <c r="P1014" s="53"/>
      <c r="Q1014" s="53"/>
      <c r="R1014" s="53"/>
      <c r="S1014" s="53"/>
      <c r="T1014" s="53"/>
      <c r="U1014" s="53"/>
      <c r="V1014" s="53"/>
      <c r="W1014" s="53"/>
      <c r="X1014" s="53"/>
      <c r="Y1014" s="53"/>
    </row>
    <row r="1015">
      <c r="A1015" s="53"/>
      <c r="B1015" s="53"/>
      <c r="C1015" s="53"/>
      <c r="D1015" s="53"/>
      <c r="E1015" s="53"/>
      <c r="H1015" s="53"/>
      <c r="I1015" s="53"/>
      <c r="J1015" s="53"/>
      <c r="K1015" s="53"/>
      <c r="L1015" s="53"/>
      <c r="M1015" s="53"/>
      <c r="N1015" s="53"/>
      <c r="O1015" s="51"/>
      <c r="P1015" s="53"/>
      <c r="Q1015" s="53"/>
      <c r="R1015" s="53"/>
      <c r="S1015" s="53"/>
      <c r="T1015" s="53"/>
      <c r="U1015" s="53"/>
      <c r="V1015" s="53"/>
      <c r="W1015" s="53"/>
      <c r="X1015" s="53"/>
      <c r="Y1015" s="53"/>
    </row>
    <row r="1016">
      <c r="A1016" s="53"/>
      <c r="B1016" s="53"/>
      <c r="C1016" s="53"/>
      <c r="D1016" s="53"/>
      <c r="E1016" s="53"/>
      <c r="H1016" s="53"/>
      <c r="I1016" s="53"/>
      <c r="J1016" s="53"/>
      <c r="K1016" s="53"/>
      <c r="L1016" s="53"/>
      <c r="M1016" s="53"/>
      <c r="N1016" s="53"/>
      <c r="O1016" s="51"/>
      <c r="P1016" s="53"/>
      <c r="Q1016" s="53"/>
      <c r="R1016" s="53"/>
      <c r="S1016" s="53"/>
      <c r="T1016" s="53"/>
      <c r="U1016" s="53"/>
      <c r="V1016" s="53"/>
      <c r="W1016" s="53"/>
      <c r="X1016" s="53"/>
      <c r="Y1016" s="53"/>
    </row>
    <row r="1017">
      <c r="A1017" s="53"/>
      <c r="B1017" s="53"/>
      <c r="C1017" s="53"/>
      <c r="D1017" s="53"/>
      <c r="E1017" s="53"/>
      <c r="H1017" s="53"/>
      <c r="I1017" s="53"/>
      <c r="J1017" s="53"/>
      <c r="K1017" s="53"/>
      <c r="P1017" s="53"/>
      <c r="Q1017" s="53"/>
      <c r="R1017" s="53"/>
      <c r="S1017" s="53"/>
      <c r="T1017" s="53"/>
      <c r="U1017" s="53"/>
      <c r="V1017" s="53"/>
      <c r="W1017" s="53"/>
      <c r="X1017" s="53"/>
      <c r="Y1017" s="53"/>
    </row>
    <row r="1018">
      <c r="A1018" s="53"/>
      <c r="B1018" s="53"/>
      <c r="C1018" s="53"/>
      <c r="D1018" s="53"/>
      <c r="E1018" s="53"/>
      <c r="H1018" s="53"/>
      <c r="I1018" s="53"/>
      <c r="J1018" s="53"/>
      <c r="K1018" s="53"/>
      <c r="P1018" s="53"/>
      <c r="Q1018" s="53"/>
      <c r="R1018" s="53"/>
      <c r="S1018" s="53"/>
      <c r="T1018" s="53"/>
      <c r="U1018" s="53"/>
      <c r="V1018" s="53"/>
      <c r="W1018" s="53"/>
      <c r="X1018" s="53"/>
      <c r="Y1018" s="53"/>
    </row>
    <row r="1019">
      <c r="A1019" s="53"/>
      <c r="B1019" s="53"/>
      <c r="C1019" s="53"/>
      <c r="D1019" s="53"/>
      <c r="E1019" s="53"/>
      <c r="H1019" s="53"/>
      <c r="I1019" s="53"/>
      <c r="J1019" s="53"/>
      <c r="K1019" s="53"/>
      <c r="P1019" s="53"/>
      <c r="Q1019" s="53"/>
      <c r="R1019" s="53"/>
      <c r="S1019" s="53"/>
      <c r="T1019" s="53"/>
      <c r="U1019" s="53"/>
      <c r="V1019" s="53"/>
      <c r="W1019" s="53"/>
      <c r="X1019" s="53"/>
      <c r="Y1019" s="53"/>
    </row>
    <row r="1020">
      <c r="A1020" s="53"/>
      <c r="B1020" s="53"/>
      <c r="C1020" s="53"/>
      <c r="D1020" s="53"/>
      <c r="E1020" s="53"/>
      <c r="H1020" s="53"/>
      <c r="I1020" s="53"/>
      <c r="J1020" s="53"/>
      <c r="K1020" s="53"/>
      <c r="P1020" s="53"/>
      <c r="Q1020" s="53"/>
      <c r="R1020" s="53"/>
      <c r="S1020" s="53"/>
      <c r="T1020" s="53"/>
      <c r="U1020" s="53"/>
      <c r="V1020" s="53"/>
      <c r="W1020" s="53"/>
      <c r="X1020" s="53"/>
      <c r="Y1020" s="53"/>
    </row>
    <row r="1021">
      <c r="A1021" s="53"/>
      <c r="B1021" s="53"/>
      <c r="C1021" s="53"/>
      <c r="D1021" s="53"/>
      <c r="E1021" s="53"/>
      <c r="H1021" s="53"/>
      <c r="I1021" s="53"/>
      <c r="J1021" s="53"/>
      <c r="K1021" s="53"/>
      <c r="P1021" s="53"/>
      <c r="Q1021" s="53"/>
      <c r="R1021" s="53"/>
      <c r="S1021" s="53"/>
      <c r="T1021" s="53"/>
      <c r="U1021" s="53"/>
      <c r="V1021" s="53"/>
      <c r="W1021" s="53"/>
      <c r="X1021" s="53"/>
      <c r="Y1021" s="53"/>
    </row>
    <row r="1022">
      <c r="A1022" s="53"/>
      <c r="B1022" s="53"/>
      <c r="C1022" s="53"/>
      <c r="D1022" s="53"/>
      <c r="E1022" s="53"/>
      <c r="H1022" s="53"/>
      <c r="I1022" s="53"/>
      <c r="J1022" s="53"/>
      <c r="K1022" s="53"/>
      <c r="P1022" s="53"/>
      <c r="Q1022" s="53"/>
      <c r="R1022" s="53"/>
      <c r="S1022" s="53"/>
      <c r="T1022" s="53"/>
      <c r="U1022" s="53"/>
      <c r="V1022" s="53"/>
      <c r="W1022" s="53"/>
      <c r="X1022" s="53"/>
      <c r="Y1022" s="53"/>
    </row>
    <row r="1023">
      <c r="A1023" s="53"/>
      <c r="B1023" s="53"/>
      <c r="C1023" s="53"/>
      <c r="D1023" s="53"/>
      <c r="E1023" s="53"/>
      <c r="H1023" s="53"/>
      <c r="I1023" s="53"/>
      <c r="J1023" s="53"/>
      <c r="K1023" s="53"/>
      <c r="P1023" s="53"/>
      <c r="Q1023" s="53"/>
      <c r="R1023" s="53"/>
      <c r="S1023" s="53"/>
      <c r="T1023" s="53"/>
      <c r="U1023" s="53"/>
      <c r="V1023" s="53"/>
      <c r="W1023" s="53"/>
      <c r="X1023" s="53"/>
      <c r="Y1023" s="53"/>
    </row>
    <row r="1024">
      <c r="A1024" s="53"/>
      <c r="B1024" s="53"/>
      <c r="C1024" s="53"/>
      <c r="D1024" s="53"/>
      <c r="E1024" s="53"/>
      <c r="H1024" s="53"/>
      <c r="I1024" s="53"/>
      <c r="J1024" s="53"/>
      <c r="K1024" s="53"/>
      <c r="P1024" s="53"/>
      <c r="Q1024" s="53"/>
      <c r="R1024" s="53"/>
      <c r="S1024" s="53"/>
      <c r="T1024" s="53"/>
      <c r="U1024" s="53"/>
      <c r="V1024" s="53"/>
      <c r="W1024" s="53"/>
      <c r="X1024" s="53"/>
      <c r="Y1024" s="53"/>
    </row>
    <row r="1025">
      <c r="A1025" s="53"/>
      <c r="B1025" s="53"/>
      <c r="C1025" s="53"/>
      <c r="D1025" s="53"/>
      <c r="E1025" s="53"/>
      <c r="H1025" s="53"/>
      <c r="I1025" s="53"/>
      <c r="J1025" s="53"/>
      <c r="K1025" s="53"/>
      <c r="P1025" s="53"/>
      <c r="Q1025" s="53"/>
      <c r="R1025" s="53"/>
      <c r="S1025" s="53"/>
      <c r="T1025" s="53"/>
      <c r="U1025" s="53"/>
      <c r="V1025" s="53"/>
      <c r="W1025" s="53"/>
      <c r="X1025" s="53"/>
      <c r="Y1025" s="53"/>
    </row>
    <row r="1026">
      <c r="A1026" s="53"/>
      <c r="B1026" s="53"/>
      <c r="C1026" s="53"/>
      <c r="D1026" s="53"/>
      <c r="E1026" s="53"/>
      <c r="H1026" s="53"/>
      <c r="I1026" s="53"/>
      <c r="J1026" s="53"/>
      <c r="K1026" s="53"/>
      <c r="P1026" s="53"/>
      <c r="Q1026" s="53"/>
      <c r="R1026" s="53"/>
      <c r="S1026" s="53"/>
      <c r="T1026" s="53"/>
      <c r="U1026" s="53"/>
      <c r="V1026" s="53"/>
      <c r="W1026" s="53"/>
      <c r="X1026" s="53"/>
      <c r="Y1026" s="53"/>
    </row>
    <row r="1027">
      <c r="A1027" s="53"/>
      <c r="B1027" s="53"/>
      <c r="C1027" s="53"/>
      <c r="D1027" s="53"/>
      <c r="E1027" s="53"/>
      <c r="H1027" s="53"/>
      <c r="I1027" s="53"/>
      <c r="J1027" s="53"/>
      <c r="K1027" s="53"/>
      <c r="P1027" s="53"/>
      <c r="Q1027" s="53"/>
      <c r="R1027" s="53"/>
      <c r="S1027" s="53"/>
      <c r="T1027" s="53"/>
      <c r="U1027" s="53"/>
      <c r="V1027" s="53"/>
      <c r="W1027" s="53"/>
      <c r="X1027" s="53"/>
      <c r="Y1027" s="53"/>
    </row>
    <row r="1028">
      <c r="A1028" s="53"/>
      <c r="B1028" s="53"/>
      <c r="C1028" s="53"/>
      <c r="D1028" s="53"/>
      <c r="E1028" s="53"/>
      <c r="H1028" s="53"/>
      <c r="I1028" s="53"/>
      <c r="J1028" s="53"/>
      <c r="K1028" s="53"/>
      <c r="P1028" s="53"/>
      <c r="Q1028" s="53"/>
      <c r="R1028" s="53"/>
      <c r="S1028" s="53"/>
      <c r="T1028" s="53"/>
      <c r="U1028" s="53"/>
      <c r="V1028" s="53"/>
      <c r="W1028" s="53"/>
      <c r="X1028" s="53"/>
      <c r="Y1028" s="53"/>
    </row>
    <row r="1029">
      <c r="A1029" s="53"/>
      <c r="B1029" s="53"/>
      <c r="C1029" s="53"/>
      <c r="D1029" s="53"/>
      <c r="E1029" s="53"/>
      <c r="H1029" s="53"/>
      <c r="I1029" s="53"/>
      <c r="J1029" s="53"/>
      <c r="K1029" s="53"/>
      <c r="P1029" s="53"/>
      <c r="Q1029" s="53"/>
      <c r="R1029" s="53"/>
      <c r="S1029" s="53"/>
      <c r="T1029" s="53"/>
      <c r="U1029" s="53"/>
      <c r="V1029" s="53"/>
      <c r="W1029" s="53"/>
      <c r="X1029" s="53"/>
      <c r="Y1029" s="53"/>
    </row>
    <row r="1030">
      <c r="A1030" s="53"/>
      <c r="B1030" s="53"/>
      <c r="C1030" s="53"/>
      <c r="D1030" s="53"/>
      <c r="E1030" s="53"/>
      <c r="H1030" s="53"/>
      <c r="I1030" s="53"/>
      <c r="J1030" s="53"/>
      <c r="K1030" s="53"/>
      <c r="P1030" s="53"/>
      <c r="Q1030" s="53"/>
      <c r="R1030" s="53"/>
      <c r="S1030" s="53"/>
      <c r="T1030" s="53"/>
      <c r="U1030" s="53"/>
      <c r="V1030" s="53"/>
      <c r="W1030" s="53"/>
      <c r="X1030" s="53"/>
      <c r="Y1030" s="53"/>
    </row>
    <row r="1031">
      <c r="A1031" s="53"/>
      <c r="B1031" s="53"/>
      <c r="C1031" s="53"/>
      <c r="D1031" s="53"/>
      <c r="E1031" s="53"/>
      <c r="I1031" s="53"/>
      <c r="J1031" s="53"/>
      <c r="K1031" s="53"/>
      <c r="T1031" s="53"/>
      <c r="U1031" s="53"/>
      <c r="V1031" s="53"/>
      <c r="W1031" s="53"/>
      <c r="X1031" s="53"/>
      <c r="Y1031" s="53"/>
    </row>
    <row r="1032">
      <c r="A1032" s="53"/>
      <c r="B1032" s="53"/>
      <c r="C1032" s="53"/>
      <c r="D1032" s="53"/>
      <c r="E1032" s="53"/>
      <c r="I1032" s="53"/>
      <c r="J1032" s="53"/>
      <c r="K1032" s="53"/>
    </row>
    <row r="1033">
      <c r="A1033" s="53"/>
      <c r="B1033" s="53"/>
      <c r="C1033" s="53"/>
      <c r="D1033" s="53"/>
      <c r="E1033" s="53"/>
      <c r="I1033" s="53"/>
      <c r="J1033" s="53"/>
      <c r="K1033" s="53"/>
    </row>
    <row r="1034">
      <c r="A1034" s="53"/>
      <c r="B1034" s="53"/>
      <c r="C1034" s="53"/>
      <c r="D1034" s="53"/>
      <c r="E1034" s="53"/>
      <c r="I1034" s="53"/>
      <c r="J1034" s="53"/>
      <c r="K1034" s="53"/>
    </row>
    <row r="1035">
      <c r="A1035" s="53"/>
      <c r="B1035" s="53"/>
      <c r="C1035" s="53"/>
      <c r="D1035" s="53"/>
      <c r="E1035" s="53"/>
      <c r="I1035" s="53"/>
      <c r="J1035" s="53"/>
      <c r="K1035" s="53"/>
    </row>
    <row r="1036">
      <c r="A1036" s="53"/>
      <c r="B1036" s="53"/>
      <c r="C1036" s="53"/>
      <c r="D1036" s="53"/>
      <c r="E1036" s="53"/>
      <c r="I1036" s="53"/>
      <c r="J1036" s="53"/>
      <c r="K1036" s="53"/>
    </row>
    <row r="1037">
      <c r="A1037" s="53"/>
      <c r="B1037" s="53"/>
      <c r="C1037" s="53"/>
      <c r="D1037" s="53"/>
      <c r="E1037" s="53"/>
      <c r="I1037" s="53"/>
      <c r="J1037" s="53"/>
      <c r="K1037" s="53"/>
    </row>
    <row r="1038">
      <c r="A1038" s="53"/>
      <c r="B1038" s="53"/>
      <c r="C1038" s="53"/>
      <c r="D1038" s="53"/>
      <c r="E1038" s="53"/>
      <c r="I1038" s="53"/>
      <c r="J1038" s="53"/>
      <c r="K1038" s="53"/>
    </row>
    <row r="1039">
      <c r="A1039" s="53"/>
      <c r="B1039" s="53"/>
      <c r="C1039" s="53"/>
      <c r="D1039" s="53"/>
      <c r="E1039" s="53"/>
      <c r="I1039" s="53"/>
      <c r="J1039" s="53"/>
      <c r="K1039" s="53"/>
    </row>
    <row r="1040">
      <c r="A1040" s="53"/>
      <c r="B1040" s="53"/>
      <c r="C1040" s="53"/>
      <c r="D1040" s="53"/>
      <c r="E1040" s="53"/>
      <c r="I1040" s="53"/>
      <c r="J1040" s="53"/>
      <c r="K1040" s="53"/>
    </row>
    <row r="1041">
      <c r="A1041" s="53"/>
      <c r="B1041" s="53"/>
      <c r="C1041" s="53"/>
      <c r="D1041" s="53"/>
      <c r="E1041" s="53"/>
      <c r="I1041" s="53"/>
      <c r="J1041" s="53"/>
      <c r="K1041" s="53"/>
    </row>
    <row r="1042">
      <c r="A1042" s="53"/>
      <c r="B1042" s="53"/>
      <c r="C1042" s="53"/>
      <c r="D1042" s="53"/>
      <c r="E1042" s="53"/>
      <c r="I1042" s="53"/>
      <c r="J1042" s="53"/>
      <c r="K1042" s="53"/>
    </row>
    <row r="1043">
      <c r="A1043" s="53"/>
      <c r="B1043" s="53"/>
      <c r="C1043" s="53"/>
      <c r="D1043" s="53"/>
      <c r="E1043" s="53"/>
      <c r="I1043" s="53"/>
      <c r="J1043" s="53"/>
      <c r="K1043" s="53"/>
    </row>
    <row r="1044">
      <c r="A1044" s="53"/>
      <c r="B1044" s="53"/>
      <c r="C1044" s="53"/>
      <c r="D1044" s="53"/>
      <c r="E1044" s="53"/>
      <c r="I1044" s="53"/>
      <c r="J1044" s="53"/>
      <c r="K1044" s="53"/>
    </row>
    <row r="1045">
      <c r="A1045" s="53"/>
      <c r="B1045" s="53"/>
      <c r="C1045" s="53"/>
      <c r="D1045" s="53"/>
      <c r="E1045" s="53"/>
      <c r="I1045" s="53"/>
      <c r="J1045" s="53"/>
      <c r="K1045" s="53"/>
    </row>
    <row r="1046">
      <c r="A1046" s="53"/>
      <c r="B1046" s="53"/>
      <c r="C1046" s="53"/>
      <c r="D1046" s="53"/>
      <c r="E1046" s="53"/>
      <c r="I1046" s="53"/>
      <c r="J1046" s="53"/>
      <c r="K1046" s="53"/>
    </row>
    <row r="1047">
      <c r="A1047" s="53"/>
      <c r="B1047" s="53"/>
      <c r="C1047" s="53"/>
      <c r="D1047" s="53"/>
      <c r="E1047" s="53"/>
      <c r="I1047" s="53"/>
      <c r="J1047" s="53"/>
      <c r="K1047" s="53"/>
    </row>
    <row r="1048">
      <c r="A1048" s="53"/>
      <c r="B1048" s="53"/>
      <c r="C1048" s="53"/>
      <c r="D1048" s="53"/>
      <c r="E1048" s="53"/>
      <c r="I1048" s="53"/>
      <c r="J1048" s="53"/>
      <c r="K1048" s="53"/>
    </row>
    <row r="1049">
      <c r="A1049" s="53"/>
      <c r="B1049" s="53"/>
      <c r="C1049" s="53"/>
      <c r="D1049" s="53"/>
      <c r="E1049" s="53"/>
      <c r="I1049" s="53"/>
      <c r="J1049" s="53"/>
      <c r="K1049" s="53"/>
    </row>
    <row r="1050">
      <c r="A1050" s="53"/>
      <c r="B1050" s="53"/>
      <c r="C1050" s="53"/>
      <c r="D1050" s="53"/>
      <c r="E1050" s="53"/>
      <c r="I1050" s="53"/>
      <c r="J1050" s="53"/>
      <c r="K1050" s="53"/>
    </row>
    <row r="1051">
      <c r="A1051" s="53"/>
      <c r="B1051" s="53"/>
      <c r="C1051" s="53"/>
      <c r="D1051" s="53"/>
      <c r="E1051" s="53"/>
      <c r="I1051" s="53"/>
      <c r="J1051" s="53"/>
      <c r="K1051" s="53"/>
    </row>
    <row r="1052">
      <c r="A1052" s="53"/>
      <c r="B1052" s="53"/>
      <c r="C1052" s="53"/>
      <c r="D1052" s="53"/>
      <c r="E1052" s="53"/>
      <c r="I1052" s="53"/>
      <c r="J1052" s="53"/>
      <c r="K1052" s="53"/>
    </row>
    <row r="1053">
      <c r="A1053" s="53"/>
      <c r="B1053" s="53"/>
      <c r="C1053" s="53"/>
      <c r="D1053" s="53"/>
      <c r="E1053" s="53"/>
      <c r="I1053" s="53"/>
      <c r="J1053" s="53"/>
      <c r="K1053" s="53"/>
    </row>
    <row r="1054">
      <c r="A1054" s="53"/>
      <c r="B1054" s="53"/>
      <c r="C1054" s="53"/>
      <c r="D1054" s="53"/>
      <c r="E1054" s="53"/>
      <c r="I1054" s="53"/>
      <c r="J1054" s="53"/>
      <c r="K1054" s="53"/>
    </row>
    <row r="1055">
      <c r="A1055" s="53"/>
      <c r="B1055" s="53"/>
      <c r="C1055" s="53"/>
      <c r="D1055" s="53"/>
      <c r="E1055" s="53"/>
      <c r="I1055" s="53"/>
      <c r="J1055" s="53"/>
      <c r="K1055" s="53"/>
    </row>
    <row r="1056">
      <c r="A1056" s="53"/>
      <c r="B1056" s="53"/>
      <c r="C1056" s="53"/>
      <c r="D1056" s="53"/>
      <c r="E1056" s="53"/>
      <c r="I1056" s="53"/>
      <c r="J1056" s="53"/>
      <c r="K1056" s="53"/>
    </row>
    <row r="1057">
      <c r="A1057" s="53"/>
      <c r="B1057" s="53"/>
      <c r="C1057" s="53"/>
      <c r="D1057" s="53"/>
      <c r="E1057" s="53"/>
      <c r="I1057" s="53"/>
      <c r="J1057" s="53"/>
      <c r="K1057" s="53"/>
    </row>
    <row r="1058">
      <c r="A1058" s="53"/>
      <c r="B1058" s="53"/>
      <c r="C1058" s="53"/>
      <c r="D1058" s="53"/>
      <c r="E1058" s="53"/>
      <c r="I1058" s="53"/>
      <c r="J1058" s="53"/>
      <c r="K1058" s="53"/>
    </row>
    <row r="1059">
      <c r="A1059" s="53"/>
      <c r="B1059" s="53"/>
      <c r="C1059" s="53"/>
      <c r="D1059" s="53"/>
      <c r="E1059" s="53"/>
      <c r="I1059" s="53"/>
      <c r="J1059" s="53"/>
      <c r="K1059" s="53"/>
    </row>
    <row r="1060">
      <c r="A1060" s="53"/>
      <c r="B1060" s="53"/>
      <c r="C1060" s="53"/>
      <c r="D1060" s="53"/>
      <c r="E1060" s="53"/>
      <c r="I1060" s="53"/>
      <c r="J1060" s="53"/>
      <c r="K1060" s="53"/>
    </row>
    <row r="1061">
      <c r="A1061" s="53"/>
      <c r="B1061" s="53"/>
      <c r="C1061" s="53"/>
      <c r="D1061" s="53"/>
      <c r="E1061" s="53"/>
      <c r="I1061" s="53"/>
      <c r="J1061" s="53"/>
      <c r="K1061" s="53"/>
    </row>
    <row r="1062">
      <c r="A1062" s="53"/>
      <c r="B1062" s="53"/>
      <c r="C1062" s="53"/>
      <c r="D1062" s="53"/>
      <c r="E1062" s="53"/>
      <c r="I1062" s="53"/>
      <c r="J1062" s="53"/>
      <c r="K1062" s="53"/>
    </row>
    <row r="1063">
      <c r="A1063" s="53"/>
      <c r="B1063" s="53"/>
      <c r="C1063" s="53"/>
      <c r="D1063" s="53"/>
      <c r="E1063" s="53"/>
      <c r="I1063" s="53"/>
      <c r="J1063" s="53"/>
      <c r="K1063" s="53"/>
    </row>
    <row r="1064">
      <c r="A1064" s="53"/>
      <c r="B1064" s="53"/>
      <c r="C1064" s="53"/>
      <c r="D1064" s="53"/>
      <c r="E1064" s="53"/>
      <c r="I1064" s="53"/>
      <c r="J1064" s="53"/>
      <c r="K1064" s="53"/>
    </row>
    <row r="1065">
      <c r="A1065" s="53"/>
      <c r="B1065" s="53"/>
      <c r="C1065" s="53"/>
      <c r="D1065" s="53"/>
      <c r="E1065" s="53"/>
      <c r="I1065" s="53"/>
      <c r="J1065" s="53"/>
      <c r="K1065" s="53"/>
    </row>
    <row r="1066">
      <c r="A1066" s="53"/>
      <c r="B1066" s="53"/>
      <c r="C1066" s="53"/>
      <c r="D1066" s="53"/>
      <c r="E1066" s="53"/>
      <c r="I1066" s="53"/>
      <c r="J1066" s="53"/>
      <c r="K1066" s="53"/>
    </row>
    <row r="1067">
      <c r="A1067" s="53"/>
      <c r="B1067" s="53"/>
      <c r="C1067" s="53"/>
      <c r="D1067" s="53"/>
      <c r="E1067" s="53"/>
      <c r="I1067" s="53"/>
      <c r="J1067" s="53"/>
      <c r="K1067" s="53"/>
    </row>
    <row r="1068">
      <c r="A1068" s="53"/>
      <c r="B1068" s="53"/>
      <c r="C1068" s="53"/>
      <c r="D1068" s="53"/>
      <c r="E1068" s="53"/>
      <c r="I1068" s="53"/>
      <c r="J1068" s="53"/>
      <c r="K1068" s="53"/>
    </row>
    <row r="1069">
      <c r="A1069" s="53"/>
      <c r="B1069" s="53"/>
      <c r="C1069" s="53"/>
      <c r="D1069" s="53"/>
      <c r="E1069" s="53"/>
      <c r="I1069" s="53"/>
      <c r="J1069" s="53"/>
      <c r="K1069" s="53"/>
    </row>
    <row r="1070">
      <c r="A1070" s="53"/>
      <c r="B1070" s="53"/>
      <c r="C1070" s="53"/>
      <c r="D1070" s="53"/>
      <c r="E1070" s="53"/>
      <c r="I1070" s="53"/>
      <c r="J1070" s="53"/>
      <c r="K1070" s="53"/>
    </row>
    <row r="1071">
      <c r="A1071" s="53"/>
      <c r="B1071" s="53"/>
      <c r="C1071" s="53"/>
      <c r="D1071" s="53"/>
      <c r="E1071" s="53"/>
      <c r="I1071" s="53"/>
      <c r="J1071" s="53"/>
      <c r="K1071" s="53"/>
    </row>
    <row r="1072">
      <c r="A1072" s="53"/>
      <c r="B1072" s="53"/>
      <c r="C1072" s="53"/>
      <c r="D1072" s="53"/>
      <c r="E1072" s="53"/>
      <c r="I1072" s="53"/>
      <c r="J1072" s="53"/>
      <c r="K1072" s="53"/>
    </row>
    <row r="1073">
      <c r="A1073" s="53"/>
      <c r="B1073" s="53"/>
      <c r="C1073" s="53"/>
      <c r="D1073" s="53"/>
      <c r="E1073" s="53"/>
      <c r="I1073" s="53"/>
      <c r="J1073" s="53"/>
      <c r="K1073" s="53"/>
    </row>
    <row r="1074">
      <c r="A1074" s="53"/>
      <c r="B1074" s="53"/>
      <c r="C1074" s="53"/>
      <c r="D1074" s="53"/>
      <c r="E1074" s="53"/>
      <c r="I1074" s="53"/>
      <c r="J1074" s="53"/>
      <c r="K1074" s="53"/>
    </row>
    <row r="1075">
      <c r="A1075" s="53"/>
      <c r="B1075" s="53"/>
      <c r="C1075" s="53"/>
      <c r="D1075" s="53"/>
      <c r="E1075" s="53"/>
      <c r="I1075" s="53"/>
      <c r="J1075" s="53"/>
      <c r="K1075" s="53"/>
    </row>
    <row r="1076">
      <c r="A1076" s="53"/>
      <c r="B1076" s="53"/>
      <c r="C1076" s="53"/>
      <c r="D1076" s="53"/>
      <c r="E1076" s="53"/>
      <c r="I1076" s="53"/>
      <c r="J1076" s="53"/>
      <c r="K1076" s="53"/>
    </row>
    <row r="1077">
      <c r="A1077" s="53"/>
      <c r="B1077" s="53"/>
      <c r="C1077" s="53"/>
      <c r="D1077" s="53"/>
      <c r="E1077" s="53"/>
      <c r="I1077" s="53"/>
      <c r="J1077" s="53"/>
      <c r="K1077" s="53"/>
    </row>
    <row r="1078">
      <c r="A1078" s="53"/>
      <c r="B1078" s="53"/>
      <c r="C1078" s="53"/>
      <c r="D1078" s="53"/>
      <c r="E1078" s="53"/>
      <c r="I1078" s="53"/>
      <c r="J1078" s="53"/>
      <c r="K1078" s="53"/>
    </row>
    <row r="1079">
      <c r="A1079" s="53"/>
      <c r="B1079" s="53"/>
      <c r="C1079" s="53"/>
      <c r="D1079" s="53"/>
      <c r="E1079" s="53"/>
      <c r="I1079" s="53"/>
      <c r="J1079" s="53"/>
      <c r="K1079" s="53"/>
    </row>
    <row r="1080">
      <c r="A1080" s="53"/>
      <c r="B1080" s="53"/>
      <c r="C1080" s="53"/>
      <c r="D1080" s="53"/>
      <c r="E1080" s="53"/>
      <c r="I1080" s="53"/>
      <c r="J1080" s="53"/>
      <c r="K1080" s="53"/>
    </row>
    <row r="1081">
      <c r="A1081" s="53"/>
      <c r="B1081" s="53"/>
      <c r="C1081" s="53"/>
      <c r="D1081" s="53"/>
      <c r="E1081" s="53"/>
      <c r="I1081" s="53"/>
      <c r="J1081" s="53"/>
      <c r="K1081" s="53"/>
    </row>
    <row r="1082">
      <c r="A1082" s="53"/>
      <c r="B1082" s="53"/>
      <c r="C1082" s="53"/>
      <c r="D1082" s="53"/>
      <c r="E1082" s="53"/>
      <c r="I1082" s="53"/>
      <c r="J1082" s="53"/>
      <c r="K1082" s="53"/>
    </row>
    <row r="1083">
      <c r="A1083" s="53"/>
      <c r="B1083" s="53"/>
      <c r="C1083" s="53"/>
      <c r="D1083" s="53"/>
      <c r="E1083" s="53"/>
      <c r="I1083" s="53"/>
      <c r="J1083" s="53"/>
      <c r="K1083" s="53"/>
    </row>
    <row r="1084">
      <c r="A1084" s="53"/>
      <c r="B1084" s="53"/>
      <c r="C1084" s="53"/>
      <c r="D1084" s="53"/>
      <c r="E1084" s="53"/>
      <c r="I1084" s="53"/>
      <c r="J1084" s="53"/>
      <c r="K1084" s="53"/>
    </row>
    <row r="1085">
      <c r="A1085" s="53"/>
      <c r="B1085" s="53"/>
      <c r="C1085" s="53"/>
      <c r="D1085" s="53"/>
      <c r="E1085" s="53"/>
      <c r="I1085" s="53"/>
      <c r="J1085" s="53"/>
      <c r="K1085" s="53"/>
    </row>
    <row r="1086">
      <c r="A1086" s="53"/>
      <c r="B1086" s="53"/>
      <c r="C1086" s="53"/>
      <c r="D1086" s="53"/>
      <c r="E1086" s="53"/>
      <c r="I1086" s="53"/>
      <c r="J1086" s="53"/>
      <c r="K1086" s="53"/>
    </row>
    <row r="1087">
      <c r="A1087" s="53"/>
      <c r="B1087" s="53"/>
      <c r="C1087" s="53"/>
      <c r="D1087" s="53"/>
      <c r="E1087" s="53"/>
      <c r="I1087" s="53"/>
      <c r="J1087" s="53"/>
      <c r="K1087" s="53"/>
    </row>
    <row r="1088">
      <c r="A1088" s="53"/>
      <c r="B1088" s="53"/>
      <c r="C1088" s="53"/>
      <c r="D1088" s="53"/>
      <c r="E1088" s="53"/>
      <c r="I1088" s="53"/>
      <c r="J1088" s="53"/>
      <c r="K1088" s="53"/>
    </row>
    <row r="1089">
      <c r="A1089" s="53"/>
      <c r="B1089" s="53"/>
      <c r="C1089" s="53"/>
      <c r="D1089" s="53"/>
      <c r="E1089" s="53"/>
      <c r="I1089" s="53"/>
      <c r="J1089" s="53"/>
      <c r="K1089" s="53"/>
    </row>
    <row r="1090">
      <c r="A1090" s="53"/>
      <c r="B1090" s="53"/>
      <c r="C1090" s="53"/>
      <c r="D1090" s="53"/>
      <c r="E1090" s="53"/>
      <c r="I1090" s="53"/>
      <c r="J1090" s="53"/>
      <c r="K1090" s="53"/>
    </row>
    <row r="1091">
      <c r="A1091" s="53"/>
      <c r="B1091" s="53"/>
      <c r="C1091" s="53"/>
      <c r="D1091" s="53"/>
      <c r="E1091" s="53"/>
      <c r="I1091" s="53"/>
      <c r="J1091" s="53"/>
      <c r="K1091" s="53"/>
    </row>
    <row r="1092">
      <c r="A1092" s="53"/>
      <c r="B1092" s="53"/>
      <c r="C1092" s="53"/>
      <c r="D1092" s="53"/>
      <c r="E1092" s="53"/>
      <c r="I1092" s="53"/>
      <c r="J1092" s="53"/>
      <c r="K1092" s="53"/>
    </row>
    <row r="1093">
      <c r="A1093" s="53"/>
      <c r="B1093" s="53"/>
      <c r="C1093" s="53"/>
      <c r="D1093" s="53"/>
      <c r="E1093" s="53"/>
      <c r="I1093" s="53"/>
      <c r="J1093" s="53"/>
      <c r="K1093" s="53"/>
    </row>
    <row r="1094">
      <c r="A1094" s="53"/>
      <c r="B1094" s="53"/>
      <c r="C1094" s="53"/>
      <c r="D1094" s="53"/>
      <c r="E1094" s="53"/>
      <c r="I1094" s="53"/>
      <c r="J1094" s="53"/>
      <c r="K1094" s="53"/>
    </row>
    <row r="1095">
      <c r="A1095" s="53"/>
      <c r="B1095" s="53"/>
      <c r="C1095" s="53"/>
      <c r="D1095" s="53"/>
      <c r="E1095" s="53"/>
      <c r="I1095" s="53"/>
      <c r="J1095" s="53"/>
      <c r="K1095" s="53"/>
    </row>
    <row r="1096">
      <c r="A1096" s="53"/>
      <c r="B1096" s="53"/>
      <c r="C1096" s="53"/>
      <c r="D1096" s="53"/>
      <c r="E1096" s="53"/>
      <c r="I1096" s="53"/>
      <c r="J1096" s="53"/>
      <c r="K1096" s="53"/>
    </row>
    <row r="1097">
      <c r="A1097" s="53"/>
      <c r="B1097" s="53"/>
      <c r="C1097" s="53"/>
      <c r="D1097" s="53"/>
      <c r="E1097" s="53"/>
      <c r="I1097" s="53"/>
      <c r="J1097" s="53"/>
      <c r="K1097" s="53"/>
    </row>
    <row r="1098">
      <c r="A1098" s="53"/>
      <c r="B1098" s="53"/>
      <c r="C1098" s="53"/>
      <c r="D1098" s="53"/>
      <c r="E1098" s="53"/>
      <c r="I1098" s="53"/>
      <c r="J1098" s="53"/>
      <c r="K1098" s="53"/>
    </row>
    <row r="1099">
      <c r="A1099" s="53"/>
      <c r="B1099" s="53"/>
      <c r="C1099" s="53"/>
      <c r="D1099" s="53"/>
      <c r="E1099" s="53"/>
      <c r="I1099" s="53"/>
      <c r="J1099" s="53"/>
      <c r="K1099" s="53"/>
    </row>
    <row r="1100">
      <c r="A1100" s="53"/>
      <c r="B1100" s="53"/>
      <c r="C1100" s="53"/>
      <c r="D1100" s="53"/>
      <c r="E1100" s="53"/>
      <c r="I1100" s="53"/>
      <c r="J1100" s="53"/>
      <c r="K1100" s="53"/>
    </row>
    <row r="1101">
      <c r="A1101" s="53"/>
      <c r="B1101" s="53"/>
      <c r="C1101" s="53"/>
      <c r="D1101" s="53"/>
      <c r="E1101" s="53"/>
      <c r="I1101" s="53"/>
      <c r="J1101" s="53"/>
      <c r="K1101" s="53"/>
    </row>
    <row r="1102">
      <c r="A1102" s="53"/>
      <c r="B1102" s="53"/>
      <c r="C1102" s="53"/>
      <c r="D1102" s="53"/>
      <c r="E1102" s="53"/>
      <c r="I1102" s="53"/>
      <c r="J1102" s="53"/>
      <c r="K1102" s="53"/>
    </row>
    <row r="1103">
      <c r="A1103" s="53"/>
      <c r="B1103" s="53"/>
      <c r="C1103" s="53"/>
      <c r="D1103" s="53"/>
      <c r="E1103" s="53"/>
      <c r="I1103" s="53"/>
      <c r="J1103" s="53"/>
      <c r="K1103" s="53"/>
    </row>
    <row r="1104">
      <c r="A1104" s="53"/>
      <c r="B1104" s="53"/>
      <c r="C1104" s="53"/>
      <c r="D1104" s="53"/>
      <c r="E1104" s="53"/>
      <c r="I1104" s="53"/>
      <c r="J1104" s="53"/>
      <c r="K1104" s="53"/>
    </row>
    <row r="1105">
      <c r="A1105" s="53"/>
      <c r="B1105" s="53"/>
      <c r="C1105" s="53"/>
      <c r="D1105" s="53"/>
      <c r="E1105" s="53"/>
      <c r="I1105" s="53"/>
      <c r="J1105" s="53"/>
      <c r="K1105" s="53"/>
    </row>
    <row r="1106">
      <c r="A1106" s="53"/>
      <c r="B1106" s="53"/>
      <c r="C1106" s="53"/>
      <c r="D1106" s="53"/>
      <c r="E1106" s="53"/>
      <c r="I1106" s="53"/>
      <c r="J1106" s="53"/>
      <c r="K1106" s="53"/>
    </row>
    <row r="1107">
      <c r="A1107" s="53"/>
      <c r="B1107" s="53"/>
      <c r="C1107" s="53"/>
      <c r="D1107" s="53"/>
      <c r="E1107" s="53"/>
      <c r="I1107" s="53"/>
      <c r="J1107" s="53"/>
      <c r="K1107" s="53"/>
    </row>
    <row r="1108">
      <c r="A1108" s="53"/>
      <c r="B1108" s="53"/>
      <c r="C1108" s="53"/>
      <c r="D1108" s="53"/>
      <c r="E1108" s="53"/>
      <c r="I1108" s="53"/>
      <c r="J1108" s="53"/>
      <c r="K1108" s="53"/>
    </row>
    <row r="1109">
      <c r="A1109" s="53"/>
      <c r="B1109" s="53"/>
      <c r="C1109" s="53"/>
      <c r="D1109" s="53"/>
      <c r="E1109" s="53"/>
      <c r="I1109" s="53"/>
      <c r="J1109" s="53"/>
      <c r="K1109" s="53"/>
    </row>
    <row r="1110">
      <c r="E1110" s="53"/>
      <c r="I1110" s="53"/>
      <c r="J1110" s="53"/>
      <c r="K1110" s="53"/>
    </row>
    <row r="1111">
      <c r="E1111" s="53"/>
      <c r="I1111" s="53"/>
      <c r="J1111" s="53"/>
      <c r="K1111" s="53"/>
    </row>
    <row r="1112">
      <c r="E1112" s="53"/>
      <c r="I1112" s="53"/>
      <c r="J1112" s="53"/>
      <c r="K1112" s="53"/>
    </row>
    <row r="1113">
      <c r="E1113" s="53"/>
      <c r="I1113" s="53"/>
      <c r="J1113" s="53"/>
      <c r="K1113" s="53"/>
    </row>
    <row r="1114">
      <c r="E1114" s="53"/>
      <c r="I1114" s="53"/>
      <c r="J1114" s="53"/>
      <c r="K1114" s="53"/>
    </row>
    <row r="1115">
      <c r="E1115" s="53"/>
      <c r="I1115" s="53"/>
      <c r="J1115" s="53"/>
      <c r="K1115" s="53"/>
    </row>
    <row r="1116">
      <c r="E1116" s="53"/>
      <c r="I1116" s="53"/>
      <c r="J1116" s="53"/>
      <c r="K1116" s="53"/>
    </row>
    <row r="1117">
      <c r="E1117" s="53"/>
      <c r="I1117" s="53"/>
      <c r="J1117" s="53"/>
      <c r="K1117" s="53"/>
    </row>
    <row r="1118">
      <c r="E1118" s="53"/>
      <c r="I1118" s="53"/>
      <c r="J1118" s="53"/>
      <c r="K1118" s="53"/>
    </row>
    <row r="1119">
      <c r="E1119" s="53"/>
      <c r="I1119" s="53"/>
      <c r="J1119" s="53"/>
      <c r="K1119" s="53"/>
    </row>
    <row r="1120">
      <c r="E1120" s="53"/>
      <c r="I1120" s="53"/>
      <c r="J1120" s="53"/>
      <c r="K1120" s="53"/>
    </row>
    <row r="1121">
      <c r="E1121" s="53"/>
      <c r="I1121" s="53"/>
      <c r="J1121" s="53"/>
      <c r="K1121" s="53"/>
    </row>
    <row r="1122">
      <c r="E1122" s="53"/>
      <c r="I1122" s="53"/>
      <c r="J1122" s="53"/>
      <c r="K1122" s="53"/>
    </row>
    <row r="1123">
      <c r="E1123" s="53"/>
      <c r="I1123" s="53"/>
      <c r="J1123" s="53"/>
      <c r="K1123" s="53"/>
    </row>
    <row r="1124">
      <c r="E1124" s="53"/>
      <c r="I1124" s="53"/>
      <c r="J1124" s="53"/>
      <c r="K1124" s="53"/>
    </row>
    <row r="1125">
      <c r="E1125" s="53"/>
      <c r="I1125" s="53"/>
      <c r="J1125" s="53"/>
      <c r="K1125" s="53"/>
    </row>
    <row r="1126">
      <c r="I1126" s="53"/>
      <c r="J1126" s="53"/>
      <c r="K1126" s="53"/>
    </row>
    <row r="1127">
      <c r="I1127" s="53"/>
      <c r="J1127" s="53"/>
      <c r="K1127" s="53"/>
    </row>
    <row r="1128">
      <c r="I1128" s="53"/>
      <c r="J1128" s="53"/>
      <c r="K1128" s="53"/>
    </row>
    <row r="1129">
      <c r="I1129" s="53"/>
      <c r="J1129" s="53"/>
      <c r="K1129" s="53"/>
    </row>
    <row r="1130">
      <c r="I1130" s="53"/>
      <c r="J1130" s="53"/>
      <c r="K1130" s="53"/>
    </row>
    <row r="1131">
      <c r="I1131" s="53"/>
      <c r="J1131" s="53"/>
      <c r="K1131" s="53"/>
    </row>
    <row r="1132">
      <c r="I1132" s="53"/>
      <c r="J1132" s="53"/>
      <c r="K1132" s="53"/>
    </row>
    <row r="1133">
      <c r="I1133" s="53"/>
      <c r="J1133" s="53"/>
      <c r="K1133" s="53"/>
    </row>
    <row r="1134">
      <c r="I1134" s="53"/>
      <c r="J1134" s="53"/>
      <c r="K1134" s="53"/>
    </row>
    <row r="1135">
      <c r="I1135" s="53"/>
      <c r="J1135" s="53"/>
      <c r="K1135" s="53"/>
    </row>
    <row r="1136">
      <c r="I1136" s="53"/>
      <c r="J1136" s="53"/>
      <c r="K1136" s="53"/>
    </row>
    <row r="1137">
      <c r="I1137" s="53"/>
      <c r="J1137" s="53"/>
      <c r="K1137" s="53"/>
    </row>
    <row r="1138">
      <c r="I1138" s="53"/>
      <c r="J1138" s="53"/>
      <c r="K1138" s="53"/>
    </row>
    <row r="1139">
      <c r="I1139" s="53"/>
      <c r="J1139" s="53"/>
      <c r="K1139" s="53"/>
    </row>
    <row r="1140">
      <c r="I1140" s="53"/>
      <c r="J1140" s="53"/>
      <c r="K1140" s="53"/>
    </row>
    <row r="1141">
      <c r="I1141" s="53"/>
      <c r="J1141" s="53"/>
      <c r="K1141" s="53"/>
    </row>
    <row r="1142">
      <c r="I1142" s="53"/>
      <c r="J1142" s="53"/>
      <c r="K1142" s="53"/>
    </row>
    <row r="1143">
      <c r="I1143" s="53"/>
      <c r="J1143" s="53"/>
      <c r="K1143" s="53"/>
    </row>
    <row r="1144">
      <c r="I1144" s="53"/>
      <c r="J1144" s="53"/>
      <c r="K1144" s="53"/>
    </row>
    <row r="1145">
      <c r="I1145" s="53"/>
      <c r="J1145" s="53"/>
      <c r="K1145" s="53"/>
    </row>
    <row r="1146">
      <c r="I1146" s="53"/>
      <c r="J1146" s="53"/>
      <c r="K1146" s="53"/>
    </row>
    <row r="1147">
      <c r="I1147" s="53"/>
      <c r="J1147" s="53"/>
      <c r="K1147" s="53"/>
    </row>
    <row r="1148">
      <c r="I1148" s="53"/>
      <c r="J1148" s="53"/>
      <c r="K1148" s="53"/>
    </row>
    <row r="1149">
      <c r="I1149" s="53"/>
      <c r="J1149" s="53"/>
      <c r="K1149" s="53"/>
    </row>
    <row r="1150">
      <c r="I1150" s="53"/>
      <c r="J1150" s="53"/>
      <c r="K1150" s="53"/>
    </row>
    <row r="1151">
      <c r="I1151" s="53"/>
      <c r="J1151" s="53"/>
      <c r="K1151" s="53"/>
    </row>
    <row r="1152">
      <c r="I1152" s="53"/>
      <c r="J1152" s="53"/>
      <c r="K1152" s="53"/>
    </row>
    <row r="1153">
      <c r="I1153" s="53"/>
      <c r="J1153" s="53"/>
      <c r="K1153" s="53"/>
    </row>
    <row r="1154">
      <c r="I1154" s="53"/>
      <c r="J1154" s="53"/>
      <c r="K1154" s="53"/>
    </row>
    <row r="1155">
      <c r="I1155" s="53"/>
      <c r="J1155" s="53"/>
      <c r="K1155" s="53"/>
    </row>
    <row r="1156">
      <c r="I1156" s="53"/>
      <c r="J1156" s="53"/>
      <c r="K1156" s="53"/>
    </row>
    <row r="1157">
      <c r="I1157" s="53"/>
      <c r="J1157" s="53"/>
      <c r="K1157" s="53"/>
    </row>
    <row r="1158">
      <c r="I1158" s="53"/>
      <c r="J1158" s="53"/>
      <c r="K1158" s="53"/>
    </row>
    <row r="1159">
      <c r="I1159" s="53"/>
      <c r="J1159" s="53"/>
      <c r="K1159" s="53"/>
    </row>
    <row r="1160">
      <c r="I1160" s="53"/>
      <c r="J1160" s="53"/>
      <c r="K1160" s="53"/>
    </row>
    <row r="1161">
      <c r="I1161" s="53"/>
      <c r="J1161" s="53"/>
      <c r="K1161" s="53"/>
    </row>
    <row r="1162">
      <c r="I1162" s="53"/>
      <c r="J1162" s="53"/>
      <c r="K1162" s="53"/>
    </row>
    <row r="1163">
      <c r="I1163" s="53"/>
      <c r="J1163" s="53"/>
      <c r="K1163" s="53"/>
    </row>
    <row r="1164">
      <c r="I1164" s="53"/>
      <c r="J1164" s="53"/>
      <c r="K1164" s="53"/>
    </row>
    <row r="1165">
      <c r="I1165" s="53"/>
      <c r="J1165" s="53"/>
      <c r="K1165" s="53"/>
    </row>
    <row r="1166">
      <c r="I1166" s="53"/>
      <c r="J1166" s="53"/>
      <c r="K1166" s="53"/>
    </row>
    <row r="1167">
      <c r="I1167" s="53"/>
      <c r="J1167" s="53"/>
      <c r="K1167" s="53"/>
    </row>
    <row r="1168">
      <c r="I1168" s="53"/>
      <c r="J1168" s="53"/>
      <c r="K1168" s="53"/>
    </row>
    <row r="1169">
      <c r="I1169" s="53"/>
      <c r="J1169" s="53"/>
      <c r="K1169" s="53"/>
    </row>
    <row r="1170">
      <c r="I1170" s="53"/>
      <c r="J1170" s="53"/>
      <c r="K1170" s="53"/>
    </row>
    <row r="1171">
      <c r="I1171" s="53"/>
      <c r="J1171" s="53"/>
      <c r="K1171" s="53"/>
    </row>
    <row r="1172">
      <c r="I1172" s="53"/>
      <c r="J1172" s="53"/>
      <c r="K1172" s="53"/>
    </row>
    <row r="1173">
      <c r="I1173" s="53"/>
      <c r="J1173" s="53"/>
      <c r="K1173" s="53"/>
    </row>
    <row r="1174">
      <c r="I1174" s="53"/>
      <c r="J1174" s="53"/>
      <c r="K1174" s="53"/>
    </row>
    <row r="1175">
      <c r="I1175" s="53"/>
      <c r="J1175" s="53"/>
      <c r="K1175" s="53"/>
    </row>
    <row r="1176">
      <c r="I1176" s="53"/>
      <c r="J1176" s="53"/>
      <c r="K1176" s="53"/>
    </row>
    <row r="1177">
      <c r="I1177" s="53"/>
      <c r="J1177" s="53"/>
      <c r="K1177" s="53"/>
    </row>
    <row r="1178">
      <c r="I1178" s="53"/>
      <c r="J1178" s="53"/>
      <c r="K1178" s="53"/>
    </row>
    <row r="1179">
      <c r="I1179" s="53"/>
      <c r="J1179" s="53"/>
      <c r="K1179" s="53"/>
    </row>
    <row r="1180">
      <c r="I1180" s="53"/>
      <c r="J1180" s="53"/>
      <c r="K1180" s="53"/>
    </row>
    <row r="1181">
      <c r="I1181" s="53"/>
      <c r="J1181" s="53"/>
      <c r="K1181" s="53"/>
    </row>
    <row r="1182">
      <c r="I1182" s="53"/>
      <c r="J1182" s="53"/>
      <c r="K1182" s="53"/>
    </row>
    <row r="1183">
      <c r="I1183" s="53"/>
      <c r="J1183" s="53"/>
      <c r="K1183" s="53"/>
    </row>
    <row r="1184">
      <c r="I1184" s="53"/>
      <c r="J1184" s="53"/>
      <c r="K1184" s="53"/>
    </row>
    <row r="1185">
      <c r="I1185" s="53"/>
      <c r="J1185" s="53"/>
      <c r="K1185" s="53"/>
    </row>
    <row r="1186">
      <c r="I1186" s="53"/>
      <c r="J1186" s="53"/>
      <c r="K1186" s="53"/>
    </row>
    <row r="1187">
      <c r="I1187" s="53"/>
      <c r="J1187" s="53"/>
      <c r="K1187" s="53"/>
    </row>
    <row r="1188">
      <c r="I1188" s="53"/>
      <c r="J1188" s="53"/>
      <c r="K1188" s="53"/>
    </row>
    <row r="1189">
      <c r="I1189" s="53"/>
      <c r="J1189" s="53"/>
      <c r="K1189" s="53"/>
    </row>
    <row r="1190">
      <c r="I1190" s="53"/>
      <c r="J1190" s="53"/>
      <c r="K1190" s="53"/>
    </row>
    <row r="1191">
      <c r="I1191" s="53"/>
      <c r="J1191" s="53"/>
      <c r="K1191" s="53"/>
    </row>
    <row r="1192">
      <c r="I1192" s="53"/>
      <c r="J1192" s="53"/>
      <c r="K1192" s="53"/>
    </row>
    <row r="1193">
      <c r="I1193" s="53"/>
      <c r="J1193" s="53"/>
      <c r="K1193" s="53"/>
    </row>
    <row r="1194">
      <c r="I1194" s="53"/>
      <c r="J1194" s="53"/>
      <c r="K1194" s="53"/>
    </row>
    <row r="1195">
      <c r="I1195" s="53"/>
      <c r="J1195" s="53"/>
      <c r="K1195" s="53"/>
    </row>
    <row r="1196">
      <c r="I1196" s="53"/>
      <c r="J1196" s="53"/>
      <c r="K1196" s="53"/>
    </row>
    <row r="1197">
      <c r="I1197" s="53"/>
      <c r="J1197" s="53"/>
      <c r="K1197" s="53"/>
    </row>
    <row r="1198">
      <c r="I1198" s="53"/>
      <c r="J1198" s="53"/>
      <c r="K1198" s="53"/>
    </row>
    <row r="1199">
      <c r="I1199" s="53"/>
      <c r="J1199" s="53"/>
      <c r="K1199" s="53"/>
    </row>
    <row r="1200">
      <c r="I1200" s="53"/>
      <c r="J1200" s="53"/>
      <c r="K1200" s="53"/>
    </row>
    <row r="1201">
      <c r="I1201" s="53"/>
      <c r="J1201" s="53"/>
      <c r="K1201" s="53"/>
    </row>
    <row r="1202">
      <c r="I1202" s="53"/>
      <c r="J1202" s="53"/>
      <c r="K1202" s="53"/>
    </row>
    <row r="1203">
      <c r="I1203" s="53"/>
      <c r="J1203" s="53"/>
      <c r="K1203" s="53"/>
    </row>
    <row r="1204">
      <c r="I1204" s="53"/>
      <c r="J1204" s="53"/>
      <c r="K1204" s="53"/>
    </row>
    <row r="1205">
      <c r="I1205" s="53"/>
      <c r="J1205" s="53"/>
      <c r="K1205" s="53"/>
    </row>
    <row r="1206">
      <c r="I1206" s="53"/>
      <c r="J1206" s="53"/>
      <c r="K1206" s="53"/>
    </row>
    <row r="1207">
      <c r="I1207" s="53"/>
      <c r="J1207" s="53"/>
      <c r="K1207" s="53"/>
    </row>
    <row r="1208">
      <c r="I1208" s="53"/>
      <c r="J1208" s="53"/>
      <c r="K1208" s="53"/>
    </row>
    <row r="1209">
      <c r="I1209" s="53"/>
      <c r="J1209" s="53"/>
      <c r="K1209" s="53"/>
    </row>
    <row r="1210">
      <c r="I1210" s="53"/>
      <c r="J1210" s="53"/>
      <c r="K1210" s="53"/>
    </row>
    <row r="1211">
      <c r="I1211" s="53"/>
      <c r="J1211" s="53"/>
      <c r="K1211" s="53"/>
    </row>
    <row r="1212">
      <c r="I1212" s="53"/>
      <c r="J1212" s="53"/>
      <c r="K1212" s="53"/>
    </row>
    <row r="1213">
      <c r="I1213" s="53"/>
      <c r="J1213" s="53"/>
      <c r="K1213" s="53"/>
    </row>
    <row r="1214">
      <c r="I1214" s="53"/>
      <c r="J1214" s="53"/>
      <c r="K1214" s="53"/>
    </row>
    <row r="1215">
      <c r="I1215" s="53"/>
      <c r="J1215" s="53"/>
      <c r="K1215" s="53"/>
    </row>
    <row r="1216">
      <c r="I1216" s="53"/>
      <c r="J1216" s="53"/>
      <c r="K1216" s="53"/>
    </row>
    <row r="1217">
      <c r="I1217" s="53"/>
      <c r="J1217" s="53"/>
      <c r="K1217" s="53"/>
    </row>
    <row r="1218">
      <c r="I1218" s="53"/>
      <c r="J1218" s="53"/>
      <c r="K1218" s="53"/>
    </row>
    <row r="1219">
      <c r="I1219" s="53"/>
      <c r="J1219" s="53"/>
      <c r="K1219" s="53"/>
    </row>
    <row r="1220">
      <c r="I1220" s="53"/>
      <c r="J1220" s="53"/>
      <c r="K1220" s="53"/>
    </row>
    <row r="1221">
      <c r="I1221" s="53"/>
      <c r="J1221" s="53"/>
      <c r="K1221" s="53"/>
    </row>
    <row r="1222">
      <c r="I1222" s="53"/>
      <c r="J1222" s="53"/>
      <c r="K1222" s="53"/>
    </row>
    <row r="1223">
      <c r="I1223" s="53"/>
      <c r="J1223" s="53"/>
      <c r="K1223" s="53"/>
    </row>
    <row r="1224">
      <c r="I1224" s="53"/>
      <c r="J1224" s="53"/>
      <c r="K1224" s="53"/>
    </row>
    <row r="1225">
      <c r="I1225" s="53"/>
      <c r="J1225" s="53"/>
      <c r="K1225" s="53"/>
    </row>
    <row r="1226">
      <c r="I1226" s="53"/>
      <c r="J1226" s="53"/>
      <c r="K1226" s="53"/>
    </row>
    <row r="1227">
      <c r="I1227" s="53"/>
      <c r="J1227" s="53"/>
      <c r="K1227" s="53"/>
    </row>
    <row r="1228">
      <c r="I1228" s="53"/>
      <c r="J1228" s="53"/>
      <c r="K1228" s="53"/>
    </row>
    <row r="1229">
      <c r="I1229" s="53"/>
      <c r="J1229" s="53"/>
      <c r="K1229" s="53"/>
    </row>
    <row r="1230">
      <c r="I1230" s="53"/>
      <c r="J1230" s="53"/>
      <c r="K1230" s="53"/>
    </row>
    <row r="1231">
      <c r="I1231" s="53"/>
      <c r="J1231" s="53"/>
      <c r="K1231" s="53"/>
    </row>
    <row r="1232">
      <c r="I1232" s="53"/>
      <c r="J1232" s="53"/>
      <c r="K1232" s="53"/>
    </row>
    <row r="1233">
      <c r="I1233" s="53"/>
      <c r="J1233" s="53"/>
      <c r="K1233" s="53"/>
    </row>
    <row r="1234">
      <c r="I1234" s="53"/>
      <c r="J1234" s="53"/>
      <c r="K1234" s="53"/>
    </row>
    <row r="1235">
      <c r="I1235" s="53"/>
      <c r="J1235" s="53"/>
      <c r="K1235" s="53"/>
    </row>
    <row r="1236">
      <c r="I1236" s="53"/>
      <c r="J1236" s="53"/>
      <c r="K1236" s="53"/>
    </row>
    <row r="1237">
      <c r="I1237" s="53"/>
      <c r="J1237" s="53"/>
      <c r="K1237" s="53"/>
    </row>
    <row r="1238">
      <c r="I1238" s="53"/>
      <c r="J1238" s="53"/>
      <c r="K1238" s="53"/>
    </row>
    <row r="1239">
      <c r="I1239" s="53"/>
      <c r="J1239" s="53"/>
      <c r="K1239" s="53"/>
    </row>
    <row r="1240">
      <c r="I1240" s="53"/>
      <c r="J1240" s="53"/>
      <c r="K1240" s="53"/>
    </row>
    <row r="1241">
      <c r="I1241" s="53"/>
      <c r="J1241" s="53"/>
      <c r="K1241" s="53"/>
    </row>
    <row r="1242">
      <c r="I1242" s="53"/>
      <c r="J1242" s="53"/>
      <c r="K1242" s="53"/>
    </row>
    <row r="1243">
      <c r="I1243" s="53"/>
      <c r="J1243" s="53"/>
      <c r="K1243" s="53"/>
    </row>
    <row r="1244">
      <c r="I1244" s="53"/>
      <c r="J1244" s="53"/>
      <c r="K1244" s="53"/>
    </row>
    <row r="1245">
      <c r="I1245" s="53"/>
      <c r="J1245" s="53"/>
      <c r="K1245" s="53"/>
    </row>
    <row r="1246">
      <c r="I1246" s="53"/>
      <c r="J1246" s="53"/>
      <c r="K1246" s="53"/>
    </row>
    <row r="1247">
      <c r="I1247" s="53"/>
      <c r="J1247" s="53"/>
      <c r="K1247" s="53"/>
    </row>
    <row r="1248">
      <c r="I1248" s="53"/>
      <c r="J1248" s="53"/>
      <c r="K1248" s="53"/>
    </row>
    <row r="1249">
      <c r="I1249" s="53"/>
      <c r="J1249" s="53"/>
      <c r="K1249" s="53"/>
    </row>
    <row r="1250">
      <c r="I1250" s="53"/>
      <c r="J1250" s="53"/>
      <c r="K1250" s="53"/>
    </row>
    <row r="1251">
      <c r="I1251" s="53"/>
      <c r="J1251" s="53"/>
      <c r="K1251" s="53"/>
    </row>
    <row r="1252">
      <c r="I1252" s="53"/>
      <c r="J1252" s="53"/>
      <c r="K1252" s="53"/>
    </row>
    <row r="1253">
      <c r="I1253" s="53"/>
      <c r="J1253" s="53"/>
      <c r="K1253" s="53"/>
    </row>
    <row r="1254">
      <c r="I1254" s="53"/>
      <c r="J1254" s="53"/>
      <c r="K1254" s="53"/>
    </row>
    <row r="1255">
      <c r="I1255" s="53"/>
      <c r="J1255" s="53"/>
      <c r="K1255" s="53"/>
    </row>
    <row r="1256">
      <c r="I1256" s="53"/>
      <c r="J1256" s="53"/>
      <c r="K1256" s="53"/>
    </row>
    <row r="1257">
      <c r="I1257" s="53"/>
      <c r="J1257" s="53"/>
      <c r="K1257" s="53"/>
    </row>
    <row r="1258">
      <c r="I1258" s="53"/>
      <c r="J1258" s="53"/>
      <c r="K1258" s="53"/>
    </row>
    <row r="1259">
      <c r="I1259" s="53"/>
      <c r="J1259" s="53"/>
      <c r="K1259" s="53"/>
    </row>
    <row r="1260">
      <c r="I1260" s="53"/>
      <c r="J1260" s="53"/>
      <c r="K1260" s="53"/>
    </row>
    <row r="1261">
      <c r="I1261" s="53"/>
      <c r="J1261" s="53"/>
      <c r="K1261" s="53"/>
    </row>
    <row r="1262">
      <c r="I1262" s="53"/>
      <c r="J1262" s="53"/>
      <c r="K1262" s="53"/>
    </row>
    <row r="1263">
      <c r="I1263" s="53"/>
      <c r="J1263" s="53"/>
      <c r="K1263" s="53"/>
    </row>
    <row r="1264">
      <c r="I1264" s="53"/>
      <c r="J1264" s="53"/>
      <c r="K1264" s="53"/>
    </row>
    <row r="1265">
      <c r="I1265" s="53"/>
      <c r="J1265" s="53"/>
      <c r="K1265" s="53"/>
    </row>
    <row r="1266">
      <c r="I1266" s="53"/>
      <c r="J1266" s="53"/>
      <c r="K1266" s="53"/>
    </row>
    <row r="1267">
      <c r="I1267" s="53"/>
      <c r="J1267" s="53"/>
      <c r="K1267" s="53"/>
    </row>
    <row r="1268">
      <c r="I1268" s="53"/>
      <c r="J1268" s="53"/>
      <c r="K1268" s="53"/>
    </row>
    <row r="1269">
      <c r="I1269" s="53"/>
      <c r="J1269" s="53"/>
      <c r="K1269" s="53"/>
    </row>
    <row r="1270">
      <c r="I1270" s="53"/>
      <c r="J1270" s="53"/>
      <c r="K1270" s="53"/>
    </row>
    <row r="1271">
      <c r="I1271" s="53"/>
      <c r="J1271" s="53"/>
      <c r="K1271" s="53"/>
    </row>
    <row r="1272">
      <c r="I1272" s="53"/>
      <c r="J1272" s="53"/>
      <c r="K1272" s="53"/>
    </row>
    <row r="1273">
      <c r="I1273" s="53"/>
      <c r="J1273" s="53"/>
      <c r="K1273" s="53"/>
    </row>
    <row r="1274">
      <c r="I1274" s="53"/>
      <c r="J1274" s="53"/>
      <c r="K1274" s="53"/>
    </row>
    <row r="1275">
      <c r="I1275" s="53"/>
      <c r="J1275" s="53"/>
      <c r="K1275" s="53"/>
    </row>
    <row r="1276">
      <c r="I1276" s="53"/>
      <c r="J1276" s="53"/>
      <c r="K1276" s="53"/>
    </row>
    <row r="1277">
      <c r="I1277" s="53"/>
      <c r="J1277" s="53"/>
      <c r="K1277" s="53"/>
    </row>
    <row r="1278">
      <c r="I1278" s="53"/>
      <c r="J1278" s="53"/>
      <c r="K1278" s="53"/>
    </row>
    <row r="1279">
      <c r="I1279" s="53"/>
      <c r="J1279" s="53"/>
      <c r="K1279" s="53"/>
    </row>
    <row r="1280">
      <c r="I1280" s="53"/>
      <c r="J1280" s="53"/>
      <c r="K1280" s="53"/>
    </row>
    <row r="1281">
      <c r="I1281" s="53"/>
      <c r="J1281" s="53"/>
      <c r="K1281" s="53"/>
    </row>
    <row r="1282">
      <c r="I1282" s="53"/>
      <c r="J1282" s="53"/>
      <c r="K1282" s="53"/>
    </row>
    <row r="1283">
      <c r="I1283" s="53"/>
      <c r="J1283" s="53"/>
      <c r="K1283" s="53"/>
    </row>
    <row r="1284">
      <c r="I1284" s="53"/>
      <c r="J1284" s="53"/>
      <c r="K1284" s="53"/>
    </row>
    <row r="1285">
      <c r="I1285" s="53"/>
      <c r="J1285" s="53"/>
      <c r="K1285" s="53"/>
    </row>
    <row r="1286">
      <c r="I1286" s="53"/>
      <c r="J1286" s="53"/>
      <c r="K1286" s="53"/>
    </row>
    <row r="1287">
      <c r="I1287" s="53"/>
      <c r="J1287" s="53"/>
      <c r="K1287" s="53"/>
    </row>
    <row r="1288">
      <c r="I1288" s="53"/>
      <c r="J1288" s="53"/>
      <c r="K1288" s="53"/>
    </row>
    <row r="1289">
      <c r="I1289" s="53"/>
      <c r="J1289" s="53"/>
      <c r="K1289" s="53"/>
    </row>
    <row r="1290">
      <c r="I1290" s="53"/>
      <c r="J1290" s="53"/>
      <c r="K1290" s="53"/>
    </row>
    <row r="1291">
      <c r="I1291" s="53"/>
      <c r="J1291" s="53"/>
      <c r="K1291" s="53"/>
    </row>
    <row r="1292">
      <c r="I1292" s="53"/>
      <c r="J1292" s="53"/>
      <c r="K1292" s="53"/>
    </row>
    <row r="1293">
      <c r="I1293" s="53"/>
      <c r="J1293" s="53"/>
      <c r="K1293" s="53"/>
    </row>
    <row r="1294">
      <c r="I1294" s="53"/>
      <c r="J1294" s="53"/>
      <c r="K1294" s="53"/>
    </row>
    <row r="1295">
      <c r="I1295" s="53"/>
      <c r="J1295" s="53"/>
      <c r="K1295" s="53"/>
    </row>
    <row r="1296">
      <c r="I1296" s="53"/>
      <c r="J1296" s="53"/>
      <c r="K1296" s="53"/>
    </row>
    <row r="1297">
      <c r="I1297" s="53"/>
      <c r="J1297" s="53"/>
      <c r="K1297" s="53"/>
    </row>
    <row r="1298">
      <c r="I1298" s="53"/>
      <c r="J1298" s="53"/>
      <c r="K1298" s="53"/>
    </row>
    <row r="1299">
      <c r="I1299" s="53"/>
      <c r="J1299" s="53"/>
      <c r="K1299" s="53"/>
    </row>
    <row r="1300">
      <c r="I1300" s="53"/>
      <c r="J1300" s="53"/>
      <c r="K1300" s="53"/>
    </row>
    <row r="1301">
      <c r="I1301" s="53"/>
      <c r="J1301" s="53"/>
      <c r="K1301" s="53"/>
    </row>
    <row r="1302">
      <c r="I1302" s="53"/>
      <c r="J1302" s="53"/>
      <c r="K1302" s="53"/>
    </row>
    <row r="1303">
      <c r="I1303" s="53"/>
      <c r="J1303" s="53"/>
      <c r="K1303" s="53"/>
    </row>
    <row r="1304">
      <c r="I1304" s="53"/>
      <c r="J1304" s="53"/>
      <c r="K1304" s="53"/>
    </row>
    <row r="1305">
      <c r="I1305" s="53"/>
      <c r="J1305" s="53"/>
      <c r="K1305" s="53"/>
    </row>
    <row r="1306">
      <c r="I1306" s="53"/>
      <c r="J1306" s="53"/>
      <c r="K1306" s="53"/>
    </row>
    <row r="1307">
      <c r="I1307" s="53"/>
      <c r="J1307" s="53"/>
      <c r="K1307" s="53"/>
    </row>
    <row r="1308">
      <c r="I1308" s="53"/>
      <c r="J1308" s="53"/>
      <c r="K1308" s="53"/>
    </row>
    <row r="1309">
      <c r="I1309" s="53"/>
      <c r="J1309" s="53"/>
      <c r="K1309" s="53"/>
    </row>
    <row r="1310">
      <c r="I1310" s="53"/>
      <c r="J1310" s="53"/>
      <c r="K1310" s="53"/>
    </row>
    <row r="1311">
      <c r="I1311" s="53"/>
      <c r="J1311" s="53"/>
      <c r="K1311" s="53"/>
    </row>
    <row r="1312">
      <c r="I1312" s="53"/>
      <c r="J1312" s="53"/>
      <c r="K1312" s="53"/>
    </row>
    <row r="1313">
      <c r="I1313" s="53"/>
      <c r="J1313" s="53"/>
      <c r="K1313" s="53"/>
    </row>
    <row r="1314">
      <c r="I1314" s="53"/>
      <c r="J1314" s="53"/>
      <c r="K1314" s="53"/>
    </row>
    <row r="1315">
      <c r="I1315" s="53"/>
      <c r="J1315" s="53"/>
      <c r="K1315" s="53"/>
    </row>
    <row r="1316">
      <c r="I1316" s="53"/>
      <c r="J1316" s="53"/>
      <c r="K1316" s="53"/>
    </row>
    <row r="1317">
      <c r="I1317" s="53"/>
      <c r="J1317" s="53"/>
      <c r="K1317" s="53"/>
    </row>
    <row r="1318">
      <c r="I1318" s="53"/>
      <c r="J1318" s="53"/>
      <c r="K1318" s="53"/>
    </row>
    <row r="1319">
      <c r="I1319" s="53"/>
      <c r="J1319" s="53"/>
      <c r="K1319" s="53"/>
    </row>
    <row r="1320">
      <c r="I1320" s="53"/>
      <c r="J1320" s="53"/>
      <c r="K1320" s="53"/>
    </row>
    <row r="1321">
      <c r="I1321" s="53"/>
      <c r="J1321" s="53"/>
      <c r="K1321" s="53"/>
    </row>
    <row r="1322">
      <c r="I1322" s="53"/>
      <c r="J1322" s="53"/>
      <c r="K1322" s="53"/>
    </row>
    <row r="1323">
      <c r="I1323" s="53"/>
      <c r="J1323" s="53"/>
      <c r="K1323" s="53"/>
    </row>
    <row r="1324">
      <c r="I1324" s="53"/>
      <c r="J1324" s="53"/>
      <c r="K1324" s="53"/>
    </row>
    <row r="1325">
      <c r="I1325" s="53"/>
      <c r="J1325" s="53"/>
      <c r="K1325" s="53"/>
    </row>
    <row r="1326">
      <c r="I1326" s="53"/>
      <c r="J1326" s="53"/>
      <c r="K1326" s="53"/>
    </row>
    <row r="1327">
      <c r="I1327" s="53"/>
      <c r="J1327" s="53"/>
      <c r="K1327" s="53"/>
    </row>
    <row r="1328">
      <c r="I1328" s="53"/>
      <c r="J1328" s="53"/>
      <c r="K1328" s="53"/>
    </row>
    <row r="1329">
      <c r="I1329" s="53"/>
      <c r="J1329" s="53"/>
      <c r="K1329" s="53"/>
    </row>
    <row r="1330">
      <c r="I1330" s="53"/>
      <c r="J1330" s="53"/>
      <c r="K1330" s="53"/>
    </row>
    <row r="1331">
      <c r="I1331" s="53"/>
      <c r="J1331" s="53"/>
      <c r="K1331" s="53"/>
    </row>
    <row r="1332">
      <c r="I1332" s="53"/>
      <c r="J1332" s="53"/>
      <c r="K1332" s="53"/>
    </row>
    <row r="1333">
      <c r="I1333" s="53"/>
      <c r="J1333" s="53"/>
      <c r="K1333" s="53"/>
    </row>
    <row r="1334">
      <c r="I1334" s="53"/>
      <c r="J1334" s="53"/>
      <c r="K1334" s="53"/>
    </row>
    <row r="1335">
      <c r="I1335" s="53"/>
      <c r="J1335" s="53"/>
      <c r="K1335" s="53"/>
    </row>
    <row r="1336">
      <c r="I1336" s="53"/>
      <c r="J1336" s="53"/>
      <c r="K1336" s="53"/>
    </row>
    <row r="1337">
      <c r="I1337" s="53"/>
      <c r="J1337" s="53"/>
      <c r="K1337" s="53"/>
    </row>
    <row r="1338">
      <c r="I1338" s="53"/>
      <c r="J1338" s="53"/>
      <c r="K1338" s="53"/>
    </row>
    <row r="1339">
      <c r="I1339" s="53"/>
      <c r="J1339" s="53"/>
      <c r="K1339" s="53"/>
    </row>
    <row r="1340">
      <c r="I1340" s="53"/>
      <c r="J1340" s="53"/>
      <c r="K1340" s="53"/>
    </row>
    <row r="1341">
      <c r="I1341" s="53"/>
      <c r="J1341" s="53"/>
      <c r="K1341" s="53"/>
    </row>
    <row r="1342">
      <c r="I1342" s="53"/>
      <c r="J1342" s="53"/>
      <c r="K1342" s="53"/>
    </row>
    <row r="1343">
      <c r="J1343" s="53"/>
      <c r="K1343" s="53"/>
    </row>
    <row r="1344">
      <c r="J1344" s="53"/>
      <c r="K1344" s="53"/>
    </row>
    <row r="1345">
      <c r="J1345" s="53"/>
      <c r="K1345" s="53"/>
    </row>
    <row r="1346">
      <c r="J1346" s="53"/>
      <c r="K1346" s="53"/>
    </row>
    <row r="1347">
      <c r="J1347" s="53"/>
      <c r="K1347" s="53"/>
    </row>
    <row r="1348">
      <c r="J1348" s="53"/>
      <c r="K1348" s="53"/>
    </row>
    <row r="1349">
      <c r="J1349" s="53"/>
      <c r="K1349" s="53"/>
    </row>
    <row r="1350">
      <c r="J1350" s="53"/>
      <c r="K1350" s="53"/>
    </row>
    <row r="1351">
      <c r="J1351" s="53"/>
      <c r="K1351" s="53"/>
    </row>
    <row r="1352">
      <c r="J1352" s="53"/>
      <c r="K1352" s="53"/>
    </row>
    <row r="1353">
      <c r="J1353" s="53"/>
      <c r="K1353" s="53"/>
    </row>
  </sheetData>
  <conditionalFormatting sqref="D3:D1139">
    <cfRule type="cellIs" dxfId="1" priority="1" operator="equal">
      <formula>"Yes"</formula>
    </cfRule>
  </conditionalFormatting>
  <drawing r:id="rId2"/>
  <legacyDrawing r:id="rId3"/>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9.63"/>
    <col customWidth="1" min="3" max="3" width="15.5"/>
    <col customWidth="1" min="4" max="4" width="15.63"/>
    <col customWidth="1" min="7" max="7" width="13.63"/>
  </cols>
  <sheetData>
    <row r="1">
      <c r="A1" s="74" t="s">
        <v>2069</v>
      </c>
      <c r="B1" s="74" t="s">
        <v>2050</v>
      </c>
      <c r="C1" s="74" t="s">
        <v>2070</v>
      </c>
      <c r="D1" s="74" t="s">
        <v>2071</v>
      </c>
      <c r="E1" s="74" t="s">
        <v>2072</v>
      </c>
      <c r="F1" s="74" t="s">
        <v>2073</v>
      </c>
      <c r="G1" s="74" t="s">
        <v>2074</v>
      </c>
      <c r="H1" s="74" t="s">
        <v>2075</v>
      </c>
      <c r="I1" s="75" t="s">
        <v>2076</v>
      </c>
      <c r="J1" s="74"/>
      <c r="K1" s="74"/>
    </row>
    <row r="2">
      <c r="A2" s="74" t="s">
        <v>30</v>
      </c>
      <c r="B2" s="74" t="s">
        <v>2077</v>
      </c>
      <c r="C2" s="74" t="s">
        <v>2078</v>
      </c>
      <c r="D2" s="74">
        <v>4273156.0</v>
      </c>
      <c r="E2" s="74">
        <v>34.5253</v>
      </c>
      <c r="F2" s="74">
        <v>69.1783</v>
      </c>
      <c r="G2" s="74" t="s">
        <v>2079</v>
      </c>
      <c r="H2" s="74">
        <f t="shared" ref="H2:H283" si="1">countif($A$2:$A$995,A2)</f>
        <v>1</v>
      </c>
      <c r="J2" s="74"/>
      <c r="K2" s="74"/>
    </row>
    <row r="3">
      <c r="A3" s="74" t="s">
        <v>1309</v>
      </c>
      <c r="B3" s="74" t="s">
        <v>2080</v>
      </c>
      <c r="C3" s="74" t="s">
        <v>2081</v>
      </c>
      <c r="D3" s="74">
        <v>9051000.0</v>
      </c>
      <c r="E3" s="74">
        <v>-8.8383</v>
      </c>
      <c r="F3" s="74">
        <v>13.2344</v>
      </c>
      <c r="G3" s="74" t="s">
        <v>2079</v>
      </c>
      <c r="H3" s="74">
        <f t="shared" si="1"/>
        <v>1</v>
      </c>
      <c r="I3" s="74"/>
      <c r="J3" s="74"/>
      <c r="K3" s="74"/>
    </row>
    <row r="4">
      <c r="A4" s="74" t="s">
        <v>622</v>
      </c>
      <c r="B4" s="74" t="s">
        <v>2082</v>
      </c>
      <c r="C4" s="74" t="s">
        <v>2083</v>
      </c>
      <c r="D4" s="74">
        <v>418495.0</v>
      </c>
      <c r="E4" s="74">
        <v>41.3289</v>
      </c>
      <c r="F4" s="74">
        <v>19.8178</v>
      </c>
      <c r="G4" s="74" t="s">
        <v>2079</v>
      </c>
      <c r="H4" s="74">
        <f t="shared" si="1"/>
        <v>1</v>
      </c>
      <c r="I4" s="74"/>
      <c r="J4" s="74"/>
      <c r="K4" s="74"/>
      <c r="L4" s="58"/>
      <c r="M4" s="58"/>
      <c r="N4" s="58"/>
      <c r="O4" s="58"/>
      <c r="P4" s="58"/>
      <c r="Q4" s="58"/>
      <c r="R4" s="58"/>
    </row>
    <row r="5">
      <c r="A5" s="74" t="s">
        <v>50</v>
      </c>
      <c r="B5" s="74" t="s">
        <v>2084</v>
      </c>
      <c r="C5" s="74" t="s">
        <v>2085</v>
      </c>
      <c r="D5" s="74">
        <v>3331420.0</v>
      </c>
      <c r="E5" s="74">
        <v>25.2631</v>
      </c>
      <c r="F5" s="74">
        <v>55.2972</v>
      </c>
      <c r="G5" s="74" t="s">
        <v>2079</v>
      </c>
      <c r="H5" s="74">
        <f t="shared" si="1"/>
        <v>1</v>
      </c>
      <c r="I5" s="74"/>
      <c r="J5" s="74"/>
      <c r="K5" s="74"/>
      <c r="L5" s="58"/>
      <c r="M5" s="58"/>
      <c r="N5" s="58"/>
      <c r="O5" s="58"/>
      <c r="P5" s="58"/>
      <c r="Q5" s="58"/>
      <c r="R5" s="76"/>
    </row>
    <row r="6">
      <c r="A6" s="74" t="s">
        <v>388</v>
      </c>
      <c r="B6" s="74" t="s">
        <v>2086</v>
      </c>
      <c r="C6" s="74" t="s">
        <v>2087</v>
      </c>
      <c r="D6" s="74">
        <v>1.671E7</v>
      </c>
      <c r="E6" s="74">
        <v>-34.5997</v>
      </c>
      <c r="F6" s="74">
        <v>-58.3819</v>
      </c>
      <c r="G6" s="74" t="s">
        <v>2079</v>
      </c>
      <c r="H6" s="74">
        <f t="shared" si="1"/>
        <v>1</v>
      </c>
      <c r="I6" s="74"/>
      <c r="J6" s="74"/>
      <c r="K6" s="74"/>
      <c r="L6" s="58"/>
      <c r="M6" s="58"/>
      <c r="N6" s="58"/>
      <c r="O6" s="58"/>
      <c r="P6" s="58"/>
      <c r="Q6" s="58"/>
      <c r="R6" s="76"/>
    </row>
    <row r="7">
      <c r="A7" s="74" t="s">
        <v>68</v>
      </c>
      <c r="B7" s="74" t="s">
        <v>2088</v>
      </c>
      <c r="C7" s="74" t="s">
        <v>2089</v>
      </c>
      <c r="D7" s="74">
        <v>1075800.0</v>
      </c>
      <c r="E7" s="74">
        <v>40.1814</v>
      </c>
      <c r="F7" s="74">
        <v>44.5144</v>
      </c>
      <c r="G7" s="74" t="s">
        <v>2079</v>
      </c>
      <c r="H7" s="74">
        <f t="shared" si="1"/>
        <v>1</v>
      </c>
      <c r="I7" s="74"/>
      <c r="J7" s="74"/>
      <c r="K7" s="74"/>
      <c r="L7" s="58"/>
      <c r="M7" s="58"/>
      <c r="N7" s="58"/>
      <c r="O7" s="58"/>
      <c r="P7" s="58"/>
      <c r="Q7" s="58"/>
      <c r="R7" s="76"/>
    </row>
    <row r="8">
      <c r="A8" s="74" t="s">
        <v>2002</v>
      </c>
      <c r="B8" s="74" t="s">
        <v>2090</v>
      </c>
      <c r="C8" s="74" t="s">
        <v>2091</v>
      </c>
      <c r="D8" s="74">
        <v>4840600.0</v>
      </c>
      <c r="E8" s="74">
        <v>-33.8678</v>
      </c>
      <c r="F8" s="74">
        <v>151.21</v>
      </c>
      <c r="G8" s="74" t="s">
        <v>2079</v>
      </c>
      <c r="H8" s="74">
        <f t="shared" si="1"/>
        <v>1</v>
      </c>
      <c r="I8" s="74"/>
      <c r="J8" s="74"/>
      <c r="K8" s="74"/>
    </row>
    <row r="9">
      <c r="A9" s="74" t="s">
        <v>413</v>
      </c>
      <c r="B9" s="74" t="s">
        <v>2090</v>
      </c>
      <c r="C9" s="74" t="s">
        <v>2092</v>
      </c>
      <c r="D9" s="74">
        <v>136828.0</v>
      </c>
      <c r="E9" s="74">
        <v>-12.4381</v>
      </c>
      <c r="F9" s="74">
        <v>130.8411</v>
      </c>
      <c r="G9" s="74" t="s">
        <v>2079</v>
      </c>
      <c r="H9" s="74">
        <f t="shared" si="1"/>
        <v>1</v>
      </c>
      <c r="I9" s="74"/>
      <c r="J9" s="74"/>
      <c r="K9" s="74"/>
      <c r="L9" s="58"/>
      <c r="M9" s="58"/>
      <c r="N9" s="58"/>
      <c r="O9" s="58"/>
      <c r="P9" s="58"/>
      <c r="Q9" s="58"/>
      <c r="R9" s="76"/>
    </row>
    <row r="10">
      <c r="A10" s="74" t="s">
        <v>414</v>
      </c>
      <c r="B10" s="74" t="s">
        <v>2090</v>
      </c>
      <c r="C10" s="74" t="s">
        <v>2093</v>
      </c>
      <c r="D10" s="74">
        <v>2360241.0</v>
      </c>
      <c r="E10" s="74">
        <v>-27.4678</v>
      </c>
      <c r="F10" s="74">
        <v>153.0281</v>
      </c>
      <c r="G10" s="74" t="s">
        <v>2079</v>
      </c>
      <c r="H10" s="74">
        <f t="shared" si="1"/>
        <v>1</v>
      </c>
      <c r="I10" s="74"/>
      <c r="J10" s="74"/>
      <c r="K10" s="74"/>
      <c r="L10" s="58"/>
      <c r="M10" s="58"/>
      <c r="N10" s="58"/>
      <c r="O10" s="58"/>
      <c r="P10" s="58"/>
      <c r="Q10" s="58"/>
      <c r="R10" s="76"/>
    </row>
    <row r="11">
      <c r="A11" s="74" t="s">
        <v>418</v>
      </c>
      <c r="B11" s="74" t="s">
        <v>2090</v>
      </c>
      <c r="C11" s="74" t="s">
        <v>2094</v>
      </c>
      <c r="D11" s="74">
        <v>1295714.0</v>
      </c>
      <c r="E11" s="74">
        <v>-34.9275</v>
      </c>
      <c r="F11" s="74">
        <v>138.6</v>
      </c>
      <c r="G11" s="74" t="s">
        <v>2079</v>
      </c>
      <c r="H11" s="74">
        <f t="shared" si="1"/>
        <v>1</v>
      </c>
      <c r="I11" s="74"/>
      <c r="J11" s="74"/>
      <c r="K11" s="74"/>
      <c r="L11" s="58"/>
      <c r="M11" s="58"/>
      <c r="N11" s="58"/>
      <c r="O11" s="58"/>
      <c r="P11" s="58"/>
      <c r="Q11" s="58"/>
      <c r="R11" s="76"/>
    </row>
    <row r="12">
      <c r="A12" s="74" t="s">
        <v>427</v>
      </c>
      <c r="B12" s="74" t="s">
        <v>2090</v>
      </c>
      <c r="C12" s="74" t="s">
        <v>2091</v>
      </c>
      <c r="D12" s="74">
        <v>4840600.0</v>
      </c>
      <c r="E12" s="74">
        <v>-33.8678</v>
      </c>
      <c r="F12" s="74">
        <v>151.21</v>
      </c>
      <c r="G12" s="74" t="s">
        <v>2079</v>
      </c>
      <c r="H12" s="74">
        <f t="shared" si="1"/>
        <v>1</v>
      </c>
      <c r="I12" s="74"/>
      <c r="J12" s="74"/>
      <c r="K12" s="74"/>
      <c r="L12" s="58"/>
      <c r="M12" s="58"/>
      <c r="N12" s="58"/>
      <c r="O12" s="58"/>
      <c r="P12" s="58"/>
      <c r="Q12" s="58"/>
      <c r="R12" s="76"/>
    </row>
    <row r="13">
      <c r="A13" s="74" t="s">
        <v>548</v>
      </c>
      <c r="B13" s="74" t="s">
        <v>2090</v>
      </c>
      <c r="C13" s="74" t="s">
        <v>2095</v>
      </c>
      <c r="D13" s="74">
        <v>222356.0</v>
      </c>
      <c r="E13" s="74">
        <v>-42.8806</v>
      </c>
      <c r="F13" s="74">
        <v>147.325</v>
      </c>
      <c r="G13" s="74" t="s">
        <v>2079</v>
      </c>
      <c r="H13" s="74">
        <f t="shared" si="1"/>
        <v>1</v>
      </c>
      <c r="I13" s="74"/>
      <c r="J13" s="74"/>
      <c r="K13" s="74"/>
      <c r="L13" s="58"/>
      <c r="M13" s="58"/>
      <c r="N13" s="58"/>
      <c r="O13" s="58"/>
      <c r="P13" s="58"/>
      <c r="Q13" s="58"/>
      <c r="R13" s="76"/>
    </row>
    <row r="14">
      <c r="A14" s="74" t="s">
        <v>440</v>
      </c>
      <c r="B14" s="74" t="s">
        <v>2090</v>
      </c>
      <c r="C14" s="74" t="s">
        <v>2096</v>
      </c>
      <c r="D14" s="74">
        <v>222356.0</v>
      </c>
      <c r="E14" s="74">
        <v>-37.8142</v>
      </c>
      <c r="F14" s="74">
        <v>144.9631</v>
      </c>
      <c r="G14" s="74" t="s">
        <v>2079</v>
      </c>
      <c r="H14" s="74">
        <f t="shared" si="1"/>
        <v>1</v>
      </c>
      <c r="I14" s="74"/>
      <c r="J14" s="74"/>
      <c r="K14" s="74"/>
      <c r="L14" s="58"/>
      <c r="M14" s="58"/>
      <c r="N14" s="58"/>
      <c r="O14" s="58"/>
      <c r="P14" s="58"/>
      <c r="Q14" s="74"/>
      <c r="R14" s="77"/>
    </row>
    <row r="15">
      <c r="A15" s="74" t="s">
        <v>420</v>
      </c>
      <c r="B15" s="74" t="s">
        <v>2090</v>
      </c>
      <c r="C15" s="74" t="s">
        <v>2097</v>
      </c>
      <c r="D15" s="74">
        <v>2141834.0</v>
      </c>
      <c r="E15" s="74">
        <v>-31.9559</v>
      </c>
      <c r="F15" s="74">
        <v>115.8606</v>
      </c>
      <c r="G15" s="74" t="s">
        <v>2079</v>
      </c>
      <c r="H15" s="74">
        <f t="shared" si="1"/>
        <v>1</v>
      </c>
      <c r="I15" s="74"/>
      <c r="J15" s="74"/>
      <c r="K15" s="74"/>
      <c r="L15" s="58"/>
      <c r="M15" s="58"/>
      <c r="N15" s="58"/>
      <c r="O15" s="58"/>
      <c r="P15" s="58"/>
      <c r="Q15" s="58"/>
      <c r="R15" s="58"/>
    </row>
    <row r="16">
      <c r="A16" s="74" t="s">
        <v>645</v>
      </c>
      <c r="B16" s="74" t="s">
        <v>2098</v>
      </c>
      <c r="C16" s="74" t="s">
        <v>2099</v>
      </c>
      <c r="D16" s="74">
        <v>1973403.0</v>
      </c>
      <c r="E16" s="74">
        <v>48.2083</v>
      </c>
      <c r="F16" s="74">
        <v>16.3725</v>
      </c>
      <c r="G16" s="74" t="s">
        <v>2079</v>
      </c>
      <c r="H16" s="74">
        <f t="shared" si="1"/>
        <v>1</v>
      </c>
      <c r="I16" s="74"/>
      <c r="J16" s="74"/>
      <c r="K16" s="74"/>
      <c r="L16" s="58"/>
      <c r="M16" s="58"/>
      <c r="N16" s="58"/>
      <c r="O16" s="58"/>
      <c r="P16" s="58"/>
      <c r="Q16" s="58"/>
      <c r="R16" s="76"/>
    </row>
    <row r="17">
      <c r="A17" s="74" t="s">
        <v>69</v>
      </c>
      <c r="B17" s="74" t="s">
        <v>2100</v>
      </c>
      <c r="C17" s="74" t="s">
        <v>2101</v>
      </c>
      <c r="D17" s="74">
        <v>2300500.0</v>
      </c>
      <c r="E17" s="74">
        <v>40.3667</v>
      </c>
      <c r="F17" s="74">
        <v>49.8352</v>
      </c>
      <c r="G17" s="74" t="s">
        <v>2079</v>
      </c>
      <c r="H17" s="74">
        <f t="shared" si="1"/>
        <v>1</v>
      </c>
      <c r="I17" s="74"/>
      <c r="J17" s="74"/>
      <c r="K17" s="74"/>
      <c r="L17" s="58"/>
      <c r="M17" s="58"/>
      <c r="N17" s="58"/>
      <c r="O17" s="58"/>
      <c r="P17" s="58"/>
      <c r="Q17" s="58"/>
      <c r="R17" s="76"/>
    </row>
    <row r="18">
      <c r="A18" s="74" t="s">
        <v>1327</v>
      </c>
      <c r="B18" s="74" t="s">
        <v>2102</v>
      </c>
      <c r="C18" s="74" t="s">
        <v>2103</v>
      </c>
      <c r="D18" s="74">
        <v>1075000.0</v>
      </c>
      <c r="E18" s="74">
        <v>-3.3833</v>
      </c>
      <c r="F18" s="74">
        <v>29.3667</v>
      </c>
      <c r="G18" s="74" t="s">
        <v>2079</v>
      </c>
      <c r="H18" s="74">
        <f t="shared" si="1"/>
        <v>1</v>
      </c>
      <c r="I18" s="74"/>
      <c r="J18" s="74"/>
      <c r="K18" s="74"/>
      <c r="L18" s="58"/>
      <c r="M18" s="58"/>
      <c r="N18" s="58"/>
      <c r="O18" s="58"/>
      <c r="P18" s="58"/>
      <c r="Q18" s="58"/>
      <c r="R18" s="76"/>
    </row>
    <row r="19">
      <c r="A19" s="74" t="s">
        <v>667</v>
      </c>
      <c r="B19" s="74" t="s">
        <v>2104</v>
      </c>
      <c r="C19" s="74" t="s">
        <v>2105</v>
      </c>
      <c r="D19" s="74">
        <v>1743000.0</v>
      </c>
      <c r="E19" s="74">
        <v>50.8467</v>
      </c>
      <c r="F19" s="74">
        <v>4.3525</v>
      </c>
      <c r="G19" s="74" t="s">
        <v>2079</v>
      </c>
      <c r="H19" s="74">
        <f t="shared" si="1"/>
        <v>1</v>
      </c>
      <c r="I19" s="74"/>
      <c r="J19" s="74"/>
      <c r="K19" s="74"/>
      <c r="L19" s="58"/>
      <c r="M19" s="58"/>
      <c r="N19" s="58"/>
      <c r="O19" s="58"/>
      <c r="P19" s="58"/>
      <c r="Q19" s="58"/>
      <c r="R19" s="76"/>
    </row>
    <row r="20">
      <c r="A20" s="74" t="s">
        <v>1337</v>
      </c>
      <c r="B20" s="74" t="s">
        <v>2106</v>
      </c>
      <c r="C20" s="74" t="s">
        <v>2107</v>
      </c>
      <c r="D20" s="74">
        <v>762000.0</v>
      </c>
      <c r="E20" s="74">
        <v>6.3667</v>
      </c>
      <c r="F20" s="74">
        <v>2.4333</v>
      </c>
      <c r="G20" s="74" t="s">
        <v>2079</v>
      </c>
      <c r="H20" s="74">
        <f t="shared" si="1"/>
        <v>1</v>
      </c>
      <c r="I20" s="74"/>
      <c r="J20" s="74"/>
      <c r="K20" s="74"/>
      <c r="L20" s="58"/>
      <c r="M20" s="58"/>
      <c r="N20" s="58"/>
      <c r="O20" s="58"/>
      <c r="P20" s="58"/>
      <c r="Q20" s="58"/>
      <c r="R20" s="76"/>
    </row>
    <row r="21">
      <c r="A21" s="74" t="s">
        <v>1338</v>
      </c>
      <c r="B21" s="74" t="s">
        <v>2108</v>
      </c>
      <c r="C21" s="74" t="s">
        <v>2109</v>
      </c>
      <c r="D21" s="74">
        <v>2453496.0</v>
      </c>
      <c r="E21" s="74">
        <v>12.3686</v>
      </c>
      <c r="F21" s="74">
        <v>-1.5275</v>
      </c>
      <c r="G21" s="74" t="s">
        <v>2079</v>
      </c>
      <c r="H21" s="74">
        <f t="shared" si="1"/>
        <v>1</v>
      </c>
      <c r="I21" s="74"/>
      <c r="J21" s="74"/>
      <c r="K21" s="74"/>
      <c r="L21" s="58"/>
      <c r="M21" s="58"/>
      <c r="N21" s="58"/>
      <c r="O21" s="58"/>
      <c r="P21" s="58"/>
      <c r="Q21" s="58"/>
      <c r="R21" s="76"/>
    </row>
    <row r="22">
      <c r="A22" s="74" t="s">
        <v>85</v>
      </c>
      <c r="B22" s="74" t="s">
        <v>2110</v>
      </c>
      <c r="C22" s="74" t="s">
        <v>2111</v>
      </c>
      <c r="D22" s="74">
        <v>1.8627E7</v>
      </c>
      <c r="E22" s="74">
        <v>23.7639</v>
      </c>
      <c r="F22" s="74">
        <v>90.3889</v>
      </c>
      <c r="G22" s="74" t="s">
        <v>2079</v>
      </c>
      <c r="H22" s="74">
        <f t="shared" si="1"/>
        <v>1</v>
      </c>
      <c r="I22" s="74"/>
      <c r="J22" s="74"/>
      <c r="K22" s="74"/>
      <c r="L22" s="58"/>
      <c r="M22" s="58"/>
      <c r="N22" s="58"/>
      <c r="O22" s="58"/>
      <c r="P22" s="58"/>
      <c r="Q22" s="58"/>
      <c r="R22" s="76"/>
    </row>
    <row r="23">
      <c r="A23" s="74" t="s">
        <v>677</v>
      </c>
      <c r="B23" s="74" t="s">
        <v>2112</v>
      </c>
      <c r="C23" s="74" t="s">
        <v>2113</v>
      </c>
      <c r="D23" s="74">
        <v>1547779.0</v>
      </c>
      <c r="E23" s="74">
        <v>42.7</v>
      </c>
      <c r="F23" s="74">
        <v>23.33</v>
      </c>
      <c r="G23" s="74" t="s">
        <v>2079</v>
      </c>
      <c r="H23" s="74">
        <f t="shared" si="1"/>
        <v>1</v>
      </c>
      <c r="I23" s="74"/>
      <c r="J23" s="74"/>
      <c r="K23" s="74"/>
      <c r="L23" s="58"/>
      <c r="M23" s="58"/>
      <c r="N23" s="58"/>
      <c r="O23" s="58"/>
      <c r="P23" s="58"/>
      <c r="Q23" s="58"/>
      <c r="R23" s="76"/>
    </row>
    <row r="24">
      <c r="A24" s="74" t="s">
        <v>258</v>
      </c>
      <c r="B24" s="74" t="s">
        <v>2114</v>
      </c>
      <c r="C24" s="74" t="s">
        <v>2115</v>
      </c>
      <c r="D24" s="74">
        <v>436000.0</v>
      </c>
      <c r="E24" s="74">
        <v>26.225</v>
      </c>
      <c r="F24" s="74">
        <v>50.5775</v>
      </c>
      <c r="G24" s="74" t="s">
        <v>2079</v>
      </c>
      <c r="H24" s="74">
        <f t="shared" si="1"/>
        <v>1</v>
      </c>
      <c r="I24" s="74"/>
      <c r="J24" s="74"/>
      <c r="K24" s="74"/>
      <c r="L24" s="58"/>
      <c r="M24" s="58"/>
      <c r="N24" s="58"/>
      <c r="O24" s="58"/>
      <c r="P24" s="58"/>
      <c r="Q24" s="58"/>
      <c r="R24" s="76"/>
    </row>
    <row r="25">
      <c r="A25" s="74" t="s">
        <v>684</v>
      </c>
      <c r="B25" s="74" t="s">
        <v>2116</v>
      </c>
      <c r="C25" s="74" t="s">
        <v>2117</v>
      </c>
      <c r="D25" s="74">
        <v>419957.0</v>
      </c>
      <c r="E25" s="74">
        <v>43.8564</v>
      </c>
      <c r="F25" s="74">
        <v>18.4131</v>
      </c>
      <c r="G25" s="74" t="s">
        <v>2079</v>
      </c>
      <c r="H25" s="74">
        <f t="shared" si="1"/>
        <v>1</v>
      </c>
      <c r="I25" s="74"/>
      <c r="J25" s="74"/>
      <c r="K25" s="53"/>
      <c r="M25" s="58"/>
      <c r="N25" s="58"/>
      <c r="O25" s="58"/>
      <c r="P25" s="58"/>
      <c r="Q25" s="58"/>
      <c r="R25" s="76"/>
    </row>
    <row r="26">
      <c r="A26" s="74" t="s">
        <v>689</v>
      </c>
      <c r="B26" s="74" t="s">
        <v>2118</v>
      </c>
      <c r="C26" s="74" t="s">
        <v>2119</v>
      </c>
      <c r="D26" s="74">
        <v>2009786.0</v>
      </c>
      <c r="E26" s="74">
        <v>53.9</v>
      </c>
      <c r="F26" s="74">
        <v>27.5667</v>
      </c>
      <c r="G26" s="74" t="s">
        <v>2079</v>
      </c>
      <c r="H26" s="74">
        <f t="shared" si="1"/>
        <v>1</v>
      </c>
      <c r="I26" s="74"/>
      <c r="J26" s="74"/>
      <c r="K26" s="53"/>
      <c r="M26" s="58"/>
      <c r="N26" s="58"/>
      <c r="O26" s="58"/>
      <c r="P26" s="58"/>
      <c r="Q26" s="58"/>
      <c r="R26" s="76"/>
    </row>
    <row r="27">
      <c r="A27" s="74" t="s">
        <v>711</v>
      </c>
      <c r="B27" s="74" t="s">
        <v>2120</v>
      </c>
      <c r="C27" s="74" t="s">
        <v>2121</v>
      </c>
      <c r="D27" s="74">
        <v>57169.0</v>
      </c>
      <c r="E27" s="74">
        <v>17.4986</v>
      </c>
      <c r="F27" s="74">
        <v>-88.1886</v>
      </c>
      <c r="G27" s="74" t="s">
        <v>2079</v>
      </c>
      <c r="H27" s="74">
        <f t="shared" si="1"/>
        <v>1</v>
      </c>
      <c r="I27" s="74"/>
      <c r="J27" s="74"/>
      <c r="K27" s="74"/>
      <c r="L27" s="58"/>
      <c r="M27" s="58"/>
      <c r="N27" s="58"/>
      <c r="O27" s="58"/>
      <c r="P27" s="58"/>
      <c r="Q27" s="74"/>
      <c r="R27" s="77"/>
    </row>
    <row r="28">
      <c r="A28" s="74" t="s">
        <v>389</v>
      </c>
      <c r="B28" s="74" t="s">
        <v>2122</v>
      </c>
      <c r="C28" s="74" t="s">
        <v>2123</v>
      </c>
      <c r="D28" s="74">
        <v>3151676.0</v>
      </c>
      <c r="E28" s="74">
        <v>-17.7892</v>
      </c>
      <c r="F28" s="74">
        <v>-63.1975</v>
      </c>
      <c r="G28" s="74" t="s">
        <v>2079</v>
      </c>
      <c r="H28" s="74">
        <f t="shared" si="1"/>
        <v>1</v>
      </c>
      <c r="I28" s="74"/>
      <c r="J28" s="74"/>
      <c r="K28" s="74"/>
      <c r="L28" s="74"/>
      <c r="M28" s="58"/>
      <c r="N28" s="58"/>
      <c r="O28" s="58"/>
      <c r="P28" s="58"/>
      <c r="Q28" s="58"/>
      <c r="R28" s="74"/>
      <c r="S28" s="77"/>
    </row>
    <row r="29">
      <c r="A29" s="74" t="s">
        <v>2001</v>
      </c>
      <c r="B29" s="74" t="s">
        <v>2124</v>
      </c>
      <c r="C29" s="74" t="s">
        <v>2125</v>
      </c>
      <c r="D29" s="74">
        <v>2.3086E7</v>
      </c>
      <c r="E29" s="74">
        <v>-23.55</v>
      </c>
      <c r="F29" s="74">
        <v>-46.6333</v>
      </c>
      <c r="G29" s="74" t="s">
        <v>2079</v>
      </c>
      <c r="H29" s="74">
        <f t="shared" si="1"/>
        <v>1</v>
      </c>
      <c r="I29" s="74"/>
      <c r="J29" s="74"/>
      <c r="K29" s="74"/>
      <c r="L29" s="58"/>
      <c r="M29" s="58"/>
      <c r="N29" s="58"/>
      <c r="O29" s="58"/>
      <c r="P29" s="58"/>
      <c r="Q29" s="58"/>
      <c r="R29" s="58"/>
    </row>
    <row r="30">
      <c r="A30" s="74" t="s">
        <v>725</v>
      </c>
      <c r="B30" s="74" t="s">
        <v>2124</v>
      </c>
      <c r="C30" s="74" t="s">
        <v>2126</v>
      </c>
      <c r="D30" s="74">
        <v>1499641.0</v>
      </c>
      <c r="E30" s="74">
        <v>-1.4558</v>
      </c>
      <c r="F30" s="74">
        <v>-48.5039</v>
      </c>
      <c r="G30" s="74" t="s">
        <v>2079</v>
      </c>
      <c r="H30" s="74">
        <f t="shared" si="1"/>
        <v>1</v>
      </c>
      <c r="I30" s="74"/>
      <c r="J30" s="74"/>
      <c r="K30" s="74"/>
      <c r="L30" s="58"/>
      <c r="M30" s="58"/>
      <c r="N30" s="58"/>
      <c r="O30" s="58"/>
      <c r="P30" s="58"/>
      <c r="R30" s="77"/>
    </row>
    <row r="31">
      <c r="A31" s="74" t="s">
        <v>721</v>
      </c>
      <c r="B31" s="74" t="s">
        <v>2124</v>
      </c>
      <c r="C31" s="74" t="s">
        <v>2127</v>
      </c>
      <c r="D31" s="74">
        <v>3039444.0</v>
      </c>
      <c r="E31" s="74">
        <v>-15.7939</v>
      </c>
      <c r="F31" s="74">
        <v>-47.8828</v>
      </c>
      <c r="G31" s="74" t="s">
        <v>2079</v>
      </c>
      <c r="H31" s="74">
        <f t="shared" si="1"/>
        <v>1</v>
      </c>
      <c r="I31" s="74"/>
      <c r="J31" s="74"/>
      <c r="K31" s="74"/>
      <c r="L31" s="58"/>
      <c r="M31" s="58"/>
      <c r="N31" s="58"/>
      <c r="O31" s="58"/>
      <c r="P31" s="58"/>
      <c r="Q31" s="74"/>
      <c r="R31" s="77"/>
    </row>
    <row r="32">
      <c r="A32" s="74" t="s">
        <v>728</v>
      </c>
      <c r="B32" s="74" t="s">
        <v>2124</v>
      </c>
      <c r="C32" s="74" t="s">
        <v>2128</v>
      </c>
      <c r="D32" s="74">
        <v>2886698.0</v>
      </c>
      <c r="E32" s="74">
        <v>-12.9747</v>
      </c>
      <c r="F32" s="74">
        <v>-38.4767</v>
      </c>
      <c r="G32" s="74" t="s">
        <v>2079</v>
      </c>
      <c r="H32" s="74">
        <f t="shared" si="1"/>
        <v>1</v>
      </c>
      <c r="I32" s="74"/>
      <c r="J32" s="74"/>
      <c r="K32" s="74"/>
    </row>
    <row r="33">
      <c r="A33" s="74" t="s">
        <v>730</v>
      </c>
      <c r="B33" s="74" t="s">
        <v>2124</v>
      </c>
      <c r="C33" s="74" t="s">
        <v>2129</v>
      </c>
      <c r="D33" s="74">
        <v>2219580.0</v>
      </c>
      <c r="E33" s="74">
        <v>-3.1</v>
      </c>
      <c r="F33" s="74">
        <v>-60.0167</v>
      </c>
      <c r="G33" s="74" t="s">
        <v>2079</v>
      </c>
      <c r="H33" s="74">
        <f t="shared" si="1"/>
        <v>1</v>
      </c>
      <c r="I33" s="74"/>
      <c r="J33" s="74"/>
      <c r="K33" s="74"/>
    </row>
    <row r="34">
      <c r="A34" s="74" t="s">
        <v>732</v>
      </c>
      <c r="B34" s="74" t="s">
        <v>2124</v>
      </c>
      <c r="C34" s="74" t="s">
        <v>2125</v>
      </c>
      <c r="D34" s="74">
        <v>2.3086E7</v>
      </c>
      <c r="E34" s="74">
        <v>-23.55</v>
      </c>
      <c r="F34" s="74">
        <v>-46.6333</v>
      </c>
      <c r="G34" s="74" t="s">
        <v>2079</v>
      </c>
      <c r="H34" s="74">
        <f t="shared" si="1"/>
        <v>1</v>
      </c>
      <c r="I34" s="74"/>
      <c r="J34" s="74"/>
      <c r="K34" s="74"/>
      <c r="L34" s="58"/>
      <c r="M34" s="58"/>
      <c r="N34" s="58"/>
      <c r="O34" s="58"/>
      <c r="P34" s="58"/>
      <c r="Q34" s="74"/>
      <c r="R34" s="77"/>
    </row>
    <row r="35">
      <c r="A35" s="74" t="s">
        <v>639</v>
      </c>
      <c r="B35" s="74" t="s">
        <v>2124</v>
      </c>
      <c r="C35" s="74" t="s">
        <v>2130</v>
      </c>
      <c r="D35" s="74">
        <v>1879355.0</v>
      </c>
      <c r="E35" s="74">
        <v>-25.4297</v>
      </c>
      <c r="F35" s="74">
        <v>-49.2711</v>
      </c>
      <c r="G35" s="74" t="s">
        <v>2079</v>
      </c>
      <c r="H35" s="74">
        <f t="shared" si="1"/>
        <v>1</v>
      </c>
      <c r="I35" s="74"/>
      <c r="J35" s="74"/>
      <c r="K35" s="74"/>
      <c r="L35" s="58"/>
      <c r="M35" s="58"/>
      <c r="N35" s="58"/>
      <c r="O35" s="58"/>
      <c r="P35" s="58"/>
      <c r="Q35" s="58"/>
      <c r="R35" s="76"/>
    </row>
    <row r="36">
      <c r="A36" s="74" t="s">
        <v>723</v>
      </c>
      <c r="B36" s="74" t="s">
        <v>2124</v>
      </c>
      <c r="C36" s="74" t="s">
        <v>2131</v>
      </c>
      <c r="D36" s="74">
        <v>428527.0</v>
      </c>
      <c r="E36" s="74">
        <v>-8.7619</v>
      </c>
      <c r="F36" s="74">
        <v>-63.9039</v>
      </c>
      <c r="G36" s="74" t="s">
        <v>2079</v>
      </c>
      <c r="H36" s="74">
        <f t="shared" si="1"/>
        <v>1</v>
      </c>
      <c r="I36" s="74"/>
      <c r="J36" s="74"/>
      <c r="K36" s="74"/>
      <c r="L36" s="58"/>
      <c r="M36" s="58"/>
      <c r="N36" s="58"/>
      <c r="O36" s="58"/>
      <c r="P36" s="58"/>
      <c r="Q36" s="58"/>
      <c r="R36" s="76"/>
    </row>
    <row r="37">
      <c r="A37" s="74" t="s">
        <v>93</v>
      </c>
      <c r="B37" s="74" t="s">
        <v>2132</v>
      </c>
      <c r="C37" s="74" t="s">
        <v>2133</v>
      </c>
      <c r="D37" s="74">
        <v>50000.0</v>
      </c>
      <c r="E37" s="74">
        <v>4.8903</v>
      </c>
      <c r="F37" s="74">
        <v>114.9422</v>
      </c>
      <c r="G37" s="74" t="s">
        <v>2079</v>
      </c>
      <c r="H37" s="74">
        <f t="shared" si="1"/>
        <v>1</v>
      </c>
      <c r="I37" s="74"/>
      <c r="J37" s="74"/>
      <c r="K37" s="74"/>
      <c r="L37" s="58"/>
      <c r="M37" s="58"/>
      <c r="N37" s="58"/>
      <c r="O37" s="58"/>
      <c r="P37" s="58"/>
      <c r="Q37" s="74"/>
      <c r="R37" s="77"/>
    </row>
    <row r="38">
      <c r="A38" s="74" t="s">
        <v>100</v>
      </c>
      <c r="B38" s="74" t="s">
        <v>2134</v>
      </c>
      <c r="C38" s="74" t="s">
        <v>2135</v>
      </c>
      <c r="D38" s="74">
        <v>104000.0</v>
      </c>
      <c r="E38" s="74">
        <v>27.4722</v>
      </c>
      <c r="F38" s="74">
        <v>89.6361</v>
      </c>
      <c r="G38" s="74" t="s">
        <v>2079</v>
      </c>
      <c r="H38" s="74">
        <f t="shared" si="1"/>
        <v>1</v>
      </c>
      <c r="I38" s="74"/>
      <c r="J38" s="74"/>
      <c r="K38" s="74"/>
    </row>
    <row r="39">
      <c r="A39" s="74" t="s">
        <v>1367</v>
      </c>
      <c r="B39" s="74" t="s">
        <v>2136</v>
      </c>
      <c r="C39" s="74" t="s">
        <v>2137</v>
      </c>
      <c r="D39" s="74">
        <v>231626.0</v>
      </c>
      <c r="E39" s="74">
        <v>-24.6581</v>
      </c>
      <c r="F39" s="74">
        <v>25.9122</v>
      </c>
      <c r="G39" s="74" t="s">
        <v>2079</v>
      </c>
      <c r="H39" s="74">
        <f t="shared" si="1"/>
        <v>1</v>
      </c>
      <c r="I39" s="74"/>
      <c r="J39" s="74"/>
      <c r="K39" s="74"/>
      <c r="L39" s="58"/>
      <c r="M39" s="58"/>
      <c r="N39" s="58"/>
      <c r="O39" s="58"/>
      <c r="P39" s="78"/>
      <c r="Q39" s="74"/>
      <c r="R39" s="77"/>
    </row>
    <row r="40">
      <c r="A40" s="74" t="s">
        <v>1377</v>
      </c>
      <c r="B40" s="74" t="s">
        <v>2138</v>
      </c>
      <c r="C40" s="74" t="s">
        <v>2139</v>
      </c>
      <c r="D40" s="74">
        <v>889231.0</v>
      </c>
      <c r="E40" s="74">
        <v>4.3733</v>
      </c>
      <c r="F40" s="74">
        <v>18.5628</v>
      </c>
      <c r="G40" s="74" t="s">
        <v>2079</v>
      </c>
      <c r="H40" s="74">
        <f t="shared" si="1"/>
        <v>1</v>
      </c>
      <c r="I40" s="74"/>
      <c r="J40" s="74"/>
      <c r="K40" s="74"/>
      <c r="L40" s="58"/>
      <c r="M40" s="58"/>
      <c r="N40" s="58"/>
      <c r="O40" s="58"/>
      <c r="P40" s="58"/>
      <c r="Q40" s="74"/>
      <c r="R40" s="77"/>
    </row>
    <row r="41">
      <c r="A41" s="74" t="s">
        <v>2007</v>
      </c>
      <c r="B41" s="74" t="s">
        <v>2140</v>
      </c>
      <c r="C41" s="74" t="s">
        <v>2141</v>
      </c>
      <c r="D41" s="74">
        <v>5429524.0</v>
      </c>
      <c r="E41" s="74">
        <v>43.7417</v>
      </c>
      <c r="F41" s="74">
        <v>-79.3733</v>
      </c>
      <c r="G41" s="74" t="s">
        <v>2079</v>
      </c>
      <c r="H41" s="74">
        <f t="shared" si="1"/>
        <v>1</v>
      </c>
      <c r="I41" s="74"/>
      <c r="J41" s="74"/>
      <c r="K41" s="74"/>
      <c r="L41" s="58"/>
      <c r="M41" s="58"/>
      <c r="N41" s="58"/>
      <c r="O41" s="58"/>
      <c r="Q41" s="74"/>
      <c r="R41" s="77"/>
    </row>
    <row r="42">
      <c r="A42" s="74" t="s">
        <v>462</v>
      </c>
      <c r="B42" s="74" t="s">
        <v>2140</v>
      </c>
      <c r="C42" s="74" t="s">
        <v>2142</v>
      </c>
      <c r="D42" s="74">
        <v>1239220.0</v>
      </c>
      <c r="E42" s="74">
        <v>51.05</v>
      </c>
      <c r="F42" s="74">
        <v>-114.067</v>
      </c>
      <c r="G42" s="74" t="s">
        <v>2079</v>
      </c>
      <c r="H42" s="74">
        <f t="shared" si="1"/>
        <v>1</v>
      </c>
      <c r="I42" s="74"/>
      <c r="J42" s="74"/>
      <c r="K42" s="74"/>
      <c r="L42" s="58"/>
      <c r="M42" s="58"/>
      <c r="N42" s="58"/>
      <c r="O42" s="58"/>
      <c r="P42" s="58"/>
      <c r="Q42" s="74"/>
      <c r="R42" s="77"/>
    </row>
    <row r="43">
      <c r="A43" s="74" t="s">
        <v>479</v>
      </c>
      <c r="B43" s="74" t="s">
        <v>2140</v>
      </c>
      <c r="C43" s="74" t="s">
        <v>2143</v>
      </c>
      <c r="D43" s="74">
        <v>403131.0</v>
      </c>
      <c r="E43" s="74">
        <v>44.6475</v>
      </c>
      <c r="F43" s="74">
        <v>-63.5906</v>
      </c>
      <c r="G43" s="74" t="s">
        <v>2079</v>
      </c>
      <c r="H43" s="74">
        <f t="shared" si="1"/>
        <v>1</v>
      </c>
      <c r="I43" s="74"/>
      <c r="J43" s="74"/>
      <c r="K43" s="74"/>
      <c r="L43" s="58"/>
      <c r="M43" s="58"/>
      <c r="N43" s="58"/>
      <c r="O43" s="58"/>
      <c r="P43" s="58"/>
      <c r="Q43" s="74"/>
      <c r="R43" s="77"/>
    </row>
    <row r="44">
      <c r="A44" s="74" t="s">
        <v>463</v>
      </c>
      <c r="B44" s="74" t="s">
        <v>2140</v>
      </c>
      <c r="C44" s="74" t="s">
        <v>2144</v>
      </c>
      <c r="D44" s="74">
        <v>2264823.0</v>
      </c>
      <c r="E44" s="74">
        <v>49.25</v>
      </c>
      <c r="F44" s="74">
        <v>-123.1</v>
      </c>
      <c r="G44" s="74" t="s">
        <v>2079</v>
      </c>
      <c r="H44" s="74">
        <f t="shared" si="1"/>
        <v>1</v>
      </c>
      <c r="I44" s="74"/>
      <c r="J44" s="74"/>
      <c r="K44" s="74"/>
      <c r="L44" s="58"/>
      <c r="M44" s="58"/>
      <c r="N44" s="58"/>
      <c r="O44" s="58"/>
      <c r="P44" s="58"/>
      <c r="Q44" s="74"/>
      <c r="R44" s="77"/>
    </row>
    <row r="45">
      <c r="A45" s="74" t="s">
        <v>1737</v>
      </c>
      <c r="B45" s="74" t="s">
        <v>2140</v>
      </c>
      <c r="C45" s="74" t="s">
        <v>2145</v>
      </c>
      <c r="D45" s="74">
        <v>705244.0</v>
      </c>
      <c r="E45" s="74">
        <v>49.8844</v>
      </c>
      <c r="F45" s="74">
        <v>-97.1464</v>
      </c>
      <c r="G45" s="74" t="s">
        <v>2079</v>
      </c>
      <c r="H45" s="74">
        <f t="shared" si="1"/>
        <v>1</v>
      </c>
      <c r="I45" s="74"/>
      <c r="J45" s="74"/>
      <c r="K45" s="74"/>
      <c r="L45" s="58"/>
      <c r="M45" s="58"/>
      <c r="N45" s="58"/>
      <c r="O45" s="58"/>
      <c r="P45" s="58"/>
      <c r="Q45" s="74"/>
      <c r="R45" s="77"/>
    </row>
    <row r="46">
      <c r="A46" s="74" t="s">
        <v>1736</v>
      </c>
      <c r="B46" s="74" t="s">
        <v>2140</v>
      </c>
      <c r="C46" s="74" t="s">
        <v>2141</v>
      </c>
      <c r="D46" s="74">
        <v>5429524.0</v>
      </c>
      <c r="E46" s="74">
        <v>43.7417</v>
      </c>
      <c r="F46" s="74">
        <v>-79.3733</v>
      </c>
      <c r="G46" s="74" t="s">
        <v>2079</v>
      </c>
      <c r="H46" s="74">
        <f t="shared" si="1"/>
        <v>1</v>
      </c>
      <c r="I46" s="74"/>
      <c r="J46" s="74"/>
      <c r="K46" s="74"/>
      <c r="L46" s="58"/>
      <c r="M46" s="58"/>
      <c r="N46" s="58"/>
      <c r="O46" s="58"/>
      <c r="P46" s="78"/>
      <c r="Q46" s="74"/>
      <c r="R46" s="77"/>
    </row>
    <row r="47">
      <c r="A47" s="74" t="s">
        <v>488</v>
      </c>
      <c r="B47" s="74" t="s">
        <v>2140</v>
      </c>
      <c r="C47" s="74" t="s">
        <v>2145</v>
      </c>
      <c r="D47" s="74">
        <v>705244.0</v>
      </c>
      <c r="E47" s="74">
        <v>49.8844</v>
      </c>
      <c r="F47" s="74">
        <v>-97.1464</v>
      </c>
      <c r="G47" s="74" t="s">
        <v>2079</v>
      </c>
      <c r="H47" s="74">
        <f t="shared" si="1"/>
        <v>1</v>
      </c>
      <c r="I47" s="74"/>
      <c r="J47" s="74"/>
      <c r="K47" s="74"/>
      <c r="L47" s="58"/>
      <c r="M47" s="58"/>
      <c r="N47" s="58"/>
      <c r="O47" s="58"/>
      <c r="Q47" s="74"/>
      <c r="R47" s="77"/>
    </row>
    <row r="48">
      <c r="A48" s="74" t="s">
        <v>480</v>
      </c>
      <c r="B48" s="74" t="s">
        <v>2140</v>
      </c>
      <c r="C48" s="74" t="s">
        <v>2146</v>
      </c>
      <c r="D48" s="74">
        <v>108860.0</v>
      </c>
      <c r="E48" s="74">
        <v>47.4817</v>
      </c>
      <c r="F48" s="74">
        <v>-52.7971</v>
      </c>
      <c r="G48" s="74" t="s">
        <v>2079</v>
      </c>
      <c r="H48" s="74">
        <f t="shared" si="1"/>
        <v>1</v>
      </c>
      <c r="I48" s="74"/>
      <c r="J48" s="74"/>
      <c r="K48" s="74"/>
      <c r="L48" s="58"/>
      <c r="M48" s="58"/>
      <c r="N48" s="58"/>
      <c r="O48" s="58"/>
      <c r="P48" s="58"/>
      <c r="Q48" s="58"/>
      <c r="R48" s="58"/>
    </row>
    <row r="49">
      <c r="A49" s="74" t="s">
        <v>469</v>
      </c>
      <c r="B49" s="74" t="s">
        <v>2140</v>
      </c>
      <c r="C49" s="74" t="s">
        <v>2147</v>
      </c>
      <c r="D49" s="74">
        <v>19569.0</v>
      </c>
      <c r="E49" s="74">
        <v>62.4709</v>
      </c>
      <c r="F49" s="74">
        <v>-114.405</v>
      </c>
      <c r="G49" s="74" t="s">
        <v>2079</v>
      </c>
      <c r="H49" s="74">
        <f t="shared" si="1"/>
        <v>1</v>
      </c>
      <c r="I49" s="74"/>
      <c r="J49" s="74"/>
      <c r="K49" s="74"/>
      <c r="L49" s="58"/>
      <c r="M49" s="58"/>
      <c r="N49" s="58"/>
      <c r="O49" s="58"/>
      <c r="P49" s="58"/>
      <c r="Q49" s="74"/>
      <c r="R49" s="77"/>
    </row>
    <row r="50">
      <c r="A50" s="74" t="s">
        <v>509</v>
      </c>
      <c r="B50" s="74" t="s">
        <v>2140</v>
      </c>
      <c r="C50" s="74" t="s">
        <v>2141</v>
      </c>
      <c r="D50" s="74">
        <v>5429524.0</v>
      </c>
      <c r="E50" s="74">
        <v>43.7417</v>
      </c>
      <c r="F50" s="74">
        <v>-79.3733</v>
      </c>
      <c r="G50" s="74" t="s">
        <v>2079</v>
      </c>
      <c r="H50" s="74">
        <f t="shared" si="1"/>
        <v>1</v>
      </c>
      <c r="I50" s="74"/>
      <c r="J50" s="74"/>
      <c r="K50" s="74"/>
      <c r="L50" s="58"/>
      <c r="M50" s="58"/>
      <c r="N50" s="58"/>
      <c r="O50" s="58"/>
      <c r="P50" s="58"/>
      <c r="Q50" s="74"/>
      <c r="R50" s="77"/>
    </row>
    <row r="51">
      <c r="A51" s="74" t="s">
        <v>496</v>
      </c>
      <c r="B51" s="74" t="s">
        <v>2140</v>
      </c>
      <c r="C51" s="74" t="s">
        <v>2148</v>
      </c>
      <c r="D51" s="74">
        <v>3519595.0</v>
      </c>
      <c r="E51" s="74">
        <v>45.5089</v>
      </c>
      <c r="F51" s="74">
        <v>-73.5617</v>
      </c>
      <c r="G51" s="74" t="s">
        <v>2079</v>
      </c>
      <c r="H51" s="74">
        <f t="shared" si="1"/>
        <v>1</v>
      </c>
      <c r="I51" s="74"/>
      <c r="J51" s="74"/>
      <c r="K51" s="74"/>
      <c r="L51" s="58"/>
      <c r="M51" s="58"/>
      <c r="N51" s="58"/>
      <c r="O51" s="58"/>
      <c r="P51" s="58"/>
      <c r="Q51" s="74"/>
      <c r="R51" s="77"/>
    </row>
    <row r="52">
      <c r="A52" s="74" t="s">
        <v>473</v>
      </c>
      <c r="B52" s="74" t="s">
        <v>2140</v>
      </c>
      <c r="C52" s="74" t="s">
        <v>2149</v>
      </c>
      <c r="D52" s="74">
        <v>246376.0</v>
      </c>
      <c r="E52" s="74">
        <v>52.1333</v>
      </c>
      <c r="F52" s="74">
        <v>-106.683</v>
      </c>
      <c r="G52" s="74" t="s">
        <v>2079</v>
      </c>
      <c r="H52" s="74">
        <f t="shared" si="1"/>
        <v>1</v>
      </c>
      <c r="I52" s="74"/>
      <c r="J52" s="74"/>
      <c r="K52" s="74"/>
      <c r="L52" s="58"/>
      <c r="M52" s="58"/>
      <c r="N52" s="58"/>
      <c r="O52" s="58"/>
      <c r="P52" s="58"/>
      <c r="Q52" s="74"/>
      <c r="R52" s="77"/>
    </row>
    <row r="53">
      <c r="A53" s="74" t="s">
        <v>1735</v>
      </c>
      <c r="B53" s="74" t="s">
        <v>2140</v>
      </c>
      <c r="C53" s="74" t="s">
        <v>2144</v>
      </c>
      <c r="D53" s="74">
        <v>2264823.0</v>
      </c>
      <c r="E53" s="74">
        <v>49.25</v>
      </c>
      <c r="F53" s="74">
        <v>-123.1</v>
      </c>
      <c r="G53" s="74" t="s">
        <v>2079</v>
      </c>
      <c r="H53" s="74">
        <f t="shared" si="1"/>
        <v>1</v>
      </c>
      <c r="I53" s="74"/>
      <c r="J53" s="74"/>
      <c r="K53" s="74"/>
      <c r="L53" s="58"/>
      <c r="M53" s="58"/>
      <c r="N53" s="58"/>
      <c r="O53" s="58"/>
      <c r="P53" s="58"/>
      <c r="Q53" s="74"/>
      <c r="R53" s="77"/>
    </row>
    <row r="54">
      <c r="A54" s="74" t="s">
        <v>646</v>
      </c>
      <c r="B54" s="74" t="s">
        <v>2150</v>
      </c>
      <c r="C54" s="74" t="s">
        <v>2151</v>
      </c>
      <c r="D54" s="74">
        <v>436332.0</v>
      </c>
      <c r="E54" s="74">
        <v>47.3744</v>
      </c>
      <c r="F54" s="74">
        <v>8.5411</v>
      </c>
      <c r="G54" s="74" t="s">
        <v>2079</v>
      </c>
      <c r="H54" s="74">
        <f t="shared" si="1"/>
        <v>1</v>
      </c>
      <c r="I54" s="74"/>
      <c r="J54" s="74"/>
      <c r="K54" s="74"/>
      <c r="L54" s="58"/>
      <c r="M54" s="58"/>
      <c r="N54" s="58"/>
      <c r="O54" s="58"/>
      <c r="P54" s="58"/>
      <c r="Q54" s="74"/>
      <c r="R54" s="77"/>
    </row>
    <row r="55">
      <c r="A55" s="74" t="s">
        <v>394</v>
      </c>
      <c r="B55" s="74" t="s">
        <v>2152</v>
      </c>
      <c r="C55" s="74" t="s">
        <v>2153</v>
      </c>
      <c r="D55" s="74">
        <v>7171000.0</v>
      </c>
      <c r="E55" s="74">
        <v>-33.4372</v>
      </c>
      <c r="F55" s="74">
        <v>-70.6506</v>
      </c>
      <c r="G55" s="74" t="s">
        <v>2079</v>
      </c>
      <c r="H55" s="74">
        <f t="shared" si="1"/>
        <v>1</v>
      </c>
      <c r="I55" s="74"/>
      <c r="J55" s="74"/>
      <c r="K55" s="74"/>
      <c r="L55" s="58"/>
      <c r="M55" s="58"/>
      <c r="N55" s="58"/>
      <c r="O55" s="58"/>
      <c r="P55" s="58"/>
      <c r="Q55" s="74"/>
      <c r="R55" s="74"/>
    </row>
    <row r="56">
      <c r="A56" s="74" t="s">
        <v>2000</v>
      </c>
      <c r="B56" s="74" t="s">
        <v>2154</v>
      </c>
      <c r="C56" s="74" t="s">
        <v>2155</v>
      </c>
      <c r="D56" s="74">
        <v>2.694E7</v>
      </c>
      <c r="E56" s="74">
        <v>23.13</v>
      </c>
      <c r="F56" s="74">
        <v>113.26</v>
      </c>
      <c r="G56" s="74" t="s">
        <v>2079</v>
      </c>
      <c r="H56" s="74">
        <f t="shared" si="1"/>
        <v>1</v>
      </c>
      <c r="I56" s="74"/>
      <c r="J56" s="74"/>
      <c r="K56" s="74"/>
      <c r="L56" s="58"/>
      <c r="M56" s="58"/>
      <c r="N56" s="58"/>
      <c r="O56" s="58"/>
      <c r="P56" s="58"/>
      <c r="Q56" s="74"/>
      <c r="R56" s="74"/>
    </row>
    <row r="57">
      <c r="A57" s="74" t="s">
        <v>772</v>
      </c>
      <c r="B57" s="74" t="s">
        <v>2154</v>
      </c>
      <c r="C57" s="74" t="s">
        <v>2156</v>
      </c>
      <c r="D57" s="74">
        <v>4216940.0</v>
      </c>
      <c r="E57" s="74">
        <v>31.8639</v>
      </c>
      <c r="F57" s="74">
        <v>117.2808</v>
      </c>
      <c r="G57" s="74" t="s">
        <v>2079</v>
      </c>
      <c r="H57" s="74">
        <f t="shared" si="1"/>
        <v>1</v>
      </c>
      <c r="I57" s="74"/>
      <c r="J57" s="74"/>
      <c r="K57" s="74"/>
      <c r="L57" s="58"/>
      <c r="M57" s="58"/>
      <c r="N57" s="58"/>
      <c r="O57" s="58"/>
      <c r="P57" s="58"/>
      <c r="Q57" s="74"/>
      <c r="R57" s="74"/>
    </row>
    <row r="58">
      <c r="A58" s="74" t="s">
        <v>790</v>
      </c>
      <c r="B58" s="74" t="s">
        <v>2154</v>
      </c>
      <c r="C58" s="74" t="s">
        <v>2157</v>
      </c>
      <c r="D58" s="74">
        <v>1.8522E7</v>
      </c>
      <c r="E58" s="74">
        <v>39.904</v>
      </c>
      <c r="F58" s="74">
        <v>116.4075</v>
      </c>
      <c r="G58" s="74" t="s">
        <v>2079</v>
      </c>
      <c r="H58" s="74">
        <f t="shared" si="1"/>
        <v>1</v>
      </c>
      <c r="I58" s="74"/>
      <c r="J58" s="74"/>
      <c r="K58" s="74"/>
      <c r="L58" s="58"/>
      <c r="M58" s="58"/>
      <c r="N58" s="58"/>
      <c r="O58" s="58"/>
      <c r="P58" s="58"/>
      <c r="Q58" s="74"/>
      <c r="R58" s="74"/>
    </row>
    <row r="59">
      <c r="A59" s="74" t="s">
        <v>1732</v>
      </c>
      <c r="B59" s="74" t="s">
        <v>2154</v>
      </c>
      <c r="C59" s="74" t="s">
        <v>2158</v>
      </c>
      <c r="D59" s="74">
        <v>1.0251E7</v>
      </c>
      <c r="E59" s="74">
        <v>30.5872</v>
      </c>
      <c r="F59" s="74">
        <v>114.2881</v>
      </c>
      <c r="G59" s="74" t="s">
        <v>2079</v>
      </c>
      <c r="H59" s="74">
        <f t="shared" si="1"/>
        <v>1</v>
      </c>
      <c r="I59" s="74"/>
      <c r="J59" s="74"/>
      <c r="K59" s="74"/>
      <c r="L59" s="58"/>
      <c r="M59" s="58"/>
      <c r="N59" s="58"/>
      <c r="O59" s="58"/>
      <c r="P59" s="58"/>
      <c r="Q59" s="74"/>
      <c r="R59" s="74"/>
    </row>
    <row r="60">
      <c r="A60" s="74" t="s">
        <v>796</v>
      </c>
      <c r="B60" s="74" t="s">
        <v>2154</v>
      </c>
      <c r="C60" s="74" t="s">
        <v>2159</v>
      </c>
      <c r="D60" s="74">
        <v>1.2135E7</v>
      </c>
      <c r="E60" s="74">
        <v>29.55</v>
      </c>
      <c r="F60" s="74">
        <v>106.5069</v>
      </c>
      <c r="G60" s="74" t="s">
        <v>2079</v>
      </c>
      <c r="H60" s="74">
        <f t="shared" si="1"/>
        <v>1</v>
      </c>
      <c r="I60" s="74"/>
      <c r="J60" s="74"/>
      <c r="K60" s="74"/>
      <c r="L60" s="58"/>
      <c r="M60" s="58"/>
      <c r="N60" s="58"/>
      <c r="O60" s="58"/>
      <c r="P60" s="58"/>
      <c r="Q60" s="74"/>
      <c r="R60" s="74"/>
    </row>
    <row r="61">
      <c r="A61" s="74" t="s">
        <v>1727</v>
      </c>
      <c r="B61" s="74" t="s">
        <v>2154</v>
      </c>
      <c r="C61" s="74" t="s">
        <v>2160</v>
      </c>
      <c r="D61" s="74">
        <v>2.4073E7</v>
      </c>
      <c r="E61" s="74">
        <v>31.1667</v>
      </c>
      <c r="F61" s="74">
        <v>121.4667</v>
      </c>
      <c r="G61" s="74" t="s">
        <v>2079</v>
      </c>
      <c r="H61" s="74">
        <f t="shared" si="1"/>
        <v>1</v>
      </c>
      <c r="I61" s="74"/>
      <c r="J61" s="74"/>
      <c r="K61" s="74"/>
      <c r="L61" s="58"/>
      <c r="M61" s="58"/>
      <c r="N61" s="58"/>
      <c r="O61" s="58"/>
      <c r="P61" s="58"/>
      <c r="Q61" s="74"/>
      <c r="R61" s="74"/>
    </row>
    <row r="62">
      <c r="A62" s="74" t="s">
        <v>261</v>
      </c>
      <c r="B62" s="74" t="s">
        <v>2154</v>
      </c>
      <c r="C62" s="74" t="s">
        <v>2161</v>
      </c>
      <c r="D62" s="74">
        <v>3707090.0</v>
      </c>
      <c r="E62" s="74">
        <v>24.4797</v>
      </c>
      <c r="F62" s="74">
        <v>118.0819</v>
      </c>
      <c r="G62" s="74" t="s">
        <v>2079</v>
      </c>
      <c r="H62" s="74">
        <f t="shared" si="1"/>
        <v>1</v>
      </c>
      <c r="I62" s="74"/>
      <c r="J62" s="74"/>
      <c r="K62" s="74"/>
      <c r="L62" s="58"/>
      <c r="M62" s="58"/>
      <c r="N62" s="58"/>
      <c r="O62" s="58"/>
      <c r="P62" s="58"/>
      <c r="Q62" s="74"/>
      <c r="R62" s="74"/>
    </row>
    <row r="63">
      <c r="A63" s="74" t="s">
        <v>817</v>
      </c>
      <c r="B63" s="74" t="s">
        <v>2154</v>
      </c>
      <c r="C63" s="74" t="s">
        <v>2162</v>
      </c>
      <c r="D63" s="74">
        <v>3067141.0</v>
      </c>
      <c r="E63" s="74">
        <v>36.0617</v>
      </c>
      <c r="F63" s="74">
        <v>103.8318</v>
      </c>
      <c r="G63" s="74" t="s">
        <v>2079</v>
      </c>
      <c r="H63" s="74">
        <f t="shared" si="1"/>
        <v>1</v>
      </c>
      <c r="I63" s="74"/>
      <c r="J63" s="74"/>
      <c r="K63" s="74"/>
      <c r="L63" s="58"/>
      <c r="M63" s="58"/>
      <c r="N63" s="58"/>
      <c r="O63" s="58"/>
      <c r="P63" s="58"/>
      <c r="Q63" s="74"/>
      <c r="R63" s="74"/>
    </row>
    <row r="64">
      <c r="A64" s="74" t="s">
        <v>813</v>
      </c>
      <c r="B64" s="74" t="s">
        <v>2154</v>
      </c>
      <c r="C64" s="74" t="s">
        <v>2155</v>
      </c>
      <c r="D64" s="74">
        <v>2.694E7</v>
      </c>
      <c r="E64" s="74">
        <v>23.13</v>
      </c>
      <c r="F64" s="74">
        <v>113.26</v>
      </c>
      <c r="G64" s="74" t="s">
        <v>2079</v>
      </c>
      <c r="H64" s="74">
        <f t="shared" si="1"/>
        <v>1</v>
      </c>
      <c r="I64" s="74"/>
      <c r="J64" s="74"/>
      <c r="K64" s="74"/>
      <c r="L64" s="58"/>
      <c r="M64" s="58"/>
      <c r="N64" s="58"/>
      <c r="O64" s="58"/>
      <c r="P64" s="58"/>
      <c r="Q64" s="74"/>
      <c r="R64" s="74"/>
    </row>
    <row r="65">
      <c r="A65" s="74" t="s">
        <v>797</v>
      </c>
      <c r="B65" s="74" t="s">
        <v>2154</v>
      </c>
      <c r="C65" s="74" t="s">
        <v>2163</v>
      </c>
      <c r="D65" s="74">
        <v>3299724.0</v>
      </c>
      <c r="E65" s="74">
        <v>26.5794</v>
      </c>
      <c r="F65" s="74">
        <v>106.7078</v>
      </c>
      <c r="G65" s="74" t="s">
        <v>2079</v>
      </c>
      <c r="H65" s="74">
        <f t="shared" si="1"/>
        <v>1</v>
      </c>
      <c r="I65" s="74"/>
      <c r="J65" s="74"/>
      <c r="K65" s="74"/>
      <c r="L65" s="58"/>
      <c r="M65" s="58"/>
      <c r="N65" s="58"/>
      <c r="O65" s="58"/>
      <c r="P65" s="58"/>
      <c r="Q65" s="74"/>
      <c r="R65" s="74"/>
    </row>
    <row r="66">
      <c r="A66" s="74" t="s">
        <v>834</v>
      </c>
      <c r="B66" s="74" t="s">
        <v>2154</v>
      </c>
      <c r="C66" s="74" t="s">
        <v>2164</v>
      </c>
      <c r="D66" s="74">
        <v>3837978.0</v>
      </c>
      <c r="E66" s="74">
        <v>22.8192</v>
      </c>
      <c r="F66" s="74">
        <v>108.315</v>
      </c>
      <c r="G66" s="74" t="s">
        <v>2079</v>
      </c>
      <c r="H66" s="74">
        <f t="shared" si="1"/>
        <v>1</v>
      </c>
      <c r="I66" s="74"/>
      <c r="J66" s="74"/>
      <c r="K66" s="74"/>
      <c r="L66" s="58"/>
      <c r="M66" s="58"/>
      <c r="N66" s="58"/>
      <c r="O66" s="58"/>
      <c r="P66" s="58"/>
      <c r="Q66" s="74"/>
      <c r="R66" s="74"/>
    </row>
    <row r="67">
      <c r="A67" s="74" t="s">
        <v>837</v>
      </c>
      <c r="B67" s="74" t="s">
        <v>2154</v>
      </c>
      <c r="C67" s="74" t="s">
        <v>2165</v>
      </c>
      <c r="D67" s="74">
        <v>2873358.0</v>
      </c>
      <c r="E67" s="74">
        <v>20.02</v>
      </c>
      <c r="F67" s="74">
        <v>110.32</v>
      </c>
      <c r="G67" s="74" t="s">
        <v>2079</v>
      </c>
      <c r="H67" s="74">
        <f t="shared" si="1"/>
        <v>1</v>
      </c>
      <c r="I67" s="74"/>
      <c r="J67" s="74"/>
      <c r="K67" s="74"/>
      <c r="L67" s="58"/>
      <c r="M67" s="58"/>
      <c r="N67" s="58"/>
      <c r="O67" s="58"/>
      <c r="P67" s="58"/>
      <c r="Q67" s="74"/>
      <c r="R67" s="74"/>
    </row>
    <row r="68">
      <c r="A68" s="74" t="s">
        <v>773</v>
      </c>
      <c r="B68" s="74" t="s">
        <v>2154</v>
      </c>
      <c r="C68" s="74" t="s">
        <v>2166</v>
      </c>
      <c r="D68" s="74">
        <v>4098243.0</v>
      </c>
      <c r="E68" s="74">
        <v>38.0422</v>
      </c>
      <c r="F68" s="74">
        <v>114.5086</v>
      </c>
      <c r="G68" s="74" t="s">
        <v>2079</v>
      </c>
      <c r="H68" s="74">
        <f t="shared" si="1"/>
        <v>1</v>
      </c>
      <c r="I68" s="74"/>
      <c r="J68" s="74"/>
      <c r="K68" s="74"/>
      <c r="L68" s="58"/>
      <c r="M68" s="58"/>
      <c r="N68" s="58"/>
      <c r="O68" s="78"/>
      <c r="P68" s="78"/>
      <c r="Q68" s="74"/>
      <c r="R68" s="74"/>
    </row>
    <row r="69">
      <c r="A69" s="74" t="s">
        <v>778</v>
      </c>
      <c r="B69" s="74" t="s">
        <v>2154</v>
      </c>
      <c r="C69" s="74" t="s">
        <v>2167</v>
      </c>
      <c r="D69" s="74">
        <v>5621593.0</v>
      </c>
      <c r="E69" s="74">
        <v>34.7492</v>
      </c>
      <c r="F69" s="74">
        <v>113.6605</v>
      </c>
      <c r="G69" s="74" t="s">
        <v>2079</v>
      </c>
      <c r="H69" s="74">
        <f t="shared" si="1"/>
        <v>1</v>
      </c>
      <c r="I69" s="74"/>
      <c r="J69" s="74"/>
      <c r="K69" s="74"/>
      <c r="L69" s="58"/>
      <c r="M69" s="58"/>
      <c r="N69" s="58"/>
      <c r="O69" s="58"/>
      <c r="P69" s="58"/>
      <c r="Q69" s="74"/>
      <c r="R69" s="74"/>
    </row>
    <row r="70">
      <c r="A70" s="74" t="s">
        <v>898</v>
      </c>
      <c r="B70" s="74" t="s">
        <v>2154</v>
      </c>
      <c r="C70" s="74" t="s">
        <v>2168</v>
      </c>
      <c r="D70" s="74">
        <v>3830000.0</v>
      </c>
      <c r="E70" s="74">
        <v>45.75</v>
      </c>
      <c r="F70" s="74">
        <v>126.6333</v>
      </c>
      <c r="G70" s="74" t="s">
        <v>2079</v>
      </c>
      <c r="H70" s="74">
        <f t="shared" si="1"/>
        <v>1</v>
      </c>
      <c r="I70" s="74"/>
      <c r="J70" s="74"/>
      <c r="K70" s="74"/>
      <c r="L70" s="58"/>
      <c r="M70" s="58"/>
      <c r="N70" s="58"/>
      <c r="O70" s="58"/>
      <c r="P70" s="58"/>
      <c r="Q70" s="74"/>
      <c r="R70" s="74"/>
    </row>
    <row r="71">
      <c r="A71" s="74" t="s">
        <v>844</v>
      </c>
      <c r="B71" s="74" t="s">
        <v>2154</v>
      </c>
      <c r="C71" s="74" t="s">
        <v>2169</v>
      </c>
      <c r="D71" s="74">
        <v>7450000.0</v>
      </c>
      <c r="E71" s="74">
        <v>22.3</v>
      </c>
      <c r="F71" s="74">
        <v>114.2</v>
      </c>
      <c r="G71" s="74" t="s">
        <v>2079</v>
      </c>
      <c r="H71" s="74">
        <f t="shared" si="1"/>
        <v>1</v>
      </c>
      <c r="I71" s="74"/>
      <c r="J71" s="74"/>
      <c r="K71" s="74"/>
      <c r="L71" s="58"/>
      <c r="M71" s="58"/>
      <c r="N71" s="58"/>
      <c r="O71" s="58"/>
      <c r="P71" s="58"/>
      <c r="Q71" s="74"/>
      <c r="R71" s="74"/>
    </row>
    <row r="72">
      <c r="A72" s="74" t="s">
        <v>800</v>
      </c>
      <c r="B72" s="74" t="s">
        <v>2154</v>
      </c>
      <c r="C72" s="74" t="s">
        <v>2170</v>
      </c>
      <c r="D72" s="74">
        <v>4766296.0</v>
      </c>
      <c r="E72" s="74">
        <v>28.1987</v>
      </c>
      <c r="F72" s="74">
        <v>112.9709</v>
      </c>
      <c r="G72" s="74" t="s">
        <v>2079</v>
      </c>
      <c r="H72" s="74">
        <f t="shared" si="1"/>
        <v>1</v>
      </c>
      <c r="I72" s="74"/>
      <c r="J72" s="74"/>
      <c r="K72" s="74"/>
      <c r="L72" s="58"/>
      <c r="M72" s="58"/>
      <c r="N72" s="58"/>
      <c r="O72" s="58"/>
      <c r="P72" s="58"/>
      <c r="Q72" s="74"/>
      <c r="R72" s="74"/>
    </row>
    <row r="73">
      <c r="A73" s="74" t="s">
        <v>780</v>
      </c>
      <c r="B73" s="74" t="s">
        <v>2154</v>
      </c>
      <c r="C73" s="74" t="s">
        <v>2158</v>
      </c>
      <c r="D73" s="74">
        <v>1.0251E7</v>
      </c>
      <c r="E73" s="74">
        <v>30.5872</v>
      </c>
      <c r="F73" s="74">
        <v>114.2881</v>
      </c>
      <c r="G73" s="74" t="s">
        <v>2079</v>
      </c>
      <c r="H73" s="74">
        <f t="shared" si="1"/>
        <v>1</v>
      </c>
      <c r="I73" s="74"/>
      <c r="J73" s="74"/>
      <c r="K73" s="74"/>
      <c r="L73" s="58"/>
      <c r="M73" s="58"/>
      <c r="N73" s="58"/>
      <c r="O73" s="58"/>
      <c r="P73" s="58"/>
      <c r="Q73" s="74"/>
      <c r="R73" s="74"/>
    </row>
    <row r="74">
      <c r="A74" s="74" t="s">
        <v>899</v>
      </c>
      <c r="B74" s="74" t="s">
        <v>2154</v>
      </c>
      <c r="C74" s="74" t="s">
        <v>2171</v>
      </c>
      <c r="D74" s="74">
        <v>4408154.0</v>
      </c>
      <c r="E74" s="74">
        <v>43.9</v>
      </c>
      <c r="F74" s="74">
        <v>125.2</v>
      </c>
      <c r="G74" s="74" t="s">
        <v>2079</v>
      </c>
      <c r="H74" s="74">
        <f t="shared" si="1"/>
        <v>1</v>
      </c>
      <c r="I74" s="74"/>
      <c r="J74" s="74"/>
      <c r="K74" s="74"/>
      <c r="L74" s="58"/>
      <c r="M74" s="58"/>
      <c r="N74" s="58"/>
      <c r="O74" s="58"/>
      <c r="P74" s="58"/>
      <c r="Q74" s="74"/>
      <c r="R74" s="74"/>
    </row>
    <row r="75">
      <c r="A75" s="74" t="s">
        <v>782</v>
      </c>
      <c r="B75" s="74" t="s">
        <v>2154</v>
      </c>
      <c r="C75" s="74" t="s">
        <v>2172</v>
      </c>
      <c r="D75" s="74">
        <v>8422000.0</v>
      </c>
      <c r="E75" s="74">
        <v>32.0608</v>
      </c>
      <c r="F75" s="74">
        <v>118.7789</v>
      </c>
      <c r="G75" s="74" t="s">
        <v>2079</v>
      </c>
      <c r="H75" s="74">
        <f t="shared" si="1"/>
        <v>1</v>
      </c>
      <c r="I75" s="74"/>
      <c r="J75" s="74"/>
      <c r="K75" s="74"/>
      <c r="L75" s="58"/>
      <c r="M75" s="58"/>
      <c r="N75" s="58"/>
      <c r="O75" s="58"/>
      <c r="P75" s="58"/>
      <c r="Q75" s="74"/>
      <c r="R75" s="74"/>
    </row>
    <row r="76">
      <c r="A76" s="74" t="s">
        <v>784</v>
      </c>
      <c r="B76" s="74" t="s">
        <v>2154</v>
      </c>
      <c r="C76" s="74" t="s">
        <v>2173</v>
      </c>
      <c r="D76" s="74">
        <v>3576547.0</v>
      </c>
      <c r="E76" s="74">
        <v>28.6842</v>
      </c>
      <c r="F76" s="74">
        <v>115.8872</v>
      </c>
      <c r="G76" s="74" t="s">
        <v>2079</v>
      </c>
      <c r="H76" s="74">
        <f t="shared" si="1"/>
        <v>1</v>
      </c>
      <c r="I76" s="74"/>
      <c r="J76" s="74"/>
      <c r="K76" s="74"/>
      <c r="L76" s="58"/>
      <c r="M76" s="58"/>
      <c r="N76" s="58"/>
      <c r="O76" s="58"/>
      <c r="P76" s="58"/>
      <c r="Q76" s="74"/>
      <c r="R76" s="74"/>
    </row>
    <row r="77">
      <c r="A77" s="74" t="s">
        <v>877</v>
      </c>
      <c r="B77" s="74" t="s">
        <v>2154</v>
      </c>
      <c r="C77" s="74" t="s">
        <v>2174</v>
      </c>
      <c r="D77" s="74">
        <v>7964000.0</v>
      </c>
      <c r="E77" s="74">
        <v>41.8025</v>
      </c>
      <c r="F77" s="74">
        <v>123.4281</v>
      </c>
      <c r="G77" s="74" t="s">
        <v>2079</v>
      </c>
      <c r="H77" s="74">
        <f t="shared" si="1"/>
        <v>1</v>
      </c>
      <c r="I77" s="74"/>
      <c r="J77" s="74"/>
      <c r="K77" s="74"/>
      <c r="L77" s="58"/>
      <c r="M77" s="58"/>
      <c r="N77" s="58"/>
      <c r="O77" s="58"/>
      <c r="P77" s="58"/>
      <c r="Q77" s="74"/>
      <c r="R77" s="74"/>
    </row>
    <row r="78">
      <c r="A78" s="74" t="s">
        <v>850</v>
      </c>
      <c r="B78" s="74" t="s">
        <v>2154</v>
      </c>
      <c r="C78" s="74" t="s">
        <v>2175</v>
      </c>
      <c r="D78" s="74">
        <v>568700.0</v>
      </c>
      <c r="E78" s="74">
        <v>22.2006</v>
      </c>
      <c r="F78" s="74">
        <v>113.5461</v>
      </c>
      <c r="G78" s="74" t="s">
        <v>2079</v>
      </c>
      <c r="H78" s="74">
        <f t="shared" si="1"/>
        <v>1</v>
      </c>
      <c r="I78" s="74"/>
      <c r="J78" s="74"/>
      <c r="K78" s="74"/>
      <c r="L78" s="58"/>
      <c r="M78" s="58"/>
      <c r="N78" s="58"/>
      <c r="O78" s="58"/>
      <c r="P78" s="58"/>
      <c r="Q78" s="74"/>
      <c r="R78" s="74"/>
    </row>
    <row r="79">
      <c r="A79" s="74" t="s">
        <v>1733</v>
      </c>
      <c r="B79" s="74" t="s">
        <v>2154</v>
      </c>
      <c r="C79" s="74" t="s">
        <v>2174</v>
      </c>
      <c r="D79" s="74">
        <v>7964000.0</v>
      </c>
      <c r="E79" s="74">
        <v>41.8025</v>
      </c>
      <c r="F79" s="74">
        <v>123.4281</v>
      </c>
      <c r="G79" s="74" t="s">
        <v>2079</v>
      </c>
      <c r="H79" s="74">
        <f t="shared" si="1"/>
        <v>1</v>
      </c>
      <c r="I79" s="74"/>
      <c r="J79" s="74"/>
      <c r="K79" s="74"/>
      <c r="L79" s="58"/>
      <c r="M79" s="58"/>
      <c r="N79" s="58"/>
      <c r="O79" s="58"/>
      <c r="Q79" s="74"/>
      <c r="R79" s="74"/>
    </row>
    <row r="80">
      <c r="A80" s="74" t="s">
        <v>819</v>
      </c>
      <c r="B80" s="74" t="s">
        <v>2154</v>
      </c>
      <c r="C80" s="74" t="s">
        <v>2176</v>
      </c>
      <c r="D80" s="74">
        <v>1901793.0</v>
      </c>
      <c r="E80" s="74">
        <v>38.4795</v>
      </c>
      <c r="F80" s="74">
        <v>106.2254</v>
      </c>
      <c r="G80" s="74" t="s">
        <v>2079</v>
      </c>
      <c r="H80" s="74">
        <f t="shared" si="1"/>
        <v>1</v>
      </c>
      <c r="I80" s="74"/>
      <c r="J80" s="74"/>
      <c r="K80" s="74"/>
      <c r="L80" s="58"/>
      <c r="M80" s="58"/>
      <c r="N80" s="58"/>
      <c r="O80" s="58"/>
      <c r="P80" s="58"/>
      <c r="Q80" s="74"/>
      <c r="R80" s="74"/>
    </row>
    <row r="81">
      <c r="A81" s="74" t="s">
        <v>792</v>
      </c>
      <c r="B81" s="74" t="s">
        <v>2154</v>
      </c>
      <c r="C81" s="74" t="s">
        <v>2177</v>
      </c>
      <c r="D81" s="74">
        <v>4341245.0</v>
      </c>
      <c r="E81" s="74">
        <v>42.2663</v>
      </c>
      <c r="F81" s="74">
        <v>118.9223</v>
      </c>
      <c r="G81" s="74" t="s">
        <v>2079</v>
      </c>
      <c r="H81" s="74">
        <f t="shared" si="1"/>
        <v>1</v>
      </c>
      <c r="I81" s="74"/>
      <c r="J81" s="74"/>
      <c r="K81" s="74"/>
      <c r="L81" s="58"/>
      <c r="M81" s="58"/>
      <c r="N81" s="58"/>
      <c r="O81" s="58"/>
      <c r="P81" s="58"/>
      <c r="Q81" s="74"/>
      <c r="R81" s="74"/>
    </row>
    <row r="82">
      <c r="A82" s="74" t="s">
        <v>1728</v>
      </c>
      <c r="B82" s="74" t="s">
        <v>2154</v>
      </c>
      <c r="C82" s="74" t="s">
        <v>2157</v>
      </c>
      <c r="D82" s="74">
        <v>1.8522E7</v>
      </c>
      <c r="E82" s="74">
        <v>39.904</v>
      </c>
      <c r="F82" s="74">
        <v>116.4075</v>
      </c>
      <c r="G82" s="74" t="s">
        <v>2079</v>
      </c>
      <c r="H82" s="74">
        <f t="shared" si="1"/>
        <v>1</v>
      </c>
      <c r="I82" s="74"/>
      <c r="J82" s="74"/>
      <c r="K82" s="74"/>
      <c r="L82" s="58"/>
      <c r="M82" s="58"/>
      <c r="N82" s="58"/>
      <c r="O82" s="58"/>
      <c r="P82" s="58"/>
      <c r="Q82" s="74"/>
      <c r="R82" s="74"/>
    </row>
    <row r="83">
      <c r="A83" s="74" t="s">
        <v>1730</v>
      </c>
      <c r="B83" s="74" t="s">
        <v>2154</v>
      </c>
      <c r="C83" s="74" t="s">
        <v>2178</v>
      </c>
      <c r="D83" s="74">
        <v>1.2328E7</v>
      </c>
      <c r="E83" s="74">
        <v>34.2667</v>
      </c>
      <c r="F83" s="74">
        <v>108.9</v>
      </c>
      <c r="G83" s="74" t="s">
        <v>2079</v>
      </c>
      <c r="H83" s="74">
        <f t="shared" si="1"/>
        <v>1</v>
      </c>
      <c r="I83" s="74"/>
      <c r="J83" s="74"/>
      <c r="K83" s="74"/>
      <c r="L83" s="58"/>
      <c r="M83" s="58"/>
      <c r="N83" s="58"/>
      <c r="O83" s="58"/>
      <c r="P83" s="58"/>
      <c r="Q83" s="58"/>
      <c r="R83" s="58"/>
    </row>
    <row r="84">
      <c r="A84" s="74" t="s">
        <v>822</v>
      </c>
      <c r="B84" s="74" t="s">
        <v>2154</v>
      </c>
      <c r="C84" s="74" t="s">
        <v>2179</v>
      </c>
      <c r="D84" s="74">
        <v>2467965.0</v>
      </c>
      <c r="E84" s="74">
        <v>36.6239</v>
      </c>
      <c r="F84" s="74">
        <v>101.7787</v>
      </c>
      <c r="G84" s="74" t="s">
        <v>2079</v>
      </c>
      <c r="H84" s="74">
        <f t="shared" si="1"/>
        <v>1</v>
      </c>
      <c r="I84" s="74"/>
      <c r="J84" s="74"/>
      <c r="K84" s="74"/>
      <c r="L84" s="58"/>
      <c r="M84" s="58"/>
      <c r="N84" s="58"/>
      <c r="O84" s="58"/>
      <c r="P84" s="58"/>
      <c r="Q84" s="58"/>
      <c r="R84" s="58"/>
    </row>
    <row r="85">
      <c r="A85" s="74" t="s">
        <v>803</v>
      </c>
      <c r="B85" s="74" t="s">
        <v>2154</v>
      </c>
      <c r="C85" s="74" t="s">
        <v>2180</v>
      </c>
      <c r="D85" s="74">
        <v>1.4645E7</v>
      </c>
      <c r="E85" s="74">
        <v>30.66</v>
      </c>
      <c r="F85" s="74">
        <v>104.0633</v>
      </c>
      <c r="G85" s="74" t="s">
        <v>2079</v>
      </c>
      <c r="H85" s="74">
        <f t="shared" si="1"/>
        <v>1</v>
      </c>
      <c r="I85" s="74"/>
      <c r="J85" s="74"/>
      <c r="K85" s="74"/>
      <c r="L85" s="58"/>
      <c r="M85" s="58"/>
      <c r="N85" s="58"/>
      <c r="O85" s="58"/>
      <c r="P85" s="58"/>
      <c r="Q85" s="58"/>
      <c r="R85" s="58"/>
      <c r="S85" s="58"/>
    </row>
    <row r="86">
      <c r="A86" s="74" t="s">
        <v>786</v>
      </c>
      <c r="B86" s="74" t="s">
        <v>2154</v>
      </c>
      <c r="C86" s="74" t="s">
        <v>2181</v>
      </c>
      <c r="D86" s="74">
        <v>5818255.0</v>
      </c>
      <c r="E86" s="74">
        <v>36.1167</v>
      </c>
      <c r="F86" s="74">
        <v>120.4</v>
      </c>
      <c r="G86" s="74" t="s">
        <v>2079</v>
      </c>
      <c r="H86" s="74">
        <f t="shared" si="1"/>
        <v>1</v>
      </c>
      <c r="I86" s="74"/>
      <c r="J86" s="74"/>
      <c r="K86" s="74"/>
      <c r="L86" s="74"/>
      <c r="M86" s="58"/>
      <c r="N86" s="58"/>
      <c r="O86" s="58"/>
      <c r="P86" s="58"/>
      <c r="Q86" s="58"/>
      <c r="R86" s="74"/>
      <c r="S86" s="74"/>
    </row>
    <row r="87">
      <c r="A87" s="74" t="s">
        <v>935</v>
      </c>
      <c r="B87" s="74" t="s">
        <v>2154</v>
      </c>
      <c r="C87" s="74" t="s">
        <v>2160</v>
      </c>
      <c r="D87" s="74">
        <v>2.4073E7</v>
      </c>
      <c r="E87" s="74">
        <v>31.1667</v>
      </c>
      <c r="F87" s="74">
        <v>121.4667</v>
      </c>
      <c r="G87" s="74" t="s">
        <v>2079</v>
      </c>
      <c r="H87" s="74">
        <f t="shared" si="1"/>
        <v>1</v>
      </c>
      <c r="I87" s="74"/>
      <c r="J87" s="74"/>
      <c r="K87" s="74"/>
      <c r="L87" s="58"/>
      <c r="M87" s="58"/>
      <c r="N87" s="58"/>
      <c r="O87" s="58"/>
      <c r="P87" s="58"/>
      <c r="Q87" s="74"/>
      <c r="R87" s="74"/>
    </row>
    <row r="88">
      <c r="A88" s="74" t="s">
        <v>809</v>
      </c>
      <c r="B88" s="74" t="s">
        <v>2154</v>
      </c>
      <c r="C88" s="74" t="s">
        <v>2178</v>
      </c>
      <c r="D88" s="74">
        <v>1.2328E7</v>
      </c>
      <c r="E88" s="74">
        <v>34.2667</v>
      </c>
      <c r="F88" s="74">
        <v>108.9</v>
      </c>
      <c r="G88" s="74" t="s">
        <v>2079</v>
      </c>
      <c r="H88" s="74">
        <f t="shared" si="1"/>
        <v>1</v>
      </c>
      <c r="I88" s="74"/>
      <c r="J88" s="74"/>
      <c r="K88" s="74"/>
      <c r="L88" s="58"/>
      <c r="M88" s="58"/>
      <c r="N88" s="58"/>
      <c r="O88" s="58"/>
      <c r="P88" s="58"/>
      <c r="Q88" s="74"/>
      <c r="R88" s="74"/>
    </row>
    <row r="89">
      <c r="A89" s="74" t="s">
        <v>1731</v>
      </c>
      <c r="B89" s="74" t="s">
        <v>2154</v>
      </c>
      <c r="C89" s="74" t="s">
        <v>2155</v>
      </c>
      <c r="D89" s="74">
        <v>2.694E7</v>
      </c>
      <c r="E89" s="74">
        <v>23.13</v>
      </c>
      <c r="F89" s="74">
        <v>113.26</v>
      </c>
      <c r="G89" s="74" t="s">
        <v>2079</v>
      </c>
      <c r="H89" s="74">
        <f t="shared" si="1"/>
        <v>1</v>
      </c>
      <c r="I89" s="74"/>
      <c r="J89" s="74"/>
      <c r="K89" s="74"/>
      <c r="L89" s="58"/>
      <c r="M89" s="58"/>
      <c r="N89" s="58"/>
      <c r="O89" s="58"/>
      <c r="P89" s="58"/>
      <c r="Q89" s="74"/>
      <c r="R89" s="74"/>
    </row>
    <row r="90">
      <c r="A90" s="74" t="s">
        <v>1729</v>
      </c>
      <c r="B90" s="74" t="s">
        <v>2154</v>
      </c>
      <c r="C90" s="74" t="s">
        <v>2180</v>
      </c>
      <c r="D90" s="74">
        <v>1.4645E7</v>
      </c>
      <c r="E90" s="74">
        <v>30.66</v>
      </c>
      <c r="F90" s="74">
        <v>104.0633</v>
      </c>
      <c r="G90" s="74" t="s">
        <v>2079</v>
      </c>
      <c r="H90" s="74">
        <f t="shared" si="1"/>
        <v>1</v>
      </c>
      <c r="I90" s="74"/>
      <c r="J90" s="74"/>
      <c r="K90" s="74"/>
      <c r="L90" s="58"/>
      <c r="M90" s="58"/>
      <c r="N90" s="58"/>
      <c r="O90" s="58"/>
      <c r="P90" s="58"/>
      <c r="Q90" s="74"/>
      <c r="R90" s="74"/>
    </row>
    <row r="91">
      <c r="A91" s="74" t="s">
        <v>811</v>
      </c>
      <c r="B91" s="74" t="s">
        <v>2154</v>
      </c>
      <c r="C91" s="74" t="s">
        <v>2182</v>
      </c>
      <c r="D91" s="74">
        <v>3875053.0</v>
      </c>
      <c r="E91" s="74">
        <v>37.8733</v>
      </c>
      <c r="F91" s="74">
        <v>112.5425</v>
      </c>
      <c r="G91" s="74" t="s">
        <v>2079</v>
      </c>
      <c r="H91" s="74">
        <f t="shared" si="1"/>
        <v>1</v>
      </c>
      <c r="I91" s="74"/>
      <c r="J91" s="74"/>
      <c r="K91" s="74"/>
      <c r="L91" s="58"/>
      <c r="M91" s="58"/>
      <c r="N91" s="58"/>
      <c r="O91" s="58"/>
      <c r="P91" s="58"/>
      <c r="Q91" s="74"/>
      <c r="R91" s="74"/>
    </row>
    <row r="92">
      <c r="A92" s="74" t="s">
        <v>101</v>
      </c>
      <c r="B92" s="74" t="s">
        <v>2154</v>
      </c>
      <c r="C92" s="74" t="s">
        <v>2183</v>
      </c>
      <c r="D92" s="74">
        <v>902500.0</v>
      </c>
      <c r="E92" s="74">
        <v>29.6534</v>
      </c>
      <c r="F92" s="74">
        <v>91.1719</v>
      </c>
      <c r="G92" s="74" t="s">
        <v>2079</v>
      </c>
      <c r="H92" s="74">
        <f t="shared" si="1"/>
        <v>1</v>
      </c>
      <c r="I92" s="74"/>
      <c r="J92" s="74"/>
      <c r="K92" s="74"/>
      <c r="L92" s="58"/>
      <c r="M92" s="58"/>
      <c r="N92" s="58"/>
      <c r="O92" s="58"/>
      <c r="P92" s="58"/>
      <c r="Q92" s="74"/>
      <c r="R92" s="74"/>
    </row>
    <row r="93">
      <c r="A93" s="74" t="s">
        <v>794</v>
      </c>
      <c r="B93" s="74" t="s">
        <v>2154</v>
      </c>
      <c r="C93" s="74" t="s">
        <v>2184</v>
      </c>
      <c r="D93" s="74">
        <v>1.3552359E7</v>
      </c>
      <c r="E93" s="74">
        <v>39.1467</v>
      </c>
      <c r="F93" s="74">
        <v>117.2056</v>
      </c>
      <c r="G93" s="74" t="s">
        <v>2079</v>
      </c>
      <c r="H93" s="74">
        <f t="shared" si="1"/>
        <v>1</v>
      </c>
      <c r="I93" s="74"/>
      <c r="J93" s="74"/>
      <c r="K93" s="74"/>
      <c r="L93" s="58"/>
      <c r="M93" s="58"/>
      <c r="N93" s="58"/>
      <c r="O93" s="58"/>
      <c r="P93" s="58"/>
      <c r="Q93" s="74"/>
      <c r="R93" s="74"/>
    </row>
    <row r="94">
      <c r="A94" s="74" t="s">
        <v>31</v>
      </c>
      <c r="B94" s="74" t="s">
        <v>2154</v>
      </c>
      <c r="C94" s="74" t="s">
        <v>2185</v>
      </c>
      <c r="D94" s="74">
        <v>4335017.0</v>
      </c>
      <c r="E94" s="74">
        <v>43.8225</v>
      </c>
      <c r="F94" s="74">
        <v>87.6125</v>
      </c>
      <c r="G94" s="74" t="s">
        <v>2079</v>
      </c>
      <c r="H94" s="74">
        <f t="shared" si="1"/>
        <v>1</v>
      </c>
      <c r="I94" s="74"/>
      <c r="J94" s="74"/>
      <c r="K94" s="74"/>
      <c r="L94" s="58"/>
      <c r="M94" s="58"/>
      <c r="N94" s="58"/>
      <c r="O94" s="58"/>
      <c r="P94" s="58"/>
      <c r="Q94" s="74"/>
      <c r="R94" s="74"/>
    </row>
    <row r="95">
      <c r="A95" s="74" t="s">
        <v>855</v>
      </c>
      <c r="B95" s="74" t="s">
        <v>2154</v>
      </c>
      <c r="C95" s="74" t="s">
        <v>2186</v>
      </c>
      <c r="D95" s="74">
        <v>4422686.0</v>
      </c>
      <c r="E95" s="74">
        <v>25.0433</v>
      </c>
      <c r="F95" s="74">
        <v>102.7061</v>
      </c>
      <c r="G95" s="74" t="s">
        <v>2079</v>
      </c>
      <c r="H95" s="74">
        <f t="shared" si="1"/>
        <v>1</v>
      </c>
      <c r="I95" s="74"/>
      <c r="J95" s="74"/>
      <c r="K95" s="74"/>
      <c r="L95" s="58"/>
      <c r="M95" s="58"/>
      <c r="N95" s="58"/>
      <c r="O95" s="58"/>
      <c r="P95" s="58"/>
      <c r="Q95" s="74"/>
      <c r="R95" s="74"/>
    </row>
    <row r="96">
      <c r="A96" s="74" t="s">
        <v>788</v>
      </c>
      <c r="B96" s="74" t="s">
        <v>2154</v>
      </c>
      <c r="C96" s="74" t="s">
        <v>2187</v>
      </c>
      <c r="D96" s="74">
        <v>9523000.0</v>
      </c>
      <c r="E96" s="74">
        <v>30.25</v>
      </c>
      <c r="F96" s="74">
        <v>120.1675</v>
      </c>
      <c r="G96" s="74" t="s">
        <v>2079</v>
      </c>
      <c r="H96" s="74">
        <f t="shared" si="1"/>
        <v>1</v>
      </c>
      <c r="I96" s="74"/>
      <c r="J96" s="74"/>
      <c r="K96" s="74"/>
      <c r="L96" s="58"/>
      <c r="M96" s="58"/>
      <c r="N96" s="58"/>
      <c r="O96" s="58"/>
      <c r="P96" s="58"/>
      <c r="Q96" s="74"/>
      <c r="R96" s="74"/>
    </row>
    <row r="97">
      <c r="A97" s="74" t="s">
        <v>1266</v>
      </c>
      <c r="B97" s="74" t="s">
        <v>2188</v>
      </c>
      <c r="C97" s="74" t="s">
        <v>2189</v>
      </c>
      <c r="D97" s="74">
        <v>4980000.0</v>
      </c>
      <c r="E97" s="74">
        <v>5.3167</v>
      </c>
      <c r="F97" s="74">
        <v>-4.0333</v>
      </c>
      <c r="G97" s="74" t="s">
        <v>2079</v>
      </c>
      <c r="H97" s="74">
        <f t="shared" si="1"/>
        <v>1</v>
      </c>
      <c r="I97" s="74"/>
      <c r="J97" s="74"/>
      <c r="K97" s="74"/>
      <c r="L97" s="58"/>
      <c r="M97" s="58"/>
      <c r="N97" s="58"/>
      <c r="O97" s="58"/>
      <c r="P97" s="58"/>
      <c r="Q97" s="74"/>
      <c r="R97" s="74"/>
    </row>
    <row r="98">
      <c r="A98" s="74" t="s">
        <v>1276</v>
      </c>
      <c r="B98" s="74" t="s">
        <v>2190</v>
      </c>
      <c r="C98" s="74" t="s">
        <v>2191</v>
      </c>
      <c r="D98" s="74">
        <v>5768400.0</v>
      </c>
      <c r="E98" s="74">
        <v>4.05</v>
      </c>
      <c r="F98" s="74">
        <v>9.7</v>
      </c>
      <c r="G98" s="74" t="s">
        <v>2079</v>
      </c>
      <c r="H98" s="74">
        <f t="shared" si="1"/>
        <v>1</v>
      </c>
      <c r="I98" s="74"/>
      <c r="J98" s="74"/>
      <c r="K98" s="74"/>
      <c r="L98" s="58"/>
      <c r="M98" s="58"/>
      <c r="N98" s="58"/>
      <c r="O98" s="58"/>
      <c r="P98" s="58"/>
      <c r="Q98" s="74"/>
      <c r="R98" s="74"/>
    </row>
    <row r="99">
      <c r="A99" s="74" t="s">
        <v>1310</v>
      </c>
      <c r="B99" s="74" t="s">
        <v>2192</v>
      </c>
      <c r="C99" s="74" t="s">
        <v>2193</v>
      </c>
      <c r="D99" s="74">
        <v>1.2836E7</v>
      </c>
      <c r="E99" s="74">
        <v>-4.325</v>
      </c>
      <c r="F99" s="74">
        <v>15.3222</v>
      </c>
      <c r="G99" s="74" t="s">
        <v>2079</v>
      </c>
      <c r="H99" s="74">
        <f t="shared" si="1"/>
        <v>1</v>
      </c>
      <c r="I99" s="74"/>
      <c r="J99" s="74"/>
      <c r="K99" s="74"/>
      <c r="L99" s="58"/>
      <c r="M99" s="58"/>
      <c r="N99" s="58"/>
      <c r="O99" s="58"/>
      <c r="Q99" s="74"/>
      <c r="R99" s="74"/>
    </row>
    <row r="100">
      <c r="A100" s="74" t="s">
        <v>1277</v>
      </c>
      <c r="B100" s="74" t="s">
        <v>2194</v>
      </c>
      <c r="C100" s="74" t="s">
        <v>2195</v>
      </c>
      <c r="D100" s="74">
        <v>1827000.0</v>
      </c>
      <c r="E100" s="74">
        <v>-4.2694</v>
      </c>
      <c r="F100" s="74">
        <v>15.2714</v>
      </c>
      <c r="G100" s="74" t="s">
        <v>2079</v>
      </c>
      <c r="H100" s="74">
        <f t="shared" si="1"/>
        <v>1</v>
      </c>
      <c r="I100" s="74"/>
      <c r="J100" s="74"/>
      <c r="K100" s="74"/>
      <c r="L100" s="58"/>
      <c r="M100" s="58"/>
      <c r="N100" s="58"/>
      <c r="O100" s="58"/>
      <c r="P100" s="58"/>
      <c r="Q100" s="74"/>
      <c r="R100" s="74"/>
    </row>
    <row r="101">
      <c r="A101" s="74" t="s">
        <v>519</v>
      </c>
      <c r="B101" s="74" t="s">
        <v>2196</v>
      </c>
      <c r="C101" s="74" t="s">
        <v>2197</v>
      </c>
      <c r="D101" s="74">
        <v>7968095.0</v>
      </c>
      <c r="E101" s="74">
        <v>4.7111</v>
      </c>
      <c r="F101" s="74">
        <v>-74.0722</v>
      </c>
      <c r="G101" s="74" t="s">
        <v>2079</v>
      </c>
      <c r="H101" s="74">
        <f t="shared" si="1"/>
        <v>1</v>
      </c>
      <c r="I101" s="74"/>
      <c r="J101" s="74"/>
      <c r="K101" s="74"/>
      <c r="L101" s="58"/>
      <c r="M101" s="58"/>
      <c r="N101" s="58"/>
      <c r="O101" s="58"/>
      <c r="P101" s="58"/>
      <c r="Q101" s="74"/>
      <c r="R101" s="74"/>
    </row>
    <row r="102">
      <c r="A102" s="74" t="s">
        <v>1033</v>
      </c>
      <c r="B102" s="74" t="s">
        <v>2198</v>
      </c>
      <c r="C102" s="74" t="s">
        <v>2199</v>
      </c>
      <c r="D102" s="74">
        <v>1543000.0</v>
      </c>
      <c r="E102" s="74">
        <v>9.9325</v>
      </c>
      <c r="F102" s="74">
        <v>-84.08</v>
      </c>
      <c r="G102" s="74" t="s">
        <v>2079</v>
      </c>
      <c r="H102" s="74">
        <f t="shared" si="1"/>
        <v>1</v>
      </c>
      <c r="I102" s="74"/>
      <c r="J102" s="74"/>
      <c r="K102" s="74"/>
      <c r="L102" s="58"/>
      <c r="M102" s="58"/>
      <c r="N102" s="58"/>
      <c r="O102" s="58"/>
      <c r="P102" s="58"/>
      <c r="Q102" s="74"/>
      <c r="R102" s="74"/>
    </row>
    <row r="103">
      <c r="A103" s="74" t="s">
        <v>2200</v>
      </c>
      <c r="B103" s="74" t="s">
        <v>2201</v>
      </c>
      <c r="C103" s="74" t="s">
        <v>2202</v>
      </c>
      <c r="D103" s="74">
        <v>2141652.0</v>
      </c>
      <c r="E103" s="74">
        <v>23.1367</v>
      </c>
      <c r="F103" s="74">
        <v>-82.3589</v>
      </c>
      <c r="G103" s="74" t="s">
        <v>2079</v>
      </c>
      <c r="H103" s="74">
        <f t="shared" si="1"/>
        <v>1</v>
      </c>
      <c r="I103" s="74"/>
      <c r="J103" s="74"/>
      <c r="K103" s="74"/>
      <c r="L103" s="58"/>
      <c r="M103" s="58"/>
      <c r="N103" s="58"/>
      <c r="O103" s="58"/>
      <c r="P103" s="58"/>
      <c r="Q103" s="74"/>
      <c r="R103" s="74"/>
    </row>
    <row r="104">
      <c r="A104" s="74" t="s">
        <v>266</v>
      </c>
      <c r="B104" s="74" t="s">
        <v>2203</v>
      </c>
      <c r="C104" s="74" t="s">
        <v>2204</v>
      </c>
      <c r="D104" s="74">
        <v>330000.0</v>
      </c>
      <c r="E104" s="74">
        <v>35.1725</v>
      </c>
      <c r="F104" s="74">
        <v>33.365</v>
      </c>
      <c r="G104" s="74" t="s">
        <v>2079</v>
      </c>
      <c r="H104" s="74">
        <f t="shared" si="1"/>
        <v>1</v>
      </c>
      <c r="I104" s="74"/>
      <c r="J104" s="74"/>
      <c r="K104" s="74"/>
      <c r="L104" s="58"/>
      <c r="M104" s="58"/>
      <c r="N104" s="58"/>
      <c r="O104" s="58"/>
      <c r="P104" s="58"/>
      <c r="Q104" s="74"/>
      <c r="R104" s="74"/>
    </row>
    <row r="105">
      <c r="A105" s="74" t="s">
        <v>648</v>
      </c>
      <c r="B105" s="74" t="s">
        <v>2205</v>
      </c>
      <c r="C105" s="74" t="s">
        <v>2206</v>
      </c>
      <c r="D105" s="74">
        <v>1335084.0</v>
      </c>
      <c r="E105" s="74">
        <v>50.0875</v>
      </c>
      <c r="F105" s="74">
        <v>14.4214</v>
      </c>
      <c r="G105" s="74" t="s">
        <v>2079</v>
      </c>
      <c r="H105" s="74">
        <f t="shared" si="1"/>
        <v>1</v>
      </c>
      <c r="I105" s="74"/>
      <c r="J105" s="74"/>
      <c r="K105" s="74"/>
      <c r="L105" s="58"/>
      <c r="M105" s="58"/>
      <c r="N105" s="58"/>
      <c r="O105" s="58"/>
      <c r="P105" s="58"/>
      <c r="Q105" s="74"/>
      <c r="R105" s="74"/>
    </row>
    <row r="106">
      <c r="A106" s="74" t="s">
        <v>650</v>
      </c>
      <c r="B106" s="74" t="s">
        <v>2207</v>
      </c>
      <c r="C106" s="74" t="s">
        <v>2208</v>
      </c>
      <c r="D106" s="74">
        <v>4473101.0</v>
      </c>
      <c r="E106" s="74">
        <v>52.52</v>
      </c>
      <c r="F106" s="74">
        <v>13.405</v>
      </c>
      <c r="G106" s="74" t="s">
        <v>2079</v>
      </c>
      <c r="H106" s="74">
        <f t="shared" si="1"/>
        <v>1</v>
      </c>
      <c r="I106" s="74"/>
      <c r="J106" s="74"/>
      <c r="K106" s="74"/>
      <c r="L106" s="58"/>
      <c r="M106" s="58"/>
      <c r="N106" s="58"/>
      <c r="O106" s="58"/>
      <c r="P106" s="58"/>
      <c r="Q106" s="74"/>
      <c r="R106" s="74"/>
    </row>
    <row r="107">
      <c r="A107" s="74" t="s">
        <v>1298</v>
      </c>
      <c r="B107" s="74" t="s">
        <v>2209</v>
      </c>
      <c r="C107" s="74" t="s">
        <v>2209</v>
      </c>
      <c r="D107" s="74">
        <v>603900.0</v>
      </c>
      <c r="E107" s="74">
        <v>11.5883</v>
      </c>
      <c r="F107" s="74">
        <v>43.145</v>
      </c>
      <c r="G107" s="74" t="s">
        <v>2079</v>
      </c>
      <c r="H107" s="74">
        <f t="shared" si="1"/>
        <v>1</v>
      </c>
      <c r="I107" s="74"/>
      <c r="J107" s="74"/>
      <c r="K107" s="74"/>
      <c r="L107" s="58"/>
      <c r="M107" s="58"/>
      <c r="N107" s="58"/>
      <c r="O107" s="58"/>
      <c r="P107" s="58"/>
      <c r="Q107" s="74"/>
      <c r="R107" s="74"/>
    </row>
    <row r="108">
      <c r="A108" s="74" t="s">
        <v>1041</v>
      </c>
      <c r="B108" s="74" t="s">
        <v>2210</v>
      </c>
      <c r="C108" s="74" t="s">
        <v>2211</v>
      </c>
      <c r="D108" s="74">
        <v>1366301.0</v>
      </c>
      <c r="E108" s="74">
        <v>55.6761</v>
      </c>
      <c r="F108" s="74">
        <v>12.5683</v>
      </c>
      <c r="G108" s="74" t="s">
        <v>2079</v>
      </c>
      <c r="H108" s="74">
        <f t="shared" si="1"/>
        <v>1</v>
      </c>
      <c r="I108" s="74"/>
      <c r="J108" s="74"/>
      <c r="K108" s="74"/>
      <c r="L108" s="58"/>
      <c r="M108" s="58"/>
      <c r="N108" s="58"/>
      <c r="O108" s="58"/>
      <c r="P108" s="58"/>
      <c r="Q108" s="74"/>
      <c r="R108" s="74"/>
    </row>
    <row r="109">
      <c r="A109" s="74" t="s">
        <v>1056</v>
      </c>
      <c r="B109" s="74" t="s">
        <v>2212</v>
      </c>
      <c r="C109" s="74" t="s">
        <v>2213</v>
      </c>
      <c r="D109" s="74">
        <v>2581827.0</v>
      </c>
      <c r="E109" s="74">
        <v>18.4764</v>
      </c>
      <c r="F109" s="74">
        <v>-69.8933</v>
      </c>
      <c r="G109" s="74" t="s">
        <v>2079</v>
      </c>
      <c r="H109" s="74">
        <f t="shared" si="1"/>
        <v>1</v>
      </c>
      <c r="I109" s="74"/>
      <c r="J109" s="74"/>
      <c r="K109" s="74"/>
      <c r="L109" s="58"/>
      <c r="M109" s="58"/>
      <c r="N109" s="58"/>
      <c r="O109" s="58"/>
      <c r="P109" s="58"/>
      <c r="Q109" s="74"/>
      <c r="R109" s="74"/>
    </row>
    <row r="110">
      <c r="A110" s="74" t="s">
        <v>282</v>
      </c>
      <c r="B110" s="74" t="s">
        <v>2214</v>
      </c>
      <c r="C110" s="74" t="s">
        <v>2215</v>
      </c>
      <c r="D110" s="74">
        <v>3415811.0</v>
      </c>
      <c r="E110" s="74">
        <v>36.7539</v>
      </c>
      <c r="F110" s="74">
        <v>3.0589</v>
      </c>
      <c r="G110" s="74" t="s">
        <v>2079</v>
      </c>
      <c r="H110" s="74">
        <f t="shared" si="1"/>
        <v>1</v>
      </c>
      <c r="I110" s="74"/>
      <c r="J110" s="74"/>
      <c r="K110" s="74"/>
      <c r="L110" s="58"/>
      <c r="M110" s="58"/>
      <c r="N110" s="58"/>
      <c r="O110" s="58"/>
      <c r="P110" s="58"/>
      <c r="Q110" s="74"/>
      <c r="R110" s="74"/>
    </row>
    <row r="111">
      <c r="A111" s="74" t="s">
        <v>520</v>
      </c>
      <c r="B111" s="74" t="s">
        <v>2216</v>
      </c>
      <c r="C111" s="74" t="s">
        <v>2217</v>
      </c>
      <c r="D111" s="74">
        <v>2723665.0</v>
      </c>
      <c r="E111" s="74">
        <v>-2.19</v>
      </c>
      <c r="F111" s="74">
        <v>-79.8875</v>
      </c>
      <c r="G111" s="74" t="s">
        <v>2079</v>
      </c>
      <c r="H111" s="74">
        <f t="shared" si="1"/>
        <v>1</v>
      </c>
      <c r="I111" s="74"/>
      <c r="J111" s="74"/>
      <c r="K111" s="74"/>
      <c r="L111" s="58"/>
      <c r="M111" s="58"/>
      <c r="N111" s="58"/>
      <c r="O111" s="58"/>
      <c r="P111" s="58"/>
      <c r="Q111" s="74"/>
      <c r="R111" s="74"/>
    </row>
    <row r="112">
      <c r="A112" s="74" t="s">
        <v>267</v>
      </c>
      <c r="B112" s="74" t="s">
        <v>2218</v>
      </c>
      <c r="C112" s="74" t="s">
        <v>2219</v>
      </c>
      <c r="D112" s="74">
        <v>2.0296E7</v>
      </c>
      <c r="E112" s="74">
        <v>30.0444</v>
      </c>
      <c r="F112" s="74">
        <v>31.2358</v>
      </c>
      <c r="G112" s="74" t="s">
        <v>2079</v>
      </c>
      <c r="H112" s="74">
        <f t="shared" si="1"/>
        <v>1</v>
      </c>
      <c r="I112" s="74"/>
      <c r="J112" s="74"/>
      <c r="K112" s="74"/>
      <c r="L112" s="58"/>
      <c r="M112" s="58"/>
      <c r="N112" s="58"/>
      <c r="O112" s="58"/>
      <c r="P112" s="58"/>
      <c r="Q112" s="74"/>
      <c r="R112" s="74"/>
    </row>
    <row r="113">
      <c r="A113" s="74" t="s">
        <v>1064</v>
      </c>
      <c r="B113" s="74" t="s">
        <v>2220</v>
      </c>
      <c r="C113" s="74" t="s">
        <v>2221</v>
      </c>
      <c r="D113" s="74">
        <v>963000.0</v>
      </c>
      <c r="E113" s="74">
        <v>15.3228</v>
      </c>
      <c r="F113" s="74">
        <v>38.925</v>
      </c>
      <c r="G113" s="74" t="s">
        <v>2079</v>
      </c>
      <c r="H113" s="74">
        <f t="shared" si="1"/>
        <v>1</v>
      </c>
      <c r="I113" s="74"/>
      <c r="J113" s="74"/>
      <c r="K113" s="74"/>
      <c r="L113" s="58"/>
      <c r="M113" s="58"/>
      <c r="N113" s="58"/>
      <c r="O113" s="58"/>
      <c r="P113" s="58"/>
      <c r="Q113" s="74"/>
      <c r="R113" s="74"/>
    </row>
    <row r="114">
      <c r="A114" s="74" t="s">
        <v>1416</v>
      </c>
      <c r="B114" s="74" t="s">
        <v>2222</v>
      </c>
      <c r="C114" s="74" t="s">
        <v>2223</v>
      </c>
      <c r="D114" s="74">
        <v>217732.0</v>
      </c>
      <c r="E114" s="74">
        <v>27.1536</v>
      </c>
      <c r="F114" s="74">
        <v>-13.2033</v>
      </c>
      <c r="G114" s="74" t="s">
        <v>2079</v>
      </c>
      <c r="H114" s="74">
        <f t="shared" si="1"/>
        <v>1</v>
      </c>
      <c r="I114" s="74"/>
      <c r="J114" s="74"/>
      <c r="K114" s="74"/>
    </row>
    <row r="115">
      <c r="A115" s="74" t="s">
        <v>283</v>
      </c>
      <c r="B115" s="74" t="s">
        <v>2224</v>
      </c>
      <c r="C115" s="74" t="s">
        <v>2225</v>
      </c>
      <c r="D115" s="74">
        <v>6211000.0</v>
      </c>
      <c r="E115" s="74">
        <v>40.4169</v>
      </c>
      <c r="F115" s="74">
        <v>-3.7033</v>
      </c>
      <c r="G115" s="74" t="s">
        <v>2079</v>
      </c>
      <c r="H115" s="74">
        <f t="shared" si="1"/>
        <v>1</v>
      </c>
      <c r="I115" s="74"/>
      <c r="J115" s="74"/>
      <c r="K115" s="74"/>
      <c r="L115" s="58"/>
      <c r="M115" s="58"/>
      <c r="N115" s="58"/>
      <c r="O115" s="58"/>
      <c r="P115" s="58"/>
      <c r="Q115" s="74"/>
      <c r="R115" s="74"/>
    </row>
    <row r="116">
      <c r="A116" s="74" t="s">
        <v>1070</v>
      </c>
      <c r="B116" s="74" t="s">
        <v>2226</v>
      </c>
      <c r="C116" s="74" t="s">
        <v>2227</v>
      </c>
      <c r="D116" s="74">
        <v>438341.0</v>
      </c>
      <c r="E116" s="74">
        <v>59.4372</v>
      </c>
      <c r="F116" s="74">
        <v>24.7453</v>
      </c>
      <c r="G116" s="74" t="s">
        <v>2079</v>
      </c>
      <c r="H116" s="74">
        <f t="shared" si="1"/>
        <v>1</v>
      </c>
      <c r="I116" s="74"/>
      <c r="J116" s="74"/>
      <c r="K116" s="74"/>
      <c r="L116" s="58"/>
      <c r="M116" s="58"/>
      <c r="N116" s="58"/>
      <c r="O116" s="78"/>
      <c r="P116" s="58"/>
      <c r="Q116" s="74"/>
      <c r="R116" s="74"/>
    </row>
    <row r="117">
      <c r="A117" s="74" t="s">
        <v>296</v>
      </c>
      <c r="B117" s="74" t="s">
        <v>2228</v>
      </c>
      <c r="C117" s="74" t="s">
        <v>2229</v>
      </c>
      <c r="D117" s="74">
        <v>3041002.0</v>
      </c>
      <c r="E117" s="74">
        <v>9.03</v>
      </c>
      <c r="F117" s="74">
        <v>38.74</v>
      </c>
      <c r="G117" s="74" t="s">
        <v>2079</v>
      </c>
      <c r="H117" s="74">
        <f t="shared" si="1"/>
        <v>1</v>
      </c>
      <c r="I117" s="74"/>
      <c r="J117" s="74"/>
      <c r="K117" s="74"/>
      <c r="L117" s="58"/>
      <c r="M117" s="58"/>
      <c r="N117" s="58"/>
      <c r="O117" s="58"/>
      <c r="P117" s="58"/>
      <c r="Q117" s="74"/>
      <c r="R117" s="74"/>
    </row>
    <row r="118">
      <c r="A118" s="74" t="s">
        <v>1071</v>
      </c>
      <c r="B118" s="74" t="s">
        <v>2230</v>
      </c>
      <c r="C118" s="74" t="s">
        <v>2231</v>
      </c>
      <c r="D118" s="74">
        <v>1268296.0</v>
      </c>
      <c r="E118" s="74">
        <v>60.1708</v>
      </c>
      <c r="F118" s="74">
        <v>24.9375</v>
      </c>
      <c r="G118" s="74" t="s">
        <v>2079</v>
      </c>
      <c r="H118" s="74">
        <f t="shared" si="1"/>
        <v>1</v>
      </c>
      <c r="I118" s="74"/>
      <c r="J118" s="74"/>
      <c r="K118" s="74"/>
      <c r="L118" s="58"/>
      <c r="M118" s="58"/>
      <c r="N118" s="58"/>
      <c r="O118" s="58"/>
      <c r="P118" s="58"/>
      <c r="Q118" s="74"/>
      <c r="R118" s="74"/>
    </row>
    <row r="119">
      <c r="A119" s="74" t="s">
        <v>669</v>
      </c>
      <c r="B119" s="74" t="s">
        <v>2232</v>
      </c>
      <c r="C119" s="74" t="s">
        <v>2233</v>
      </c>
      <c r="D119" s="74">
        <v>1.106E7</v>
      </c>
      <c r="E119" s="74">
        <v>48.8567</v>
      </c>
      <c r="F119" s="74">
        <v>2.3522</v>
      </c>
      <c r="G119" s="74" t="s">
        <v>2079</v>
      </c>
      <c r="H119" s="74">
        <f t="shared" si="1"/>
        <v>1</v>
      </c>
      <c r="I119" s="74"/>
      <c r="J119" s="74"/>
      <c r="K119" s="74"/>
      <c r="L119" s="58"/>
      <c r="M119" s="58"/>
      <c r="N119" s="58"/>
      <c r="O119" s="58"/>
      <c r="P119" s="58"/>
      <c r="Q119" s="74"/>
      <c r="R119" s="74"/>
    </row>
    <row r="120">
      <c r="A120" s="74" t="s">
        <v>1282</v>
      </c>
      <c r="B120" s="74" t="s">
        <v>2234</v>
      </c>
      <c r="C120" s="74" t="s">
        <v>2235</v>
      </c>
      <c r="D120" s="74">
        <v>797003.0</v>
      </c>
      <c r="E120" s="74">
        <v>0.3903</v>
      </c>
      <c r="F120" s="74">
        <v>9.4542</v>
      </c>
      <c r="G120" s="74" t="s">
        <v>2079</v>
      </c>
      <c r="H120" s="74">
        <f t="shared" si="1"/>
        <v>1</v>
      </c>
      <c r="I120" s="74"/>
      <c r="J120" s="74"/>
      <c r="K120" s="74"/>
      <c r="L120" s="58"/>
      <c r="M120" s="58"/>
      <c r="N120" s="58"/>
      <c r="O120" s="58"/>
      <c r="P120" s="58"/>
      <c r="Q120" s="74"/>
      <c r="R120" s="74"/>
    </row>
    <row r="121">
      <c r="A121" s="74" t="s">
        <v>671</v>
      </c>
      <c r="B121" s="74" t="s">
        <v>2236</v>
      </c>
      <c r="C121" s="74" t="s">
        <v>2237</v>
      </c>
      <c r="D121" s="74">
        <v>1.1262E7</v>
      </c>
      <c r="E121" s="74">
        <v>51.5072</v>
      </c>
      <c r="F121" s="74">
        <v>-0.1275</v>
      </c>
      <c r="G121" s="74" t="s">
        <v>2079</v>
      </c>
      <c r="H121" s="74">
        <f t="shared" si="1"/>
        <v>1</v>
      </c>
      <c r="I121" s="74"/>
      <c r="J121" s="74"/>
      <c r="K121" s="74"/>
      <c r="L121" s="58"/>
      <c r="M121" s="58"/>
      <c r="N121" s="58"/>
      <c r="O121" s="58"/>
      <c r="P121" s="58"/>
      <c r="Q121" s="74"/>
      <c r="R121" s="74"/>
    </row>
    <row r="122">
      <c r="A122" s="74" t="s">
        <v>73</v>
      </c>
      <c r="B122" s="74" t="s">
        <v>2238</v>
      </c>
      <c r="C122" s="74" t="s">
        <v>2239</v>
      </c>
      <c r="D122" s="74">
        <v>1118035.0</v>
      </c>
      <c r="E122" s="74">
        <v>41.7225</v>
      </c>
      <c r="F122" s="74">
        <v>44.7925</v>
      </c>
      <c r="G122" s="74" t="s">
        <v>2079</v>
      </c>
      <c r="H122" s="74">
        <f t="shared" si="1"/>
        <v>1</v>
      </c>
      <c r="I122" s="74"/>
      <c r="J122" s="74"/>
      <c r="K122" s="74"/>
      <c r="L122" s="58"/>
      <c r="M122" s="58"/>
      <c r="N122" s="58"/>
      <c r="O122" s="58"/>
      <c r="P122" s="58"/>
      <c r="Q122" s="74"/>
      <c r="R122" s="74"/>
    </row>
    <row r="123">
      <c r="A123" s="74" t="s">
        <v>1101</v>
      </c>
      <c r="B123" s="74" t="s">
        <v>2240</v>
      </c>
      <c r="C123" s="74" t="s">
        <v>2241</v>
      </c>
      <c r="D123" s="74">
        <v>2388000.0</v>
      </c>
      <c r="E123" s="74">
        <v>5.55</v>
      </c>
      <c r="F123" s="74">
        <v>-0.2</v>
      </c>
      <c r="G123" s="74" t="s">
        <v>2079</v>
      </c>
      <c r="H123" s="74">
        <f t="shared" si="1"/>
        <v>1</v>
      </c>
      <c r="I123" s="74"/>
      <c r="J123" s="74"/>
      <c r="K123" s="74"/>
      <c r="L123" s="58"/>
      <c r="M123" s="58"/>
      <c r="N123" s="58"/>
      <c r="O123" s="58"/>
      <c r="P123" s="58"/>
      <c r="Q123" s="58"/>
      <c r="R123" s="58"/>
    </row>
    <row r="124">
      <c r="A124" s="74" t="s">
        <v>1394</v>
      </c>
      <c r="B124" s="74" t="s">
        <v>2242</v>
      </c>
      <c r="C124" s="74" t="s">
        <v>2243</v>
      </c>
      <c r="D124" s="74">
        <v>1667864.0</v>
      </c>
      <c r="E124" s="74">
        <v>9.5092</v>
      </c>
      <c r="F124" s="74">
        <v>-13.7122</v>
      </c>
      <c r="G124" s="74" t="s">
        <v>2079</v>
      </c>
      <c r="H124" s="74">
        <f t="shared" si="1"/>
        <v>1</v>
      </c>
      <c r="I124" s="74"/>
      <c r="J124" s="74"/>
      <c r="K124" s="74"/>
      <c r="L124" s="58"/>
      <c r="M124" s="58"/>
      <c r="N124" s="58"/>
      <c r="O124" s="58"/>
      <c r="P124" s="58"/>
      <c r="Q124" s="58"/>
      <c r="R124" s="76"/>
    </row>
    <row r="125">
      <c r="A125" s="74" t="s">
        <v>1454</v>
      </c>
      <c r="B125" s="74" t="s">
        <v>2244</v>
      </c>
      <c r="C125" s="74" t="s">
        <v>2245</v>
      </c>
      <c r="D125" s="74">
        <v>413397.0</v>
      </c>
      <c r="E125" s="74">
        <v>13.4531</v>
      </c>
      <c r="F125" s="74">
        <v>-16.5775</v>
      </c>
      <c r="G125" s="74" t="s">
        <v>2079</v>
      </c>
      <c r="H125" s="74">
        <f t="shared" si="1"/>
        <v>1</v>
      </c>
      <c r="I125" s="74"/>
      <c r="J125" s="74"/>
      <c r="K125" s="74"/>
      <c r="L125" s="58"/>
      <c r="M125" s="58"/>
      <c r="N125" s="58"/>
      <c r="O125" s="58"/>
      <c r="P125" s="58"/>
      <c r="Q125" s="58"/>
      <c r="R125" s="76"/>
    </row>
    <row r="126">
      <c r="A126" s="74" t="s">
        <v>1448</v>
      </c>
      <c r="B126" s="74" t="s">
        <v>2246</v>
      </c>
      <c r="C126" s="74" t="s">
        <v>2247</v>
      </c>
      <c r="D126" s="74">
        <v>492004.0</v>
      </c>
      <c r="E126" s="74">
        <v>11.85</v>
      </c>
      <c r="F126" s="74">
        <v>-15.5667</v>
      </c>
      <c r="G126" s="74" t="s">
        <v>2079</v>
      </c>
      <c r="H126" s="74">
        <f t="shared" si="1"/>
        <v>1</v>
      </c>
      <c r="I126" s="74"/>
      <c r="J126" s="74"/>
      <c r="K126" s="74"/>
      <c r="L126" s="58"/>
      <c r="M126" s="58"/>
      <c r="N126" s="58"/>
      <c r="O126" s="58"/>
      <c r="P126" s="58"/>
      <c r="Q126" s="58"/>
      <c r="R126" s="76"/>
    </row>
    <row r="127">
      <c r="A127" s="74" t="s">
        <v>1286</v>
      </c>
      <c r="B127" s="74" t="s">
        <v>2248</v>
      </c>
      <c r="C127" s="74" t="s">
        <v>2249</v>
      </c>
      <c r="D127" s="74">
        <v>250770.0</v>
      </c>
      <c r="E127" s="74">
        <v>1.865</v>
      </c>
      <c r="F127" s="74">
        <v>9.77</v>
      </c>
      <c r="G127" s="74" t="s">
        <v>2079</v>
      </c>
      <c r="H127" s="74">
        <f t="shared" si="1"/>
        <v>1</v>
      </c>
      <c r="I127" s="74"/>
      <c r="J127" s="74"/>
      <c r="K127" s="74"/>
      <c r="L127" s="58"/>
      <c r="M127" s="58"/>
      <c r="N127" s="58"/>
      <c r="O127" s="58"/>
      <c r="P127" s="58"/>
      <c r="R127" s="77"/>
    </row>
    <row r="128">
      <c r="A128" s="74" t="s">
        <v>270</v>
      </c>
      <c r="B128" s="74" t="s">
        <v>2250</v>
      </c>
      <c r="C128" s="74" t="s">
        <v>2251</v>
      </c>
      <c r="D128" s="74">
        <v>3041131.0</v>
      </c>
      <c r="E128" s="74">
        <v>37.9842</v>
      </c>
      <c r="F128" s="74">
        <v>23.7281</v>
      </c>
      <c r="G128" s="74" t="s">
        <v>2079</v>
      </c>
      <c r="H128" s="74">
        <f t="shared" si="1"/>
        <v>1</v>
      </c>
      <c r="I128" s="74"/>
      <c r="J128" s="74"/>
      <c r="K128" s="74"/>
      <c r="L128" s="58"/>
      <c r="M128" s="74"/>
      <c r="N128" s="58"/>
      <c r="O128" s="58"/>
      <c r="P128" s="58"/>
      <c r="R128" s="77"/>
    </row>
    <row r="129">
      <c r="A129" s="74" t="s">
        <v>305</v>
      </c>
      <c r="B129" s="74" t="s">
        <v>2252</v>
      </c>
      <c r="C129" s="74" t="s">
        <v>2253</v>
      </c>
      <c r="D129" s="74">
        <v>18326.0</v>
      </c>
      <c r="E129" s="74">
        <v>60.27083225</v>
      </c>
      <c r="F129" s="74">
        <v>-44.72083045</v>
      </c>
      <c r="G129" s="74" t="s">
        <v>2079</v>
      </c>
      <c r="H129" s="74">
        <f t="shared" si="1"/>
        <v>1</v>
      </c>
      <c r="I129" s="74"/>
      <c r="J129" s="74"/>
      <c r="K129" s="74"/>
      <c r="L129" s="58"/>
      <c r="M129" s="58"/>
      <c r="N129" s="58"/>
      <c r="O129" s="58"/>
      <c r="P129" s="58"/>
      <c r="Q129" s="74"/>
      <c r="R129" s="74"/>
    </row>
    <row r="130">
      <c r="A130" s="74" t="s">
        <v>712</v>
      </c>
      <c r="B130" s="74" t="s">
        <v>2254</v>
      </c>
      <c r="C130" s="74" t="s">
        <v>2255</v>
      </c>
      <c r="D130" s="74">
        <v>2934841.0</v>
      </c>
      <c r="E130" s="74">
        <v>14.6099</v>
      </c>
      <c r="F130" s="74">
        <v>-90.5252</v>
      </c>
      <c r="G130" s="74" t="s">
        <v>2079</v>
      </c>
      <c r="H130" s="74">
        <f t="shared" si="1"/>
        <v>1</v>
      </c>
      <c r="I130" s="74"/>
      <c r="J130" s="74"/>
      <c r="K130" s="74"/>
      <c r="L130" s="58"/>
      <c r="M130" s="58"/>
      <c r="N130" s="58"/>
      <c r="O130" s="58"/>
      <c r="P130" s="78"/>
      <c r="Q130" s="74"/>
      <c r="R130" s="74"/>
    </row>
    <row r="131">
      <c r="A131" s="74" t="s">
        <v>539</v>
      </c>
      <c r="B131" s="74" t="s">
        <v>2256</v>
      </c>
      <c r="C131" s="74" t="s">
        <v>2257</v>
      </c>
      <c r="D131" s="74">
        <v>61550.0</v>
      </c>
      <c r="E131" s="74">
        <v>4.933</v>
      </c>
      <c r="F131" s="74">
        <v>-52.33</v>
      </c>
      <c r="G131" s="74" t="s">
        <v>2079</v>
      </c>
      <c r="H131" s="74">
        <f t="shared" si="1"/>
        <v>1</v>
      </c>
      <c r="I131" s="74"/>
      <c r="J131" s="74"/>
      <c r="K131" s="74"/>
      <c r="L131" s="58"/>
      <c r="M131" s="58"/>
      <c r="N131" s="58"/>
      <c r="O131" s="58"/>
      <c r="P131" s="58"/>
      <c r="Q131" s="74"/>
      <c r="R131" s="74"/>
    </row>
    <row r="132">
      <c r="A132" s="74" t="s">
        <v>542</v>
      </c>
      <c r="B132" s="74" t="s">
        <v>2258</v>
      </c>
      <c r="C132" s="74" t="s">
        <v>2259</v>
      </c>
      <c r="D132" s="74">
        <v>200500.0</v>
      </c>
      <c r="E132" s="74">
        <v>6.8058</v>
      </c>
      <c r="F132" s="74">
        <v>-58.1508</v>
      </c>
      <c r="G132" s="74" t="s">
        <v>2079</v>
      </c>
      <c r="H132" s="74">
        <f t="shared" si="1"/>
        <v>1</v>
      </c>
      <c r="I132" s="74"/>
      <c r="J132" s="74"/>
      <c r="K132" s="74"/>
      <c r="L132" s="58"/>
      <c r="M132" s="58"/>
      <c r="N132" s="58"/>
      <c r="O132" s="58"/>
      <c r="P132" s="58"/>
      <c r="Q132" s="74"/>
      <c r="R132" s="74"/>
    </row>
    <row r="133">
      <c r="A133" s="74" t="s">
        <v>1108</v>
      </c>
      <c r="B133" s="74" t="s">
        <v>2260</v>
      </c>
      <c r="C133" s="74" t="s">
        <v>2261</v>
      </c>
      <c r="D133" s="74">
        <v>1682725.0</v>
      </c>
      <c r="E133" s="74">
        <v>14.1</v>
      </c>
      <c r="F133" s="74">
        <v>-87.2167</v>
      </c>
      <c r="G133" s="74" t="s">
        <v>2079</v>
      </c>
      <c r="H133" s="74">
        <f t="shared" si="1"/>
        <v>1</v>
      </c>
      <c r="I133" s="74"/>
      <c r="J133" s="74"/>
      <c r="K133" s="74"/>
      <c r="L133" s="58"/>
      <c r="M133" s="58"/>
      <c r="N133" s="58"/>
      <c r="O133" s="58"/>
      <c r="P133" s="58"/>
      <c r="Q133" s="74"/>
      <c r="R133" s="74"/>
    </row>
    <row r="134">
      <c r="A134" s="74" t="s">
        <v>685</v>
      </c>
      <c r="B134" s="74" t="s">
        <v>2262</v>
      </c>
      <c r="C134" s="74" t="s">
        <v>2263</v>
      </c>
      <c r="D134" s="74">
        <v>809268.0</v>
      </c>
      <c r="E134" s="74">
        <v>45.8167</v>
      </c>
      <c r="F134" s="74">
        <v>15.9833</v>
      </c>
      <c r="G134" s="74" t="s">
        <v>2079</v>
      </c>
      <c r="H134" s="74">
        <f t="shared" si="1"/>
        <v>1</v>
      </c>
      <c r="I134" s="74"/>
      <c r="J134" s="74"/>
      <c r="K134" s="74"/>
      <c r="L134" s="58"/>
      <c r="M134" s="58"/>
      <c r="N134" s="58"/>
      <c r="O134" s="58"/>
      <c r="P134" s="58"/>
      <c r="Q134" s="74"/>
      <c r="R134" s="74"/>
    </row>
    <row r="135">
      <c r="A135" s="74" t="s">
        <v>1057</v>
      </c>
      <c r="B135" s="74" t="s">
        <v>2264</v>
      </c>
      <c r="C135" s="74" t="s">
        <v>2265</v>
      </c>
      <c r="D135" s="74">
        <v>2773553.0</v>
      </c>
      <c r="E135" s="74">
        <v>18.5333</v>
      </c>
      <c r="F135" s="74">
        <v>-72.3333</v>
      </c>
      <c r="G135" s="74" t="s">
        <v>2079</v>
      </c>
      <c r="H135" s="74">
        <f t="shared" si="1"/>
        <v>1</v>
      </c>
      <c r="I135" s="74"/>
      <c r="J135" s="74"/>
      <c r="K135" s="74"/>
      <c r="L135" s="58"/>
      <c r="M135" s="58"/>
      <c r="N135" s="58"/>
      <c r="O135" s="58"/>
      <c r="P135" s="58"/>
      <c r="Q135" s="74"/>
      <c r="R135" s="74"/>
    </row>
    <row r="136">
      <c r="A136" s="74" t="s">
        <v>653</v>
      </c>
      <c r="B136" s="74" t="s">
        <v>2266</v>
      </c>
      <c r="C136" s="74" t="s">
        <v>2267</v>
      </c>
      <c r="D136" s="74">
        <v>2997958.0</v>
      </c>
      <c r="E136" s="74">
        <v>47.4925</v>
      </c>
      <c r="F136" s="74">
        <v>19.0514</v>
      </c>
      <c r="G136" s="74" t="s">
        <v>2079</v>
      </c>
      <c r="H136" s="74">
        <f t="shared" si="1"/>
        <v>1</v>
      </c>
      <c r="I136" s="74"/>
      <c r="J136" s="74"/>
      <c r="K136" s="74"/>
      <c r="L136" s="58"/>
      <c r="M136" s="58"/>
      <c r="N136" s="58"/>
      <c r="O136" s="58"/>
      <c r="P136" s="58"/>
      <c r="Q136" s="74"/>
      <c r="R136" s="74"/>
    </row>
    <row r="137">
      <c r="A137" s="74" t="s">
        <v>2003</v>
      </c>
      <c r="B137" s="74" t="s">
        <v>2268</v>
      </c>
      <c r="C137" s="74" t="s">
        <v>2269</v>
      </c>
      <c r="D137" s="74">
        <v>3.3756E7</v>
      </c>
      <c r="E137" s="74">
        <v>-6.175</v>
      </c>
      <c r="F137" s="74">
        <v>106.8275</v>
      </c>
      <c r="G137" s="74" t="s">
        <v>2079</v>
      </c>
      <c r="H137" s="74">
        <f t="shared" si="1"/>
        <v>1</v>
      </c>
      <c r="I137" s="74"/>
      <c r="J137" s="74"/>
      <c r="K137" s="74"/>
      <c r="L137" s="58"/>
      <c r="M137" s="58"/>
      <c r="N137" s="58"/>
      <c r="O137" s="58"/>
      <c r="P137" s="58"/>
      <c r="Q137" s="74"/>
      <c r="R137" s="74"/>
    </row>
    <row r="138">
      <c r="A138" s="74" t="s">
        <v>110</v>
      </c>
      <c r="B138" s="74" t="s">
        <v>2268</v>
      </c>
      <c r="C138" s="74" t="s">
        <v>2269</v>
      </c>
      <c r="D138" s="74">
        <v>3.3756E7</v>
      </c>
      <c r="E138" s="74">
        <v>-6.175</v>
      </c>
      <c r="F138" s="74">
        <v>106.8275</v>
      </c>
      <c r="G138" s="74" t="s">
        <v>2079</v>
      </c>
      <c r="H138" s="74">
        <f t="shared" si="1"/>
        <v>1</v>
      </c>
      <c r="I138" s="74"/>
      <c r="J138" s="74"/>
      <c r="K138" s="74"/>
      <c r="L138" s="58"/>
      <c r="M138" s="58"/>
      <c r="N138" s="58"/>
      <c r="O138" s="58"/>
      <c r="P138" s="58"/>
      <c r="Q138" s="74"/>
      <c r="R138" s="74"/>
    </row>
    <row r="139">
      <c r="A139" s="74" t="s">
        <v>111</v>
      </c>
      <c r="B139" s="74" t="s">
        <v>2268</v>
      </c>
      <c r="C139" s="74" t="s">
        <v>2270</v>
      </c>
      <c r="D139" s="74">
        <v>753370.0</v>
      </c>
      <c r="E139" s="74">
        <v>-0.5</v>
      </c>
      <c r="F139" s="74">
        <v>117.1378</v>
      </c>
      <c r="G139" s="74" t="s">
        <v>2079</v>
      </c>
      <c r="H139" s="74">
        <f t="shared" si="1"/>
        <v>1</v>
      </c>
      <c r="I139" s="74"/>
      <c r="J139" s="74"/>
      <c r="K139" s="74"/>
      <c r="L139" s="58"/>
      <c r="M139" s="58"/>
      <c r="N139" s="58"/>
      <c r="O139" s="58"/>
      <c r="P139" s="58"/>
      <c r="Q139" s="74"/>
      <c r="R139" s="74"/>
    </row>
    <row r="140">
      <c r="A140" s="74" t="s">
        <v>125</v>
      </c>
      <c r="B140" s="74" t="s">
        <v>2268</v>
      </c>
      <c r="C140" s="74" t="s">
        <v>2271</v>
      </c>
      <c r="D140" s="74">
        <v>372249.0</v>
      </c>
      <c r="E140" s="74">
        <v>-3.7</v>
      </c>
      <c r="F140" s="74">
        <v>128.1667</v>
      </c>
      <c r="G140" s="74" t="s">
        <v>2079</v>
      </c>
      <c r="H140" s="74">
        <f t="shared" si="1"/>
        <v>1</v>
      </c>
      <c r="I140" s="74"/>
      <c r="J140" s="74"/>
      <c r="K140" s="74"/>
      <c r="L140" s="58"/>
      <c r="M140" s="58"/>
      <c r="N140" s="58"/>
      <c r="O140" s="58"/>
      <c r="P140" s="58"/>
      <c r="Q140" s="74"/>
      <c r="R140" s="74"/>
    </row>
    <row r="141">
      <c r="A141" s="74" t="s">
        <v>114</v>
      </c>
      <c r="B141" s="74" t="s">
        <v>2268</v>
      </c>
      <c r="C141" s="74" t="s">
        <v>2272</v>
      </c>
      <c r="D141" s="74">
        <v>1779122.0</v>
      </c>
      <c r="E141" s="74">
        <v>-8.65</v>
      </c>
      <c r="F141" s="74">
        <v>115.2167</v>
      </c>
      <c r="G141" s="74" t="s">
        <v>2079</v>
      </c>
      <c r="H141" s="74">
        <f t="shared" si="1"/>
        <v>1</v>
      </c>
      <c r="I141" s="74"/>
      <c r="J141" s="74"/>
      <c r="K141" s="74"/>
      <c r="L141" s="58"/>
      <c r="M141" s="58"/>
      <c r="N141" s="58"/>
      <c r="O141" s="58"/>
      <c r="P141" s="58"/>
      <c r="Q141" s="74"/>
      <c r="R141" s="74"/>
    </row>
    <row r="142">
      <c r="A142" s="74" t="s">
        <v>126</v>
      </c>
      <c r="B142" s="74" t="s">
        <v>2268</v>
      </c>
      <c r="C142" s="74" t="s">
        <v>2273</v>
      </c>
      <c r="D142" s="74">
        <v>413283.0</v>
      </c>
      <c r="E142" s="74">
        <v>-2.533</v>
      </c>
      <c r="F142" s="74">
        <v>140.717</v>
      </c>
      <c r="G142" s="74" t="s">
        <v>2079</v>
      </c>
      <c r="H142" s="74">
        <f t="shared" si="1"/>
        <v>1</v>
      </c>
      <c r="I142" s="74"/>
      <c r="J142" s="74"/>
      <c r="K142" s="74"/>
      <c r="L142" s="58"/>
      <c r="M142" s="58"/>
      <c r="N142" s="58"/>
      <c r="O142" s="58"/>
      <c r="P142" s="58"/>
      <c r="Q142" s="74"/>
      <c r="R142" s="74"/>
    </row>
    <row r="143">
      <c r="A143" s="74" t="s">
        <v>118</v>
      </c>
      <c r="B143" s="74" t="s">
        <v>2268</v>
      </c>
      <c r="C143" s="74" t="s">
        <v>2274</v>
      </c>
      <c r="D143" s="74">
        <v>1338663.0</v>
      </c>
      <c r="E143" s="74">
        <v>-5.1619</v>
      </c>
      <c r="F143" s="74">
        <v>119.4362</v>
      </c>
      <c r="G143" s="74" t="s">
        <v>2079</v>
      </c>
      <c r="H143" s="74">
        <f t="shared" si="1"/>
        <v>1</v>
      </c>
      <c r="I143" s="74"/>
      <c r="J143" s="74"/>
      <c r="K143" s="74"/>
      <c r="L143" s="58"/>
      <c r="M143" s="58"/>
      <c r="N143" s="58"/>
      <c r="O143" s="78"/>
      <c r="P143" s="58"/>
      <c r="Q143" s="74"/>
      <c r="R143" s="74"/>
    </row>
    <row r="144">
      <c r="A144" s="74" t="s">
        <v>116</v>
      </c>
      <c r="B144" s="74" t="s">
        <v>2268</v>
      </c>
      <c r="C144" s="74" t="s">
        <v>2275</v>
      </c>
      <c r="D144" s="74">
        <v>3632000.0</v>
      </c>
      <c r="E144" s="74">
        <v>3.5894</v>
      </c>
      <c r="F144" s="74">
        <v>98.6739</v>
      </c>
      <c r="G144" s="74" t="s">
        <v>2079</v>
      </c>
      <c r="H144" s="74">
        <f t="shared" si="1"/>
        <v>1</v>
      </c>
      <c r="I144" s="74"/>
      <c r="J144" s="74"/>
      <c r="K144" s="74"/>
      <c r="L144" s="58"/>
      <c r="M144" s="58"/>
      <c r="N144" s="58"/>
      <c r="O144" s="58"/>
      <c r="P144" s="58"/>
      <c r="Q144" s="74"/>
      <c r="R144" s="74"/>
    </row>
    <row r="145">
      <c r="A145" s="74" t="s">
        <v>2005</v>
      </c>
      <c r="B145" s="74" t="s">
        <v>2276</v>
      </c>
      <c r="C145" s="74" t="s">
        <v>2277</v>
      </c>
      <c r="D145" s="74">
        <v>3.2226E7</v>
      </c>
      <c r="E145" s="74">
        <v>28.61</v>
      </c>
      <c r="F145" s="74">
        <v>77.23</v>
      </c>
      <c r="G145" s="74" t="s">
        <v>2079</v>
      </c>
      <c r="H145" s="74">
        <f t="shared" si="1"/>
        <v>1</v>
      </c>
      <c r="I145" s="74"/>
      <c r="J145" s="74"/>
      <c r="K145" s="74"/>
      <c r="L145" s="58"/>
      <c r="M145" s="58"/>
      <c r="N145" s="58"/>
      <c r="O145" s="58"/>
      <c r="P145" s="58"/>
      <c r="Q145" s="74"/>
      <c r="R145" s="74"/>
    </row>
    <row r="146">
      <c r="A146" s="74" t="s">
        <v>86</v>
      </c>
      <c r="B146" s="74" t="s">
        <v>2276</v>
      </c>
      <c r="C146" s="74" t="s">
        <v>2278</v>
      </c>
      <c r="D146" s="74">
        <v>1.8502E7</v>
      </c>
      <c r="E146" s="74">
        <v>22.5675</v>
      </c>
      <c r="F146" s="74">
        <v>88.37</v>
      </c>
      <c r="G146" s="74" t="s">
        <v>2079</v>
      </c>
      <c r="H146" s="74">
        <f t="shared" si="1"/>
        <v>1</v>
      </c>
      <c r="I146" s="74"/>
      <c r="J146" s="74"/>
      <c r="K146" s="74"/>
      <c r="L146" s="58"/>
      <c r="M146" s="58"/>
      <c r="N146" s="58"/>
      <c r="O146" s="58"/>
      <c r="P146" s="58"/>
      <c r="Q146" s="74"/>
      <c r="R146" s="74"/>
    </row>
    <row r="147">
      <c r="A147" s="74" t="s">
        <v>91</v>
      </c>
      <c r="B147" s="74" t="s">
        <v>2276</v>
      </c>
      <c r="C147" s="74" t="s">
        <v>2279</v>
      </c>
      <c r="D147" s="74">
        <v>1116267.0</v>
      </c>
      <c r="E147" s="74">
        <v>26.1722</v>
      </c>
      <c r="F147" s="74">
        <v>91.7458</v>
      </c>
      <c r="G147" s="74" t="s">
        <v>2079</v>
      </c>
      <c r="H147" s="74">
        <f t="shared" si="1"/>
        <v>1</v>
      </c>
      <c r="I147" s="74"/>
      <c r="J147" s="74"/>
      <c r="K147" s="74"/>
      <c r="L147" s="58"/>
      <c r="M147" s="58"/>
      <c r="N147" s="58"/>
      <c r="O147" s="58"/>
      <c r="P147" s="58"/>
      <c r="Q147" s="74"/>
      <c r="R147" s="74"/>
    </row>
    <row r="148">
      <c r="A148" s="74" t="s">
        <v>141</v>
      </c>
      <c r="B148" s="74" t="s">
        <v>2276</v>
      </c>
      <c r="C148" s="74" t="s">
        <v>2277</v>
      </c>
      <c r="D148" s="74">
        <v>3.2226E7</v>
      </c>
      <c r="E148" s="74">
        <v>28.61</v>
      </c>
      <c r="F148" s="74">
        <v>77.23</v>
      </c>
      <c r="G148" s="74" t="s">
        <v>2079</v>
      </c>
      <c r="H148" s="74">
        <f t="shared" si="1"/>
        <v>1</v>
      </c>
      <c r="I148" s="74"/>
      <c r="J148" s="74"/>
      <c r="K148" s="74"/>
      <c r="L148" s="58"/>
      <c r="M148" s="58"/>
      <c r="N148" s="58"/>
      <c r="O148" s="58"/>
      <c r="P148" s="58"/>
      <c r="Q148" s="74"/>
      <c r="R148" s="74"/>
    </row>
    <row r="149">
      <c r="A149" s="74" t="s">
        <v>143</v>
      </c>
      <c r="B149" s="74" t="s">
        <v>2276</v>
      </c>
      <c r="C149" s="74" t="s">
        <v>2280</v>
      </c>
      <c r="D149" s="74">
        <v>1.5386E7</v>
      </c>
      <c r="E149" s="74">
        <v>12.9789</v>
      </c>
      <c r="F149" s="74">
        <v>77.5917</v>
      </c>
      <c r="G149" s="74" t="s">
        <v>2079</v>
      </c>
      <c r="H149" s="74">
        <f t="shared" si="1"/>
        <v>1</v>
      </c>
      <c r="I149" s="74"/>
      <c r="J149" s="74"/>
      <c r="K149" s="74"/>
      <c r="L149" s="58"/>
      <c r="M149" s="58"/>
      <c r="N149" s="58"/>
      <c r="O149" s="58"/>
      <c r="P149" s="58"/>
      <c r="Q149" s="74"/>
      <c r="R149" s="74"/>
    </row>
    <row r="150">
      <c r="A150" s="74" t="s">
        <v>51</v>
      </c>
      <c r="B150" s="74" t="s">
        <v>2276</v>
      </c>
      <c r="C150" s="74" t="s">
        <v>2281</v>
      </c>
      <c r="D150" s="74">
        <v>2.4973E7</v>
      </c>
      <c r="E150" s="74">
        <v>19.0761</v>
      </c>
      <c r="F150" s="74">
        <v>72.8775</v>
      </c>
      <c r="G150" s="74" t="s">
        <v>2079</v>
      </c>
      <c r="H150" s="74">
        <f t="shared" si="1"/>
        <v>1</v>
      </c>
      <c r="I150" s="74"/>
      <c r="J150" s="74"/>
      <c r="K150" s="74"/>
      <c r="L150" s="58"/>
      <c r="M150" s="58"/>
      <c r="N150" s="58"/>
      <c r="O150" s="58"/>
      <c r="P150" s="58"/>
      <c r="Q150" s="74"/>
      <c r="R150" s="74"/>
    </row>
    <row r="151">
      <c r="A151" s="74" t="s">
        <v>1085</v>
      </c>
      <c r="B151" s="74" t="s">
        <v>2282</v>
      </c>
      <c r="C151" s="74" t="s">
        <v>2283</v>
      </c>
      <c r="D151" s="74">
        <v>1173179.0</v>
      </c>
      <c r="E151" s="74">
        <v>53.35</v>
      </c>
      <c r="F151" s="74">
        <v>-6.2603</v>
      </c>
      <c r="G151" s="74" t="s">
        <v>2079</v>
      </c>
      <c r="H151" s="74">
        <f t="shared" si="1"/>
        <v>1</v>
      </c>
      <c r="I151" s="74"/>
      <c r="J151" s="74"/>
      <c r="K151" s="74"/>
      <c r="L151" s="58"/>
      <c r="M151" s="58"/>
      <c r="N151" s="58"/>
      <c r="O151" s="58"/>
      <c r="P151" s="58"/>
      <c r="Q151" s="74"/>
      <c r="R151" s="74"/>
    </row>
    <row r="152">
      <c r="A152" s="74" t="s">
        <v>37</v>
      </c>
      <c r="B152" s="74" t="s">
        <v>2284</v>
      </c>
      <c r="C152" s="74" t="s">
        <v>2285</v>
      </c>
      <c r="D152" s="74">
        <v>1.4148E7</v>
      </c>
      <c r="E152" s="74">
        <v>35.6892</v>
      </c>
      <c r="F152" s="74">
        <v>51.3889</v>
      </c>
      <c r="G152" s="74" t="s">
        <v>2079</v>
      </c>
      <c r="H152" s="74">
        <f t="shared" si="1"/>
        <v>1</v>
      </c>
      <c r="I152" s="74"/>
      <c r="J152" s="74"/>
      <c r="K152" s="74"/>
      <c r="L152" s="58"/>
      <c r="M152" s="58"/>
      <c r="N152" s="58"/>
      <c r="O152" s="58"/>
      <c r="P152" s="58"/>
      <c r="Q152" s="74"/>
      <c r="R152" s="74"/>
    </row>
    <row r="153">
      <c r="A153" s="74" t="s">
        <v>309</v>
      </c>
      <c r="B153" s="74" t="s">
        <v>2286</v>
      </c>
      <c r="C153" s="74" t="s">
        <v>2287</v>
      </c>
      <c r="D153" s="74">
        <v>6183000.0</v>
      </c>
      <c r="E153" s="74">
        <v>33.3153</v>
      </c>
      <c r="F153" s="74">
        <v>44.3661</v>
      </c>
      <c r="G153" s="74" t="s">
        <v>2079</v>
      </c>
      <c r="H153" s="74">
        <f t="shared" si="1"/>
        <v>1</v>
      </c>
      <c r="I153" s="74"/>
      <c r="J153" s="74"/>
      <c r="K153" s="74"/>
      <c r="L153" s="58"/>
      <c r="M153" s="58"/>
      <c r="N153" s="58"/>
      <c r="O153" s="58"/>
      <c r="P153" s="58"/>
      <c r="Q153" s="74"/>
      <c r="R153" s="74"/>
    </row>
    <row r="154">
      <c r="A154" s="74" t="s">
        <v>306</v>
      </c>
      <c r="B154" s="74" t="s">
        <v>2288</v>
      </c>
      <c r="C154" s="74" t="s">
        <v>2289</v>
      </c>
      <c r="D154" s="74">
        <v>135688.0</v>
      </c>
      <c r="E154" s="74">
        <v>64.1467</v>
      </c>
      <c r="F154" s="74">
        <v>-21.94</v>
      </c>
      <c r="G154" s="74" t="s">
        <v>2079</v>
      </c>
      <c r="H154" s="74">
        <f t="shared" si="1"/>
        <v>1</v>
      </c>
      <c r="I154" s="74"/>
      <c r="J154" s="74"/>
      <c r="K154" s="74"/>
      <c r="L154" s="58"/>
      <c r="M154" s="58"/>
      <c r="N154" s="58"/>
      <c r="O154" s="58"/>
      <c r="P154" s="58"/>
      <c r="Q154" s="74"/>
      <c r="R154" s="74"/>
    </row>
    <row r="155">
      <c r="A155" s="74" t="s">
        <v>273</v>
      </c>
      <c r="B155" s="74" t="s">
        <v>2290</v>
      </c>
      <c r="C155" s="74" t="s">
        <v>2291</v>
      </c>
      <c r="D155" s="74">
        <v>1388400.0</v>
      </c>
      <c r="E155" s="74">
        <v>32.08</v>
      </c>
      <c r="F155" s="74">
        <v>34.78</v>
      </c>
      <c r="G155" s="74" t="s">
        <v>2079</v>
      </c>
      <c r="H155" s="74">
        <f t="shared" si="1"/>
        <v>1</v>
      </c>
      <c r="I155" s="74"/>
      <c r="J155" s="74"/>
      <c r="K155" s="74"/>
      <c r="L155" s="58"/>
      <c r="M155" s="58"/>
      <c r="N155" s="58"/>
      <c r="O155" s="58"/>
      <c r="P155" s="58"/>
      <c r="Q155" s="74"/>
      <c r="R155" s="74"/>
    </row>
    <row r="156">
      <c r="A156" s="74" t="s">
        <v>655</v>
      </c>
      <c r="B156" s="74" t="s">
        <v>2292</v>
      </c>
      <c r="C156" s="74" t="s">
        <v>2293</v>
      </c>
      <c r="D156" s="74">
        <v>2872800.0</v>
      </c>
      <c r="E156" s="74">
        <v>41.8931</v>
      </c>
      <c r="F156" s="74">
        <v>12.4828</v>
      </c>
      <c r="G156" s="74" t="s">
        <v>2079</v>
      </c>
      <c r="H156" s="74">
        <f t="shared" si="1"/>
        <v>1</v>
      </c>
      <c r="I156" s="74"/>
      <c r="J156" s="74"/>
      <c r="K156" s="74"/>
      <c r="L156" s="58"/>
      <c r="M156" s="58"/>
      <c r="N156" s="58"/>
      <c r="O156" s="58"/>
      <c r="P156" s="58"/>
      <c r="Q156" s="74"/>
      <c r="R156" s="74"/>
    </row>
    <row r="157">
      <c r="A157" s="74" t="s">
        <v>2294</v>
      </c>
      <c r="B157" s="74" t="s">
        <v>2295</v>
      </c>
      <c r="C157" s="74" t="s">
        <v>2296</v>
      </c>
      <c r="D157" s="74">
        <v>580000.0</v>
      </c>
      <c r="E157" s="74">
        <v>17.9714</v>
      </c>
      <c r="F157" s="74">
        <v>-76.7931</v>
      </c>
      <c r="G157" s="74" t="s">
        <v>2079</v>
      </c>
      <c r="H157" s="74">
        <f t="shared" si="1"/>
        <v>1</v>
      </c>
      <c r="I157" s="74"/>
      <c r="J157" s="74"/>
      <c r="K157" s="74"/>
      <c r="L157" s="58"/>
      <c r="M157" s="58"/>
      <c r="N157" s="58"/>
      <c r="O157" s="58"/>
      <c r="P157" s="58"/>
      <c r="Q157" s="74"/>
      <c r="R157" s="74"/>
    </row>
    <row r="158">
      <c r="A158" s="74" t="s">
        <v>290</v>
      </c>
      <c r="B158" s="74" t="s">
        <v>2297</v>
      </c>
      <c r="C158" s="74" t="s">
        <v>2298</v>
      </c>
      <c r="D158" s="74">
        <v>4007526.0</v>
      </c>
      <c r="E158" s="74">
        <v>31.9497</v>
      </c>
      <c r="F158" s="74">
        <v>35.9328</v>
      </c>
      <c r="G158" s="74" t="s">
        <v>2079</v>
      </c>
      <c r="H158" s="74">
        <f t="shared" si="1"/>
        <v>1</v>
      </c>
      <c r="I158" s="74"/>
      <c r="J158" s="74"/>
      <c r="K158" s="74"/>
      <c r="L158" s="58"/>
      <c r="M158" s="58"/>
      <c r="N158" s="58"/>
      <c r="O158" s="58"/>
      <c r="P158" s="58"/>
      <c r="Q158" s="74"/>
      <c r="R158" s="74"/>
    </row>
    <row r="159">
      <c r="A159" s="74" t="s">
        <v>2010</v>
      </c>
      <c r="B159" s="74" t="s">
        <v>2299</v>
      </c>
      <c r="C159" s="74" t="s">
        <v>2300</v>
      </c>
      <c r="D159" s="74">
        <v>3.7732E7</v>
      </c>
      <c r="E159" s="74">
        <v>35.6897</v>
      </c>
      <c r="F159" s="74">
        <v>139.6922</v>
      </c>
      <c r="G159" s="74" t="s">
        <v>2079</v>
      </c>
      <c r="H159" s="74">
        <f t="shared" si="1"/>
        <v>1</v>
      </c>
      <c r="I159" s="74"/>
      <c r="J159" s="74"/>
      <c r="K159" s="74"/>
      <c r="L159" s="58"/>
      <c r="M159" s="58"/>
      <c r="N159" s="58"/>
      <c r="O159" s="58"/>
      <c r="P159" s="58"/>
      <c r="Q159" s="74"/>
      <c r="R159" s="74"/>
    </row>
    <row r="160">
      <c r="A160" s="74" t="s">
        <v>229</v>
      </c>
      <c r="B160" s="74" t="s">
        <v>2299</v>
      </c>
      <c r="C160" s="74" t="s">
        <v>2301</v>
      </c>
      <c r="D160" s="74">
        <v>1.5126E7</v>
      </c>
      <c r="E160" s="74">
        <v>34.6939</v>
      </c>
      <c r="F160" s="74">
        <v>135.5022</v>
      </c>
      <c r="G160" s="74" t="s">
        <v>2079</v>
      </c>
      <c r="H160" s="74">
        <f t="shared" si="1"/>
        <v>1</v>
      </c>
      <c r="I160" s="74"/>
      <c r="J160" s="74"/>
      <c r="K160" s="74"/>
      <c r="L160" s="58"/>
      <c r="M160" s="58"/>
      <c r="N160" s="58"/>
      <c r="O160" s="58"/>
      <c r="P160" s="58"/>
      <c r="Q160" s="74"/>
      <c r="R160" s="74"/>
    </row>
    <row r="161">
      <c r="A161" s="74" t="s">
        <v>241</v>
      </c>
      <c r="B161" s="74" t="s">
        <v>2299</v>
      </c>
      <c r="C161" s="74" t="s">
        <v>2302</v>
      </c>
      <c r="D161" s="74">
        <v>1961690.0</v>
      </c>
      <c r="E161" s="74">
        <v>43.0667</v>
      </c>
      <c r="F161" s="74">
        <v>141.35</v>
      </c>
      <c r="G161" s="74" t="s">
        <v>2079</v>
      </c>
      <c r="H161" s="74">
        <f t="shared" si="1"/>
        <v>1</v>
      </c>
      <c r="I161" s="74"/>
      <c r="J161" s="74"/>
      <c r="K161" s="74"/>
      <c r="L161" s="58"/>
      <c r="M161" s="58"/>
      <c r="N161" s="58"/>
      <c r="O161" s="58"/>
      <c r="P161" s="58"/>
      <c r="Q161" s="74"/>
      <c r="R161" s="74"/>
    </row>
    <row r="162">
      <c r="A162" s="74" t="s">
        <v>230</v>
      </c>
      <c r="B162" s="74" t="s">
        <v>2299</v>
      </c>
      <c r="C162" s="74" t="s">
        <v>2303</v>
      </c>
      <c r="D162" s="74">
        <v>2286000.0</v>
      </c>
      <c r="E162" s="74">
        <v>33.5833</v>
      </c>
      <c r="F162" s="74">
        <v>130.4</v>
      </c>
      <c r="G162" s="74" t="s">
        <v>2079</v>
      </c>
      <c r="H162" s="74">
        <f t="shared" si="1"/>
        <v>1</v>
      </c>
      <c r="I162" s="74"/>
      <c r="J162" s="74"/>
      <c r="K162" s="74"/>
      <c r="L162" s="58"/>
      <c r="M162" s="58"/>
      <c r="N162" s="58"/>
      <c r="O162" s="58"/>
      <c r="P162" s="58"/>
      <c r="Q162" s="74"/>
      <c r="R162" s="74"/>
    </row>
    <row r="163">
      <c r="A163" s="74" t="s">
        <v>2304</v>
      </c>
      <c r="B163" s="74" t="s">
        <v>2299</v>
      </c>
      <c r="C163" s="74" t="s">
        <v>2305</v>
      </c>
      <c r="D163" s="74">
        <v>316048.0</v>
      </c>
      <c r="E163" s="74">
        <v>26.2122</v>
      </c>
      <c r="F163" s="74">
        <v>127.6792</v>
      </c>
      <c r="G163" s="74" t="s">
        <v>2079</v>
      </c>
      <c r="H163" s="74">
        <f t="shared" si="1"/>
        <v>1</v>
      </c>
      <c r="I163" s="74"/>
      <c r="J163" s="74"/>
      <c r="K163" s="74"/>
      <c r="L163" s="58"/>
      <c r="M163" s="58"/>
      <c r="N163" s="58"/>
      <c r="O163" s="58"/>
      <c r="P163" s="58"/>
      <c r="Q163" s="74"/>
      <c r="R163" s="74"/>
    </row>
    <row r="164">
      <c r="A164" s="74" t="s">
        <v>234</v>
      </c>
      <c r="B164" s="74" t="s">
        <v>2299</v>
      </c>
      <c r="C164" s="74" t="s">
        <v>2306</v>
      </c>
      <c r="D164" s="74">
        <v>506743.0</v>
      </c>
      <c r="E164" s="74">
        <v>33.8333</v>
      </c>
      <c r="F164" s="74">
        <v>132.7667</v>
      </c>
      <c r="G164" s="74" t="s">
        <v>2079</v>
      </c>
      <c r="H164" s="74">
        <f t="shared" si="1"/>
        <v>1</v>
      </c>
      <c r="I164" s="74"/>
      <c r="J164" s="74"/>
      <c r="K164" s="74"/>
      <c r="L164" s="58"/>
      <c r="M164" s="58"/>
      <c r="N164" s="58"/>
      <c r="O164" s="58"/>
      <c r="P164" s="58"/>
      <c r="Q164" s="74"/>
      <c r="R164" s="74"/>
    </row>
    <row r="165">
      <c r="A165" s="74" t="s">
        <v>237</v>
      </c>
      <c r="B165" s="74" t="s">
        <v>2299</v>
      </c>
      <c r="C165" s="74" t="s">
        <v>2300</v>
      </c>
      <c r="D165" s="74">
        <v>3.7732E7</v>
      </c>
      <c r="E165" s="74">
        <v>35.6897</v>
      </c>
      <c r="F165" s="74">
        <v>139.6922</v>
      </c>
      <c r="G165" s="74" t="s">
        <v>2079</v>
      </c>
      <c r="H165" s="74">
        <f t="shared" si="1"/>
        <v>1</v>
      </c>
      <c r="I165" s="74"/>
      <c r="J165" s="74"/>
      <c r="K165" s="74"/>
      <c r="L165" s="58"/>
      <c r="M165" s="58"/>
      <c r="N165" s="58"/>
      <c r="O165" s="58"/>
      <c r="P165" s="58"/>
      <c r="Q165" s="74"/>
      <c r="R165" s="74"/>
    </row>
    <row r="166">
      <c r="A166" s="74" t="s">
        <v>1000</v>
      </c>
      <c r="B166" s="74" t="s">
        <v>2307</v>
      </c>
      <c r="C166" s="74" t="s">
        <v>2308</v>
      </c>
      <c r="D166" s="74">
        <v>1916822.0</v>
      </c>
      <c r="E166" s="74">
        <v>43.2775</v>
      </c>
      <c r="F166" s="74">
        <v>76.8958</v>
      </c>
      <c r="G166" s="74" t="s">
        <v>2079</v>
      </c>
      <c r="H166" s="74">
        <f t="shared" si="1"/>
        <v>1</v>
      </c>
      <c r="I166" s="74"/>
      <c r="J166" s="74"/>
      <c r="K166" s="74"/>
      <c r="L166" s="58"/>
      <c r="M166" s="58"/>
      <c r="N166" s="58"/>
      <c r="O166" s="58"/>
      <c r="P166" s="58"/>
      <c r="Q166" s="74"/>
      <c r="R166" s="74"/>
    </row>
    <row r="167">
      <c r="A167" s="74" t="s">
        <v>297</v>
      </c>
      <c r="B167" s="74" t="s">
        <v>2309</v>
      </c>
      <c r="C167" s="74" t="s">
        <v>2310</v>
      </c>
      <c r="D167" s="74">
        <v>5545000.0</v>
      </c>
      <c r="E167" s="74">
        <v>-1.2864</v>
      </c>
      <c r="F167" s="74">
        <v>36.8172</v>
      </c>
      <c r="G167" s="74" t="s">
        <v>2079</v>
      </c>
      <c r="H167" s="74">
        <f t="shared" si="1"/>
        <v>1</v>
      </c>
      <c r="I167" s="74"/>
      <c r="J167" s="74"/>
      <c r="K167" s="74"/>
      <c r="L167" s="58"/>
      <c r="M167" s="58"/>
      <c r="N167" s="58"/>
      <c r="O167" s="58"/>
      <c r="P167" s="58"/>
      <c r="Q167" s="74"/>
      <c r="R167" s="74"/>
    </row>
    <row r="168">
      <c r="A168" s="74" t="s">
        <v>1004</v>
      </c>
      <c r="B168" s="74" t="s">
        <v>2311</v>
      </c>
      <c r="C168" s="74" t="s">
        <v>2312</v>
      </c>
      <c r="D168" s="74">
        <v>1074075.0</v>
      </c>
      <c r="E168" s="74">
        <v>42.8747</v>
      </c>
      <c r="F168" s="74">
        <v>74.6122</v>
      </c>
      <c r="G168" s="74" t="s">
        <v>2079</v>
      </c>
      <c r="H168" s="74">
        <f t="shared" si="1"/>
        <v>1</v>
      </c>
      <c r="I168" s="74"/>
      <c r="J168" s="74"/>
      <c r="K168" s="74"/>
      <c r="L168" s="58"/>
      <c r="M168" s="58"/>
      <c r="N168" s="58"/>
      <c r="O168" s="58"/>
      <c r="P168" s="58"/>
      <c r="Q168" s="74"/>
      <c r="R168" s="74"/>
    </row>
    <row r="169">
      <c r="A169" s="74" t="s">
        <v>176</v>
      </c>
      <c r="B169" s="74" t="s">
        <v>2313</v>
      </c>
      <c r="C169" s="74" t="s">
        <v>2314</v>
      </c>
      <c r="D169" s="74">
        <v>2129371.0</v>
      </c>
      <c r="E169" s="74">
        <v>11.5694</v>
      </c>
      <c r="F169" s="74">
        <v>104.9211</v>
      </c>
      <c r="G169" s="74" t="s">
        <v>2079</v>
      </c>
      <c r="H169" s="74">
        <f t="shared" si="1"/>
        <v>1</v>
      </c>
      <c r="I169" s="74"/>
      <c r="J169" s="74"/>
      <c r="K169" s="74"/>
      <c r="L169" s="58"/>
      <c r="M169" s="58"/>
      <c r="N169" s="58"/>
      <c r="O169" s="58"/>
      <c r="P169" s="58"/>
      <c r="Q169" s="74"/>
      <c r="R169" s="74"/>
    </row>
    <row r="170">
      <c r="A170" s="74" t="s">
        <v>239</v>
      </c>
      <c r="B170" s="74" t="s">
        <v>2315</v>
      </c>
      <c r="C170" s="74" t="s">
        <v>2316</v>
      </c>
      <c r="D170" s="74">
        <v>2.3016E7</v>
      </c>
      <c r="E170" s="74">
        <v>37.56</v>
      </c>
      <c r="F170" s="74">
        <v>126.99</v>
      </c>
      <c r="G170" s="74" t="s">
        <v>2079</v>
      </c>
      <c r="H170" s="74">
        <f t="shared" si="1"/>
        <v>1</v>
      </c>
      <c r="I170" s="74"/>
      <c r="J170" s="74"/>
      <c r="K170" s="74"/>
    </row>
    <row r="171">
      <c r="A171" s="74" t="s">
        <v>626</v>
      </c>
      <c r="B171" s="74" t="s">
        <v>2317</v>
      </c>
      <c r="C171" s="74" t="s">
        <v>2318</v>
      </c>
      <c r="D171" s="74">
        <v>161751.0</v>
      </c>
      <c r="E171" s="74">
        <v>42.6633</v>
      </c>
      <c r="F171" s="74">
        <v>21.1622</v>
      </c>
      <c r="G171" s="74" t="s">
        <v>2079</v>
      </c>
      <c r="H171" s="74">
        <f t="shared" si="1"/>
        <v>1</v>
      </c>
      <c r="I171" s="74"/>
      <c r="J171" s="74"/>
      <c r="K171" s="74"/>
      <c r="L171" s="58"/>
      <c r="M171" s="58"/>
      <c r="N171" s="58"/>
      <c r="O171" s="58"/>
      <c r="P171" s="58"/>
      <c r="Q171" s="74"/>
      <c r="R171" s="74"/>
    </row>
    <row r="172">
      <c r="A172" s="74" t="s">
        <v>318</v>
      </c>
      <c r="B172" s="74" t="s">
        <v>2319</v>
      </c>
      <c r="C172" s="74" t="s">
        <v>2320</v>
      </c>
      <c r="D172" s="74">
        <v>3000000.0</v>
      </c>
      <c r="E172" s="74">
        <v>29.3697</v>
      </c>
      <c r="F172" s="74">
        <v>47.9783</v>
      </c>
      <c r="G172" s="74" t="s">
        <v>2079</v>
      </c>
      <c r="H172" s="74">
        <f t="shared" si="1"/>
        <v>1</v>
      </c>
      <c r="I172" s="74"/>
      <c r="J172" s="74"/>
      <c r="K172" s="74"/>
      <c r="L172" s="58"/>
      <c r="M172" s="58"/>
      <c r="N172" s="58"/>
      <c r="O172" s="58"/>
      <c r="P172" s="58"/>
      <c r="Q172" s="74"/>
      <c r="R172" s="74"/>
    </row>
    <row r="173">
      <c r="A173" s="74" t="s">
        <v>191</v>
      </c>
      <c r="B173" s="74" t="s">
        <v>2321</v>
      </c>
      <c r="C173" s="74" t="s">
        <v>2322</v>
      </c>
      <c r="D173" s="74">
        <v>948487.0</v>
      </c>
      <c r="E173" s="74">
        <v>17.9667</v>
      </c>
      <c r="F173" s="74">
        <v>102.6</v>
      </c>
      <c r="G173" s="74" t="s">
        <v>2079</v>
      </c>
      <c r="H173" s="74">
        <f t="shared" si="1"/>
        <v>1</v>
      </c>
      <c r="I173" s="74"/>
      <c r="J173" s="74"/>
      <c r="K173" s="74"/>
      <c r="L173" s="58"/>
      <c r="M173" s="58"/>
      <c r="N173" s="58"/>
      <c r="O173" s="58"/>
      <c r="P173" s="58"/>
      <c r="Q173" s="74"/>
      <c r="R173" s="74"/>
    </row>
    <row r="174">
      <c r="A174" s="74" t="s">
        <v>275</v>
      </c>
      <c r="B174" s="74" t="s">
        <v>2323</v>
      </c>
      <c r="C174" s="74" t="s">
        <v>2324</v>
      </c>
      <c r="D174" s="74">
        <v>361366.0</v>
      </c>
      <c r="E174" s="74">
        <v>33.8869</v>
      </c>
      <c r="F174" s="74">
        <v>35.5131</v>
      </c>
      <c r="G174" s="74" t="s">
        <v>2079</v>
      </c>
      <c r="H174" s="74">
        <f t="shared" si="1"/>
        <v>1</v>
      </c>
      <c r="I174" s="74"/>
      <c r="J174" s="74"/>
      <c r="K174" s="74"/>
      <c r="L174" s="58"/>
      <c r="M174" s="58"/>
      <c r="N174" s="58"/>
      <c r="O174" s="58"/>
      <c r="P174" s="58"/>
      <c r="Q174" s="74"/>
      <c r="R174" s="74"/>
    </row>
    <row r="175">
      <c r="A175" s="74" t="s">
        <v>336</v>
      </c>
      <c r="B175" s="74" t="s">
        <v>2325</v>
      </c>
      <c r="C175" s="74" t="s">
        <v>2326</v>
      </c>
      <c r="D175" s="74">
        <v>1021762.0</v>
      </c>
      <c r="E175" s="74">
        <v>6.3133</v>
      </c>
      <c r="F175" s="74">
        <v>-10.8014</v>
      </c>
      <c r="G175" s="74" t="s">
        <v>2079</v>
      </c>
      <c r="H175" s="74">
        <f t="shared" si="1"/>
        <v>1</v>
      </c>
      <c r="I175" s="74"/>
      <c r="J175" s="74"/>
      <c r="K175" s="74"/>
      <c r="L175" s="58"/>
      <c r="M175" s="58"/>
      <c r="N175" s="58"/>
      <c r="O175" s="58"/>
      <c r="P175" s="58"/>
      <c r="Q175" s="74"/>
      <c r="R175" s="74"/>
    </row>
    <row r="176">
      <c r="A176" s="74" t="s">
        <v>292</v>
      </c>
      <c r="B176" s="74" t="s">
        <v>2327</v>
      </c>
      <c r="C176" s="74" t="s">
        <v>2328</v>
      </c>
      <c r="D176" s="74">
        <v>1293016.0</v>
      </c>
      <c r="E176" s="74">
        <v>32.8872</v>
      </c>
      <c r="F176" s="74">
        <v>13.1914</v>
      </c>
      <c r="G176" s="74" t="s">
        <v>2079</v>
      </c>
      <c r="H176" s="74">
        <f t="shared" si="1"/>
        <v>1</v>
      </c>
      <c r="I176" s="74"/>
      <c r="J176" s="74"/>
      <c r="K176" s="74"/>
      <c r="L176" s="58"/>
      <c r="M176" s="58"/>
      <c r="N176" s="58"/>
      <c r="O176" s="58"/>
      <c r="P176" s="58"/>
      <c r="Q176" s="74"/>
      <c r="R176" s="74"/>
    </row>
    <row r="177">
      <c r="A177" s="74" t="s">
        <v>221</v>
      </c>
      <c r="B177" s="74" t="s">
        <v>2329</v>
      </c>
      <c r="C177" s="74" t="s">
        <v>2330</v>
      </c>
      <c r="D177" s="74">
        <v>2323826.0</v>
      </c>
      <c r="E177" s="74">
        <v>6.9344</v>
      </c>
      <c r="F177" s="74">
        <v>79.8428</v>
      </c>
      <c r="G177" s="74" t="s">
        <v>2079</v>
      </c>
      <c r="H177" s="74">
        <f t="shared" si="1"/>
        <v>1</v>
      </c>
      <c r="I177" s="74"/>
      <c r="J177" s="74"/>
      <c r="K177" s="74"/>
      <c r="L177" s="58"/>
      <c r="M177" s="58"/>
      <c r="N177" s="58"/>
      <c r="O177" s="58"/>
      <c r="P177" s="58"/>
      <c r="Q177" s="74"/>
      <c r="R177" s="74"/>
    </row>
    <row r="178">
      <c r="A178" s="74" t="s">
        <v>352</v>
      </c>
      <c r="B178" s="74" t="s">
        <v>2331</v>
      </c>
      <c r="C178" s="74" t="s">
        <v>2332</v>
      </c>
      <c r="D178" s="74">
        <v>519186.0</v>
      </c>
      <c r="E178" s="74">
        <v>-29.31</v>
      </c>
      <c r="F178" s="74">
        <v>27.48</v>
      </c>
      <c r="G178" s="74" t="s">
        <v>2079</v>
      </c>
      <c r="H178" s="74">
        <f t="shared" si="1"/>
        <v>1</v>
      </c>
      <c r="I178" s="74"/>
      <c r="J178" s="74"/>
      <c r="K178" s="74"/>
      <c r="L178" s="58"/>
      <c r="M178" s="58"/>
      <c r="N178" s="58"/>
      <c r="O178" s="78"/>
      <c r="P178" s="58"/>
      <c r="Q178" s="74"/>
      <c r="R178" s="74"/>
    </row>
    <row r="179">
      <c r="A179" s="74" t="s">
        <v>690</v>
      </c>
      <c r="B179" s="74" t="s">
        <v>2333</v>
      </c>
      <c r="C179" s="74" t="s">
        <v>2334</v>
      </c>
      <c r="D179" s="74">
        <v>708203.0</v>
      </c>
      <c r="E179" s="74">
        <v>54.6872</v>
      </c>
      <c r="F179" s="74">
        <v>25.28</v>
      </c>
      <c r="G179" s="74" t="s">
        <v>2079</v>
      </c>
      <c r="H179" s="74">
        <f t="shared" si="1"/>
        <v>1</v>
      </c>
      <c r="I179" s="74"/>
      <c r="J179" s="74"/>
      <c r="K179" s="74"/>
      <c r="L179" s="58"/>
      <c r="M179" s="58"/>
      <c r="N179" s="58"/>
      <c r="O179" s="58"/>
      <c r="P179" s="58"/>
      <c r="Q179" s="74"/>
      <c r="R179" s="74"/>
    </row>
    <row r="180">
      <c r="A180" s="74" t="s">
        <v>673</v>
      </c>
      <c r="B180" s="74" t="s">
        <v>2335</v>
      </c>
      <c r="C180" s="74" t="s">
        <v>2336</v>
      </c>
      <c r="D180" s="74">
        <v>132780.0</v>
      </c>
      <c r="E180" s="74">
        <v>49.6117</v>
      </c>
      <c r="F180" s="74">
        <v>6.1319</v>
      </c>
      <c r="G180" s="74" t="s">
        <v>2079</v>
      </c>
      <c r="H180" s="74">
        <f t="shared" si="1"/>
        <v>1</v>
      </c>
      <c r="I180" s="74"/>
      <c r="J180" s="74"/>
      <c r="K180" s="74"/>
      <c r="L180" s="58"/>
      <c r="M180" s="58"/>
      <c r="N180" s="58"/>
      <c r="O180" s="58"/>
      <c r="P180" s="58"/>
      <c r="Q180" s="74"/>
      <c r="R180" s="74"/>
    </row>
    <row r="181">
      <c r="A181" s="74" t="s">
        <v>693</v>
      </c>
      <c r="B181" s="74" t="s">
        <v>2337</v>
      </c>
      <c r="C181" s="74" t="s">
        <v>2338</v>
      </c>
      <c r="D181" s="74">
        <v>920643.0</v>
      </c>
      <c r="E181" s="74">
        <v>56.9489</v>
      </c>
      <c r="F181" s="74">
        <v>24.1064</v>
      </c>
      <c r="G181" s="74" t="s">
        <v>2079</v>
      </c>
      <c r="H181" s="74">
        <f t="shared" si="1"/>
        <v>1</v>
      </c>
      <c r="I181" s="74"/>
      <c r="J181" s="74"/>
      <c r="K181" s="74"/>
      <c r="L181" s="58"/>
      <c r="M181" s="58"/>
      <c r="N181" s="58"/>
      <c r="O181" s="58"/>
      <c r="P181" s="58"/>
      <c r="Q181" s="74"/>
      <c r="R181" s="74"/>
    </row>
    <row r="182">
      <c r="A182" s="74" t="s">
        <v>286</v>
      </c>
      <c r="B182" s="74" t="s">
        <v>2339</v>
      </c>
      <c r="C182" s="74" t="s">
        <v>2340</v>
      </c>
      <c r="D182" s="74">
        <v>4370000.0</v>
      </c>
      <c r="E182" s="74">
        <v>33.5333</v>
      </c>
      <c r="F182" s="74">
        <v>-7.5833</v>
      </c>
      <c r="G182" s="74" t="s">
        <v>2079</v>
      </c>
      <c r="H182" s="74">
        <f t="shared" si="1"/>
        <v>1</v>
      </c>
      <c r="I182" s="74"/>
      <c r="J182" s="74"/>
      <c r="K182" s="74"/>
      <c r="L182" s="58"/>
      <c r="M182" s="58"/>
      <c r="N182" s="58"/>
      <c r="O182" s="58"/>
      <c r="P182" s="58"/>
      <c r="Q182" s="74"/>
      <c r="R182" s="74"/>
    </row>
    <row r="183">
      <c r="A183" s="74" t="s">
        <v>1196</v>
      </c>
      <c r="B183" s="74" t="s">
        <v>2341</v>
      </c>
      <c r="C183" s="74" t="s">
        <v>2342</v>
      </c>
      <c r="D183" s="74">
        <v>702300.0</v>
      </c>
      <c r="E183" s="74">
        <v>47.0228</v>
      </c>
      <c r="F183" s="74">
        <v>28.8353</v>
      </c>
      <c r="G183" s="74" t="s">
        <v>2079</v>
      </c>
      <c r="H183" s="74">
        <f t="shared" si="1"/>
        <v>1</v>
      </c>
      <c r="I183" s="74"/>
      <c r="J183" s="74"/>
      <c r="K183" s="74"/>
      <c r="L183" s="58"/>
      <c r="M183" s="58"/>
      <c r="N183" s="58"/>
      <c r="O183" s="58"/>
      <c r="P183" s="58"/>
      <c r="Q183" s="74"/>
      <c r="R183" s="74"/>
    </row>
    <row r="184">
      <c r="A184" s="74" t="s">
        <v>2343</v>
      </c>
      <c r="B184" s="74" t="s">
        <v>2344</v>
      </c>
      <c r="C184" s="74" t="s">
        <v>2345</v>
      </c>
      <c r="D184" s="74">
        <v>2610000.0</v>
      </c>
      <c r="E184" s="74">
        <v>-18.9333</v>
      </c>
      <c r="F184" s="74">
        <v>47.5167</v>
      </c>
      <c r="G184" s="74" t="s">
        <v>2079</v>
      </c>
      <c r="H184" s="74">
        <f t="shared" si="1"/>
        <v>1</v>
      </c>
      <c r="I184" s="74"/>
      <c r="J184" s="74"/>
      <c r="K184" s="74"/>
      <c r="L184" s="58"/>
      <c r="M184" s="58"/>
      <c r="N184" s="58"/>
      <c r="O184" s="58"/>
      <c r="P184" s="58"/>
      <c r="Q184" s="74"/>
      <c r="R184" s="74"/>
    </row>
    <row r="185">
      <c r="A185" s="74" t="s">
        <v>717</v>
      </c>
      <c r="B185" s="74" t="s">
        <v>2346</v>
      </c>
      <c r="C185" s="74" t="s">
        <v>2347</v>
      </c>
      <c r="D185" s="74">
        <v>2.1804E7</v>
      </c>
      <c r="E185" s="74">
        <v>19.4333</v>
      </c>
      <c r="F185" s="74">
        <v>-99.1333</v>
      </c>
      <c r="G185" s="74" t="s">
        <v>2079</v>
      </c>
      <c r="H185" s="74">
        <f t="shared" si="1"/>
        <v>1</v>
      </c>
      <c r="I185" s="74"/>
      <c r="J185" s="74"/>
      <c r="K185" s="74"/>
      <c r="L185" s="58"/>
      <c r="M185" s="58"/>
      <c r="N185" s="58"/>
      <c r="O185" s="58"/>
      <c r="P185" s="58"/>
      <c r="Q185" s="74"/>
      <c r="R185" s="74"/>
    </row>
    <row r="186">
      <c r="A186" s="74" t="s">
        <v>632</v>
      </c>
      <c r="B186" s="74" t="s">
        <v>2348</v>
      </c>
      <c r="C186" s="74" t="s">
        <v>2349</v>
      </c>
      <c r="D186" s="74">
        <v>640000.0</v>
      </c>
      <c r="E186" s="74">
        <v>41.9961</v>
      </c>
      <c r="F186" s="74">
        <v>21.4317</v>
      </c>
      <c r="G186" s="74" t="s">
        <v>2079</v>
      </c>
      <c r="H186" s="74">
        <f t="shared" si="1"/>
        <v>1</v>
      </c>
      <c r="I186" s="74"/>
      <c r="J186" s="74"/>
      <c r="K186" s="74"/>
      <c r="L186" s="58"/>
      <c r="M186" s="58"/>
      <c r="N186" s="58"/>
      <c r="O186" s="58"/>
      <c r="P186" s="58"/>
      <c r="Q186" s="74"/>
      <c r="R186" s="74"/>
    </row>
    <row r="187">
      <c r="A187" s="74" t="s">
        <v>1271</v>
      </c>
      <c r="B187" s="74" t="s">
        <v>2350</v>
      </c>
      <c r="C187" s="74" t="s">
        <v>2351</v>
      </c>
      <c r="D187" s="74">
        <v>2009109.0</v>
      </c>
      <c r="E187" s="74">
        <v>12.6458</v>
      </c>
      <c r="F187" s="74">
        <v>-7.9922</v>
      </c>
      <c r="G187" s="74" t="s">
        <v>2079</v>
      </c>
      <c r="H187" s="74">
        <f t="shared" si="1"/>
        <v>1</v>
      </c>
      <c r="I187" s="74"/>
      <c r="J187" s="74"/>
      <c r="K187" s="74"/>
      <c r="L187" s="58"/>
      <c r="M187" s="58"/>
      <c r="N187" s="58"/>
      <c r="O187" s="58"/>
      <c r="P187" s="58"/>
      <c r="Q187" s="74"/>
      <c r="R187" s="74"/>
    </row>
    <row r="188">
      <c r="A188" s="74" t="s">
        <v>340</v>
      </c>
      <c r="B188" s="74" t="s">
        <v>2352</v>
      </c>
      <c r="C188" s="74" t="s">
        <v>2353</v>
      </c>
      <c r="D188" s="74">
        <v>480134.0</v>
      </c>
      <c r="E188" s="74">
        <v>35.8983</v>
      </c>
      <c r="F188" s="74">
        <v>14.5125</v>
      </c>
      <c r="G188" s="74" t="s">
        <v>2079</v>
      </c>
      <c r="H188" s="74">
        <f t="shared" si="1"/>
        <v>1</v>
      </c>
      <c r="I188" s="74"/>
      <c r="J188" s="74"/>
      <c r="K188" s="74"/>
      <c r="L188" s="58"/>
      <c r="M188" s="58"/>
      <c r="N188" s="58"/>
      <c r="O188" s="58"/>
      <c r="P188" s="58"/>
      <c r="Q188" s="74"/>
      <c r="R188" s="74"/>
    </row>
    <row r="189">
      <c r="A189" s="74" t="s">
        <v>147</v>
      </c>
      <c r="B189" s="74" t="s">
        <v>2354</v>
      </c>
      <c r="C189" s="74" t="s">
        <v>2355</v>
      </c>
      <c r="D189" s="74">
        <v>5209541.0</v>
      </c>
      <c r="E189" s="74">
        <v>16.795</v>
      </c>
      <c r="F189" s="74">
        <v>96.16</v>
      </c>
      <c r="G189" s="74" t="s">
        <v>2079</v>
      </c>
      <c r="H189" s="74">
        <f t="shared" si="1"/>
        <v>1</v>
      </c>
      <c r="I189" s="74"/>
      <c r="J189" s="74"/>
      <c r="K189" s="74"/>
      <c r="L189" s="58"/>
      <c r="M189" s="58"/>
      <c r="N189" s="58"/>
      <c r="O189" s="58"/>
      <c r="P189" s="58"/>
      <c r="Q189" s="74"/>
      <c r="R189" s="74"/>
    </row>
    <row r="190">
      <c r="A190" s="74" t="s">
        <v>634</v>
      </c>
      <c r="B190" s="74" t="s">
        <v>2356</v>
      </c>
      <c r="C190" s="74" t="s">
        <v>2357</v>
      </c>
      <c r="D190" s="74">
        <v>150977.0</v>
      </c>
      <c r="E190" s="74">
        <v>42.4413</v>
      </c>
      <c r="F190" s="74">
        <v>19.2629</v>
      </c>
      <c r="G190" s="74" t="s">
        <v>2079</v>
      </c>
      <c r="H190" s="74">
        <f t="shared" si="1"/>
        <v>1</v>
      </c>
      <c r="I190" s="74"/>
      <c r="J190" s="74"/>
      <c r="K190" s="74"/>
      <c r="L190" s="58"/>
      <c r="M190" s="58"/>
      <c r="N190" s="58"/>
      <c r="O190" s="58"/>
      <c r="P190" s="58"/>
      <c r="Q190" s="74"/>
      <c r="R190" s="74"/>
    </row>
    <row r="191">
      <c r="A191" s="74" t="s">
        <v>831</v>
      </c>
      <c r="B191" s="74" t="s">
        <v>2358</v>
      </c>
      <c r="C191" s="74" t="s">
        <v>2359</v>
      </c>
      <c r="D191" s="74">
        <v>1396288.0</v>
      </c>
      <c r="E191" s="74">
        <v>47.9203</v>
      </c>
      <c r="F191" s="74">
        <v>106.9172</v>
      </c>
      <c r="G191" s="74" t="s">
        <v>2079</v>
      </c>
      <c r="H191" s="74">
        <f t="shared" si="1"/>
        <v>1</v>
      </c>
      <c r="I191" s="74"/>
      <c r="J191" s="74"/>
      <c r="K191" s="74"/>
      <c r="L191" s="58"/>
      <c r="M191" s="58"/>
      <c r="N191" s="58"/>
      <c r="O191" s="58"/>
      <c r="P191" s="58"/>
      <c r="Q191" s="74"/>
      <c r="R191" s="74"/>
    </row>
    <row r="192">
      <c r="A192" s="74" t="s">
        <v>1469</v>
      </c>
      <c r="B192" s="74" t="s">
        <v>2360</v>
      </c>
      <c r="C192" s="74" t="s">
        <v>2361</v>
      </c>
      <c r="D192" s="74">
        <v>1191613.0</v>
      </c>
      <c r="E192" s="74">
        <v>-25.9667</v>
      </c>
      <c r="F192" s="74">
        <v>32.5833</v>
      </c>
      <c r="G192" s="74" t="s">
        <v>2079</v>
      </c>
      <c r="H192" s="74">
        <f t="shared" si="1"/>
        <v>1</v>
      </c>
      <c r="I192" s="74"/>
      <c r="J192" s="74"/>
      <c r="K192" s="74"/>
      <c r="L192" s="58"/>
      <c r="M192" s="58"/>
      <c r="N192" s="58"/>
      <c r="O192" s="58"/>
      <c r="P192" s="58"/>
      <c r="Q192" s="74"/>
      <c r="R192" s="74"/>
    </row>
    <row r="193">
      <c r="A193" s="74" t="s">
        <v>1228</v>
      </c>
      <c r="B193" s="74" t="s">
        <v>2362</v>
      </c>
      <c r="C193" s="74" t="s">
        <v>2363</v>
      </c>
      <c r="D193" s="74">
        <v>1077169.0</v>
      </c>
      <c r="E193" s="74">
        <v>18.0858</v>
      </c>
      <c r="F193" s="74">
        <v>-15.9785</v>
      </c>
      <c r="G193" s="74" t="s">
        <v>2079</v>
      </c>
      <c r="H193" s="74">
        <f t="shared" si="1"/>
        <v>1</v>
      </c>
      <c r="I193" s="74"/>
      <c r="J193" s="74"/>
      <c r="K193" s="74"/>
      <c r="L193" s="58"/>
      <c r="M193" s="58"/>
      <c r="N193" s="58"/>
      <c r="O193" s="58"/>
      <c r="P193" s="58"/>
      <c r="Q193" s="74"/>
      <c r="R193" s="74"/>
    </row>
    <row r="194">
      <c r="A194" s="74" t="s">
        <v>1470</v>
      </c>
      <c r="B194" s="74" t="s">
        <v>2364</v>
      </c>
      <c r="C194" s="74" t="s">
        <v>2365</v>
      </c>
      <c r="D194" s="74">
        <v>1121720.0</v>
      </c>
      <c r="E194" s="74">
        <v>-13.9833</v>
      </c>
      <c r="F194" s="74">
        <v>33.7833</v>
      </c>
      <c r="G194" s="74" t="s">
        <v>2079</v>
      </c>
      <c r="H194" s="74">
        <f t="shared" si="1"/>
        <v>1</v>
      </c>
      <c r="I194" s="74"/>
      <c r="J194" s="74"/>
      <c r="K194" s="74"/>
      <c r="L194" s="58"/>
      <c r="M194" s="58"/>
      <c r="N194" s="58"/>
      <c r="O194" s="58"/>
      <c r="P194" s="58"/>
      <c r="Q194" s="74"/>
      <c r="R194" s="74"/>
    </row>
    <row r="195">
      <c r="A195" s="74" t="s">
        <v>2006</v>
      </c>
      <c r="B195" s="74" t="s">
        <v>2366</v>
      </c>
      <c r="C195" s="74" t="s">
        <v>2367</v>
      </c>
      <c r="D195" s="74">
        <v>8911000.0</v>
      </c>
      <c r="E195" s="74">
        <v>3.1478</v>
      </c>
      <c r="F195" s="74">
        <v>101.6953</v>
      </c>
      <c r="G195" s="74" t="s">
        <v>2079</v>
      </c>
      <c r="H195" s="74">
        <f t="shared" si="1"/>
        <v>1</v>
      </c>
      <c r="I195" s="74"/>
      <c r="J195" s="74"/>
      <c r="K195" s="74"/>
      <c r="L195" s="58"/>
      <c r="M195" s="58"/>
      <c r="N195" s="58"/>
      <c r="O195" s="58"/>
      <c r="P195" s="58"/>
      <c r="Q195" s="74"/>
      <c r="R195" s="74"/>
    </row>
    <row r="196">
      <c r="A196" s="74" t="s">
        <v>130</v>
      </c>
      <c r="B196" s="74" t="s">
        <v>2366</v>
      </c>
      <c r="C196" s="74" t="s">
        <v>2367</v>
      </c>
      <c r="D196" s="74">
        <v>8911000.0</v>
      </c>
      <c r="E196" s="74">
        <v>3.1478</v>
      </c>
      <c r="F196" s="74">
        <v>101.6953</v>
      </c>
      <c r="G196" s="74" t="s">
        <v>2079</v>
      </c>
      <c r="H196" s="74">
        <f t="shared" si="1"/>
        <v>1</v>
      </c>
      <c r="I196" s="74"/>
      <c r="J196" s="74"/>
      <c r="K196" s="74"/>
      <c r="L196" s="58"/>
      <c r="M196" s="58"/>
      <c r="N196" s="58"/>
      <c r="O196" s="58"/>
      <c r="P196" s="58"/>
      <c r="Q196" s="74"/>
      <c r="R196" s="74"/>
    </row>
    <row r="197">
      <c r="A197" s="74" t="s">
        <v>120</v>
      </c>
      <c r="B197" s="74" t="s">
        <v>2366</v>
      </c>
      <c r="C197" s="74" t="s">
        <v>2368</v>
      </c>
      <c r="D197" s="74">
        <v>452058.0</v>
      </c>
      <c r="E197" s="74">
        <v>5.975</v>
      </c>
      <c r="F197" s="74">
        <v>116.0725</v>
      </c>
      <c r="G197" s="74" t="s">
        <v>2079</v>
      </c>
      <c r="H197" s="74">
        <f t="shared" si="1"/>
        <v>1</v>
      </c>
      <c r="I197" s="74"/>
      <c r="J197" s="74"/>
      <c r="K197" s="74"/>
      <c r="L197" s="58"/>
      <c r="M197" s="58"/>
      <c r="N197" s="58"/>
      <c r="O197" s="58"/>
      <c r="P197" s="58"/>
      <c r="Q197" s="74"/>
      <c r="R197" s="74"/>
    </row>
    <row r="198">
      <c r="A198" s="74" t="s">
        <v>94</v>
      </c>
      <c r="B198" s="74" t="s">
        <v>2366</v>
      </c>
      <c r="C198" s="74" t="s">
        <v>2369</v>
      </c>
      <c r="D198" s="74">
        <v>325132.0</v>
      </c>
      <c r="E198" s="74">
        <v>1.5575</v>
      </c>
      <c r="F198" s="74">
        <v>110.3439</v>
      </c>
      <c r="G198" s="74" t="s">
        <v>2079</v>
      </c>
      <c r="H198" s="74">
        <f t="shared" si="1"/>
        <v>1</v>
      </c>
      <c r="I198" s="74"/>
      <c r="J198" s="74"/>
      <c r="K198" s="74"/>
      <c r="L198" s="58"/>
      <c r="M198" s="58"/>
      <c r="N198" s="58"/>
      <c r="O198" s="58"/>
      <c r="P198" s="58"/>
      <c r="Q198" s="74"/>
      <c r="R198" s="74"/>
    </row>
    <row r="199">
      <c r="A199" s="74" t="s">
        <v>1317</v>
      </c>
      <c r="B199" s="74" t="s">
        <v>2370</v>
      </c>
      <c r="C199" s="74" t="s">
        <v>2371</v>
      </c>
      <c r="D199" s="74">
        <v>322500.0</v>
      </c>
      <c r="E199" s="74">
        <v>-22.57</v>
      </c>
      <c r="F199" s="74">
        <v>17.0836</v>
      </c>
      <c r="G199" s="74" t="s">
        <v>2079</v>
      </c>
      <c r="H199" s="74">
        <f t="shared" si="1"/>
        <v>1</v>
      </c>
      <c r="I199" s="74"/>
      <c r="J199" s="74"/>
      <c r="K199" s="74"/>
      <c r="L199" s="58"/>
      <c r="M199" s="58"/>
      <c r="N199" s="58"/>
      <c r="O199" s="58"/>
      <c r="P199" s="58"/>
      <c r="Q199" s="74"/>
      <c r="R199" s="74"/>
    </row>
    <row r="200">
      <c r="A200" s="74" t="s">
        <v>344</v>
      </c>
      <c r="B200" s="74" t="s">
        <v>2372</v>
      </c>
      <c r="C200" s="74" t="s">
        <v>2373</v>
      </c>
      <c r="D200" s="74">
        <v>1026848.0</v>
      </c>
      <c r="E200" s="74">
        <v>13.515</v>
      </c>
      <c r="F200" s="74">
        <v>2.1175</v>
      </c>
      <c r="G200" s="74" t="s">
        <v>2079</v>
      </c>
      <c r="H200" s="74">
        <f t="shared" si="1"/>
        <v>1</v>
      </c>
      <c r="I200" s="74"/>
      <c r="J200" s="74"/>
      <c r="K200" s="74"/>
      <c r="L200" s="58"/>
      <c r="M200" s="58"/>
      <c r="N200" s="58"/>
      <c r="O200" s="58"/>
      <c r="P200" s="58"/>
      <c r="Q200" s="74"/>
      <c r="R200" s="74"/>
    </row>
    <row r="201">
      <c r="A201" s="74" t="s">
        <v>1292</v>
      </c>
      <c r="B201" s="74" t="s">
        <v>2374</v>
      </c>
      <c r="C201" s="74" t="s">
        <v>2375</v>
      </c>
      <c r="D201" s="74">
        <v>1.6637E7</v>
      </c>
      <c r="E201" s="74">
        <v>6.455</v>
      </c>
      <c r="F201" s="74">
        <v>3.3841</v>
      </c>
      <c r="G201" s="74" t="s">
        <v>2079</v>
      </c>
      <c r="H201" s="74">
        <f t="shared" si="1"/>
        <v>1</v>
      </c>
      <c r="I201" s="74"/>
      <c r="J201" s="74"/>
      <c r="K201" s="74"/>
      <c r="L201" s="58"/>
      <c r="M201" s="58"/>
      <c r="N201" s="58"/>
      <c r="O201" s="58"/>
      <c r="P201" s="58"/>
      <c r="Q201" s="74"/>
      <c r="R201" s="74"/>
    </row>
    <row r="202">
      <c r="A202" s="74" t="s">
        <v>1034</v>
      </c>
      <c r="B202" s="74" t="s">
        <v>2376</v>
      </c>
      <c r="C202" s="74" t="s">
        <v>2377</v>
      </c>
      <c r="D202" s="74">
        <v>1028808.0</v>
      </c>
      <c r="E202" s="74">
        <v>12.1544</v>
      </c>
      <c r="F202" s="74">
        <v>-86.2738</v>
      </c>
      <c r="G202" s="74" t="s">
        <v>2079</v>
      </c>
      <c r="H202" s="74">
        <f t="shared" si="1"/>
        <v>1</v>
      </c>
      <c r="I202" s="74"/>
      <c r="J202" s="74"/>
      <c r="K202" s="74"/>
      <c r="L202" s="58"/>
      <c r="M202" s="58"/>
      <c r="N202" s="58"/>
      <c r="O202" s="58"/>
      <c r="P202" s="58"/>
      <c r="Q202" s="74"/>
      <c r="R202" s="74"/>
    </row>
    <row r="203">
      <c r="A203" s="74" t="s">
        <v>675</v>
      </c>
      <c r="B203" s="74" t="s">
        <v>2378</v>
      </c>
      <c r="C203" s="74" t="s">
        <v>2379</v>
      </c>
      <c r="D203" s="74">
        <v>1459402.0</v>
      </c>
      <c r="E203" s="74">
        <v>52.3728</v>
      </c>
      <c r="F203" s="74">
        <v>4.8936</v>
      </c>
      <c r="G203" s="74" t="s">
        <v>2079</v>
      </c>
      <c r="H203" s="74">
        <f t="shared" si="1"/>
        <v>1</v>
      </c>
      <c r="I203" s="74"/>
      <c r="J203" s="74"/>
      <c r="K203" s="74"/>
      <c r="L203" s="58"/>
      <c r="M203" s="58"/>
      <c r="N203" s="58"/>
      <c r="O203" s="78"/>
      <c r="P203" s="58"/>
      <c r="Q203" s="74"/>
      <c r="R203" s="74"/>
    </row>
    <row r="204">
      <c r="A204" s="74" t="s">
        <v>1047</v>
      </c>
      <c r="B204" s="74" t="s">
        <v>2380</v>
      </c>
      <c r="C204" s="74" t="s">
        <v>2381</v>
      </c>
      <c r="D204" s="74">
        <v>1064235.0</v>
      </c>
      <c r="E204" s="74">
        <v>59.9133</v>
      </c>
      <c r="F204" s="74">
        <v>10.7389</v>
      </c>
      <c r="G204" s="74" t="s">
        <v>2079</v>
      </c>
      <c r="H204" s="74">
        <f t="shared" si="1"/>
        <v>1</v>
      </c>
      <c r="I204" s="74"/>
      <c r="J204" s="74"/>
      <c r="K204" s="74"/>
      <c r="L204" s="58"/>
      <c r="M204" s="58"/>
      <c r="N204" s="58"/>
      <c r="O204" s="58"/>
      <c r="P204" s="58"/>
      <c r="Q204" s="74"/>
      <c r="R204" s="74"/>
    </row>
    <row r="205">
      <c r="A205" s="74" t="s">
        <v>989</v>
      </c>
      <c r="B205" s="74" t="s">
        <v>2382</v>
      </c>
      <c r="C205" s="74" t="s">
        <v>2383</v>
      </c>
      <c r="D205" s="74">
        <v>975453.0</v>
      </c>
      <c r="E205" s="74">
        <v>27.7172</v>
      </c>
      <c r="F205" s="74">
        <v>85.324</v>
      </c>
      <c r="G205" s="74" t="s">
        <v>2079</v>
      </c>
      <c r="H205" s="74">
        <f t="shared" si="1"/>
        <v>1</v>
      </c>
      <c r="I205" s="74"/>
      <c r="J205" s="74"/>
      <c r="K205" s="74"/>
      <c r="L205" s="58"/>
      <c r="M205" s="58"/>
      <c r="N205" s="58"/>
      <c r="O205" s="58"/>
      <c r="P205" s="58"/>
      <c r="Q205" s="74"/>
      <c r="R205" s="74"/>
    </row>
    <row r="206">
      <c r="A206" s="74" t="s">
        <v>2384</v>
      </c>
      <c r="B206" s="74" t="s">
        <v>2385</v>
      </c>
      <c r="C206" s="74" t="s">
        <v>2386</v>
      </c>
      <c r="D206" s="74">
        <v>1346091.0</v>
      </c>
      <c r="E206" s="74">
        <v>-36.8406</v>
      </c>
      <c r="F206" s="74">
        <v>174.74</v>
      </c>
      <c r="G206" s="74" t="s">
        <v>2079</v>
      </c>
      <c r="H206" s="74">
        <f t="shared" si="1"/>
        <v>1</v>
      </c>
      <c r="I206" s="74"/>
      <c r="J206" s="74"/>
      <c r="K206" s="74"/>
      <c r="L206" s="58"/>
      <c r="M206" s="58"/>
      <c r="N206" s="58"/>
      <c r="O206" s="58"/>
      <c r="P206" s="58"/>
      <c r="Q206" s="74"/>
      <c r="R206" s="74"/>
    </row>
    <row r="207">
      <c r="A207" s="74" t="s">
        <v>61</v>
      </c>
      <c r="B207" s="74" t="s">
        <v>2387</v>
      </c>
      <c r="C207" s="74" t="s">
        <v>2388</v>
      </c>
      <c r="D207" s="74">
        <v>1421409.0</v>
      </c>
      <c r="E207" s="74">
        <v>23.6139</v>
      </c>
      <c r="F207" s="74">
        <v>58.5922</v>
      </c>
      <c r="G207" s="74" t="s">
        <v>2079</v>
      </c>
      <c r="H207" s="74">
        <f t="shared" si="1"/>
        <v>1</v>
      </c>
      <c r="I207" s="74"/>
      <c r="J207" s="74"/>
      <c r="K207" s="74"/>
      <c r="L207" s="58"/>
      <c r="M207" s="58"/>
      <c r="N207" s="58"/>
      <c r="O207" s="58"/>
      <c r="P207" s="58"/>
      <c r="Q207" s="74"/>
      <c r="R207" s="74"/>
    </row>
    <row r="208">
      <c r="A208" s="74" t="s">
        <v>41</v>
      </c>
      <c r="B208" s="74" t="s">
        <v>2389</v>
      </c>
      <c r="C208" s="74" t="s">
        <v>2390</v>
      </c>
      <c r="D208" s="74">
        <v>1.5738E7</v>
      </c>
      <c r="E208" s="74">
        <v>24.86</v>
      </c>
      <c r="F208" s="74">
        <v>67.01</v>
      </c>
      <c r="G208" s="74" t="s">
        <v>2079</v>
      </c>
      <c r="H208" s="74">
        <f t="shared" si="1"/>
        <v>1</v>
      </c>
      <c r="I208" s="74"/>
      <c r="J208" s="74"/>
      <c r="K208" s="74"/>
      <c r="L208" s="58"/>
      <c r="M208" s="58"/>
      <c r="N208" s="58"/>
      <c r="O208" s="58"/>
      <c r="P208" s="58"/>
      <c r="Q208" s="74"/>
      <c r="R208" s="74"/>
    </row>
    <row r="209">
      <c r="A209" s="74" t="s">
        <v>1030</v>
      </c>
      <c r="B209" s="74" t="s">
        <v>2391</v>
      </c>
      <c r="C209" s="74" t="s">
        <v>2392</v>
      </c>
      <c r="D209" s="74">
        <v>1500189.0</v>
      </c>
      <c r="E209" s="74">
        <v>8.9833</v>
      </c>
      <c r="F209" s="74">
        <v>-79.5167</v>
      </c>
      <c r="G209" s="74" t="s">
        <v>2079</v>
      </c>
      <c r="H209" s="74">
        <f t="shared" si="1"/>
        <v>1</v>
      </c>
      <c r="I209" s="74"/>
      <c r="J209" s="74"/>
      <c r="K209" s="74"/>
      <c r="L209" s="58"/>
      <c r="M209" s="58"/>
      <c r="N209" s="58"/>
      <c r="O209" s="58"/>
      <c r="P209" s="58"/>
      <c r="Q209" s="74"/>
      <c r="R209" s="74"/>
    </row>
    <row r="210">
      <c r="A210" s="74" t="s">
        <v>458</v>
      </c>
      <c r="B210" s="74" t="s">
        <v>2393</v>
      </c>
      <c r="C210" s="74" t="s">
        <v>2394</v>
      </c>
      <c r="D210" s="74">
        <v>1.032E7</v>
      </c>
      <c r="E210" s="74">
        <v>-12.06</v>
      </c>
      <c r="F210" s="74">
        <v>-77.0375</v>
      </c>
      <c r="G210" s="74" t="s">
        <v>2079</v>
      </c>
      <c r="H210" s="74">
        <f t="shared" si="1"/>
        <v>1</v>
      </c>
      <c r="I210" s="74"/>
      <c r="J210" s="74"/>
      <c r="K210" s="74"/>
      <c r="L210" s="58"/>
      <c r="M210" s="58"/>
      <c r="N210" s="58"/>
      <c r="O210" s="58"/>
      <c r="P210" s="58"/>
      <c r="Q210" s="74"/>
      <c r="R210" s="74"/>
    </row>
    <row r="211">
      <c r="A211" s="74" t="s">
        <v>2012</v>
      </c>
      <c r="B211" s="74" t="s">
        <v>2395</v>
      </c>
      <c r="C211" s="74" t="s">
        <v>2396</v>
      </c>
      <c r="D211" s="74">
        <v>2.4922E7</v>
      </c>
      <c r="E211" s="74">
        <v>14.5958</v>
      </c>
      <c r="F211" s="74">
        <v>120.9772</v>
      </c>
      <c r="G211" s="74" t="s">
        <v>2079</v>
      </c>
      <c r="H211" s="74">
        <f t="shared" si="1"/>
        <v>1</v>
      </c>
      <c r="I211" s="74"/>
      <c r="J211" s="74"/>
      <c r="K211" s="74"/>
      <c r="L211" s="58"/>
      <c r="M211" s="58"/>
      <c r="N211" s="58"/>
      <c r="O211" s="58"/>
      <c r="P211" s="58"/>
      <c r="Q211" s="74"/>
      <c r="R211" s="74"/>
    </row>
    <row r="212">
      <c r="A212" s="74" t="s">
        <v>204</v>
      </c>
      <c r="B212" s="74" t="s">
        <v>2395</v>
      </c>
      <c r="C212" s="74" t="s">
        <v>2396</v>
      </c>
      <c r="D212" s="74">
        <v>2.4922E7</v>
      </c>
      <c r="E212" s="74">
        <v>14.5958</v>
      </c>
      <c r="F212" s="74">
        <v>120.9772</v>
      </c>
      <c r="G212" s="74" t="s">
        <v>2079</v>
      </c>
      <c r="H212" s="74">
        <f t="shared" si="1"/>
        <v>1</v>
      </c>
      <c r="I212" s="74"/>
      <c r="J212" s="74"/>
      <c r="K212" s="74"/>
      <c r="L212" s="58"/>
      <c r="M212" s="58"/>
      <c r="N212" s="58"/>
      <c r="O212" s="58"/>
      <c r="P212" s="58"/>
      <c r="Q212" s="74"/>
      <c r="R212" s="74"/>
    </row>
    <row r="213">
      <c r="A213" s="74" t="s">
        <v>209</v>
      </c>
      <c r="B213" s="74" t="s">
        <v>2395</v>
      </c>
      <c r="C213" s="74" t="s">
        <v>2397</v>
      </c>
      <c r="D213" s="74">
        <v>1776949.0</v>
      </c>
      <c r="E213" s="74">
        <v>7.0667</v>
      </c>
      <c r="F213" s="74">
        <v>125.6</v>
      </c>
      <c r="G213" s="74" t="s">
        <v>2079</v>
      </c>
      <c r="H213" s="74">
        <f t="shared" si="1"/>
        <v>1</v>
      </c>
      <c r="I213" s="74"/>
      <c r="J213" s="74"/>
      <c r="K213" s="74"/>
      <c r="L213" s="58"/>
      <c r="M213" s="58"/>
      <c r="N213" s="58"/>
      <c r="O213" s="58"/>
      <c r="P213" s="58"/>
      <c r="Q213" s="74"/>
      <c r="R213" s="74"/>
    </row>
    <row r="214">
      <c r="A214" s="74" t="s">
        <v>207</v>
      </c>
      <c r="B214" s="74" t="s">
        <v>2395</v>
      </c>
      <c r="C214" s="74" t="s">
        <v>2398</v>
      </c>
      <c r="D214" s="74">
        <v>964169.0</v>
      </c>
      <c r="E214" s="74">
        <v>10.32</v>
      </c>
      <c r="F214" s="74">
        <v>123.75</v>
      </c>
      <c r="G214" s="74" t="s">
        <v>2079</v>
      </c>
      <c r="H214" s="74">
        <f t="shared" si="1"/>
        <v>1</v>
      </c>
      <c r="I214" s="74"/>
      <c r="J214" s="74"/>
      <c r="K214" s="74"/>
      <c r="L214" s="58"/>
      <c r="M214" s="58"/>
      <c r="N214" s="58"/>
      <c r="O214" s="58"/>
      <c r="P214" s="58"/>
      <c r="Q214" s="74"/>
      <c r="R214" s="74"/>
    </row>
    <row r="215">
      <c r="A215" s="74" t="s">
        <v>434</v>
      </c>
      <c r="B215" s="74" t="s">
        <v>2399</v>
      </c>
      <c r="C215" s="74" t="s">
        <v>2400</v>
      </c>
      <c r="D215" s="74">
        <v>700000.0</v>
      </c>
      <c r="E215" s="74">
        <v>-9.4789</v>
      </c>
      <c r="F215" s="74">
        <v>147.1494</v>
      </c>
      <c r="G215" s="74" t="s">
        <v>2079</v>
      </c>
      <c r="H215" s="74">
        <f t="shared" si="1"/>
        <v>1</v>
      </c>
      <c r="I215" s="74"/>
      <c r="J215" s="74"/>
      <c r="K215" s="74"/>
      <c r="L215" s="58"/>
      <c r="M215" s="58"/>
      <c r="N215" s="58"/>
      <c r="O215" s="58"/>
      <c r="P215" s="58"/>
      <c r="Q215" s="74"/>
      <c r="R215" s="74"/>
    </row>
    <row r="216">
      <c r="A216" s="74" t="s">
        <v>696</v>
      </c>
      <c r="B216" s="74" t="s">
        <v>2401</v>
      </c>
      <c r="C216" s="74" t="s">
        <v>2402</v>
      </c>
      <c r="D216" s="74">
        <v>1860281.0</v>
      </c>
      <c r="E216" s="74">
        <v>52.23</v>
      </c>
      <c r="F216" s="74">
        <v>21.0111</v>
      </c>
      <c r="G216" s="74" t="s">
        <v>2079</v>
      </c>
      <c r="H216" s="74">
        <f t="shared" si="1"/>
        <v>1</v>
      </c>
      <c r="I216" s="74"/>
      <c r="J216" s="74"/>
      <c r="K216" s="74"/>
      <c r="L216" s="58"/>
      <c r="M216" s="58"/>
      <c r="N216" s="58"/>
      <c r="O216" s="58"/>
      <c r="P216" s="58"/>
      <c r="Q216" s="74"/>
      <c r="R216" s="74"/>
    </row>
    <row r="217">
      <c r="A217" s="74" t="s">
        <v>328</v>
      </c>
      <c r="B217" s="74" t="s">
        <v>2403</v>
      </c>
      <c r="C217" s="74" t="s">
        <v>2404</v>
      </c>
      <c r="D217" s="74">
        <v>2863000.0</v>
      </c>
      <c r="E217" s="74">
        <v>39.0194</v>
      </c>
      <c r="F217" s="74">
        <v>125.7381</v>
      </c>
      <c r="G217" s="74" t="s">
        <v>2079</v>
      </c>
      <c r="H217" s="74">
        <f t="shared" si="1"/>
        <v>1</v>
      </c>
      <c r="I217" s="74"/>
      <c r="J217" s="74"/>
      <c r="K217" s="74"/>
      <c r="L217" s="58"/>
      <c r="M217" s="58"/>
      <c r="N217" s="58"/>
      <c r="O217" s="58"/>
      <c r="P217" s="58"/>
      <c r="Q217" s="74"/>
      <c r="R217" s="74"/>
    </row>
    <row r="218">
      <c r="A218" s="74" t="s">
        <v>356</v>
      </c>
      <c r="B218" s="74" t="s">
        <v>2405</v>
      </c>
      <c r="C218" s="74" t="s">
        <v>2406</v>
      </c>
      <c r="D218" s="74">
        <v>2719000.0</v>
      </c>
      <c r="E218" s="74">
        <v>38.7253</v>
      </c>
      <c r="F218" s="74">
        <v>-9.15</v>
      </c>
      <c r="G218" s="74" t="s">
        <v>2079</v>
      </c>
      <c r="H218" s="74">
        <f t="shared" si="1"/>
        <v>1</v>
      </c>
      <c r="I218" s="74"/>
      <c r="J218" s="74"/>
      <c r="K218" s="74"/>
      <c r="L218" s="58"/>
      <c r="M218" s="58"/>
      <c r="N218" s="58"/>
      <c r="O218" s="58"/>
      <c r="P218" s="58"/>
      <c r="Q218" s="74"/>
      <c r="R218" s="74"/>
    </row>
    <row r="219">
      <c r="A219" s="74" t="s">
        <v>400</v>
      </c>
      <c r="B219" s="74" t="s">
        <v>2407</v>
      </c>
      <c r="C219" s="74" t="s">
        <v>2408</v>
      </c>
      <c r="D219" s="74">
        <v>524190.0</v>
      </c>
      <c r="E219" s="74">
        <v>-25.3</v>
      </c>
      <c r="F219" s="74">
        <v>-57.6333</v>
      </c>
      <c r="G219" s="74" t="s">
        <v>2079</v>
      </c>
      <c r="H219" s="74">
        <f t="shared" si="1"/>
        <v>1</v>
      </c>
      <c r="I219" s="74"/>
      <c r="J219" s="74"/>
      <c r="K219" s="74"/>
      <c r="L219" s="58"/>
      <c r="M219" s="58"/>
      <c r="N219" s="58"/>
      <c r="O219" s="58"/>
      <c r="P219" s="58"/>
      <c r="Q219" s="74"/>
      <c r="R219" s="74"/>
    </row>
    <row r="220">
      <c r="A220" s="74" t="s">
        <v>369</v>
      </c>
      <c r="B220" s="74" t="s">
        <v>2409</v>
      </c>
      <c r="C220" s="74" t="s">
        <v>2410</v>
      </c>
      <c r="D220" s="74">
        <v>1186023.0</v>
      </c>
      <c r="E220" s="74">
        <v>25.2867</v>
      </c>
      <c r="F220" s="74">
        <v>51.5333</v>
      </c>
      <c r="G220" s="74" t="s">
        <v>2079</v>
      </c>
      <c r="H220" s="74">
        <f t="shared" si="1"/>
        <v>1</v>
      </c>
      <c r="I220" s="74"/>
      <c r="J220" s="74"/>
      <c r="K220" s="74"/>
      <c r="L220" s="58"/>
      <c r="M220" s="58"/>
      <c r="N220" s="58"/>
      <c r="O220" s="58"/>
      <c r="P220" s="58"/>
      <c r="Q220" s="74"/>
      <c r="R220" s="74"/>
    </row>
    <row r="221">
      <c r="A221" s="74" t="s">
        <v>680</v>
      </c>
      <c r="B221" s="74" t="s">
        <v>2411</v>
      </c>
      <c r="C221" s="74" t="s">
        <v>2412</v>
      </c>
      <c r="D221" s="74">
        <v>1883425.0</v>
      </c>
      <c r="E221" s="74">
        <v>44.4325</v>
      </c>
      <c r="F221" s="74">
        <v>26.1039</v>
      </c>
      <c r="G221" s="74" t="s">
        <v>2079</v>
      </c>
      <c r="H221" s="74">
        <f t="shared" si="1"/>
        <v>1</v>
      </c>
      <c r="I221" s="74"/>
      <c r="J221" s="74"/>
      <c r="K221" s="74"/>
      <c r="L221" s="58"/>
      <c r="M221" s="58"/>
      <c r="N221" s="58"/>
      <c r="O221" s="58"/>
      <c r="P221" s="58"/>
      <c r="Q221" s="74"/>
      <c r="R221" s="74"/>
    </row>
    <row r="222">
      <c r="A222" s="74" t="s">
        <v>2004</v>
      </c>
      <c r="B222" s="74" t="s">
        <v>2413</v>
      </c>
      <c r="C222" s="74" t="s">
        <v>2414</v>
      </c>
      <c r="D222" s="74">
        <v>1.7332E7</v>
      </c>
      <c r="E222" s="74">
        <v>55.7558</v>
      </c>
      <c r="F222" s="74">
        <v>37.6178</v>
      </c>
      <c r="G222" s="74" t="s">
        <v>2079</v>
      </c>
      <c r="H222" s="74">
        <f t="shared" si="1"/>
        <v>1</v>
      </c>
      <c r="I222" s="74"/>
      <c r="J222" s="74"/>
      <c r="K222" s="74"/>
      <c r="L222" s="58"/>
      <c r="M222" s="58"/>
      <c r="N222" s="58"/>
      <c r="O222" s="58"/>
      <c r="P222" s="58"/>
      <c r="Q222" s="74"/>
      <c r="R222" s="74"/>
    </row>
    <row r="223">
      <c r="A223" s="74" t="s">
        <v>699</v>
      </c>
      <c r="B223" s="74" t="s">
        <v>2413</v>
      </c>
      <c r="C223" s="74" t="s">
        <v>2414</v>
      </c>
      <c r="D223" s="74">
        <v>1.7332E7</v>
      </c>
      <c r="E223" s="74">
        <v>55.7558</v>
      </c>
      <c r="F223" s="74">
        <v>37.6178</v>
      </c>
      <c r="G223" s="74" t="s">
        <v>2079</v>
      </c>
      <c r="H223" s="74">
        <f t="shared" si="1"/>
        <v>1</v>
      </c>
      <c r="I223" s="74"/>
      <c r="J223" s="74"/>
      <c r="K223" s="74"/>
      <c r="L223" s="58"/>
      <c r="M223" s="58"/>
      <c r="N223" s="58"/>
      <c r="O223" s="58"/>
      <c r="P223" s="58"/>
      <c r="Q223" s="74"/>
      <c r="R223" s="74"/>
    </row>
    <row r="224">
      <c r="A224" s="74" t="s">
        <v>243</v>
      </c>
      <c r="B224" s="74" t="s">
        <v>2413</v>
      </c>
      <c r="C224" s="74" t="s">
        <v>2415</v>
      </c>
      <c r="D224" s="74">
        <v>606589.0</v>
      </c>
      <c r="E224" s="74">
        <v>43.1333</v>
      </c>
      <c r="F224" s="74">
        <v>131.9</v>
      </c>
      <c r="G224" s="74" t="s">
        <v>2079</v>
      </c>
      <c r="H224" s="74">
        <f t="shared" si="1"/>
        <v>1</v>
      </c>
      <c r="I224" s="74"/>
      <c r="J224" s="74"/>
      <c r="K224" s="74"/>
      <c r="L224" s="58"/>
      <c r="M224" s="58"/>
      <c r="N224" s="58"/>
      <c r="O224" s="58"/>
      <c r="P224" s="58"/>
      <c r="Q224" s="74"/>
      <c r="R224" s="74"/>
    </row>
    <row r="225">
      <c r="A225" s="74" t="s">
        <v>1169</v>
      </c>
      <c r="B225" s="74" t="s">
        <v>2413</v>
      </c>
      <c r="C225" s="74" t="s">
        <v>2416</v>
      </c>
      <c r="D225" s="74">
        <v>1243500.0</v>
      </c>
      <c r="E225" s="74">
        <v>55.7964</v>
      </c>
      <c r="F225" s="74">
        <v>49.1089</v>
      </c>
      <c r="G225" s="74" t="s">
        <v>2079</v>
      </c>
      <c r="H225" s="74">
        <f t="shared" si="1"/>
        <v>1</v>
      </c>
      <c r="I225" s="74"/>
      <c r="J225" s="74"/>
      <c r="K225" s="74"/>
      <c r="L225" s="58"/>
      <c r="M225" s="58"/>
      <c r="N225" s="58"/>
      <c r="O225" s="58"/>
      <c r="P225" s="58"/>
      <c r="Q225" s="74"/>
      <c r="R225" s="74"/>
    </row>
    <row r="226">
      <c r="A226" s="74" t="s">
        <v>704</v>
      </c>
      <c r="B226" s="74" t="s">
        <v>2413</v>
      </c>
      <c r="C226" s="74" t="s">
        <v>2417</v>
      </c>
      <c r="D226" s="74">
        <v>5384342.0</v>
      </c>
      <c r="E226" s="74">
        <v>59.95</v>
      </c>
      <c r="F226" s="74">
        <v>30.3167</v>
      </c>
      <c r="G226" s="74" t="s">
        <v>2079</v>
      </c>
      <c r="H226" s="74">
        <f t="shared" si="1"/>
        <v>1</v>
      </c>
      <c r="I226" s="74"/>
      <c r="J226" s="74"/>
      <c r="K226" s="74"/>
      <c r="L226" s="58"/>
      <c r="M226" s="58"/>
      <c r="N226" s="58"/>
      <c r="O226" s="58"/>
      <c r="P226" s="58"/>
      <c r="Q226" s="74"/>
      <c r="R226" s="74"/>
    </row>
    <row r="227">
      <c r="A227" s="74" t="s">
        <v>905</v>
      </c>
      <c r="B227" s="74" t="s">
        <v>2413</v>
      </c>
      <c r="C227" s="74" t="s">
        <v>2418</v>
      </c>
      <c r="D227" s="74">
        <v>1625631.0</v>
      </c>
      <c r="E227" s="74">
        <v>55.0333</v>
      </c>
      <c r="F227" s="74">
        <v>82.9167</v>
      </c>
      <c r="G227" s="74" t="s">
        <v>2079</v>
      </c>
      <c r="H227" s="74">
        <f t="shared" si="1"/>
        <v>1</v>
      </c>
      <c r="I227" s="74"/>
      <c r="J227" s="74"/>
      <c r="K227" s="74"/>
      <c r="L227" s="58"/>
      <c r="M227" s="58"/>
      <c r="N227" s="58"/>
      <c r="O227" s="58"/>
      <c r="P227" s="58"/>
      <c r="Q227" s="74"/>
      <c r="R227" s="74"/>
    </row>
    <row r="228">
      <c r="A228" s="74" t="s">
        <v>665</v>
      </c>
      <c r="B228" s="74" t="s">
        <v>2413</v>
      </c>
      <c r="C228" s="74" t="s">
        <v>2419</v>
      </c>
      <c r="D228" s="74">
        <v>1137704.0</v>
      </c>
      <c r="E228" s="74">
        <v>47.2333</v>
      </c>
      <c r="F228" s="74">
        <v>39.7</v>
      </c>
      <c r="G228" s="74" t="s">
        <v>2079</v>
      </c>
      <c r="H228" s="74">
        <f t="shared" si="1"/>
        <v>1</v>
      </c>
      <c r="I228" s="74"/>
      <c r="J228" s="74"/>
      <c r="K228" s="74"/>
      <c r="L228" s="58"/>
      <c r="M228" s="58"/>
      <c r="N228" s="58"/>
      <c r="O228" s="58"/>
      <c r="P228" s="78"/>
      <c r="Q228" s="74"/>
      <c r="R228" s="74"/>
    </row>
    <row r="229">
      <c r="A229" s="74" t="s">
        <v>1173</v>
      </c>
      <c r="B229" s="74" t="s">
        <v>2413</v>
      </c>
      <c r="C229" s="74" t="s">
        <v>2420</v>
      </c>
      <c r="D229" s="74">
        <v>1468833.0</v>
      </c>
      <c r="E229" s="74">
        <v>56.8356</v>
      </c>
      <c r="F229" s="74">
        <v>60.6128</v>
      </c>
      <c r="G229" s="74" t="s">
        <v>2079</v>
      </c>
      <c r="H229" s="74">
        <f t="shared" si="1"/>
        <v>1</v>
      </c>
      <c r="I229" s="74"/>
      <c r="J229" s="74"/>
      <c r="K229" s="74"/>
      <c r="L229" s="58"/>
      <c r="M229" s="58"/>
      <c r="N229" s="58"/>
      <c r="O229" s="58"/>
      <c r="P229" s="58"/>
      <c r="Q229" s="74"/>
      <c r="R229" s="74"/>
    </row>
    <row r="230">
      <c r="A230" s="74" t="s">
        <v>1331</v>
      </c>
      <c r="B230" s="74" t="s">
        <v>2421</v>
      </c>
      <c r="C230" s="74" t="s">
        <v>2422</v>
      </c>
      <c r="D230" s="74">
        <v>1156663.0</v>
      </c>
      <c r="E230" s="74">
        <v>-1.9536</v>
      </c>
      <c r="F230" s="74">
        <v>30.0606</v>
      </c>
      <c r="G230" s="74" t="s">
        <v>2079</v>
      </c>
      <c r="H230" s="74">
        <f t="shared" si="1"/>
        <v>1</v>
      </c>
      <c r="I230" s="74"/>
      <c r="J230" s="74"/>
      <c r="K230" s="74"/>
      <c r="L230" s="58"/>
      <c r="M230" s="58"/>
      <c r="N230" s="58"/>
      <c r="O230" s="58"/>
      <c r="Q230" s="74"/>
      <c r="R230" s="74"/>
    </row>
    <row r="231">
      <c r="A231" s="74" t="s">
        <v>65</v>
      </c>
      <c r="B231" s="74" t="s">
        <v>2423</v>
      </c>
      <c r="C231" s="74" t="s">
        <v>2424</v>
      </c>
      <c r="D231" s="74">
        <v>7237000.0</v>
      </c>
      <c r="E231" s="74">
        <v>24.6333</v>
      </c>
      <c r="F231" s="74">
        <v>46.7167</v>
      </c>
      <c r="G231" s="74" t="s">
        <v>2079</v>
      </c>
      <c r="H231" s="74">
        <f t="shared" si="1"/>
        <v>1</v>
      </c>
      <c r="I231" s="74"/>
      <c r="J231" s="74"/>
      <c r="K231" s="74"/>
      <c r="L231" s="58"/>
      <c r="M231" s="58"/>
      <c r="N231" s="58"/>
      <c r="O231" s="58"/>
      <c r="P231" s="78"/>
      <c r="Q231" s="74"/>
      <c r="R231" s="74"/>
    </row>
    <row r="232">
      <c r="A232" s="74" t="s">
        <v>300</v>
      </c>
      <c r="B232" s="74" t="s">
        <v>2425</v>
      </c>
      <c r="C232" s="74" t="s">
        <v>2426</v>
      </c>
      <c r="D232" s="74">
        <v>7869000.0</v>
      </c>
      <c r="E232" s="74">
        <v>15.5006</v>
      </c>
      <c r="F232" s="74">
        <v>32.56</v>
      </c>
      <c r="G232" s="74" t="s">
        <v>2079</v>
      </c>
      <c r="H232" s="74">
        <f t="shared" si="1"/>
        <v>1</v>
      </c>
      <c r="I232" s="74"/>
      <c r="J232" s="74"/>
      <c r="K232" s="74"/>
      <c r="L232" s="58"/>
      <c r="M232" s="58"/>
      <c r="N232" s="58"/>
      <c r="O232" s="58"/>
      <c r="P232" s="78"/>
      <c r="Q232" s="74"/>
      <c r="R232" s="74"/>
    </row>
    <row r="233">
      <c r="A233" s="74" t="s">
        <v>1229</v>
      </c>
      <c r="B233" s="74" t="s">
        <v>2427</v>
      </c>
      <c r="C233" s="74" t="s">
        <v>2428</v>
      </c>
      <c r="D233" s="74">
        <v>1438725.0</v>
      </c>
      <c r="E233" s="74">
        <v>14.6928</v>
      </c>
      <c r="F233" s="74">
        <v>-17.4467</v>
      </c>
      <c r="G233" s="74" t="s">
        <v>2079</v>
      </c>
      <c r="H233" s="74">
        <f t="shared" si="1"/>
        <v>1</v>
      </c>
      <c r="I233" s="74"/>
      <c r="J233" s="74"/>
      <c r="K233" s="74"/>
    </row>
    <row r="234">
      <c r="A234" s="74" t="s">
        <v>133</v>
      </c>
      <c r="B234" s="74" t="s">
        <v>2429</v>
      </c>
      <c r="C234" s="74" t="s">
        <v>2429</v>
      </c>
      <c r="D234" s="74">
        <v>5983000.0</v>
      </c>
      <c r="E234" s="74">
        <v>1.3</v>
      </c>
      <c r="F234" s="74">
        <v>103.8</v>
      </c>
      <c r="G234" s="74" t="s">
        <v>2079</v>
      </c>
      <c r="H234" s="74">
        <f t="shared" si="1"/>
        <v>1</v>
      </c>
      <c r="I234" s="74"/>
      <c r="J234" s="74"/>
      <c r="K234" s="74"/>
      <c r="L234" s="58"/>
      <c r="M234" s="58"/>
      <c r="N234" s="58"/>
      <c r="O234" s="58"/>
      <c r="P234" s="58"/>
      <c r="Q234" s="74"/>
      <c r="R234" s="74"/>
    </row>
    <row r="235">
      <c r="A235" s="74" t="s">
        <v>337</v>
      </c>
      <c r="B235" s="74" t="s">
        <v>2430</v>
      </c>
      <c r="C235" s="74" t="s">
        <v>2431</v>
      </c>
      <c r="D235" s="74">
        <v>951000.0</v>
      </c>
      <c r="E235" s="74">
        <v>8.4844</v>
      </c>
      <c r="F235" s="74">
        <v>-13.2344</v>
      </c>
      <c r="G235" s="74" t="s">
        <v>2079</v>
      </c>
      <c r="H235" s="74">
        <f t="shared" si="1"/>
        <v>1</v>
      </c>
      <c r="I235" s="74"/>
      <c r="J235" s="74"/>
      <c r="K235" s="74"/>
      <c r="L235" s="58"/>
      <c r="M235" s="58"/>
      <c r="N235" s="58"/>
      <c r="O235" s="58"/>
      <c r="Q235" s="74"/>
      <c r="R235" s="74"/>
    </row>
    <row r="236">
      <c r="A236" s="74" t="s">
        <v>1112</v>
      </c>
      <c r="B236" s="74" t="s">
        <v>2432</v>
      </c>
      <c r="C236" s="74" t="s">
        <v>2433</v>
      </c>
      <c r="D236" s="74">
        <v>567698.0</v>
      </c>
      <c r="E236" s="74">
        <v>13.6989</v>
      </c>
      <c r="F236" s="74">
        <v>-89.1914</v>
      </c>
      <c r="G236" s="74" t="s">
        <v>2079</v>
      </c>
      <c r="H236" s="74">
        <f t="shared" si="1"/>
        <v>1</v>
      </c>
      <c r="I236" s="74"/>
      <c r="J236" s="74"/>
      <c r="K236" s="74"/>
      <c r="L236" s="58"/>
      <c r="M236" s="58"/>
      <c r="N236" s="58"/>
      <c r="O236" s="58"/>
      <c r="Q236" s="74"/>
      <c r="R236" s="74"/>
    </row>
    <row r="237">
      <c r="A237" s="74" t="s">
        <v>377</v>
      </c>
      <c r="B237" s="74" t="s">
        <v>2434</v>
      </c>
      <c r="C237" s="74" t="s">
        <v>2435</v>
      </c>
      <c r="D237" s="74">
        <v>4249083.0</v>
      </c>
      <c r="E237" s="74">
        <v>2.0392</v>
      </c>
      <c r="F237" s="74">
        <v>45.3419</v>
      </c>
      <c r="G237" s="74" t="s">
        <v>2079</v>
      </c>
      <c r="H237" s="74">
        <f t="shared" si="1"/>
        <v>1</v>
      </c>
      <c r="I237" s="74"/>
      <c r="J237" s="74"/>
      <c r="K237" s="74"/>
      <c r="L237" s="58"/>
      <c r="M237" s="58"/>
      <c r="N237" s="58"/>
      <c r="O237" s="58"/>
      <c r="P237" s="58"/>
      <c r="Q237" s="74"/>
      <c r="R237" s="74"/>
    </row>
    <row r="238">
      <c r="A238" s="74" t="s">
        <v>637</v>
      </c>
      <c r="B238" s="74" t="s">
        <v>2436</v>
      </c>
      <c r="C238" s="74" t="s">
        <v>2437</v>
      </c>
      <c r="D238" s="74">
        <v>1378682.0</v>
      </c>
      <c r="E238" s="74">
        <v>44.82</v>
      </c>
      <c r="F238" s="74">
        <v>20.46</v>
      </c>
      <c r="G238" s="74" t="s">
        <v>2079</v>
      </c>
      <c r="H238" s="74">
        <f t="shared" si="1"/>
        <v>1</v>
      </c>
      <c r="I238" s="74"/>
      <c r="J238" s="74"/>
      <c r="K238" s="74"/>
      <c r="L238" s="58"/>
      <c r="M238" s="58"/>
      <c r="N238" s="58"/>
      <c r="O238" s="58"/>
      <c r="Q238" s="74"/>
      <c r="R238" s="74"/>
    </row>
    <row r="239">
      <c r="A239" s="74" t="s">
        <v>540</v>
      </c>
      <c r="B239" s="74" t="s">
        <v>2438</v>
      </c>
      <c r="C239" s="74" t="s">
        <v>2439</v>
      </c>
      <c r="D239" s="74">
        <v>223757.0</v>
      </c>
      <c r="E239" s="74">
        <v>5.8522</v>
      </c>
      <c r="F239" s="74">
        <v>-55.2039</v>
      </c>
      <c r="G239" s="74" t="s">
        <v>2079</v>
      </c>
      <c r="H239" s="74">
        <f t="shared" si="1"/>
        <v>1</v>
      </c>
      <c r="I239" s="74"/>
      <c r="J239" s="74"/>
      <c r="K239" s="74"/>
      <c r="L239" s="58"/>
      <c r="M239" s="58"/>
      <c r="N239" s="58"/>
      <c r="O239" s="58"/>
      <c r="P239" s="78"/>
      <c r="Q239" s="74"/>
      <c r="R239" s="74"/>
    </row>
    <row r="240">
      <c r="A240" s="74" t="s">
        <v>657</v>
      </c>
      <c r="B240" s="74" t="s">
        <v>2440</v>
      </c>
      <c r="C240" s="74" t="s">
        <v>2441</v>
      </c>
      <c r="D240" s="74">
        <v>475503.0</v>
      </c>
      <c r="E240" s="74">
        <v>48.1439</v>
      </c>
      <c r="F240" s="74">
        <v>17.1097</v>
      </c>
      <c r="G240" s="74" t="s">
        <v>2079</v>
      </c>
      <c r="H240" s="74">
        <f t="shared" si="1"/>
        <v>1</v>
      </c>
      <c r="I240" s="74"/>
      <c r="J240" s="74"/>
      <c r="K240" s="74"/>
    </row>
    <row r="241">
      <c r="A241" s="74" t="s">
        <v>659</v>
      </c>
      <c r="B241" s="74" t="s">
        <v>2442</v>
      </c>
      <c r="C241" s="74" t="s">
        <v>2443</v>
      </c>
      <c r="D241" s="74">
        <v>286745.0</v>
      </c>
      <c r="E241" s="74">
        <v>46.0514</v>
      </c>
      <c r="F241" s="74">
        <v>14.5061</v>
      </c>
      <c r="G241" s="74" t="s">
        <v>2079</v>
      </c>
      <c r="H241" s="74">
        <f t="shared" si="1"/>
        <v>1</v>
      </c>
      <c r="I241" s="74"/>
      <c r="J241" s="74"/>
      <c r="K241" s="74"/>
      <c r="L241" s="58"/>
      <c r="M241" s="58"/>
      <c r="N241" s="58"/>
      <c r="O241" s="58"/>
      <c r="P241" s="58"/>
      <c r="Q241" s="74"/>
      <c r="R241" s="74"/>
    </row>
    <row r="242">
      <c r="A242" s="74" t="s">
        <v>1050</v>
      </c>
      <c r="B242" s="74" t="s">
        <v>2444</v>
      </c>
      <c r="C242" s="74" t="s">
        <v>2445</v>
      </c>
      <c r="D242" s="74">
        <v>1611776.0</v>
      </c>
      <c r="E242" s="74">
        <v>59.3294</v>
      </c>
      <c r="F242" s="74">
        <v>18.0686</v>
      </c>
      <c r="G242" s="74" t="s">
        <v>2079</v>
      </c>
      <c r="H242" s="74">
        <f t="shared" si="1"/>
        <v>1</v>
      </c>
      <c r="I242" s="74"/>
      <c r="J242" s="74"/>
      <c r="K242" s="74"/>
      <c r="L242" s="58"/>
      <c r="M242" s="58"/>
      <c r="N242" s="58"/>
      <c r="O242" s="58"/>
      <c r="Q242" s="74"/>
      <c r="R242" s="74"/>
    </row>
    <row r="243">
      <c r="A243" s="74" t="s">
        <v>1472</v>
      </c>
      <c r="B243" s="74" t="s">
        <v>2446</v>
      </c>
      <c r="C243" s="74" t="s">
        <v>2447</v>
      </c>
      <c r="D243" s="74">
        <v>110508.0</v>
      </c>
      <c r="E243" s="74">
        <v>-26.4833</v>
      </c>
      <c r="F243" s="74">
        <v>31.3667</v>
      </c>
      <c r="G243" s="74" t="s">
        <v>2079</v>
      </c>
      <c r="H243" s="74">
        <f t="shared" si="1"/>
        <v>1</v>
      </c>
      <c r="I243" s="74"/>
      <c r="J243" s="74"/>
      <c r="K243" s="74"/>
      <c r="L243" s="58"/>
      <c r="M243" s="58"/>
      <c r="N243" s="58"/>
      <c r="O243" s="58"/>
      <c r="P243" s="78"/>
      <c r="Q243" s="74"/>
      <c r="R243" s="74"/>
    </row>
    <row r="244">
      <c r="A244" s="74" t="s">
        <v>277</v>
      </c>
      <c r="B244" s="74" t="s">
        <v>2448</v>
      </c>
      <c r="C244" s="74" t="s">
        <v>2449</v>
      </c>
      <c r="D244" s="74">
        <v>2392045.0</v>
      </c>
      <c r="E244" s="74">
        <v>33.5131</v>
      </c>
      <c r="F244" s="74">
        <v>36.2919</v>
      </c>
      <c r="G244" s="74" t="s">
        <v>2079</v>
      </c>
      <c r="H244" s="74">
        <f t="shared" si="1"/>
        <v>1</v>
      </c>
      <c r="I244" s="74"/>
      <c r="J244" s="74"/>
      <c r="K244" s="74"/>
      <c r="L244" s="58"/>
      <c r="M244" s="58"/>
      <c r="N244" s="58"/>
      <c r="O244" s="58"/>
      <c r="P244" s="58"/>
      <c r="Q244" s="74"/>
      <c r="R244" s="74"/>
    </row>
    <row r="245">
      <c r="A245" s="74" t="s">
        <v>348</v>
      </c>
      <c r="B245" s="74" t="s">
        <v>2450</v>
      </c>
      <c r="C245" s="74" t="s">
        <v>2451</v>
      </c>
      <c r="D245" s="74">
        <v>1092066.0</v>
      </c>
      <c r="E245" s="74">
        <v>12.11</v>
      </c>
      <c r="F245" s="74">
        <v>15.05</v>
      </c>
      <c r="G245" s="74" t="s">
        <v>2079</v>
      </c>
      <c r="H245" s="74">
        <f t="shared" si="1"/>
        <v>1</v>
      </c>
      <c r="I245" s="74"/>
      <c r="J245" s="74"/>
      <c r="K245" s="74"/>
      <c r="L245" s="58"/>
      <c r="M245" s="58"/>
      <c r="N245" s="58"/>
      <c r="O245" s="58"/>
      <c r="P245" s="78"/>
      <c r="Q245" s="74"/>
      <c r="R245" s="74"/>
    </row>
    <row r="246">
      <c r="A246" s="74" t="s">
        <v>1102</v>
      </c>
      <c r="B246" s="74" t="s">
        <v>2452</v>
      </c>
      <c r="C246" s="74" t="s">
        <v>2453</v>
      </c>
      <c r="D246" s="74">
        <v>837437.0</v>
      </c>
      <c r="E246" s="74">
        <v>6.1319</v>
      </c>
      <c r="F246" s="74">
        <v>1.2228</v>
      </c>
      <c r="G246" s="74" t="s">
        <v>2079</v>
      </c>
      <c r="H246" s="74">
        <f t="shared" si="1"/>
        <v>1</v>
      </c>
      <c r="I246" s="74"/>
      <c r="J246" s="74"/>
      <c r="K246" s="74"/>
      <c r="L246" s="58"/>
      <c r="M246" s="58"/>
      <c r="N246" s="58"/>
      <c r="O246" s="58"/>
      <c r="P246" s="58"/>
      <c r="Q246" s="74"/>
      <c r="R246" s="74"/>
    </row>
    <row r="247">
      <c r="A247" s="74" t="s">
        <v>2011</v>
      </c>
      <c r="B247" s="74" t="s">
        <v>2454</v>
      </c>
      <c r="C247" s="74" t="s">
        <v>2455</v>
      </c>
      <c r="D247" s="74">
        <v>1.8007E7</v>
      </c>
      <c r="E247" s="74">
        <v>13.7525</v>
      </c>
      <c r="F247" s="74">
        <v>100.4942</v>
      </c>
      <c r="G247" s="74" t="s">
        <v>2079</v>
      </c>
      <c r="H247" s="74">
        <f t="shared" si="1"/>
        <v>1</v>
      </c>
      <c r="I247" s="74"/>
      <c r="J247" s="74"/>
      <c r="K247" s="74"/>
      <c r="L247" s="58"/>
      <c r="M247" s="58"/>
      <c r="N247" s="58"/>
      <c r="O247" s="58"/>
      <c r="P247" s="58"/>
      <c r="Q247" s="74"/>
      <c r="R247" s="74"/>
    </row>
    <row r="248">
      <c r="A248" s="74" t="s">
        <v>171</v>
      </c>
      <c r="B248" s="74" t="s">
        <v>2454</v>
      </c>
      <c r="C248" s="74" t="s">
        <v>2455</v>
      </c>
      <c r="D248" s="74">
        <v>1.8007E7</v>
      </c>
      <c r="E248" s="74">
        <v>13.7525</v>
      </c>
      <c r="F248" s="74">
        <v>100.4942</v>
      </c>
      <c r="G248" s="74" t="s">
        <v>2079</v>
      </c>
      <c r="H248" s="74">
        <f t="shared" si="1"/>
        <v>1</v>
      </c>
      <c r="I248" s="74"/>
      <c r="J248" s="74"/>
      <c r="K248" s="74"/>
      <c r="L248" s="58"/>
      <c r="M248" s="58"/>
      <c r="N248" s="58"/>
      <c r="O248" s="58"/>
      <c r="P248" s="78"/>
      <c r="Q248" s="74"/>
      <c r="R248" s="74"/>
    </row>
    <row r="249">
      <c r="A249" s="74" t="s">
        <v>173</v>
      </c>
      <c r="B249" s="74" t="s">
        <v>2454</v>
      </c>
      <c r="C249" s="74" t="s">
        <v>2456</v>
      </c>
      <c r="D249" s="74">
        <v>1198000.0</v>
      </c>
      <c r="E249" s="74">
        <v>18.7953</v>
      </c>
      <c r="F249" s="74">
        <v>98.9986</v>
      </c>
      <c r="G249" s="74" t="s">
        <v>2079</v>
      </c>
      <c r="H249" s="74">
        <f t="shared" si="1"/>
        <v>1</v>
      </c>
      <c r="I249" s="74"/>
      <c r="J249" s="74"/>
      <c r="K249" s="74"/>
      <c r="L249" s="58"/>
      <c r="M249" s="58"/>
      <c r="N249" s="58"/>
      <c r="O249" s="58"/>
      <c r="P249" s="58"/>
      <c r="Q249" s="74"/>
      <c r="R249" s="74"/>
    </row>
    <row r="250">
      <c r="A250" s="74" t="s">
        <v>168</v>
      </c>
      <c r="B250" s="74" t="s">
        <v>2454</v>
      </c>
      <c r="C250" s="79" t="s">
        <v>2457</v>
      </c>
      <c r="D250" s="74">
        <v>159130.0</v>
      </c>
      <c r="E250" s="74">
        <v>7.0167</v>
      </c>
      <c r="F250" s="74">
        <v>100.4667</v>
      </c>
      <c r="G250" s="74" t="s">
        <v>2079</v>
      </c>
      <c r="H250" s="74">
        <f t="shared" si="1"/>
        <v>1</v>
      </c>
      <c r="I250" s="74"/>
      <c r="J250" s="74"/>
      <c r="K250" s="74"/>
      <c r="L250" s="58"/>
      <c r="M250" s="58"/>
      <c r="N250" s="58"/>
      <c r="O250" s="58"/>
      <c r="Q250" s="74"/>
      <c r="R250" s="74"/>
    </row>
    <row r="251">
      <c r="A251" s="74" t="s">
        <v>214</v>
      </c>
      <c r="B251" s="74" t="s">
        <v>2458</v>
      </c>
      <c r="C251" s="74" t="s">
        <v>2459</v>
      </c>
      <c r="D251" s="74">
        <v>863400.0</v>
      </c>
      <c r="E251" s="74">
        <v>38.5367</v>
      </c>
      <c r="F251" s="74">
        <v>68.78</v>
      </c>
      <c r="G251" s="74" t="s">
        <v>2079</v>
      </c>
      <c r="H251" s="74">
        <f t="shared" si="1"/>
        <v>1</v>
      </c>
      <c r="I251" s="74"/>
      <c r="J251" s="74"/>
      <c r="K251" s="74"/>
      <c r="L251" s="58"/>
      <c r="M251" s="58"/>
      <c r="N251" s="58"/>
      <c r="O251" s="58"/>
      <c r="P251" s="78"/>
      <c r="Q251" s="74"/>
      <c r="R251" s="74"/>
    </row>
    <row r="252">
      <c r="A252" s="74" t="s">
        <v>45</v>
      </c>
      <c r="B252" s="74" t="s">
        <v>2460</v>
      </c>
      <c r="C252" s="74" t="s">
        <v>2461</v>
      </c>
      <c r="D252" s="74">
        <v>828100.0</v>
      </c>
      <c r="E252" s="74">
        <v>37.95</v>
      </c>
      <c r="F252" s="74">
        <v>58.3833</v>
      </c>
      <c r="G252" s="74" t="s">
        <v>2079</v>
      </c>
      <c r="H252" s="74">
        <f t="shared" si="1"/>
        <v>1</v>
      </c>
      <c r="I252" s="74"/>
      <c r="J252" s="74"/>
      <c r="K252" s="74"/>
      <c r="L252" s="58"/>
      <c r="M252" s="58"/>
      <c r="N252" s="58"/>
      <c r="O252" s="58"/>
      <c r="P252" s="58"/>
      <c r="Q252" s="74"/>
      <c r="R252" s="74"/>
    </row>
    <row r="253">
      <c r="A253" s="74" t="s">
        <v>454</v>
      </c>
      <c r="B253" s="74" t="s">
        <v>2462</v>
      </c>
      <c r="C253" s="74" t="s">
        <v>2463</v>
      </c>
      <c r="D253" s="74">
        <v>222323.0</v>
      </c>
      <c r="E253" s="74">
        <v>-8.5536</v>
      </c>
      <c r="F253" s="74">
        <v>125.5783</v>
      </c>
      <c r="G253" s="74" t="s">
        <v>2079</v>
      </c>
      <c r="H253" s="74">
        <f t="shared" si="1"/>
        <v>1</v>
      </c>
      <c r="I253" s="74"/>
      <c r="J253" s="74"/>
      <c r="K253" s="74"/>
      <c r="L253" s="58"/>
      <c r="M253" s="58"/>
      <c r="N253" s="58"/>
      <c r="O253" s="58"/>
      <c r="P253" s="58"/>
      <c r="Q253" s="74"/>
      <c r="R253" s="74"/>
    </row>
    <row r="254">
      <c r="A254" s="74" t="s">
        <v>2464</v>
      </c>
      <c r="B254" s="74" t="s">
        <v>2465</v>
      </c>
      <c r="C254" s="74" t="s">
        <v>2466</v>
      </c>
      <c r="D254" s="74">
        <v>101297.0</v>
      </c>
      <c r="E254" s="74">
        <v>10.5167</v>
      </c>
      <c r="F254" s="74">
        <v>-61.4</v>
      </c>
      <c r="G254" s="74" t="s">
        <v>2079</v>
      </c>
      <c r="H254" s="74">
        <f t="shared" si="1"/>
        <v>1</v>
      </c>
      <c r="I254" s="74"/>
      <c r="J254" s="74"/>
      <c r="K254" s="74"/>
      <c r="L254" s="58"/>
      <c r="M254" s="58"/>
      <c r="N254" s="58"/>
      <c r="O254" s="58"/>
      <c r="P254" s="58"/>
      <c r="Q254" s="74"/>
      <c r="R254" s="74"/>
    </row>
    <row r="255">
      <c r="A255" s="74" t="s">
        <v>350</v>
      </c>
      <c r="B255" s="74" t="s">
        <v>2467</v>
      </c>
      <c r="C255" s="74" t="s">
        <v>2468</v>
      </c>
      <c r="D255" s="74">
        <v>1056247.0</v>
      </c>
      <c r="E255" s="74">
        <v>36.8064</v>
      </c>
      <c r="F255" s="74">
        <v>10.1817</v>
      </c>
      <c r="G255" s="74" t="s">
        <v>2079</v>
      </c>
      <c r="H255" s="74">
        <f t="shared" si="1"/>
        <v>1</v>
      </c>
      <c r="I255" s="74"/>
      <c r="J255" s="74"/>
      <c r="K255" s="74"/>
      <c r="L255" s="58"/>
      <c r="M255" s="58"/>
      <c r="N255" s="58"/>
      <c r="O255" s="58"/>
      <c r="P255" s="58"/>
      <c r="Q255" s="74"/>
      <c r="R255" s="74"/>
    </row>
    <row r="256">
      <c r="A256" s="74" t="s">
        <v>82</v>
      </c>
      <c r="B256" s="74" t="s">
        <v>2469</v>
      </c>
      <c r="C256" s="74" t="s">
        <v>2470</v>
      </c>
      <c r="D256" s="74">
        <v>1.6079E7</v>
      </c>
      <c r="E256" s="74">
        <v>41.0136</v>
      </c>
      <c r="F256" s="74">
        <v>28.955</v>
      </c>
      <c r="G256" s="74" t="s">
        <v>2079</v>
      </c>
      <c r="H256" s="74">
        <f t="shared" si="1"/>
        <v>1</v>
      </c>
      <c r="I256" s="74"/>
      <c r="J256" s="74"/>
      <c r="K256" s="74"/>
      <c r="L256" s="58"/>
      <c r="M256" s="58"/>
      <c r="N256" s="58"/>
      <c r="O256" s="58"/>
      <c r="P256" s="58"/>
      <c r="Q256" s="74"/>
      <c r="R256" s="74"/>
    </row>
    <row r="257">
      <c r="A257" s="74" t="s">
        <v>262</v>
      </c>
      <c r="B257" s="74" t="s">
        <v>2471</v>
      </c>
      <c r="C257" s="74" t="s">
        <v>2472</v>
      </c>
      <c r="D257" s="74">
        <v>9078000.0</v>
      </c>
      <c r="E257" s="74">
        <v>25.0375</v>
      </c>
      <c r="F257" s="74">
        <v>121.5625</v>
      </c>
      <c r="G257" s="74" t="s">
        <v>2079</v>
      </c>
      <c r="H257" s="74">
        <f t="shared" si="1"/>
        <v>1</v>
      </c>
      <c r="I257" s="74"/>
      <c r="J257" s="74"/>
      <c r="K257" s="74"/>
      <c r="L257" s="58"/>
      <c r="M257" s="58"/>
      <c r="N257" s="58"/>
      <c r="O257" s="58"/>
      <c r="P257" s="58"/>
      <c r="Q257" s="74"/>
      <c r="R257" s="74"/>
    </row>
    <row r="258">
      <c r="A258" s="74" t="s">
        <v>1334</v>
      </c>
      <c r="B258" s="74" t="s">
        <v>2473</v>
      </c>
      <c r="C258" s="74" t="s">
        <v>2474</v>
      </c>
      <c r="D258" s="74">
        <v>7962000.0</v>
      </c>
      <c r="E258" s="74">
        <v>-6.8161</v>
      </c>
      <c r="F258" s="74">
        <v>39.2803</v>
      </c>
      <c r="G258" s="74" t="s">
        <v>2079</v>
      </c>
      <c r="H258" s="74">
        <f t="shared" si="1"/>
        <v>1</v>
      </c>
      <c r="I258" s="74"/>
      <c r="J258" s="74"/>
      <c r="K258" s="74"/>
      <c r="L258" s="58"/>
      <c r="M258" s="58"/>
      <c r="N258" s="58"/>
      <c r="O258" s="58"/>
      <c r="P258" s="58"/>
      <c r="Q258" s="74"/>
      <c r="R258" s="74"/>
    </row>
    <row r="259">
      <c r="A259" s="74" t="s">
        <v>1406</v>
      </c>
      <c r="B259" s="74" t="s">
        <v>2475</v>
      </c>
      <c r="C259" s="74" t="s">
        <v>2476</v>
      </c>
      <c r="D259" s="74">
        <v>1680600.0</v>
      </c>
      <c r="E259" s="74">
        <v>0.3136</v>
      </c>
      <c r="F259" s="74">
        <v>32.5811</v>
      </c>
      <c r="G259" s="74" t="s">
        <v>2079</v>
      </c>
      <c r="H259" s="74">
        <f t="shared" si="1"/>
        <v>1</v>
      </c>
      <c r="I259" s="74"/>
      <c r="J259" s="74"/>
      <c r="K259" s="74"/>
    </row>
    <row r="260">
      <c r="A260" s="74" t="s">
        <v>707</v>
      </c>
      <c r="B260" s="74" t="s">
        <v>2477</v>
      </c>
      <c r="C260" s="74" t="s">
        <v>2478</v>
      </c>
      <c r="D260" s="74">
        <v>2963199.0</v>
      </c>
      <c r="E260" s="74">
        <v>50.45</v>
      </c>
      <c r="F260" s="74">
        <v>30.5233</v>
      </c>
      <c r="G260" s="74" t="s">
        <v>2079</v>
      </c>
      <c r="H260" s="74">
        <f t="shared" si="1"/>
        <v>1</v>
      </c>
      <c r="I260" s="74"/>
      <c r="J260" s="74"/>
      <c r="K260" s="74"/>
    </row>
    <row r="261">
      <c r="A261" s="74" t="s">
        <v>408</v>
      </c>
      <c r="B261" s="74" t="s">
        <v>2479</v>
      </c>
      <c r="C261" s="74" t="s">
        <v>2480</v>
      </c>
      <c r="D261" s="74">
        <v>1719453.0</v>
      </c>
      <c r="E261" s="74">
        <v>-34.8836</v>
      </c>
      <c r="F261" s="74">
        <v>-56.1819</v>
      </c>
      <c r="G261" s="74" t="s">
        <v>2079</v>
      </c>
      <c r="H261" s="74">
        <f t="shared" si="1"/>
        <v>1</v>
      </c>
      <c r="I261" s="74"/>
      <c r="J261" s="74"/>
      <c r="K261" s="74"/>
    </row>
    <row r="262">
      <c r="A262" s="74" t="s">
        <v>2008</v>
      </c>
      <c r="B262" s="74" t="s">
        <v>2481</v>
      </c>
      <c r="C262" s="74" t="s">
        <v>2482</v>
      </c>
      <c r="D262" s="74">
        <v>1.8972871E7</v>
      </c>
      <c r="E262" s="74">
        <v>40.6943</v>
      </c>
      <c r="F262" s="74">
        <v>-73.9249</v>
      </c>
      <c r="G262" s="74" t="s">
        <v>2079</v>
      </c>
      <c r="H262" s="74">
        <f t="shared" si="1"/>
        <v>1</v>
      </c>
      <c r="I262" s="74"/>
      <c r="J262" s="74"/>
      <c r="K262" s="74"/>
    </row>
    <row r="263">
      <c r="A263" s="74" t="s">
        <v>572</v>
      </c>
      <c r="B263" s="74" t="s">
        <v>2481</v>
      </c>
      <c r="C263" s="74" t="s">
        <v>2483</v>
      </c>
      <c r="D263" s="74">
        <v>292545.0</v>
      </c>
      <c r="E263" s="74">
        <v>61.1508</v>
      </c>
      <c r="F263" s="74">
        <v>-149.1091</v>
      </c>
      <c r="G263" s="74" t="s">
        <v>2079</v>
      </c>
      <c r="H263" s="74">
        <f t="shared" si="1"/>
        <v>1</v>
      </c>
      <c r="I263" s="74"/>
      <c r="J263" s="74"/>
      <c r="K263" s="74"/>
    </row>
    <row r="264">
      <c r="A264" s="74" t="s">
        <v>2484</v>
      </c>
      <c r="B264" s="74" t="s">
        <v>2481</v>
      </c>
      <c r="C264" s="74" t="s">
        <v>2485</v>
      </c>
      <c r="D264" s="74">
        <v>44943.0</v>
      </c>
      <c r="E264" s="74">
        <v>13.444304</v>
      </c>
      <c r="F264" s="74">
        <v>144.793732</v>
      </c>
      <c r="G264" s="74" t="s">
        <v>2079</v>
      </c>
      <c r="H264" s="74">
        <f t="shared" si="1"/>
        <v>1</v>
      </c>
      <c r="I264" s="74"/>
      <c r="J264" s="74"/>
      <c r="K264" s="74"/>
    </row>
    <row r="265">
      <c r="A265" s="74" t="s">
        <v>2486</v>
      </c>
      <c r="B265" s="74" t="s">
        <v>2481</v>
      </c>
      <c r="C265" s="74" t="s">
        <v>2487</v>
      </c>
      <c r="D265" s="74">
        <v>835291.0</v>
      </c>
      <c r="E265" s="74">
        <v>21.3294</v>
      </c>
      <c r="F265" s="74">
        <v>-157.846</v>
      </c>
      <c r="G265" s="74" t="s">
        <v>2079</v>
      </c>
      <c r="H265" s="74">
        <f t="shared" si="1"/>
        <v>1</v>
      </c>
      <c r="I265" s="74"/>
      <c r="J265" s="74"/>
      <c r="K265" s="74"/>
    </row>
    <row r="266">
      <c r="A266" s="74" t="s">
        <v>2488</v>
      </c>
      <c r="B266" s="74" t="s">
        <v>2481</v>
      </c>
      <c r="C266" s="74" t="s">
        <v>2487</v>
      </c>
      <c r="D266" s="74">
        <v>835291.0</v>
      </c>
      <c r="E266" s="74">
        <v>21.3294</v>
      </c>
      <c r="F266" s="74">
        <v>-157.846</v>
      </c>
      <c r="G266" s="74" t="s">
        <v>2079</v>
      </c>
      <c r="H266" s="74">
        <f t="shared" si="1"/>
        <v>1</v>
      </c>
      <c r="I266" s="74"/>
      <c r="J266" s="74"/>
      <c r="K266" s="74"/>
    </row>
    <row r="267">
      <c r="A267" s="74" t="s">
        <v>1893</v>
      </c>
      <c r="B267" s="74" t="s">
        <v>2481</v>
      </c>
      <c r="C267" s="74" t="s">
        <v>2489</v>
      </c>
      <c r="D267" s="74">
        <v>2856952.0</v>
      </c>
      <c r="E267" s="74">
        <v>44.9635</v>
      </c>
      <c r="F267" s="74">
        <v>-93.2678</v>
      </c>
      <c r="G267" s="74" t="s">
        <v>2079</v>
      </c>
      <c r="H267" s="74">
        <f t="shared" si="1"/>
        <v>1</v>
      </c>
      <c r="I267" s="74"/>
      <c r="J267" s="74"/>
      <c r="K267" s="74"/>
    </row>
    <row r="268">
      <c r="A268" s="74" t="s">
        <v>1897</v>
      </c>
      <c r="B268" s="74" t="s">
        <v>2481</v>
      </c>
      <c r="C268" s="74" t="s">
        <v>2482</v>
      </c>
      <c r="D268" s="74">
        <v>1.8972871E7</v>
      </c>
      <c r="E268" s="74">
        <v>40.6943</v>
      </c>
      <c r="F268" s="74">
        <v>-73.9249</v>
      </c>
      <c r="G268" s="74" t="s">
        <v>2079</v>
      </c>
      <c r="H268" s="74">
        <f t="shared" si="1"/>
        <v>1</v>
      </c>
      <c r="I268" s="74"/>
      <c r="J268" s="74"/>
      <c r="K268" s="74"/>
    </row>
    <row r="269">
      <c r="A269" s="74" t="s">
        <v>2490</v>
      </c>
      <c r="B269" s="74" t="s">
        <v>2481</v>
      </c>
      <c r="C269" s="74" t="s">
        <v>2491</v>
      </c>
      <c r="D269" s="74">
        <v>320967.0</v>
      </c>
      <c r="E269" s="74">
        <v>18.466333</v>
      </c>
      <c r="F269" s="74">
        <v>-66.105721</v>
      </c>
      <c r="G269" s="74" t="s">
        <v>2079</v>
      </c>
      <c r="H269" s="74">
        <f t="shared" si="1"/>
        <v>1</v>
      </c>
      <c r="I269" s="74"/>
      <c r="J269" s="74"/>
      <c r="K269" s="74"/>
    </row>
    <row r="270">
      <c r="A270" s="74" t="s">
        <v>1895</v>
      </c>
      <c r="B270" s="74" t="s">
        <v>2481</v>
      </c>
      <c r="C270" s="74" t="s">
        <v>2492</v>
      </c>
      <c r="D270" s="74">
        <v>8595181.0</v>
      </c>
      <c r="E270" s="74">
        <v>41.8375</v>
      </c>
      <c r="F270" s="74">
        <v>-87.6866</v>
      </c>
      <c r="G270" s="74" t="s">
        <v>2079</v>
      </c>
      <c r="H270" s="74">
        <f t="shared" si="1"/>
        <v>1</v>
      </c>
      <c r="I270" s="74"/>
      <c r="J270" s="74"/>
      <c r="K270" s="74"/>
    </row>
    <row r="271">
      <c r="A271" s="74" t="s">
        <v>1892</v>
      </c>
      <c r="B271" s="74" t="s">
        <v>2481</v>
      </c>
      <c r="C271" s="74" t="s">
        <v>2493</v>
      </c>
      <c r="D271" s="74">
        <v>5711945.0</v>
      </c>
      <c r="E271" s="74">
        <v>25.784</v>
      </c>
      <c r="F271" s="74">
        <v>-80.2101</v>
      </c>
      <c r="G271" s="74" t="s">
        <v>2079</v>
      </c>
      <c r="H271" s="74">
        <f t="shared" si="1"/>
        <v>1</v>
      </c>
      <c r="I271" s="74"/>
      <c r="J271" s="74"/>
      <c r="K271" s="74"/>
    </row>
    <row r="272">
      <c r="A272" s="74" t="s">
        <v>1916</v>
      </c>
      <c r="B272" s="74" t="s">
        <v>2481</v>
      </c>
      <c r="C272" s="74" t="s">
        <v>2494</v>
      </c>
      <c r="D272" s="74">
        <v>5668165.0</v>
      </c>
      <c r="E272" s="74">
        <v>32.7935</v>
      </c>
      <c r="F272" s="74">
        <v>-96.7667</v>
      </c>
      <c r="G272" s="74" t="s">
        <v>2079</v>
      </c>
      <c r="H272" s="74">
        <f t="shared" si="1"/>
        <v>1</v>
      </c>
      <c r="I272" s="74"/>
      <c r="J272" s="74"/>
      <c r="K272" s="74"/>
    </row>
    <row r="273">
      <c r="A273" s="74" t="s">
        <v>1891</v>
      </c>
      <c r="B273" s="74" t="s">
        <v>2481</v>
      </c>
      <c r="C273" s="74" t="s">
        <v>2495</v>
      </c>
      <c r="D273" s="74">
        <v>1.2121244E7</v>
      </c>
      <c r="E273" s="74">
        <v>34.1141</v>
      </c>
      <c r="F273" s="74">
        <v>-118.4068</v>
      </c>
      <c r="G273" s="74" t="s">
        <v>2079</v>
      </c>
      <c r="H273" s="74">
        <f t="shared" si="1"/>
        <v>1</v>
      </c>
      <c r="I273" s="74"/>
      <c r="J273" s="74"/>
      <c r="K273" s="74"/>
    </row>
    <row r="274">
      <c r="A274" s="74" t="s">
        <v>217</v>
      </c>
      <c r="B274" s="74" t="s">
        <v>2496</v>
      </c>
      <c r="C274" s="74" t="s">
        <v>2497</v>
      </c>
      <c r="D274" s="74">
        <v>2571668.0</v>
      </c>
      <c r="E274" s="74">
        <v>41.3111</v>
      </c>
      <c r="F274" s="74">
        <v>69.2797</v>
      </c>
      <c r="G274" s="74" t="s">
        <v>2079</v>
      </c>
      <c r="H274" s="74">
        <f t="shared" si="1"/>
        <v>1</v>
      </c>
      <c r="I274" s="74"/>
      <c r="J274" s="74"/>
      <c r="K274" s="74"/>
      <c r="L274" s="74"/>
      <c r="M274" s="74"/>
      <c r="N274" s="74"/>
      <c r="O274" s="74"/>
      <c r="P274" s="74"/>
      <c r="Q274" s="74"/>
      <c r="R274" s="74"/>
    </row>
    <row r="275">
      <c r="A275" s="74" t="s">
        <v>528</v>
      </c>
      <c r="B275" s="74" t="s">
        <v>2498</v>
      </c>
      <c r="C275" s="74" t="s">
        <v>2499</v>
      </c>
      <c r="D275" s="74">
        <v>2245744.0</v>
      </c>
      <c r="E275" s="74">
        <v>10.4806</v>
      </c>
      <c r="F275" s="74">
        <v>-66.9036</v>
      </c>
      <c r="G275" s="74" t="s">
        <v>2079</v>
      </c>
      <c r="H275" s="74">
        <f t="shared" si="1"/>
        <v>1</v>
      </c>
      <c r="I275" s="74"/>
      <c r="J275" s="74"/>
      <c r="K275" s="74"/>
      <c r="L275" s="74"/>
      <c r="M275" s="74"/>
      <c r="N275" s="74"/>
      <c r="O275" s="74"/>
      <c r="P275" s="74"/>
      <c r="Q275" s="74"/>
      <c r="R275" s="74"/>
    </row>
    <row r="276">
      <c r="A276" s="74" t="s">
        <v>2009</v>
      </c>
      <c r="B276" s="74" t="s">
        <v>2500</v>
      </c>
      <c r="C276" s="74" t="s">
        <v>2501</v>
      </c>
      <c r="D276" s="74">
        <v>1.5136E7</v>
      </c>
      <c r="E276" s="74">
        <v>10.7756</v>
      </c>
      <c r="F276" s="74">
        <v>106.7019</v>
      </c>
      <c r="G276" s="74" t="s">
        <v>2079</v>
      </c>
      <c r="H276" s="74">
        <f t="shared" si="1"/>
        <v>1</v>
      </c>
      <c r="I276" s="74"/>
      <c r="J276" s="74"/>
      <c r="K276" s="74"/>
      <c r="L276" s="74"/>
      <c r="M276" s="74"/>
      <c r="N276" s="74"/>
      <c r="O276" s="74"/>
      <c r="P276" s="74"/>
      <c r="Q276" s="74"/>
      <c r="R276" s="74"/>
    </row>
    <row r="277">
      <c r="A277" s="74" t="s">
        <v>187</v>
      </c>
      <c r="B277" s="74" t="s">
        <v>2502</v>
      </c>
      <c r="C277" s="74" t="s">
        <v>2503</v>
      </c>
      <c r="D277" s="74">
        <v>1000000.0</v>
      </c>
      <c r="E277" s="74">
        <v>15.9333</v>
      </c>
      <c r="F277" s="74">
        <v>108.2667</v>
      </c>
      <c r="G277" s="74" t="s">
        <v>2079</v>
      </c>
      <c r="H277" s="74">
        <f t="shared" si="1"/>
        <v>1</v>
      </c>
      <c r="I277" s="74"/>
      <c r="J277" s="74"/>
      <c r="K277" s="74"/>
      <c r="L277" s="74"/>
      <c r="M277" s="74"/>
      <c r="N277" s="74"/>
      <c r="O277" s="74"/>
      <c r="P277" s="74"/>
      <c r="Q277" s="74"/>
      <c r="R277" s="74"/>
    </row>
    <row r="278">
      <c r="A278" s="74" t="s">
        <v>194</v>
      </c>
      <c r="B278" s="74" t="s">
        <v>2502</v>
      </c>
      <c r="C278" s="74" t="s">
        <v>2504</v>
      </c>
      <c r="D278" s="74">
        <v>8246600.0</v>
      </c>
      <c r="E278" s="74">
        <v>21.0283</v>
      </c>
      <c r="F278" s="74">
        <v>105.8542</v>
      </c>
      <c r="G278" s="74" t="s">
        <v>2079</v>
      </c>
      <c r="H278" s="74">
        <f t="shared" si="1"/>
        <v>1</v>
      </c>
      <c r="I278" s="74"/>
      <c r="J278" s="74"/>
      <c r="K278" s="74"/>
      <c r="L278" s="74"/>
      <c r="M278" s="74"/>
      <c r="N278" s="74"/>
      <c r="O278" s="74"/>
      <c r="P278" s="74"/>
      <c r="Q278" s="74"/>
      <c r="R278" s="74"/>
    </row>
    <row r="279">
      <c r="A279" s="74" t="s">
        <v>182</v>
      </c>
      <c r="B279" s="74" t="s">
        <v>2502</v>
      </c>
      <c r="C279" s="74" t="s">
        <v>2501</v>
      </c>
      <c r="D279" s="74">
        <v>1.5136E7</v>
      </c>
      <c r="E279" s="74">
        <v>10.7756</v>
      </c>
      <c r="F279" s="74">
        <v>106.7019</v>
      </c>
      <c r="G279" s="74" t="s">
        <v>2079</v>
      </c>
      <c r="H279" s="74">
        <f t="shared" si="1"/>
        <v>1</v>
      </c>
      <c r="I279" s="74"/>
      <c r="J279" s="74"/>
      <c r="K279" s="74"/>
      <c r="L279" s="74"/>
      <c r="M279" s="74"/>
      <c r="N279" s="74"/>
      <c r="O279" s="74"/>
      <c r="P279" s="74"/>
      <c r="Q279" s="74"/>
      <c r="R279" s="74"/>
    </row>
    <row r="280">
      <c r="A280" s="74" t="s">
        <v>364</v>
      </c>
      <c r="B280" s="74" t="s">
        <v>2505</v>
      </c>
      <c r="C280" s="74" t="s">
        <v>2506</v>
      </c>
      <c r="D280" s="74">
        <v>2957000.0</v>
      </c>
      <c r="E280" s="74">
        <v>15.3483</v>
      </c>
      <c r="F280" s="74">
        <v>44.2064</v>
      </c>
      <c r="G280" s="74" t="s">
        <v>2079</v>
      </c>
      <c r="H280" s="74">
        <f t="shared" si="1"/>
        <v>1</v>
      </c>
      <c r="I280" s="74"/>
      <c r="J280" s="74"/>
      <c r="K280" s="74"/>
      <c r="L280" s="74"/>
      <c r="M280" s="74"/>
      <c r="N280" s="74"/>
      <c r="O280" s="74"/>
      <c r="P280" s="74"/>
      <c r="Q280" s="74"/>
      <c r="R280" s="74"/>
    </row>
    <row r="281">
      <c r="A281" s="74" t="s">
        <v>353</v>
      </c>
      <c r="B281" s="74" t="s">
        <v>2507</v>
      </c>
      <c r="C281" s="74" t="s">
        <v>2508</v>
      </c>
      <c r="D281" s="74">
        <v>8000000.0</v>
      </c>
      <c r="E281" s="74">
        <v>-26.2044</v>
      </c>
      <c r="F281" s="74">
        <v>28.0456</v>
      </c>
      <c r="G281" s="74" t="s">
        <v>2079</v>
      </c>
      <c r="H281" s="74">
        <f t="shared" si="1"/>
        <v>1</v>
      </c>
      <c r="I281" s="74"/>
      <c r="J281" s="74"/>
      <c r="K281" s="74"/>
      <c r="L281" s="74"/>
      <c r="M281" s="74"/>
      <c r="N281" s="74"/>
      <c r="O281" s="74"/>
      <c r="P281" s="74"/>
      <c r="Q281" s="74"/>
      <c r="R281" s="74"/>
    </row>
    <row r="282">
      <c r="A282" s="74" t="s">
        <v>1322</v>
      </c>
      <c r="B282" s="74" t="s">
        <v>2509</v>
      </c>
      <c r="C282" s="74" t="s">
        <v>2510</v>
      </c>
      <c r="D282" s="74">
        <v>2467563.0</v>
      </c>
      <c r="E282" s="74">
        <v>-15.4167</v>
      </c>
      <c r="F282" s="74">
        <v>28.2833</v>
      </c>
      <c r="G282" s="74" t="s">
        <v>2079</v>
      </c>
      <c r="H282" s="74">
        <f t="shared" si="1"/>
        <v>1</v>
      </c>
      <c r="I282" s="74"/>
      <c r="J282" s="74"/>
      <c r="K282" s="74"/>
      <c r="L282" s="74"/>
      <c r="M282" s="74"/>
      <c r="N282" s="74"/>
      <c r="O282" s="74"/>
      <c r="P282" s="74"/>
      <c r="Q282" s="74"/>
      <c r="R282" s="74"/>
    </row>
    <row r="283">
      <c r="A283" s="74" t="s">
        <v>1375</v>
      </c>
      <c r="B283" s="74" t="s">
        <v>2511</v>
      </c>
      <c r="C283" s="74" t="s">
        <v>2512</v>
      </c>
      <c r="D283" s="74">
        <v>2150000.0</v>
      </c>
      <c r="E283" s="74">
        <v>-17.8292</v>
      </c>
      <c r="F283" s="74">
        <v>31.0522</v>
      </c>
      <c r="G283" s="74" t="s">
        <v>2079</v>
      </c>
      <c r="H283" s="74">
        <f t="shared" si="1"/>
        <v>1</v>
      </c>
      <c r="I283" s="74"/>
      <c r="J283" s="74"/>
      <c r="K283" s="74"/>
      <c r="L283" s="74"/>
      <c r="M283" s="74"/>
      <c r="N283" s="74"/>
      <c r="O283" s="74"/>
      <c r="P283" s="74"/>
      <c r="Q283" s="74"/>
      <c r="R283" s="74"/>
    </row>
    <row r="284">
      <c r="I284" s="74"/>
      <c r="J284" s="74"/>
      <c r="K284" s="74"/>
      <c r="L284" s="74"/>
      <c r="M284" s="74"/>
      <c r="N284" s="74"/>
      <c r="O284" s="74"/>
      <c r="P284" s="74"/>
      <c r="Q284" s="74"/>
      <c r="R284" s="74"/>
    </row>
    <row r="285">
      <c r="A285" s="74" t="s">
        <v>600</v>
      </c>
      <c r="B285" s="74" t="s">
        <v>2481</v>
      </c>
      <c r="C285" s="74" t="s">
        <v>2482</v>
      </c>
      <c r="D285" s="74">
        <v>1.8972871E7</v>
      </c>
      <c r="E285" s="74">
        <v>40.6943</v>
      </c>
      <c r="F285" s="74">
        <v>-73.9249</v>
      </c>
      <c r="G285" s="74" t="s">
        <v>2079</v>
      </c>
      <c r="H285" s="74">
        <f t="shared" ref="H285:H347" si="2">countif($A$2:$A$995,A285)</f>
        <v>1</v>
      </c>
      <c r="I285" s="74"/>
      <c r="J285" s="74"/>
      <c r="K285" s="74"/>
      <c r="L285" s="74"/>
      <c r="M285" s="74"/>
      <c r="N285" s="74"/>
      <c r="O285" s="74"/>
      <c r="P285" s="74"/>
      <c r="Q285" s="74"/>
      <c r="R285" s="74"/>
    </row>
    <row r="286">
      <c r="A286" s="74" t="s">
        <v>1531</v>
      </c>
      <c r="B286" s="74" t="s">
        <v>2481</v>
      </c>
      <c r="C286" s="74" t="s">
        <v>2495</v>
      </c>
      <c r="D286" s="74">
        <v>1.2121244E7</v>
      </c>
      <c r="E286" s="74">
        <v>34.1141</v>
      </c>
      <c r="F286" s="74">
        <v>-118.4068</v>
      </c>
      <c r="G286" s="74" t="s">
        <v>2079</v>
      </c>
      <c r="H286" s="74">
        <f t="shared" si="2"/>
        <v>1</v>
      </c>
      <c r="I286" s="74"/>
      <c r="J286" s="74"/>
      <c r="K286" s="74"/>
      <c r="L286" s="74"/>
      <c r="M286" s="74"/>
      <c r="N286" s="74"/>
      <c r="O286" s="74"/>
      <c r="P286" s="74"/>
      <c r="Q286" s="74"/>
      <c r="R286" s="74"/>
    </row>
    <row r="287">
      <c r="A287" s="74" t="s">
        <v>1572</v>
      </c>
      <c r="B287" s="74" t="s">
        <v>2481</v>
      </c>
      <c r="C287" s="74" t="s">
        <v>2492</v>
      </c>
      <c r="D287" s="74">
        <v>8595181.0</v>
      </c>
      <c r="E287" s="74">
        <v>41.8375</v>
      </c>
      <c r="F287" s="74">
        <v>-87.6866</v>
      </c>
      <c r="G287" s="74" t="s">
        <v>2079</v>
      </c>
      <c r="H287" s="74">
        <f t="shared" si="2"/>
        <v>1</v>
      </c>
      <c r="I287" s="74"/>
      <c r="J287" s="74"/>
      <c r="K287" s="74"/>
      <c r="L287" s="74"/>
      <c r="M287" s="74"/>
      <c r="N287" s="74"/>
      <c r="O287" s="74"/>
      <c r="P287" s="74"/>
      <c r="Q287" s="74"/>
      <c r="R287" s="74"/>
    </row>
    <row r="288">
      <c r="A288" s="74" t="s">
        <v>1214</v>
      </c>
      <c r="B288" s="74" t="s">
        <v>2481</v>
      </c>
      <c r="C288" s="74" t="s">
        <v>2494</v>
      </c>
      <c r="D288" s="74">
        <v>5668165.0</v>
      </c>
      <c r="E288" s="74">
        <v>32.7935</v>
      </c>
      <c r="F288" s="74">
        <v>-96.7667</v>
      </c>
      <c r="G288" s="74" t="s">
        <v>2079</v>
      </c>
      <c r="H288" s="74">
        <f t="shared" si="2"/>
        <v>1</v>
      </c>
      <c r="I288" s="74"/>
      <c r="J288" s="74"/>
      <c r="K288" s="74"/>
      <c r="L288" s="74"/>
      <c r="M288" s="74"/>
      <c r="N288" s="74"/>
      <c r="O288" s="74"/>
      <c r="P288" s="74"/>
      <c r="Q288" s="74"/>
      <c r="R288" s="74"/>
    </row>
    <row r="289">
      <c r="A289" s="74" t="s">
        <v>1602</v>
      </c>
      <c r="B289" s="74" t="s">
        <v>2481</v>
      </c>
      <c r="C289" s="74" t="s">
        <v>2513</v>
      </c>
      <c r="D289" s="74">
        <v>5046555.0</v>
      </c>
      <c r="E289" s="74">
        <v>33.7628</v>
      </c>
      <c r="F289" s="74">
        <v>-84.422</v>
      </c>
      <c r="G289" s="74" t="s">
        <v>2079</v>
      </c>
      <c r="H289" s="74">
        <f t="shared" si="2"/>
        <v>1</v>
      </c>
      <c r="I289" s="74"/>
      <c r="J289" s="74"/>
      <c r="K289" s="74"/>
      <c r="L289" s="74"/>
      <c r="M289" s="74"/>
      <c r="N289" s="74"/>
      <c r="O289" s="74"/>
      <c r="P289" s="74"/>
      <c r="Q289" s="74"/>
      <c r="R289" s="74"/>
    </row>
    <row r="290">
      <c r="A290" s="74" t="s">
        <v>563</v>
      </c>
      <c r="B290" s="74" t="s">
        <v>2481</v>
      </c>
      <c r="C290" s="74" t="s">
        <v>2514</v>
      </c>
      <c r="D290" s="74">
        <v>4208580.0</v>
      </c>
      <c r="E290" s="74">
        <v>42.3188</v>
      </c>
      <c r="F290" s="74">
        <v>-71.0852</v>
      </c>
      <c r="G290" s="74" t="s">
        <v>2079</v>
      </c>
      <c r="H290" s="74">
        <f t="shared" si="2"/>
        <v>1</v>
      </c>
      <c r="I290" s="74"/>
      <c r="J290" s="74"/>
      <c r="K290" s="74"/>
      <c r="L290" s="74"/>
      <c r="M290" s="74"/>
      <c r="N290" s="74"/>
      <c r="O290" s="74"/>
      <c r="P290" s="74"/>
      <c r="Q290" s="74"/>
      <c r="R290" s="74"/>
    </row>
    <row r="291">
      <c r="A291" s="74" t="s">
        <v>1536</v>
      </c>
      <c r="B291" s="74" t="s">
        <v>2481</v>
      </c>
      <c r="C291" s="74" t="s">
        <v>2515</v>
      </c>
      <c r="D291" s="74">
        <v>4047095.0</v>
      </c>
      <c r="E291" s="74">
        <v>33.5722</v>
      </c>
      <c r="F291" s="74">
        <v>-112.0892</v>
      </c>
      <c r="G291" s="74" t="s">
        <v>2079</v>
      </c>
      <c r="H291" s="74">
        <f t="shared" si="2"/>
        <v>1</v>
      </c>
      <c r="I291" s="74"/>
      <c r="J291" s="74"/>
      <c r="K291" s="74"/>
      <c r="L291" s="74"/>
      <c r="M291" s="74"/>
      <c r="N291" s="74"/>
      <c r="O291" s="74"/>
      <c r="P291" s="74"/>
      <c r="Q291" s="74"/>
      <c r="R291" s="74"/>
    </row>
    <row r="292">
      <c r="A292" s="74" t="s">
        <v>585</v>
      </c>
      <c r="B292" s="74" t="s">
        <v>2481</v>
      </c>
      <c r="C292" s="74" t="s">
        <v>2516</v>
      </c>
      <c r="D292" s="74">
        <v>3522856.0</v>
      </c>
      <c r="E292" s="74">
        <v>42.3834</v>
      </c>
      <c r="F292" s="74">
        <v>-83.1024</v>
      </c>
      <c r="G292" s="74" t="s">
        <v>2079</v>
      </c>
      <c r="H292" s="74">
        <f t="shared" si="2"/>
        <v>1</v>
      </c>
      <c r="I292" s="74"/>
      <c r="J292" s="74"/>
      <c r="K292" s="74"/>
      <c r="L292" s="74"/>
      <c r="M292" s="74"/>
      <c r="N292" s="74"/>
      <c r="O292" s="74"/>
      <c r="P292" s="74"/>
      <c r="Q292" s="74"/>
      <c r="R292" s="74"/>
      <c r="S292" s="58"/>
    </row>
    <row r="293">
      <c r="A293" s="74" t="s">
        <v>1565</v>
      </c>
      <c r="B293" s="74" t="s">
        <v>2481</v>
      </c>
      <c r="C293" s="74" t="s">
        <v>2517</v>
      </c>
      <c r="D293" s="74">
        <v>3438221.0</v>
      </c>
      <c r="E293" s="74">
        <v>47.6211</v>
      </c>
      <c r="F293" s="74">
        <v>-122.3244</v>
      </c>
      <c r="G293" s="74" t="s">
        <v>2079</v>
      </c>
      <c r="H293" s="74">
        <f t="shared" si="2"/>
        <v>1</v>
      </c>
      <c r="I293" s="74"/>
      <c r="J293" s="74"/>
      <c r="K293" s="74"/>
      <c r="L293" s="74"/>
      <c r="M293" s="74"/>
      <c r="N293" s="74"/>
      <c r="O293" s="74"/>
      <c r="P293" s="74"/>
      <c r="Q293" s="74"/>
      <c r="R293" s="74"/>
      <c r="S293" s="77"/>
    </row>
    <row r="294">
      <c r="A294" s="74" t="s">
        <v>1207</v>
      </c>
      <c r="B294" s="74" t="s">
        <v>2481</v>
      </c>
      <c r="C294" s="74" t="s">
        <v>2518</v>
      </c>
      <c r="D294" s="74">
        <v>3290197.0</v>
      </c>
      <c r="E294" s="74">
        <v>37.7558</v>
      </c>
      <c r="F294" s="74">
        <v>-122.4449</v>
      </c>
      <c r="G294" s="74" t="s">
        <v>2079</v>
      </c>
      <c r="H294" s="74">
        <f t="shared" si="2"/>
        <v>1</v>
      </c>
      <c r="I294" s="74"/>
      <c r="J294" s="74"/>
      <c r="K294" s="74"/>
      <c r="L294" s="74"/>
      <c r="M294" s="74"/>
      <c r="N294" s="74"/>
      <c r="O294" s="74"/>
      <c r="P294" s="74"/>
      <c r="Q294" s="74"/>
      <c r="R294" s="74"/>
    </row>
    <row r="295">
      <c r="A295" s="74" t="s">
        <v>1624</v>
      </c>
      <c r="B295" s="74" t="s">
        <v>2481</v>
      </c>
      <c r="C295" s="74" t="s">
        <v>2519</v>
      </c>
      <c r="D295" s="74">
        <v>2683956.0</v>
      </c>
      <c r="E295" s="74">
        <v>27.9945</v>
      </c>
      <c r="F295" s="74">
        <v>-82.4447</v>
      </c>
      <c r="G295" s="74" t="s">
        <v>2079</v>
      </c>
      <c r="H295" s="74">
        <f t="shared" si="2"/>
        <v>1</v>
      </c>
      <c r="I295" s="74"/>
      <c r="J295" s="74"/>
      <c r="K295" s="74"/>
      <c r="L295" s="74"/>
      <c r="M295" s="74"/>
      <c r="N295" s="74"/>
      <c r="O295" s="74"/>
      <c r="P295" s="74"/>
      <c r="Q295" s="74"/>
      <c r="R295" s="74"/>
      <c r="S295" s="77"/>
    </row>
    <row r="296">
      <c r="A296" s="74" t="s">
        <v>1683</v>
      </c>
      <c r="B296" s="74" t="s">
        <v>2481</v>
      </c>
      <c r="C296" s="74" t="s">
        <v>2520</v>
      </c>
      <c r="D296" s="74">
        <v>2650725.0</v>
      </c>
      <c r="E296" s="74">
        <v>39.762</v>
      </c>
      <c r="F296" s="74">
        <v>-104.8758</v>
      </c>
      <c r="G296" s="74" t="s">
        <v>2079</v>
      </c>
      <c r="H296" s="74">
        <f t="shared" si="2"/>
        <v>1</v>
      </c>
      <c r="I296" s="74"/>
      <c r="J296" s="74"/>
      <c r="K296" s="74"/>
      <c r="L296" s="74"/>
      <c r="M296" s="74"/>
      <c r="N296" s="74"/>
      <c r="O296" s="74"/>
      <c r="P296" s="74"/>
      <c r="Q296" s="74"/>
      <c r="R296" s="74"/>
    </row>
    <row r="297">
      <c r="A297" s="74" t="s">
        <v>1547</v>
      </c>
      <c r="B297" s="74" t="s">
        <v>2481</v>
      </c>
      <c r="C297" s="74" t="s">
        <v>2521</v>
      </c>
      <c r="D297" s="74">
        <v>2150373.0</v>
      </c>
      <c r="E297" s="74">
        <v>36.2333</v>
      </c>
      <c r="F297" s="74">
        <v>-115.2654</v>
      </c>
      <c r="G297" s="74" t="s">
        <v>2079</v>
      </c>
      <c r="H297" s="74">
        <f t="shared" si="2"/>
        <v>1</v>
      </c>
      <c r="I297" s="74"/>
      <c r="J297" s="74"/>
      <c r="K297" s="74"/>
      <c r="L297" s="74"/>
      <c r="M297" s="74"/>
      <c r="N297" s="74"/>
      <c r="O297" s="74"/>
      <c r="P297" s="74"/>
      <c r="Q297" s="74"/>
      <c r="R297" s="74"/>
    </row>
    <row r="298">
      <c r="A298" s="74" t="s">
        <v>1561</v>
      </c>
      <c r="B298" s="74" t="s">
        <v>2481</v>
      </c>
      <c r="C298" s="74" t="s">
        <v>2522</v>
      </c>
      <c r="D298" s="74">
        <v>2036875.0</v>
      </c>
      <c r="E298" s="74">
        <v>45.5371</v>
      </c>
      <c r="F298" s="74">
        <v>-122.65</v>
      </c>
      <c r="G298" s="74" t="s">
        <v>2079</v>
      </c>
      <c r="H298" s="74">
        <f t="shared" si="2"/>
        <v>1</v>
      </c>
      <c r="I298" s="74"/>
      <c r="J298" s="74"/>
      <c r="K298" s="74"/>
      <c r="L298" s="74"/>
      <c r="M298" s="74"/>
      <c r="N298" s="74"/>
      <c r="O298" s="74"/>
      <c r="P298" s="74"/>
      <c r="Q298" s="74"/>
      <c r="R298" s="74"/>
    </row>
    <row r="299">
      <c r="A299" s="74" t="s">
        <v>1615</v>
      </c>
      <c r="B299" s="74" t="s">
        <v>2481</v>
      </c>
      <c r="C299" s="74" t="s">
        <v>2523</v>
      </c>
      <c r="D299" s="74">
        <v>1927699.0</v>
      </c>
      <c r="E299" s="74">
        <v>28.4773</v>
      </c>
      <c r="F299" s="74">
        <v>-81.337</v>
      </c>
      <c r="G299" s="74" t="s">
        <v>2079</v>
      </c>
      <c r="H299" s="74">
        <f t="shared" si="2"/>
        <v>1</v>
      </c>
      <c r="I299" s="74"/>
      <c r="J299" s="74"/>
      <c r="K299" s="74"/>
      <c r="L299" s="74"/>
      <c r="M299" s="74"/>
      <c r="N299" s="74"/>
      <c r="O299" s="74"/>
      <c r="P299" s="74"/>
      <c r="Q299" s="74"/>
      <c r="R299" s="74"/>
    </row>
    <row r="300">
      <c r="A300" s="74" t="s">
        <v>1544</v>
      </c>
      <c r="B300" s="74" t="s">
        <v>2481</v>
      </c>
      <c r="C300" s="74" t="s">
        <v>2524</v>
      </c>
      <c r="D300" s="74">
        <v>1924167.0</v>
      </c>
      <c r="E300" s="74">
        <v>38.5677</v>
      </c>
      <c r="F300" s="74">
        <v>-121.4685</v>
      </c>
      <c r="G300" s="74" t="s">
        <v>2079</v>
      </c>
      <c r="H300" s="74">
        <f t="shared" si="2"/>
        <v>1</v>
      </c>
      <c r="I300" s="74"/>
      <c r="J300" s="74"/>
      <c r="K300" s="74"/>
      <c r="L300" s="74"/>
      <c r="M300" s="74"/>
      <c r="N300" s="74"/>
      <c r="O300" s="74"/>
      <c r="P300" s="74"/>
      <c r="Q300" s="74"/>
      <c r="R300" s="74"/>
    </row>
    <row r="301">
      <c r="A301" s="74" t="s">
        <v>591</v>
      </c>
      <c r="B301" s="74" t="s">
        <v>2481</v>
      </c>
      <c r="C301" s="74" t="s">
        <v>2525</v>
      </c>
      <c r="D301" s="74">
        <v>1644497.0</v>
      </c>
      <c r="E301" s="74">
        <v>39.1238</v>
      </c>
      <c r="F301" s="74">
        <v>-94.5541</v>
      </c>
      <c r="G301" s="74" t="s">
        <v>2079</v>
      </c>
      <c r="H301" s="74">
        <f t="shared" si="2"/>
        <v>1</v>
      </c>
      <c r="I301" s="74"/>
      <c r="J301" s="74"/>
      <c r="K301" s="74"/>
      <c r="L301" s="74"/>
      <c r="M301" s="74"/>
      <c r="N301" s="74"/>
      <c r="O301" s="74"/>
      <c r="P301" s="74"/>
      <c r="Q301" s="74"/>
      <c r="R301" s="74"/>
    </row>
    <row r="302">
      <c r="A302" s="74" t="s">
        <v>1570</v>
      </c>
      <c r="B302" s="74" t="s">
        <v>2481</v>
      </c>
      <c r="C302" s="74" t="s">
        <v>2526</v>
      </c>
      <c r="D302" s="74">
        <v>1516107.0</v>
      </c>
      <c r="E302" s="74">
        <v>35.2083</v>
      </c>
      <c r="F302" s="74">
        <v>-80.8303</v>
      </c>
      <c r="G302" s="74" t="s">
        <v>2079</v>
      </c>
      <c r="H302" s="74">
        <f t="shared" si="2"/>
        <v>1</v>
      </c>
      <c r="I302" s="74"/>
      <c r="J302" s="74"/>
      <c r="K302" s="74"/>
      <c r="L302" s="74"/>
      <c r="M302" s="74"/>
      <c r="N302" s="74"/>
      <c r="O302" s="74"/>
      <c r="P302" s="74"/>
      <c r="Q302" s="74"/>
      <c r="R302" s="74"/>
    </row>
    <row r="303">
      <c r="A303" s="74" t="s">
        <v>1630</v>
      </c>
      <c r="B303" s="74" t="s">
        <v>2481</v>
      </c>
      <c r="C303" s="74" t="s">
        <v>2527</v>
      </c>
      <c r="D303" s="74">
        <v>1220191.0</v>
      </c>
      <c r="E303" s="74">
        <v>30.3322</v>
      </c>
      <c r="F303" s="74">
        <v>-81.6749</v>
      </c>
      <c r="G303" s="74" t="s">
        <v>2079</v>
      </c>
      <c r="H303" s="74">
        <f t="shared" si="2"/>
        <v>1</v>
      </c>
      <c r="I303" s="74"/>
      <c r="J303" s="74"/>
      <c r="K303" s="74"/>
      <c r="L303" s="74"/>
      <c r="M303" s="74"/>
      <c r="N303" s="74"/>
      <c r="O303" s="74"/>
      <c r="P303" s="74"/>
      <c r="Q303" s="74"/>
      <c r="R303" s="74"/>
    </row>
    <row r="304">
      <c r="A304" s="74" t="s">
        <v>1533</v>
      </c>
      <c r="B304" s="74" t="s">
        <v>2481</v>
      </c>
      <c r="C304" s="74" t="s">
        <v>2528</v>
      </c>
      <c r="D304" s="74">
        <v>1135344.0</v>
      </c>
      <c r="E304" s="74">
        <v>40.7776</v>
      </c>
      <c r="F304" s="74">
        <v>-111.9311</v>
      </c>
      <c r="G304" s="74" t="s">
        <v>2079</v>
      </c>
      <c r="H304" s="74">
        <f t="shared" si="2"/>
        <v>1</v>
      </c>
      <c r="I304" s="74"/>
      <c r="J304" s="74"/>
      <c r="K304" s="74"/>
      <c r="L304" s="74"/>
      <c r="M304" s="74"/>
      <c r="N304" s="74"/>
      <c r="O304" s="74"/>
      <c r="P304" s="74"/>
      <c r="Q304" s="74"/>
      <c r="R304" s="74"/>
    </row>
    <row r="305">
      <c r="A305" s="74" t="s">
        <v>1520</v>
      </c>
      <c r="B305" s="74" t="s">
        <v>2481</v>
      </c>
      <c r="C305" s="74" t="s">
        <v>2529</v>
      </c>
      <c r="D305" s="74">
        <v>1098486.0</v>
      </c>
      <c r="E305" s="74">
        <v>36.1715</v>
      </c>
      <c r="F305" s="74">
        <v>-86.7842</v>
      </c>
      <c r="G305" s="74" t="s">
        <v>2079</v>
      </c>
      <c r="H305" s="74">
        <f t="shared" si="2"/>
        <v>1</v>
      </c>
      <c r="I305" s="74"/>
      <c r="J305" s="74"/>
      <c r="K305" s="74"/>
      <c r="L305" s="74"/>
      <c r="M305" s="74"/>
      <c r="N305" s="74"/>
      <c r="O305" s="74"/>
      <c r="P305" s="74"/>
      <c r="Q305" s="74"/>
      <c r="R305" s="74"/>
    </row>
    <row r="306">
      <c r="A306" s="74" t="s">
        <v>1644</v>
      </c>
      <c r="B306" s="74" t="s">
        <v>2481</v>
      </c>
      <c r="C306" s="74" t="s">
        <v>2530</v>
      </c>
      <c r="D306" s="74">
        <v>1022630.0</v>
      </c>
      <c r="E306" s="74">
        <v>38.1663</v>
      </c>
      <c r="F306" s="74">
        <v>-85.6485</v>
      </c>
      <c r="G306" s="74" t="s">
        <v>2079</v>
      </c>
      <c r="H306" s="74">
        <f t="shared" si="2"/>
        <v>1</v>
      </c>
      <c r="I306" s="74"/>
      <c r="J306" s="74"/>
      <c r="K306" s="74"/>
      <c r="L306" s="74"/>
      <c r="M306" s="74"/>
      <c r="N306" s="74"/>
      <c r="O306" s="74"/>
      <c r="P306" s="74"/>
      <c r="Q306" s="74"/>
      <c r="R306" s="74"/>
    </row>
    <row r="307">
      <c r="A307" s="74" t="s">
        <v>1538</v>
      </c>
      <c r="B307" s="74" t="s">
        <v>2481</v>
      </c>
      <c r="C307" s="74" t="s">
        <v>2531</v>
      </c>
      <c r="D307" s="74">
        <v>875284.0</v>
      </c>
      <c r="E307" s="74">
        <v>32.1541</v>
      </c>
      <c r="F307" s="74">
        <v>-110.8787</v>
      </c>
      <c r="G307" s="74" t="s">
        <v>2079</v>
      </c>
      <c r="H307" s="74">
        <f t="shared" si="2"/>
        <v>1</v>
      </c>
      <c r="I307" s="74"/>
      <c r="J307" s="74"/>
      <c r="K307" s="74"/>
      <c r="L307" s="74"/>
      <c r="M307" s="74"/>
      <c r="N307" s="74"/>
      <c r="O307" s="74"/>
      <c r="P307" s="74"/>
      <c r="Q307" s="74"/>
      <c r="R307" s="74"/>
    </row>
    <row r="308">
      <c r="A308" s="74" t="s">
        <v>1211</v>
      </c>
      <c r="B308" s="74" t="s">
        <v>2481</v>
      </c>
      <c r="C308" s="74" t="s">
        <v>2532</v>
      </c>
      <c r="D308" s="74">
        <v>794344.0</v>
      </c>
      <c r="E308" s="74">
        <v>31.8476</v>
      </c>
      <c r="F308" s="74">
        <v>-106.43</v>
      </c>
      <c r="G308" s="74" t="s">
        <v>2079</v>
      </c>
      <c r="H308" s="74">
        <f t="shared" si="2"/>
        <v>1</v>
      </c>
      <c r="I308" s="74"/>
      <c r="J308" s="74"/>
      <c r="K308" s="74"/>
      <c r="L308" s="74"/>
      <c r="M308" s="74"/>
      <c r="N308" s="74"/>
      <c r="O308" s="74"/>
      <c r="P308" s="74"/>
      <c r="Q308" s="74"/>
      <c r="R308" s="74"/>
    </row>
    <row r="309">
      <c r="A309" s="74" t="s">
        <v>1221</v>
      </c>
      <c r="B309" s="74" t="s">
        <v>2481</v>
      </c>
      <c r="C309" s="74" t="s">
        <v>2533</v>
      </c>
      <c r="D309" s="74">
        <v>765693.0</v>
      </c>
      <c r="E309" s="74">
        <v>35.1054</v>
      </c>
      <c r="F309" s="74">
        <v>-106.6465</v>
      </c>
      <c r="G309" s="74" t="s">
        <v>2079</v>
      </c>
      <c r="H309" s="74">
        <f t="shared" si="2"/>
        <v>1</v>
      </c>
      <c r="I309" s="74"/>
      <c r="J309" s="74"/>
      <c r="K309" s="74"/>
      <c r="L309" s="74"/>
      <c r="M309" s="74"/>
      <c r="N309" s="74"/>
      <c r="O309" s="74"/>
      <c r="P309" s="74"/>
      <c r="Q309" s="74"/>
      <c r="R309" s="74"/>
    </row>
    <row r="310">
      <c r="A310" s="74" t="s">
        <v>1613</v>
      </c>
      <c r="B310" s="74" t="s">
        <v>2481</v>
      </c>
      <c r="C310" s="74" t="s">
        <v>2493</v>
      </c>
      <c r="D310" s="74">
        <v>5711945.0</v>
      </c>
      <c r="E310" s="74">
        <v>25.784</v>
      </c>
      <c r="F310" s="74">
        <v>-80.2101</v>
      </c>
      <c r="G310" s="74" t="s">
        <v>2079</v>
      </c>
      <c r="H310" s="74">
        <f t="shared" si="2"/>
        <v>1</v>
      </c>
      <c r="I310" s="74"/>
      <c r="J310" s="74"/>
      <c r="K310" s="74"/>
      <c r="L310" s="74"/>
      <c r="M310" s="74"/>
      <c r="N310" s="74"/>
      <c r="O310" s="74"/>
      <c r="P310" s="74"/>
      <c r="Q310" s="74"/>
      <c r="R310" s="74"/>
    </row>
    <row r="311">
      <c r="A311" s="74" t="s">
        <v>1515</v>
      </c>
      <c r="B311" s="74" t="s">
        <v>2481</v>
      </c>
      <c r="C311" s="74" t="s">
        <v>2534</v>
      </c>
      <c r="D311" s="74">
        <v>715983.0</v>
      </c>
      <c r="E311" s="74">
        <v>36.1283</v>
      </c>
      <c r="F311" s="74">
        <v>-95.9042</v>
      </c>
      <c r="G311" s="74" t="s">
        <v>2079</v>
      </c>
      <c r="H311" s="74">
        <f t="shared" si="2"/>
        <v>1</v>
      </c>
      <c r="I311" s="74"/>
      <c r="J311" s="74"/>
      <c r="K311" s="74"/>
      <c r="L311" s="74"/>
      <c r="M311" s="74"/>
      <c r="N311" s="74"/>
      <c r="O311" s="74"/>
      <c r="P311" s="74"/>
      <c r="Q311" s="74"/>
      <c r="R311" s="74"/>
    </row>
    <row r="312">
      <c r="A312" s="74" t="s">
        <v>1576</v>
      </c>
      <c r="B312" s="74" t="s">
        <v>2481</v>
      </c>
      <c r="C312" s="74" t="s">
        <v>2535</v>
      </c>
      <c r="D312" s="74">
        <v>685517.0</v>
      </c>
      <c r="E312" s="74">
        <v>32.8168</v>
      </c>
      <c r="F312" s="74">
        <v>-79.9687</v>
      </c>
      <c r="G312" s="74" t="s">
        <v>2079</v>
      </c>
      <c r="H312" s="74">
        <f t="shared" si="2"/>
        <v>1</v>
      </c>
      <c r="I312" s="74"/>
      <c r="J312" s="74"/>
      <c r="K312" s="74"/>
      <c r="L312" s="74"/>
      <c r="M312" s="74"/>
      <c r="N312" s="74"/>
      <c r="O312" s="74"/>
      <c r="P312" s="74"/>
      <c r="Q312" s="74"/>
      <c r="R312" s="74"/>
    </row>
    <row r="313">
      <c r="A313" s="74" t="s">
        <v>1542</v>
      </c>
      <c r="B313" s="74" t="s">
        <v>2481</v>
      </c>
      <c r="C313" s="74" t="s">
        <v>2536</v>
      </c>
      <c r="D313" s="74">
        <v>628808.0</v>
      </c>
      <c r="E313" s="74">
        <v>38.8674</v>
      </c>
      <c r="F313" s="74">
        <v>-104.7605</v>
      </c>
      <c r="G313" s="74" t="s">
        <v>2079</v>
      </c>
      <c r="H313" s="74">
        <f t="shared" si="2"/>
        <v>1</v>
      </c>
      <c r="I313" s="74"/>
      <c r="J313" s="74"/>
      <c r="K313" s="74"/>
      <c r="L313" s="74"/>
      <c r="M313" s="74"/>
      <c r="N313" s="74"/>
      <c r="O313" s="74"/>
      <c r="P313" s="74"/>
      <c r="Q313" s="74"/>
      <c r="R313" s="74"/>
    </row>
    <row r="314">
      <c r="A314" s="74" t="s">
        <v>1513</v>
      </c>
      <c r="B314" s="74" t="s">
        <v>2481</v>
      </c>
      <c r="C314" s="74" t="s">
        <v>2537</v>
      </c>
      <c r="D314" s="74">
        <v>463328.0</v>
      </c>
      <c r="E314" s="74">
        <v>39.5497</v>
      </c>
      <c r="F314" s="74">
        <v>-119.8483</v>
      </c>
      <c r="G314" s="74" t="s">
        <v>2079</v>
      </c>
      <c r="H314" s="74">
        <f t="shared" si="2"/>
        <v>1</v>
      </c>
      <c r="I314" s="74"/>
      <c r="J314" s="74"/>
      <c r="K314" s="74"/>
      <c r="L314" s="74"/>
      <c r="M314" s="74"/>
      <c r="N314" s="74"/>
      <c r="O314" s="74"/>
      <c r="P314" s="74"/>
      <c r="Q314" s="74"/>
      <c r="R314" s="74"/>
    </row>
    <row r="315">
      <c r="A315" s="74" t="s">
        <v>569</v>
      </c>
      <c r="B315" s="74" t="s">
        <v>2481</v>
      </c>
      <c r="C315" s="74" t="s">
        <v>2538</v>
      </c>
      <c r="D315" s="74">
        <v>440270.0</v>
      </c>
      <c r="E315" s="74">
        <v>47.6671</v>
      </c>
      <c r="F315" s="74">
        <v>-117.433</v>
      </c>
      <c r="G315" s="74" t="s">
        <v>2079</v>
      </c>
      <c r="H315" s="74">
        <f t="shared" si="2"/>
        <v>1</v>
      </c>
      <c r="I315" s="74"/>
      <c r="J315" s="74"/>
      <c r="K315" s="74"/>
      <c r="L315" s="74"/>
      <c r="M315" s="74"/>
      <c r="N315" s="74"/>
      <c r="O315" s="74"/>
      <c r="P315" s="74"/>
      <c r="Q315" s="74"/>
      <c r="R315" s="74"/>
    </row>
    <row r="316">
      <c r="A316" s="74" t="s">
        <v>1510</v>
      </c>
      <c r="B316" s="74" t="s">
        <v>2481</v>
      </c>
      <c r="C316" s="74" t="s">
        <v>2539</v>
      </c>
      <c r="D316" s="74">
        <v>422665.0</v>
      </c>
      <c r="E316" s="74">
        <v>43.6005</v>
      </c>
      <c r="F316" s="74">
        <v>-116.2308</v>
      </c>
      <c r="G316" s="74" t="s">
        <v>2079</v>
      </c>
      <c r="H316" s="74">
        <f t="shared" si="2"/>
        <v>1</v>
      </c>
      <c r="I316" s="74"/>
      <c r="J316" s="74"/>
      <c r="K316" s="74"/>
      <c r="L316" s="74"/>
      <c r="M316" s="74"/>
      <c r="N316" s="74"/>
      <c r="O316" s="74"/>
      <c r="P316" s="74"/>
      <c r="Q316" s="74"/>
      <c r="R316" s="74"/>
    </row>
    <row r="317">
      <c r="A317" s="74" t="s">
        <v>1549</v>
      </c>
      <c r="B317" s="74" t="s">
        <v>2481</v>
      </c>
      <c r="C317" s="74" t="s">
        <v>2540</v>
      </c>
      <c r="D317" s="74">
        <v>382994.0</v>
      </c>
      <c r="E317" s="74">
        <v>37.6375</v>
      </c>
      <c r="F317" s="74">
        <v>-121.0028</v>
      </c>
      <c r="G317" s="74" t="s">
        <v>2079</v>
      </c>
      <c r="H317" s="74">
        <f t="shared" si="2"/>
        <v>1</v>
      </c>
      <c r="I317" s="74"/>
      <c r="J317" s="74"/>
      <c r="K317" s="74"/>
      <c r="L317" s="74"/>
      <c r="M317" s="74"/>
      <c r="N317" s="74"/>
      <c r="O317" s="74"/>
      <c r="P317" s="74"/>
      <c r="Q317" s="74"/>
      <c r="R317" s="74"/>
    </row>
    <row r="318">
      <c r="A318" s="74" t="s">
        <v>1219</v>
      </c>
      <c r="B318" s="74" t="s">
        <v>2481</v>
      </c>
      <c r="C318" s="74" t="s">
        <v>2541</v>
      </c>
      <c r="D318" s="74">
        <v>361831.0</v>
      </c>
      <c r="E318" s="74">
        <v>33.7346</v>
      </c>
      <c r="F318" s="74">
        <v>-116.2346</v>
      </c>
      <c r="G318" s="74" t="s">
        <v>2079</v>
      </c>
      <c r="H318" s="74">
        <f t="shared" si="2"/>
        <v>1</v>
      </c>
      <c r="I318" s="74"/>
      <c r="J318" s="74"/>
      <c r="K318" s="74"/>
      <c r="L318" s="74"/>
      <c r="M318" s="74"/>
      <c r="N318" s="74"/>
      <c r="O318" s="74"/>
      <c r="P318" s="74"/>
      <c r="Q318" s="74"/>
      <c r="R318" s="74"/>
    </row>
    <row r="319">
      <c r="A319" s="74" t="s">
        <v>1569</v>
      </c>
      <c r="B319" s="74" t="s">
        <v>2481</v>
      </c>
      <c r="C319" s="74" t="s">
        <v>2542</v>
      </c>
      <c r="D319" s="74">
        <v>328827.0</v>
      </c>
      <c r="E319" s="74">
        <v>36.0714</v>
      </c>
      <c r="F319" s="74">
        <v>-94.1661</v>
      </c>
      <c r="G319" s="74" t="s">
        <v>2079</v>
      </c>
      <c r="H319" s="74">
        <f t="shared" si="2"/>
        <v>1</v>
      </c>
      <c r="I319" s="74"/>
      <c r="J319" s="74"/>
      <c r="K319" s="74"/>
      <c r="L319" s="74"/>
      <c r="M319" s="74"/>
      <c r="N319" s="74"/>
      <c r="O319" s="74"/>
      <c r="P319" s="74"/>
      <c r="Q319" s="74"/>
      <c r="R319" s="74"/>
    </row>
    <row r="320">
      <c r="A320" s="74" t="s">
        <v>1590</v>
      </c>
      <c r="B320" s="74" t="s">
        <v>2481</v>
      </c>
      <c r="C320" s="74" t="s">
        <v>2543</v>
      </c>
      <c r="D320" s="74">
        <v>316694.0</v>
      </c>
      <c r="E320" s="74">
        <v>35.5707</v>
      </c>
      <c r="F320" s="74">
        <v>-82.5537</v>
      </c>
      <c r="G320" s="74" t="s">
        <v>2079</v>
      </c>
      <c r="H320" s="74">
        <f t="shared" si="2"/>
        <v>1</v>
      </c>
      <c r="I320" s="74"/>
      <c r="J320" s="74"/>
      <c r="K320" s="74"/>
      <c r="L320" s="74"/>
      <c r="M320" s="74"/>
      <c r="N320" s="74"/>
      <c r="O320" s="74"/>
      <c r="P320" s="74"/>
      <c r="Q320" s="74"/>
      <c r="R320" s="74"/>
    </row>
    <row r="321">
      <c r="A321" s="74" t="s">
        <v>1574</v>
      </c>
      <c r="B321" s="74" t="s">
        <v>2481</v>
      </c>
      <c r="C321" s="74" t="s">
        <v>2544</v>
      </c>
      <c r="D321" s="74">
        <v>281180.0</v>
      </c>
      <c r="E321" s="74">
        <v>33.7094</v>
      </c>
      <c r="F321" s="74">
        <v>-78.8844</v>
      </c>
      <c r="G321" s="74" t="s">
        <v>2079</v>
      </c>
      <c r="H321" s="74">
        <f t="shared" si="2"/>
        <v>1</v>
      </c>
      <c r="I321" s="74"/>
      <c r="J321" s="74"/>
      <c r="K321" s="74"/>
      <c r="L321" s="74"/>
      <c r="M321" s="74"/>
      <c r="N321" s="74"/>
      <c r="O321" s="74"/>
      <c r="P321" s="74"/>
      <c r="Q321" s="74"/>
      <c r="R321" s="74"/>
    </row>
    <row r="322">
      <c r="A322" s="74" t="s">
        <v>1612</v>
      </c>
      <c r="B322" s="74" t="s">
        <v>2481</v>
      </c>
      <c r="C322" s="74" t="s">
        <v>2545</v>
      </c>
      <c r="D322" s="74">
        <v>258245.0</v>
      </c>
      <c r="E322" s="74">
        <v>27.7931</v>
      </c>
      <c r="F322" s="74">
        <v>-82.6652</v>
      </c>
      <c r="G322" s="74" t="s">
        <v>2079</v>
      </c>
      <c r="H322" s="74">
        <f t="shared" si="2"/>
        <v>1</v>
      </c>
      <c r="I322" s="74"/>
      <c r="J322" s="74"/>
      <c r="K322" s="74"/>
      <c r="L322" s="74"/>
      <c r="M322" s="74"/>
      <c r="N322" s="74"/>
      <c r="O322" s="74"/>
      <c r="P322" s="74"/>
      <c r="Q322" s="74"/>
      <c r="R322" s="74"/>
    </row>
    <row r="323">
      <c r="A323" s="74" t="s">
        <v>1622</v>
      </c>
      <c r="B323" s="74" t="s">
        <v>2481</v>
      </c>
      <c r="C323" s="74" t="s">
        <v>2546</v>
      </c>
      <c r="D323" s="74">
        <v>257648.0</v>
      </c>
      <c r="E323" s="74">
        <v>30.4551</v>
      </c>
      <c r="F323" s="74">
        <v>-84.2527</v>
      </c>
      <c r="G323" s="74" t="s">
        <v>2079</v>
      </c>
      <c r="H323" s="74">
        <f t="shared" si="2"/>
        <v>1</v>
      </c>
      <c r="I323" s="74"/>
      <c r="J323" s="74"/>
      <c r="K323" s="74"/>
      <c r="L323" s="74"/>
      <c r="M323" s="74"/>
      <c r="N323" s="74"/>
      <c r="O323" s="74"/>
      <c r="P323" s="74"/>
      <c r="Q323" s="74"/>
      <c r="R323" s="74"/>
    </row>
    <row r="324">
      <c r="A324" s="74" t="s">
        <v>1628</v>
      </c>
      <c r="B324" s="74" t="s">
        <v>2481</v>
      </c>
      <c r="C324" s="74" t="s">
        <v>2547</v>
      </c>
      <c r="D324" s="74">
        <v>224362.0</v>
      </c>
      <c r="E324" s="74">
        <v>25.8696</v>
      </c>
      <c r="F324" s="74">
        <v>-80.3045</v>
      </c>
      <c r="G324" s="74" t="s">
        <v>2079</v>
      </c>
      <c r="H324" s="74">
        <f t="shared" si="2"/>
        <v>1</v>
      </c>
      <c r="I324" s="74"/>
      <c r="J324" s="74"/>
      <c r="K324" s="74"/>
      <c r="L324" s="74"/>
      <c r="M324" s="74"/>
      <c r="N324" s="74"/>
      <c r="O324" s="74"/>
      <c r="P324" s="74"/>
      <c r="Q324" s="74"/>
      <c r="R324" s="74"/>
    </row>
    <row r="325">
      <c r="A325" s="74" t="s">
        <v>583</v>
      </c>
      <c r="B325" s="74" t="s">
        <v>2481</v>
      </c>
      <c r="C325" s="74" t="s">
        <v>2548</v>
      </c>
      <c r="D325" s="74">
        <v>219538.0</v>
      </c>
      <c r="E325" s="74">
        <v>47.5436</v>
      </c>
      <c r="F325" s="74">
        <v>-122.7121</v>
      </c>
      <c r="G325" s="74" t="s">
        <v>2079</v>
      </c>
      <c r="H325" s="74">
        <f t="shared" si="2"/>
        <v>1</v>
      </c>
      <c r="I325" s="74"/>
      <c r="J325" s="74"/>
      <c r="K325" s="74"/>
      <c r="L325" s="74"/>
      <c r="M325" s="74"/>
      <c r="N325" s="74"/>
      <c r="O325" s="74"/>
      <c r="P325" s="74"/>
      <c r="Q325" s="74"/>
      <c r="R325" s="74"/>
    </row>
    <row r="326">
      <c r="A326" s="74" t="s">
        <v>1567</v>
      </c>
      <c r="B326" s="74" t="s">
        <v>2481</v>
      </c>
      <c r="C326" s="74" t="s">
        <v>2549</v>
      </c>
      <c r="D326" s="74">
        <v>217332.0</v>
      </c>
      <c r="E326" s="74">
        <v>47.2431</v>
      </c>
      <c r="F326" s="74">
        <v>-122.4531</v>
      </c>
      <c r="G326" s="74" t="s">
        <v>2079</v>
      </c>
      <c r="H326" s="74">
        <f t="shared" si="2"/>
        <v>1</v>
      </c>
      <c r="I326" s="74"/>
      <c r="J326" s="74"/>
      <c r="K326" s="74"/>
      <c r="L326" s="74"/>
      <c r="M326" s="74"/>
      <c r="N326" s="74"/>
      <c r="O326" s="74"/>
      <c r="P326" s="74"/>
      <c r="Q326" s="74"/>
      <c r="R326" s="74"/>
    </row>
    <row r="327">
      <c r="A327" s="74" t="s">
        <v>1617</v>
      </c>
      <c r="B327" s="74" t="s">
        <v>2481</v>
      </c>
      <c r="C327" s="74" t="s">
        <v>2550</v>
      </c>
      <c r="D327" s="74">
        <v>213287.0</v>
      </c>
      <c r="E327" s="74">
        <v>29.6804</v>
      </c>
      <c r="F327" s="74">
        <v>-82.3459</v>
      </c>
      <c r="G327" s="74" t="s">
        <v>2079</v>
      </c>
      <c r="H327" s="74">
        <f t="shared" si="2"/>
        <v>1</v>
      </c>
      <c r="I327" s="74"/>
      <c r="J327" s="74"/>
      <c r="K327" s="74"/>
      <c r="L327" s="74"/>
      <c r="M327" s="74"/>
      <c r="N327" s="74"/>
      <c r="O327" s="74"/>
      <c r="P327" s="74"/>
      <c r="Q327" s="74"/>
      <c r="R327" s="74"/>
    </row>
    <row r="328">
      <c r="A328" s="74" t="s">
        <v>576</v>
      </c>
      <c r="B328" s="74" t="s">
        <v>2481</v>
      </c>
      <c r="C328" s="74" t="s">
        <v>2144</v>
      </c>
      <c r="D328" s="74">
        <v>188331.0</v>
      </c>
      <c r="E328" s="74">
        <v>45.6366</v>
      </c>
      <c r="F328" s="74">
        <v>-122.5967</v>
      </c>
      <c r="G328" s="74" t="s">
        <v>2079</v>
      </c>
      <c r="H328" s="74">
        <f t="shared" si="2"/>
        <v>1</v>
      </c>
      <c r="I328" s="74"/>
      <c r="J328" s="74"/>
      <c r="K328" s="74"/>
      <c r="L328" s="74"/>
      <c r="M328" s="74"/>
      <c r="N328" s="74"/>
      <c r="O328" s="74"/>
      <c r="P328" s="74"/>
      <c r="Q328" s="74"/>
      <c r="R328" s="74"/>
    </row>
    <row r="329">
      <c r="A329" s="74" t="s">
        <v>1619</v>
      </c>
      <c r="B329" s="74" t="s">
        <v>2481</v>
      </c>
      <c r="C329" s="74" t="s">
        <v>2551</v>
      </c>
      <c r="D329" s="74">
        <v>179668.0</v>
      </c>
      <c r="E329" s="74">
        <v>28.4798</v>
      </c>
      <c r="F329" s="74">
        <v>-82.53</v>
      </c>
      <c r="G329" s="74" t="s">
        <v>2079</v>
      </c>
      <c r="H329" s="74">
        <f t="shared" si="2"/>
        <v>1</v>
      </c>
      <c r="I329" s="74"/>
      <c r="J329" s="74"/>
      <c r="K329" s="74"/>
      <c r="L329" s="74"/>
      <c r="M329" s="74"/>
      <c r="N329" s="74"/>
      <c r="O329" s="74"/>
      <c r="P329" s="74"/>
      <c r="Q329" s="74"/>
      <c r="R329" s="74"/>
    </row>
    <row r="330">
      <c r="A330" s="74" t="s">
        <v>1203</v>
      </c>
      <c r="B330" s="74" t="s">
        <v>2481</v>
      </c>
      <c r="C330" s="74" t="s">
        <v>2552</v>
      </c>
      <c r="D330" s="74">
        <v>135933.0</v>
      </c>
      <c r="E330" s="74">
        <v>32.5995</v>
      </c>
      <c r="F330" s="74">
        <v>-114.5491</v>
      </c>
      <c r="G330" s="74" t="s">
        <v>2079</v>
      </c>
      <c r="H330" s="74">
        <f t="shared" si="2"/>
        <v>1</v>
      </c>
      <c r="I330" s="74"/>
      <c r="J330" s="74"/>
      <c r="K330" s="74"/>
      <c r="L330" s="74"/>
      <c r="M330" s="74"/>
      <c r="N330" s="74"/>
      <c r="O330" s="74"/>
      <c r="P330" s="74"/>
      <c r="Q330" s="74"/>
      <c r="R330" s="74"/>
    </row>
    <row r="331">
      <c r="A331" s="74" t="s">
        <v>559</v>
      </c>
      <c r="B331" s="74" t="s">
        <v>2481</v>
      </c>
      <c r="C331" s="74" t="s">
        <v>2553</v>
      </c>
      <c r="D331" s="74">
        <v>124973.0</v>
      </c>
      <c r="E331" s="74">
        <v>45.7891</v>
      </c>
      <c r="F331" s="74">
        <v>-108.5526</v>
      </c>
      <c r="G331" s="74" t="s">
        <v>2079</v>
      </c>
      <c r="H331" s="74">
        <f t="shared" si="2"/>
        <v>1</v>
      </c>
      <c r="I331" s="74"/>
      <c r="J331" s="74"/>
      <c r="K331" s="74"/>
      <c r="L331" s="74"/>
      <c r="M331" s="74"/>
      <c r="N331" s="74"/>
      <c r="O331" s="74"/>
      <c r="P331" s="74"/>
      <c r="Q331" s="74"/>
      <c r="R331" s="74"/>
    </row>
    <row r="332">
      <c r="A332" s="74" t="s">
        <v>556</v>
      </c>
      <c r="B332" s="74" t="s">
        <v>2481</v>
      </c>
      <c r="C332" s="74" t="s">
        <v>2554</v>
      </c>
      <c r="D332" s="74">
        <v>92863.0</v>
      </c>
      <c r="E332" s="74">
        <v>46.8751</v>
      </c>
      <c r="F332" s="74">
        <v>-114.0214</v>
      </c>
      <c r="G332" s="74" t="s">
        <v>2079</v>
      </c>
      <c r="H332" s="74">
        <f t="shared" si="2"/>
        <v>1</v>
      </c>
      <c r="I332" s="74"/>
      <c r="J332" s="74"/>
      <c r="K332" s="74"/>
      <c r="L332" s="74"/>
      <c r="M332" s="74"/>
      <c r="N332" s="74"/>
      <c r="O332" s="74"/>
      <c r="P332" s="74"/>
      <c r="Q332" s="74"/>
      <c r="R332" s="74"/>
    </row>
    <row r="333">
      <c r="A333" s="74" t="s">
        <v>1505</v>
      </c>
      <c r="B333" s="74" t="s">
        <v>2481</v>
      </c>
      <c r="C333" s="74" t="s">
        <v>2555</v>
      </c>
      <c r="D333" s="74">
        <v>71119.0</v>
      </c>
      <c r="E333" s="74">
        <v>47.436</v>
      </c>
      <c r="F333" s="74">
        <v>-120.3295</v>
      </c>
      <c r="G333" s="74" t="s">
        <v>2079</v>
      </c>
      <c r="H333" s="74">
        <f t="shared" si="2"/>
        <v>1</v>
      </c>
      <c r="I333" s="74"/>
      <c r="J333" s="74"/>
      <c r="K333" s="74"/>
      <c r="L333" s="74"/>
      <c r="M333" s="74"/>
      <c r="N333" s="74"/>
      <c r="O333" s="74"/>
      <c r="P333" s="74"/>
      <c r="Q333" s="74"/>
      <c r="R333" s="74"/>
    </row>
    <row r="334">
      <c r="A334" s="74" t="s">
        <v>1540</v>
      </c>
      <c r="B334" s="74" t="s">
        <v>2481</v>
      </c>
      <c r="C334" s="74" t="s">
        <v>2556</v>
      </c>
      <c r="D334" s="74">
        <v>44944.0</v>
      </c>
      <c r="E334" s="74">
        <v>31.563</v>
      </c>
      <c r="F334" s="74">
        <v>-110.3153</v>
      </c>
      <c r="G334" s="74" t="s">
        <v>2079</v>
      </c>
      <c r="H334" s="74">
        <f t="shared" si="2"/>
        <v>1</v>
      </c>
      <c r="I334" s="74"/>
      <c r="J334" s="74"/>
      <c r="K334" s="74"/>
      <c r="L334" s="74"/>
      <c r="M334" s="74"/>
      <c r="N334" s="74"/>
      <c r="O334" s="74"/>
      <c r="P334" s="74"/>
      <c r="Q334" s="74"/>
      <c r="R334" s="74"/>
    </row>
    <row r="335">
      <c r="A335" s="74" t="s">
        <v>1517</v>
      </c>
      <c r="B335" s="74" t="s">
        <v>2481</v>
      </c>
      <c r="C335" s="74" t="s">
        <v>2557</v>
      </c>
      <c r="D335" s="74">
        <v>29327.0</v>
      </c>
      <c r="E335" s="74">
        <v>36.0555</v>
      </c>
      <c r="F335" s="74">
        <v>-90.5149</v>
      </c>
      <c r="G335" s="74" t="s">
        <v>2079</v>
      </c>
      <c r="H335" s="74">
        <f t="shared" si="2"/>
        <v>1</v>
      </c>
      <c r="I335" s="74"/>
      <c r="J335" s="74"/>
      <c r="K335" s="74"/>
      <c r="L335" s="74"/>
      <c r="M335" s="74"/>
      <c r="N335" s="74"/>
      <c r="O335" s="74"/>
      <c r="P335" s="74"/>
      <c r="Q335" s="74"/>
      <c r="R335" s="74"/>
    </row>
    <row r="336">
      <c r="A336" s="74" t="s">
        <v>1508</v>
      </c>
      <c r="B336" s="74" t="s">
        <v>2481</v>
      </c>
      <c r="C336" s="74" t="s">
        <v>2558</v>
      </c>
      <c r="D336" s="74">
        <v>24764.0</v>
      </c>
      <c r="E336" s="74">
        <v>47.1279</v>
      </c>
      <c r="F336" s="74">
        <v>-119.2759</v>
      </c>
      <c r="G336" s="74" t="s">
        <v>2079</v>
      </c>
      <c r="H336" s="74">
        <f t="shared" si="2"/>
        <v>1</v>
      </c>
      <c r="I336" s="74"/>
      <c r="J336" s="74"/>
      <c r="K336" s="74"/>
    </row>
    <row r="337">
      <c r="A337" s="74" t="s">
        <v>1555</v>
      </c>
      <c r="B337" s="74" t="s">
        <v>2481</v>
      </c>
      <c r="C337" s="74" t="s">
        <v>2559</v>
      </c>
      <c r="D337" s="74">
        <v>19141.0</v>
      </c>
      <c r="E337" s="74">
        <v>45.8326</v>
      </c>
      <c r="F337" s="74">
        <v>-119.2854</v>
      </c>
      <c r="G337" s="74" t="s">
        <v>2079</v>
      </c>
      <c r="H337" s="74">
        <f t="shared" si="2"/>
        <v>1</v>
      </c>
      <c r="I337" s="74"/>
      <c r="J337" s="74"/>
      <c r="K337" s="74"/>
    </row>
    <row r="338">
      <c r="A338" s="74" t="s">
        <v>1598</v>
      </c>
      <c r="B338" s="74" t="s">
        <v>2481</v>
      </c>
      <c r="C338" s="74" t="s">
        <v>2560</v>
      </c>
      <c r="D338" s="74">
        <v>14210.0</v>
      </c>
      <c r="E338" s="74">
        <v>30.9052</v>
      </c>
      <c r="F338" s="74">
        <v>-84.5732</v>
      </c>
      <c r="G338" s="74" t="s">
        <v>2079</v>
      </c>
      <c r="H338" s="74">
        <f t="shared" si="2"/>
        <v>1</v>
      </c>
      <c r="I338" s="74"/>
      <c r="J338" s="74"/>
      <c r="K338" s="74"/>
    </row>
    <row r="339">
      <c r="A339" s="74" t="s">
        <v>1578</v>
      </c>
      <c r="B339" s="74" t="s">
        <v>2481</v>
      </c>
      <c r="C339" s="74"/>
      <c r="D339" s="74"/>
      <c r="E339" s="74">
        <v>35.5191</v>
      </c>
      <c r="F339" s="74">
        <v>-80.0986</v>
      </c>
      <c r="G339" s="74" t="s">
        <v>2079</v>
      </c>
      <c r="H339" s="74">
        <f t="shared" si="2"/>
        <v>1</v>
      </c>
      <c r="I339" s="74"/>
      <c r="J339" s="74"/>
      <c r="K339" s="74"/>
    </row>
    <row r="340">
      <c r="A340" s="80" t="s">
        <v>1643</v>
      </c>
      <c r="B340" s="74" t="s">
        <v>2481</v>
      </c>
      <c r="C340" s="74"/>
      <c r="D340" s="74"/>
      <c r="E340" s="74">
        <v>37.13889</v>
      </c>
      <c r="F340" s="74">
        <v>-88.75213</v>
      </c>
      <c r="G340" s="74" t="s">
        <v>2079</v>
      </c>
      <c r="H340" s="74">
        <f t="shared" si="2"/>
        <v>1</v>
      </c>
      <c r="I340" s="74"/>
      <c r="J340" s="74"/>
      <c r="K340" s="74"/>
    </row>
    <row r="341">
      <c r="A341" s="74" t="s">
        <v>581</v>
      </c>
      <c r="B341" s="74" t="s">
        <v>2481</v>
      </c>
      <c r="C341" s="74"/>
      <c r="D341" s="74"/>
      <c r="E341" s="74">
        <v>48.2411</v>
      </c>
      <c r="F341" s="74">
        <v>-119.6111</v>
      </c>
      <c r="G341" s="74" t="s">
        <v>2079</v>
      </c>
      <c r="H341" s="74">
        <f t="shared" si="2"/>
        <v>1</v>
      </c>
      <c r="I341" s="74"/>
      <c r="J341" s="74"/>
      <c r="K341" s="74"/>
    </row>
    <row r="342">
      <c r="A342" s="74" t="s">
        <v>1522</v>
      </c>
      <c r="B342" s="74" t="s">
        <v>2481</v>
      </c>
      <c r="C342" s="78"/>
      <c r="D342" s="78"/>
      <c r="E342" s="74">
        <v>45.5415</v>
      </c>
      <c r="F342" s="74">
        <v>-120.423</v>
      </c>
      <c r="G342" s="74" t="s">
        <v>2079</v>
      </c>
      <c r="H342" s="74">
        <f t="shared" si="2"/>
        <v>1</v>
      </c>
      <c r="I342" s="74"/>
      <c r="J342" s="74"/>
      <c r="K342" s="74"/>
    </row>
    <row r="343">
      <c r="A343" s="74" t="s">
        <v>1526</v>
      </c>
      <c r="B343" s="74" t="s">
        <v>2481</v>
      </c>
      <c r="C343" s="78"/>
      <c r="D343" s="78"/>
      <c r="E343" s="74">
        <v>33.3417</v>
      </c>
      <c r="F343" s="74">
        <v>-112.8897</v>
      </c>
      <c r="G343" s="74" t="s">
        <v>2079</v>
      </c>
      <c r="H343" s="74">
        <f t="shared" si="2"/>
        <v>1</v>
      </c>
      <c r="I343" s="74"/>
      <c r="J343" s="74"/>
      <c r="K343" s="74"/>
    </row>
    <row r="344">
      <c r="A344" s="74" t="s">
        <v>1641</v>
      </c>
      <c r="B344" s="74" t="s">
        <v>2481</v>
      </c>
      <c r="C344" s="78"/>
      <c r="D344" s="78"/>
      <c r="E344" s="74">
        <v>35.0533</v>
      </c>
      <c r="F344" s="74">
        <v>-114.1334</v>
      </c>
      <c r="G344" s="74" t="s">
        <v>2079</v>
      </c>
      <c r="H344" s="74">
        <f t="shared" si="2"/>
        <v>1</v>
      </c>
      <c r="I344" s="74"/>
      <c r="J344" s="74"/>
      <c r="K344" s="74"/>
    </row>
    <row r="345">
      <c r="A345" s="74" t="s">
        <v>552</v>
      </c>
      <c r="B345" s="74" t="s">
        <v>2481</v>
      </c>
      <c r="C345" s="78"/>
      <c r="D345" s="78"/>
      <c r="E345" s="74">
        <v>48.5078</v>
      </c>
      <c r="F345" s="74">
        <v>-112.0908</v>
      </c>
      <c r="G345" s="74" t="s">
        <v>2079</v>
      </c>
      <c r="H345" s="74">
        <f t="shared" si="2"/>
        <v>1</v>
      </c>
      <c r="I345" s="74"/>
      <c r="J345" s="74"/>
      <c r="K345" s="74"/>
    </row>
    <row r="346">
      <c r="A346" s="74" t="s">
        <v>1528</v>
      </c>
      <c r="B346" s="74" t="s">
        <v>2481</v>
      </c>
      <c r="C346" s="78"/>
      <c r="D346" s="78"/>
      <c r="E346" s="74">
        <v>33.476</v>
      </c>
      <c r="F346" s="74">
        <v>-113.1134</v>
      </c>
      <c r="G346" s="74" t="s">
        <v>2079</v>
      </c>
      <c r="H346" s="74">
        <f t="shared" si="2"/>
        <v>1</v>
      </c>
      <c r="I346" s="74"/>
      <c r="J346" s="74"/>
      <c r="K346" s="74"/>
    </row>
    <row r="347">
      <c r="A347" s="74" t="s">
        <v>561</v>
      </c>
      <c r="B347" s="74" t="s">
        <v>2481</v>
      </c>
      <c r="C347" s="81"/>
      <c r="D347" s="81"/>
      <c r="E347" s="74">
        <v>48.8361</v>
      </c>
      <c r="F347" s="74">
        <v>-112.0908</v>
      </c>
      <c r="G347" s="74" t="s">
        <v>2079</v>
      </c>
      <c r="H347" s="74">
        <f t="shared" si="2"/>
        <v>1</v>
      </c>
      <c r="I347" s="74"/>
      <c r="J347" s="74"/>
      <c r="K347" s="74"/>
    </row>
    <row r="348">
      <c r="A348" s="74"/>
      <c r="B348" s="74"/>
      <c r="C348" s="74"/>
      <c r="D348" s="74"/>
      <c r="E348" s="74"/>
      <c r="F348" s="74"/>
      <c r="G348" s="74"/>
      <c r="H348" s="74"/>
      <c r="I348" s="74"/>
      <c r="J348" s="74"/>
      <c r="K348" s="74"/>
    </row>
    <row r="349">
      <c r="A349" s="74"/>
      <c r="B349" s="74"/>
      <c r="C349" s="74"/>
      <c r="D349" s="74"/>
      <c r="E349" s="74"/>
      <c r="F349" s="74"/>
      <c r="G349" s="74"/>
      <c r="H349" s="74"/>
      <c r="I349" s="74"/>
      <c r="J349" s="74"/>
      <c r="K349" s="74"/>
    </row>
    <row r="350">
      <c r="A350" s="74"/>
      <c r="B350" s="74"/>
      <c r="C350" s="74"/>
      <c r="D350" s="74"/>
      <c r="E350" s="58"/>
      <c r="F350" s="74"/>
      <c r="G350" s="74"/>
      <c r="H350" s="74"/>
      <c r="I350" s="74"/>
      <c r="J350" s="74"/>
      <c r="K350" s="74"/>
    </row>
    <row r="351">
      <c r="A351" s="74"/>
      <c r="B351" s="74"/>
      <c r="C351" s="74"/>
      <c r="D351" s="74"/>
      <c r="E351" s="58"/>
      <c r="F351" s="74"/>
      <c r="G351" s="74"/>
      <c r="H351" s="74"/>
      <c r="I351" s="74"/>
      <c r="J351" s="74"/>
      <c r="K351" s="74"/>
    </row>
    <row r="352">
      <c r="A352" s="74"/>
      <c r="B352" s="74"/>
      <c r="C352" s="74"/>
      <c r="D352" s="74"/>
      <c r="E352" s="58"/>
      <c r="F352" s="74"/>
      <c r="G352" s="74"/>
      <c r="H352" s="74"/>
      <c r="I352" s="74"/>
      <c r="J352" s="74"/>
      <c r="K352" s="74"/>
    </row>
    <row r="353">
      <c r="A353" s="74"/>
      <c r="B353" s="74"/>
      <c r="C353" s="74"/>
      <c r="D353" s="74"/>
      <c r="E353" s="58"/>
      <c r="F353" s="74"/>
      <c r="G353" s="74"/>
      <c r="H353" s="74"/>
      <c r="I353" s="74"/>
      <c r="J353" s="74"/>
      <c r="K353" s="74"/>
    </row>
    <row r="354">
      <c r="A354" s="74"/>
      <c r="B354" s="74"/>
      <c r="C354" s="74"/>
      <c r="D354" s="74"/>
      <c r="E354" s="58"/>
      <c r="F354" s="74"/>
      <c r="G354" s="74"/>
      <c r="H354" s="74"/>
      <c r="I354" s="74"/>
      <c r="J354" s="74"/>
      <c r="K354" s="74"/>
    </row>
    <row r="355">
      <c r="A355" s="74"/>
      <c r="B355" s="74"/>
      <c r="C355" s="74"/>
      <c r="D355" s="74"/>
      <c r="E355" s="58"/>
      <c r="F355" s="74"/>
      <c r="G355" s="74"/>
      <c r="H355" s="74"/>
      <c r="I355" s="74"/>
      <c r="J355" s="74"/>
      <c r="K355" s="74"/>
    </row>
    <row r="356">
      <c r="A356" s="74"/>
      <c r="B356" s="74"/>
      <c r="C356" s="74"/>
      <c r="D356" s="74"/>
      <c r="E356" s="58"/>
      <c r="F356" s="74"/>
      <c r="G356" s="74"/>
      <c r="H356" s="74"/>
      <c r="I356" s="74"/>
      <c r="J356" s="74"/>
      <c r="K356" s="74"/>
    </row>
    <row r="357">
      <c r="A357" s="74"/>
      <c r="B357" s="74"/>
      <c r="C357" s="74"/>
      <c r="D357" s="74"/>
      <c r="E357" s="58"/>
      <c r="F357" s="74"/>
      <c r="G357" s="74"/>
      <c r="H357" s="74"/>
      <c r="I357" s="74"/>
      <c r="J357" s="74"/>
      <c r="K357" s="74"/>
    </row>
    <row r="358">
      <c r="A358" s="74"/>
      <c r="B358" s="74"/>
      <c r="C358" s="74"/>
      <c r="D358" s="74"/>
      <c r="E358" s="58"/>
      <c r="F358" s="74"/>
      <c r="G358" s="74"/>
      <c r="H358" s="74"/>
      <c r="I358" s="74"/>
      <c r="J358" s="74"/>
      <c r="K358" s="74"/>
    </row>
    <row r="359">
      <c r="A359" s="74"/>
      <c r="B359" s="74"/>
      <c r="C359" s="74"/>
      <c r="D359" s="74"/>
      <c r="E359" s="74"/>
      <c r="F359" s="74"/>
      <c r="G359" s="74"/>
      <c r="H359" s="74"/>
      <c r="I359" s="74"/>
      <c r="J359" s="74"/>
      <c r="K359" s="74"/>
    </row>
    <row r="360">
      <c r="A360" s="74"/>
      <c r="B360" s="74"/>
      <c r="C360" s="74"/>
      <c r="D360" s="74"/>
      <c r="E360" s="74"/>
      <c r="F360" s="74"/>
      <c r="G360" s="74"/>
      <c r="H360" s="74"/>
      <c r="I360" s="74"/>
      <c r="J360" s="74"/>
      <c r="K360" s="74"/>
    </row>
    <row r="361">
      <c r="A361" s="74"/>
      <c r="B361" s="74"/>
      <c r="C361" s="74"/>
      <c r="D361" s="74"/>
      <c r="E361" s="74"/>
      <c r="F361" s="74"/>
      <c r="G361" s="74"/>
      <c r="H361" s="74"/>
      <c r="I361" s="74"/>
      <c r="J361" s="74"/>
      <c r="K361" s="74"/>
    </row>
    <row r="362">
      <c r="A362" s="74"/>
      <c r="B362" s="74"/>
      <c r="C362" s="74"/>
      <c r="D362" s="74"/>
      <c r="E362" s="74"/>
      <c r="F362" s="74"/>
      <c r="G362" s="74"/>
      <c r="H362" s="74"/>
      <c r="I362" s="74"/>
      <c r="J362" s="74"/>
      <c r="K362" s="74"/>
    </row>
    <row r="363">
      <c r="A363" s="74"/>
      <c r="B363" s="74"/>
      <c r="C363" s="74"/>
      <c r="D363" s="74"/>
      <c r="E363" s="74"/>
      <c r="F363" s="74"/>
      <c r="G363" s="74"/>
      <c r="H363" s="74"/>
      <c r="I363" s="74"/>
      <c r="J363" s="74"/>
      <c r="K363" s="74"/>
    </row>
    <row r="364">
      <c r="A364" s="74"/>
      <c r="B364" s="74"/>
      <c r="C364" s="74"/>
      <c r="D364" s="74"/>
      <c r="E364" s="74"/>
      <c r="F364" s="74"/>
      <c r="G364" s="74"/>
      <c r="H364" s="74"/>
      <c r="I364" s="74"/>
      <c r="J364" s="74"/>
      <c r="K364" s="74"/>
    </row>
    <row r="365">
      <c r="A365" s="74"/>
      <c r="B365" s="74"/>
      <c r="C365" s="74"/>
      <c r="D365" s="74"/>
      <c r="E365" s="74"/>
      <c r="F365" s="74"/>
      <c r="G365" s="74"/>
      <c r="H365" s="74"/>
      <c r="I365" s="74"/>
      <c r="J365" s="74"/>
      <c r="K365" s="74"/>
    </row>
    <row r="366">
      <c r="A366" s="74"/>
      <c r="B366" s="74"/>
      <c r="C366" s="74"/>
      <c r="D366" s="74"/>
      <c r="E366" s="74"/>
      <c r="F366" s="74"/>
      <c r="G366" s="74"/>
      <c r="H366" s="74"/>
      <c r="I366" s="74"/>
      <c r="J366" s="74"/>
      <c r="K366" s="74"/>
    </row>
    <row r="367">
      <c r="A367" s="74"/>
      <c r="B367" s="74"/>
      <c r="C367" s="74"/>
      <c r="D367" s="74"/>
      <c r="E367" s="74"/>
      <c r="F367" s="74"/>
      <c r="G367" s="74"/>
      <c r="H367" s="74"/>
      <c r="I367" s="74"/>
      <c r="J367" s="74"/>
      <c r="K367" s="74"/>
    </row>
    <row r="368">
      <c r="A368" s="74"/>
      <c r="B368" s="74"/>
      <c r="C368" s="74"/>
      <c r="D368" s="74"/>
      <c r="E368" s="74"/>
      <c r="F368" s="74"/>
      <c r="G368" s="74"/>
      <c r="H368" s="74"/>
      <c r="I368" s="74"/>
      <c r="J368" s="74"/>
      <c r="K368" s="74"/>
    </row>
    <row r="369">
      <c r="A369" s="74"/>
      <c r="B369" s="74"/>
      <c r="C369" s="74"/>
      <c r="D369" s="74"/>
      <c r="E369" s="74"/>
      <c r="F369" s="74"/>
      <c r="G369" s="74"/>
      <c r="H369" s="74"/>
      <c r="I369" s="74"/>
      <c r="J369" s="74"/>
      <c r="K369" s="74"/>
    </row>
    <row r="370">
      <c r="A370" s="74"/>
      <c r="B370" s="74"/>
      <c r="C370" s="74"/>
      <c r="D370" s="74"/>
      <c r="E370" s="74"/>
      <c r="F370" s="74"/>
      <c r="G370" s="74"/>
      <c r="H370" s="74"/>
      <c r="I370" s="74"/>
      <c r="J370" s="74"/>
      <c r="K370" s="74"/>
    </row>
    <row r="371">
      <c r="A371" s="74"/>
      <c r="B371" s="74"/>
      <c r="C371" s="74"/>
      <c r="D371" s="74"/>
      <c r="E371" s="74"/>
      <c r="F371" s="74"/>
      <c r="G371" s="74"/>
      <c r="H371" s="74"/>
      <c r="I371" s="74"/>
      <c r="J371" s="74"/>
      <c r="K371" s="74"/>
    </row>
    <row r="372">
      <c r="A372" s="74"/>
      <c r="B372" s="74"/>
      <c r="C372" s="74"/>
      <c r="D372" s="74"/>
      <c r="E372" s="74"/>
      <c r="F372" s="74"/>
      <c r="G372" s="74"/>
      <c r="H372" s="74"/>
      <c r="I372" s="74"/>
      <c r="J372" s="74"/>
      <c r="K372" s="74"/>
    </row>
    <row r="373">
      <c r="A373" s="74"/>
      <c r="B373" s="74"/>
      <c r="C373" s="74"/>
      <c r="D373" s="74"/>
      <c r="E373" s="74"/>
      <c r="F373" s="74"/>
      <c r="G373" s="74"/>
      <c r="H373" s="74"/>
      <c r="I373" s="74"/>
      <c r="J373" s="74"/>
      <c r="K373" s="74"/>
    </row>
    <row r="374">
      <c r="A374" s="74"/>
      <c r="B374" s="74"/>
      <c r="C374" s="74"/>
      <c r="D374" s="74"/>
      <c r="E374" s="74"/>
      <c r="F374" s="74"/>
      <c r="G374" s="74"/>
      <c r="H374" s="74"/>
      <c r="I374" s="74"/>
      <c r="J374" s="74"/>
      <c r="K374" s="74"/>
    </row>
    <row r="375">
      <c r="A375" s="74"/>
      <c r="B375" s="74"/>
      <c r="C375" s="74"/>
      <c r="D375" s="74"/>
      <c r="E375" s="74"/>
      <c r="F375" s="74"/>
      <c r="G375" s="74"/>
      <c r="H375" s="74"/>
      <c r="I375" s="74"/>
      <c r="J375" s="74"/>
      <c r="K375" s="74"/>
    </row>
    <row r="376">
      <c r="A376" s="74"/>
      <c r="B376" s="74"/>
      <c r="C376" s="74"/>
      <c r="D376" s="74"/>
      <c r="E376" s="74"/>
      <c r="F376" s="74"/>
      <c r="G376" s="74"/>
      <c r="H376" s="74"/>
      <c r="I376" s="74"/>
      <c r="J376" s="74"/>
      <c r="K376" s="74"/>
    </row>
    <row r="377">
      <c r="A377" s="74"/>
      <c r="B377" s="74"/>
      <c r="C377" s="74"/>
      <c r="D377" s="74"/>
      <c r="E377" s="74"/>
      <c r="F377" s="74"/>
      <c r="G377" s="74"/>
      <c r="H377" s="74"/>
      <c r="I377" s="74"/>
      <c r="J377" s="74"/>
      <c r="K377" s="74"/>
    </row>
    <row r="378">
      <c r="A378" s="74"/>
      <c r="B378" s="74"/>
      <c r="C378" s="74"/>
      <c r="D378" s="74"/>
      <c r="E378" s="74"/>
      <c r="F378" s="74"/>
      <c r="G378" s="74"/>
      <c r="H378" s="74"/>
      <c r="I378" s="74"/>
      <c r="J378" s="74"/>
      <c r="K378" s="74"/>
    </row>
    <row r="379">
      <c r="A379" s="74"/>
      <c r="B379" s="74"/>
      <c r="C379" s="74"/>
      <c r="D379" s="74"/>
      <c r="E379" s="74"/>
      <c r="F379" s="74"/>
      <c r="G379" s="74"/>
      <c r="H379" s="74"/>
      <c r="I379" s="74"/>
      <c r="J379" s="74"/>
      <c r="K379" s="74"/>
    </row>
    <row r="380">
      <c r="A380" s="74"/>
      <c r="B380" s="74"/>
      <c r="C380" s="74"/>
      <c r="D380" s="74"/>
      <c r="E380" s="74"/>
      <c r="F380" s="74"/>
      <c r="G380" s="74"/>
      <c r="H380" s="74"/>
      <c r="I380" s="74"/>
      <c r="J380" s="74"/>
      <c r="K380" s="74"/>
    </row>
    <row r="381">
      <c r="A381" s="74"/>
      <c r="B381" s="74"/>
      <c r="C381" s="74"/>
      <c r="D381" s="74"/>
      <c r="E381" s="74"/>
      <c r="F381" s="74"/>
      <c r="G381" s="74"/>
      <c r="H381" s="74"/>
      <c r="I381" s="74"/>
      <c r="J381" s="74"/>
      <c r="K381" s="74"/>
    </row>
    <row r="382">
      <c r="A382" s="74"/>
      <c r="B382" s="74"/>
      <c r="C382" s="74"/>
      <c r="D382" s="74"/>
      <c r="E382" s="74"/>
      <c r="F382" s="74"/>
      <c r="G382" s="74"/>
      <c r="H382" s="74"/>
      <c r="I382" s="74"/>
      <c r="J382" s="74"/>
      <c r="K382" s="74"/>
    </row>
    <row r="383">
      <c r="A383" s="74"/>
      <c r="B383" s="74"/>
      <c r="C383" s="74"/>
      <c r="D383" s="74"/>
      <c r="E383" s="74"/>
      <c r="F383" s="74"/>
      <c r="G383" s="74"/>
      <c r="H383" s="74"/>
      <c r="I383" s="74"/>
      <c r="J383" s="74"/>
      <c r="K383" s="74"/>
    </row>
    <row r="384">
      <c r="A384" s="74"/>
      <c r="B384" s="74"/>
      <c r="C384" s="74"/>
      <c r="D384" s="74"/>
      <c r="E384" s="74"/>
      <c r="F384" s="74"/>
      <c r="G384" s="74"/>
      <c r="H384" s="74"/>
      <c r="I384" s="74"/>
      <c r="J384" s="74"/>
      <c r="K384" s="74"/>
    </row>
    <row r="385">
      <c r="A385" s="74"/>
      <c r="B385" s="74"/>
      <c r="C385" s="74"/>
      <c r="D385" s="74"/>
      <c r="E385" s="74"/>
      <c r="F385" s="74"/>
      <c r="G385" s="74"/>
      <c r="H385" s="74"/>
      <c r="I385" s="74"/>
      <c r="J385" s="74"/>
      <c r="K385" s="74"/>
    </row>
    <row r="386">
      <c r="A386" s="74"/>
      <c r="B386" s="74"/>
      <c r="C386" s="74"/>
      <c r="D386" s="74"/>
      <c r="E386" s="74"/>
      <c r="F386" s="74"/>
      <c r="G386" s="74"/>
      <c r="H386" s="74"/>
      <c r="I386" s="74"/>
      <c r="J386" s="74"/>
      <c r="K386" s="74"/>
    </row>
    <row r="387">
      <c r="A387" s="74"/>
      <c r="B387" s="74"/>
      <c r="C387" s="74"/>
      <c r="D387" s="74"/>
      <c r="E387" s="74"/>
      <c r="F387" s="74"/>
      <c r="G387" s="74"/>
      <c r="H387" s="74"/>
      <c r="I387" s="74"/>
      <c r="J387" s="74"/>
      <c r="K387" s="74"/>
    </row>
    <row r="388">
      <c r="A388" s="74"/>
      <c r="B388" s="74"/>
      <c r="C388" s="74"/>
      <c r="D388" s="74"/>
      <c r="E388" s="74"/>
      <c r="F388" s="74"/>
      <c r="G388" s="74"/>
      <c r="H388" s="74"/>
      <c r="I388" s="74"/>
      <c r="J388" s="74"/>
      <c r="K388" s="74"/>
    </row>
    <row r="389">
      <c r="A389" s="74"/>
      <c r="B389" s="74"/>
      <c r="C389" s="74"/>
      <c r="D389" s="74"/>
      <c r="E389" s="74"/>
      <c r="F389" s="74"/>
      <c r="G389" s="74"/>
      <c r="H389" s="74"/>
      <c r="I389" s="74"/>
      <c r="J389" s="74"/>
      <c r="K389" s="74"/>
    </row>
    <row r="390">
      <c r="A390" s="74"/>
      <c r="B390" s="74"/>
      <c r="C390" s="74"/>
      <c r="D390" s="74"/>
      <c r="E390" s="74"/>
      <c r="F390" s="74"/>
      <c r="G390" s="74"/>
      <c r="H390" s="74"/>
      <c r="I390" s="74"/>
      <c r="J390" s="74"/>
      <c r="K390" s="74"/>
    </row>
    <row r="391">
      <c r="A391" s="74"/>
      <c r="B391" s="74"/>
      <c r="C391" s="74"/>
      <c r="D391" s="74"/>
      <c r="E391" s="74"/>
      <c r="F391" s="74"/>
      <c r="G391" s="74"/>
      <c r="H391" s="74"/>
      <c r="I391" s="74"/>
      <c r="J391" s="74"/>
      <c r="K391" s="74"/>
    </row>
    <row r="392">
      <c r="A392" s="74"/>
      <c r="B392" s="74"/>
      <c r="C392" s="74"/>
      <c r="D392" s="74"/>
      <c r="E392" s="74"/>
      <c r="F392" s="74"/>
      <c r="G392" s="74"/>
      <c r="H392" s="74"/>
      <c r="I392" s="74"/>
      <c r="J392" s="74"/>
      <c r="K392" s="74"/>
    </row>
    <row r="393">
      <c r="A393" s="74"/>
      <c r="B393" s="74"/>
      <c r="C393" s="74"/>
      <c r="D393" s="74"/>
      <c r="E393" s="74"/>
      <c r="F393" s="74"/>
      <c r="G393" s="74"/>
      <c r="H393" s="74"/>
      <c r="I393" s="74"/>
      <c r="J393" s="74"/>
      <c r="K393" s="74"/>
    </row>
    <row r="394">
      <c r="A394" s="74"/>
      <c r="B394" s="74"/>
      <c r="C394" s="74"/>
      <c r="D394" s="74"/>
      <c r="E394" s="74"/>
      <c r="F394" s="74"/>
      <c r="G394" s="74"/>
      <c r="H394" s="74"/>
      <c r="I394" s="74"/>
      <c r="J394" s="74"/>
      <c r="K394" s="74"/>
    </row>
    <row r="395">
      <c r="A395" s="74"/>
      <c r="B395" s="74"/>
      <c r="C395" s="74"/>
      <c r="D395" s="74"/>
      <c r="E395" s="74"/>
      <c r="F395" s="74"/>
      <c r="G395" s="74"/>
      <c r="H395" s="74"/>
      <c r="I395" s="74"/>
      <c r="J395" s="74"/>
      <c r="K395" s="74"/>
    </row>
    <row r="396">
      <c r="A396" s="74"/>
      <c r="B396" s="74"/>
      <c r="C396" s="74"/>
      <c r="D396" s="74"/>
      <c r="E396" s="74"/>
      <c r="F396" s="74"/>
      <c r="G396" s="74"/>
      <c r="H396" s="74"/>
      <c r="I396" s="74"/>
      <c r="J396" s="74"/>
      <c r="K396" s="74"/>
    </row>
    <row r="397">
      <c r="A397" s="74"/>
      <c r="B397" s="74"/>
      <c r="C397" s="74"/>
      <c r="D397" s="74"/>
      <c r="E397" s="74"/>
      <c r="F397" s="74"/>
      <c r="G397" s="74"/>
      <c r="H397" s="74"/>
      <c r="I397" s="74"/>
      <c r="J397" s="74"/>
      <c r="K397" s="74"/>
    </row>
    <row r="398">
      <c r="A398" s="74"/>
      <c r="B398" s="74"/>
      <c r="C398" s="74"/>
      <c r="D398" s="74"/>
      <c r="E398" s="74"/>
      <c r="F398" s="74"/>
      <c r="G398" s="74"/>
      <c r="H398" s="74"/>
      <c r="I398" s="74"/>
      <c r="J398" s="74"/>
      <c r="K398" s="74"/>
    </row>
    <row r="399">
      <c r="A399" s="74"/>
      <c r="B399" s="74"/>
      <c r="C399" s="74"/>
      <c r="D399" s="74"/>
      <c r="E399" s="74"/>
      <c r="F399" s="74"/>
      <c r="G399" s="74"/>
      <c r="H399" s="74"/>
      <c r="I399" s="74"/>
      <c r="J399" s="74"/>
      <c r="K399" s="74"/>
    </row>
    <row r="400">
      <c r="A400" s="74"/>
      <c r="B400" s="74"/>
      <c r="C400" s="74"/>
      <c r="D400" s="74"/>
      <c r="E400" s="74"/>
      <c r="F400" s="74"/>
      <c r="G400" s="74"/>
      <c r="H400" s="74"/>
      <c r="I400" s="74"/>
      <c r="J400" s="74"/>
      <c r="K400" s="74"/>
    </row>
    <row r="401">
      <c r="A401" s="74"/>
      <c r="B401" s="74"/>
      <c r="C401" s="74"/>
      <c r="D401" s="74"/>
      <c r="E401" s="74"/>
      <c r="F401" s="74"/>
      <c r="G401" s="74"/>
      <c r="H401" s="74"/>
      <c r="I401" s="74"/>
      <c r="J401" s="74"/>
      <c r="K401" s="74"/>
    </row>
    <row r="402">
      <c r="A402" s="74"/>
      <c r="B402" s="74"/>
      <c r="C402" s="74"/>
      <c r="D402" s="74"/>
      <c r="E402" s="74"/>
      <c r="F402" s="74"/>
      <c r="G402" s="74"/>
      <c r="H402" s="74"/>
      <c r="I402" s="74"/>
      <c r="J402" s="74"/>
      <c r="K402" s="74"/>
    </row>
    <row r="403">
      <c r="A403" s="74"/>
      <c r="B403" s="74"/>
      <c r="C403" s="74"/>
      <c r="D403" s="74"/>
      <c r="E403" s="74"/>
      <c r="F403" s="74"/>
      <c r="G403" s="74"/>
      <c r="H403" s="74"/>
      <c r="I403" s="74"/>
      <c r="J403" s="74"/>
      <c r="K403" s="74"/>
    </row>
    <row r="404">
      <c r="A404" s="74"/>
      <c r="B404" s="74"/>
      <c r="C404" s="74"/>
      <c r="D404" s="74"/>
      <c r="E404" s="74"/>
      <c r="F404" s="74"/>
      <c r="G404" s="74"/>
      <c r="H404" s="74"/>
      <c r="I404" s="74"/>
      <c r="J404" s="74"/>
      <c r="K404" s="74"/>
    </row>
    <row r="405">
      <c r="A405" s="74"/>
      <c r="B405" s="74"/>
      <c r="C405" s="74"/>
      <c r="D405" s="74"/>
      <c r="E405" s="74"/>
      <c r="F405" s="74"/>
      <c r="G405" s="74"/>
      <c r="H405" s="74"/>
      <c r="I405" s="74"/>
      <c r="J405" s="74"/>
      <c r="K405" s="74"/>
    </row>
    <row r="406">
      <c r="A406" s="74"/>
      <c r="B406" s="74"/>
      <c r="C406" s="74"/>
      <c r="D406" s="74"/>
      <c r="E406" s="74"/>
      <c r="F406" s="74"/>
      <c r="G406" s="74"/>
      <c r="H406" s="74"/>
      <c r="I406" s="74"/>
      <c r="J406" s="74"/>
      <c r="K406" s="74"/>
    </row>
    <row r="407">
      <c r="A407" s="74"/>
      <c r="B407" s="74"/>
      <c r="C407" s="74"/>
      <c r="D407" s="74"/>
      <c r="E407" s="74"/>
      <c r="F407" s="74"/>
      <c r="G407" s="74"/>
      <c r="H407" s="74"/>
      <c r="I407" s="74"/>
      <c r="J407" s="74"/>
      <c r="K407" s="74"/>
    </row>
    <row r="408">
      <c r="A408" s="74"/>
      <c r="B408" s="74"/>
      <c r="C408" s="74"/>
      <c r="D408" s="74"/>
      <c r="E408" s="74"/>
      <c r="F408" s="74"/>
      <c r="G408" s="74"/>
      <c r="H408" s="74"/>
      <c r="I408" s="74"/>
      <c r="J408" s="74"/>
      <c r="K408" s="74"/>
    </row>
    <row r="409">
      <c r="A409" s="74"/>
      <c r="B409" s="74"/>
      <c r="C409" s="74"/>
      <c r="D409" s="74"/>
      <c r="E409" s="74"/>
      <c r="F409" s="74"/>
      <c r="G409" s="74"/>
      <c r="H409" s="74"/>
      <c r="I409" s="74"/>
      <c r="J409" s="74"/>
      <c r="K409" s="74"/>
    </row>
    <row r="410">
      <c r="A410" s="74"/>
      <c r="B410" s="74"/>
      <c r="C410" s="74"/>
      <c r="D410" s="74"/>
      <c r="E410" s="74"/>
      <c r="F410" s="74"/>
      <c r="G410" s="74"/>
      <c r="H410" s="74"/>
      <c r="I410" s="74"/>
      <c r="J410" s="74"/>
      <c r="K410" s="74"/>
    </row>
    <row r="411">
      <c r="A411" s="74"/>
      <c r="B411" s="74"/>
      <c r="C411" s="74"/>
      <c r="D411" s="74"/>
      <c r="E411" s="74"/>
      <c r="F411" s="74"/>
      <c r="G411" s="74"/>
      <c r="H411" s="74"/>
      <c r="I411" s="74"/>
      <c r="J411" s="74"/>
      <c r="K411" s="74"/>
    </row>
    <row r="412">
      <c r="A412" s="74"/>
      <c r="B412" s="74"/>
      <c r="C412" s="74"/>
      <c r="D412" s="74"/>
      <c r="E412" s="74"/>
      <c r="F412" s="74"/>
      <c r="G412" s="74"/>
      <c r="H412" s="74"/>
      <c r="I412" s="74"/>
      <c r="J412" s="74"/>
      <c r="K412" s="74"/>
    </row>
    <row r="413">
      <c r="A413" s="74"/>
      <c r="B413" s="74"/>
      <c r="C413" s="74"/>
      <c r="D413" s="74"/>
      <c r="E413" s="74"/>
      <c r="F413" s="74"/>
      <c r="G413" s="74"/>
      <c r="H413" s="74"/>
      <c r="I413" s="74"/>
      <c r="J413" s="74"/>
      <c r="K413" s="74"/>
    </row>
    <row r="414">
      <c r="A414" s="74"/>
      <c r="B414" s="74"/>
      <c r="C414" s="74"/>
      <c r="D414" s="74"/>
      <c r="E414" s="74"/>
      <c r="F414" s="74"/>
      <c r="G414" s="74"/>
      <c r="H414" s="74"/>
      <c r="I414" s="74"/>
      <c r="J414" s="74"/>
      <c r="K414" s="74"/>
    </row>
    <row r="415">
      <c r="A415" s="74"/>
      <c r="B415" s="74"/>
      <c r="C415" s="74"/>
      <c r="D415" s="74"/>
      <c r="E415" s="74"/>
      <c r="F415" s="74"/>
      <c r="G415" s="74"/>
      <c r="H415" s="74"/>
      <c r="I415" s="74"/>
      <c r="J415" s="74"/>
      <c r="K415" s="74"/>
    </row>
    <row r="416">
      <c r="A416" s="74"/>
      <c r="B416" s="74"/>
      <c r="C416" s="74"/>
      <c r="D416" s="74"/>
      <c r="E416" s="74"/>
      <c r="F416" s="74"/>
      <c r="G416" s="74"/>
      <c r="H416" s="74"/>
      <c r="I416" s="74"/>
      <c r="J416" s="74"/>
      <c r="K416" s="74"/>
    </row>
    <row r="417">
      <c r="A417" s="74"/>
      <c r="B417" s="74"/>
      <c r="C417" s="74"/>
      <c r="D417" s="74"/>
      <c r="E417" s="74"/>
      <c r="F417" s="74"/>
      <c r="G417" s="74"/>
      <c r="H417" s="74"/>
      <c r="I417" s="74"/>
      <c r="J417" s="74"/>
      <c r="K417" s="74"/>
    </row>
    <row r="418">
      <c r="A418" s="74"/>
      <c r="B418" s="74"/>
      <c r="C418" s="74"/>
      <c r="D418" s="74"/>
      <c r="E418" s="74"/>
      <c r="F418" s="74"/>
      <c r="G418" s="74"/>
      <c r="H418" s="74"/>
      <c r="I418" s="74"/>
      <c r="J418" s="74"/>
      <c r="K418" s="74"/>
    </row>
    <row r="419">
      <c r="A419" s="74"/>
      <c r="B419" s="74"/>
      <c r="C419" s="74"/>
      <c r="D419" s="74"/>
      <c r="E419" s="74"/>
      <c r="F419" s="74"/>
      <c r="G419" s="74"/>
      <c r="H419" s="74"/>
      <c r="I419" s="74"/>
      <c r="J419" s="74"/>
      <c r="K419" s="74"/>
    </row>
    <row r="420">
      <c r="A420" s="74"/>
      <c r="B420" s="74"/>
      <c r="C420" s="74"/>
      <c r="D420" s="74"/>
      <c r="E420" s="74"/>
      <c r="F420" s="74"/>
      <c r="G420" s="74"/>
      <c r="H420" s="74"/>
      <c r="I420" s="74"/>
      <c r="J420" s="74"/>
      <c r="K420" s="74"/>
    </row>
    <row r="421">
      <c r="A421" s="74"/>
      <c r="B421" s="74"/>
      <c r="C421" s="74"/>
      <c r="D421" s="74"/>
      <c r="E421" s="74"/>
      <c r="F421" s="74"/>
      <c r="G421" s="74"/>
      <c r="H421" s="74"/>
      <c r="I421" s="74"/>
      <c r="J421" s="74"/>
      <c r="K421" s="74"/>
    </row>
    <row r="422">
      <c r="A422" s="74"/>
      <c r="B422" s="74"/>
      <c r="C422" s="74"/>
      <c r="D422" s="74"/>
      <c r="E422" s="74"/>
      <c r="F422" s="74"/>
      <c r="G422" s="74"/>
      <c r="H422" s="74"/>
      <c r="I422" s="74"/>
      <c r="J422" s="74"/>
      <c r="K422" s="74"/>
    </row>
    <row r="423">
      <c r="A423" s="74"/>
      <c r="B423" s="74"/>
      <c r="C423" s="74"/>
      <c r="D423" s="74"/>
      <c r="E423" s="74"/>
      <c r="F423" s="74"/>
      <c r="G423" s="74"/>
      <c r="H423" s="74"/>
      <c r="I423" s="74"/>
      <c r="J423" s="74"/>
      <c r="K423" s="74"/>
    </row>
    <row r="424">
      <c r="A424" s="74"/>
      <c r="B424" s="74"/>
      <c r="C424" s="74"/>
      <c r="D424" s="74"/>
      <c r="E424" s="74"/>
      <c r="F424" s="74"/>
      <c r="G424" s="74"/>
      <c r="H424" s="74"/>
      <c r="I424" s="74"/>
      <c r="J424" s="74"/>
      <c r="K424" s="74"/>
    </row>
    <row r="425">
      <c r="A425" s="74"/>
      <c r="B425" s="74"/>
      <c r="C425" s="74"/>
      <c r="D425" s="74"/>
      <c r="E425" s="74"/>
      <c r="F425" s="74"/>
      <c r="G425" s="74"/>
      <c r="H425" s="74"/>
      <c r="I425" s="74"/>
      <c r="J425" s="74"/>
      <c r="K425" s="74"/>
    </row>
    <row r="426">
      <c r="A426" s="74"/>
      <c r="B426" s="74"/>
      <c r="C426" s="74"/>
      <c r="D426" s="74"/>
      <c r="E426" s="74"/>
      <c r="F426" s="74"/>
      <c r="G426" s="74"/>
      <c r="H426" s="74"/>
      <c r="I426" s="74"/>
      <c r="J426" s="74"/>
      <c r="K426" s="74"/>
    </row>
    <row r="427">
      <c r="A427" s="74"/>
      <c r="B427" s="74"/>
      <c r="C427" s="74"/>
      <c r="D427" s="74"/>
      <c r="E427" s="74"/>
      <c r="F427" s="74"/>
      <c r="G427" s="74"/>
      <c r="H427" s="74"/>
      <c r="I427" s="74"/>
      <c r="J427" s="74"/>
      <c r="K427" s="74"/>
    </row>
    <row r="428">
      <c r="A428" s="74"/>
      <c r="B428" s="74"/>
      <c r="C428" s="74"/>
      <c r="D428" s="74"/>
      <c r="E428" s="74"/>
      <c r="F428" s="74"/>
      <c r="G428" s="74"/>
      <c r="H428" s="74"/>
      <c r="I428" s="74"/>
      <c r="J428" s="74"/>
      <c r="K428" s="74"/>
    </row>
    <row r="429">
      <c r="A429" s="74"/>
      <c r="B429" s="74"/>
      <c r="C429" s="74"/>
      <c r="D429" s="74"/>
      <c r="E429" s="74"/>
      <c r="F429" s="74"/>
      <c r="G429" s="74"/>
      <c r="H429" s="74"/>
      <c r="I429" s="74"/>
      <c r="J429" s="74"/>
      <c r="K429" s="74"/>
    </row>
    <row r="430">
      <c r="A430" s="74"/>
      <c r="B430" s="74"/>
      <c r="C430" s="74"/>
      <c r="D430" s="74"/>
      <c r="E430" s="74"/>
      <c r="F430" s="74"/>
      <c r="G430" s="74"/>
      <c r="H430" s="74"/>
      <c r="I430" s="74"/>
      <c r="J430" s="74"/>
      <c r="K430" s="74"/>
    </row>
    <row r="431">
      <c r="A431" s="74"/>
      <c r="B431" s="74"/>
      <c r="C431" s="74"/>
      <c r="D431" s="74"/>
      <c r="E431" s="74"/>
      <c r="F431" s="74"/>
      <c r="G431" s="74"/>
      <c r="H431" s="74"/>
      <c r="I431" s="74"/>
      <c r="J431" s="74"/>
      <c r="K431" s="74"/>
    </row>
    <row r="432">
      <c r="A432" s="74"/>
      <c r="B432" s="74"/>
      <c r="C432" s="74"/>
      <c r="D432" s="74"/>
      <c r="E432" s="74"/>
      <c r="F432" s="74"/>
      <c r="G432" s="74"/>
      <c r="H432" s="74"/>
      <c r="I432" s="74"/>
      <c r="J432" s="74"/>
      <c r="K432" s="74"/>
    </row>
    <row r="433">
      <c r="A433" s="74"/>
      <c r="B433" s="74"/>
      <c r="C433" s="74"/>
      <c r="D433" s="74"/>
      <c r="E433" s="74"/>
      <c r="F433" s="74"/>
      <c r="G433" s="74"/>
      <c r="H433" s="74"/>
      <c r="I433" s="74"/>
      <c r="J433" s="74"/>
      <c r="K433" s="74"/>
    </row>
    <row r="434">
      <c r="A434" s="74"/>
      <c r="B434" s="74"/>
      <c r="C434" s="74"/>
      <c r="D434" s="74"/>
      <c r="E434" s="74"/>
      <c r="F434" s="74"/>
      <c r="G434" s="74"/>
      <c r="H434" s="74"/>
      <c r="I434" s="74"/>
      <c r="J434" s="74"/>
      <c r="K434" s="74"/>
    </row>
    <row r="435">
      <c r="A435" s="74"/>
      <c r="B435" s="74"/>
      <c r="C435" s="74"/>
      <c r="D435" s="74"/>
      <c r="E435" s="74"/>
      <c r="F435" s="74"/>
      <c r="G435" s="74"/>
      <c r="H435" s="74"/>
      <c r="I435" s="74"/>
      <c r="J435" s="74"/>
      <c r="K435" s="74"/>
    </row>
    <row r="436">
      <c r="A436" s="74"/>
      <c r="B436" s="74"/>
      <c r="C436" s="74"/>
      <c r="D436" s="74"/>
      <c r="E436" s="74"/>
      <c r="F436" s="74"/>
      <c r="G436" s="74"/>
      <c r="H436" s="74"/>
      <c r="I436" s="74"/>
      <c r="J436" s="74"/>
      <c r="K436" s="74"/>
    </row>
    <row r="437">
      <c r="A437" s="74"/>
      <c r="B437" s="74"/>
      <c r="C437" s="74"/>
      <c r="D437" s="74"/>
      <c r="E437" s="74"/>
      <c r="F437" s="74"/>
      <c r="G437" s="74"/>
      <c r="H437" s="74"/>
      <c r="I437" s="74"/>
      <c r="J437" s="74"/>
      <c r="K437" s="74"/>
    </row>
    <row r="438">
      <c r="A438" s="74"/>
      <c r="B438" s="74"/>
      <c r="C438" s="74"/>
      <c r="D438" s="74"/>
      <c r="E438" s="74"/>
      <c r="F438" s="74"/>
      <c r="G438" s="74"/>
      <c r="H438" s="74"/>
      <c r="I438" s="74"/>
      <c r="J438" s="74"/>
      <c r="K438" s="74"/>
    </row>
    <row r="439">
      <c r="A439" s="74"/>
      <c r="B439" s="74"/>
      <c r="C439" s="74"/>
      <c r="D439" s="74"/>
      <c r="E439" s="74"/>
      <c r="F439" s="74"/>
      <c r="G439" s="74"/>
      <c r="H439" s="74"/>
      <c r="I439" s="74"/>
      <c r="J439" s="74"/>
      <c r="K439" s="74"/>
    </row>
    <row r="440">
      <c r="A440" s="74"/>
      <c r="B440" s="74"/>
      <c r="C440" s="74"/>
      <c r="D440" s="74"/>
      <c r="E440" s="74"/>
      <c r="F440" s="74"/>
      <c r="G440" s="74"/>
      <c r="H440" s="74"/>
      <c r="I440" s="74"/>
      <c r="J440" s="74"/>
      <c r="K440" s="74"/>
    </row>
    <row r="441">
      <c r="A441" s="74"/>
      <c r="B441" s="74"/>
      <c r="C441" s="74"/>
      <c r="D441" s="74"/>
      <c r="E441" s="74"/>
      <c r="F441" s="74"/>
      <c r="G441" s="74"/>
      <c r="H441" s="74"/>
      <c r="I441" s="74"/>
      <c r="J441" s="74"/>
      <c r="K441" s="74"/>
    </row>
    <row r="442">
      <c r="A442" s="74"/>
      <c r="B442" s="74"/>
      <c r="C442" s="74"/>
      <c r="D442" s="74"/>
      <c r="E442" s="74"/>
      <c r="F442" s="74"/>
      <c r="G442" s="74"/>
      <c r="H442" s="74"/>
      <c r="I442" s="74"/>
      <c r="J442" s="74"/>
      <c r="K442" s="74"/>
    </row>
    <row r="443">
      <c r="A443" s="74"/>
      <c r="B443" s="74"/>
      <c r="C443" s="74"/>
      <c r="D443" s="74"/>
      <c r="E443" s="74"/>
      <c r="F443" s="74"/>
      <c r="G443" s="74"/>
      <c r="H443" s="74"/>
      <c r="I443" s="74"/>
      <c r="J443" s="74"/>
      <c r="K443" s="74"/>
    </row>
    <row r="444">
      <c r="A444" s="74"/>
      <c r="B444" s="74"/>
      <c r="C444" s="74"/>
      <c r="D444" s="74"/>
      <c r="E444" s="74"/>
      <c r="F444" s="74"/>
      <c r="G444" s="74"/>
      <c r="H444" s="74"/>
      <c r="I444" s="74"/>
      <c r="J444" s="74"/>
      <c r="K444" s="74"/>
    </row>
    <row r="445">
      <c r="A445" s="74"/>
      <c r="B445" s="74"/>
      <c r="C445" s="74"/>
      <c r="D445" s="74"/>
      <c r="E445" s="74"/>
      <c r="F445" s="74"/>
      <c r="G445" s="74"/>
      <c r="H445" s="74"/>
      <c r="I445" s="74"/>
      <c r="J445" s="74"/>
      <c r="K445" s="74"/>
    </row>
    <row r="446">
      <c r="A446" s="74"/>
      <c r="B446" s="74"/>
      <c r="C446" s="74"/>
      <c r="D446" s="74"/>
      <c r="E446" s="74"/>
      <c r="F446" s="74"/>
      <c r="G446" s="74"/>
      <c r="H446" s="74"/>
      <c r="I446" s="74"/>
      <c r="J446" s="74"/>
      <c r="K446" s="74"/>
    </row>
    <row r="447">
      <c r="A447" s="74"/>
      <c r="B447" s="74"/>
      <c r="C447" s="74"/>
      <c r="D447" s="74"/>
      <c r="E447" s="74"/>
      <c r="F447" s="74"/>
      <c r="G447" s="74"/>
      <c r="H447" s="74"/>
      <c r="I447" s="74"/>
      <c r="J447" s="74"/>
      <c r="K447" s="74"/>
    </row>
    <row r="448">
      <c r="A448" s="74"/>
      <c r="B448" s="74"/>
      <c r="C448" s="74"/>
      <c r="D448" s="74"/>
      <c r="E448" s="74"/>
      <c r="F448" s="74"/>
      <c r="G448" s="74"/>
      <c r="H448" s="74"/>
      <c r="I448" s="74"/>
      <c r="J448" s="74"/>
      <c r="K448" s="74"/>
    </row>
    <row r="449">
      <c r="A449" s="74"/>
      <c r="B449" s="74"/>
      <c r="C449" s="74"/>
      <c r="D449" s="74"/>
      <c r="E449" s="74"/>
      <c r="F449" s="74"/>
      <c r="G449" s="74"/>
      <c r="H449" s="74"/>
      <c r="I449" s="74"/>
      <c r="J449" s="74"/>
      <c r="K449" s="74"/>
    </row>
    <row r="450">
      <c r="A450" s="74"/>
      <c r="B450" s="74"/>
      <c r="C450" s="74"/>
      <c r="D450" s="74"/>
      <c r="E450" s="74"/>
      <c r="F450" s="74"/>
      <c r="G450" s="74"/>
      <c r="H450" s="74"/>
      <c r="I450" s="74"/>
      <c r="J450" s="74"/>
      <c r="K450" s="74"/>
    </row>
    <row r="451">
      <c r="A451" s="74"/>
      <c r="B451" s="74"/>
      <c r="C451" s="74"/>
      <c r="D451" s="74"/>
      <c r="E451" s="74"/>
      <c r="F451" s="74"/>
      <c r="G451" s="74"/>
      <c r="H451" s="74"/>
      <c r="I451" s="74"/>
      <c r="J451" s="74"/>
      <c r="K451" s="74"/>
    </row>
    <row r="452">
      <c r="A452" s="74"/>
      <c r="B452" s="74"/>
      <c r="C452" s="74"/>
      <c r="D452" s="74"/>
      <c r="E452" s="74"/>
      <c r="F452" s="74"/>
      <c r="G452" s="74"/>
      <c r="H452" s="74"/>
      <c r="I452" s="74"/>
      <c r="J452" s="74"/>
      <c r="K452" s="74"/>
    </row>
    <row r="453">
      <c r="A453" s="74"/>
      <c r="B453" s="74"/>
      <c r="C453" s="74"/>
      <c r="D453" s="74"/>
      <c r="E453" s="74"/>
      <c r="F453" s="74"/>
      <c r="G453" s="74"/>
      <c r="H453" s="74"/>
      <c r="I453" s="74"/>
      <c r="J453" s="74"/>
      <c r="K453" s="74"/>
    </row>
    <row r="454">
      <c r="A454" s="74"/>
      <c r="B454" s="74"/>
      <c r="C454" s="74"/>
      <c r="D454" s="74"/>
      <c r="E454" s="74"/>
      <c r="F454" s="74"/>
      <c r="G454" s="74"/>
      <c r="H454" s="74"/>
      <c r="I454" s="74"/>
      <c r="J454" s="74"/>
      <c r="K454" s="74"/>
    </row>
    <row r="455">
      <c r="A455" s="74"/>
      <c r="B455" s="74"/>
      <c r="C455" s="74"/>
      <c r="D455" s="74"/>
      <c r="E455" s="74"/>
      <c r="F455" s="74"/>
      <c r="G455" s="74"/>
      <c r="H455" s="74"/>
      <c r="I455" s="74"/>
      <c r="J455" s="74"/>
      <c r="K455" s="74"/>
    </row>
    <row r="456">
      <c r="A456" s="74"/>
      <c r="B456" s="74"/>
      <c r="C456" s="74"/>
      <c r="D456" s="74"/>
      <c r="E456" s="74"/>
      <c r="F456" s="74"/>
      <c r="G456" s="74"/>
      <c r="H456" s="74"/>
      <c r="I456" s="74"/>
      <c r="J456" s="74"/>
      <c r="K456" s="74"/>
    </row>
    <row r="457">
      <c r="A457" s="74"/>
      <c r="B457" s="74"/>
      <c r="C457" s="74"/>
      <c r="D457" s="74"/>
      <c r="E457" s="74"/>
      <c r="F457" s="74"/>
      <c r="G457" s="74"/>
      <c r="H457" s="74"/>
      <c r="I457" s="74"/>
      <c r="J457" s="74"/>
      <c r="K457" s="74"/>
    </row>
    <row r="458">
      <c r="A458" s="74"/>
      <c r="B458" s="74"/>
      <c r="C458" s="74"/>
      <c r="D458" s="74"/>
      <c r="E458" s="74"/>
      <c r="F458" s="74"/>
      <c r="G458" s="74"/>
      <c r="H458" s="74"/>
      <c r="I458" s="74"/>
      <c r="J458" s="74"/>
      <c r="K458" s="74"/>
    </row>
    <row r="459">
      <c r="A459" s="74"/>
      <c r="B459" s="74"/>
      <c r="C459" s="74"/>
      <c r="D459" s="74"/>
      <c r="E459" s="74"/>
      <c r="F459" s="74"/>
      <c r="G459" s="74"/>
      <c r="H459" s="74"/>
      <c r="I459" s="74"/>
      <c r="J459" s="74"/>
      <c r="K459" s="74"/>
    </row>
    <row r="460">
      <c r="A460" s="74"/>
      <c r="B460" s="74"/>
      <c r="C460" s="74"/>
      <c r="D460" s="74"/>
      <c r="E460" s="74"/>
      <c r="F460" s="74"/>
      <c r="G460" s="74"/>
      <c r="H460" s="74"/>
      <c r="I460" s="74"/>
      <c r="J460" s="74"/>
      <c r="K460" s="74"/>
    </row>
    <row r="461">
      <c r="A461" s="74"/>
      <c r="B461" s="74"/>
      <c r="C461" s="74"/>
      <c r="D461" s="74"/>
      <c r="E461" s="74"/>
      <c r="F461" s="74"/>
      <c r="G461" s="74"/>
      <c r="H461" s="74"/>
      <c r="I461" s="74"/>
      <c r="J461" s="74"/>
      <c r="K461" s="74"/>
    </row>
    <row r="462">
      <c r="A462" s="74"/>
      <c r="B462" s="74"/>
      <c r="C462" s="74"/>
      <c r="D462" s="74"/>
      <c r="E462" s="74"/>
      <c r="F462" s="74"/>
      <c r="G462" s="74"/>
      <c r="H462" s="74"/>
      <c r="I462" s="74"/>
      <c r="J462" s="74"/>
      <c r="K462" s="74"/>
    </row>
    <row r="463">
      <c r="A463" s="74"/>
      <c r="B463" s="74"/>
      <c r="C463" s="74"/>
      <c r="D463" s="74"/>
      <c r="E463" s="74"/>
      <c r="F463" s="74"/>
      <c r="G463" s="74"/>
      <c r="H463" s="74"/>
      <c r="I463" s="74"/>
      <c r="J463" s="74"/>
      <c r="K463" s="74"/>
    </row>
    <row r="464">
      <c r="A464" s="74"/>
      <c r="B464" s="74"/>
      <c r="C464" s="74"/>
      <c r="D464" s="74"/>
      <c r="E464" s="74"/>
      <c r="F464" s="74"/>
      <c r="G464" s="74"/>
      <c r="H464" s="74"/>
      <c r="I464" s="74"/>
      <c r="J464" s="74"/>
      <c r="K464" s="74"/>
    </row>
    <row r="465">
      <c r="A465" s="74"/>
      <c r="B465" s="74"/>
      <c r="C465" s="74"/>
      <c r="D465" s="74"/>
      <c r="E465" s="74"/>
      <c r="F465" s="74"/>
      <c r="G465" s="74"/>
      <c r="H465" s="74"/>
      <c r="I465" s="74"/>
      <c r="J465" s="74"/>
      <c r="K465" s="74"/>
    </row>
    <row r="466">
      <c r="A466" s="74"/>
      <c r="B466" s="74"/>
      <c r="C466" s="74"/>
      <c r="D466" s="74"/>
      <c r="E466" s="74"/>
      <c r="F466" s="74"/>
      <c r="G466" s="74"/>
      <c r="H466" s="74"/>
      <c r="I466" s="74"/>
      <c r="J466" s="74"/>
      <c r="K466" s="74"/>
    </row>
    <row r="467">
      <c r="A467" s="74"/>
      <c r="B467" s="74"/>
      <c r="C467" s="74"/>
      <c r="D467" s="74"/>
      <c r="E467" s="74"/>
      <c r="F467" s="74"/>
      <c r="G467" s="74"/>
      <c r="H467" s="74"/>
      <c r="I467" s="74"/>
      <c r="J467" s="74"/>
      <c r="K467" s="74"/>
    </row>
    <row r="468">
      <c r="A468" s="74"/>
      <c r="B468" s="74"/>
      <c r="C468" s="74"/>
      <c r="D468" s="74"/>
      <c r="E468" s="74"/>
      <c r="F468" s="74"/>
      <c r="G468" s="74"/>
      <c r="H468" s="74"/>
      <c r="I468" s="74"/>
      <c r="J468" s="74"/>
      <c r="K468" s="74"/>
    </row>
    <row r="469">
      <c r="A469" s="74"/>
      <c r="B469" s="74"/>
      <c r="C469" s="74"/>
      <c r="D469" s="74"/>
      <c r="E469" s="74"/>
      <c r="F469" s="74"/>
      <c r="G469" s="74"/>
      <c r="H469" s="74"/>
      <c r="I469" s="74"/>
      <c r="J469" s="74"/>
      <c r="K469" s="74"/>
    </row>
    <row r="470">
      <c r="A470" s="74"/>
      <c r="B470" s="74"/>
      <c r="C470" s="74"/>
      <c r="D470" s="74"/>
      <c r="E470" s="74"/>
      <c r="F470" s="74"/>
      <c r="G470" s="74"/>
      <c r="H470" s="74"/>
      <c r="I470" s="74"/>
      <c r="J470" s="74"/>
      <c r="K470" s="74"/>
    </row>
    <row r="471">
      <c r="A471" s="74"/>
      <c r="B471" s="74"/>
      <c r="C471" s="74"/>
      <c r="D471" s="74"/>
      <c r="E471" s="74"/>
      <c r="F471" s="74"/>
      <c r="G471" s="74"/>
      <c r="H471" s="74"/>
      <c r="I471" s="74"/>
      <c r="J471" s="74"/>
      <c r="K471" s="74"/>
    </row>
    <row r="472">
      <c r="A472" s="74"/>
      <c r="B472" s="74"/>
      <c r="C472" s="74"/>
      <c r="D472" s="74"/>
      <c r="E472" s="74"/>
      <c r="F472" s="74"/>
      <c r="G472" s="74"/>
      <c r="H472" s="74"/>
      <c r="I472" s="74"/>
      <c r="J472" s="74"/>
      <c r="K472" s="74"/>
    </row>
    <row r="473">
      <c r="A473" s="74"/>
      <c r="B473" s="74"/>
      <c r="C473" s="74"/>
      <c r="D473" s="74"/>
      <c r="E473" s="74"/>
      <c r="F473" s="74"/>
      <c r="G473" s="74"/>
      <c r="H473" s="74"/>
      <c r="I473" s="74"/>
      <c r="J473" s="74"/>
      <c r="K473" s="74"/>
    </row>
    <row r="474">
      <c r="A474" s="74"/>
      <c r="B474" s="74"/>
      <c r="C474" s="74"/>
      <c r="D474" s="74"/>
      <c r="E474" s="74"/>
      <c r="F474" s="74"/>
      <c r="G474" s="74"/>
      <c r="H474" s="74"/>
      <c r="I474" s="74"/>
      <c r="J474" s="74"/>
      <c r="K474" s="74"/>
    </row>
    <row r="475">
      <c r="A475" s="74"/>
      <c r="B475" s="74"/>
      <c r="C475" s="74"/>
      <c r="D475" s="74"/>
      <c r="E475" s="74"/>
      <c r="F475" s="74"/>
      <c r="G475" s="74"/>
      <c r="H475" s="74"/>
      <c r="I475" s="74"/>
      <c r="J475" s="74"/>
      <c r="K475" s="74"/>
    </row>
    <row r="476">
      <c r="A476" s="74"/>
      <c r="B476" s="74"/>
      <c r="C476" s="74"/>
      <c r="D476" s="74"/>
      <c r="E476" s="74"/>
      <c r="F476" s="74"/>
      <c r="G476" s="74"/>
      <c r="H476" s="74"/>
      <c r="I476" s="74"/>
      <c r="J476" s="74"/>
      <c r="K476" s="74"/>
    </row>
    <row r="477">
      <c r="A477" s="74"/>
      <c r="B477" s="74"/>
      <c r="C477" s="74"/>
      <c r="D477" s="74"/>
      <c r="E477" s="74"/>
      <c r="F477" s="74"/>
      <c r="G477" s="74"/>
      <c r="H477" s="74"/>
      <c r="I477" s="74"/>
      <c r="J477" s="74"/>
      <c r="K477" s="74"/>
    </row>
    <row r="478">
      <c r="A478" s="74"/>
      <c r="B478" s="74"/>
      <c r="C478" s="74"/>
      <c r="D478" s="74"/>
      <c r="E478" s="74"/>
      <c r="F478" s="74"/>
      <c r="G478" s="74"/>
      <c r="H478" s="74"/>
      <c r="I478" s="74"/>
      <c r="J478" s="74"/>
      <c r="K478" s="74"/>
    </row>
    <row r="479">
      <c r="A479" s="74"/>
      <c r="B479" s="74"/>
      <c r="C479" s="74"/>
      <c r="D479" s="74"/>
      <c r="E479" s="74"/>
      <c r="F479" s="74"/>
      <c r="G479" s="74"/>
      <c r="H479" s="74"/>
      <c r="I479" s="74"/>
      <c r="J479" s="74"/>
      <c r="K479" s="74"/>
    </row>
    <row r="480">
      <c r="A480" s="74"/>
      <c r="B480" s="74"/>
      <c r="C480" s="74"/>
      <c r="D480" s="74"/>
      <c r="E480" s="74"/>
      <c r="F480" s="74"/>
      <c r="G480" s="74"/>
      <c r="H480" s="74"/>
      <c r="I480" s="74"/>
      <c r="J480" s="74"/>
      <c r="K480" s="74"/>
    </row>
    <row r="481">
      <c r="A481" s="74"/>
      <c r="B481" s="74"/>
      <c r="C481" s="74"/>
      <c r="D481" s="74"/>
      <c r="E481" s="74"/>
      <c r="F481" s="74"/>
      <c r="G481" s="74"/>
      <c r="H481" s="74"/>
      <c r="I481" s="74"/>
      <c r="J481" s="74"/>
      <c r="K481" s="74"/>
    </row>
    <row r="482">
      <c r="A482" s="74"/>
      <c r="B482" s="74"/>
      <c r="C482" s="74"/>
      <c r="D482" s="74"/>
      <c r="E482" s="74"/>
      <c r="F482" s="74"/>
      <c r="G482" s="74"/>
      <c r="H482" s="74"/>
      <c r="I482" s="74"/>
      <c r="J482" s="74"/>
      <c r="K482" s="74"/>
    </row>
    <row r="483">
      <c r="A483" s="74"/>
      <c r="B483" s="74"/>
      <c r="C483" s="74"/>
      <c r="D483" s="74"/>
      <c r="E483" s="74"/>
      <c r="F483" s="74"/>
      <c r="G483" s="74"/>
      <c r="H483" s="74"/>
      <c r="I483" s="74"/>
      <c r="J483" s="74"/>
      <c r="K483" s="74"/>
    </row>
    <row r="484">
      <c r="A484" s="74"/>
      <c r="B484" s="74"/>
      <c r="C484" s="74"/>
      <c r="D484" s="74"/>
      <c r="E484" s="74"/>
      <c r="F484" s="74"/>
      <c r="G484" s="74"/>
      <c r="H484" s="74"/>
      <c r="I484" s="74"/>
      <c r="J484" s="74"/>
      <c r="K484" s="74"/>
    </row>
    <row r="485">
      <c r="A485" s="74"/>
      <c r="B485" s="74"/>
      <c r="C485" s="74"/>
      <c r="D485" s="74"/>
      <c r="E485" s="74"/>
      <c r="F485" s="74"/>
      <c r="G485" s="74"/>
      <c r="H485" s="74"/>
      <c r="I485" s="74"/>
      <c r="J485" s="74"/>
      <c r="K485" s="74"/>
    </row>
    <row r="486">
      <c r="A486" s="74"/>
      <c r="B486" s="74"/>
      <c r="C486" s="74"/>
      <c r="D486" s="74"/>
      <c r="E486" s="74"/>
      <c r="F486" s="74"/>
      <c r="G486" s="74"/>
      <c r="H486" s="74"/>
      <c r="I486" s="74"/>
      <c r="J486" s="74"/>
      <c r="K486" s="74"/>
    </row>
    <row r="487">
      <c r="A487" s="74"/>
      <c r="B487" s="74"/>
      <c r="C487" s="74"/>
      <c r="D487" s="74"/>
      <c r="E487" s="74"/>
      <c r="F487" s="74"/>
      <c r="G487" s="74"/>
      <c r="H487" s="74"/>
      <c r="I487" s="74"/>
      <c r="J487" s="74"/>
      <c r="K487" s="74"/>
    </row>
    <row r="488">
      <c r="A488" s="74"/>
      <c r="B488" s="74"/>
      <c r="C488" s="74"/>
      <c r="D488" s="74"/>
      <c r="E488" s="74"/>
      <c r="F488" s="74"/>
      <c r="G488" s="74"/>
      <c r="H488" s="74"/>
      <c r="I488" s="74"/>
      <c r="J488" s="74"/>
      <c r="K488" s="74"/>
    </row>
    <row r="489">
      <c r="A489" s="74"/>
      <c r="B489" s="74"/>
      <c r="C489" s="74"/>
      <c r="D489" s="74"/>
      <c r="E489" s="74"/>
      <c r="F489" s="74"/>
      <c r="G489" s="74"/>
      <c r="H489" s="74"/>
      <c r="I489" s="74"/>
      <c r="J489" s="74"/>
      <c r="K489" s="74"/>
    </row>
    <row r="490">
      <c r="A490" s="74"/>
      <c r="B490" s="74"/>
      <c r="C490" s="74"/>
      <c r="D490" s="74"/>
      <c r="E490" s="74"/>
      <c r="F490" s="74"/>
      <c r="G490" s="74"/>
      <c r="H490" s="74"/>
      <c r="I490" s="74"/>
      <c r="J490" s="74"/>
      <c r="K490" s="74"/>
    </row>
    <row r="491">
      <c r="A491" s="74"/>
      <c r="B491" s="74"/>
      <c r="C491" s="74"/>
      <c r="D491" s="74"/>
      <c r="E491" s="74"/>
      <c r="F491" s="74"/>
      <c r="G491" s="74"/>
      <c r="H491" s="74"/>
      <c r="I491" s="74"/>
      <c r="J491" s="74"/>
      <c r="K491" s="74"/>
    </row>
    <row r="492">
      <c r="A492" s="74"/>
      <c r="B492" s="74"/>
      <c r="C492" s="74"/>
      <c r="D492" s="74"/>
      <c r="E492" s="74"/>
      <c r="F492" s="74"/>
      <c r="G492" s="74"/>
      <c r="H492" s="74"/>
      <c r="I492" s="74"/>
      <c r="J492" s="74"/>
      <c r="K492" s="74"/>
    </row>
    <row r="493">
      <c r="A493" s="74"/>
      <c r="B493" s="74"/>
      <c r="C493" s="74"/>
      <c r="D493" s="74"/>
      <c r="E493" s="74"/>
      <c r="F493" s="74"/>
      <c r="G493" s="74"/>
      <c r="H493" s="74"/>
      <c r="I493" s="74"/>
      <c r="J493" s="74"/>
      <c r="K493" s="74"/>
    </row>
    <row r="494">
      <c r="A494" s="74"/>
      <c r="B494" s="74"/>
      <c r="C494" s="74"/>
      <c r="D494" s="74"/>
      <c r="E494" s="74"/>
      <c r="F494" s="74"/>
      <c r="G494" s="74"/>
      <c r="H494" s="74"/>
      <c r="I494" s="74"/>
      <c r="J494" s="74"/>
      <c r="K494" s="74"/>
    </row>
    <row r="495">
      <c r="A495" s="74"/>
      <c r="B495" s="74"/>
      <c r="C495" s="74"/>
      <c r="D495" s="74"/>
      <c r="E495" s="74"/>
      <c r="F495" s="74"/>
      <c r="G495" s="74"/>
      <c r="H495" s="74"/>
      <c r="I495" s="74"/>
      <c r="J495" s="74"/>
      <c r="K495" s="74"/>
    </row>
    <row r="496">
      <c r="A496" s="74"/>
      <c r="B496" s="74"/>
      <c r="C496" s="74"/>
      <c r="D496" s="74"/>
      <c r="E496" s="74"/>
      <c r="F496" s="74"/>
      <c r="G496" s="74"/>
      <c r="H496" s="74"/>
      <c r="I496" s="74"/>
      <c r="J496" s="74"/>
      <c r="K496" s="74"/>
    </row>
    <row r="497">
      <c r="A497" s="74"/>
      <c r="B497" s="74"/>
      <c r="C497" s="74"/>
      <c r="D497" s="74"/>
      <c r="E497" s="74"/>
      <c r="F497" s="74"/>
      <c r="G497" s="74"/>
      <c r="H497" s="74"/>
      <c r="I497" s="74"/>
      <c r="J497" s="74"/>
      <c r="K497" s="74"/>
    </row>
    <row r="498">
      <c r="A498" s="74"/>
      <c r="B498" s="74"/>
      <c r="C498" s="74"/>
      <c r="D498" s="74"/>
      <c r="E498" s="74"/>
      <c r="F498" s="74"/>
      <c r="G498" s="74"/>
      <c r="H498" s="74"/>
      <c r="I498" s="74"/>
      <c r="J498" s="74"/>
      <c r="K498" s="74"/>
    </row>
    <row r="499">
      <c r="A499" s="74"/>
      <c r="B499" s="74"/>
      <c r="C499" s="74"/>
      <c r="D499" s="74"/>
      <c r="E499" s="74"/>
      <c r="F499" s="74"/>
      <c r="G499" s="74"/>
      <c r="H499" s="74"/>
      <c r="I499" s="74"/>
      <c r="J499" s="74"/>
      <c r="K499" s="74"/>
    </row>
    <row r="500">
      <c r="A500" s="74"/>
      <c r="B500" s="74"/>
      <c r="C500" s="74"/>
      <c r="D500" s="74"/>
      <c r="E500" s="74"/>
      <c r="F500" s="74"/>
      <c r="G500" s="74"/>
      <c r="H500" s="74"/>
      <c r="I500" s="74"/>
      <c r="J500" s="74"/>
      <c r="K500" s="74"/>
    </row>
    <row r="501">
      <c r="A501" s="74"/>
      <c r="B501" s="74"/>
      <c r="C501" s="74"/>
      <c r="D501" s="74"/>
      <c r="E501" s="74"/>
      <c r="F501" s="74"/>
      <c r="G501" s="74"/>
      <c r="H501" s="74"/>
      <c r="I501" s="74"/>
      <c r="J501" s="74"/>
      <c r="K501" s="74"/>
    </row>
    <row r="502">
      <c r="A502" s="74"/>
      <c r="B502" s="74"/>
      <c r="C502" s="74"/>
      <c r="D502" s="74"/>
      <c r="E502" s="74"/>
      <c r="F502" s="74"/>
      <c r="G502" s="74"/>
      <c r="H502" s="74"/>
      <c r="I502" s="74"/>
      <c r="J502" s="74"/>
      <c r="K502" s="74"/>
    </row>
    <row r="503">
      <c r="A503" s="74"/>
      <c r="B503" s="74"/>
      <c r="C503" s="74"/>
      <c r="D503" s="74"/>
      <c r="E503" s="74"/>
      <c r="F503" s="74"/>
      <c r="G503" s="74"/>
      <c r="H503" s="74"/>
      <c r="I503" s="74"/>
      <c r="J503" s="74"/>
      <c r="K503" s="74"/>
    </row>
    <row r="504">
      <c r="A504" s="74"/>
      <c r="B504" s="74"/>
      <c r="C504" s="74"/>
      <c r="D504" s="74"/>
      <c r="E504" s="74"/>
      <c r="F504" s="74"/>
      <c r="G504" s="74"/>
      <c r="H504" s="74"/>
      <c r="I504" s="74"/>
      <c r="J504" s="74"/>
      <c r="K504" s="74"/>
    </row>
    <row r="505">
      <c r="A505" s="74"/>
      <c r="B505" s="74"/>
      <c r="C505" s="74"/>
      <c r="D505" s="74"/>
      <c r="E505" s="74"/>
      <c r="F505" s="74"/>
      <c r="G505" s="74"/>
      <c r="H505" s="74"/>
      <c r="I505" s="74"/>
      <c r="J505" s="74"/>
      <c r="K505" s="74"/>
    </row>
    <row r="506">
      <c r="A506" s="74"/>
      <c r="B506" s="74"/>
      <c r="C506" s="74"/>
      <c r="D506" s="74"/>
      <c r="E506" s="74"/>
      <c r="F506" s="74"/>
      <c r="G506" s="74"/>
      <c r="H506" s="74"/>
      <c r="I506" s="74"/>
      <c r="J506" s="74"/>
      <c r="K506" s="74"/>
    </row>
    <row r="507">
      <c r="A507" s="74"/>
      <c r="B507" s="74"/>
      <c r="C507" s="74"/>
      <c r="D507" s="74"/>
      <c r="E507" s="74"/>
      <c r="F507" s="74"/>
      <c r="G507" s="74"/>
      <c r="H507" s="74"/>
      <c r="I507" s="74"/>
      <c r="J507" s="74"/>
      <c r="K507" s="74"/>
    </row>
    <row r="508">
      <c r="A508" s="74"/>
      <c r="B508" s="74"/>
      <c r="C508" s="74"/>
      <c r="D508" s="74"/>
      <c r="E508" s="74"/>
      <c r="F508" s="74"/>
      <c r="G508" s="74"/>
      <c r="H508" s="74"/>
      <c r="I508" s="74"/>
      <c r="J508" s="74"/>
      <c r="K508" s="74"/>
    </row>
    <row r="509">
      <c r="A509" s="74"/>
      <c r="B509" s="74"/>
      <c r="C509" s="74"/>
      <c r="D509" s="74"/>
      <c r="E509" s="74"/>
      <c r="F509" s="74"/>
      <c r="G509" s="74"/>
      <c r="H509" s="74"/>
      <c r="I509" s="74"/>
      <c r="J509" s="74"/>
      <c r="K509" s="74"/>
    </row>
    <row r="510">
      <c r="A510" s="74"/>
      <c r="B510" s="74"/>
      <c r="C510" s="74"/>
      <c r="D510" s="74"/>
      <c r="E510" s="74"/>
      <c r="F510" s="74"/>
      <c r="G510" s="74"/>
      <c r="H510" s="74"/>
      <c r="I510" s="74"/>
      <c r="J510" s="74"/>
      <c r="K510" s="74"/>
    </row>
    <row r="511">
      <c r="A511" s="74"/>
      <c r="B511" s="74"/>
      <c r="C511" s="74"/>
      <c r="D511" s="74"/>
      <c r="E511" s="74"/>
      <c r="F511" s="74"/>
      <c r="G511" s="74"/>
      <c r="H511" s="74"/>
      <c r="I511" s="74"/>
      <c r="J511" s="74"/>
      <c r="K511" s="74"/>
    </row>
    <row r="512">
      <c r="A512" s="74"/>
      <c r="B512" s="74"/>
      <c r="C512" s="74"/>
      <c r="D512" s="74"/>
      <c r="E512" s="74"/>
      <c r="F512" s="74"/>
      <c r="G512" s="74"/>
      <c r="H512" s="74"/>
      <c r="I512" s="74"/>
      <c r="J512" s="74"/>
      <c r="K512" s="74"/>
    </row>
    <row r="513">
      <c r="A513" s="74"/>
      <c r="B513" s="74"/>
      <c r="C513" s="74"/>
      <c r="D513" s="74"/>
      <c r="E513" s="74"/>
      <c r="F513" s="74"/>
      <c r="G513" s="74"/>
      <c r="H513" s="74"/>
      <c r="I513" s="74"/>
      <c r="J513" s="74"/>
      <c r="K513" s="74"/>
    </row>
    <row r="514">
      <c r="A514" s="74"/>
      <c r="B514" s="74"/>
      <c r="C514" s="74"/>
      <c r="D514" s="74"/>
      <c r="E514" s="74"/>
      <c r="F514" s="74"/>
      <c r="G514" s="74"/>
      <c r="H514" s="74"/>
      <c r="I514" s="74"/>
      <c r="J514" s="74"/>
      <c r="K514" s="74"/>
    </row>
    <row r="515">
      <c r="A515" s="74"/>
      <c r="B515" s="74"/>
      <c r="C515" s="74"/>
      <c r="D515" s="74"/>
      <c r="E515" s="74"/>
      <c r="F515" s="74"/>
      <c r="G515" s="74"/>
      <c r="H515" s="74"/>
      <c r="I515" s="74"/>
      <c r="J515" s="74"/>
      <c r="K515" s="74"/>
    </row>
    <row r="516">
      <c r="A516" s="74"/>
      <c r="B516" s="74"/>
      <c r="C516" s="74"/>
      <c r="D516" s="74"/>
      <c r="E516" s="74"/>
      <c r="F516" s="74"/>
      <c r="G516" s="74"/>
      <c r="H516" s="74"/>
      <c r="I516" s="74"/>
      <c r="J516" s="74"/>
      <c r="K516" s="74"/>
    </row>
    <row r="517">
      <c r="A517" s="74"/>
      <c r="B517" s="74"/>
      <c r="C517" s="74"/>
      <c r="D517" s="74"/>
      <c r="E517" s="74"/>
      <c r="F517" s="74"/>
      <c r="G517" s="74"/>
      <c r="H517" s="74"/>
      <c r="I517" s="74"/>
      <c r="J517" s="74"/>
      <c r="K517" s="74"/>
    </row>
    <row r="518">
      <c r="A518" s="74"/>
      <c r="B518" s="74"/>
      <c r="C518" s="74"/>
      <c r="D518" s="74"/>
      <c r="E518" s="74"/>
      <c r="F518" s="74"/>
      <c r="G518" s="74"/>
      <c r="H518" s="74"/>
      <c r="I518" s="74"/>
      <c r="J518" s="74"/>
      <c r="K518" s="74"/>
    </row>
    <row r="519">
      <c r="A519" s="74"/>
      <c r="B519" s="74"/>
      <c r="C519" s="74"/>
      <c r="D519" s="74"/>
      <c r="E519" s="74"/>
      <c r="F519" s="74"/>
      <c r="G519" s="74"/>
      <c r="H519" s="74"/>
      <c r="I519" s="74"/>
      <c r="J519" s="74"/>
      <c r="K519" s="74"/>
    </row>
    <row r="520">
      <c r="A520" s="74"/>
      <c r="B520" s="74"/>
      <c r="C520" s="74"/>
      <c r="D520" s="74"/>
      <c r="E520" s="74"/>
      <c r="F520" s="74"/>
      <c r="G520" s="74"/>
      <c r="H520" s="74"/>
      <c r="I520" s="74"/>
      <c r="J520" s="74"/>
      <c r="K520" s="74"/>
    </row>
    <row r="521">
      <c r="A521" s="74"/>
      <c r="B521" s="74"/>
      <c r="C521" s="74"/>
      <c r="D521" s="74"/>
      <c r="E521" s="74"/>
      <c r="F521" s="74"/>
      <c r="G521" s="74"/>
      <c r="H521" s="74"/>
      <c r="I521" s="74"/>
      <c r="J521" s="74"/>
      <c r="K521" s="74"/>
    </row>
    <row r="522">
      <c r="A522" s="74"/>
      <c r="B522" s="74"/>
      <c r="C522" s="74"/>
      <c r="D522" s="74"/>
      <c r="E522" s="74"/>
      <c r="F522" s="74"/>
      <c r="G522" s="74"/>
      <c r="H522" s="74"/>
      <c r="I522" s="74"/>
      <c r="J522" s="74"/>
      <c r="K522" s="74"/>
    </row>
    <row r="523">
      <c r="A523" s="74"/>
      <c r="B523" s="74"/>
      <c r="C523" s="74"/>
      <c r="D523" s="74"/>
      <c r="E523" s="74"/>
      <c r="F523" s="74"/>
      <c r="G523" s="74"/>
      <c r="H523" s="74"/>
      <c r="I523" s="74"/>
      <c r="J523" s="74"/>
      <c r="K523" s="74"/>
    </row>
    <row r="524">
      <c r="A524" s="74"/>
      <c r="B524" s="74"/>
      <c r="C524" s="74"/>
      <c r="D524" s="74"/>
      <c r="E524" s="74"/>
      <c r="F524" s="74"/>
      <c r="G524" s="74"/>
      <c r="H524" s="74"/>
      <c r="I524" s="74"/>
      <c r="J524" s="74"/>
      <c r="K524" s="74"/>
    </row>
    <row r="525">
      <c r="A525" s="74"/>
      <c r="B525" s="74"/>
      <c r="C525" s="74"/>
      <c r="D525" s="74"/>
      <c r="E525" s="74"/>
      <c r="F525" s="74"/>
      <c r="G525" s="74"/>
      <c r="H525" s="74"/>
      <c r="I525" s="74"/>
      <c r="J525" s="74"/>
      <c r="K525" s="74"/>
    </row>
    <row r="526">
      <c r="A526" s="74"/>
      <c r="B526" s="74"/>
      <c r="C526" s="74"/>
      <c r="D526" s="74"/>
      <c r="E526" s="74"/>
      <c r="F526" s="74"/>
      <c r="G526" s="74"/>
      <c r="H526" s="74"/>
      <c r="I526" s="74"/>
      <c r="J526" s="74"/>
      <c r="K526" s="74"/>
    </row>
    <row r="527">
      <c r="A527" s="74"/>
      <c r="B527" s="74"/>
      <c r="C527" s="74"/>
      <c r="D527" s="74"/>
      <c r="E527" s="74"/>
      <c r="F527" s="74"/>
      <c r="G527" s="74"/>
      <c r="H527" s="74"/>
      <c r="I527" s="74"/>
      <c r="J527" s="74"/>
      <c r="K527" s="74"/>
    </row>
    <row r="528">
      <c r="A528" s="74"/>
      <c r="B528" s="74"/>
      <c r="C528" s="74"/>
      <c r="D528" s="74"/>
      <c r="E528" s="74"/>
      <c r="F528" s="74"/>
      <c r="G528" s="74"/>
      <c r="H528" s="74"/>
      <c r="I528" s="74"/>
      <c r="J528" s="74"/>
      <c r="K528" s="74"/>
    </row>
    <row r="529">
      <c r="A529" s="74"/>
      <c r="B529" s="74"/>
      <c r="C529" s="74"/>
      <c r="D529" s="74"/>
      <c r="E529" s="74"/>
      <c r="F529" s="74"/>
      <c r="G529" s="74"/>
      <c r="H529" s="74"/>
      <c r="I529" s="74"/>
      <c r="J529" s="74"/>
      <c r="K529" s="74"/>
    </row>
    <row r="530">
      <c r="A530" s="74"/>
      <c r="B530" s="74"/>
      <c r="C530" s="74"/>
      <c r="D530" s="74"/>
      <c r="E530" s="74"/>
      <c r="F530" s="74"/>
      <c r="G530" s="74"/>
      <c r="H530" s="74"/>
      <c r="I530" s="74"/>
      <c r="J530" s="74"/>
      <c r="K530" s="74"/>
    </row>
    <row r="531">
      <c r="A531" s="74"/>
      <c r="B531" s="74"/>
      <c r="C531" s="74"/>
      <c r="D531" s="74"/>
      <c r="E531" s="74"/>
      <c r="F531" s="74"/>
      <c r="G531" s="74"/>
      <c r="H531" s="74"/>
      <c r="I531" s="74"/>
      <c r="J531" s="74"/>
      <c r="K531" s="74"/>
    </row>
    <row r="532">
      <c r="A532" s="74"/>
      <c r="B532" s="74"/>
      <c r="C532" s="74"/>
      <c r="D532" s="74"/>
      <c r="E532" s="74"/>
      <c r="F532" s="74"/>
      <c r="G532" s="74"/>
      <c r="H532" s="74"/>
      <c r="I532" s="74"/>
      <c r="J532" s="74"/>
      <c r="K532" s="74"/>
    </row>
    <row r="533">
      <c r="A533" s="74"/>
      <c r="B533" s="74"/>
      <c r="C533" s="74"/>
      <c r="D533" s="74"/>
      <c r="E533" s="74"/>
      <c r="F533" s="74"/>
      <c r="G533" s="74"/>
      <c r="H533" s="74"/>
      <c r="I533" s="74"/>
      <c r="J533" s="74"/>
      <c r="K533" s="74"/>
    </row>
    <row r="534">
      <c r="A534" s="74"/>
      <c r="B534" s="74"/>
      <c r="C534" s="74"/>
      <c r="D534" s="74"/>
      <c r="E534" s="74"/>
      <c r="F534" s="74"/>
      <c r="G534" s="74"/>
      <c r="H534" s="74"/>
      <c r="I534" s="74"/>
      <c r="J534" s="74"/>
      <c r="K534" s="74"/>
    </row>
    <row r="535">
      <c r="A535" s="74"/>
      <c r="B535" s="74"/>
      <c r="C535" s="74"/>
      <c r="D535" s="74"/>
      <c r="E535" s="74"/>
      <c r="F535" s="74"/>
      <c r="G535" s="74"/>
      <c r="H535" s="74"/>
      <c r="I535" s="74"/>
      <c r="J535" s="74"/>
      <c r="K535" s="74"/>
    </row>
    <row r="536">
      <c r="A536" s="74"/>
      <c r="B536" s="74"/>
      <c r="C536" s="74"/>
      <c r="D536" s="74"/>
      <c r="E536" s="74"/>
      <c r="F536" s="74"/>
      <c r="G536" s="74"/>
      <c r="H536" s="74"/>
      <c r="I536" s="74"/>
      <c r="J536" s="74"/>
      <c r="K536" s="74"/>
    </row>
    <row r="537">
      <c r="A537" s="74"/>
      <c r="B537" s="74"/>
      <c r="C537" s="74"/>
      <c r="D537" s="74"/>
      <c r="E537" s="74"/>
      <c r="F537" s="74"/>
      <c r="G537" s="74"/>
      <c r="H537" s="74"/>
      <c r="I537" s="74"/>
      <c r="J537" s="74"/>
      <c r="K537" s="74"/>
    </row>
    <row r="538">
      <c r="A538" s="74"/>
      <c r="B538" s="74"/>
      <c r="C538" s="74"/>
      <c r="D538" s="74"/>
      <c r="E538" s="74"/>
      <c r="F538" s="74"/>
      <c r="G538" s="74"/>
      <c r="H538" s="74"/>
      <c r="I538" s="74"/>
      <c r="J538" s="74"/>
      <c r="K538" s="74"/>
    </row>
    <row r="539">
      <c r="A539" s="74"/>
      <c r="B539" s="74"/>
      <c r="C539" s="74"/>
      <c r="D539" s="74"/>
      <c r="E539" s="74"/>
      <c r="F539" s="74"/>
      <c r="G539" s="74"/>
      <c r="H539" s="74"/>
      <c r="I539" s="74"/>
      <c r="J539" s="74"/>
      <c r="K539" s="74"/>
    </row>
    <row r="540">
      <c r="A540" s="74"/>
      <c r="B540" s="74"/>
      <c r="C540" s="74"/>
      <c r="D540" s="74"/>
      <c r="E540" s="74"/>
      <c r="F540" s="74"/>
      <c r="G540" s="74"/>
      <c r="H540" s="74"/>
      <c r="I540" s="74"/>
      <c r="J540" s="74"/>
      <c r="K540" s="74"/>
    </row>
    <row r="541">
      <c r="A541" s="74"/>
      <c r="B541" s="74"/>
      <c r="C541" s="74"/>
      <c r="D541" s="74"/>
      <c r="E541" s="74"/>
      <c r="F541" s="74"/>
      <c r="G541" s="74"/>
      <c r="H541" s="74"/>
      <c r="I541" s="74"/>
      <c r="J541" s="74"/>
      <c r="K541" s="74"/>
    </row>
    <row r="542">
      <c r="A542" s="74"/>
      <c r="B542" s="74"/>
      <c r="C542" s="74"/>
      <c r="D542" s="74"/>
      <c r="E542" s="74"/>
      <c r="F542" s="74"/>
      <c r="G542" s="74"/>
      <c r="H542" s="74"/>
      <c r="I542" s="74"/>
      <c r="J542" s="74"/>
      <c r="K542" s="74"/>
    </row>
    <row r="543">
      <c r="A543" s="74"/>
      <c r="B543" s="74"/>
      <c r="C543" s="74"/>
      <c r="D543" s="74"/>
      <c r="E543" s="74"/>
      <c r="F543" s="74"/>
      <c r="G543" s="74"/>
      <c r="H543" s="74"/>
      <c r="I543" s="74"/>
      <c r="J543" s="74"/>
      <c r="K543" s="74"/>
    </row>
    <row r="544">
      <c r="A544" s="74"/>
      <c r="B544" s="74"/>
      <c r="C544" s="74"/>
      <c r="D544" s="74"/>
      <c r="E544" s="74"/>
      <c r="F544" s="74"/>
      <c r="G544" s="74"/>
      <c r="H544" s="74"/>
      <c r="I544" s="74"/>
      <c r="J544" s="74"/>
      <c r="K544" s="74"/>
    </row>
    <row r="545">
      <c r="A545" s="74"/>
      <c r="B545" s="74"/>
      <c r="C545" s="74"/>
      <c r="D545" s="74"/>
      <c r="E545" s="74"/>
      <c r="F545" s="74"/>
      <c r="G545" s="74"/>
      <c r="H545" s="74"/>
      <c r="I545" s="74"/>
      <c r="J545" s="74"/>
      <c r="K545" s="74"/>
    </row>
    <row r="546">
      <c r="A546" s="74"/>
      <c r="B546" s="74"/>
      <c r="C546" s="74"/>
      <c r="D546" s="74"/>
      <c r="E546" s="74"/>
      <c r="F546" s="74"/>
      <c r="G546" s="74"/>
      <c r="H546" s="74"/>
      <c r="I546" s="74"/>
      <c r="J546" s="74"/>
      <c r="K546" s="74"/>
    </row>
    <row r="547">
      <c r="A547" s="74"/>
      <c r="B547" s="74"/>
      <c r="C547" s="74"/>
      <c r="D547" s="74"/>
      <c r="E547" s="74"/>
      <c r="F547" s="74"/>
      <c r="G547" s="74"/>
      <c r="H547" s="74"/>
      <c r="I547" s="74"/>
      <c r="J547" s="74"/>
      <c r="K547" s="74"/>
    </row>
    <row r="548">
      <c r="A548" s="74"/>
      <c r="B548" s="74"/>
      <c r="C548" s="74"/>
      <c r="D548" s="74"/>
      <c r="E548" s="74"/>
      <c r="F548" s="74"/>
      <c r="G548" s="74"/>
      <c r="H548" s="74"/>
      <c r="I548" s="74"/>
      <c r="J548" s="74"/>
      <c r="K548" s="74"/>
    </row>
    <row r="549">
      <c r="A549" s="74"/>
      <c r="B549" s="74"/>
      <c r="C549" s="74"/>
      <c r="D549" s="74"/>
      <c r="E549" s="74"/>
      <c r="F549" s="74"/>
      <c r="G549" s="74"/>
      <c r="H549" s="74"/>
      <c r="I549" s="74"/>
      <c r="J549" s="74"/>
      <c r="K549" s="74"/>
    </row>
    <row r="550">
      <c r="A550" s="74"/>
      <c r="B550" s="74"/>
      <c r="C550" s="74"/>
      <c r="D550" s="74"/>
      <c r="E550" s="74"/>
      <c r="F550" s="74"/>
      <c r="G550" s="74"/>
      <c r="H550" s="74"/>
      <c r="I550" s="74"/>
      <c r="J550" s="74"/>
      <c r="K550" s="74"/>
    </row>
    <row r="551">
      <c r="A551" s="74"/>
      <c r="B551" s="74"/>
      <c r="C551" s="74"/>
      <c r="D551" s="74"/>
      <c r="E551" s="74"/>
      <c r="F551" s="74"/>
      <c r="G551" s="74"/>
      <c r="H551" s="74"/>
      <c r="I551" s="74"/>
      <c r="J551" s="74"/>
      <c r="K551" s="74"/>
    </row>
    <row r="552">
      <c r="A552" s="74"/>
      <c r="B552" s="74"/>
      <c r="C552" s="74"/>
      <c r="D552" s="74"/>
      <c r="E552" s="74"/>
      <c r="F552" s="74"/>
      <c r="G552" s="74"/>
      <c r="H552" s="74"/>
      <c r="I552" s="74"/>
      <c r="J552" s="74"/>
      <c r="K552" s="74"/>
    </row>
    <row r="553">
      <c r="A553" s="74"/>
      <c r="B553" s="74"/>
      <c r="C553" s="74"/>
      <c r="D553" s="74"/>
      <c r="E553" s="74"/>
      <c r="F553" s="74"/>
      <c r="G553" s="74"/>
      <c r="H553" s="74"/>
      <c r="I553" s="74"/>
      <c r="J553" s="74"/>
      <c r="K553" s="74"/>
    </row>
    <row r="554">
      <c r="A554" s="74"/>
      <c r="B554" s="74"/>
      <c r="C554" s="74"/>
      <c r="D554" s="74"/>
      <c r="E554" s="74"/>
      <c r="F554" s="74"/>
      <c r="G554" s="74"/>
      <c r="H554" s="74"/>
      <c r="I554" s="74"/>
      <c r="J554" s="74"/>
      <c r="K554" s="74"/>
    </row>
    <row r="555">
      <c r="A555" s="74"/>
      <c r="B555" s="74"/>
      <c r="C555" s="74"/>
      <c r="D555" s="74"/>
      <c r="E555" s="74"/>
      <c r="F555" s="74"/>
      <c r="G555" s="74"/>
      <c r="H555" s="74"/>
      <c r="I555" s="74"/>
      <c r="J555" s="74"/>
      <c r="K555" s="74"/>
    </row>
    <row r="556">
      <c r="A556" s="74"/>
      <c r="B556" s="74"/>
      <c r="C556" s="74"/>
      <c r="D556" s="74"/>
      <c r="E556" s="74"/>
      <c r="F556" s="74"/>
      <c r="G556" s="74"/>
      <c r="H556" s="74"/>
      <c r="I556" s="74"/>
      <c r="J556" s="74"/>
      <c r="K556" s="74"/>
    </row>
    <row r="557">
      <c r="A557" s="74"/>
      <c r="B557" s="74"/>
      <c r="C557" s="74"/>
      <c r="D557" s="74"/>
      <c r="E557" s="74"/>
      <c r="F557" s="74"/>
      <c r="G557" s="74"/>
      <c r="H557" s="74"/>
      <c r="I557" s="74"/>
      <c r="J557" s="74"/>
      <c r="K557" s="74"/>
    </row>
    <row r="558">
      <c r="A558" s="74"/>
      <c r="B558" s="74"/>
      <c r="C558" s="74"/>
      <c r="D558" s="74"/>
      <c r="E558" s="74"/>
      <c r="F558" s="74"/>
      <c r="G558" s="74"/>
      <c r="H558" s="74"/>
      <c r="I558" s="74"/>
      <c r="J558" s="74"/>
      <c r="K558" s="74"/>
    </row>
    <row r="559">
      <c r="A559" s="74"/>
      <c r="B559" s="74"/>
      <c r="C559" s="74"/>
      <c r="D559" s="74"/>
      <c r="E559" s="74"/>
      <c r="F559" s="74"/>
      <c r="G559" s="74"/>
      <c r="H559" s="74"/>
      <c r="I559" s="74"/>
      <c r="J559" s="74"/>
      <c r="K559" s="74"/>
    </row>
    <row r="560">
      <c r="A560" s="74"/>
      <c r="B560" s="74"/>
      <c r="C560" s="74"/>
      <c r="D560" s="74"/>
      <c r="E560" s="74"/>
      <c r="F560" s="74"/>
      <c r="G560" s="74"/>
      <c r="H560" s="74"/>
      <c r="I560" s="74"/>
      <c r="J560" s="74"/>
      <c r="K560" s="74"/>
    </row>
    <row r="561">
      <c r="A561" s="74"/>
      <c r="B561" s="74"/>
      <c r="C561" s="74"/>
      <c r="D561" s="74"/>
      <c r="E561" s="74"/>
      <c r="F561" s="74"/>
      <c r="G561" s="74"/>
      <c r="H561" s="74"/>
      <c r="I561" s="74"/>
      <c r="J561" s="74"/>
      <c r="K561" s="74"/>
    </row>
    <row r="562">
      <c r="A562" s="74"/>
      <c r="B562" s="74"/>
      <c r="C562" s="74"/>
      <c r="D562" s="74"/>
      <c r="E562" s="74"/>
      <c r="F562" s="74"/>
      <c r="G562" s="74"/>
      <c r="H562" s="74"/>
      <c r="I562" s="74"/>
      <c r="J562" s="74"/>
      <c r="K562" s="74"/>
    </row>
    <row r="563">
      <c r="A563" s="74"/>
      <c r="B563" s="74"/>
      <c r="C563" s="74"/>
      <c r="D563" s="74"/>
      <c r="E563" s="74"/>
      <c r="F563" s="74"/>
      <c r="G563" s="74"/>
      <c r="H563" s="74"/>
      <c r="I563" s="74"/>
      <c r="J563" s="74"/>
      <c r="K563" s="74"/>
    </row>
    <row r="564">
      <c r="A564" s="74"/>
      <c r="B564" s="74"/>
      <c r="C564" s="74"/>
      <c r="D564" s="74"/>
      <c r="E564" s="74"/>
      <c r="F564" s="74"/>
      <c r="G564" s="74"/>
      <c r="H564" s="74"/>
      <c r="I564" s="74"/>
      <c r="J564" s="74"/>
      <c r="K564" s="74"/>
    </row>
    <row r="565">
      <c r="A565" s="74"/>
      <c r="B565" s="74"/>
      <c r="C565" s="74"/>
      <c r="D565" s="74"/>
      <c r="E565" s="74"/>
      <c r="F565" s="74"/>
      <c r="G565" s="74"/>
      <c r="H565" s="74"/>
      <c r="I565" s="74"/>
      <c r="J565" s="74"/>
      <c r="K565" s="74"/>
    </row>
    <row r="566">
      <c r="A566" s="74"/>
      <c r="B566" s="74"/>
      <c r="C566" s="74"/>
      <c r="D566" s="74"/>
      <c r="E566" s="74"/>
      <c r="F566" s="74"/>
      <c r="G566" s="74"/>
      <c r="H566" s="74"/>
      <c r="I566" s="74"/>
      <c r="J566" s="74"/>
      <c r="K566" s="74"/>
    </row>
    <row r="567">
      <c r="A567" s="74"/>
      <c r="B567" s="74"/>
      <c r="C567" s="74"/>
      <c r="D567" s="74"/>
      <c r="E567" s="74"/>
      <c r="F567" s="74"/>
      <c r="G567" s="74"/>
      <c r="H567" s="74"/>
      <c r="I567" s="74"/>
      <c r="J567" s="74"/>
      <c r="K567" s="74"/>
    </row>
    <row r="568">
      <c r="A568" s="74"/>
      <c r="B568" s="74"/>
      <c r="C568" s="74"/>
      <c r="D568" s="74"/>
      <c r="E568" s="74"/>
      <c r="F568" s="74"/>
      <c r="G568" s="74"/>
      <c r="H568" s="74"/>
      <c r="I568" s="74"/>
      <c r="J568" s="74"/>
      <c r="K568" s="74"/>
    </row>
    <row r="569">
      <c r="A569" s="74"/>
      <c r="B569" s="74"/>
      <c r="C569" s="74"/>
      <c r="D569" s="74"/>
      <c r="E569" s="74"/>
      <c r="F569" s="74"/>
      <c r="G569" s="74"/>
      <c r="H569" s="74"/>
      <c r="I569" s="74"/>
      <c r="J569" s="74"/>
      <c r="K569" s="74"/>
    </row>
    <row r="570">
      <c r="A570" s="74"/>
      <c r="B570" s="74"/>
      <c r="C570" s="74"/>
      <c r="D570" s="74"/>
      <c r="E570" s="74"/>
      <c r="F570" s="74"/>
      <c r="G570" s="74"/>
      <c r="H570" s="74"/>
      <c r="I570" s="74"/>
      <c r="J570" s="74"/>
      <c r="K570" s="74"/>
    </row>
    <row r="571">
      <c r="A571" s="74"/>
      <c r="B571" s="74"/>
      <c r="C571" s="74"/>
      <c r="D571" s="74"/>
      <c r="E571" s="74"/>
      <c r="F571" s="74"/>
      <c r="G571" s="74"/>
      <c r="H571" s="74"/>
      <c r="I571" s="74"/>
      <c r="J571" s="74"/>
      <c r="K571" s="74"/>
    </row>
    <row r="572">
      <c r="A572" s="74"/>
      <c r="B572" s="74"/>
      <c r="C572" s="74"/>
      <c r="D572" s="74"/>
      <c r="E572" s="74"/>
      <c r="F572" s="74"/>
      <c r="G572" s="74"/>
      <c r="H572" s="74"/>
      <c r="I572" s="74"/>
      <c r="J572" s="74"/>
      <c r="K572" s="74"/>
    </row>
    <row r="573">
      <c r="A573" s="74"/>
      <c r="B573" s="74"/>
      <c r="C573" s="74"/>
      <c r="D573" s="74"/>
      <c r="E573" s="74"/>
      <c r="F573" s="74"/>
      <c r="G573" s="74"/>
      <c r="H573" s="74"/>
      <c r="I573" s="74"/>
      <c r="J573" s="74"/>
      <c r="K573" s="74"/>
    </row>
    <row r="574">
      <c r="A574" s="74"/>
      <c r="B574" s="74"/>
      <c r="C574" s="74"/>
      <c r="D574" s="74"/>
      <c r="E574" s="74"/>
      <c r="F574" s="74"/>
      <c r="G574" s="74"/>
      <c r="H574" s="74"/>
      <c r="I574" s="74"/>
      <c r="J574" s="74"/>
      <c r="K574" s="74"/>
    </row>
    <row r="575">
      <c r="A575" s="74"/>
      <c r="B575" s="74"/>
      <c r="C575" s="74"/>
      <c r="D575" s="74"/>
      <c r="E575" s="74"/>
      <c r="F575" s="74"/>
      <c r="G575" s="74"/>
      <c r="H575" s="74"/>
      <c r="I575" s="74"/>
      <c r="J575" s="74"/>
      <c r="K575" s="74"/>
    </row>
    <row r="576">
      <c r="A576" s="74"/>
      <c r="B576" s="74"/>
      <c r="C576" s="74"/>
      <c r="D576" s="74"/>
      <c r="E576" s="74"/>
      <c r="F576" s="74"/>
      <c r="G576" s="74"/>
      <c r="H576" s="74"/>
      <c r="I576" s="74"/>
      <c r="J576" s="74"/>
      <c r="K576" s="74"/>
    </row>
    <row r="577">
      <c r="A577" s="74"/>
      <c r="B577" s="74"/>
      <c r="C577" s="74"/>
      <c r="D577" s="74"/>
      <c r="E577" s="74"/>
      <c r="F577" s="74"/>
      <c r="G577" s="74"/>
      <c r="H577" s="74"/>
      <c r="I577" s="74"/>
      <c r="J577" s="74"/>
      <c r="K577" s="74"/>
    </row>
    <row r="578">
      <c r="A578" s="74"/>
      <c r="B578" s="74"/>
      <c r="C578" s="74"/>
      <c r="D578" s="74"/>
      <c r="E578" s="74"/>
      <c r="F578" s="74"/>
      <c r="G578" s="74"/>
      <c r="H578" s="74"/>
      <c r="I578" s="74"/>
      <c r="J578" s="74"/>
      <c r="K578" s="74"/>
    </row>
    <row r="579">
      <c r="A579" s="74"/>
      <c r="B579" s="74"/>
      <c r="C579" s="74"/>
      <c r="D579" s="74"/>
      <c r="E579" s="74"/>
      <c r="F579" s="74"/>
      <c r="G579" s="74"/>
      <c r="H579" s="74"/>
      <c r="I579" s="74"/>
      <c r="J579" s="74"/>
      <c r="K579" s="74"/>
    </row>
    <row r="580">
      <c r="A580" s="74"/>
      <c r="B580" s="74"/>
      <c r="C580" s="74"/>
      <c r="D580" s="74"/>
      <c r="E580" s="74"/>
      <c r="F580" s="74"/>
      <c r="G580" s="74"/>
      <c r="H580" s="74"/>
      <c r="I580" s="74"/>
      <c r="J580" s="74"/>
      <c r="K580" s="74"/>
    </row>
    <row r="581">
      <c r="A581" s="74"/>
      <c r="B581" s="74"/>
      <c r="C581" s="74"/>
      <c r="D581" s="74"/>
      <c r="E581" s="74"/>
      <c r="F581" s="74"/>
      <c r="G581" s="74"/>
      <c r="H581" s="74"/>
      <c r="I581" s="74"/>
      <c r="J581" s="74"/>
      <c r="K581" s="74"/>
    </row>
    <row r="582">
      <c r="A582" s="74"/>
      <c r="B582" s="74"/>
      <c r="C582" s="74"/>
      <c r="D582" s="74"/>
      <c r="E582" s="74"/>
      <c r="F582" s="74"/>
      <c r="G582" s="74"/>
      <c r="H582" s="74"/>
      <c r="I582" s="74"/>
      <c r="J582" s="74"/>
      <c r="K582" s="74"/>
    </row>
    <row r="583">
      <c r="A583" s="74"/>
      <c r="B583" s="74"/>
      <c r="C583" s="74"/>
      <c r="D583" s="74"/>
      <c r="E583" s="74"/>
      <c r="F583" s="74"/>
      <c r="G583" s="74"/>
      <c r="H583" s="74"/>
      <c r="I583" s="74"/>
      <c r="J583" s="74"/>
      <c r="K583" s="74"/>
    </row>
    <row r="584">
      <c r="A584" s="74"/>
      <c r="B584" s="74"/>
      <c r="C584" s="74"/>
      <c r="D584" s="74"/>
      <c r="E584" s="74"/>
      <c r="F584" s="74"/>
      <c r="G584" s="74"/>
      <c r="H584" s="74"/>
      <c r="I584" s="74"/>
      <c r="J584" s="74"/>
      <c r="K584" s="74"/>
    </row>
    <row r="585">
      <c r="A585" s="74"/>
      <c r="B585" s="74"/>
      <c r="C585" s="74"/>
      <c r="D585" s="74"/>
      <c r="E585" s="74"/>
      <c r="F585" s="74"/>
      <c r="G585" s="74"/>
      <c r="H585" s="74"/>
      <c r="I585" s="74"/>
      <c r="J585" s="74"/>
      <c r="K585" s="74"/>
    </row>
    <row r="586">
      <c r="A586" s="74"/>
      <c r="B586" s="74"/>
      <c r="C586" s="74"/>
      <c r="D586" s="74"/>
      <c r="E586" s="74"/>
      <c r="F586" s="74"/>
      <c r="G586" s="74"/>
      <c r="H586" s="74"/>
      <c r="I586" s="74"/>
      <c r="J586" s="74"/>
      <c r="K586" s="74"/>
    </row>
    <row r="587">
      <c r="A587" s="74"/>
      <c r="B587" s="74"/>
      <c r="C587" s="74"/>
      <c r="D587" s="74"/>
      <c r="E587" s="74"/>
      <c r="F587" s="74"/>
      <c r="G587" s="74"/>
      <c r="H587" s="74"/>
      <c r="I587" s="74"/>
      <c r="J587" s="74"/>
      <c r="K587" s="74"/>
    </row>
    <row r="588">
      <c r="A588" s="74"/>
      <c r="B588" s="74"/>
      <c r="C588" s="74"/>
      <c r="D588" s="74"/>
      <c r="E588" s="74"/>
      <c r="F588" s="74"/>
      <c r="G588" s="74"/>
      <c r="H588" s="74"/>
      <c r="I588" s="74"/>
      <c r="J588" s="74"/>
      <c r="K588" s="74"/>
    </row>
    <row r="589">
      <c r="A589" s="74"/>
      <c r="B589" s="74"/>
      <c r="C589" s="74"/>
      <c r="D589" s="74"/>
      <c r="E589" s="74"/>
      <c r="F589" s="74"/>
      <c r="G589" s="74"/>
      <c r="H589" s="74"/>
      <c r="I589" s="74"/>
      <c r="J589" s="74"/>
      <c r="K589" s="74"/>
    </row>
    <row r="590">
      <c r="A590" s="74"/>
      <c r="B590" s="74"/>
      <c r="C590" s="74"/>
      <c r="D590" s="74"/>
      <c r="E590" s="74"/>
      <c r="F590" s="74"/>
      <c r="G590" s="74"/>
      <c r="H590" s="74"/>
      <c r="I590" s="74"/>
      <c r="J590" s="74"/>
      <c r="K590" s="74"/>
    </row>
    <row r="591">
      <c r="A591" s="74"/>
      <c r="B591" s="74"/>
      <c r="C591" s="74"/>
      <c r="D591" s="74"/>
      <c r="E591" s="74"/>
      <c r="F591" s="74"/>
      <c r="G591" s="74"/>
      <c r="H591" s="74"/>
      <c r="I591" s="74"/>
      <c r="J591" s="74"/>
      <c r="K591" s="74"/>
    </row>
    <row r="592">
      <c r="A592" s="74"/>
      <c r="B592" s="74"/>
      <c r="C592" s="74"/>
      <c r="D592" s="74"/>
      <c r="E592" s="74"/>
      <c r="F592" s="74"/>
      <c r="G592" s="74"/>
      <c r="H592" s="74"/>
      <c r="I592" s="74"/>
      <c r="J592" s="74"/>
      <c r="K592" s="74"/>
    </row>
    <row r="593">
      <c r="A593" s="74"/>
      <c r="B593" s="74"/>
      <c r="C593" s="74"/>
      <c r="D593" s="74"/>
      <c r="E593" s="74"/>
      <c r="F593" s="74"/>
      <c r="G593" s="74"/>
      <c r="H593" s="74"/>
      <c r="I593" s="74"/>
      <c r="J593" s="74"/>
      <c r="K593" s="74"/>
    </row>
    <row r="594">
      <c r="A594" s="74"/>
      <c r="B594" s="74"/>
      <c r="C594" s="74"/>
      <c r="D594" s="74"/>
      <c r="E594" s="74"/>
      <c r="F594" s="74"/>
      <c r="G594" s="74"/>
      <c r="H594" s="74"/>
      <c r="I594" s="74"/>
      <c r="J594" s="74"/>
      <c r="K594" s="74"/>
    </row>
    <row r="595">
      <c r="A595" s="74"/>
      <c r="B595" s="74"/>
      <c r="C595" s="74"/>
      <c r="D595" s="74"/>
      <c r="E595" s="74"/>
      <c r="F595" s="74"/>
      <c r="G595" s="74"/>
      <c r="H595" s="74"/>
      <c r="I595" s="74"/>
      <c r="J595" s="74"/>
      <c r="K595" s="74"/>
    </row>
    <row r="596">
      <c r="A596" s="74"/>
      <c r="B596" s="74"/>
      <c r="C596" s="74"/>
      <c r="D596" s="74"/>
      <c r="E596" s="74"/>
      <c r="F596" s="74"/>
      <c r="G596" s="74"/>
      <c r="H596" s="74"/>
      <c r="I596" s="74"/>
      <c r="J596" s="74"/>
      <c r="K596" s="74"/>
    </row>
    <row r="597">
      <c r="A597" s="74"/>
      <c r="B597" s="74"/>
      <c r="C597" s="74"/>
      <c r="D597" s="74"/>
      <c r="E597" s="74"/>
      <c r="F597" s="74"/>
      <c r="G597" s="74"/>
      <c r="H597" s="74"/>
      <c r="I597" s="74"/>
      <c r="J597" s="74"/>
      <c r="K597" s="74"/>
    </row>
    <row r="598">
      <c r="A598" s="74"/>
      <c r="B598" s="74"/>
      <c r="C598" s="74"/>
      <c r="D598" s="74"/>
      <c r="E598" s="74"/>
      <c r="F598" s="74"/>
      <c r="G598" s="74"/>
      <c r="H598" s="74"/>
      <c r="I598" s="74"/>
      <c r="J598" s="74"/>
      <c r="K598" s="74"/>
    </row>
    <row r="599">
      <c r="A599" s="74"/>
      <c r="B599" s="74"/>
      <c r="C599" s="74"/>
      <c r="D599" s="74"/>
      <c r="E599" s="74"/>
      <c r="F599" s="74"/>
      <c r="G599" s="74"/>
      <c r="H599" s="74"/>
      <c r="I599" s="74"/>
      <c r="J599" s="74"/>
      <c r="K599" s="74"/>
    </row>
    <row r="600">
      <c r="A600" s="74"/>
      <c r="B600" s="74"/>
      <c r="C600" s="74"/>
      <c r="D600" s="74"/>
      <c r="E600" s="74"/>
      <c r="F600" s="74"/>
      <c r="G600" s="74"/>
      <c r="H600" s="74"/>
      <c r="I600" s="74"/>
      <c r="J600" s="74"/>
      <c r="K600" s="74"/>
    </row>
    <row r="601">
      <c r="A601" s="74"/>
      <c r="B601" s="74"/>
      <c r="C601" s="74"/>
      <c r="D601" s="74"/>
      <c r="E601" s="74"/>
      <c r="F601" s="74"/>
      <c r="G601" s="74"/>
      <c r="H601" s="74"/>
      <c r="I601" s="74"/>
      <c r="J601" s="74"/>
      <c r="K601" s="74"/>
    </row>
    <row r="602">
      <c r="A602" s="74"/>
      <c r="B602" s="74"/>
      <c r="C602" s="74"/>
      <c r="D602" s="74"/>
      <c r="E602" s="74"/>
      <c r="F602" s="74"/>
      <c r="G602" s="74"/>
      <c r="H602" s="74"/>
      <c r="I602" s="74"/>
      <c r="J602" s="74"/>
      <c r="K602" s="74"/>
    </row>
    <row r="603">
      <c r="A603" s="74"/>
      <c r="B603" s="74"/>
      <c r="C603" s="74"/>
      <c r="D603" s="74"/>
      <c r="E603" s="74"/>
      <c r="F603" s="74"/>
      <c r="G603" s="74"/>
      <c r="H603" s="74"/>
      <c r="I603" s="74"/>
      <c r="J603" s="74"/>
      <c r="K603" s="74"/>
    </row>
    <row r="604">
      <c r="A604" s="74"/>
      <c r="B604" s="74"/>
      <c r="C604" s="74"/>
      <c r="D604" s="74"/>
      <c r="E604" s="74"/>
      <c r="F604" s="74"/>
      <c r="G604" s="74"/>
      <c r="H604" s="74"/>
      <c r="I604" s="74"/>
      <c r="J604" s="74"/>
      <c r="K604" s="74"/>
    </row>
    <row r="605">
      <c r="A605" s="74"/>
      <c r="B605" s="74"/>
      <c r="C605" s="74"/>
      <c r="D605" s="74"/>
      <c r="E605" s="74"/>
      <c r="F605" s="74"/>
      <c r="G605" s="74"/>
      <c r="H605" s="74"/>
      <c r="I605" s="74"/>
      <c r="J605" s="74"/>
      <c r="K605" s="74"/>
    </row>
    <row r="606">
      <c r="A606" s="74"/>
      <c r="B606" s="74"/>
      <c r="C606" s="74"/>
      <c r="D606" s="74"/>
      <c r="E606" s="74"/>
      <c r="F606" s="74"/>
      <c r="G606" s="74"/>
      <c r="H606" s="74"/>
      <c r="I606" s="74"/>
      <c r="J606" s="74"/>
      <c r="K606" s="74"/>
    </row>
    <row r="607">
      <c r="A607" s="74"/>
      <c r="B607" s="74"/>
      <c r="C607" s="74"/>
      <c r="D607" s="74"/>
      <c r="E607" s="74"/>
      <c r="F607" s="74"/>
      <c r="G607" s="74"/>
      <c r="H607" s="74"/>
      <c r="I607" s="74"/>
      <c r="J607" s="74"/>
      <c r="K607" s="74"/>
    </row>
    <row r="608">
      <c r="A608" s="74"/>
      <c r="B608" s="74"/>
      <c r="C608" s="74"/>
      <c r="D608" s="74"/>
      <c r="E608" s="74"/>
      <c r="F608" s="74"/>
      <c r="G608" s="74"/>
      <c r="H608" s="74"/>
      <c r="I608" s="74"/>
      <c r="J608" s="74"/>
      <c r="K608" s="74"/>
    </row>
    <row r="609">
      <c r="A609" s="74"/>
      <c r="B609" s="74"/>
      <c r="C609" s="74"/>
      <c r="D609" s="74"/>
      <c r="E609" s="74"/>
      <c r="F609" s="74"/>
      <c r="G609" s="74"/>
      <c r="H609" s="74"/>
      <c r="I609" s="74"/>
      <c r="J609" s="74"/>
      <c r="K609" s="74"/>
    </row>
    <row r="610">
      <c r="A610" s="74"/>
      <c r="B610" s="74"/>
      <c r="C610" s="74"/>
      <c r="D610" s="74"/>
      <c r="E610" s="74"/>
      <c r="F610" s="74"/>
      <c r="G610" s="74"/>
      <c r="H610" s="74"/>
      <c r="I610" s="74"/>
      <c r="J610" s="74"/>
      <c r="K610" s="74"/>
    </row>
    <row r="611">
      <c r="A611" s="74"/>
      <c r="B611" s="74"/>
      <c r="C611" s="74"/>
      <c r="D611" s="74"/>
      <c r="E611" s="74"/>
      <c r="F611" s="74"/>
      <c r="G611" s="74"/>
      <c r="H611" s="74"/>
      <c r="I611" s="74"/>
      <c r="J611" s="74"/>
      <c r="K611" s="74"/>
    </row>
    <row r="612">
      <c r="A612" s="74"/>
      <c r="B612" s="74"/>
      <c r="C612" s="74"/>
      <c r="D612" s="74"/>
      <c r="E612" s="74"/>
      <c r="F612" s="74"/>
      <c r="G612" s="74"/>
      <c r="H612" s="74"/>
      <c r="I612" s="74"/>
      <c r="J612" s="74"/>
      <c r="K612" s="74"/>
    </row>
    <row r="613">
      <c r="A613" s="74"/>
      <c r="B613" s="74"/>
      <c r="C613" s="74"/>
      <c r="D613" s="74"/>
      <c r="E613" s="74"/>
      <c r="F613" s="74"/>
      <c r="G613" s="74"/>
      <c r="H613" s="74"/>
      <c r="I613" s="74"/>
      <c r="J613" s="74"/>
      <c r="K613" s="74"/>
    </row>
    <row r="614">
      <c r="A614" s="74"/>
      <c r="B614" s="74"/>
      <c r="C614" s="74"/>
      <c r="D614" s="74"/>
      <c r="E614" s="74"/>
      <c r="F614" s="74"/>
      <c r="G614" s="74"/>
      <c r="H614" s="74"/>
      <c r="I614" s="74"/>
      <c r="J614" s="74"/>
      <c r="K614" s="74"/>
    </row>
    <row r="615">
      <c r="A615" s="74"/>
      <c r="B615" s="74"/>
      <c r="C615" s="74"/>
      <c r="D615" s="74"/>
      <c r="E615" s="74"/>
      <c r="F615" s="74"/>
      <c r="G615" s="74"/>
      <c r="H615" s="74"/>
      <c r="I615" s="74"/>
      <c r="J615" s="74"/>
      <c r="K615" s="74"/>
    </row>
    <row r="616">
      <c r="A616" s="74"/>
      <c r="B616" s="74"/>
      <c r="C616" s="74"/>
      <c r="D616" s="74"/>
      <c r="E616" s="74"/>
      <c r="F616" s="74"/>
      <c r="G616" s="74"/>
      <c r="H616" s="74"/>
      <c r="I616" s="74"/>
      <c r="J616" s="74"/>
      <c r="K616" s="74"/>
    </row>
    <row r="617">
      <c r="A617" s="74"/>
      <c r="B617" s="74"/>
      <c r="C617" s="74"/>
      <c r="D617" s="74"/>
      <c r="E617" s="74"/>
      <c r="F617" s="74"/>
      <c r="G617" s="74"/>
      <c r="H617" s="74"/>
      <c r="I617" s="74"/>
      <c r="J617" s="74"/>
      <c r="K617" s="74"/>
    </row>
    <row r="618">
      <c r="A618" s="74"/>
      <c r="B618" s="74"/>
      <c r="C618" s="74"/>
      <c r="D618" s="74"/>
      <c r="E618" s="74"/>
      <c r="F618" s="74"/>
      <c r="G618" s="74"/>
      <c r="H618" s="74"/>
      <c r="I618" s="74"/>
      <c r="J618" s="74"/>
      <c r="K618" s="74"/>
    </row>
    <row r="619">
      <c r="A619" s="74"/>
      <c r="B619" s="74"/>
      <c r="C619" s="74"/>
      <c r="D619" s="74"/>
      <c r="E619" s="74"/>
      <c r="F619" s="74"/>
      <c r="G619" s="74"/>
      <c r="H619" s="74"/>
      <c r="I619" s="74"/>
      <c r="J619" s="74"/>
      <c r="K619" s="74"/>
    </row>
    <row r="620">
      <c r="A620" s="74"/>
      <c r="B620" s="74"/>
      <c r="C620" s="74"/>
      <c r="D620" s="74"/>
      <c r="E620" s="74"/>
      <c r="F620" s="74"/>
      <c r="G620" s="74"/>
      <c r="H620" s="74"/>
      <c r="I620" s="74"/>
      <c r="J620" s="74"/>
      <c r="K620" s="74"/>
    </row>
    <row r="621">
      <c r="A621" s="74"/>
      <c r="B621" s="74"/>
      <c r="C621" s="74"/>
      <c r="D621" s="74"/>
      <c r="E621" s="74"/>
      <c r="F621" s="74"/>
      <c r="G621" s="74"/>
      <c r="H621" s="74"/>
      <c r="I621" s="74"/>
      <c r="J621" s="74"/>
      <c r="K621" s="74"/>
    </row>
    <row r="622">
      <c r="A622" s="74"/>
      <c r="B622" s="74"/>
      <c r="C622" s="74"/>
      <c r="D622" s="74"/>
      <c r="E622" s="74"/>
      <c r="F622" s="74"/>
      <c r="G622" s="74"/>
      <c r="H622" s="74"/>
      <c r="I622" s="74"/>
      <c r="J622" s="74"/>
      <c r="K622" s="74"/>
    </row>
    <row r="623">
      <c r="A623" s="74"/>
      <c r="B623" s="74"/>
      <c r="C623" s="74"/>
      <c r="D623" s="74"/>
      <c r="E623" s="74"/>
      <c r="F623" s="74"/>
      <c r="G623" s="74"/>
      <c r="H623" s="74"/>
      <c r="I623" s="74"/>
      <c r="J623" s="74"/>
      <c r="K623" s="74"/>
    </row>
    <row r="624">
      <c r="A624" s="74"/>
      <c r="B624" s="74"/>
      <c r="C624" s="74"/>
      <c r="D624" s="74"/>
      <c r="E624" s="74"/>
      <c r="F624" s="74"/>
      <c r="G624" s="74"/>
      <c r="H624" s="74"/>
      <c r="I624" s="74"/>
      <c r="J624" s="74"/>
      <c r="K624" s="74"/>
    </row>
    <row r="625">
      <c r="A625" s="74"/>
      <c r="B625" s="74"/>
      <c r="C625" s="74"/>
      <c r="D625" s="74"/>
      <c r="E625" s="74"/>
      <c r="F625" s="74"/>
      <c r="G625" s="74"/>
      <c r="H625" s="74"/>
      <c r="I625" s="74"/>
      <c r="J625" s="74"/>
      <c r="K625" s="74"/>
    </row>
    <row r="626">
      <c r="A626" s="74"/>
      <c r="B626" s="74"/>
      <c r="C626" s="74"/>
      <c r="D626" s="74"/>
      <c r="E626" s="74"/>
      <c r="F626" s="74"/>
      <c r="G626" s="74"/>
      <c r="H626" s="74"/>
      <c r="I626" s="74"/>
      <c r="J626" s="74"/>
      <c r="K626" s="74"/>
    </row>
    <row r="627">
      <c r="A627" s="74"/>
      <c r="B627" s="74"/>
      <c r="C627" s="74"/>
      <c r="D627" s="74"/>
      <c r="E627" s="74"/>
      <c r="F627" s="74"/>
      <c r="G627" s="74"/>
      <c r="H627" s="74"/>
      <c r="I627" s="74"/>
      <c r="J627" s="74"/>
      <c r="K627" s="74"/>
    </row>
    <row r="628">
      <c r="A628" s="74"/>
      <c r="B628" s="74"/>
      <c r="C628" s="74"/>
      <c r="D628" s="74"/>
      <c r="E628" s="74"/>
      <c r="F628" s="74"/>
      <c r="G628" s="74"/>
      <c r="H628" s="74"/>
      <c r="I628" s="74"/>
      <c r="J628" s="74"/>
      <c r="K628" s="74"/>
    </row>
    <row r="629">
      <c r="A629" s="74"/>
      <c r="B629" s="74"/>
      <c r="C629" s="74"/>
      <c r="D629" s="74"/>
      <c r="E629" s="74"/>
      <c r="F629" s="74"/>
      <c r="G629" s="74"/>
      <c r="H629" s="74"/>
      <c r="I629" s="74"/>
      <c r="J629" s="74"/>
      <c r="K629" s="74"/>
    </row>
    <row r="630">
      <c r="A630" s="74"/>
      <c r="B630" s="74"/>
      <c r="C630" s="74"/>
      <c r="D630" s="74"/>
      <c r="E630" s="74"/>
      <c r="F630" s="74"/>
      <c r="G630" s="74"/>
      <c r="H630" s="74"/>
      <c r="I630" s="74"/>
      <c r="J630" s="74"/>
      <c r="K630" s="74"/>
    </row>
    <row r="631">
      <c r="A631" s="74"/>
      <c r="B631" s="74"/>
      <c r="C631" s="74"/>
      <c r="D631" s="74"/>
      <c r="E631" s="74"/>
      <c r="F631" s="74"/>
      <c r="G631" s="74"/>
      <c r="H631" s="74"/>
      <c r="I631" s="74"/>
      <c r="J631" s="74"/>
      <c r="K631" s="74"/>
    </row>
    <row r="632">
      <c r="A632" s="74"/>
      <c r="B632" s="74"/>
      <c r="C632" s="74"/>
      <c r="D632" s="74"/>
      <c r="E632" s="74"/>
      <c r="F632" s="74"/>
      <c r="G632" s="74"/>
      <c r="H632" s="74"/>
      <c r="I632" s="74"/>
      <c r="J632" s="74"/>
      <c r="K632" s="74"/>
    </row>
    <row r="633">
      <c r="A633" s="74"/>
      <c r="B633" s="74"/>
      <c r="C633" s="74"/>
      <c r="D633" s="74"/>
      <c r="E633" s="74"/>
      <c r="F633" s="74"/>
      <c r="G633" s="74"/>
      <c r="H633" s="74"/>
      <c r="I633" s="74"/>
      <c r="J633" s="74"/>
      <c r="K633" s="74"/>
    </row>
    <row r="634">
      <c r="A634" s="74"/>
      <c r="B634" s="74"/>
      <c r="C634" s="74"/>
      <c r="D634" s="74"/>
      <c r="E634" s="74"/>
      <c r="F634" s="74"/>
      <c r="G634" s="74"/>
      <c r="H634" s="74"/>
      <c r="I634" s="74"/>
      <c r="J634" s="74"/>
      <c r="K634" s="74"/>
    </row>
    <row r="635">
      <c r="A635" s="74"/>
      <c r="B635" s="74"/>
      <c r="C635" s="74"/>
      <c r="D635" s="74"/>
      <c r="E635" s="74"/>
      <c r="F635" s="74"/>
      <c r="G635" s="74"/>
      <c r="H635" s="74"/>
      <c r="I635" s="74"/>
      <c r="J635" s="74"/>
      <c r="K635" s="74"/>
    </row>
    <row r="636">
      <c r="A636" s="74"/>
      <c r="B636" s="74"/>
      <c r="C636" s="74"/>
      <c r="D636" s="74"/>
      <c r="E636" s="74"/>
      <c r="F636" s="74"/>
      <c r="G636" s="74"/>
      <c r="H636" s="74"/>
      <c r="I636" s="74"/>
      <c r="J636" s="74"/>
      <c r="K636" s="74"/>
    </row>
    <row r="637">
      <c r="A637" s="74"/>
      <c r="B637" s="74"/>
      <c r="C637" s="74"/>
      <c r="D637" s="74"/>
      <c r="E637" s="74"/>
      <c r="F637" s="74"/>
      <c r="G637" s="74"/>
      <c r="H637" s="74"/>
      <c r="I637" s="74"/>
      <c r="J637" s="74"/>
      <c r="K637" s="74"/>
    </row>
    <row r="638">
      <c r="A638" s="74"/>
      <c r="B638" s="74"/>
      <c r="C638" s="74"/>
      <c r="D638" s="74"/>
      <c r="E638" s="74"/>
      <c r="F638" s="74"/>
      <c r="G638" s="74"/>
      <c r="H638" s="74"/>
      <c r="I638" s="74"/>
      <c r="J638" s="74"/>
      <c r="K638" s="74"/>
    </row>
    <row r="639">
      <c r="A639" s="74"/>
      <c r="B639" s="74"/>
      <c r="C639" s="74"/>
      <c r="D639" s="74"/>
      <c r="E639" s="74"/>
      <c r="F639" s="74"/>
      <c r="G639" s="74"/>
      <c r="H639" s="74"/>
      <c r="I639" s="74"/>
      <c r="J639" s="74"/>
      <c r="K639" s="74"/>
    </row>
    <row r="640">
      <c r="A640" s="74"/>
      <c r="B640" s="74"/>
      <c r="C640" s="74"/>
      <c r="D640" s="74"/>
      <c r="E640" s="74"/>
      <c r="F640" s="74"/>
      <c r="G640" s="74"/>
      <c r="H640" s="74"/>
      <c r="I640" s="74"/>
      <c r="J640" s="74"/>
      <c r="K640" s="74"/>
    </row>
    <row r="641">
      <c r="A641" s="74"/>
      <c r="B641" s="74"/>
      <c r="C641" s="74"/>
      <c r="D641" s="74"/>
      <c r="E641" s="74"/>
      <c r="F641" s="74"/>
      <c r="G641" s="74"/>
      <c r="H641" s="74"/>
      <c r="I641" s="74"/>
      <c r="J641" s="74"/>
      <c r="K641" s="74"/>
    </row>
    <row r="642">
      <c r="A642" s="74"/>
      <c r="B642" s="74"/>
      <c r="C642" s="74"/>
      <c r="D642" s="74"/>
      <c r="E642" s="74"/>
      <c r="F642" s="74"/>
      <c r="G642" s="74"/>
      <c r="H642" s="74"/>
      <c r="I642" s="74"/>
      <c r="J642" s="74"/>
      <c r="K642" s="74"/>
    </row>
    <row r="643">
      <c r="A643" s="74"/>
      <c r="B643" s="74"/>
      <c r="C643" s="74"/>
      <c r="D643" s="74"/>
      <c r="E643" s="74"/>
      <c r="F643" s="74"/>
      <c r="G643" s="74"/>
      <c r="H643" s="74"/>
      <c r="I643" s="74"/>
      <c r="J643" s="74"/>
      <c r="K643" s="74"/>
    </row>
    <row r="644">
      <c r="A644" s="74"/>
      <c r="B644" s="74"/>
      <c r="C644" s="74"/>
      <c r="D644" s="74"/>
      <c r="E644" s="74"/>
      <c r="F644" s="74"/>
      <c r="G644" s="74"/>
      <c r="H644" s="74"/>
      <c r="I644" s="74"/>
      <c r="J644" s="74"/>
      <c r="K644" s="74"/>
    </row>
    <row r="645">
      <c r="A645" s="74"/>
      <c r="B645" s="74"/>
      <c r="C645" s="74"/>
      <c r="D645" s="74"/>
      <c r="E645" s="74"/>
      <c r="F645" s="74"/>
      <c r="G645" s="74"/>
      <c r="H645" s="74"/>
      <c r="I645" s="74"/>
      <c r="J645" s="74"/>
      <c r="K645" s="74"/>
    </row>
    <row r="646">
      <c r="A646" s="74"/>
      <c r="B646" s="74"/>
      <c r="C646" s="74"/>
      <c r="D646" s="74"/>
      <c r="E646" s="74"/>
      <c r="F646" s="74"/>
      <c r="G646" s="74"/>
      <c r="H646" s="74"/>
      <c r="I646" s="74"/>
      <c r="J646" s="74"/>
      <c r="K646" s="74"/>
    </row>
    <row r="647">
      <c r="A647" s="74"/>
      <c r="B647" s="74"/>
      <c r="C647" s="74"/>
      <c r="D647" s="74"/>
      <c r="E647" s="74"/>
      <c r="F647" s="74"/>
      <c r="G647" s="74"/>
      <c r="H647" s="74"/>
      <c r="I647" s="74"/>
      <c r="J647" s="74"/>
      <c r="K647" s="74"/>
    </row>
    <row r="648">
      <c r="A648" s="74"/>
      <c r="B648" s="74"/>
      <c r="C648" s="74"/>
      <c r="D648" s="74"/>
      <c r="E648" s="74"/>
      <c r="F648" s="74"/>
      <c r="G648" s="74"/>
      <c r="H648" s="74"/>
      <c r="I648" s="74"/>
      <c r="J648" s="74"/>
      <c r="K648" s="74"/>
    </row>
    <row r="649">
      <c r="A649" s="74"/>
      <c r="B649" s="74"/>
      <c r="C649" s="74"/>
      <c r="D649" s="74"/>
      <c r="E649" s="74"/>
      <c r="F649" s="74"/>
      <c r="G649" s="74"/>
      <c r="H649" s="74"/>
      <c r="I649" s="74"/>
      <c r="J649" s="74"/>
      <c r="K649" s="74"/>
    </row>
    <row r="650">
      <c r="A650" s="74"/>
      <c r="B650" s="74"/>
      <c r="C650" s="74"/>
      <c r="D650" s="74"/>
      <c r="E650" s="74"/>
      <c r="F650" s="74"/>
      <c r="G650" s="74"/>
      <c r="H650" s="74"/>
      <c r="I650" s="74"/>
      <c r="J650" s="74"/>
      <c r="K650" s="74"/>
    </row>
    <row r="651">
      <c r="A651" s="74"/>
      <c r="B651" s="74"/>
      <c r="C651" s="74"/>
      <c r="D651" s="74"/>
      <c r="E651" s="74"/>
      <c r="F651" s="74"/>
      <c r="G651" s="74"/>
      <c r="H651" s="74"/>
      <c r="I651" s="74"/>
      <c r="J651" s="74"/>
      <c r="K651" s="74"/>
    </row>
    <row r="652">
      <c r="A652" s="74"/>
      <c r="B652" s="74"/>
      <c r="C652" s="74"/>
      <c r="D652" s="74"/>
      <c r="E652" s="74"/>
      <c r="F652" s="74"/>
      <c r="G652" s="74"/>
      <c r="H652" s="74"/>
      <c r="I652" s="74"/>
      <c r="J652" s="74"/>
      <c r="K652" s="74"/>
    </row>
    <row r="653">
      <c r="A653" s="74"/>
      <c r="B653" s="74"/>
      <c r="C653" s="74"/>
      <c r="D653" s="74"/>
      <c r="E653" s="74"/>
      <c r="F653" s="74"/>
      <c r="G653" s="74"/>
      <c r="H653" s="74"/>
      <c r="I653" s="74"/>
      <c r="J653" s="74"/>
      <c r="K653" s="74"/>
    </row>
    <row r="654">
      <c r="A654" s="74"/>
      <c r="B654" s="74"/>
      <c r="C654" s="74"/>
      <c r="D654" s="74"/>
      <c r="E654" s="74"/>
      <c r="F654" s="74"/>
      <c r="G654" s="74"/>
      <c r="H654" s="74"/>
      <c r="I654" s="74"/>
      <c r="J654" s="74"/>
      <c r="K654" s="74"/>
    </row>
    <row r="655">
      <c r="A655" s="74"/>
      <c r="B655" s="74"/>
      <c r="C655" s="74"/>
      <c r="D655" s="74"/>
      <c r="E655" s="74"/>
      <c r="F655" s="74"/>
      <c r="G655" s="74"/>
      <c r="H655" s="74"/>
      <c r="I655" s="74"/>
      <c r="J655" s="74"/>
      <c r="K655" s="74"/>
    </row>
    <row r="656">
      <c r="A656" s="74"/>
      <c r="B656" s="74"/>
      <c r="C656" s="74"/>
      <c r="D656" s="74"/>
      <c r="E656" s="74"/>
      <c r="F656" s="74"/>
      <c r="G656" s="74"/>
      <c r="H656" s="74"/>
      <c r="I656" s="74"/>
      <c r="J656" s="74"/>
      <c r="K656" s="74"/>
    </row>
    <row r="657">
      <c r="A657" s="74"/>
      <c r="B657" s="74"/>
      <c r="C657" s="74"/>
      <c r="D657" s="74"/>
      <c r="E657" s="74"/>
      <c r="F657" s="74"/>
      <c r="G657" s="74"/>
      <c r="H657" s="74"/>
      <c r="I657" s="74"/>
      <c r="J657" s="74"/>
      <c r="K657" s="74"/>
    </row>
    <row r="658">
      <c r="A658" s="74"/>
      <c r="B658" s="74"/>
      <c r="C658" s="74"/>
      <c r="D658" s="74"/>
      <c r="E658" s="74"/>
      <c r="F658" s="74"/>
      <c r="G658" s="74"/>
      <c r="H658" s="74"/>
      <c r="I658" s="74"/>
      <c r="J658" s="74"/>
      <c r="K658" s="74"/>
    </row>
    <row r="659">
      <c r="A659" s="74"/>
      <c r="B659" s="74"/>
      <c r="C659" s="74"/>
      <c r="D659" s="74"/>
      <c r="E659" s="74"/>
      <c r="F659" s="74"/>
      <c r="G659" s="74"/>
      <c r="H659" s="74"/>
      <c r="I659" s="74"/>
      <c r="J659" s="74"/>
      <c r="K659" s="74"/>
    </row>
    <row r="660">
      <c r="A660" s="74"/>
      <c r="B660" s="74"/>
      <c r="C660" s="74"/>
      <c r="D660" s="74"/>
      <c r="E660" s="74"/>
      <c r="F660" s="74"/>
      <c r="G660" s="74"/>
      <c r="H660" s="74"/>
      <c r="I660" s="74"/>
      <c r="J660" s="74"/>
      <c r="K660" s="74"/>
    </row>
    <row r="661">
      <c r="A661" s="74"/>
      <c r="B661" s="74"/>
      <c r="C661" s="74"/>
      <c r="D661" s="74"/>
      <c r="E661" s="74"/>
      <c r="F661" s="74"/>
      <c r="G661" s="74"/>
      <c r="H661" s="74"/>
      <c r="I661" s="74"/>
      <c r="J661" s="74"/>
      <c r="K661" s="74"/>
    </row>
    <row r="662">
      <c r="A662" s="74"/>
      <c r="B662" s="74"/>
      <c r="C662" s="74"/>
      <c r="D662" s="74"/>
      <c r="E662" s="74"/>
      <c r="F662" s="74"/>
      <c r="G662" s="74"/>
      <c r="H662" s="74"/>
      <c r="I662" s="74"/>
      <c r="J662" s="74"/>
      <c r="K662" s="74"/>
    </row>
    <row r="663">
      <c r="A663" s="74"/>
      <c r="B663" s="74"/>
      <c r="C663" s="74"/>
      <c r="D663" s="74"/>
      <c r="E663" s="74"/>
      <c r="F663" s="74"/>
      <c r="G663" s="74"/>
      <c r="H663" s="74"/>
      <c r="I663" s="74"/>
      <c r="J663" s="74"/>
      <c r="K663" s="74"/>
    </row>
    <row r="664">
      <c r="A664" s="74"/>
      <c r="B664" s="74"/>
      <c r="C664" s="74"/>
      <c r="D664" s="74"/>
      <c r="E664" s="74"/>
      <c r="F664" s="74"/>
      <c r="G664" s="74"/>
      <c r="H664" s="74"/>
      <c r="I664" s="74"/>
      <c r="J664" s="74"/>
      <c r="K664" s="74"/>
    </row>
    <row r="665">
      <c r="A665" s="74"/>
      <c r="B665" s="74"/>
      <c r="C665" s="74"/>
      <c r="D665" s="74"/>
      <c r="E665" s="74"/>
      <c r="F665" s="74"/>
      <c r="G665" s="74"/>
      <c r="H665" s="74"/>
      <c r="I665" s="74"/>
      <c r="J665" s="74"/>
      <c r="K665" s="74"/>
    </row>
    <row r="666">
      <c r="A666" s="74"/>
      <c r="B666" s="74"/>
      <c r="C666" s="74"/>
      <c r="D666" s="74"/>
      <c r="E666" s="74"/>
      <c r="F666" s="74"/>
      <c r="G666" s="74"/>
      <c r="H666" s="74"/>
      <c r="I666" s="74"/>
      <c r="J666" s="74"/>
      <c r="K666" s="74"/>
    </row>
    <row r="667">
      <c r="A667" s="74"/>
      <c r="B667" s="74"/>
      <c r="C667" s="74"/>
      <c r="D667" s="74"/>
      <c r="E667" s="74"/>
      <c r="F667" s="74"/>
      <c r="G667" s="74"/>
      <c r="H667" s="74"/>
      <c r="I667" s="74"/>
      <c r="J667" s="74"/>
      <c r="K667" s="74"/>
    </row>
    <row r="668">
      <c r="A668" s="74"/>
      <c r="B668" s="74"/>
      <c r="C668" s="74"/>
      <c r="D668" s="74"/>
      <c r="E668" s="74"/>
      <c r="F668" s="74"/>
      <c r="G668" s="74"/>
      <c r="H668" s="74"/>
      <c r="I668" s="74"/>
      <c r="J668" s="74"/>
      <c r="K668" s="74"/>
    </row>
    <row r="669">
      <c r="A669" s="74"/>
      <c r="B669" s="74"/>
      <c r="C669" s="74"/>
      <c r="D669" s="74"/>
      <c r="E669" s="74"/>
      <c r="F669" s="74"/>
      <c r="G669" s="74"/>
      <c r="H669" s="74"/>
      <c r="I669" s="74"/>
      <c r="J669" s="74"/>
      <c r="K669" s="74"/>
    </row>
    <row r="670">
      <c r="A670" s="74"/>
      <c r="B670" s="74"/>
      <c r="C670" s="74"/>
      <c r="D670" s="74"/>
      <c r="E670" s="74"/>
      <c r="F670" s="74"/>
      <c r="G670" s="74"/>
      <c r="H670" s="74"/>
      <c r="I670" s="74"/>
      <c r="J670" s="74"/>
      <c r="K670" s="74"/>
    </row>
    <row r="671">
      <c r="A671" s="74"/>
      <c r="B671" s="74"/>
      <c r="C671" s="74"/>
      <c r="D671" s="74"/>
      <c r="E671" s="74"/>
      <c r="F671" s="74"/>
      <c r="G671" s="74"/>
      <c r="H671" s="74"/>
      <c r="I671" s="74"/>
      <c r="J671" s="74"/>
      <c r="K671" s="74"/>
    </row>
    <row r="672">
      <c r="A672" s="74"/>
      <c r="B672" s="74"/>
      <c r="C672" s="74"/>
      <c r="D672" s="74"/>
      <c r="E672" s="74"/>
      <c r="F672" s="74"/>
      <c r="G672" s="74"/>
      <c r="H672" s="74"/>
      <c r="I672" s="74"/>
      <c r="J672" s="74"/>
      <c r="K672" s="74"/>
    </row>
    <row r="673">
      <c r="A673" s="74"/>
      <c r="B673" s="74"/>
      <c r="C673" s="74"/>
      <c r="D673" s="74"/>
      <c r="E673" s="74"/>
      <c r="F673" s="74"/>
      <c r="G673" s="74"/>
      <c r="H673" s="74"/>
      <c r="I673" s="74"/>
      <c r="J673" s="74"/>
      <c r="K673" s="74"/>
    </row>
    <row r="674">
      <c r="A674" s="74"/>
      <c r="B674" s="74"/>
      <c r="C674" s="74"/>
      <c r="D674" s="74"/>
      <c r="E674" s="74"/>
      <c r="F674" s="74"/>
      <c r="G674" s="74"/>
      <c r="H674" s="74"/>
      <c r="I674" s="74"/>
      <c r="J674" s="74"/>
      <c r="K674" s="74"/>
    </row>
    <row r="675">
      <c r="A675" s="74"/>
      <c r="B675" s="74"/>
      <c r="C675" s="74"/>
      <c r="D675" s="74"/>
      <c r="E675" s="74"/>
      <c r="F675" s="74"/>
      <c r="G675" s="74"/>
      <c r="H675" s="74"/>
      <c r="I675" s="74"/>
      <c r="J675" s="74"/>
      <c r="K675" s="74"/>
    </row>
    <row r="676">
      <c r="A676" s="74"/>
      <c r="B676" s="74"/>
      <c r="C676" s="74"/>
      <c r="D676" s="74"/>
      <c r="E676" s="74"/>
      <c r="F676" s="74"/>
      <c r="G676" s="74"/>
      <c r="H676" s="74"/>
      <c r="I676" s="74"/>
      <c r="J676" s="74"/>
      <c r="K676" s="74"/>
    </row>
    <row r="677">
      <c r="A677" s="74"/>
      <c r="B677" s="74"/>
      <c r="C677" s="74"/>
      <c r="D677" s="74"/>
      <c r="E677" s="74"/>
      <c r="F677" s="74"/>
      <c r="G677" s="74"/>
      <c r="H677" s="74"/>
      <c r="I677" s="74"/>
      <c r="J677" s="74"/>
      <c r="K677" s="74"/>
    </row>
    <row r="678">
      <c r="A678" s="74"/>
      <c r="B678" s="74"/>
      <c r="C678" s="74"/>
      <c r="D678" s="74"/>
      <c r="E678" s="74"/>
      <c r="F678" s="74"/>
      <c r="G678" s="74"/>
      <c r="H678" s="74"/>
      <c r="I678" s="74"/>
      <c r="J678" s="74"/>
      <c r="K678" s="74"/>
    </row>
    <row r="679">
      <c r="A679" s="74"/>
      <c r="B679" s="74"/>
      <c r="C679" s="74"/>
      <c r="D679" s="74"/>
      <c r="E679" s="74"/>
      <c r="F679" s="74"/>
      <c r="G679" s="74"/>
      <c r="H679" s="74"/>
      <c r="I679" s="74"/>
      <c r="J679" s="74"/>
      <c r="K679" s="74"/>
    </row>
    <row r="680">
      <c r="A680" s="74"/>
      <c r="B680" s="74"/>
      <c r="C680" s="74"/>
      <c r="D680" s="74"/>
      <c r="E680" s="74"/>
      <c r="F680" s="74"/>
      <c r="G680" s="74"/>
      <c r="H680" s="74"/>
      <c r="I680" s="74"/>
      <c r="J680" s="74"/>
      <c r="K680" s="74"/>
    </row>
    <row r="681">
      <c r="A681" s="74"/>
      <c r="B681" s="74"/>
      <c r="C681" s="74"/>
      <c r="D681" s="74"/>
      <c r="E681" s="74"/>
      <c r="F681" s="74"/>
      <c r="G681" s="74"/>
      <c r="H681" s="74"/>
      <c r="I681" s="74"/>
      <c r="J681" s="74"/>
      <c r="K681" s="74"/>
    </row>
    <row r="682">
      <c r="A682" s="74"/>
      <c r="B682" s="74"/>
      <c r="C682" s="74"/>
      <c r="D682" s="74"/>
      <c r="E682" s="74"/>
      <c r="F682" s="74"/>
      <c r="G682" s="74"/>
      <c r="H682" s="74"/>
      <c r="I682" s="74"/>
      <c r="J682" s="74"/>
      <c r="K682" s="74"/>
    </row>
    <row r="683">
      <c r="A683" s="74"/>
      <c r="B683" s="74"/>
      <c r="C683" s="74"/>
      <c r="D683" s="74"/>
      <c r="E683" s="74"/>
      <c r="F683" s="74"/>
      <c r="G683" s="74"/>
      <c r="H683" s="74"/>
      <c r="I683" s="74"/>
      <c r="J683" s="74"/>
      <c r="K683" s="74"/>
    </row>
    <row r="684">
      <c r="A684" s="74"/>
      <c r="B684" s="74"/>
      <c r="C684" s="74"/>
      <c r="D684" s="74"/>
      <c r="E684" s="74"/>
      <c r="F684" s="74"/>
      <c r="G684" s="74"/>
      <c r="H684" s="74"/>
      <c r="I684" s="74"/>
      <c r="J684" s="74"/>
      <c r="K684" s="74"/>
    </row>
    <row r="685">
      <c r="A685" s="74"/>
      <c r="B685" s="74"/>
      <c r="C685" s="74"/>
      <c r="D685" s="74"/>
      <c r="E685" s="74"/>
      <c r="F685" s="74"/>
      <c r="G685" s="74"/>
      <c r="H685" s="74"/>
      <c r="I685" s="74"/>
      <c r="J685" s="74"/>
      <c r="K685" s="74"/>
    </row>
    <row r="686">
      <c r="A686" s="74"/>
      <c r="B686" s="74"/>
      <c r="C686" s="74"/>
      <c r="D686" s="74"/>
      <c r="E686" s="74"/>
      <c r="F686" s="74"/>
      <c r="G686" s="74"/>
      <c r="H686" s="74"/>
      <c r="I686" s="74"/>
      <c r="J686" s="74"/>
      <c r="K686" s="74"/>
    </row>
    <row r="687">
      <c r="A687" s="74"/>
      <c r="B687" s="74"/>
      <c r="C687" s="74"/>
      <c r="D687" s="74"/>
      <c r="E687" s="74"/>
      <c r="F687" s="74"/>
      <c r="G687" s="74"/>
      <c r="H687" s="74"/>
      <c r="I687" s="74"/>
      <c r="J687" s="74"/>
      <c r="K687" s="74"/>
    </row>
    <row r="688">
      <c r="A688" s="74"/>
      <c r="B688" s="74"/>
      <c r="C688" s="74"/>
      <c r="D688" s="74"/>
      <c r="E688" s="74"/>
      <c r="F688" s="74"/>
      <c r="G688" s="74"/>
      <c r="H688" s="74"/>
      <c r="I688" s="74"/>
      <c r="J688" s="74"/>
      <c r="K688" s="74"/>
    </row>
    <row r="689">
      <c r="A689" s="74"/>
      <c r="B689" s="74"/>
      <c r="C689" s="74"/>
      <c r="D689" s="74"/>
      <c r="E689" s="74"/>
      <c r="F689" s="74"/>
      <c r="G689" s="74"/>
      <c r="H689" s="74"/>
      <c r="I689" s="74"/>
      <c r="J689" s="74"/>
      <c r="K689" s="74"/>
    </row>
    <row r="690">
      <c r="A690" s="74"/>
      <c r="B690" s="74"/>
      <c r="C690" s="74"/>
      <c r="D690" s="74"/>
      <c r="E690" s="74"/>
      <c r="F690" s="74"/>
      <c r="G690" s="74"/>
      <c r="H690" s="74"/>
      <c r="I690" s="74"/>
      <c r="J690" s="74"/>
      <c r="K690" s="74"/>
    </row>
    <row r="691">
      <c r="A691" s="74"/>
      <c r="B691" s="74"/>
      <c r="C691" s="74"/>
      <c r="D691" s="74"/>
      <c r="E691" s="74"/>
      <c r="F691" s="74"/>
      <c r="G691" s="74"/>
      <c r="H691" s="74"/>
      <c r="I691" s="74"/>
      <c r="J691" s="74"/>
      <c r="K691" s="74"/>
    </row>
    <row r="692">
      <c r="A692" s="74"/>
      <c r="B692" s="74"/>
      <c r="C692" s="74"/>
      <c r="D692" s="74"/>
      <c r="E692" s="74"/>
      <c r="F692" s="74"/>
      <c r="G692" s="74"/>
      <c r="H692" s="74"/>
      <c r="I692" s="74"/>
      <c r="J692" s="74"/>
      <c r="K692" s="74"/>
    </row>
    <row r="693">
      <c r="A693" s="74"/>
      <c r="B693" s="74"/>
      <c r="C693" s="74"/>
      <c r="D693" s="74"/>
      <c r="E693" s="74"/>
      <c r="F693" s="74"/>
      <c r="G693" s="74"/>
      <c r="H693" s="74"/>
      <c r="I693" s="74"/>
      <c r="J693" s="74"/>
      <c r="K693" s="74"/>
    </row>
    <row r="694">
      <c r="A694" s="74"/>
      <c r="B694" s="74"/>
      <c r="C694" s="74"/>
      <c r="D694" s="74"/>
      <c r="E694" s="74"/>
      <c r="F694" s="74"/>
      <c r="G694" s="74"/>
      <c r="H694" s="74"/>
      <c r="I694" s="74"/>
      <c r="J694" s="74"/>
      <c r="K694" s="74"/>
    </row>
    <row r="695">
      <c r="A695" s="74"/>
      <c r="B695" s="74"/>
      <c r="C695" s="74"/>
      <c r="D695" s="74"/>
      <c r="E695" s="74"/>
      <c r="F695" s="74"/>
      <c r="G695" s="74"/>
      <c r="H695" s="74"/>
      <c r="I695" s="74"/>
      <c r="J695" s="74"/>
      <c r="K695" s="74"/>
    </row>
    <row r="696">
      <c r="A696" s="74"/>
      <c r="B696" s="74"/>
      <c r="C696" s="74"/>
      <c r="D696" s="74"/>
      <c r="E696" s="74"/>
      <c r="F696" s="74"/>
      <c r="G696" s="74"/>
      <c r="H696" s="74"/>
      <c r="I696" s="74"/>
      <c r="J696" s="74"/>
      <c r="K696" s="74"/>
    </row>
    <row r="697">
      <c r="A697" s="74"/>
      <c r="B697" s="74"/>
      <c r="C697" s="74"/>
      <c r="D697" s="74"/>
      <c r="E697" s="74"/>
      <c r="F697" s="74"/>
      <c r="G697" s="74"/>
      <c r="H697" s="74"/>
      <c r="I697" s="74"/>
      <c r="J697" s="74"/>
      <c r="K697" s="74"/>
    </row>
    <row r="698">
      <c r="A698" s="74"/>
      <c r="B698" s="74"/>
      <c r="C698" s="74"/>
      <c r="D698" s="74"/>
      <c r="E698" s="74"/>
      <c r="F698" s="74"/>
      <c r="G698" s="74"/>
      <c r="H698" s="74"/>
      <c r="I698" s="74"/>
      <c r="J698" s="74"/>
      <c r="K698" s="74"/>
    </row>
    <row r="699">
      <c r="A699" s="74"/>
      <c r="B699" s="74"/>
      <c r="C699" s="74"/>
      <c r="D699" s="74"/>
      <c r="E699" s="74"/>
      <c r="F699" s="74"/>
      <c r="G699" s="74"/>
      <c r="H699" s="74"/>
      <c r="I699" s="74"/>
      <c r="J699" s="74"/>
      <c r="K699" s="74"/>
    </row>
    <row r="700">
      <c r="A700" s="74"/>
      <c r="B700" s="74"/>
      <c r="C700" s="74"/>
      <c r="D700" s="74"/>
      <c r="E700" s="74"/>
      <c r="F700" s="74"/>
      <c r="G700" s="74"/>
      <c r="H700" s="74"/>
      <c r="I700" s="74"/>
      <c r="J700" s="74"/>
      <c r="K700" s="74"/>
    </row>
    <row r="701">
      <c r="A701" s="74"/>
      <c r="B701" s="74"/>
      <c r="C701" s="74"/>
      <c r="D701" s="74"/>
      <c r="E701" s="74"/>
      <c r="F701" s="74"/>
      <c r="G701" s="74"/>
      <c r="H701" s="74"/>
      <c r="I701" s="74"/>
      <c r="J701" s="74"/>
      <c r="K701" s="74"/>
    </row>
    <row r="702">
      <c r="A702" s="74"/>
      <c r="B702" s="74"/>
      <c r="C702" s="74"/>
      <c r="D702" s="74"/>
      <c r="E702" s="74"/>
      <c r="F702" s="74"/>
      <c r="G702" s="74"/>
      <c r="H702" s="74"/>
      <c r="I702" s="74"/>
      <c r="J702" s="74"/>
      <c r="K702" s="74"/>
    </row>
    <row r="703">
      <c r="A703" s="74"/>
      <c r="B703" s="74"/>
      <c r="C703" s="74"/>
      <c r="D703" s="74"/>
      <c r="E703" s="74"/>
      <c r="F703" s="74"/>
      <c r="G703" s="74"/>
      <c r="H703" s="74"/>
      <c r="I703" s="74"/>
      <c r="J703" s="74"/>
      <c r="K703" s="74"/>
    </row>
    <row r="704">
      <c r="A704" s="74"/>
      <c r="B704" s="74"/>
      <c r="C704" s="74"/>
      <c r="D704" s="74"/>
      <c r="E704" s="74"/>
      <c r="F704" s="74"/>
      <c r="G704" s="74"/>
      <c r="H704" s="74"/>
      <c r="I704" s="74"/>
      <c r="J704" s="74"/>
      <c r="K704" s="74"/>
    </row>
    <row r="705">
      <c r="A705" s="74"/>
      <c r="B705" s="74"/>
      <c r="C705" s="74"/>
      <c r="D705" s="74"/>
      <c r="E705" s="74"/>
      <c r="F705" s="74"/>
      <c r="G705" s="74"/>
      <c r="H705" s="74"/>
      <c r="I705" s="74"/>
      <c r="J705" s="74"/>
      <c r="K705" s="74"/>
    </row>
    <row r="706">
      <c r="A706" s="74"/>
      <c r="B706" s="74"/>
      <c r="C706" s="74"/>
      <c r="D706" s="74"/>
      <c r="E706" s="74"/>
      <c r="F706" s="74"/>
      <c r="G706" s="74"/>
      <c r="H706" s="74"/>
      <c r="I706" s="74"/>
      <c r="J706" s="74"/>
      <c r="K706" s="74"/>
    </row>
    <row r="707">
      <c r="A707" s="74"/>
      <c r="B707" s="74"/>
      <c r="C707" s="74"/>
      <c r="D707" s="74"/>
      <c r="E707" s="74"/>
      <c r="F707" s="74"/>
      <c r="G707" s="74"/>
      <c r="H707" s="74"/>
      <c r="I707" s="74"/>
      <c r="J707" s="74"/>
      <c r="K707" s="74"/>
    </row>
    <row r="708">
      <c r="A708" s="74"/>
      <c r="B708" s="74"/>
      <c r="C708" s="74"/>
      <c r="D708" s="74"/>
      <c r="E708" s="74"/>
      <c r="F708" s="74"/>
      <c r="G708" s="74"/>
      <c r="H708" s="74"/>
      <c r="I708" s="74"/>
      <c r="J708" s="74"/>
      <c r="K708" s="74"/>
    </row>
    <row r="709">
      <c r="A709" s="74"/>
      <c r="B709" s="74"/>
      <c r="C709" s="74"/>
      <c r="D709" s="74"/>
      <c r="E709" s="74"/>
      <c r="F709" s="74"/>
      <c r="G709" s="74"/>
      <c r="H709" s="74"/>
      <c r="I709" s="74"/>
      <c r="J709" s="74"/>
      <c r="K709" s="74"/>
    </row>
    <row r="710">
      <c r="A710" s="74"/>
      <c r="B710" s="74"/>
      <c r="C710" s="74"/>
      <c r="D710" s="74"/>
      <c r="E710" s="74"/>
      <c r="F710" s="74"/>
      <c r="G710" s="74"/>
      <c r="H710" s="74"/>
      <c r="I710" s="74"/>
      <c r="J710" s="74"/>
      <c r="K710" s="74"/>
    </row>
    <row r="711">
      <c r="A711" s="74"/>
      <c r="B711" s="74"/>
      <c r="C711" s="74"/>
      <c r="D711" s="74"/>
      <c r="E711" s="74"/>
      <c r="F711" s="74"/>
      <c r="G711" s="74"/>
      <c r="H711" s="74"/>
      <c r="I711" s="74"/>
      <c r="J711" s="74"/>
      <c r="K711" s="74"/>
    </row>
    <row r="712">
      <c r="A712" s="74"/>
      <c r="B712" s="74"/>
      <c r="C712" s="74"/>
      <c r="D712" s="74"/>
      <c r="E712" s="74"/>
      <c r="F712" s="74"/>
      <c r="G712" s="74"/>
      <c r="H712" s="74"/>
      <c r="I712" s="74"/>
      <c r="J712" s="74"/>
      <c r="K712" s="74"/>
    </row>
    <row r="713">
      <c r="A713" s="74"/>
      <c r="B713" s="74"/>
      <c r="C713" s="74"/>
      <c r="D713" s="74"/>
      <c r="E713" s="74"/>
      <c r="F713" s="74"/>
      <c r="G713" s="74"/>
      <c r="H713" s="74"/>
      <c r="I713" s="74"/>
      <c r="J713" s="74"/>
      <c r="K713" s="74"/>
    </row>
    <row r="714">
      <c r="A714" s="74"/>
      <c r="B714" s="74"/>
      <c r="C714" s="74"/>
      <c r="D714" s="74"/>
      <c r="E714" s="74"/>
      <c r="F714" s="74"/>
      <c r="G714" s="74"/>
      <c r="H714" s="74"/>
      <c r="I714" s="74"/>
      <c r="J714" s="74"/>
      <c r="K714" s="74"/>
    </row>
    <row r="715">
      <c r="A715" s="74"/>
      <c r="B715" s="74"/>
      <c r="C715" s="74"/>
      <c r="D715" s="74"/>
      <c r="E715" s="74"/>
      <c r="F715" s="74"/>
      <c r="G715" s="74"/>
      <c r="H715" s="74"/>
      <c r="I715" s="74"/>
      <c r="J715" s="74"/>
      <c r="K715" s="74"/>
    </row>
    <row r="716">
      <c r="A716" s="74"/>
      <c r="B716" s="74"/>
      <c r="C716" s="74"/>
      <c r="D716" s="74"/>
      <c r="E716" s="74"/>
      <c r="F716" s="74"/>
      <c r="G716" s="74"/>
      <c r="H716" s="74"/>
      <c r="I716" s="74"/>
      <c r="J716" s="74"/>
      <c r="K716" s="74"/>
    </row>
    <row r="717">
      <c r="A717" s="74"/>
      <c r="B717" s="74"/>
      <c r="C717" s="74"/>
      <c r="D717" s="74"/>
      <c r="E717" s="74"/>
      <c r="F717" s="74"/>
      <c r="G717" s="74"/>
      <c r="H717" s="74"/>
      <c r="I717" s="74"/>
      <c r="J717" s="74"/>
      <c r="K717" s="74"/>
    </row>
    <row r="718">
      <c r="A718" s="74"/>
      <c r="B718" s="74"/>
      <c r="C718" s="74"/>
      <c r="D718" s="74"/>
      <c r="E718" s="74"/>
      <c r="F718" s="74"/>
      <c r="G718" s="74"/>
      <c r="H718" s="74"/>
      <c r="I718" s="74"/>
      <c r="J718" s="74"/>
      <c r="K718" s="74"/>
    </row>
    <row r="719">
      <c r="A719" s="74"/>
      <c r="B719" s="74"/>
      <c r="C719" s="74"/>
      <c r="D719" s="74"/>
      <c r="E719" s="74"/>
      <c r="F719" s="74"/>
      <c r="G719" s="74"/>
      <c r="H719" s="74"/>
      <c r="I719" s="74"/>
      <c r="J719" s="74"/>
      <c r="K719" s="74"/>
    </row>
    <row r="720">
      <c r="A720" s="74"/>
      <c r="B720" s="74"/>
      <c r="C720" s="74"/>
      <c r="D720" s="74"/>
      <c r="E720" s="74"/>
      <c r="F720" s="74"/>
      <c r="G720" s="74"/>
      <c r="H720" s="74"/>
      <c r="I720" s="74"/>
      <c r="J720" s="74"/>
      <c r="K720" s="74"/>
    </row>
    <row r="721">
      <c r="A721" s="74"/>
      <c r="B721" s="74"/>
      <c r="C721" s="74"/>
      <c r="D721" s="74"/>
      <c r="E721" s="74"/>
      <c r="F721" s="74"/>
      <c r="G721" s="74"/>
      <c r="H721" s="74"/>
      <c r="I721" s="74"/>
      <c r="J721" s="74"/>
      <c r="K721" s="74"/>
    </row>
    <row r="722">
      <c r="A722" s="74"/>
      <c r="B722" s="74"/>
      <c r="C722" s="74"/>
      <c r="D722" s="74"/>
      <c r="E722" s="74"/>
      <c r="F722" s="74"/>
      <c r="G722" s="74"/>
      <c r="H722" s="74"/>
      <c r="I722" s="74"/>
      <c r="J722" s="74"/>
      <c r="K722" s="74"/>
    </row>
    <row r="723">
      <c r="A723" s="74"/>
      <c r="B723" s="74"/>
      <c r="C723" s="74"/>
      <c r="D723" s="74"/>
      <c r="E723" s="74"/>
      <c r="F723" s="74"/>
      <c r="G723" s="74"/>
      <c r="H723" s="74"/>
      <c r="I723" s="74"/>
      <c r="J723" s="74"/>
      <c r="K723" s="74"/>
    </row>
    <row r="724">
      <c r="A724" s="74"/>
      <c r="B724" s="74"/>
      <c r="C724" s="74"/>
      <c r="D724" s="74"/>
      <c r="E724" s="74"/>
      <c r="F724" s="74"/>
      <c r="G724" s="74"/>
      <c r="H724" s="74"/>
      <c r="I724" s="74"/>
      <c r="J724" s="74"/>
      <c r="K724" s="74"/>
    </row>
    <row r="725">
      <c r="A725" s="74"/>
      <c r="B725" s="74"/>
      <c r="C725" s="74"/>
      <c r="D725" s="74"/>
      <c r="E725" s="74"/>
      <c r="F725" s="74"/>
      <c r="G725" s="74"/>
      <c r="H725" s="74"/>
      <c r="I725" s="74"/>
      <c r="J725" s="74"/>
      <c r="K725" s="74"/>
    </row>
    <row r="726">
      <c r="A726" s="74"/>
      <c r="B726" s="74"/>
      <c r="C726" s="74"/>
      <c r="D726" s="74"/>
      <c r="E726" s="74"/>
      <c r="F726" s="74"/>
      <c r="G726" s="74"/>
      <c r="H726" s="74"/>
      <c r="I726" s="74"/>
      <c r="J726" s="74"/>
      <c r="K726" s="74"/>
    </row>
    <row r="727">
      <c r="A727" s="74"/>
      <c r="B727" s="74"/>
      <c r="C727" s="74"/>
      <c r="D727" s="74"/>
      <c r="E727" s="74"/>
      <c r="F727" s="74"/>
      <c r="G727" s="74"/>
      <c r="H727" s="74"/>
      <c r="I727" s="74"/>
      <c r="J727" s="74"/>
      <c r="K727" s="74"/>
    </row>
    <row r="728">
      <c r="A728" s="74"/>
      <c r="B728" s="74"/>
      <c r="C728" s="74"/>
      <c r="D728" s="74"/>
      <c r="E728" s="74"/>
      <c r="F728" s="74"/>
      <c r="G728" s="74"/>
      <c r="H728" s="74"/>
      <c r="I728" s="74"/>
      <c r="J728" s="74"/>
      <c r="K728" s="74"/>
    </row>
    <row r="729">
      <c r="A729" s="74"/>
      <c r="B729" s="74"/>
      <c r="C729" s="74"/>
      <c r="D729" s="74"/>
      <c r="E729" s="74"/>
      <c r="F729" s="74"/>
      <c r="G729" s="74"/>
      <c r="H729" s="74"/>
      <c r="I729" s="74"/>
      <c r="J729" s="74"/>
      <c r="K729" s="74"/>
    </row>
    <row r="730">
      <c r="A730" s="74"/>
      <c r="B730" s="74"/>
      <c r="C730" s="74"/>
      <c r="D730" s="74"/>
      <c r="E730" s="74"/>
      <c r="F730" s="74"/>
      <c r="G730" s="74"/>
      <c r="H730" s="74"/>
      <c r="I730" s="74"/>
      <c r="J730" s="74"/>
      <c r="K730" s="74"/>
    </row>
    <row r="731">
      <c r="A731" s="74"/>
      <c r="B731" s="74"/>
      <c r="C731" s="74"/>
      <c r="D731" s="74"/>
      <c r="E731" s="74"/>
      <c r="F731" s="74"/>
      <c r="G731" s="74"/>
      <c r="H731" s="74"/>
      <c r="I731" s="74"/>
      <c r="J731" s="74"/>
      <c r="K731" s="74"/>
    </row>
    <row r="732">
      <c r="A732" s="74"/>
      <c r="B732" s="74"/>
      <c r="C732" s="74"/>
      <c r="D732" s="74"/>
      <c r="E732" s="74"/>
      <c r="F732" s="74"/>
      <c r="G732" s="74"/>
      <c r="H732" s="74"/>
      <c r="I732" s="74"/>
      <c r="J732" s="74"/>
      <c r="K732" s="74"/>
    </row>
    <row r="733">
      <c r="A733" s="74"/>
      <c r="B733" s="74"/>
      <c r="C733" s="74"/>
      <c r="D733" s="74"/>
      <c r="E733" s="74"/>
      <c r="F733" s="74"/>
      <c r="G733" s="74"/>
      <c r="H733" s="74"/>
      <c r="I733" s="74"/>
      <c r="J733" s="74"/>
      <c r="K733" s="74"/>
    </row>
    <row r="734">
      <c r="A734" s="74"/>
      <c r="B734" s="74"/>
      <c r="C734" s="74"/>
      <c r="D734" s="74"/>
      <c r="E734" s="74"/>
      <c r="F734" s="74"/>
      <c r="G734" s="74"/>
      <c r="H734" s="74"/>
      <c r="I734" s="74"/>
      <c r="J734" s="74"/>
      <c r="K734" s="74"/>
    </row>
    <row r="735">
      <c r="A735" s="74"/>
      <c r="B735" s="74"/>
      <c r="C735" s="74"/>
      <c r="D735" s="74"/>
      <c r="E735" s="74"/>
      <c r="F735" s="74"/>
      <c r="G735" s="74"/>
      <c r="H735" s="74"/>
      <c r="I735" s="74"/>
      <c r="J735" s="74"/>
      <c r="K735" s="74"/>
    </row>
    <row r="736">
      <c r="A736" s="74"/>
      <c r="B736" s="74"/>
      <c r="C736" s="74"/>
      <c r="D736" s="74"/>
      <c r="E736" s="74"/>
      <c r="F736" s="74"/>
      <c r="G736" s="74"/>
      <c r="H736" s="74"/>
      <c r="I736" s="74"/>
      <c r="J736" s="74"/>
      <c r="K736" s="74"/>
    </row>
    <row r="737">
      <c r="A737" s="74"/>
      <c r="B737" s="74"/>
      <c r="C737" s="74"/>
      <c r="D737" s="74"/>
      <c r="E737" s="74"/>
      <c r="F737" s="74"/>
      <c r="G737" s="74"/>
      <c r="H737" s="74"/>
      <c r="I737" s="74"/>
      <c r="J737" s="74"/>
      <c r="K737" s="74"/>
    </row>
    <row r="738">
      <c r="A738" s="74"/>
      <c r="B738" s="74"/>
      <c r="C738" s="74"/>
      <c r="D738" s="74"/>
      <c r="E738" s="74"/>
      <c r="F738" s="74"/>
      <c r="G738" s="74"/>
      <c r="H738" s="74"/>
      <c r="I738" s="74"/>
      <c r="J738" s="74"/>
      <c r="K738" s="74"/>
    </row>
    <row r="739">
      <c r="A739" s="74"/>
      <c r="B739" s="74"/>
      <c r="C739" s="74"/>
      <c r="D739" s="74"/>
      <c r="E739" s="74"/>
      <c r="F739" s="74"/>
      <c r="G739" s="74"/>
      <c r="H739" s="74"/>
      <c r="I739" s="74"/>
      <c r="J739" s="74"/>
      <c r="K739" s="74"/>
    </row>
    <row r="740">
      <c r="A740" s="74"/>
      <c r="B740" s="74"/>
      <c r="C740" s="74"/>
      <c r="D740" s="74"/>
      <c r="E740" s="74"/>
      <c r="F740" s="74"/>
      <c r="G740" s="74"/>
      <c r="H740" s="74"/>
      <c r="I740" s="74"/>
      <c r="J740" s="74"/>
      <c r="K740" s="74"/>
    </row>
    <row r="741">
      <c r="A741" s="74"/>
      <c r="B741" s="74"/>
      <c r="C741" s="74"/>
      <c r="D741" s="74"/>
      <c r="E741" s="74"/>
      <c r="F741" s="74"/>
      <c r="G741" s="74"/>
      <c r="H741" s="74"/>
      <c r="I741" s="74"/>
      <c r="J741" s="74"/>
      <c r="K741" s="74"/>
    </row>
    <row r="742">
      <c r="A742" s="74"/>
      <c r="B742" s="74"/>
      <c r="C742" s="74"/>
      <c r="D742" s="74"/>
      <c r="E742" s="74"/>
      <c r="F742" s="74"/>
      <c r="G742" s="74"/>
      <c r="H742" s="74"/>
      <c r="I742" s="74"/>
      <c r="J742" s="74"/>
      <c r="K742" s="74"/>
    </row>
    <row r="743">
      <c r="A743" s="74"/>
      <c r="B743" s="74"/>
      <c r="C743" s="74"/>
      <c r="D743" s="74"/>
      <c r="E743" s="74"/>
      <c r="F743" s="74"/>
      <c r="G743" s="74"/>
      <c r="H743" s="74"/>
      <c r="I743" s="74"/>
      <c r="J743" s="74"/>
      <c r="K743" s="74"/>
    </row>
    <row r="744">
      <c r="A744" s="74"/>
      <c r="B744" s="74"/>
      <c r="C744" s="74"/>
      <c r="D744" s="74"/>
      <c r="E744" s="74"/>
      <c r="F744" s="74"/>
      <c r="G744" s="74"/>
      <c r="H744" s="74"/>
      <c r="I744" s="74"/>
      <c r="J744" s="74"/>
      <c r="K744" s="74"/>
    </row>
    <row r="745">
      <c r="A745" s="74"/>
      <c r="B745" s="74"/>
      <c r="C745" s="74"/>
      <c r="D745" s="74"/>
      <c r="E745" s="74"/>
      <c r="F745" s="74"/>
      <c r="G745" s="74"/>
      <c r="H745" s="74"/>
      <c r="I745" s="74"/>
      <c r="J745" s="74"/>
      <c r="K745" s="74"/>
    </row>
    <row r="746">
      <c r="A746" s="74"/>
      <c r="B746" s="74"/>
      <c r="C746" s="74"/>
      <c r="D746" s="74"/>
      <c r="E746" s="74"/>
      <c r="F746" s="74"/>
      <c r="G746" s="74"/>
      <c r="H746" s="74"/>
      <c r="I746" s="74"/>
      <c r="J746" s="74"/>
      <c r="K746" s="74"/>
    </row>
    <row r="747">
      <c r="A747" s="74"/>
      <c r="B747" s="74"/>
      <c r="C747" s="74"/>
      <c r="D747" s="74"/>
      <c r="E747" s="74"/>
      <c r="F747" s="74"/>
      <c r="G747" s="74"/>
      <c r="H747" s="74"/>
      <c r="I747" s="74"/>
      <c r="J747" s="74"/>
      <c r="K747" s="74"/>
    </row>
    <row r="748">
      <c r="A748" s="74"/>
      <c r="B748" s="74"/>
      <c r="C748" s="74"/>
      <c r="D748" s="74"/>
      <c r="E748" s="74"/>
      <c r="F748" s="74"/>
      <c r="G748" s="74"/>
      <c r="H748" s="74"/>
      <c r="I748" s="74"/>
      <c r="J748" s="74"/>
      <c r="K748" s="74"/>
    </row>
    <row r="749">
      <c r="A749" s="74"/>
      <c r="B749" s="74"/>
      <c r="C749" s="74"/>
      <c r="D749" s="74"/>
      <c r="E749" s="74"/>
      <c r="F749" s="74"/>
      <c r="G749" s="74"/>
      <c r="H749" s="74"/>
      <c r="I749" s="74"/>
      <c r="J749" s="74"/>
      <c r="K749" s="74"/>
    </row>
    <row r="750">
      <c r="A750" s="74"/>
      <c r="B750" s="74"/>
      <c r="C750" s="74"/>
      <c r="D750" s="74"/>
      <c r="E750" s="74"/>
      <c r="F750" s="74"/>
      <c r="G750" s="74"/>
      <c r="H750" s="74"/>
      <c r="I750" s="74"/>
      <c r="J750" s="74"/>
      <c r="K750" s="74"/>
    </row>
    <row r="751">
      <c r="A751" s="74"/>
      <c r="B751" s="74"/>
      <c r="C751" s="74"/>
      <c r="D751" s="74"/>
      <c r="E751" s="74"/>
      <c r="F751" s="74"/>
      <c r="G751" s="74"/>
      <c r="H751" s="74"/>
      <c r="I751" s="74"/>
      <c r="J751" s="74"/>
      <c r="K751" s="74"/>
    </row>
    <row r="752">
      <c r="A752" s="74"/>
      <c r="B752" s="74"/>
      <c r="C752" s="74"/>
      <c r="D752" s="74"/>
      <c r="E752" s="74"/>
      <c r="F752" s="74"/>
      <c r="G752" s="74"/>
      <c r="H752" s="74"/>
      <c r="I752" s="74"/>
      <c r="J752" s="74"/>
      <c r="K752" s="74"/>
    </row>
    <row r="753">
      <c r="A753" s="74"/>
      <c r="B753" s="74"/>
      <c r="C753" s="74"/>
      <c r="D753" s="74"/>
      <c r="E753" s="74"/>
      <c r="F753" s="74"/>
      <c r="G753" s="74"/>
      <c r="H753" s="74"/>
      <c r="I753" s="74"/>
      <c r="J753" s="74"/>
      <c r="K753" s="74"/>
    </row>
    <row r="754">
      <c r="A754" s="74"/>
      <c r="B754" s="74"/>
      <c r="C754" s="74"/>
      <c r="D754" s="74"/>
      <c r="E754" s="74"/>
      <c r="F754" s="74"/>
      <c r="G754" s="74"/>
      <c r="H754" s="74"/>
      <c r="I754" s="74"/>
      <c r="J754" s="74"/>
      <c r="K754" s="74"/>
    </row>
    <row r="755">
      <c r="A755" s="74"/>
      <c r="B755" s="74"/>
      <c r="C755" s="74"/>
      <c r="D755" s="74"/>
      <c r="E755" s="74"/>
      <c r="F755" s="74"/>
      <c r="G755" s="74"/>
      <c r="H755" s="74"/>
      <c r="I755" s="74"/>
      <c r="J755" s="74"/>
      <c r="K755" s="74"/>
    </row>
    <row r="756">
      <c r="A756" s="74"/>
      <c r="B756" s="74"/>
      <c r="C756" s="74"/>
      <c r="D756" s="74"/>
      <c r="E756" s="74"/>
      <c r="F756" s="74"/>
      <c r="G756" s="74"/>
      <c r="H756" s="74"/>
      <c r="I756" s="74"/>
      <c r="J756" s="74"/>
      <c r="K756" s="74"/>
    </row>
    <row r="757">
      <c r="A757" s="74"/>
      <c r="B757" s="74"/>
      <c r="C757" s="74"/>
      <c r="D757" s="74"/>
      <c r="E757" s="74"/>
      <c r="F757" s="74"/>
      <c r="G757" s="74"/>
      <c r="H757" s="74"/>
      <c r="I757" s="74"/>
      <c r="J757" s="74"/>
      <c r="K757" s="74"/>
    </row>
    <row r="758">
      <c r="A758" s="74"/>
      <c r="B758" s="74"/>
      <c r="C758" s="74"/>
      <c r="D758" s="74"/>
      <c r="E758" s="74"/>
      <c r="F758" s="74"/>
      <c r="G758" s="74"/>
      <c r="H758" s="74"/>
      <c r="I758" s="74"/>
      <c r="J758" s="74"/>
      <c r="K758" s="74"/>
    </row>
    <row r="759">
      <c r="A759" s="74"/>
      <c r="B759" s="74"/>
      <c r="C759" s="74"/>
      <c r="D759" s="74"/>
      <c r="E759" s="74"/>
      <c r="F759" s="74"/>
      <c r="G759" s="74"/>
      <c r="H759" s="74"/>
      <c r="I759" s="74"/>
      <c r="J759" s="74"/>
      <c r="K759" s="74"/>
    </row>
    <row r="760">
      <c r="A760" s="74"/>
      <c r="B760" s="74"/>
      <c r="C760" s="74"/>
      <c r="D760" s="74"/>
      <c r="E760" s="74"/>
      <c r="F760" s="74"/>
      <c r="G760" s="74"/>
      <c r="H760" s="74"/>
      <c r="I760" s="74"/>
      <c r="J760" s="74"/>
      <c r="K760" s="74"/>
    </row>
    <row r="761">
      <c r="A761" s="74"/>
      <c r="B761" s="74"/>
      <c r="C761" s="74"/>
      <c r="D761" s="74"/>
      <c r="E761" s="74"/>
      <c r="F761" s="74"/>
      <c r="G761" s="74"/>
      <c r="H761" s="74"/>
      <c r="I761" s="74"/>
      <c r="J761" s="74"/>
      <c r="K761" s="74"/>
    </row>
    <row r="762">
      <c r="A762" s="74"/>
      <c r="B762" s="74"/>
      <c r="C762" s="74"/>
      <c r="D762" s="74"/>
      <c r="E762" s="74"/>
      <c r="F762" s="74"/>
      <c r="G762" s="74"/>
      <c r="H762" s="74"/>
      <c r="I762" s="74"/>
      <c r="J762" s="74"/>
      <c r="K762" s="74"/>
    </row>
    <row r="763">
      <c r="A763" s="74"/>
      <c r="B763" s="74"/>
      <c r="C763" s="74"/>
      <c r="D763" s="74"/>
      <c r="E763" s="74"/>
      <c r="F763" s="74"/>
      <c r="G763" s="74"/>
      <c r="H763" s="74"/>
      <c r="I763" s="74"/>
      <c r="J763" s="74"/>
      <c r="K763" s="74"/>
    </row>
    <row r="764">
      <c r="A764" s="74"/>
      <c r="B764" s="74"/>
      <c r="C764" s="74"/>
      <c r="D764" s="74"/>
      <c r="E764" s="74"/>
      <c r="F764" s="74"/>
      <c r="G764" s="74"/>
      <c r="H764" s="74"/>
      <c r="I764" s="74"/>
      <c r="J764" s="74"/>
      <c r="K764" s="74"/>
    </row>
    <row r="765">
      <c r="A765" s="74"/>
      <c r="B765" s="74"/>
      <c r="C765" s="74"/>
      <c r="D765" s="74"/>
      <c r="E765" s="74"/>
      <c r="F765" s="74"/>
      <c r="G765" s="74"/>
      <c r="H765" s="74"/>
      <c r="I765" s="74"/>
      <c r="J765" s="74"/>
      <c r="K765" s="74"/>
    </row>
    <row r="766">
      <c r="A766" s="74"/>
      <c r="B766" s="74"/>
      <c r="C766" s="74"/>
      <c r="D766" s="74"/>
      <c r="E766" s="74"/>
      <c r="F766" s="74"/>
      <c r="G766" s="74"/>
      <c r="H766" s="74"/>
      <c r="I766" s="74"/>
      <c r="J766" s="74"/>
      <c r="K766" s="74"/>
    </row>
    <row r="767">
      <c r="A767" s="74"/>
      <c r="B767" s="74"/>
      <c r="C767" s="74"/>
      <c r="D767" s="74"/>
      <c r="E767" s="74"/>
      <c r="F767" s="74"/>
      <c r="G767" s="74"/>
      <c r="H767" s="74"/>
      <c r="I767" s="74"/>
      <c r="J767" s="74"/>
      <c r="K767" s="74"/>
    </row>
    <row r="768">
      <c r="A768" s="74"/>
      <c r="B768" s="74"/>
      <c r="C768" s="74"/>
      <c r="D768" s="74"/>
      <c r="E768" s="74"/>
      <c r="F768" s="74"/>
      <c r="G768" s="74"/>
      <c r="H768" s="74"/>
      <c r="I768" s="74"/>
      <c r="J768" s="74"/>
      <c r="K768" s="74"/>
    </row>
    <row r="769">
      <c r="A769" s="74"/>
      <c r="B769" s="74"/>
      <c r="C769" s="74"/>
      <c r="D769" s="74"/>
      <c r="E769" s="74"/>
      <c r="F769" s="74"/>
      <c r="G769" s="74"/>
      <c r="H769" s="74"/>
      <c r="I769" s="74"/>
      <c r="J769" s="74"/>
      <c r="K769" s="74"/>
    </row>
    <row r="770">
      <c r="A770" s="74"/>
      <c r="B770" s="74"/>
      <c r="C770" s="74"/>
      <c r="D770" s="74"/>
      <c r="E770" s="74"/>
      <c r="F770" s="74"/>
      <c r="G770" s="74"/>
      <c r="H770" s="74"/>
      <c r="I770" s="74"/>
      <c r="J770" s="74"/>
      <c r="K770" s="74"/>
    </row>
    <row r="771">
      <c r="A771" s="74"/>
      <c r="B771" s="74"/>
      <c r="C771" s="74"/>
      <c r="D771" s="74"/>
      <c r="E771" s="74"/>
      <c r="F771" s="74"/>
      <c r="G771" s="74"/>
      <c r="H771" s="74"/>
      <c r="I771" s="74"/>
      <c r="J771" s="74"/>
      <c r="K771" s="74"/>
    </row>
    <row r="772">
      <c r="A772" s="74"/>
      <c r="B772" s="74"/>
      <c r="C772" s="74"/>
      <c r="D772" s="74"/>
      <c r="E772" s="74"/>
      <c r="F772" s="74"/>
      <c r="G772" s="74"/>
      <c r="H772" s="74"/>
      <c r="I772" s="74"/>
      <c r="J772" s="74"/>
      <c r="K772" s="74"/>
    </row>
    <row r="773">
      <c r="A773" s="74"/>
      <c r="B773" s="74"/>
      <c r="C773" s="74"/>
      <c r="D773" s="74"/>
      <c r="E773" s="74"/>
      <c r="F773" s="74"/>
      <c r="G773" s="74"/>
      <c r="H773" s="74"/>
      <c r="I773" s="74"/>
      <c r="J773" s="74"/>
      <c r="K773" s="74"/>
    </row>
    <row r="774">
      <c r="A774" s="74"/>
      <c r="B774" s="74"/>
      <c r="C774" s="74"/>
      <c r="D774" s="74"/>
      <c r="E774" s="74"/>
      <c r="F774" s="74"/>
      <c r="G774" s="74"/>
      <c r="H774" s="74"/>
      <c r="I774" s="74"/>
      <c r="J774" s="74"/>
      <c r="K774" s="74"/>
    </row>
    <row r="775">
      <c r="A775" s="74"/>
      <c r="B775" s="74"/>
      <c r="C775" s="74"/>
      <c r="D775" s="74"/>
      <c r="E775" s="74"/>
      <c r="F775" s="74"/>
      <c r="G775" s="74"/>
      <c r="H775" s="74"/>
      <c r="I775" s="74"/>
      <c r="J775" s="74"/>
      <c r="K775" s="74"/>
    </row>
    <row r="776">
      <c r="A776" s="74"/>
      <c r="B776" s="74"/>
      <c r="C776" s="74"/>
      <c r="D776" s="74"/>
      <c r="E776" s="74"/>
      <c r="F776" s="74"/>
      <c r="G776" s="74"/>
      <c r="H776" s="74"/>
      <c r="I776" s="74"/>
      <c r="J776" s="74"/>
      <c r="K776" s="74"/>
    </row>
    <row r="777">
      <c r="A777" s="74"/>
      <c r="B777" s="74"/>
      <c r="C777" s="74"/>
      <c r="D777" s="74"/>
      <c r="E777" s="74"/>
      <c r="F777" s="74"/>
      <c r="G777" s="74"/>
      <c r="H777" s="74"/>
      <c r="I777" s="74"/>
      <c r="J777" s="74"/>
      <c r="K777" s="74"/>
    </row>
    <row r="778">
      <c r="A778" s="74"/>
      <c r="B778" s="74"/>
      <c r="C778" s="74"/>
      <c r="D778" s="74"/>
      <c r="E778" s="74"/>
      <c r="F778" s="74"/>
      <c r="G778" s="74"/>
      <c r="H778" s="74"/>
      <c r="I778" s="74"/>
      <c r="J778" s="74"/>
      <c r="K778" s="74"/>
    </row>
    <row r="779">
      <c r="A779" s="74"/>
      <c r="B779" s="74"/>
      <c r="C779" s="74"/>
      <c r="D779" s="74"/>
      <c r="E779" s="74"/>
      <c r="F779" s="74"/>
      <c r="G779" s="74"/>
      <c r="H779" s="74"/>
      <c r="I779" s="74"/>
      <c r="J779" s="74"/>
      <c r="K779" s="74"/>
    </row>
    <row r="780">
      <c r="A780" s="74"/>
      <c r="B780" s="74"/>
      <c r="C780" s="74"/>
      <c r="D780" s="74"/>
      <c r="E780" s="74"/>
      <c r="F780" s="74"/>
      <c r="G780" s="74"/>
      <c r="H780" s="74"/>
      <c r="I780" s="74"/>
      <c r="J780" s="74"/>
      <c r="K780" s="74"/>
    </row>
    <row r="781">
      <c r="A781" s="74"/>
      <c r="B781" s="74"/>
      <c r="C781" s="74"/>
      <c r="D781" s="74"/>
      <c r="E781" s="74"/>
      <c r="F781" s="74"/>
      <c r="G781" s="74"/>
      <c r="H781" s="74"/>
      <c r="I781" s="74"/>
      <c r="J781" s="74"/>
      <c r="K781" s="74"/>
    </row>
    <row r="782">
      <c r="A782" s="74"/>
      <c r="B782" s="74"/>
      <c r="C782" s="74"/>
      <c r="D782" s="74"/>
      <c r="E782" s="74"/>
      <c r="F782" s="74"/>
      <c r="G782" s="74"/>
      <c r="H782" s="74"/>
      <c r="I782" s="74"/>
      <c r="J782" s="74"/>
      <c r="K782" s="74"/>
    </row>
    <row r="783">
      <c r="A783" s="74"/>
      <c r="B783" s="74"/>
      <c r="C783" s="74"/>
      <c r="D783" s="74"/>
      <c r="E783" s="74"/>
      <c r="F783" s="74"/>
      <c r="G783" s="74"/>
      <c r="H783" s="74"/>
      <c r="I783" s="74"/>
      <c r="J783" s="74"/>
      <c r="K783" s="74"/>
    </row>
    <row r="784">
      <c r="A784" s="74"/>
      <c r="B784" s="74"/>
      <c r="C784" s="74"/>
      <c r="D784" s="74"/>
      <c r="E784" s="74"/>
      <c r="F784" s="74"/>
      <c r="G784" s="74"/>
      <c r="H784" s="74"/>
      <c r="I784" s="74"/>
      <c r="J784" s="74"/>
      <c r="K784" s="74"/>
    </row>
    <row r="785">
      <c r="A785" s="74"/>
      <c r="B785" s="74"/>
      <c r="C785" s="74"/>
      <c r="D785" s="74"/>
      <c r="E785" s="74"/>
      <c r="F785" s="74"/>
      <c r="G785" s="74"/>
      <c r="H785" s="74"/>
      <c r="I785" s="74"/>
      <c r="J785" s="74"/>
      <c r="K785" s="74"/>
    </row>
    <row r="786">
      <c r="A786" s="74"/>
      <c r="B786" s="74"/>
      <c r="C786" s="74"/>
      <c r="D786" s="74"/>
      <c r="E786" s="74"/>
      <c r="F786" s="74"/>
      <c r="G786" s="74"/>
      <c r="H786" s="74"/>
      <c r="I786" s="74"/>
      <c r="J786" s="74"/>
      <c r="K786" s="74"/>
    </row>
    <row r="787">
      <c r="A787" s="74"/>
      <c r="B787" s="74"/>
      <c r="C787" s="74"/>
      <c r="D787" s="74"/>
      <c r="E787" s="74"/>
      <c r="F787" s="74"/>
      <c r="G787" s="74"/>
      <c r="H787" s="74"/>
      <c r="I787" s="74"/>
      <c r="J787" s="74"/>
      <c r="K787" s="74"/>
    </row>
    <row r="788">
      <c r="A788" s="74"/>
      <c r="B788" s="74"/>
      <c r="C788" s="74"/>
      <c r="D788" s="74"/>
      <c r="E788" s="74"/>
      <c r="F788" s="74"/>
      <c r="G788" s="74"/>
      <c r="H788" s="74"/>
      <c r="I788" s="74"/>
      <c r="J788" s="74"/>
      <c r="K788" s="74"/>
    </row>
    <row r="789">
      <c r="A789" s="74"/>
      <c r="B789" s="74"/>
      <c r="C789" s="74"/>
      <c r="D789" s="74"/>
      <c r="E789" s="74"/>
      <c r="F789" s="74"/>
      <c r="G789" s="74"/>
      <c r="H789" s="74"/>
      <c r="I789" s="74"/>
      <c r="J789" s="74"/>
      <c r="K789" s="74"/>
    </row>
    <row r="790">
      <c r="A790" s="74"/>
      <c r="B790" s="74"/>
      <c r="C790" s="74"/>
      <c r="D790" s="74"/>
      <c r="E790" s="74"/>
      <c r="F790" s="74"/>
      <c r="G790" s="74"/>
      <c r="H790" s="74"/>
      <c r="I790" s="74"/>
      <c r="J790" s="74"/>
      <c r="K790" s="74"/>
    </row>
    <row r="791">
      <c r="A791" s="74"/>
      <c r="B791" s="74"/>
      <c r="C791" s="74"/>
      <c r="D791" s="74"/>
      <c r="E791" s="74"/>
      <c r="F791" s="74"/>
      <c r="G791" s="74"/>
      <c r="H791" s="74"/>
      <c r="I791" s="74"/>
      <c r="J791" s="74"/>
      <c r="K791" s="74"/>
    </row>
    <row r="792">
      <c r="A792" s="74"/>
      <c r="B792" s="74"/>
      <c r="C792" s="74"/>
      <c r="D792" s="74"/>
      <c r="E792" s="74"/>
      <c r="F792" s="74"/>
      <c r="G792" s="74"/>
      <c r="H792" s="74"/>
      <c r="I792" s="74"/>
      <c r="J792" s="74"/>
      <c r="K792" s="74"/>
    </row>
    <row r="793">
      <c r="A793" s="74"/>
      <c r="B793" s="74"/>
      <c r="C793" s="74"/>
      <c r="D793" s="74"/>
      <c r="E793" s="74"/>
      <c r="F793" s="74"/>
      <c r="G793" s="74"/>
      <c r="H793" s="74"/>
      <c r="I793" s="74"/>
      <c r="J793" s="74"/>
      <c r="K793" s="74"/>
    </row>
    <row r="794">
      <c r="A794" s="74"/>
      <c r="B794" s="74"/>
      <c r="C794" s="74"/>
      <c r="D794" s="74"/>
      <c r="E794" s="74"/>
      <c r="F794" s="74"/>
      <c r="G794" s="74"/>
      <c r="H794" s="74"/>
      <c r="I794" s="74"/>
      <c r="J794" s="74"/>
      <c r="K794" s="74"/>
    </row>
    <row r="795">
      <c r="A795" s="74"/>
      <c r="B795" s="74"/>
      <c r="C795" s="74"/>
      <c r="D795" s="74"/>
      <c r="E795" s="74"/>
      <c r="F795" s="74"/>
      <c r="G795" s="74"/>
      <c r="H795" s="74"/>
      <c r="I795" s="74"/>
      <c r="J795" s="74"/>
      <c r="K795" s="74"/>
    </row>
    <row r="796">
      <c r="A796" s="74"/>
      <c r="B796" s="74"/>
      <c r="C796" s="74"/>
      <c r="D796" s="74"/>
      <c r="E796" s="74"/>
      <c r="F796" s="74"/>
      <c r="G796" s="74"/>
      <c r="H796" s="74"/>
      <c r="I796" s="74"/>
      <c r="J796" s="74"/>
      <c r="K796" s="74"/>
    </row>
    <row r="797">
      <c r="A797" s="74"/>
      <c r="B797" s="74"/>
      <c r="C797" s="74"/>
      <c r="D797" s="74"/>
      <c r="E797" s="74"/>
      <c r="F797" s="74"/>
      <c r="G797" s="74"/>
      <c r="H797" s="74"/>
      <c r="I797" s="74"/>
      <c r="J797" s="74"/>
      <c r="K797" s="74"/>
    </row>
    <row r="798">
      <c r="A798" s="74"/>
      <c r="B798" s="74"/>
      <c r="C798" s="74"/>
      <c r="D798" s="74"/>
      <c r="E798" s="74"/>
      <c r="F798" s="74"/>
      <c r="G798" s="74"/>
      <c r="H798" s="74"/>
      <c r="I798" s="74"/>
      <c r="J798" s="74"/>
      <c r="K798" s="74"/>
    </row>
    <row r="799">
      <c r="A799" s="74"/>
      <c r="B799" s="74"/>
      <c r="C799" s="74"/>
      <c r="D799" s="74"/>
      <c r="E799" s="74"/>
      <c r="F799" s="74"/>
      <c r="G799" s="74"/>
      <c r="H799" s="74"/>
      <c r="I799" s="74"/>
      <c r="J799" s="74"/>
      <c r="K799" s="74"/>
    </row>
    <row r="800">
      <c r="A800" s="74"/>
      <c r="B800" s="74"/>
      <c r="C800" s="74"/>
      <c r="D800" s="74"/>
      <c r="E800" s="74"/>
      <c r="F800" s="74"/>
      <c r="G800" s="74"/>
      <c r="H800" s="74"/>
      <c r="I800" s="74"/>
      <c r="J800" s="74"/>
      <c r="K800" s="74"/>
    </row>
    <row r="801">
      <c r="A801" s="74"/>
      <c r="B801" s="74"/>
      <c r="C801" s="74"/>
      <c r="D801" s="74"/>
      <c r="E801" s="74"/>
      <c r="F801" s="74"/>
      <c r="G801" s="74"/>
      <c r="H801" s="74"/>
      <c r="I801" s="74"/>
      <c r="J801" s="74"/>
      <c r="K801" s="74"/>
    </row>
    <row r="802">
      <c r="A802" s="74"/>
      <c r="B802" s="74"/>
      <c r="C802" s="74"/>
      <c r="D802" s="74"/>
      <c r="E802" s="74"/>
      <c r="F802" s="74"/>
      <c r="G802" s="74"/>
      <c r="H802" s="74"/>
      <c r="I802" s="74"/>
      <c r="J802" s="74"/>
      <c r="K802" s="74"/>
    </row>
    <row r="803">
      <c r="A803" s="74"/>
      <c r="B803" s="74"/>
      <c r="C803" s="74"/>
      <c r="D803" s="74"/>
      <c r="E803" s="74"/>
      <c r="F803" s="74"/>
      <c r="G803" s="74"/>
      <c r="H803" s="74"/>
      <c r="I803" s="74"/>
      <c r="J803" s="74"/>
      <c r="K803" s="74"/>
    </row>
    <row r="804">
      <c r="A804" s="74"/>
      <c r="B804" s="74"/>
      <c r="C804" s="74"/>
      <c r="D804" s="74"/>
      <c r="E804" s="74"/>
      <c r="F804" s="74"/>
      <c r="G804" s="74"/>
      <c r="H804" s="74"/>
      <c r="I804" s="74"/>
      <c r="J804" s="74"/>
      <c r="K804" s="74"/>
    </row>
    <row r="805">
      <c r="A805" s="74"/>
      <c r="B805" s="74"/>
      <c r="C805" s="74"/>
      <c r="D805" s="74"/>
      <c r="E805" s="74"/>
      <c r="F805" s="74"/>
      <c r="G805" s="74"/>
      <c r="H805" s="74"/>
      <c r="I805" s="74"/>
      <c r="J805" s="74"/>
      <c r="K805" s="74"/>
    </row>
    <row r="806">
      <c r="A806" s="74"/>
      <c r="B806" s="74"/>
      <c r="C806" s="74"/>
      <c r="D806" s="74"/>
      <c r="E806" s="74"/>
      <c r="F806" s="74"/>
      <c r="G806" s="74"/>
      <c r="H806" s="74"/>
      <c r="I806" s="74"/>
      <c r="J806" s="74"/>
      <c r="K806" s="74"/>
    </row>
    <row r="807">
      <c r="A807" s="74"/>
      <c r="B807" s="74"/>
      <c r="C807" s="74"/>
      <c r="D807" s="74"/>
      <c r="E807" s="74"/>
      <c r="F807" s="74"/>
      <c r="G807" s="74"/>
      <c r="H807" s="74"/>
      <c r="I807" s="74"/>
      <c r="J807" s="74"/>
      <c r="K807" s="74"/>
    </row>
    <row r="808">
      <c r="A808" s="74"/>
      <c r="B808" s="74"/>
      <c r="C808" s="74"/>
      <c r="D808" s="74"/>
      <c r="E808" s="74"/>
      <c r="F808" s="74"/>
      <c r="G808" s="74"/>
      <c r="H808" s="74"/>
      <c r="I808" s="74"/>
      <c r="J808" s="74"/>
      <c r="K808" s="74"/>
    </row>
    <row r="809">
      <c r="A809" s="74"/>
      <c r="B809" s="74"/>
      <c r="C809" s="74"/>
      <c r="D809" s="74"/>
      <c r="E809" s="74"/>
      <c r="F809" s="74"/>
      <c r="G809" s="74"/>
      <c r="H809" s="74"/>
      <c r="I809" s="74"/>
      <c r="J809" s="74"/>
      <c r="K809" s="74"/>
    </row>
    <row r="810">
      <c r="A810" s="74"/>
      <c r="B810" s="74"/>
      <c r="C810" s="74"/>
      <c r="D810" s="74"/>
      <c r="E810" s="74"/>
      <c r="F810" s="74"/>
      <c r="G810" s="74"/>
      <c r="H810" s="74"/>
      <c r="I810" s="74"/>
      <c r="J810" s="74"/>
      <c r="K810" s="74"/>
    </row>
    <row r="811">
      <c r="A811" s="74"/>
      <c r="B811" s="74"/>
      <c r="C811" s="74"/>
      <c r="D811" s="74"/>
      <c r="E811" s="74"/>
      <c r="F811" s="74"/>
      <c r="G811" s="74"/>
      <c r="H811" s="74"/>
      <c r="I811" s="74"/>
      <c r="J811" s="74"/>
      <c r="K811" s="74"/>
    </row>
    <row r="812">
      <c r="A812" s="74"/>
      <c r="B812" s="74"/>
      <c r="C812" s="74"/>
      <c r="D812" s="74"/>
      <c r="E812" s="74"/>
      <c r="F812" s="74"/>
      <c r="G812" s="74"/>
      <c r="H812" s="74"/>
      <c r="I812" s="74"/>
      <c r="J812" s="74"/>
      <c r="K812" s="74"/>
    </row>
    <row r="813">
      <c r="A813" s="74"/>
      <c r="B813" s="74"/>
      <c r="C813" s="74"/>
      <c r="D813" s="74"/>
      <c r="E813" s="74"/>
      <c r="F813" s="74"/>
      <c r="G813" s="74"/>
      <c r="H813" s="74"/>
      <c r="I813" s="74"/>
      <c r="J813" s="74"/>
      <c r="K813" s="74"/>
    </row>
    <row r="814">
      <c r="A814" s="74"/>
      <c r="B814" s="74"/>
      <c r="C814" s="74"/>
      <c r="D814" s="74"/>
      <c r="E814" s="74"/>
      <c r="F814" s="74"/>
      <c r="G814" s="74"/>
      <c r="H814" s="74"/>
      <c r="I814" s="74"/>
      <c r="J814" s="74"/>
      <c r="K814" s="74"/>
    </row>
    <row r="815">
      <c r="A815" s="74"/>
      <c r="B815" s="74"/>
      <c r="C815" s="74"/>
      <c r="D815" s="74"/>
      <c r="E815" s="74"/>
      <c r="F815" s="74"/>
      <c r="G815" s="74"/>
      <c r="H815" s="74"/>
      <c r="I815" s="74"/>
      <c r="J815" s="74"/>
      <c r="K815" s="74"/>
    </row>
    <row r="816">
      <c r="A816" s="74"/>
      <c r="B816" s="74"/>
      <c r="C816" s="74"/>
      <c r="D816" s="74"/>
      <c r="E816" s="74"/>
      <c r="F816" s="74"/>
      <c r="G816" s="74"/>
      <c r="H816" s="74"/>
      <c r="I816" s="74"/>
      <c r="J816" s="74"/>
      <c r="K816" s="74"/>
    </row>
    <row r="817">
      <c r="A817" s="74"/>
      <c r="B817" s="74"/>
      <c r="C817" s="74"/>
      <c r="D817" s="74"/>
      <c r="E817" s="74"/>
      <c r="F817" s="74"/>
      <c r="G817" s="74"/>
      <c r="H817" s="74"/>
      <c r="I817" s="74"/>
      <c r="J817" s="74"/>
      <c r="K817" s="74"/>
    </row>
    <row r="818">
      <c r="A818" s="74"/>
      <c r="B818" s="74"/>
      <c r="C818" s="74"/>
      <c r="D818" s="74"/>
      <c r="E818" s="74"/>
      <c r="F818" s="74"/>
      <c r="G818" s="74"/>
      <c r="H818" s="74"/>
      <c r="I818" s="74"/>
      <c r="J818" s="74"/>
      <c r="K818" s="74"/>
    </row>
    <row r="819">
      <c r="A819" s="74"/>
      <c r="B819" s="74"/>
      <c r="C819" s="74"/>
      <c r="D819" s="74"/>
      <c r="E819" s="74"/>
      <c r="F819" s="74"/>
      <c r="G819" s="74"/>
      <c r="H819" s="74"/>
      <c r="I819" s="74"/>
      <c r="J819" s="74"/>
      <c r="K819" s="74"/>
    </row>
    <row r="820">
      <c r="A820" s="74"/>
      <c r="B820" s="74"/>
      <c r="C820" s="74"/>
      <c r="D820" s="74"/>
      <c r="E820" s="74"/>
      <c r="F820" s="74"/>
      <c r="G820" s="74"/>
      <c r="H820" s="74"/>
      <c r="I820" s="74"/>
      <c r="J820" s="74"/>
      <c r="K820" s="74"/>
    </row>
    <row r="821">
      <c r="A821" s="74"/>
      <c r="B821" s="74"/>
      <c r="C821" s="74"/>
      <c r="D821" s="74"/>
      <c r="E821" s="74"/>
      <c r="F821" s="74"/>
      <c r="G821" s="74"/>
      <c r="H821" s="74"/>
      <c r="I821" s="74"/>
      <c r="J821" s="74"/>
      <c r="K821" s="74"/>
    </row>
    <row r="822">
      <c r="A822" s="74"/>
      <c r="B822" s="74"/>
      <c r="C822" s="74"/>
      <c r="D822" s="74"/>
      <c r="E822" s="74"/>
      <c r="F822" s="74"/>
      <c r="G822" s="74"/>
      <c r="H822" s="74"/>
      <c r="I822" s="74"/>
      <c r="J822" s="74"/>
      <c r="K822" s="74"/>
    </row>
    <row r="823">
      <c r="A823" s="74"/>
      <c r="B823" s="74"/>
      <c r="C823" s="74"/>
      <c r="D823" s="74"/>
      <c r="E823" s="74"/>
      <c r="F823" s="74"/>
      <c r="G823" s="74"/>
      <c r="H823" s="74"/>
      <c r="I823" s="74"/>
      <c r="J823" s="74"/>
      <c r="K823" s="74"/>
    </row>
    <row r="824">
      <c r="A824" s="74"/>
      <c r="B824" s="74"/>
      <c r="C824" s="74"/>
      <c r="D824" s="74"/>
      <c r="E824" s="74"/>
      <c r="F824" s="74"/>
      <c r="G824" s="74"/>
      <c r="H824" s="74"/>
      <c r="I824" s="74"/>
      <c r="J824" s="74"/>
      <c r="K824" s="74"/>
    </row>
    <row r="825">
      <c r="A825" s="74"/>
      <c r="B825" s="74"/>
      <c r="C825" s="74"/>
      <c r="D825" s="74"/>
      <c r="E825" s="74"/>
      <c r="F825" s="74"/>
      <c r="G825" s="74"/>
      <c r="H825" s="74"/>
      <c r="I825" s="74"/>
      <c r="J825" s="74"/>
      <c r="K825" s="74"/>
    </row>
    <row r="826">
      <c r="A826" s="74"/>
      <c r="B826" s="74"/>
      <c r="C826" s="74"/>
      <c r="D826" s="74"/>
      <c r="E826" s="74"/>
      <c r="F826" s="74"/>
      <c r="G826" s="74"/>
      <c r="H826" s="74"/>
      <c r="I826" s="74"/>
      <c r="J826" s="74"/>
      <c r="K826" s="74"/>
    </row>
    <row r="827">
      <c r="A827" s="74"/>
      <c r="B827" s="74"/>
      <c r="C827" s="74"/>
      <c r="D827" s="74"/>
      <c r="E827" s="74"/>
      <c r="F827" s="74"/>
      <c r="G827" s="74"/>
      <c r="H827" s="74"/>
      <c r="I827" s="74"/>
      <c r="J827" s="74"/>
      <c r="K827" s="74"/>
    </row>
    <row r="828">
      <c r="A828" s="74"/>
      <c r="B828" s="74"/>
      <c r="C828" s="74"/>
      <c r="D828" s="74"/>
      <c r="E828" s="74"/>
      <c r="F828" s="74"/>
      <c r="G828" s="74"/>
      <c r="H828" s="74"/>
      <c r="I828" s="74"/>
      <c r="J828" s="74"/>
      <c r="K828" s="74"/>
    </row>
    <row r="829">
      <c r="A829" s="74"/>
      <c r="B829" s="74"/>
      <c r="C829" s="74"/>
      <c r="D829" s="74"/>
      <c r="E829" s="74"/>
      <c r="F829" s="74"/>
      <c r="G829" s="74"/>
      <c r="H829" s="74"/>
      <c r="I829" s="74"/>
      <c r="J829" s="74"/>
      <c r="K829" s="74"/>
    </row>
    <row r="830">
      <c r="A830" s="74"/>
      <c r="B830" s="74"/>
      <c r="C830" s="74"/>
      <c r="D830" s="74"/>
      <c r="E830" s="74"/>
      <c r="F830" s="74"/>
      <c r="G830" s="74"/>
      <c r="H830" s="74"/>
      <c r="I830" s="74"/>
      <c r="J830" s="74"/>
      <c r="K830" s="74"/>
    </row>
    <row r="831">
      <c r="A831" s="74"/>
      <c r="B831" s="74"/>
      <c r="C831" s="74"/>
      <c r="D831" s="74"/>
      <c r="E831" s="74"/>
      <c r="F831" s="74"/>
      <c r="G831" s="74"/>
      <c r="H831" s="74"/>
      <c r="I831" s="74"/>
      <c r="J831" s="74"/>
      <c r="K831" s="74"/>
    </row>
    <row r="832">
      <c r="A832" s="74"/>
      <c r="B832" s="74"/>
      <c r="C832" s="74"/>
      <c r="D832" s="74"/>
      <c r="E832" s="74"/>
      <c r="F832" s="74"/>
      <c r="G832" s="74"/>
      <c r="H832" s="74"/>
      <c r="I832" s="74"/>
      <c r="J832" s="74"/>
      <c r="K832" s="74"/>
    </row>
    <row r="833">
      <c r="A833" s="74"/>
      <c r="B833" s="74"/>
      <c r="C833" s="74"/>
      <c r="D833" s="74"/>
      <c r="E833" s="74"/>
      <c r="F833" s="74"/>
      <c r="G833" s="74"/>
      <c r="H833" s="74"/>
      <c r="I833" s="74"/>
      <c r="J833" s="74"/>
      <c r="K833" s="74"/>
    </row>
    <row r="834">
      <c r="A834" s="74"/>
      <c r="B834" s="74"/>
      <c r="C834" s="74"/>
      <c r="D834" s="74"/>
      <c r="E834" s="74"/>
      <c r="F834" s="74"/>
      <c r="G834" s="74"/>
      <c r="H834" s="74"/>
      <c r="I834" s="74"/>
      <c r="J834" s="74"/>
      <c r="K834" s="74"/>
    </row>
    <row r="835">
      <c r="A835" s="74"/>
      <c r="B835" s="74"/>
      <c r="C835" s="74"/>
      <c r="D835" s="74"/>
      <c r="E835" s="74"/>
      <c r="F835" s="74"/>
      <c r="G835" s="74"/>
      <c r="H835" s="74"/>
      <c r="I835" s="74"/>
      <c r="J835" s="74"/>
      <c r="K835" s="74"/>
    </row>
    <row r="836">
      <c r="A836" s="74"/>
      <c r="B836" s="74"/>
      <c r="C836" s="74"/>
      <c r="D836" s="74"/>
      <c r="E836" s="74"/>
      <c r="F836" s="74"/>
      <c r="G836" s="74"/>
      <c r="H836" s="74"/>
      <c r="I836" s="74"/>
      <c r="J836" s="74"/>
      <c r="K836" s="74"/>
    </row>
    <row r="837">
      <c r="A837" s="74"/>
      <c r="B837" s="74"/>
      <c r="C837" s="74"/>
      <c r="D837" s="74"/>
      <c r="E837" s="74"/>
      <c r="F837" s="74"/>
      <c r="G837" s="74"/>
      <c r="H837" s="74"/>
      <c r="I837" s="74"/>
      <c r="J837" s="74"/>
      <c r="K837" s="74"/>
    </row>
    <row r="838">
      <c r="A838" s="74"/>
      <c r="B838" s="74"/>
      <c r="C838" s="74"/>
      <c r="D838" s="74"/>
      <c r="E838" s="74"/>
      <c r="F838" s="74"/>
      <c r="G838" s="74"/>
      <c r="H838" s="74"/>
      <c r="I838" s="74"/>
      <c r="J838" s="74"/>
      <c r="K838" s="74"/>
    </row>
    <row r="839">
      <c r="A839" s="74"/>
      <c r="B839" s="74"/>
      <c r="C839" s="74"/>
      <c r="D839" s="74"/>
      <c r="E839" s="74"/>
      <c r="F839" s="74"/>
      <c r="G839" s="74"/>
      <c r="H839" s="74"/>
      <c r="I839" s="74"/>
      <c r="J839" s="74"/>
      <c r="K839" s="74"/>
    </row>
    <row r="840">
      <c r="A840" s="74"/>
      <c r="B840" s="74"/>
      <c r="C840" s="74"/>
      <c r="D840" s="74"/>
      <c r="E840" s="74"/>
      <c r="F840" s="74"/>
      <c r="G840" s="74"/>
      <c r="H840" s="74"/>
      <c r="I840" s="74"/>
      <c r="J840" s="74"/>
      <c r="K840" s="74"/>
    </row>
    <row r="841">
      <c r="A841" s="74"/>
      <c r="B841" s="74"/>
      <c r="C841" s="74"/>
      <c r="D841" s="74"/>
      <c r="E841" s="74"/>
      <c r="F841" s="74"/>
      <c r="G841" s="74"/>
      <c r="H841" s="74"/>
      <c r="I841" s="74"/>
      <c r="J841" s="74"/>
      <c r="K841" s="74"/>
    </row>
    <row r="842">
      <c r="A842" s="74"/>
      <c r="B842" s="74"/>
      <c r="C842" s="74"/>
      <c r="D842" s="74"/>
      <c r="E842" s="74"/>
      <c r="F842" s="74"/>
      <c r="G842" s="74"/>
      <c r="H842" s="74"/>
      <c r="I842" s="74"/>
      <c r="J842" s="74"/>
      <c r="K842" s="74"/>
    </row>
    <row r="843">
      <c r="A843" s="74"/>
      <c r="B843" s="74"/>
      <c r="C843" s="74"/>
      <c r="D843" s="74"/>
      <c r="E843" s="74"/>
      <c r="F843" s="74"/>
      <c r="G843" s="74"/>
      <c r="H843" s="74"/>
      <c r="I843" s="74"/>
      <c r="J843" s="74"/>
      <c r="K843" s="74"/>
    </row>
    <row r="844">
      <c r="A844" s="74"/>
      <c r="B844" s="74"/>
      <c r="C844" s="74"/>
      <c r="D844" s="74"/>
      <c r="E844" s="74"/>
      <c r="F844" s="74"/>
      <c r="G844" s="74"/>
      <c r="H844" s="74"/>
      <c r="I844" s="74"/>
      <c r="J844" s="74"/>
      <c r="K844" s="74"/>
    </row>
    <row r="845">
      <c r="A845" s="74"/>
      <c r="B845" s="74"/>
      <c r="C845" s="74"/>
      <c r="D845" s="74"/>
      <c r="E845" s="74"/>
      <c r="F845" s="74"/>
      <c r="G845" s="74"/>
      <c r="H845" s="74"/>
      <c r="I845" s="74"/>
      <c r="J845" s="74"/>
      <c r="K845" s="74"/>
    </row>
    <row r="846">
      <c r="A846" s="74"/>
      <c r="B846" s="74"/>
      <c r="C846" s="74"/>
      <c r="D846" s="74"/>
      <c r="E846" s="74"/>
      <c r="F846" s="74"/>
      <c r="G846" s="74"/>
      <c r="H846" s="74"/>
      <c r="I846" s="74"/>
      <c r="J846" s="74"/>
      <c r="K846" s="74"/>
    </row>
    <row r="847">
      <c r="A847" s="74"/>
      <c r="B847" s="74"/>
      <c r="C847" s="74"/>
      <c r="D847" s="74"/>
      <c r="E847" s="74"/>
      <c r="F847" s="74"/>
      <c r="G847" s="74"/>
      <c r="H847" s="74"/>
      <c r="I847" s="74"/>
      <c r="J847" s="74"/>
      <c r="K847" s="74"/>
    </row>
    <row r="848">
      <c r="A848" s="74"/>
      <c r="B848" s="74"/>
      <c r="C848" s="74"/>
      <c r="D848" s="74"/>
      <c r="E848" s="74"/>
      <c r="F848" s="74"/>
      <c r="G848" s="74"/>
      <c r="H848" s="74"/>
      <c r="I848" s="74"/>
      <c r="J848" s="74"/>
      <c r="K848" s="74"/>
    </row>
    <row r="849">
      <c r="A849" s="74"/>
      <c r="B849" s="74"/>
      <c r="C849" s="74"/>
      <c r="D849" s="74"/>
      <c r="E849" s="74"/>
      <c r="F849" s="74"/>
      <c r="G849" s="74"/>
      <c r="H849" s="74"/>
      <c r="I849" s="74"/>
      <c r="J849" s="74"/>
      <c r="K849" s="74"/>
    </row>
    <row r="850">
      <c r="A850" s="74"/>
      <c r="B850" s="74"/>
      <c r="C850" s="74"/>
      <c r="D850" s="74"/>
      <c r="E850" s="74"/>
      <c r="F850" s="74"/>
      <c r="G850" s="74"/>
      <c r="H850" s="74"/>
      <c r="I850" s="74"/>
      <c r="J850" s="74"/>
      <c r="K850" s="74"/>
    </row>
    <row r="851">
      <c r="A851" s="74"/>
      <c r="B851" s="74"/>
      <c r="C851" s="74"/>
      <c r="D851" s="74"/>
      <c r="E851" s="74"/>
      <c r="F851" s="74"/>
      <c r="G851" s="74"/>
      <c r="H851" s="74"/>
      <c r="I851" s="74"/>
      <c r="J851" s="74"/>
      <c r="K851" s="74"/>
    </row>
    <row r="852">
      <c r="A852" s="74"/>
      <c r="B852" s="74"/>
      <c r="C852" s="74"/>
      <c r="D852" s="74"/>
      <c r="E852" s="74"/>
      <c r="F852" s="74"/>
      <c r="G852" s="74"/>
      <c r="H852" s="74"/>
      <c r="I852" s="74"/>
      <c r="J852" s="74"/>
      <c r="K852" s="74"/>
    </row>
    <row r="853">
      <c r="A853" s="74"/>
      <c r="B853" s="74"/>
      <c r="C853" s="74"/>
      <c r="D853" s="74"/>
      <c r="E853" s="74"/>
      <c r="F853" s="74"/>
      <c r="G853" s="74"/>
      <c r="H853" s="74"/>
      <c r="I853" s="74"/>
      <c r="J853" s="74"/>
      <c r="K853" s="74"/>
    </row>
    <row r="854">
      <c r="A854" s="74"/>
      <c r="B854" s="74"/>
      <c r="C854" s="74"/>
      <c r="D854" s="74"/>
      <c r="E854" s="74"/>
      <c r="F854" s="74"/>
      <c r="G854" s="74"/>
      <c r="H854" s="74"/>
      <c r="I854" s="74"/>
      <c r="J854" s="74"/>
      <c r="K854" s="74"/>
    </row>
    <row r="855">
      <c r="A855" s="74"/>
      <c r="B855" s="74"/>
      <c r="C855" s="74"/>
      <c r="D855" s="74"/>
      <c r="E855" s="74"/>
      <c r="F855" s="74"/>
      <c r="G855" s="74"/>
      <c r="H855" s="74"/>
      <c r="I855" s="74"/>
      <c r="J855" s="74"/>
      <c r="K855" s="74"/>
    </row>
    <row r="856">
      <c r="A856" s="74"/>
      <c r="B856" s="74"/>
      <c r="C856" s="74"/>
      <c r="D856" s="74"/>
      <c r="E856" s="74"/>
      <c r="F856" s="74"/>
      <c r="G856" s="74"/>
      <c r="H856" s="74"/>
      <c r="I856" s="74"/>
      <c r="J856" s="74"/>
      <c r="K856" s="74"/>
    </row>
    <row r="857">
      <c r="A857" s="74"/>
      <c r="B857" s="74"/>
      <c r="C857" s="74"/>
      <c r="D857" s="74"/>
      <c r="E857" s="74"/>
      <c r="F857" s="74"/>
      <c r="G857" s="74"/>
      <c r="H857" s="74"/>
      <c r="I857" s="74"/>
      <c r="J857" s="74"/>
      <c r="K857" s="74"/>
    </row>
    <row r="858">
      <c r="A858" s="74"/>
      <c r="B858" s="74"/>
      <c r="C858" s="74"/>
      <c r="D858" s="74"/>
      <c r="E858" s="74"/>
      <c r="F858" s="74"/>
      <c r="G858" s="74"/>
      <c r="H858" s="74"/>
      <c r="I858" s="74"/>
      <c r="J858" s="74"/>
      <c r="K858" s="74"/>
    </row>
    <row r="859">
      <c r="A859" s="74"/>
      <c r="B859" s="74"/>
      <c r="C859" s="74"/>
      <c r="D859" s="74"/>
      <c r="E859" s="74"/>
      <c r="F859" s="74"/>
      <c r="G859" s="74"/>
      <c r="H859" s="74"/>
      <c r="I859" s="74"/>
      <c r="J859" s="74"/>
      <c r="K859" s="74"/>
    </row>
    <row r="860">
      <c r="A860" s="74"/>
      <c r="B860" s="74"/>
      <c r="C860" s="74"/>
      <c r="D860" s="74"/>
      <c r="E860" s="74"/>
      <c r="F860" s="74"/>
      <c r="G860" s="74"/>
      <c r="H860" s="74"/>
      <c r="I860" s="74"/>
      <c r="J860" s="74"/>
      <c r="K860" s="74"/>
    </row>
    <row r="861">
      <c r="A861" s="74"/>
      <c r="B861" s="74"/>
      <c r="C861" s="74"/>
      <c r="D861" s="74"/>
      <c r="E861" s="74"/>
      <c r="F861" s="74"/>
      <c r="G861" s="74"/>
      <c r="H861" s="74"/>
      <c r="I861" s="74"/>
      <c r="J861" s="74"/>
      <c r="K861" s="74"/>
    </row>
    <row r="862">
      <c r="A862" s="74"/>
      <c r="B862" s="74"/>
      <c r="C862" s="74"/>
      <c r="D862" s="74"/>
      <c r="E862" s="74"/>
      <c r="F862" s="74"/>
      <c r="G862" s="74"/>
      <c r="H862" s="74"/>
      <c r="I862" s="74"/>
      <c r="J862" s="74"/>
      <c r="K862" s="74"/>
    </row>
    <row r="863">
      <c r="A863" s="74"/>
      <c r="B863" s="74"/>
      <c r="C863" s="74"/>
      <c r="D863" s="74"/>
      <c r="E863" s="74"/>
      <c r="F863" s="74"/>
      <c r="G863" s="74"/>
      <c r="H863" s="74"/>
      <c r="I863" s="74"/>
      <c r="J863" s="74"/>
      <c r="K863" s="74"/>
    </row>
    <row r="864">
      <c r="A864" s="74"/>
      <c r="B864" s="74"/>
      <c r="C864" s="74"/>
      <c r="D864" s="74"/>
      <c r="E864" s="74"/>
      <c r="F864" s="74"/>
      <c r="G864" s="74"/>
      <c r="H864" s="74"/>
      <c r="I864" s="74"/>
      <c r="J864" s="74"/>
      <c r="K864" s="74"/>
    </row>
    <row r="865">
      <c r="A865" s="74"/>
      <c r="B865" s="74"/>
      <c r="C865" s="74"/>
      <c r="D865" s="74"/>
      <c r="E865" s="74"/>
      <c r="F865" s="74"/>
      <c r="G865" s="74"/>
      <c r="H865" s="74"/>
      <c r="I865" s="74"/>
      <c r="J865" s="74"/>
      <c r="K865" s="74"/>
    </row>
    <row r="866">
      <c r="A866" s="74"/>
      <c r="B866" s="74"/>
      <c r="C866" s="74"/>
      <c r="D866" s="74"/>
      <c r="E866" s="74"/>
      <c r="F866" s="74"/>
      <c r="G866" s="74"/>
      <c r="H866" s="74"/>
      <c r="I866" s="74"/>
      <c r="J866" s="74"/>
      <c r="K866" s="74"/>
    </row>
    <row r="867">
      <c r="A867" s="74"/>
      <c r="B867" s="74"/>
      <c r="C867" s="74"/>
      <c r="D867" s="74"/>
      <c r="E867" s="74"/>
      <c r="F867" s="74"/>
      <c r="G867" s="74"/>
      <c r="H867" s="74"/>
      <c r="I867" s="74"/>
      <c r="J867" s="74"/>
      <c r="K867" s="74"/>
    </row>
    <row r="868">
      <c r="A868" s="74"/>
      <c r="B868" s="74"/>
      <c r="C868" s="74"/>
      <c r="D868" s="74"/>
      <c r="E868" s="74"/>
      <c r="F868" s="74"/>
      <c r="G868" s="74"/>
      <c r="H868" s="74"/>
      <c r="I868" s="74"/>
      <c r="J868" s="74"/>
      <c r="K868" s="74"/>
    </row>
    <row r="869">
      <c r="A869" s="74"/>
      <c r="B869" s="74"/>
      <c r="C869" s="74"/>
      <c r="D869" s="74"/>
      <c r="E869" s="74"/>
      <c r="F869" s="74"/>
      <c r="G869" s="74"/>
      <c r="H869" s="74"/>
      <c r="I869" s="74"/>
      <c r="J869" s="74"/>
      <c r="K869" s="74"/>
    </row>
    <row r="870">
      <c r="A870" s="74"/>
      <c r="B870" s="74"/>
      <c r="C870" s="74"/>
      <c r="D870" s="74"/>
      <c r="E870" s="74"/>
      <c r="F870" s="74"/>
      <c r="G870" s="74"/>
      <c r="H870" s="74"/>
      <c r="I870" s="74"/>
      <c r="J870" s="74"/>
      <c r="K870" s="74"/>
    </row>
    <row r="871">
      <c r="A871" s="74"/>
      <c r="B871" s="74"/>
      <c r="C871" s="74"/>
      <c r="D871" s="74"/>
      <c r="E871" s="74"/>
      <c r="F871" s="74"/>
      <c r="G871" s="74"/>
      <c r="H871" s="74"/>
      <c r="I871" s="74"/>
      <c r="J871" s="74"/>
      <c r="K871" s="74"/>
    </row>
    <row r="872">
      <c r="A872" s="74"/>
      <c r="B872" s="74"/>
      <c r="C872" s="74"/>
      <c r="D872" s="74"/>
      <c r="E872" s="74"/>
      <c r="F872" s="74"/>
      <c r="G872" s="74"/>
      <c r="H872" s="74"/>
      <c r="I872" s="74"/>
      <c r="J872" s="74"/>
      <c r="K872" s="74"/>
    </row>
    <row r="873">
      <c r="A873" s="74"/>
      <c r="B873" s="74"/>
      <c r="C873" s="74"/>
      <c r="D873" s="74"/>
      <c r="E873" s="74"/>
      <c r="F873" s="74"/>
      <c r="G873" s="74"/>
      <c r="H873" s="74"/>
      <c r="I873" s="74"/>
      <c r="J873" s="74"/>
      <c r="K873" s="74"/>
    </row>
    <row r="874">
      <c r="A874" s="74"/>
      <c r="B874" s="74"/>
      <c r="C874" s="74"/>
      <c r="D874" s="74"/>
      <c r="E874" s="74"/>
      <c r="F874" s="74"/>
      <c r="G874" s="74"/>
      <c r="H874" s="74"/>
      <c r="I874" s="74"/>
      <c r="J874" s="74"/>
      <c r="K874" s="74"/>
    </row>
    <row r="875">
      <c r="A875" s="74"/>
      <c r="B875" s="74"/>
      <c r="C875" s="74"/>
      <c r="D875" s="74"/>
      <c r="E875" s="74"/>
      <c r="F875" s="74"/>
      <c r="G875" s="74"/>
      <c r="H875" s="74"/>
      <c r="I875" s="74"/>
      <c r="J875" s="74"/>
      <c r="K875" s="74"/>
    </row>
    <row r="876">
      <c r="A876" s="74"/>
      <c r="B876" s="74"/>
      <c r="C876" s="74"/>
      <c r="D876" s="74"/>
      <c r="E876" s="74"/>
      <c r="F876" s="74"/>
      <c r="G876" s="74"/>
      <c r="H876" s="74"/>
      <c r="I876" s="74"/>
      <c r="J876" s="74"/>
      <c r="K876" s="74"/>
    </row>
    <row r="877">
      <c r="A877" s="74"/>
      <c r="B877" s="74"/>
      <c r="C877" s="74"/>
      <c r="D877" s="74"/>
      <c r="E877" s="74"/>
      <c r="F877" s="74"/>
      <c r="G877" s="74"/>
      <c r="H877" s="74"/>
      <c r="I877" s="74"/>
      <c r="J877" s="74"/>
      <c r="K877" s="74"/>
    </row>
    <row r="878">
      <c r="A878" s="74"/>
      <c r="B878" s="74"/>
      <c r="C878" s="74"/>
      <c r="D878" s="74"/>
      <c r="E878" s="74"/>
      <c r="F878" s="74"/>
      <c r="G878" s="74"/>
      <c r="H878" s="74"/>
      <c r="I878" s="74"/>
      <c r="J878" s="74"/>
      <c r="K878" s="74"/>
    </row>
    <row r="879">
      <c r="A879" s="74"/>
      <c r="B879" s="74"/>
      <c r="C879" s="74"/>
      <c r="D879" s="74"/>
      <c r="E879" s="74"/>
      <c r="F879" s="74"/>
      <c r="G879" s="74"/>
      <c r="H879" s="74"/>
      <c r="I879" s="74"/>
      <c r="J879" s="74"/>
      <c r="K879" s="74"/>
    </row>
    <row r="880">
      <c r="A880" s="74"/>
      <c r="B880" s="74"/>
      <c r="C880" s="74"/>
      <c r="D880" s="74"/>
      <c r="E880" s="74"/>
      <c r="F880" s="74"/>
      <c r="G880" s="74"/>
      <c r="H880" s="74"/>
      <c r="I880" s="74"/>
      <c r="J880" s="74"/>
      <c r="K880" s="74"/>
    </row>
    <row r="881">
      <c r="A881" s="74"/>
      <c r="B881" s="74"/>
      <c r="C881" s="74"/>
      <c r="D881" s="74"/>
      <c r="E881" s="74"/>
      <c r="F881" s="74"/>
      <c r="G881" s="74"/>
      <c r="H881" s="74"/>
      <c r="I881" s="74"/>
      <c r="J881" s="74"/>
      <c r="K881" s="74"/>
    </row>
    <row r="882">
      <c r="A882" s="74"/>
      <c r="B882" s="74"/>
      <c r="C882" s="74"/>
      <c r="D882" s="74"/>
      <c r="E882" s="74"/>
      <c r="F882" s="74"/>
      <c r="G882" s="74"/>
      <c r="H882" s="74"/>
      <c r="I882" s="74"/>
      <c r="J882" s="74"/>
      <c r="K882" s="74"/>
    </row>
    <row r="883">
      <c r="A883" s="74"/>
      <c r="B883" s="74"/>
      <c r="C883" s="74"/>
      <c r="D883" s="74"/>
      <c r="E883" s="74"/>
      <c r="F883" s="74"/>
      <c r="G883" s="74"/>
      <c r="H883" s="74"/>
      <c r="I883" s="74"/>
      <c r="J883" s="74"/>
      <c r="K883" s="74"/>
    </row>
    <row r="884">
      <c r="A884" s="74"/>
      <c r="B884" s="74"/>
      <c r="C884" s="74"/>
      <c r="D884" s="74"/>
      <c r="E884" s="74"/>
      <c r="F884" s="74"/>
      <c r="G884" s="74"/>
      <c r="H884" s="74"/>
      <c r="I884" s="74"/>
      <c r="J884" s="74"/>
      <c r="K884" s="74"/>
    </row>
    <row r="885">
      <c r="A885" s="74"/>
      <c r="B885" s="74"/>
      <c r="C885" s="74"/>
      <c r="D885" s="74"/>
      <c r="E885" s="74"/>
      <c r="F885" s="74"/>
      <c r="G885" s="74"/>
      <c r="H885" s="74"/>
      <c r="I885" s="74"/>
      <c r="J885" s="74"/>
      <c r="K885" s="74"/>
    </row>
    <row r="886">
      <c r="A886" s="74"/>
      <c r="B886" s="74"/>
      <c r="C886" s="74"/>
      <c r="D886" s="74"/>
      <c r="E886" s="74"/>
      <c r="F886" s="74"/>
      <c r="G886" s="74"/>
      <c r="H886" s="74"/>
      <c r="I886" s="74"/>
      <c r="J886" s="74"/>
      <c r="K886" s="74"/>
    </row>
    <row r="887">
      <c r="A887" s="74"/>
      <c r="B887" s="74"/>
      <c r="C887" s="74"/>
      <c r="D887" s="74"/>
      <c r="E887" s="74"/>
      <c r="F887" s="74"/>
      <c r="G887" s="74"/>
      <c r="H887" s="74"/>
      <c r="I887" s="74"/>
      <c r="J887" s="74"/>
      <c r="K887" s="74"/>
    </row>
    <row r="888">
      <c r="A888" s="74"/>
      <c r="B888" s="74"/>
      <c r="C888" s="74"/>
      <c r="D888" s="74"/>
      <c r="E888" s="74"/>
      <c r="F888" s="74"/>
      <c r="G888" s="74"/>
      <c r="H888" s="74"/>
      <c r="I888" s="74"/>
      <c r="J888" s="74"/>
      <c r="K888" s="74"/>
    </row>
    <row r="889">
      <c r="A889" s="74"/>
      <c r="B889" s="74"/>
      <c r="C889" s="74"/>
      <c r="D889" s="74"/>
      <c r="E889" s="74"/>
      <c r="F889" s="74"/>
      <c r="G889" s="74"/>
      <c r="H889" s="74"/>
      <c r="I889" s="74"/>
      <c r="J889" s="74"/>
      <c r="K889" s="74"/>
    </row>
    <row r="890">
      <c r="A890" s="74"/>
      <c r="B890" s="74"/>
      <c r="C890" s="74"/>
      <c r="D890" s="74"/>
      <c r="E890" s="74"/>
      <c r="F890" s="74"/>
      <c r="G890" s="74"/>
      <c r="H890" s="74"/>
      <c r="I890" s="74"/>
      <c r="J890" s="74"/>
      <c r="K890" s="74"/>
    </row>
    <row r="891">
      <c r="A891" s="74"/>
      <c r="B891" s="74"/>
      <c r="C891" s="74"/>
      <c r="D891" s="74"/>
      <c r="E891" s="74"/>
      <c r="F891" s="74"/>
      <c r="G891" s="74"/>
      <c r="H891" s="74"/>
      <c r="I891" s="74"/>
      <c r="J891" s="74"/>
      <c r="K891" s="74"/>
    </row>
    <row r="892">
      <c r="A892" s="74"/>
      <c r="B892" s="74"/>
      <c r="C892" s="74"/>
      <c r="D892" s="74"/>
      <c r="E892" s="74"/>
      <c r="F892" s="74"/>
      <c r="G892" s="74"/>
      <c r="H892" s="74"/>
      <c r="I892" s="74"/>
      <c r="J892" s="74"/>
      <c r="K892" s="74"/>
    </row>
    <row r="893">
      <c r="A893" s="74"/>
      <c r="B893" s="74"/>
      <c r="C893" s="74"/>
      <c r="D893" s="74"/>
      <c r="E893" s="74"/>
      <c r="F893" s="74"/>
      <c r="G893" s="74"/>
      <c r="H893" s="74"/>
      <c r="I893" s="74"/>
      <c r="J893" s="74"/>
      <c r="K893" s="74"/>
    </row>
    <row r="894">
      <c r="A894" s="74"/>
      <c r="B894" s="74"/>
      <c r="C894" s="74"/>
      <c r="D894" s="74"/>
      <c r="E894" s="74"/>
      <c r="F894" s="74"/>
      <c r="G894" s="74"/>
      <c r="H894" s="74"/>
      <c r="I894" s="74"/>
      <c r="J894" s="74"/>
      <c r="K894" s="74"/>
    </row>
    <row r="895">
      <c r="A895" s="74"/>
      <c r="B895" s="74"/>
      <c r="C895" s="74"/>
      <c r="D895" s="74"/>
      <c r="E895" s="74"/>
      <c r="F895" s="74"/>
      <c r="G895" s="74"/>
      <c r="H895" s="74"/>
      <c r="I895" s="74"/>
      <c r="J895" s="74"/>
      <c r="K895" s="74"/>
    </row>
    <row r="896">
      <c r="A896" s="74"/>
      <c r="B896" s="74"/>
      <c r="C896" s="74"/>
      <c r="D896" s="74"/>
      <c r="E896" s="74"/>
      <c r="F896" s="74"/>
      <c r="G896" s="74"/>
      <c r="H896" s="74"/>
      <c r="I896" s="74"/>
      <c r="J896" s="74"/>
      <c r="K896" s="74"/>
    </row>
    <row r="897">
      <c r="A897" s="74"/>
      <c r="B897" s="74"/>
      <c r="C897" s="74"/>
      <c r="D897" s="74"/>
      <c r="E897" s="74"/>
      <c r="F897" s="74"/>
      <c r="G897" s="74"/>
      <c r="H897" s="74"/>
      <c r="I897" s="74"/>
      <c r="J897" s="74"/>
      <c r="K897" s="74"/>
    </row>
    <row r="898">
      <c r="A898" s="74"/>
      <c r="B898" s="74"/>
      <c r="C898" s="74"/>
      <c r="D898" s="74"/>
      <c r="E898" s="74"/>
      <c r="F898" s="74"/>
      <c r="G898" s="74"/>
      <c r="H898" s="74"/>
      <c r="I898" s="74"/>
      <c r="J898" s="74"/>
      <c r="K898" s="74"/>
    </row>
    <row r="899">
      <c r="A899" s="74"/>
      <c r="B899" s="74"/>
      <c r="C899" s="74"/>
      <c r="D899" s="74"/>
      <c r="E899" s="74"/>
      <c r="F899" s="74"/>
      <c r="G899" s="74"/>
      <c r="H899" s="74"/>
      <c r="I899" s="74"/>
      <c r="J899" s="74"/>
      <c r="K899" s="74"/>
    </row>
    <row r="900">
      <c r="A900" s="74"/>
      <c r="B900" s="74"/>
      <c r="C900" s="74"/>
      <c r="D900" s="74"/>
      <c r="E900" s="74"/>
      <c r="F900" s="74"/>
      <c r="G900" s="74"/>
      <c r="H900" s="74"/>
      <c r="I900" s="74"/>
      <c r="J900" s="74"/>
      <c r="K900" s="74"/>
    </row>
    <row r="901">
      <c r="A901" s="74"/>
      <c r="B901" s="74"/>
      <c r="C901" s="74"/>
      <c r="D901" s="74"/>
      <c r="E901" s="74"/>
      <c r="F901" s="74"/>
      <c r="G901" s="74"/>
      <c r="H901" s="74"/>
      <c r="I901" s="74"/>
      <c r="J901" s="74"/>
      <c r="K901" s="74"/>
    </row>
    <row r="902">
      <c r="A902" s="74"/>
      <c r="B902" s="74"/>
      <c r="C902" s="74"/>
      <c r="D902" s="74"/>
      <c r="E902" s="74"/>
      <c r="F902" s="74"/>
      <c r="G902" s="74"/>
      <c r="H902" s="74"/>
      <c r="I902" s="74"/>
      <c r="J902" s="74"/>
      <c r="K902" s="74"/>
    </row>
    <row r="903">
      <c r="A903" s="74"/>
      <c r="B903" s="74"/>
      <c r="C903" s="74"/>
      <c r="D903" s="74"/>
      <c r="E903" s="74"/>
      <c r="F903" s="74"/>
      <c r="G903" s="74"/>
      <c r="H903" s="74"/>
      <c r="I903" s="74"/>
      <c r="J903" s="74"/>
      <c r="K903" s="74"/>
    </row>
    <row r="904">
      <c r="A904" s="74"/>
      <c r="B904" s="74"/>
      <c r="C904" s="74"/>
      <c r="D904" s="74"/>
      <c r="E904" s="74"/>
      <c r="F904" s="74"/>
      <c r="G904" s="74"/>
      <c r="H904" s="74"/>
      <c r="I904" s="74"/>
      <c r="J904" s="74"/>
      <c r="K904" s="74"/>
    </row>
    <row r="905">
      <c r="A905" s="74"/>
      <c r="B905" s="74"/>
      <c r="C905" s="74"/>
      <c r="D905" s="74"/>
      <c r="E905" s="74"/>
      <c r="F905" s="74"/>
      <c r="G905" s="74"/>
      <c r="H905" s="74"/>
      <c r="I905" s="74"/>
      <c r="J905" s="74"/>
      <c r="K905" s="74"/>
    </row>
    <row r="906">
      <c r="A906" s="74"/>
      <c r="B906" s="74"/>
      <c r="C906" s="74"/>
      <c r="D906" s="74"/>
      <c r="E906" s="74"/>
      <c r="F906" s="74"/>
      <c r="G906" s="74"/>
      <c r="H906" s="74"/>
      <c r="I906" s="74"/>
      <c r="J906" s="74"/>
      <c r="K906" s="74"/>
    </row>
    <row r="907">
      <c r="A907" s="74"/>
      <c r="B907" s="74"/>
      <c r="C907" s="74"/>
      <c r="D907" s="74"/>
      <c r="E907" s="74"/>
      <c r="F907" s="74"/>
      <c r="G907" s="74"/>
      <c r="H907" s="74"/>
      <c r="I907" s="74"/>
      <c r="J907" s="74"/>
      <c r="K907" s="74"/>
    </row>
    <row r="908">
      <c r="A908" s="74"/>
      <c r="B908" s="74"/>
      <c r="C908" s="74"/>
      <c r="D908" s="74"/>
      <c r="E908" s="74"/>
      <c r="F908" s="74"/>
      <c r="G908" s="74"/>
      <c r="H908" s="74"/>
      <c r="I908" s="74"/>
      <c r="J908" s="74"/>
      <c r="K908" s="74"/>
    </row>
    <row r="909">
      <c r="A909" s="74"/>
      <c r="B909" s="74"/>
      <c r="C909" s="74"/>
      <c r="D909" s="74"/>
      <c r="E909" s="74"/>
      <c r="F909" s="74"/>
      <c r="G909" s="74"/>
      <c r="H909" s="74"/>
      <c r="I909" s="74"/>
      <c r="J909" s="74"/>
      <c r="K909" s="74"/>
    </row>
    <row r="910">
      <c r="A910" s="74"/>
      <c r="B910" s="74"/>
      <c r="C910" s="74"/>
      <c r="D910" s="74"/>
      <c r="E910" s="74"/>
      <c r="F910" s="74"/>
      <c r="G910" s="74"/>
      <c r="H910" s="74"/>
      <c r="I910" s="74"/>
      <c r="J910" s="74"/>
      <c r="K910" s="74"/>
    </row>
    <row r="911">
      <c r="A911" s="74"/>
      <c r="B911" s="74"/>
      <c r="C911" s="74"/>
      <c r="D911" s="74"/>
      <c r="E911" s="74"/>
      <c r="F911" s="74"/>
      <c r="G911" s="74"/>
      <c r="H911" s="74"/>
      <c r="I911" s="74"/>
      <c r="J911" s="74"/>
      <c r="K911" s="74"/>
    </row>
    <row r="912">
      <c r="A912" s="74"/>
      <c r="B912" s="74"/>
      <c r="C912" s="74"/>
      <c r="D912" s="74"/>
      <c r="E912" s="74"/>
      <c r="F912" s="74"/>
      <c r="G912" s="74"/>
      <c r="H912" s="74"/>
      <c r="I912" s="74"/>
      <c r="J912" s="74"/>
      <c r="K912" s="74"/>
    </row>
    <row r="913">
      <c r="A913" s="74"/>
      <c r="B913" s="74"/>
      <c r="C913" s="74"/>
      <c r="D913" s="74"/>
      <c r="E913" s="74"/>
      <c r="F913" s="74"/>
      <c r="G913" s="74"/>
      <c r="H913" s="74"/>
      <c r="I913" s="74"/>
      <c r="J913" s="74"/>
      <c r="K913" s="74"/>
    </row>
    <row r="914">
      <c r="A914" s="74"/>
      <c r="B914" s="74"/>
      <c r="C914" s="74"/>
      <c r="D914" s="74"/>
      <c r="E914" s="74"/>
      <c r="F914" s="74"/>
      <c r="G914" s="74"/>
      <c r="H914" s="74"/>
      <c r="I914" s="74"/>
      <c r="J914" s="74"/>
      <c r="K914" s="74"/>
    </row>
    <row r="915">
      <c r="A915" s="74"/>
      <c r="B915" s="74"/>
      <c r="C915" s="74"/>
      <c r="D915" s="74"/>
      <c r="E915" s="74"/>
      <c r="F915" s="74"/>
      <c r="G915" s="74"/>
      <c r="H915" s="74"/>
      <c r="I915" s="74"/>
      <c r="J915" s="74"/>
      <c r="K915" s="74"/>
    </row>
    <row r="916">
      <c r="A916" s="74"/>
      <c r="B916" s="74"/>
      <c r="C916" s="74"/>
      <c r="D916" s="74"/>
      <c r="E916" s="74"/>
      <c r="F916" s="74"/>
      <c r="G916" s="74"/>
      <c r="H916" s="74"/>
      <c r="I916" s="74"/>
      <c r="J916" s="74"/>
      <c r="K916" s="74"/>
    </row>
    <row r="917">
      <c r="A917" s="74"/>
      <c r="B917" s="74"/>
      <c r="C917" s="74"/>
      <c r="D917" s="74"/>
      <c r="E917" s="74"/>
      <c r="F917" s="74"/>
      <c r="G917" s="74"/>
      <c r="H917" s="74"/>
      <c r="I917" s="74"/>
      <c r="J917" s="74"/>
      <c r="K917" s="74"/>
    </row>
    <row r="918">
      <c r="A918" s="74"/>
      <c r="B918" s="74"/>
      <c r="C918" s="74"/>
      <c r="D918" s="74"/>
      <c r="E918" s="74"/>
      <c r="F918" s="74"/>
      <c r="G918" s="74"/>
      <c r="H918" s="74"/>
      <c r="I918" s="74"/>
      <c r="J918" s="74"/>
      <c r="K918" s="74"/>
    </row>
    <row r="919">
      <c r="A919" s="74"/>
      <c r="B919" s="74"/>
      <c r="C919" s="74"/>
      <c r="D919" s="74"/>
      <c r="E919" s="74"/>
      <c r="F919" s="74"/>
      <c r="G919" s="74"/>
      <c r="H919" s="74"/>
      <c r="I919" s="74"/>
      <c r="J919" s="74"/>
      <c r="K919" s="74"/>
    </row>
    <row r="920">
      <c r="A920" s="74"/>
      <c r="B920" s="74"/>
      <c r="C920" s="74"/>
      <c r="D920" s="74"/>
      <c r="E920" s="74"/>
      <c r="F920" s="74"/>
      <c r="G920" s="74"/>
      <c r="H920" s="74"/>
      <c r="I920" s="74"/>
      <c r="J920" s="74"/>
      <c r="K920" s="74"/>
    </row>
    <row r="921">
      <c r="A921" s="74"/>
      <c r="B921" s="74"/>
      <c r="C921" s="74"/>
      <c r="D921" s="74"/>
      <c r="E921" s="74"/>
      <c r="F921" s="74"/>
      <c r="G921" s="74"/>
      <c r="H921" s="74"/>
      <c r="I921" s="74"/>
      <c r="J921" s="74"/>
      <c r="K921" s="74"/>
    </row>
    <row r="922">
      <c r="A922" s="74"/>
      <c r="B922" s="74"/>
      <c r="C922" s="74"/>
      <c r="D922" s="74"/>
      <c r="E922" s="74"/>
      <c r="F922" s="74"/>
      <c r="G922" s="74"/>
      <c r="H922" s="74"/>
      <c r="I922" s="74"/>
      <c r="J922" s="74"/>
      <c r="K922" s="74"/>
    </row>
    <row r="923">
      <c r="A923" s="74"/>
      <c r="B923" s="74"/>
      <c r="C923" s="74"/>
      <c r="D923" s="74"/>
      <c r="E923" s="74"/>
      <c r="F923" s="74"/>
      <c r="G923" s="74"/>
      <c r="H923" s="74"/>
      <c r="I923" s="74"/>
      <c r="J923" s="74"/>
      <c r="K923" s="74"/>
    </row>
    <row r="924">
      <c r="A924" s="74"/>
      <c r="B924" s="74"/>
      <c r="C924" s="74"/>
      <c r="D924" s="74"/>
      <c r="E924" s="74"/>
      <c r="F924" s="74"/>
      <c r="G924" s="74"/>
      <c r="H924" s="74"/>
      <c r="I924" s="74"/>
      <c r="J924" s="74"/>
      <c r="K924" s="74"/>
    </row>
    <row r="925">
      <c r="A925" s="74"/>
      <c r="B925" s="74"/>
      <c r="C925" s="74"/>
      <c r="D925" s="74"/>
      <c r="E925" s="74"/>
      <c r="F925" s="74"/>
      <c r="G925" s="74"/>
      <c r="H925" s="74"/>
      <c r="I925" s="74"/>
      <c r="J925" s="74"/>
      <c r="K925" s="74"/>
    </row>
    <row r="926">
      <c r="A926" s="74"/>
      <c r="B926" s="74"/>
      <c r="C926" s="74"/>
      <c r="D926" s="74"/>
      <c r="E926" s="74"/>
      <c r="F926" s="74"/>
      <c r="G926" s="74"/>
      <c r="H926" s="74"/>
      <c r="I926" s="74"/>
      <c r="J926" s="74"/>
      <c r="K926" s="74"/>
    </row>
    <row r="927">
      <c r="A927" s="74"/>
      <c r="B927" s="74"/>
      <c r="C927" s="74"/>
      <c r="D927" s="74"/>
      <c r="E927" s="74"/>
      <c r="F927" s="74"/>
      <c r="G927" s="74"/>
      <c r="H927" s="74"/>
      <c r="I927" s="74"/>
      <c r="J927" s="74"/>
      <c r="K927" s="74"/>
    </row>
    <row r="928">
      <c r="A928" s="74"/>
      <c r="B928" s="74"/>
      <c r="C928" s="74"/>
      <c r="D928" s="74"/>
      <c r="E928" s="74"/>
      <c r="F928" s="74"/>
      <c r="G928" s="74"/>
      <c r="H928" s="74"/>
      <c r="I928" s="74"/>
      <c r="J928" s="74"/>
      <c r="K928" s="74"/>
    </row>
    <row r="929">
      <c r="A929" s="74"/>
      <c r="B929" s="74"/>
      <c r="C929" s="74"/>
      <c r="D929" s="74"/>
      <c r="E929" s="74"/>
      <c r="F929" s="74"/>
      <c r="G929" s="74"/>
      <c r="H929" s="74"/>
      <c r="I929" s="74"/>
      <c r="J929" s="74"/>
      <c r="K929" s="74"/>
    </row>
    <row r="930">
      <c r="A930" s="74"/>
      <c r="B930" s="74"/>
      <c r="C930" s="74"/>
      <c r="D930" s="74"/>
      <c r="E930" s="74"/>
      <c r="F930" s="74"/>
      <c r="G930" s="74"/>
      <c r="H930" s="74"/>
      <c r="I930" s="74"/>
      <c r="J930" s="74"/>
      <c r="K930" s="74"/>
    </row>
    <row r="931">
      <c r="A931" s="74"/>
      <c r="B931" s="74"/>
      <c r="C931" s="74"/>
      <c r="D931" s="74"/>
      <c r="E931" s="74"/>
      <c r="F931" s="74"/>
      <c r="G931" s="74"/>
      <c r="H931" s="74"/>
      <c r="I931" s="74"/>
      <c r="J931" s="74"/>
      <c r="K931" s="74"/>
    </row>
    <row r="932">
      <c r="A932" s="74"/>
      <c r="B932" s="74"/>
      <c r="C932" s="74"/>
      <c r="D932" s="74"/>
      <c r="E932" s="74"/>
      <c r="F932" s="74"/>
      <c r="G932" s="74"/>
      <c r="H932" s="74"/>
      <c r="I932" s="74"/>
      <c r="J932" s="74"/>
      <c r="K932" s="74"/>
    </row>
    <row r="933">
      <c r="A933" s="74"/>
      <c r="B933" s="74"/>
      <c r="C933" s="74"/>
      <c r="D933" s="74"/>
      <c r="E933" s="74"/>
      <c r="F933" s="74"/>
      <c r="G933" s="74"/>
      <c r="H933" s="74"/>
      <c r="I933" s="74"/>
      <c r="J933" s="74"/>
      <c r="K933" s="74"/>
    </row>
    <row r="934">
      <c r="A934" s="74"/>
      <c r="B934" s="74"/>
      <c r="C934" s="74"/>
      <c r="D934" s="74"/>
      <c r="E934" s="74"/>
      <c r="F934" s="74"/>
      <c r="G934" s="74"/>
      <c r="H934" s="74"/>
      <c r="I934" s="74"/>
      <c r="J934" s="74"/>
      <c r="K934" s="74"/>
    </row>
    <row r="935">
      <c r="A935" s="74"/>
      <c r="B935" s="74"/>
      <c r="C935" s="74"/>
      <c r="D935" s="74"/>
      <c r="E935" s="74"/>
      <c r="F935" s="74"/>
      <c r="G935" s="74"/>
      <c r="H935" s="74"/>
      <c r="I935" s="74"/>
      <c r="J935" s="74"/>
      <c r="K935" s="74"/>
    </row>
    <row r="936">
      <c r="A936" s="74"/>
      <c r="B936" s="74"/>
      <c r="C936" s="74"/>
      <c r="D936" s="74"/>
      <c r="E936" s="74"/>
      <c r="F936" s="74"/>
      <c r="G936" s="74"/>
      <c r="H936" s="74"/>
      <c r="I936" s="74"/>
      <c r="J936" s="74"/>
      <c r="K936" s="74"/>
    </row>
    <row r="937">
      <c r="A937" s="74"/>
      <c r="B937" s="74"/>
      <c r="C937" s="74"/>
      <c r="D937" s="74"/>
      <c r="E937" s="74"/>
      <c r="F937" s="74"/>
      <c r="G937" s="74"/>
      <c r="H937" s="74"/>
      <c r="I937" s="74"/>
      <c r="J937" s="74"/>
      <c r="K937" s="74"/>
    </row>
    <row r="938">
      <c r="A938" s="74"/>
      <c r="B938" s="74"/>
      <c r="C938" s="74"/>
      <c r="D938" s="74"/>
      <c r="E938" s="74"/>
      <c r="F938" s="74"/>
      <c r="G938" s="74"/>
      <c r="H938" s="74"/>
      <c r="I938" s="74"/>
      <c r="J938" s="74"/>
      <c r="K938" s="74"/>
    </row>
    <row r="939">
      <c r="A939" s="74"/>
      <c r="B939" s="74"/>
      <c r="C939" s="74"/>
      <c r="D939" s="74"/>
      <c r="E939" s="74"/>
      <c r="F939" s="74"/>
      <c r="G939" s="74"/>
      <c r="H939" s="74"/>
      <c r="I939" s="74"/>
      <c r="J939" s="74"/>
      <c r="K939" s="74"/>
    </row>
    <row r="940">
      <c r="A940" s="74"/>
      <c r="B940" s="74"/>
      <c r="C940" s="74"/>
      <c r="D940" s="74"/>
      <c r="E940" s="74"/>
      <c r="F940" s="74"/>
      <c r="G940" s="74"/>
      <c r="H940" s="74"/>
      <c r="I940" s="74"/>
      <c r="J940" s="74"/>
      <c r="K940" s="74"/>
    </row>
    <row r="941">
      <c r="A941" s="74"/>
      <c r="B941" s="74"/>
      <c r="C941" s="74"/>
      <c r="D941" s="74"/>
      <c r="E941" s="74"/>
      <c r="F941" s="74"/>
      <c r="G941" s="74"/>
      <c r="H941" s="74"/>
      <c r="I941" s="74"/>
      <c r="J941" s="74"/>
      <c r="K941" s="74"/>
    </row>
    <row r="942">
      <c r="A942" s="74"/>
      <c r="B942" s="74"/>
      <c r="C942" s="74"/>
      <c r="D942" s="74"/>
      <c r="E942" s="74"/>
      <c r="F942" s="74"/>
      <c r="G942" s="74"/>
      <c r="H942" s="74"/>
      <c r="I942" s="74"/>
      <c r="J942" s="74"/>
      <c r="K942" s="74"/>
    </row>
    <row r="943">
      <c r="A943" s="74"/>
      <c r="B943" s="74"/>
      <c r="C943" s="74"/>
      <c r="D943" s="74"/>
      <c r="E943" s="74"/>
      <c r="F943" s="74"/>
      <c r="G943" s="74"/>
      <c r="H943" s="74"/>
      <c r="I943" s="74"/>
      <c r="J943" s="74"/>
      <c r="K943" s="74"/>
    </row>
    <row r="944">
      <c r="A944" s="74"/>
      <c r="B944" s="74"/>
      <c r="C944" s="74"/>
      <c r="D944" s="74"/>
      <c r="E944" s="74"/>
      <c r="F944" s="74"/>
      <c r="G944" s="74"/>
      <c r="H944" s="74"/>
      <c r="I944" s="74"/>
      <c r="J944" s="74"/>
      <c r="K944" s="74"/>
    </row>
    <row r="945">
      <c r="A945" s="74"/>
      <c r="B945" s="74"/>
      <c r="C945" s="74"/>
      <c r="D945" s="74"/>
      <c r="E945" s="74"/>
      <c r="F945" s="74"/>
      <c r="G945" s="74"/>
      <c r="H945" s="74"/>
      <c r="I945" s="74"/>
      <c r="J945" s="74"/>
      <c r="K945" s="74"/>
    </row>
    <row r="946">
      <c r="A946" s="74"/>
      <c r="B946" s="74"/>
      <c r="C946" s="74"/>
      <c r="D946" s="74"/>
      <c r="E946" s="74"/>
      <c r="F946" s="74"/>
      <c r="G946" s="74"/>
      <c r="H946" s="74"/>
      <c r="I946" s="74"/>
      <c r="J946" s="74"/>
      <c r="K946" s="74"/>
    </row>
    <row r="947">
      <c r="A947" s="74"/>
      <c r="B947" s="74"/>
      <c r="C947" s="74"/>
      <c r="D947" s="74"/>
      <c r="E947" s="74"/>
      <c r="F947" s="74"/>
      <c r="G947" s="74"/>
      <c r="H947" s="74"/>
      <c r="I947" s="74"/>
      <c r="J947" s="74"/>
      <c r="K947" s="74"/>
    </row>
    <row r="948">
      <c r="A948" s="74"/>
      <c r="B948" s="74"/>
      <c r="C948" s="74"/>
      <c r="D948" s="74"/>
      <c r="E948" s="74"/>
      <c r="F948" s="74"/>
      <c r="G948" s="74"/>
      <c r="H948" s="74"/>
      <c r="I948" s="74"/>
      <c r="J948" s="74"/>
      <c r="K948" s="74"/>
    </row>
    <row r="949">
      <c r="A949" s="74"/>
      <c r="B949" s="74"/>
      <c r="C949" s="74"/>
      <c r="D949" s="74"/>
      <c r="E949" s="74"/>
      <c r="F949" s="74"/>
      <c r="G949" s="74"/>
      <c r="H949" s="74"/>
      <c r="I949" s="74"/>
      <c r="J949" s="74"/>
      <c r="K949" s="74"/>
    </row>
    <row r="950">
      <c r="A950" s="74"/>
      <c r="B950" s="74"/>
      <c r="C950" s="74"/>
      <c r="D950" s="74"/>
      <c r="E950" s="74"/>
      <c r="F950" s="74"/>
      <c r="G950" s="74"/>
      <c r="H950" s="74"/>
      <c r="I950" s="74"/>
      <c r="J950" s="74"/>
      <c r="K950" s="74"/>
    </row>
    <row r="951">
      <c r="A951" s="74"/>
      <c r="B951" s="74"/>
      <c r="C951" s="74"/>
      <c r="D951" s="74"/>
      <c r="E951" s="74"/>
      <c r="F951" s="74"/>
      <c r="G951" s="74"/>
      <c r="H951" s="74"/>
      <c r="I951" s="74"/>
      <c r="J951" s="74"/>
      <c r="K951" s="74"/>
    </row>
    <row r="952">
      <c r="A952" s="74"/>
      <c r="B952" s="74"/>
      <c r="C952" s="74"/>
      <c r="D952" s="74"/>
      <c r="E952" s="74"/>
      <c r="F952" s="74"/>
      <c r="G952" s="74"/>
      <c r="H952" s="74"/>
      <c r="I952" s="74"/>
      <c r="J952" s="74"/>
      <c r="K952" s="74"/>
    </row>
    <row r="953">
      <c r="A953" s="74"/>
      <c r="B953" s="74"/>
      <c r="C953" s="74"/>
      <c r="D953" s="74"/>
      <c r="E953" s="74"/>
      <c r="F953" s="74"/>
      <c r="G953" s="74"/>
      <c r="H953" s="74"/>
      <c r="I953" s="74"/>
      <c r="J953" s="74"/>
      <c r="K953" s="74"/>
    </row>
    <row r="954">
      <c r="A954" s="74"/>
      <c r="B954" s="74"/>
      <c r="C954" s="74"/>
      <c r="D954" s="74"/>
      <c r="E954" s="74"/>
      <c r="F954" s="74"/>
      <c r="G954" s="74"/>
      <c r="H954" s="74"/>
      <c r="I954" s="74"/>
      <c r="J954" s="74"/>
      <c r="K954" s="74"/>
    </row>
    <row r="955">
      <c r="A955" s="74"/>
      <c r="B955" s="74"/>
      <c r="C955" s="74"/>
      <c r="D955" s="74"/>
      <c r="E955" s="74"/>
      <c r="F955" s="74"/>
      <c r="G955" s="74"/>
      <c r="H955" s="74"/>
      <c r="I955" s="74"/>
      <c r="J955" s="74"/>
      <c r="K955" s="74"/>
    </row>
    <row r="956">
      <c r="A956" s="74"/>
      <c r="B956" s="74"/>
      <c r="C956" s="74"/>
      <c r="D956" s="74"/>
      <c r="E956" s="74"/>
      <c r="F956" s="74"/>
      <c r="G956" s="74"/>
      <c r="H956" s="74"/>
      <c r="I956" s="74"/>
      <c r="J956" s="74"/>
      <c r="K956" s="74"/>
    </row>
    <row r="957">
      <c r="A957" s="74"/>
      <c r="B957" s="74"/>
      <c r="C957" s="74"/>
      <c r="D957" s="74"/>
      <c r="E957" s="74"/>
      <c r="F957" s="74"/>
      <c r="G957" s="74"/>
      <c r="H957" s="74"/>
      <c r="I957" s="74"/>
      <c r="J957" s="74"/>
      <c r="K957" s="74"/>
    </row>
    <row r="958">
      <c r="A958" s="74"/>
      <c r="B958" s="74"/>
      <c r="C958" s="74"/>
      <c r="D958" s="74"/>
      <c r="E958" s="74"/>
      <c r="F958" s="74"/>
      <c r="G958" s="74"/>
      <c r="H958" s="74"/>
      <c r="I958" s="74"/>
      <c r="J958" s="74"/>
      <c r="K958" s="74"/>
    </row>
    <row r="959">
      <c r="A959" s="74"/>
      <c r="B959" s="74"/>
      <c r="C959" s="74"/>
      <c r="D959" s="74"/>
      <c r="E959" s="74"/>
      <c r="F959" s="74"/>
      <c r="G959" s="74"/>
      <c r="H959" s="74"/>
      <c r="I959" s="74"/>
      <c r="J959" s="74"/>
      <c r="K959" s="74"/>
    </row>
    <row r="960">
      <c r="A960" s="74"/>
      <c r="B960" s="74"/>
      <c r="C960" s="74"/>
      <c r="D960" s="74"/>
      <c r="E960" s="74"/>
      <c r="F960" s="74"/>
      <c r="G960" s="74"/>
      <c r="H960" s="74"/>
      <c r="I960" s="74"/>
      <c r="J960" s="74"/>
      <c r="K960" s="74"/>
    </row>
    <row r="961">
      <c r="A961" s="74"/>
      <c r="B961" s="74"/>
      <c r="C961" s="74"/>
      <c r="D961" s="74"/>
      <c r="E961" s="74"/>
      <c r="F961" s="74"/>
      <c r="G961" s="74"/>
      <c r="H961" s="74"/>
      <c r="I961" s="74"/>
      <c r="J961" s="74"/>
      <c r="K961" s="74"/>
    </row>
    <row r="962">
      <c r="A962" s="74"/>
      <c r="B962" s="74"/>
      <c r="C962" s="74"/>
      <c r="D962" s="74"/>
      <c r="E962" s="74"/>
      <c r="F962" s="74"/>
      <c r="G962" s="74"/>
      <c r="H962" s="74"/>
      <c r="I962" s="74"/>
      <c r="J962" s="74"/>
      <c r="K962" s="74"/>
    </row>
    <row r="963">
      <c r="A963" s="74"/>
      <c r="B963" s="74"/>
      <c r="C963" s="74"/>
      <c r="D963" s="74"/>
      <c r="E963" s="74"/>
      <c r="F963" s="74"/>
      <c r="G963" s="74"/>
      <c r="H963" s="74"/>
      <c r="I963" s="74"/>
      <c r="J963" s="74"/>
      <c r="K963" s="74"/>
    </row>
    <row r="964">
      <c r="A964" s="74"/>
      <c r="B964" s="74"/>
      <c r="C964" s="74"/>
      <c r="D964" s="74"/>
      <c r="E964" s="74"/>
      <c r="F964" s="74"/>
      <c r="G964" s="74"/>
      <c r="H964" s="74"/>
      <c r="I964" s="74"/>
      <c r="J964" s="74"/>
      <c r="K964" s="74"/>
    </row>
    <row r="965">
      <c r="A965" s="74"/>
      <c r="B965" s="74"/>
      <c r="C965" s="74"/>
      <c r="D965" s="74"/>
      <c r="E965" s="74"/>
      <c r="F965" s="74"/>
      <c r="G965" s="74"/>
      <c r="H965" s="74"/>
      <c r="I965" s="74"/>
      <c r="J965" s="74"/>
      <c r="K965" s="74"/>
    </row>
    <row r="966">
      <c r="A966" s="74"/>
      <c r="B966" s="74"/>
      <c r="C966" s="74"/>
      <c r="D966" s="74"/>
      <c r="E966" s="74"/>
      <c r="F966" s="74"/>
      <c r="G966" s="74"/>
      <c r="H966" s="74"/>
      <c r="I966" s="74"/>
      <c r="J966" s="74"/>
      <c r="K966" s="74"/>
    </row>
    <row r="967">
      <c r="A967" s="74"/>
      <c r="B967" s="74"/>
      <c r="C967" s="74"/>
      <c r="D967" s="74"/>
      <c r="E967" s="74"/>
      <c r="F967" s="74"/>
      <c r="G967" s="74"/>
      <c r="H967" s="74"/>
      <c r="I967" s="74"/>
      <c r="J967" s="74"/>
      <c r="K967" s="74"/>
    </row>
    <row r="968">
      <c r="A968" s="74"/>
      <c r="B968" s="74"/>
      <c r="C968" s="74"/>
      <c r="D968" s="74"/>
      <c r="E968" s="74"/>
      <c r="F968" s="74"/>
      <c r="G968" s="74"/>
      <c r="H968" s="74"/>
      <c r="I968" s="74"/>
      <c r="J968" s="74"/>
      <c r="K968" s="74"/>
    </row>
    <row r="969">
      <c r="A969" s="74"/>
      <c r="B969" s="74"/>
      <c r="C969" s="74"/>
      <c r="D969" s="74"/>
      <c r="E969" s="74"/>
      <c r="F969" s="74"/>
      <c r="G969" s="74"/>
      <c r="H969" s="74"/>
      <c r="I969" s="74"/>
      <c r="J969" s="74"/>
      <c r="K969" s="74"/>
    </row>
    <row r="970">
      <c r="A970" s="74"/>
      <c r="B970" s="74"/>
      <c r="C970" s="74"/>
      <c r="D970" s="74"/>
      <c r="E970" s="74"/>
      <c r="F970" s="74"/>
      <c r="G970" s="74"/>
      <c r="H970" s="74"/>
      <c r="I970" s="74"/>
      <c r="J970" s="74"/>
      <c r="K970" s="74"/>
    </row>
    <row r="971">
      <c r="A971" s="74"/>
      <c r="B971" s="74"/>
      <c r="C971" s="74"/>
      <c r="D971" s="74"/>
      <c r="E971" s="74"/>
      <c r="F971" s="74"/>
      <c r="G971" s="74"/>
      <c r="H971" s="74"/>
      <c r="I971" s="74"/>
      <c r="J971" s="74"/>
      <c r="K971" s="74"/>
    </row>
    <row r="972">
      <c r="A972" s="74"/>
      <c r="B972" s="74"/>
      <c r="C972" s="74"/>
      <c r="D972" s="74"/>
      <c r="E972" s="74"/>
      <c r="F972" s="74"/>
      <c r="G972" s="74"/>
      <c r="H972" s="74"/>
      <c r="I972" s="74"/>
      <c r="J972" s="74"/>
      <c r="K972" s="74"/>
    </row>
    <row r="973">
      <c r="A973" s="74"/>
      <c r="B973" s="74"/>
      <c r="C973" s="74"/>
      <c r="D973" s="74"/>
      <c r="E973" s="74"/>
      <c r="F973" s="74"/>
      <c r="G973" s="74"/>
      <c r="H973" s="74"/>
      <c r="I973" s="74"/>
      <c r="J973" s="74"/>
      <c r="K973" s="74"/>
    </row>
    <row r="974">
      <c r="A974" s="74"/>
      <c r="B974" s="74"/>
      <c r="C974" s="74"/>
      <c r="D974" s="74"/>
      <c r="E974" s="74"/>
      <c r="F974" s="74"/>
      <c r="G974" s="74"/>
      <c r="H974" s="74"/>
      <c r="I974" s="74"/>
      <c r="J974" s="74"/>
      <c r="K974" s="74"/>
    </row>
    <row r="975">
      <c r="A975" s="74"/>
      <c r="B975" s="74"/>
      <c r="C975" s="74"/>
      <c r="D975" s="74"/>
      <c r="E975" s="74"/>
      <c r="F975" s="74"/>
      <c r="G975" s="74"/>
      <c r="H975" s="74"/>
      <c r="I975" s="74"/>
      <c r="J975" s="74"/>
      <c r="K975" s="74"/>
    </row>
    <row r="976">
      <c r="A976" s="74"/>
      <c r="B976" s="74"/>
      <c r="C976" s="74"/>
      <c r="D976" s="74"/>
      <c r="E976" s="74"/>
      <c r="F976" s="74"/>
      <c r="G976" s="74"/>
      <c r="H976" s="74"/>
      <c r="I976" s="74"/>
      <c r="J976" s="74"/>
      <c r="K976" s="74"/>
    </row>
    <row r="977">
      <c r="A977" s="74"/>
      <c r="B977" s="74"/>
      <c r="C977" s="74"/>
      <c r="D977" s="74"/>
      <c r="E977" s="74"/>
      <c r="F977" s="74"/>
      <c r="G977" s="74"/>
      <c r="H977" s="74"/>
      <c r="I977" s="74"/>
      <c r="J977" s="74"/>
      <c r="K977" s="74"/>
    </row>
    <row r="978">
      <c r="A978" s="74"/>
      <c r="B978" s="74"/>
      <c r="C978" s="74"/>
      <c r="D978" s="74"/>
      <c r="E978" s="74"/>
      <c r="F978" s="74"/>
      <c r="G978" s="74"/>
      <c r="H978" s="74"/>
      <c r="I978" s="74"/>
      <c r="J978" s="74"/>
      <c r="K978" s="74"/>
    </row>
    <row r="979">
      <c r="A979" s="74"/>
      <c r="B979" s="74"/>
      <c r="C979" s="74"/>
      <c r="D979" s="74"/>
      <c r="E979" s="74"/>
      <c r="F979" s="74"/>
      <c r="G979" s="74"/>
      <c r="H979" s="74"/>
      <c r="I979" s="74"/>
      <c r="J979" s="74"/>
      <c r="K979" s="74"/>
    </row>
    <row r="980">
      <c r="A980" s="74"/>
      <c r="B980" s="74"/>
      <c r="C980" s="74"/>
      <c r="D980" s="74"/>
      <c r="E980" s="74"/>
      <c r="F980" s="74"/>
      <c r="G980" s="74"/>
      <c r="H980" s="74"/>
      <c r="I980" s="74"/>
      <c r="J980" s="74"/>
      <c r="K980" s="74"/>
    </row>
    <row r="981">
      <c r="A981" s="74"/>
      <c r="B981" s="74"/>
      <c r="C981" s="74"/>
      <c r="D981" s="74"/>
      <c r="E981" s="74"/>
      <c r="F981" s="74"/>
      <c r="G981" s="74"/>
      <c r="H981" s="74"/>
      <c r="I981" s="74"/>
      <c r="J981" s="74"/>
      <c r="K981" s="74"/>
    </row>
    <row r="982">
      <c r="A982" s="74"/>
      <c r="B982" s="74"/>
      <c r="C982" s="74"/>
      <c r="D982" s="74"/>
      <c r="E982" s="74"/>
      <c r="F982" s="74"/>
      <c r="G982" s="74"/>
      <c r="H982" s="74"/>
      <c r="I982" s="74"/>
      <c r="J982" s="74"/>
      <c r="K982" s="74"/>
    </row>
    <row r="983">
      <c r="A983" s="74"/>
      <c r="B983" s="74"/>
      <c r="C983" s="74"/>
      <c r="D983" s="74"/>
      <c r="E983" s="74"/>
      <c r="F983" s="74"/>
      <c r="G983" s="74"/>
      <c r="H983" s="74"/>
      <c r="I983" s="74"/>
      <c r="J983" s="74"/>
      <c r="K983" s="74"/>
    </row>
    <row r="984">
      <c r="A984" s="74"/>
      <c r="B984" s="74"/>
      <c r="C984" s="74"/>
      <c r="D984" s="74"/>
      <c r="E984" s="74"/>
      <c r="F984" s="74"/>
      <c r="G984" s="74"/>
      <c r="H984" s="74"/>
      <c r="I984" s="74"/>
      <c r="J984" s="74"/>
      <c r="K984" s="74"/>
    </row>
    <row r="985">
      <c r="A985" s="74"/>
      <c r="B985" s="74"/>
      <c r="C985" s="74"/>
      <c r="D985" s="74"/>
      <c r="E985" s="74"/>
      <c r="F985" s="74"/>
      <c r="G985" s="74"/>
      <c r="H985" s="74"/>
      <c r="I985" s="74"/>
      <c r="J985" s="74"/>
      <c r="K985" s="74"/>
    </row>
  </sheetData>
  <mergeCells count="10">
    <mergeCell ref="O238:P238"/>
    <mergeCell ref="O242:P242"/>
    <mergeCell ref="O250:P250"/>
    <mergeCell ref="O41:P41"/>
    <mergeCell ref="O47:P47"/>
    <mergeCell ref="O79:P79"/>
    <mergeCell ref="O99:P99"/>
    <mergeCell ref="O230:P230"/>
    <mergeCell ref="O235:P235"/>
    <mergeCell ref="O236:P236"/>
  </mergeCells>
  <hyperlinks>
    <hyperlink r:id="rId2" ref="I1"/>
  </hyperlinks>
  <drawing r:id="rId3"/>
  <legacyDrawing r:id="rId4"/>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9.13"/>
    <col customWidth="1" min="7" max="7" width="15.0"/>
    <col customWidth="1" min="12" max="12" width="20.0"/>
    <col customWidth="1" min="13" max="13" width="17.38"/>
  </cols>
  <sheetData>
    <row r="1">
      <c r="A1" s="51" t="s">
        <v>10</v>
      </c>
      <c r="B1" s="42" t="s">
        <v>11</v>
      </c>
      <c r="C1" s="42" t="s">
        <v>12</v>
      </c>
      <c r="D1" s="42" t="s">
        <v>2561</v>
      </c>
      <c r="E1" s="42" t="s">
        <v>2562</v>
      </c>
      <c r="F1" s="42" t="s">
        <v>2563</v>
      </c>
      <c r="G1" s="42" t="s">
        <v>2564</v>
      </c>
      <c r="H1" s="42" t="s">
        <v>2565</v>
      </c>
    </row>
    <row r="2">
      <c r="A2" s="53" t="str">
        <f>'Input - Config'!A3</f>
        <v>TRNAFGXXCHNXI</v>
      </c>
      <c r="B2" s="19" t="str">
        <f>if(isna(vlookup(A2,'Input - Config'!$A$3:$C$1006,2,0)),"",vlookup(A2,'Input - Config'!$A$3:$C$1006,2,0))</f>
        <v>AFG</v>
      </c>
      <c r="C2" s="19" t="str">
        <f>if(isna(vlookup(A2,'Input - Config'!$A$3:$C$1006,3,0)),"",vlookup(A2,'Input - Config'!$A$3:$C$1006,3,0))</f>
        <v>CHNXI</v>
      </c>
      <c r="D2" s="42">
        <f>if(isna(ROUND(ACOS(COS(RADIANS(90-VLOOKUP(B2,'Input - Center points'!$A$2:$F$996,5,0)))*COS(RADIANS(90-VLOOKUP(C2,'Input - Center points'!$A$2:$F$996,5,0)))+SIN(RADIANS(90-VLOOKUP(B2,'Input - Center points'!$A$2:$F$996,5,0)))*SIN(RADIANS(90-VLOOKUP(C2,'Input - Center points'!$A$2:$F$996,5,0)))*COS(RADIANS(VLOOKUP(B2,'Input - Center points'!$A$2:$F$996,6,0)-VLOOKUP(C2,'Input - Center points'!$A$2:$F$996,6,0))))*6371,0)),"",ROUND(ACOS(COS(RADIANS(90-VLOOKUP(B2,'Input - Center points'!$A$2:$F$996,5,0)))*COS(RADIANS(90-VLOOKUP(C2,'Input - Center points'!$A$2:$F$996,5,0)))+SIN(RADIANS(90-VLOOKUP(B2,'Input - Center points'!$A$2:$F$996,5,0)))*SIN(RADIANS(90-VLOOKUP(C2,'Input - Center points'!$A$2:$F$996,5,0)))*COS(RADIANS(VLOOKUP(B2,'Input - Center points'!$A$2:$F$996,6,0)-VLOOKUP(C2,'Input - Center points'!$A$2:$F$996,6,0))))*6371,0))</f>
        <v>1889</v>
      </c>
      <c r="E2" s="19" t="str">
        <f>if(isna(if(vlookup(A2,'Input - Config'!$A$3:$D$1006,4,0)="Yes","Subsea",if(D2&gt;'Input - Config'!$H$10,"HVDC","HVAC"))),"",if(vlookup(A2,'Input - Config'!$A$3:$D$1006,4,0)="Yes","Subsea",if(D2&gt;'Input - Config'!$H$10,"HVDC","HVAC")))</f>
        <v>HVDC</v>
      </c>
      <c r="F2" s="19">
        <f>iferror((hlookup(E2,'Input - Config'!$H$2:$J$7,2,0)*D2)+(hlookup(E2,'Input - Config'!$H$2:$J$7,3,0)*2),"")</f>
        <v>746713.2</v>
      </c>
      <c r="G2" s="19">
        <f>if(isna(hlookup(E2,'Input - Config'!$H$2:$J$7,6,0)*'Input - Config'!$H$9%*F2+F2),"",hlookup(E2,'Input - Config'!$H$2:$J$7,6,0)*'Input - Config'!$H$9%*F2+F2)</f>
        <v>1792111.68</v>
      </c>
      <c r="H2" s="19">
        <f>if(isna(ROUND((hlookup(E2,'Input - Config'!$H$2:$J$7,4,0)/10000*D2)+(hlookup(E2,'Input - Config'!$H$2:$J$7,5,0)/100),3)),"",ROUND((hlookup(E2,'Input - Config'!$H$2:$J$7,4,0)/10000*D2)+(hlookup(E2,'Input - Config'!$H$2:$J$7,5,0)/100),3))</f>
        <v>0.079</v>
      </c>
      <c r="J2" s="19">
        <f>COUNTIF(B:B,"CHN")</f>
        <v>0</v>
      </c>
    </row>
    <row r="3">
      <c r="A3" s="53" t="str">
        <f>'Input - Config'!A4</f>
        <v>TRNAFGXXIRNXX</v>
      </c>
      <c r="B3" s="19" t="str">
        <f>if(isna(vlookup(A3,'Input - Config'!$A$3:$C$1006,2,0)),"",vlookup(A3,'Input - Config'!$A$3:$C$1006,2,0))</f>
        <v>AFG</v>
      </c>
      <c r="C3" s="19" t="str">
        <f>if(isna(vlookup(A3,'Input - Config'!$A$3:$C$1006,3,0)),"",vlookup(A3,'Input - Config'!$A$3:$C$1006,3,0))</f>
        <v>IRN</v>
      </c>
      <c r="D3" s="42">
        <f>if(isna(ROUND(ACOS(COS(RADIANS(90-VLOOKUP(B3,'Input - Center points'!$A$2:$F$996,5,0)))*COS(RADIANS(90-VLOOKUP(C3,'Input - Center points'!$A$2:$F$996,5,0)))+SIN(RADIANS(90-VLOOKUP(B3,'Input - Center points'!$A$2:$F$996,5,0)))*SIN(RADIANS(90-VLOOKUP(C3,'Input - Center points'!$A$2:$F$996,5,0)))*COS(RADIANS(VLOOKUP(B3,'Input - Center points'!$A$2:$F$996,6,0)-VLOOKUP(C3,'Input - Center points'!$A$2:$F$996,6,0))))*6371,0)),"",ROUND(ACOS(COS(RADIANS(90-VLOOKUP(B3,'Input - Center points'!$A$2:$F$996,5,0)))*COS(RADIANS(90-VLOOKUP(C3,'Input - Center points'!$A$2:$F$996,5,0)))+SIN(RADIANS(90-VLOOKUP(B3,'Input - Center points'!$A$2:$F$996,5,0)))*SIN(RADIANS(90-VLOOKUP(C3,'Input - Center points'!$A$2:$F$996,5,0)))*COS(RADIANS(VLOOKUP(B3,'Input - Center points'!$A$2:$F$996,6,0)-VLOOKUP(C3,'Input - Center points'!$A$2:$F$996,6,0))))*6371,0))</f>
        <v>1621</v>
      </c>
      <c r="E3" s="19" t="str">
        <f>if(isna(if(vlookup(A3,'Input - Config'!$A$3:$D$1006,4,0)="Yes","Subsea",if(D3&gt;'Input - Config'!$H$10,"HVDC","HVAC"))),"",if(vlookup(A3,'Input - Config'!$A$3:$D$1006,4,0)="Yes","Subsea",if(D3&gt;'Input - Config'!$H$10,"HVDC","HVAC")))</f>
        <v>HVDC</v>
      </c>
      <c r="F3" s="19">
        <f>iferror((hlookup(E3,'Input - Config'!$H$2:$J$7,2,0)*D3)+(hlookup(E3,'Input - Config'!$H$2:$J$7,3,0)*2),"")</f>
        <v>682982.8</v>
      </c>
      <c r="G3" s="19">
        <f>if(isna(hlookup(E3,'Input - Config'!$H$2:$J$7,6,0)*'Input - Config'!$H$9%*F3+F3),"",hlookup(E3,'Input - Config'!$H$2:$J$7,6,0)*'Input - Config'!$H$9%*F3+F3)</f>
        <v>1639158.72</v>
      </c>
      <c r="H3" s="19">
        <f>if(isna(ROUND((hlookup(E3,'Input - Config'!$H$2:$J$7,4,0)/10000*D3)+(hlookup(E3,'Input - Config'!$H$2:$J$7,5,0)/100),3)),"",ROUND((hlookup(E3,'Input - Config'!$H$2:$J$7,4,0)/10000*D3)+(hlookup(E3,'Input - Config'!$H$2:$J$7,5,0)/100),3))</f>
        <v>0.07</v>
      </c>
    </row>
    <row r="4">
      <c r="A4" s="53" t="str">
        <f>'Input - Config'!A5</f>
        <v>TRNAFGXXPAKXX</v>
      </c>
      <c r="B4" s="19" t="str">
        <f>if(isna(vlookup(A4,'Input - Config'!$A$3:$C$1006,2,0)),"",vlookup(A4,'Input - Config'!$A$3:$C$1006,2,0))</f>
        <v>AFG</v>
      </c>
      <c r="C4" s="19" t="str">
        <f>if(isna(vlookup(A4,'Input - Config'!$A$3:$C$1006,3,0)),"",vlookup(A4,'Input - Config'!$A$3:$C$1006,3,0))</f>
        <v>PAK</v>
      </c>
      <c r="D4" s="42">
        <f>if(isna(ROUND(ACOS(COS(RADIANS(90-VLOOKUP(B4,'Input - Center points'!$A$2:$F$996,5,0)))*COS(RADIANS(90-VLOOKUP(C4,'Input - Center points'!$A$2:$F$996,5,0)))+SIN(RADIANS(90-VLOOKUP(B4,'Input - Center points'!$A$2:$F$996,5,0)))*SIN(RADIANS(90-VLOOKUP(C4,'Input - Center points'!$A$2:$F$996,5,0)))*COS(RADIANS(VLOOKUP(B4,'Input - Center points'!$A$2:$F$996,6,0)-VLOOKUP(C4,'Input - Center points'!$A$2:$F$996,6,0))))*6371,0)),"",ROUND(ACOS(COS(RADIANS(90-VLOOKUP(B4,'Input - Center points'!$A$2:$F$996,5,0)))*COS(RADIANS(90-VLOOKUP(C4,'Input - Center points'!$A$2:$F$996,5,0)))+SIN(RADIANS(90-VLOOKUP(B4,'Input - Center points'!$A$2:$F$996,5,0)))*SIN(RADIANS(90-VLOOKUP(C4,'Input - Center points'!$A$2:$F$996,5,0)))*COS(RADIANS(VLOOKUP(B4,'Input - Center points'!$A$2:$F$996,6,0)-VLOOKUP(C4,'Input - Center points'!$A$2:$F$996,6,0))))*6371,0))</f>
        <v>1095</v>
      </c>
      <c r="E4" s="19" t="str">
        <f>if(isna(if(vlookup(A4,'Input - Config'!$A$3:$D$1006,4,0)="Yes","Subsea",if(D4&gt;'Input - Config'!$H$10,"HVDC","HVAC"))),"",if(vlookup(A4,'Input - Config'!$A$3:$D$1006,4,0)="Yes","Subsea",if(D4&gt;'Input - Config'!$H$10,"HVDC","HVAC")))</f>
        <v>HVDC</v>
      </c>
      <c r="F4" s="19">
        <f>iferror((hlookup(E4,'Input - Config'!$H$2:$J$7,2,0)*D4)+(hlookup(E4,'Input - Config'!$H$2:$J$7,3,0)*2),"")</f>
        <v>557900</v>
      </c>
      <c r="G4" s="19">
        <f>if(isna(hlookup(E4,'Input - Config'!$H$2:$J$7,6,0)*'Input - Config'!$H$9%*F4+F4),"",hlookup(E4,'Input - Config'!$H$2:$J$7,6,0)*'Input - Config'!$H$9%*F4+F4)</f>
        <v>1338960</v>
      </c>
      <c r="H4" s="19">
        <f>if(isna(ROUND((hlookup(E4,'Input - Config'!$H$2:$J$7,4,0)/10000*D4)+(hlookup(E4,'Input - Config'!$H$2:$J$7,5,0)/100),3)),"",ROUND((hlookup(E4,'Input - Config'!$H$2:$J$7,4,0)/10000*D4)+(hlookup(E4,'Input - Config'!$H$2:$J$7,5,0)/100),3))</f>
        <v>0.051</v>
      </c>
    </row>
    <row r="5">
      <c r="A5" s="53" t="str">
        <f>'Input - Config'!A6</f>
        <v>TRNAFGXXTJKXX</v>
      </c>
      <c r="B5" s="19" t="str">
        <f>if(isna(vlookup(A5,'Input - Config'!$A$3:$C$1006,2,0)),"",vlookup(A5,'Input - Config'!$A$3:$C$1006,2,0))</f>
        <v>AFG</v>
      </c>
      <c r="C5" s="19" t="str">
        <f>if(isna(vlookup(A5,'Input - Config'!$A$3:$C$1006,3,0)),"",vlookup(A5,'Input - Config'!$A$3:$C$1006,3,0))</f>
        <v>TJK</v>
      </c>
      <c r="D5" s="42">
        <f>if(isna(ROUND(ACOS(COS(RADIANS(90-VLOOKUP(B5,'Input - Center points'!$A$2:$F$996,5,0)))*COS(RADIANS(90-VLOOKUP(C5,'Input - Center points'!$A$2:$F$996,5,0)))+SIN(RADIANS(90-VLOOKUP(B5,'Input - Center points'!$A$2:$F$996,5,0)))*SIN(RADIANS(90-VLOOKUP(C5,'Input - Center points'!$A$2:$F$996,5,0)))*COS(RADIANS(VLOOKUP(B5,'Input - Center points'!$A$2:$F$996,6,0)-VLOOKUP(C5,'Input - Center points'!$A$2:$F$996,6,0))))*6371,0)),"",ROUND(ACOS(COS(RADIANS(90-VLOOKUP(B5,'Input - Center points'!$A$2:$F$996,5,0)))*COS(RADIANS(90-VLOOKUP(C5,'Input - Center points'!$A$2:$F$996,5,0)))+SIN(RADIANS(90-VLOOKUP(B5,'Input - Center points'!$A$2:$F$996,5,0)))*SIN(RADIANS(90-VLOOKUP(C5,'Input - Center points'!$A$2:$F$996,5,0)))*COS(RADIANS(VLOOKUP(B5,'Input - Center points'!$A$2:$F$996,6,0)-VLOOKUP(C5,'Input - Center points'!$A$2:$F$996,6,0))))*6371,0))</f>
        <v>447</v>
      </c>
      <c r="E5" s="19" t="str">
        <f>if(isna(if(vlookup(A5,'Input - Config'!$A$3:$D$1006,4,0)="Yes","Subsea",if(D5&gt;'Input - Config'!$H$10,"HVDC","HVAC"))),"",if(vlookup(A5,'Input - Config'!$A$3:$D$1006,4,0)="Yes","Subsea",if(D5&gt;'Input - Config'!$H$10,"HVDC","HVAC")))</f>
        <v>HVDC</v>
      </c>
      <c r="F5" s="19">
        <f>iferror((hlookup(E5,'Input - Config'!$H$2:$J$7,2,0)*D5)+(hlookup(E5,'Input - Config'!$H$2:$J$7,3,0)*2),"")</f>
        <v>403805.6</v>
      </c>
      <c r="G5" s="19">
        <f>if(isna(hlookup(E5,'Input - Config'!$H$2:$J$7,6,0)*'Input - Config'!$H$9%*F5+F5),"",hlookup(E5,'Input - Config'!$H$2:$J$7,6,0)*'Input - Config'!$H$9%*F5+F5)</f>
        <v>969133.44</v>
      </c>
      <c r="H5" s="19">
        <f>if(isna(ROUND((hlookup(E5,'Input - Config'!$H$2:$J$7,4,0)/10000*D5)+(hlookup(E5,'Input - Config'!$H$2:$J$7,5,0)/100),3)),"",ROUND((hlookup(E5,'Input - Config'!$H$2:$J$7,4,0)/10000*D5)+(hlookup(E5,'Input - Config'!$H$2:$J$7,5,0)/100),3))</f>
        <v>0.029</v>
      </c>
    </row>
    <row r="6">
      <c r="A6" s="53" t="str">
        <f>'Input - Config'!A7</f>
        <v>TRNAFGXXTKMXX</v>
      </c>
      <c r="B6" s="19" t="str">
        <f>if(isna(vlookup(A6,'Input - Config'!$A$3:$C$1006,2,0)),"",vlookup(A6,'Input - Config'!$A$3:$C$1006,2,0))</f>
        <v>AFG</v>
      </c>
      <c r="C6" s="19" t="str">
        <f>if(isna(vlookup(A6,'Input - Config'!$A$3:$C$1006,3,0)),"",vlookup(A6,'Input - Config'!$A$3:$C$1006,3,0))</f>
        <v>TKM</v>
      </c>
      <c r="D6" s="42">
        <f>if(isna(ROUND(ACOS(COS(RADIANS(90-VLOOKUP(B6,'Input - Center points'!$A$2:$F$996,5,0)))*COS(RADIANS(90-VLOOKUP(C6,'Input - Center points'!$A$2:$F$996,5,0)))+SIN(RADIANS(90-VLOOKUP(B6,'Input - Center points'!$A$2:$F$996,5,0)))*SIN(RADIANS(90-VLOOKUP(C6,'Input - Center points'!$A$2:$F$996,5,0)))*COS(RADIANS(VLOOKUP(B6,'Input - Center points'!$A$2:$F$996,6,0)-VLOOKUP(C6,'Input - Center points'!$A$2:$F$996,6,0))))*6371,0)),"",ROUND(ACOS(COS(RADIANS(90-VLOOKUP(B6,'Input - Center points'!$A$2:$F$996,5,0)))*COS(RADIANS(90-VLOOKUP(C6,'Input - Center points'!$A$2:$F$996,5,0)))+SIN(RADIANS(90-VLOOKUP(B6,'Input - Center points'!$A$2:$F$996,5,0)))*SIN(RADIANS(90-VLOOKUP(C6,'Input - Center points'!$A$2:$F$996,5,0)))*COS(RADIANS(VLOOKUP(B6,'Input - Center points'!$A$2:$F$996,6,0)-VLOOKUP(C6,'Input - Center points'!$A$2:$F$996,6,0))))*6371,0))</f>
        <v>1040</v>
      </c>
      <c r="E6" s="19" t="str">
        <f>if(isna(if(vlookup(A6,'Input - Config'!$A$3:$D$1006,4,0)="Yes","Subsea",if(D6&gt;'Input - Config'!$H$10,"HVDC","HVAC"))),"",if(vlookup(A6,'Input - Config'!$A$3:$D$1006,4,0)="Yes","Subsea",if(D6&gt;'Input - Config'!$H$10,"HVDC","HVAC")))</f>
        <v>HVDC</v>
      </c>
      <c r="F6" s="19">
        <f>iferror((hlookup(E6,'Input - Config'!$H$2:$J$7,2,0)*D6)+(hlookup(E6,'Input - Config'!$H$2:$J$7,3,0)*2),"")</f>
        <v>544821</v>
      </c>
      <c r="G6" s="19">
        <f>if(isna(hlookup(E6,'Input - Config'!$H$2:$J$7,6,0)*'Input - Config'!$H$9%*F6+F6),"",hlookup(E6,'Input - Config'!$H$2:$J$7,6,0)*'Input - Config'!$H$9%*F6+F6)</f>
        <v>1307570.4</v>
      </c>
      <c r="H6" s="19">
        <f>if(isna(ROUND((hlookup(E6,'Input - Config'!$H$2:$J$7,4,0)/10000*D6)+(hlookup(E6,'Input - Config'!$H$2:$J$7,5,0)/100),3)),"",ROUND((hlookup(E6,'Input - Config'!$H$2:$J$7,4,0)/10000*D6)+(hlookup(E6,'Input - Config'!$H$2:$J$7,5,0)/100),3))</f>
        <v>0.049</v>
      </c>
    </row>
    <row r="7">
      <c r="A7" s="53" t="str">
        <f>'Input - Config'!A8</f>
        <v>TRNAFGXXUZBXX</v>
      </c>
      <c r="B7" s="19" t="str">
        <f>if(isna(vlookup(A7,'Input - Config'!$A$3:$C$1006,2,0)),"",vlookup(A7,'Input - Config'!$A$3:$C$1006,2,0))</f>
        <v>AFG</v>
      </c>
      <c r="C7" s="19" t="str">
        <f>if(isna(vlookup(A7,'Input - Config'!$A$3:$C$1006,3,0)),"",vlookup(A7,'Input - Config'!$A$3:$C$1006,3,0))</f>
        <v>UZB</v>
      </c>
      <c r="D7" s="42">
        <f>if(isna(ROUND(ACOS(COS(RADIANS(90-VLOOKUP(B7,'Input - Center points'!$A$2:$F$996,5,0)))*COS(RADIANS(90-VLOOKUP(C7,'Input - Center points'!$A$2:$F$996,5,0)))+SIN(RADIANS(90-VLOOKUP(B7,'Input - Center points'!$A$2:$F$996,5,0)))*SIN(RADIANS(90-VLOOKUP(C7,'Input - Center points'!$A$2:$F$996,5,0)))*COS(RADIANS(VLOOKUP(B7,'Input - Center points'!$A$2:$F$996,6,0)-VLOOKUP(C7,'Input - Center points'!$A$2:$F$996,6,0))))*6371,0)),"",ROUND(ACOS(COS(RADIANS(90-VLOOKUP(B7,'Input - Center points'!$A$2:$F$996,5,0)))*COS(RADIANS(90-VLOOKUP(C7,'Input - Center points'!$A$2:$F$996,5,0)))+SIN(RADIANS(90-VLOOKUP(B7,'Input - Center points'!$A$2:$F$996,5,0)))*SIN(RADIANS(90-VLOOKUP(C7,'Input - Center points'!$A$2:$F$996,5,0)))*COS(RADIANS(VLOOKUP(B7,'Input - Center points'!$A$2:$F$996,6,0)-VLOOKUP(C7,'Input - Center points'!$A$2:$F$996,6,0))))*6371,0))</f>
        <v>755</v>
      </c>
      <c r="E7" s="19" t="str">
        <f>if(isna(if(vlookup(A7,'Input - Config'!$A$3:$D$1006,4,0)="Yes","Subsea",if(D7&gt;'Input - Config'!$H$10,"HVDC","HVAC"))),"",if(vlookup(A7,'Input - Config'!$A$3:$D$1006,4,0)="Yes","Subsea",if(D7&gt;'Input - Config'!$H$10,"HVDC","HVAC")))</f>
        <v>HVDC</v>
      </c>
      <c r="F7" s="19">
        <f>iferror((hlookup(E7,'Input - Config'!$H$2:$J$7,2,0)*D7)+(hlookup(E7,'Input - Config'!$H$2:$J$7,3,0)*2),"")</f>
        <v>477048</v>
      </c>
      <c r="G7" s="19">
        <f>if(isna(hlookup(E7,'Input - Config'!$H$2:$J$7,6,0)*'Input - Config'!$H$9%*F7+F7),"",hlookup(E7,'Input - Config'!$H$2:$J$7,6,0)*'Input - Config'!$H$9%*F7+F7)</f>
        <v>1144915.2</v>
      </c>
      <c r="H7" s="19">
        <f>if(isna(ROUND((hlookup(E7,'Input - Config'!$H$2:$J$7,4,0)/10000*D7)+(hlookup(E7,'Input - Config'!$H$2:$J$7,5,0)/100),3)),"",ROUND((hlookup(E7,'Input - Config'!$H$2:$J$7,4,0)/10000*D7)+(hlookup(E7,'Input - Config'!$H$2:$J$7,5,0)/100),3))</f>
        <v>0.039</v>
      </c>
    </row>
    <row r="8">
      <c r="A8" s="53" t="str">
        <f>'Input - Config'!A9</f>
        <v>TRNAGOXXCODXX</v>
      </c>
      <c r="B8" s="19" t="str">
        <f>if(isna(vlookup(A8,'Input - Config'!$A$3:$C$1006,2,0)),"",vlookup(A8,'Input - Config'!$A$3:$C$1006,2,0))</f>
        <v>AGO</v>
      </c>
      <c r="C8" s="19" t="str">
        <f>if(isna(vlookup(A8,'Input - Config'!$A$3:$C$1006,3,0)),"",vlookup(A8,'Input - Config'!$A$3:$C$1006,3,0))</f>
        <v>COD</v>
      </c>
      <c r="D8" s="42">
        <f>if(isna(ROUND(ACOS(COS(RADIANS(90-VLOOKUP(B8,'Input - Center points'!$A$2:$F$996,5,0)))*COS(RADIANS(90-VLOOKUP(C8,'Input - Center points'!$A$2:$F$996,5,0)))+SIN(RADIANS(90-VLOOKUP(B8,'Input - Center points'!$A$2:$F$996,5,0)))*SIN(RADIANS(90-VLOOKUP(C8,'Input - Center points'!$A$2:$F$996,5,0)))*COS(RADIANS(VLOOKUP(B8,'Input - Center points'!$A$2:$F$996,6,0)-VLOOKUP(C8,'Input - Center points'!$A$2:$F$996,6,0))))*6371,0)),"",ROUND(ACOS(COS(RADIANS(90-VLOOKUP(B8,'Input - Center points'!$A$2:$F$996,5,0)))*COS(RADIANS(90-VLOOKUP(C8,'Input - Center points'!$A$2:$F$996,5,0)))+SIN(RADIANS(90-VLOOKUP(B8,'Input - Center points'!$A$2:$F$996,5,0)))*SIN(RADIANS(90-VLOOKUP(C8,'Input - Center points'!$A$2:$F$996,5,0)))*COS(RADIANS(VLOOKUP(B8,'Input - Center points'!$A$2:$F$996,6,0)-VLOOKUP(C8,'Input - Center points'!$A$2:$F$996,6,0))))*6371,0))</f>
        <v>552</v>
      </c>
      <c r="E8" s="19" t="str">
        <f>if(isna(if(vlookup(A8,'Input - Config'!$A$3:$D$1006,4,0)="Yes","Subsea",if(D8&gt;'Input - Config'!$H$10,"HVDC","HVAC"))),"",if(vlookup(A8,'Input - Config'!$A$3:$D$1006,4,0)="Yes","Subsea",if(D8&gt;'Input - Config'!$H$10,"HVDC","HVAC")))</f>
        <v>HVDC</v>
      </c>
      <c r="F8" s="19">
        <f>iferror((hlookup(E8,'Input - Config'!$H$2:$J$7,2,0)*D8)+(hlookup(E8,'Input - Config'!$H$2:$J$7,3,0)*2),"")</f>
        <v>428774.6</v>
      </c>
      <c r="G8" s="19">
        <f>if(isna(hlookup(E8,'Input - Config'!$H$2:$J$7,6,0)*'Input - Config'!$H$9%*F8+F8),"",hlookup(E8,'Input - Config'!$H$2:$J$7,6,0)*'Input - Config'!$H$9%*F8+F8)</f>
        <v>1029059.04</v>
      </c>
      <c r="H8" s="19">
        <f>if(isna(ROUND((hlookup(E8,'Input - Config'!$H$2:$J$7,4,0)/10000*D8)+(hlookup(E8,'Input - Config'!$H$2:$J$7,5,0)/100),3)),"",ROUND((hlookup(E8,'Input - Config'!$H$2:$J$7,4,0)/10000*D8)+(hlookup(E8,'Input - Config'!$H$2:$J$7,5,0)/100),3))</f>
        <v>0.032</v>
      </c>
    </row>
    <row r="9">
      <c r="A9" s="53" t="str">
        <f>'Input - Config'!A10</f>
        <v>TRNAGOXXCOGXX</v>
      </c>
      <c r="B9" s="19" t="str">
        <f>if(isna(vlookup(A9,'Input - Config'!$A$3:$C$1006,2,0)),"",vlookup(A9,'Input - Config'!$A$3:$C$1006,2,0))</f>
        <v>AGO</v>
      </c>
      <c r="C9" s="19" t="str">
        <f>if(isna(vlookup(A9,'Input - Config'!$A$3:$C$1006,3,0)),"",vlookup(A9,'Input - Config'!$A$3:$C$1006,3,0))</f>
        <v>COG</v>
      </c>
      <c r="D9" s="42">
        <f>if(isna(ROUND(ACOS(COS(RADIANS(90-VLOOKUP(B9,'Input - Center points'!$A$2:$F$996,5,0)))*COS(RADIANS(90-VLOOKUP(C9,'Input - Center points'!$A$2:$F$996,5,0)))+SIN(RADIANS(90-VLOOKUP(B9,'Input - Center points'!$A$2:$F$996,5,0)))*SIN(RADIANS(90-VLOOKUP(C9,'Input - Center points'!$A$2:$F$996,5,0)))*COS(RADIANS(VLOOKUP(B9,'Input - Center points'!$A$2:$F$996,6,0)-VLOOKUP(C9,'Input - Center points'!$A$2:$F$996,6,0))))*6371,0)),"",ROUND(ACOS(COS(RADIANS(90-VLOOKUP(B9,'Input - Center points'!$A$2:$F$996,5,0)))*COS(RADIANS(90-VLOOKUP(C9,'Input - Center points'!$A$2:$F$996,5,0)))+SIN(RADIANS(90-VLOOKUP(B9,'Input - Center points'!$A$2:$F$996,5,0)))*SIN(RADIANS(90-VLOOKUP(C9,'Input - Center points'!$A$2:$F$996,5,0)))*COS(RADIANS(VLOOKUP(B9,'Input - Center points'!$A$2:$F$996,6,0)-VLOOKUP(C9,'Input - Center points'!$A$2:$F$996,6,0))))*6371,0))</f>
        <v>556</v>
      </c>
      <c r="E9" s="19" t="str">
        <f>if(isna(if(vlookup(A9,'Input - Config'!$A$3:$D$1006,4,0)="Yes","Subsea",if(D9&gt;'Input - Config'!$H$10,"HVDC","HVAC"))),"",if(vlookup(A9,'Input - Config'!$A$3:$D$1006,4,0)="Yes","Subsea",if(D9&gt;'Input - Config'!$H$10,"HVDC","HVAC")))</f>
        <v>HVDC</v>
      </c>
      <c r="F9" s="19">
        <f>iferror((hlookup(E9,'Input - Config'!$H$2:$J$7,2,0)*D9)+(hlookup(E9,'Input - Config'!$H$2:$J$7,3,0)*2),"")</f>
        <v>429725.8</v>
      </c>
      <c r="G9" s="19">
        <f>if(isna(hlookup(E9,'Input - Config'!$H$2:$J$7,6,0)*'Input - Config'!$H$9%*F9+F9),"",hlookup(E9,'Input - Config'!$H$2:$J$7,6,0)*'Input - Config'!$H$9%*F9+F9)</f>
        <v>1031341.92</v>
      </c>
      <c r="H9" s="19">
        <f>if(isna(ROUND((hlookup(E9,'Input - Config'!$H$2:$J$7,4,0)/10000*D9)+(hlookup(E9,'Input - Config'!$H$2:$J$7,5,0)/100),3)),"",ROUND((hlookup(E9,'Input - Config'!$H$2:$J$7,4,0)/10000*D9)+(hlookup(E9,'Input - Config'!$H$2:$J$7,5,0)/100),3))</f>
        <v>0.032</v>
      </c>
    </row>
    <row r="10">
      <c r="A10" s="53" t="str">
        <f>'Input - Config'!A11</f>
        <v>TRNAGOXXNAMXX</v>
      </c>
      <c r="B10" s="19" t="str">
        <f>if(isna(vlookup(A10,'Input - Config'!$A$3:$C$1006,2,0)),"",vlookup(A10,'Input - Config'!$A$3:$C$1006,2,0))</f>
        <v>AGO</v>
      </c>
      <c r="C10" s="19" t="str">
        <f>if(isna(vlookup(A10,'Input - Config'!$A$3:$C$1006,3,0)),"",vlookup(A10,'Input - Config'!$A$3:$C$1006,3,0))</f>
        <v>NAM</v>
      </c>
      <c r="D10" s="42">
        <f>if(isna(ROUND(ACOS(COS(RADIANS(90-VLOOKUP(B10,'Input - Center points'!$A$2:$F$996,5,0)))*COS(RADIANS(90-VLOOKUP(C10,'Input - Center points'!$A$2:$F$996,5,0)))+SIN(RADIANS(90-VLOOKUP(B10,'Input - Center points'!$A$2:$F$996,5,0)))*SIN(RADIANS(90-VLOOKUP(C10,'Input - Center points'!$A$2:$F$996,5,0)))*COS(RADIANS(VLOOKUP(B10,'Input - Center points'!$A$2:$F$996,6,0)-VLOOKUP(C10,'Input - Center points'!$A$2:$F$996,6,0))))*6371,0)),"",ROUND(ACOS(COS(RADIANS(90-VLOOKUP(B10,'Input - Center points'!$A$2:$F$996,5,0)))*COS(RADIANS(90-VLOOKUP(C10,'Input - Center points'!$A$2:$F$996,5,0)))+SIN(RADIANS(90-VLOOKUP(B10,'Input - Center points'!$A$2:$F$996,5,0)))*SIN(RADIANS(90-VLOOKUP(C10,'Input - Center points'!$A$2:$F$996,5,0)))*COS(RADIANS(VLOOKUP(B10,'Input - Center points'!$A$2:$F$996,6,0)-VLOOKUP(C10,'Input - Center points'!$A$2:$F$996,6,0))))*6371,0))</f>
        <v>1581</v>
      </c>
      <c r="E10" s="19" t="str">
        <f>if(isna(if(vlookup(A10,'Input - Config'!$A$3:$D$1006,4,0)="Yes","Subsea",if(D10&gt;'Input - Config'!$H$10,"HVDC","HVAC"))),"",if(vlookup(A10,'Input - Config'!$A$3:$D$1006,4,0)="Yes","Subsea",if(D10&gt;'Input - Config'!$H$10,"HVDC","HVAC")))</f>
        <v>HVDC</v>
      </c>
      <c r="F10" s="19">
        <f>iferror((hlookup(E10,'Input - Config'!$H$2:$J$7,2,0)*D10)+(hlookup(E10,'Input - Config'!$H$2:$J$7,3,0)*2),"")</f>
        <v>673470.8</v>
      </c>
      <c r="G10" s="19">
        <f>if(isna(hlookup(E10,'Input - Config'!$H$2:$J$7,6,0)*'Input - Config'!$H$9%*F10+F10),"",hlookup(E10,'Input - Config'!$H$2:$J$7,6,0)*'Input - Config'!$H$9%*F10+F10)</f>
        <v>1616329.92</v>
      </c>
      <c r="H10" s="19">
        <f>if(isna(ROUND((hlookup(E10,'Input - Config'!$H$2:$J$7,4,0)/10000*D10)+(hlookup(E10,'Input - Config'!$H$2:$J$7,5,0)/100),3)),"",ROUND((hlookup(E10,'Input - Config'!$H$2:$J$7,4,0)/10000*D10)+(hlookup(E10,'Input - Config'!$H$2:$J$7,5,0)/100),3))</f>
        <v>0.068</v>
      </c>
    </row>
    <row r="11">
      <c r="A11" s="53" t="str">
        <f>'Input - Config'!A12</f>
        <v>TRNAGOXXZMBXX</v>
      </c>
      <c r="B11" s="19" t="str">
        <f>if(isna(vlookup(A11,'Input - Config'!$A$3:$C$1006,2,0)),"",vlookup(A11,'Input - Config'!$A$3:$C$1006,2,0))</f>
        <v>AGO</v>
      </c>
      <c r="C11" s="19" t="str">
        <f>if(isna(vlookup(A11,'Input - Config'!$A$3:$C$1006,3,0)),"",vlookup(A11,'Input - Config'!$A$3:$C$1006,3,0))</f>
        <v>ZMB</v>
      </c>
      <c r="D11" s="42">
        <f>if(isna(ROUND(ACOS(COS(RADIANS(90-VLOOKUP(B11,'Input - Center points'!$A$2:$F$996,5,0)))*COS(RADIANS(90-VLOOKUP(C11,'Input - Center points'!$A$2:$F$996,5,0)))+SIN(RADIANS(90-VLOOKUP(B11,'Input - Center points'!$A$2:$F$996,5,0)))*SIN(RADIANS(90-VLOOKUP(C11,'Input - Center points'!$A$2:$F$996,5,0)))*COS(RADIANS(VLOOKUP(B11,'Input - Center points'!$A$2:$F$996,6,0)-VLOOKUP(C11,'Input - Center points'!$A$2:$F$996,6,0))))*6371,0)),"",ROUND(ACOS(COS(RADIANS(90-VLOOKUP(B11,'Input - Center points'!$A$2:$F$996,5,0)))*COS(RADIANS(90-VLOOKUP(C11,'Input - Center points'!$A$2:$F$996,5,0)))+SIN(RADIANS(90-VLOOKUP(B11,'Input - Center points'!$A$2:$F$996,5,0)))*SIN(RADIANS(90-VLOOKUP(C11,'Input - Center points'!$A$2:$F$996,5,0)))*COS(RADIANS(VLOOKUP(B11,'Input - Center points'!$A$2:$F$996,6,0)-VLOOKUP(C11,'Input - Center points'!$A$2:$F$996,6,0))))*6371,0))</f>
        <v>1791</v>
      </c>
      <c r="E11" s="19" t="str">
        <f>if(isna(if(vlookup(A11,'Input - Config'!$A$3:$D$1006,4,0)="Yes","Subsea",if(D11&gt;'Input - Config'!$H$10,"HVDC","HVAC"))),"",if(vlookup(A11,'Input - Config'!$A$3:$D$1006,4,0)="Yes","Subsea",if(D11&gt;'Input - Config'!$H$10,"HVDC","HVAC")))</f>
        <v>HVDC</v>
      </c>
      <c r="F11" s="19">
        <f>iferror((hlookup(E11,'Input - Config'!$H$2:$J$7,2,0)*D11)+(hlookup(E11,'Input - Config'!$H$2:$J$7,3,0)*2),"")</f>
        <v>723408.8</v>
      </c>
      <c r="G11" s="19">
        <f>if(isna(hlookup(E11,'Input - Config'!$H$2:$J$7,6,0)*'Input - Config'!$H$9%*F11+F11),"",hlookup(E11,'Input - Config'!$H$2:$J$7,6,0)*'Input - Config'!$H$9%*F11+F11)</f>
        <v>1736181.12</v>
      </c>
      <c r="H11" s="19">
        <f>if(isna(ROUND((hlookup(E11,'Input - Config'!$H$2:$J$7,4,0)/10000*D11)+(hlookup(E11,'Input - Config'!$H$2:$J$7,5,0)/100),3)),"",ROUND((hlookup(E11,'Input - Config'!$H$2:$J$7,4,0)/10000*D11)+(hlookup(E11,'Input - Config'!$H$2:$J$7,5,0)/100),3))</f>
        <v>0.076</v>
      </c>
    </row>
    <row r="12">
      <c r="A12" s="53" t="str">
        <f>'Input - Config'!A13</f>
        <v>TRNALBXXGRCXX</v>
      </c>
      <c r="B12" s="19" t="str">
        <f>if(isna(vlookup(A12,'Input - Config'!$A$3:$C$1006,2,0)),"",vlookup(A12,'Input - Config'!$A$3:$C$1006,2,0))</f>
        <v>ALB</v>
      </c>
      <c r="C12" s="19" t="str">
        <f>if(isna(vlookup(A12,'Input - Config'!$A$3:$C$1006,3,0)),"",vlookup(A12,'Input - Config'!$A$3:$C$1006,3,0))</f>
        <v>GRC</v>
      </c>
      <c r="D12" s="42">
        <f>if(isna(ROUND(ACOS(COS(RADIANS(90-VLOOKUP(B12,'Input - Center points'!$A$2:$F$996,5,0)))*COS(RADIANS(90-VLOOKUP(C12,'Input - Center points'!$A$2:$F$996,5,0)))+SIN(RADIANS(90-VLOOKUP(B12,'Input - Center points'!$A$2:$F$996,5,0)))*SIN(RADIANS(90-VLOOKUP(C12,'Input - Center points'!$A$2:$F$996,5,0)))*COS(RADIANS(VLOOKUP(B12,'Input - Center points'!$A$2:$F$996,6,0)-VLOOKUP(C12,'Input - Center points'!$A$2:$F$996,6,0))))*6371,0)),"",ROUND(ACOS(COS(RADIANS(90-VLOOKUP(B12,'Input - Center points'!$A$2:$F$996,5,0)))*COS(RADIANS(90-VLOOKUP(C12,'Input - Center points'!$A$2:$F$996,5,0)))+SIN(RADIANS(90-VLOOKUP(B12,'Input - Center points'!$A$2:$F$996,5,0)))*SIN(RADIANS(90-VLOOKUP(C12,'Input - Center points'!$A$2:$F$996,5,0)))*COS(RADIANS(VLOOKUP(B12,'Input - Center points'!$A$2:$F$996,6,0)-VLOOKUP(C12,'Input - Center points'!$A$2:$F$996,6,0))))*6371,0))</f>
        <v>500</v>
      </c>
      <c r="E12" s="19" t="str">
        <f>if(isna(if(vlookup(A12,'Input - Config'!$A$3:$D$1006,4,0)="Yes","Subsea",if(D12&gt;'Input - Config'!$H$10,"HVDC","HVAC"))),"",if(vlookup(A12,'Input - Config'!$A$3:$D$1006,4,0)="Yes","Subsea",if(D12&gt;'Input - Config'!$H$10,"HVDC","HVAC")))</f>
        <v>HVDC</v>
      </c>
      <c r="F12" s="19">
        <f>iferror((hlookup(E12,'Input - Config'!$H$2:$J$7,2,0)*D12)+(hlookup(E12,'Input - Config'!$H$2:$J$7,3,0)*2),"")</f>
        <v>416409</v>
      </c>
      <c r="G12" s="19">
        <f>if(isna(hlookup(E12,'Input - Config'!$H$2:$J$7,6,0)*'Input - Config'!$H$9%*F12+F12),"",hlookup(E12,'Input - Config'!$H$2:$J$7,6,0)*'Input - Config'!$H$9%*F12+F12)</f>
        <v>999381.6</v>
      </c>
      <c r="H12" s="19">
        <f>if(isna(ROUND((hlookup(E12,'Input - Config'!$H$2:$J$7,4,0)/10000*D12)+(hlookup(E12,'Input - Config'!$H$2:$J$7,5,0)/100),3)),"",ROUND((hlookup(E12,'Input - Config'!$H$2:$J$7,4,0)/10000*D12)+(hlookup(E12,'Input - Config'!$H$2:$J$7,5,0)/100),3))</f>
        <v>0.031</v>
      </c>
    </row>
    <row r="13">
      <c r="A13" s="53" t="str">
        <f>'Input - Config'!A14</f>
        <v>TRNALBXXKOSXX</v>
      </c>
      <c r="B13" s="19" t="str">
        <f>if(isna(vlookup(A13,'Input - Config'!$A$3:$C$1006,2,0)),"",vlookup(A13,'Input - Config'!$A$3:$C$1006,2,0))</f>
        <v>ALB</v>
      </c>
      <c r="C13" s="19" t="str">
        <f>if(isna(vlookup(A13,'Input - Config'!$A$3:$C$1006,3,0)),"",vlookup(A13,'Input - Config'!$A$3:$C$1006,3,0))</f>
        <v>KOS</v>
      </c>
      <c r="D13" s="42">
        <f>if(isna(ROUND(ACOS(COS(RADIANS(90-VLOOKUP(B13,'Input - Center points'!$A$2:$F$996,5,0)))*COS(RADIANS(90-VLOOKUP(C13,'Input - Center points'!$A$2:$F$996,5,0)))+SIN(RADIANS(90-VLOOKUP(B13,'Input - Center points'!$A$2:$F$996,5,0)))*SIN(RADIANS(90-VLOOKUP(C13,'Input - Center points'!$A$2:$F$996,5,0)))*COS(RADIANS(VLOOKUP(B13,'Input - Center points'!$A$2:$F$996,6,0)-VLOOKUP(C13,'Input - Center points'!$A$2:$F$996,6,0))))*6371,0)),"",ROUND(ACOS(COS(RADIANS(90-VLOOKUP(B13,'Input - Center points'!$A$2:$F$996,5,0)))*COS(RADIANS(90-VLOOKUP(C13,'Input - Center points'!$A$2:$F$996,5,0)))+SIN(RADIANS(90-VLOOKUP(B13,'Input - Center points'!$A$2:$F$996,5,0)))*SIN(RADIANS(90-VLOOKUP(C13,'Input - Center points'!$A$2:$F$996,5,0)))*COS(RADIANS(VLOOKUP(B13,'Input - Center points'!$A$2:$F$996,6,0)-VLOOKUP(C13,'Input - Center points'!$A$2:$F$996,6,0))))*6371,0))</f>
        <v>185</v>
      </c>
      <c r="E13" s="19" t="str">
        <f>if(isna(if(vlookup(A13,'Input - Config'!$A$3:$D$1006,4,0)="Yes","Subsea",if(D13&gt;'Input - Config'!$H$10,"HVDC","HVAC"))),"",if(vlookup(A13,'Input - Config'!$A$3:$D$1006,4,0)="Yes","Subsea",if(D13&gt;'Input - Config'!$H$10,"HVDC","HVAC")))</f>
        <v>HVAC</v>
      </c>
      <c r="F13" s="19">
        <f>iferror((hlookup(E13,'Input - Config'!$H$2:$J$7,2,0)*D13)+(hlookup(E13,'Input - Config'!$H$2:$J$7,3,0)*2),"")</f>
        <v>239588.6</v>
      </c>
      <c r="G13" s="19">
        <f>if(isna(hlookup(E13,'Input - Config'!$H$2:$J$7,6,0)*'Input - Config'!$H$9%*F13+F13),"",hlookup(E13,'Input - Config'!$H$2:$J$7,6,0)*'Input - Config'!$H$9%*F13+F13)</f>
        <v>575012.64</v>
      </c>
      <c r="H13" s="19">
        <f>if(isna(ROUND((hlookup(E13,'Input - Config'!$H$2:$J$7,4,0)/10000*D13)+(hlookup(E13,'Input - Config'!$H$2:$J$7,5,0)/100),3)),"",ROUND((hlookup(E13,'Input - Config'!$H$2:$J$7,4,0)/10000*D13)+(hlookup(E13,'Input - Config'!$H$2:$J$7,5,0)/100),3))</f>
        <v>0.012</v>
      </c>
    </row>
    <row r="14">
      <c r="A14" s="53" t="str">
        <f>'Input - Config'!A15</f>
        <v>TRNALBXXMKDXX</v>
      </c>
      <c r="B14" s="19" t="str">
        <f>if(isna(vlookup(A14,'Input - Config'!$A$3:$C$1006,2,0)),"",vlookup(A14,'Input - Config'!$A$3:$C$1006,2,0))</f>
        <v>ALB</v>
      </c>
      <c r="C14" s="19" t="str">
        <f>if(isna(vlookup(A14,'Input - Config'!$A$3:$C$1006,3,0)),"",vlookup(A14,'Input - Config'!$A$3:$C$1006,3,0))</f>
        <v>MKD</v>
      </c>
      <c r="D14" s="42">
        <f>if(isna(ROUND(ACOS(COS(RADIANS(90-VLOOKUP(B14,'Input - Center points'!$A$2:$F$996,5,0)))*COS(RADIANS(90-VLOOKUP(C14,'Input - Center points'!$A$2:$F$996,5,0)))+SIN(RADIANS(90-VLOOKUP(B14,'Input - Center points'!$A$2:$F$996,5,0)))*SIN(RADIANS(90-VLOOKUP(C14,'Input - Center points'!$A$2:$F$996,5,0)))*COS(RADIANS(VLOOKUP(B14,'Input - Center points'!$A$2:$F$996,6,0)-VLOOKUP(C14,'Input - Center points'!$A$2:$F$996,6,0))))*6371,0)),"",ROUND(ACOS(COS(RADIANS(90-VLOOKUP(B14,'Input - Center points'!$A$2:$F$996,5,0)))*COS(RADIANS(90-VLOOKUP(C14,'Input - Center points'!$A$2:$F$996,5,0)))+SIN(RADIANS(90-VLOOKUP(B14,'Input - Center points'!$A$2:$F$996,5,0)))*SIN(RADIANS(90-VLOOKUP(C14,'Input - Center points'!$A$2:$F$996,5,0)))*COS(RADIANS(VLOOKUP(B14,'Input - Center points'!$A$2:$F$996,6,0)-VLOOKUP(C14,'Input - Center points'!$A$2:$F$996,6,0))))*6371,0))</f>
        <v>153</v>
      </c>
      <c r="E14" s="19" t="str">
        <f>if(isna(if(vlookup(A14,'Input - Config'!$A$3:$D$1006,4,0)="Yes","Subsea",if(D14&gt;'Input - Config'!$H$10,"HVDC","HVAC"))),"",if(vlookup(A14,'Input - Config'!$A$3:$D$1006,4,0)="Yes","Subsea",if(D14&gt;'Input - Config'!$H$10,"HVDC","HVAC")))</f>
        <v>HVAC</v>
      </c>
      <c r="F14" s="19">
        <f>iferror((hlookup(E14,'Input - Config'!$H$2:$J$7,2,0)*D14)+(hlookup(E14,'Input - Config'!$H$2:$J$7,3,0)*2),"")</f>
        <v>214647.8</v>
      </c>
      <c r="G14" s="19">
        <f>if(isna(hlookup(E14,'Input - Config'!$H$2:$J$7,6,0)*'Input - Config'!$H$9%*F14+F14),"",hlookup(E14,'Input - Config'!$H$2:$J$7,6,0)*'Input - Config'!$H$9%*F14+F14)</f>
        <v>515154.72</v>
      </c>
      <c r="H14" s="19">
        <f>if(isna(ROUND((hlookup(E14,'Input - Config'!$H$2:$J$7,4,0)/10000*D14)+(hlookup(E14,'Input - Config'!$H$2:$J$7,5,0)/100),3)),"",ROUND((hlookup(E14,'Input - Config'!$H$2:$J$7,4,0)/10000*D14)+(hlookup(E14,'Input - Config'!$H$2:$J$7,5,0)/100),3))</f>
        <v>0.01</v>
      </c>
    </row>
    <row r="15">
      <c r="A15" s="53" t="str">
        <f>'Input - Config'!A16</f>
        <v>TRNALBXXMNEXX</v>
      </c>
      <c r="B15" s="19" t="str">
        <f>if(isna(vlookup(A15,'Input - Config'!$A$3:$C$1006,2,0)),"",vlookup(A15,'Input - Config'!$A$3:$C$1006,2,0))</f>
        <v>ALB</v>
      </c>
      <c r="C15" s="19" t="str">
        <f>if(isna(vlookup(A15,'Input - Config'!$A$3:$C$1006,3,0)),"",vlookup(A15,'Input - Config'!$A$3:$C$1006,3,0))</f>
        <v>MNE</v>
      </c>
      <c r="D15" s="42">
        <f>if(isna(ROUND(ACOS(COS(RADIANS(90-VLOOKUP(B15,'Input - Center points'!$A$2:$F$996,5,0)))*COS(RADIANS(90-VLOOKUP(C15,'Input - Center points'!$A$2:$F$996,5,0)))+SIN(RADIANS(90-VLOOKUP(B15,'Input - Center points'!$A$2:$F$996,5,0)))*SIN(RADIANS(90-VLOOKUP(C15,'Input - Center points'!$A$2:$F$996,5,0)))*COS(RADIANS(VLOOKUP(B15,'Input - Center points'!$A$2:$F$996,6,0)-VLOOKUP(C15,'Input - Center points'!$A$2:$F$996,6,0))))*6371,0)),"",ROUND(ACOS(COS(RADIANS(90-VLOOKUP(B15,'Input - Center points'!$A$2:$F$996,5,0)))*COS(RADIANS(90-VLOOKUP(C15,'Input - Center points'!$A$2:$F$996,5,0)))+SIN(RADIANS(90-VLOOKUP(B15,'Input - Center points'!$A$2:$F$996,5,0)))*SIN(RADIANS(90-VLOOKUP(C15,'Input - Center points'!$A$2:$F$996,5,0)))*COS(RADIANS(VLOOKUP(B15,'Input - Center points'!$A$2:$F$996,6,0)-VLOOKUP(C15,'Input - Center points'!$A$2:$F$996,6,0))))*6371,0))</f>
        <v>132</v>
      </c>
      <c r="E15" s="19" t="str">
        <f>if(isna(if(vlookup(A15,'Input - Config'!$A$3:$D$1006,4,0)="Yes","Subsea",if(D15&gt;'Input - Config'!$H$10,"HVDC","HVAC"))),"",if(vlookup(A15,'Input - Config'!$A$3:$D$1006,4,0)="Yes","Subsea",if(D15&gt;'Input - Config'!$H$10,"HVDC","HVAC")))</f>
        <v>HVAC</v>
      </c>
      <c r="F15" s="19">
        <f>iferror((hlookup(E15,'Input - Config'!$H$2:$J$7,2,0)*D15)+(hlookup(E15,'Input - Config'!$H$2:$J$7,3,0)*2),"")</f>
        <v>198280.4</v>
      </c>
      <c r="G15" s="19">
        <f>if(isna(hlookup(E15,'Input - Config'!$H$2:$J$7,6,0)*'Input - Config'!$H$9%*F15+F15),"",hlookup(E15,'Input - Config'!$H$2:$J$7,6,0)*'Input - Config'!$H$9%*F15+F15)</f>
        <v>475872.96</v>
      </c>
      <c r="H15" s="19">
        <f>if(isna(ROUND((hlookup(E15,'Input - Config'!$H$2:$J$7,4,0)/10000*D15)+(hlookup(E15,'Input - Config'!$H$2:$J$7,5,0)/100),3)),"",ROUND((hlookup(E15,'Input - Config'!$H$2:$J$7,4,0)/10000*D15)+(hlookup(E15,'Input - Config'!$H$2:$J$7,5,0)/100),3))</f>
        <v>0.009</v>
      </c>
    </row>
    <row r="16">
      <c r="A16" s="53" t="str">
        <f>'Input - Config'!A17</f>
        <v>TRNALBXXSRBXX</v>
      </c>
      <c r="B16" s="19" t="str">
        <f>if(isna(vlookup(A16,'Input - Config'!$A$3:$C$1006,2,0)),"",vlookup(A16,'Input - Config'!$A$3:$C$1006,2,0))</f>
        <v>ALB</v>
      </c>
      <c r="C16" s="19" t="str">
        <f>if(isna(vlookup(A16,'Input - Config'!$A$3:$C$1006,3,0)),"",vlookup(A16,'Input - Config'!$A$3:$C$1006,3,0))</f>
        <v>SRB</v>
      </c>
      <c r="D16" s="42">
        <f>if(isna(ROUND(ACOS(COS(RADIANS(90-VLOOKUP(B16,'Input - Center points'!$A$2:$F$996,5,0)))*COS(RADIANS(90-VLOOKUP(C16,'Input - Center points'!$A$2:$F$996,5,0)))+SIN(RADIANS(90-VLOOKUP(B16,'Input - Center points'!$A$2:$F$996,5,0)))*SIN(RADIANS(90-VLOOKUP(C16,'Input - Center points'!$A$2:$F$996,5,0)))*COS(RADIANS(VLOOKUP(B16,'Input - Center points'!$A$2:$F$996,6,0)-VLOOKUP(C16,'Input - Center points'!$A$2:$F$996,6,0))))*6371,0)),"",ROUND(ACOS(COS(RADIANS(90-VLOOKUP(B16,'Input - Center points'!$A$2:$F$996,5,0)))*COS(RADIANS(90-VLOOKUP(C16,'Input - Center points'!$A$2:$F$996,5,0)))+SIN(RADIANS(90-VLOOKUP(B16,'Input - Center points'!$A$2:$F$996,5,0)))*SIN(RADIANS(90-VLOOKUP(C16,'Input - Center points'!$A$2:$F$996,5,0)))*COS(RADIANS(VLOOKUP(B16,'Input - Center points'!$A$2:$F$996,6,0)-VLOOKUP(C16,'Input - Center points'!$A$2:$F$996,6,0))))*6371,0))</f>
        <v>392</v>
      </c>
      <c r="E16" s="19" t="str">
        <f>if(isna(if(vlookup(A16,'Input - Config'!$A$3:$D$1006,4,0)="Yes","Subsea",if(D16&gt;'Input - Config'!$H$10,"HVDC","HVAC"))),"",if(vlookup(A16,'Input - Config'!$A$3:$D$1006,4,0)="Yes","Subsea",if(D16&gt;'Input - Config'!$H$10,"HVDC","HVAC")))</f>
        <v>HVDC</v>
      </c>
      <c r="F16" s="19">
        <f>iferror((hlookup(E16,'Input - Config'!$H$2:$J$7,2,0)*D16)+(hlookup(E16,'Input - Config'!$H$2:$J$7,3,0)*2),"")</f>
        <v>390726.6</v>
      </c>
      <c r="G16" s="19">
        <f>if(isna(hlookup(E16,'Input - Config'!$H$2:$J$7,6,0)*'Input - Config'!$H$9%*F16+F16),"",hlookup(E16,'Input - Config'!$H$2:$J$7,6,0)*'Input - Config'!$H$9%*F16+F16)</f>
        <v>937743.84</v>
      </c>
      <c r="H16" s="19">
        <f>if(isna(ROUND((hlookup(E16,'Input - Config'!$H$2:$J$7,4,0)/10000*D16)+(hlookup(E16,'Input - Config'!$H$2:$J$7,5,0)/100),3)),"",ROUND((hlookup(E16,'Input - Config'!$H$2:$J$7,4,0)/10000*D16)+(hlookup(E16,'Input - Config'!$H$2:$J$7,5,0)/100),3))</f>
        <v>0.027</v>
      </c>
    </row>
    <row r="17">
      <c r="A17" s="53" t="str">
        <f>'Input - Config'!A18</f>
        <v>TRNAREXXINDWE</v>
      </c>
      <c r="B17" s="19" t="str">
        <f>if(isna(vlookup(A17,'Input - Config'!$A$3:$C$1006,2,0)),"",vlookup(A17,'Input - Config'!$A$3:$C$1006,2,0))</f>
        <v>ARE</v>
      </c>
      <c r="C17" s="19" t="str">
        <f>if(isna(vlookup(A17,'Input - Config'!$A$3:$C$1006,3,0)),"",vlookup(A17,'Input - Config'!$A$3:$C$1006,3,0))</f>
        <v>INDWE</v>
      </c>
      <c r="D17" s="42">
        <f>if(isna(ROUND(ACOS(COS(RADIANS(90-VLOOKUP(B17,'Input - Center points'!$A$2:$F$996,5,0)))*COS(RADIANS(90-VLOOKUP(C17,'Input - Center points'!$A$2:$F$996,5,0)))+SIN(RADIANS(90-VLOOKUP(B17,'Input - Center points'!$A$2:$F$996,5,0)))*SIN(RADIANS(90-VLOOKUP(C17,'Input - Center points'!$A$2:$F$996,5,0)))*COS(RADIANS(VLOOKUP(B17,'Input - Center points'!$A$2:$F$996,6,0)-VLOOKUP(C17,'Input - Center points'!$A$2:$F$996,6,0))))*6371,0)),"",ROUND(ACOS(COS(RADIANS(90-VLOOKUP(B17,'Input - Center points'!$A$2:$F$996,5,0)))*COS(RADIANS(90-VLOOKUP(C17,'Input - Center points'!$A$2:$F$996,5,0)))+SIN(RADIANS(90-VLOOKUP(B17,'Input - Center points'!$A$2:$F$996,5,0)))*SIN(RADIANS(90-VLOOKUP(C17,'Input - Center points'!$A$2:$F$996,5,0)))*COS(RADIANS(VLOOKUP(B17,'Input - Center points'!$A$2:$F$996,6,0)-VLOOKUP(C17,'Input - Center points'!$A$2:$F$996,6,0))))*6371,0))</f>
        <v>1934</v>
      </c>
      <c r="E17" s="19" t="str">
        <f>if(isna(if(vlookup(A17,'Input - Config'!$A$3:$D$1006,4,0)="Yes","Subsea",if(D17&gt;'Input - Config'!$H$10,"HVDC","HVAC"))),"",if(vlookup(A17,'Input - Config'!$A$3:$D$1006,4,0)="Yes","Subsea",if(D17&gt;'Input - Config'!$H$10,"HVDC","HVAC")))</f>
        <v>Subsea</v>
      </c>
      <c r="F17" s="19">
        <f>iferror((hlookup(E17,'Input - Config'!$H$2:$J$7,2,0)*D17)+(hlookup(E17,'Input - Config'!$H$2:$J$7,3,0)*2),"")</f>
        <v>868232.4</v>
      </c>
      <c r="G17" s="19">
        <f>if(isna(hlookup(E17,'Input - Config'!$H$2:$J$7,6,0)*'Input - Config'!$H$9%*F17+F17),"",hlookup(E17,'Input - Config'!$H$2:$J$7,6,0)*'Input - Config'!$H$9%*F17+F17)</f>
        <v>2083757.76</v>
      </c>
      <c r="H17" s="19">
        <f>if(isna(ROUND((hlookup(E17,'Input - Config'!$H$2:$J$7,4,0)/10000*D17)+(hlookup(E17,'Input - Config'!$H$2:$J$7,5,0)/100),3)),"",ROUND((hlookup(E17,'Input - Config'!$H$2:$J$7,4,0)/10000*D17)+(hlookup(E17,'Input - Config'!$H$2:$J$7,5,0)/100),3))</f>
        <v>0.081</v>
      </c>
    </row>
    <row r="18">
      <c r="A18" s="53" t="str">
        <f>'Input - Config'!A19</f>
        <v>TRNAREXXIRNXX</v>
      </c>
      <c r="B18" s="19" t="str">
        <f>if(isna(vlookup(A18,'Input - Config'!$A$3:$C$1006,2,0)),"",vlookup(A18,'Input - Config'!$A$3:$C$1006,2,0))</f>
        <v>ARE</v>
      </c>
      <c r="C18" s="19" t="str">
        <f>if(isna(vlookup(A18,'Input - Config'!$A$3:$C$1006,3,0)),"",vlookup(A18,'Input - Config'!$A$3:$C$1006,3,0))</f>
        <v>IRN</v>
      </c>
      <c r="D18" s="42">
        <f>if(isna(ROUND(ACOS(COS(RADIANS(90-VLOOKUP(B18,'Input - Center points'!$A$2:$F$996,5,0)))*COS(RADIANS(90-VLOOKUP(C18,'Input - Center points'!$A$2:$F$996,5,0)))+SIN(RADIANS(90-VLOOKUP(B18,'Input - Center points'!$A$2:$F$996,5,0)))*SIN(RADIANS(90-VLOOKUP(C18,'Input - Center points'!$A$2:$F$996,5,0)))*COS(RADIANS(VLOOKUP(B18,'Input - Center points'!$A$2:$F$996,6,0)-VLOOKUP(C18,'Input - Center points'!$A$2:$F$996,6,0))))*6371,0)),"",ROUND(ACOS(COS(RADIANS(90-VLOOKUP(B18,'Input - Center points'!$A$2:$F$996,5,0)))*COS(RADIANS(90-VLOOKUP(C18,'Input - Center points'!$A$2:$F$996,5,0)))+SIN(RADIANS(90-VLOOKUP(B18,'Input - Center points'!$A$2:$F$996,5,0)))*SIN(RADIANS(90-VLOOKUP(C18,'Input - Center points'!$A$2:$F$996,5,0)))*COS(RADIANS(VLOOKUP(B18,'Input - Center points'!$A$2:$F$996,6,0)-VLOOKUP(C18,'Input - Center points'!$A$2:$F$996,6,0))))*6371,0))</f>
        <v>1218</v>
      </c>
      <c r="E18" s="19" t="str">
        <f>if(isna(if(vlookup(A18,'Input - Config'!$A$3:$D$1006,4,0)="Yes","Subsea",if(D18&gt;'Input - Config'!$H$10,"HVDC","HVAC"))),"",if(vlookup(A18,'Input - Config'!$A$3:$D$1006,4,0)="Yes","Subsea",if(D18&gt;'Input - Config'!$H$10,"HVDC","HVAC")))</f>
        <v>Subsea</v>
      </c>
      <c r="F18" s="19">
        <f>iferror((hlookup(E18,'Input - Config'!$H$2:$J$7,2,0)*D18)+(hlookup(E18,'Input - Config'!$H$2:$J$7,3,0)*2),"")</f>
        <v>656940.8</v>
      </c>
      <c r="G18" s="19">
        <f>if(isna(hlookup(E18,'Input - Config'!$H$2:$J$7,6,0)*'Input - Config'!$H$9%*F18+F18),"",hlookup(E18,'Input - Config'!$H$2:$J$7,6,0)*'Input - Config'!$H$9%*F18+F18)</f>
        <v>1576657.92</v>
      </c>
      <c r="H18" s="19">
        <f>if(isna(ROUND((hlookup(E18,'Input - Config'!$H$2:$J$7,4,0)/10000*D18)+(hlookup(E18,'Input - Config'!$H$2:$J$7,5,0)/100),3)),"",ROUND((hlookup(E18,'Input - Config'!$H$2:$J$7,4,0)/10000*D18)+(hlookup(E18,'Input - Config'!$H$2:$J$7,5,0)/100),3))</f>
        <v>0.056</v>
      </c>
    </row>
    <row r="19">
      <c r="A19" s="53" t="str">
        <f>'Input - Config'!A20</f>
        <v>TRNAREXXOMNXX</v>
      </c>
      <c r="B19" s="19" t="str">
        <f>if(isna(vlookup(A19,'Input - Config'!$A$3:$C$1006,2,0)),"",vlookup(A19,'Input - Config'!$A$3:$C$1006,2,0))</f>
        <v>ARE</v>
      </c>
      <c r="C19" s="19" t="str">
        <f>if(isna(vlookup(A19,'Input - Config'!$A$3:$C$1006,3,0)),"",vlookup(A19,'Input - Config'!$A$3:$C$1006,3,0))</f>
        <v>OMN</v>
      </c>
      <c r="D19" s="42">
        <f>if(isna(ROUND(ACOS(COS(RADIANS(90-VLOOKUP(B19,'Input - Center points'!$A$2:$F$996,5,0)))*COS(RADIANS(90-VLOOKUP(C19,'Input - Center points'!$A$2:$F$996,5,0)))+SIN(RADIANS(90-VLOOKUP(B19,'Input - Center points'!$A$2:$F$996,5,0)))*SIN(RADIANS(90-VLOOKUP(C19,'Input - Center points'!$A$2:$F$996,5,0)))*COS(RADIANS(VLOOKUP(B19,'Input - Center points'!$A$2:$F$996,6,0)-VLOOKUP(C19,'Input - Center points'!$A$2:$F$996,6,0))))*6371,0)),"",ROUND(ACOS(COS(RADIANS(90-VLOOKUP(B19,'Input - Center points'!$A$2:$F$996,5,0)))*COS(RADIANS(90-VLOOKUP(C19,'Input - Center points'!$A$2:$F$996,5,0)))+SIN(RADIANS(90-VLOOKUP(B19,'Input - Center points'!$A$2:$F$996,5,0)))*SIN(RADIANS(90-VLOOKUP(C19,'Input - Center points'!$A$2:$F$996,5,0)))*COS(RADIANS(VLOOKUP(B19,'Input - Center points'!$A$2:$F$996,6,0)-VLOOKUP(C19,'Input - Center points'!$A$2:$F$996,6,0))))*6371,0))</f>
        <v>381</v>
      </c>
      <c r="E19" s="19" t="str">
        <f>if(isna(if(vlookup(A19,'Input - Config'!$A$3:$D$1006,4,0)="Yes","Subsea",if(D19&gt;'Input - Config'!$H$10,"HVDC","HVAC"))),"",if(vlookup(A19,'Input - Config'!$A$3:$D$1006,4,0)="Yes","Subsea",if(D19&gt;'Input - Config'!$H$10,"HVDC","HVAC")))</f>
        <v>HVDC</v>
      </c>
      <c r="F19" s="19">
        <f>iferror((hlookup(E19,'Input - Config'!$H$2:$J$7,2,0)*D19)+(hlookup(E19,'Input - Config'!$H$2:$J$7,3,0)*2),"")</f>
        <v>388110.8</v>
      </c>
      <c r="G19" s="19">
        <f>if(isna(hlookup(E19,'Input - Config'!$H$2:$J$7,6,0)*'Input - Config'!$H$9%*F19+F19),"",hlookup(E19,'Input - Config'!$H$2:$J$7,6,0)*'Input - Config'!$H$9%*F19+F19)</f>
        <v>931465.92</v>
      </c>
      <c r="H19" s="19">
        <f>if(isna(ROUND((hlookup(E19,'Input - Config'!$H$2:$J$7,4,0)/10000*D19)+(hlookup(E19,'Input - Config'!$H$2:$J$7,5,0)/100),3)),"",ROUND((hlookup(E19,'Input - Config'!$H$2:$J$7,4,0)/10000*D19)+(hlookup(E19,'Input - Config'!$H$2:$J$7,5,0)/100),3))</f>
        <v>0.026</v>
      </c>
    </row>
    <row r="20">
      <c r="A20" s="53" t="str">
        <f>'Input - Config'!A21</f>
        <v>TRNAREXXSAUXX</v>
      </c>
      <c r="B20" s="19" t="str">
        <f>if(isna(vlookup(A20,'Input - Config'!$A$3:$C$1006,2,0)),"",vlookup(A20,'Input - Config'!$A$3:$C$1006,2,0))</f>
        <v>ARE</v>
      </c>
      <c r="C20" s="19" t="str">
        <f>if(isna(vlookup(A20,'Input - Config'!$A$3:$C$1006,3,0)),"",vlookup(A20,'Input - Config'!$A$3:$C$1006,3,0))</f>
        <v>SAU</v>
      </c>
      <c r="D20" s="42">
        <f>if(isna(ROUND(ACOS(COS(RADIANS(90-VLOOKUP(B20,'Input - Center points'!$A$2:$F$996,5,0)))*COS(RADIANS(90-VLOOKUP(C20,'Input - Center points'!$A$2:$F$996,5,0)))+SIN(RADIANS(90-VLOOKUP(B20,'Input - Center points'!$A$2:$F$996,5,0)))*SIN(RADIANS(90-VLOOKUP(C20,'Input - Center points'!$A$2:$F$996,5,0)))*COS(RADIANS(VLOOKUP(B20,'Input - Center points'!$A$2:$F$996,6,0)-VLOOKUP(C20,'Input - Center points'!$A$2:$F$996,6,0))))*6371,0)),"",ROUND(ACOS(COS(RADIANS(90-VLOOKUP(B20,'Input - Center points'!$A$2:$F$996,5,0)))*COS(RADIANS(90-VLOOKUP(C20,'Input - Center points'!$A$2:$F$996,5,0)))+SIN(RADIANS(90-VLOOKUP(B20,'Input - Center points'!$A$2:$F$996,5,0)))*SIN(RADIANS(90-VLOOKUP(C20,'Input - Center points'!$A$2:$F$996,5,0)))*COS(RADIANS(VLOOKUP(B20,'Input - Center points'!$A$2:$F$996,6,0)-VLOOKUP(C20,'Input - Center points'!$A$2:$F$996,6,0))))*6371,0))</f>
        <v>868</v>
      </c>
      <c r="E20" s="19" t="str">
        <f>if(isna(if(vlookup(A20,'Input - Config'!$A$3:$D$1006,4,0)="Yes","Subsea",if(D20&gt;'Input - Config'!$H$10,"HVDC","HVAC"))),"",if(vlookup(A20,'Input - Config'!$A$3:$D$1006,4,0)="Yes","Subsea",if(D20&gt;'Input - Config'!$H$10,"HVDC","HVAC")))</f>
        <v>HVDC</v>
      </c>
      <c r="F20" s="19">
        <f>iferror((hlookup(E20,'Input - Config'!$H$2:$J$7,2,0)*D20)+(hlookup(E20,'Input - Config'!$H$2:$J$7,3,0)*2),"")</f>
        <v>503919.4</v>
      </c>
      <c r="G20" s="19">
        <f>if(isna(hlookup(E20,'Input - Config'!$H$2:$J$7,6,0)*'Input - Config'!$H$9%*F20+F20),"",hlookup(E20,'Input - Config'!$H$2:$J$7,6,0)*'Input - Config'!$H$9%*F20+F20)</f>
        <v>1209406.56</v>
      </c>
      <c r="H20" s="19">
        <f>if(isna(ROUND((hlookup(E20,'Input - Config'!$H$2:$J$7,4,0)/10000*D20)+(hlookup(E20,'Input - Config'!$H$2:$J$7,5,0)/100),3)),"",ROUND((hlookup(E20,'Input - Config'!$H$2:$J$7,4,0)/10000*D20)+(hlookup(E20,'Input - Config'!$H$2:$J$7,5,0)/100),3))</f>
        <v>0.043</v>
      </c>
    </row>
    <row r="21">
      <c r="A21" s="53" t="str">
        <f>'Input - Config'!A22</f>
        <v>TRNARGXXBOLXX</v>
      </c>
      <c r="B21" s="19" t="str">
        <f>if(isna(vlookup(A21,'Input - Config'!$A$3:$C$1006,2,0)),"",vlookup(A21,'Input - Config'!$A$3:$C$1006,2,0))</f>
        <v>ARG</v>
      </c>
      <c r="C21" s="19" t="str">
        <f>if(isna(vlookup(A21,'Input - Config'!$A$3:$C$1006,3,0)),"",vlookup(A21,'Input - Config'!$A$3:$C$1006,3,0))</f>
        <v>BOL</v>
      </c>
      <c r="D21" s="42">
        <f>if(isna(ROUND(ACOS(COS(RADIANS(90-VLOOKUP(B21,'Input - Center points'!$A$2:$F$996,5,0)))*COS(RADIANS(90-VLOOKUP(C21,'Input - Center points'!$A$2:$F$996,5,0)))+SIN(RADIANS(90-VLOOKUP(B21,'Input - Center points'!$A$2:$F$996,5,0)))*SIN(RADIANS(90-VLOOKUP(C21,'Input - Center points'!$A$2:$F$996,5,0)))*COS(RADIANS(VLOOKUP(B21,'Input - Center points'!$A$2:$F$996,6,0)-VLOOKUP(C21,'Input - Center points'!$A$2:$F$996,6,0))))*6371,0)),"",ROUND(ACOS(COS(RADIANS(90-VLOOKUP(B21,'Input - Center points'!$A$2:$F$996,5,0)))*COS(RADIANS(90-VLOOKUP(C21,'Input - Center points'!$A$2:$F$996,5,0)))+SIN(RADIANS(90-VLOOKUP(B21,'Input - Center points'!$A$2:$F$996,5,0)))*SIN(RADIANS(90-VLOOKUP(C21,'Input - Center points'!$A$2:$F$996,5,0)))*COS(RADIANS(VLOOKUP(B21,'Input - Center points'!$A$2:$F$996,6,0)-VLOOKUP(C21,'Input - Center points'!$A$2:$F$996,6,0))))*6371,0))</f>
        <v>1929</v>
      </c>
      <c r="E21" s="19" t="str">
        <f>if(isna(if(vlookup(A21,'Input - Config'!$A$3:$D$1006,4,0)="Yes","Subsea",if(D21&gt;'Input - Config'!$H$10,"HVDC","HVAC"))),"",if(vlookup(A21,'Input - Config'!$A$3:$D$1006,4,0)="Yes","Subsea",if(D21&gt;'Input - Config'!$H$10,"HVDC","HVAC")))</f>
        <v>HVDC</v>
      </c>
      <c r="F21" s="19">
        <f>iferror((hlookup(E21,'Input - Config'!$H$2:$J$7,2,0)*D21)+(hlookup(E21,'Input - Config'!$H$2:$J$7,3,0)*2),"")</f>
        <v>756225.2</v>
      </c>
      <c r="G21" s="19">
        <f>if(isna(hlookup(E21,'Input - Config'!$H$2:$J$7,6,0)*'Input - Config'!$H$9%*F21+F21),"",hlookup(E21,'Input - Config'!$H$2:$J$7,6,0)*'Input - Config'!$H$9%*F21+F21)</f>
        <v>1814940.48</v>
      </c>
      <c r="H21" s="19">
        <f>if(isna(ROUND((hlookup(E21,'Input - Config'!$H$2:$J$7,4,0)/10000*D21)+(hlookup(E21,'Input - Config'!$H$2:$J$7,5,0)/100),3)),"",ROUND((hlookup(E21,'Input - Config'!$H$2:$J$7,4,0)/10000*D21)+(hlookup(E21,'Input - Config'!$H$2:$J$7,5,0)/100),3))</f>
        <v>0.081</v>
      </c>
    </row>
    <row r="22">
      <c r="A22" s="53" t="str">
        <f>'Input - Config'!A23</f>
        <v>TRNARGXXBRASO</v>
      </c>
      <c r="B22" s="19" t="str">
        <f>if(isna(vlookup(A22,'Input - Config'!$A$3:$C$1006,2,0)),"",vlookup(A22,'Input - Config'!$A$3:$C$1006,2,0))</f>
        <v>ARG</v>
      </c>
      <c r="C22" s="19" t="str">
        <f>if(isna(vlookup(A22,'Input - Config'!$A$3:$C$1006,3,0)),"",vlookup(A22,'Input - Config'!$A$3:$C$1006,3,0))</f>
        <v>BRASO</v>
      </c>
      <c r="D22" s="42">
        <f>if(isna(ROUND(ACOS(COS(RADIANS(90-VLOOKUP(B22,'Input - Center points'!$A$2:$F$996,5,0)))*COS(RADIANS(90-VLOOKUP(C22,'Input - Center points'!$A$2:$F$996,5,0)))+SIN(RADIANS(90-VLOOKUP(B22,'Input - Center points'!$A$2:$F$996,5,0)))*SIN(RADIANS(90-VLOOKUP(C22,'Input - Center points'!$A$2:$F$996,5,0)))*COS(RADIANS(VLOOKUP(B22,'Input - Center points'!$A$2:$F$996,6,0)-VLOOKUP(C22,'Input - Center points'!$A$2:$F$996,6,0))))*6371,0)),"",ROUND(ACOS(COS(RADIANS(90-VLOOKUP(B22,'Input - Center points'!$A$2:$F$996,5,0)))*COS(RADIANS(90-VLOOKUP(C22,'Input - Center points'!$A$2:$F$996,5,0)))+SIN(RADIANS(90-VLOOKUP(B22,'Input - Center points'!$A$2:$F$996,5,0)))*SIN(RADIANS(90-VLOOKUP(C22,'Input - Center points'!$A$2:$F$996,5,0)))*COS(RADIANS(VLOOKUP(B22,'Input - Center points'!$A$2:$F$996,6,0)-VLOOKUP(C22,'Input - Center points'!$A$2:$F$996,6,0))))*6371,0))</f>
        <v>1344</v>
      </c>
      <c r="E22" s="19" t="str">
        <f>if(isna(if(vlookup(A22,'Input - Config'!$A$3:$D$1006,4,0)="Yes","Subsea",if(D22&gt;'Input - Config'!$H$10,"HVDC","HVAC"))),"",if(vlookup(A22,'Input - Config'!$A$3:$D$1006,4,0)="Yes","Subsea",if(D22&gt;'Input - Config'!$H$10,"HVDC","HVAC")))</f>
        <v>HVDC</v>
      </c>
      <c r="F22" s="19">
        <f>iferror((hlookup(E22,'Input - Config'!$H$2:$J$7,2,0)*D22)+(hlookup(E22,'Input - Config'!$H$2:$J$7,3,0)*2),"")</f>
        <v>617112.2</v>
      </c>
      <c r="G22" s="19">
        <f>if(isna(hlookup(E22,'Input - Config'!$H$2:$J$7,6,0)*'Input - Config'!$H$9%*F22+F22),"",hlookup(E22,'Input - Config'!$H$2:$J$7,6,0)*'Input - Config'!$H$9%*F22+F22)</f>
        <v>1481069.28</v>
      </c>
      <c r="H22" s="19">
        <f>if(isna(ROUND((hlookup(E22,'Input - Config'!$H$2:$J$7,4,0)/10000*D22)+(hlookup(E22,'Input - Config'!$H$2:$J$7,5,0)/100),3)),"",ROUND((hlookup(E22,'Input - Config'!$H$2:$J$7,4,0)/10000*D22)+(hlookup(E22,'Input - Config'!$H$2:$J$7,5,0)/100),3))</f>
        <v>0.06</v>
      </c>
    </row>
    <row r="23">
      <c r="A23" s="53" t="str">
        <f>'Input - Config'!A24</f>
        <v>TRNARGXXCHLXX</v>
      </c>
      <c r="B23" s="19" t="str">
        <f>if(isna(vlookup(A23,'Input - Config'!$A$3:$C$1006,2,0)),"",vlookup(A23,'Input - Config'!$A$3:$C$1006,2,0))</f>
        <v>ARG</v>
      </c>
      <c r="C23" s="19" t="str">
        <f>if(isna(vlookup(A23,'Input - Config'!$A$3:$C$1006,3,0)),"",vlookup(A23,'Input - Config'!$A$3:$C$1006,3,0))</f>
        <v>CHL</v>
      </c>
      <c r="D23" s="42">
        <f>if(isna(ROUND(ACOS(COS(RADIANS(90-VLOOKUP(B23,'Input - Center points'!$A$2:$F$996,5,0)))*COS(RADIANS(90-VLOOKUP(C23,'Input - Center points'!$A$2:$F$996,5,0)))+SIN(RADIANS(90-VLOOKUP(B23,'Input - Center points'!$A$2:$F$996,5,0)))*SIN(RADIANS(90-VLOOKUP(C23,'Input - Center points'!$A$2:$F$996,5,0)))*COS(RADIANS(VLOOKUP(B23,'Input - Center points'!$A$2:$F$996,6,0)-VLOOKUP(C23,'Input - Center points'!$A$2:$F$996,6,0))))*6371,0)),"",ROUND(ACOS(COS(RADIANS(90-VLOOKUP(B23,'Input - Center points'!$A$2:$F$996,5,0)))*COS(RADIANS(90-VLOOKUP(C23,'Input - Center points'!$A$2:$F$996,5,0)))+SIN(RADIANS(90-VLOOKUP(B23,'Input - Center points'!$A$2:$F$996,5,0)))*SIN(RADIANS(90-VLOOKUP(C23,'Input - Center points'!$A$2:$F$996,5,0)))*COS(RADIANS(VLOOKUP(B23,'Input - Center points'!$A$2:$F$996,6,0)-VLOOKUP(C23,'Input - Center points'!$A$2:$F$996,6,0))))*6371,0))</f>
        <v>1137</v>
      </c>
      <c r="E23" s="19" t="str">
        <f>if(isna(if(vlookup(A23,'Input - Config'!$A$3:$D$1006,4,0)="Yes","Subsea",if(D23&gt;'Input - Config'!$H$10,"HVDC","HVAC"))),"",if(vlookup(A23,'Input - Config'!$A$3:$D$1006,4,0)="Yes","Subsea",if(D23&gt;'Input - Config'!$H$10,"HVDC","HVAC")))</f>
        <v>HVDC</v>
      </c>
      <c r="F23" s="19">
        <f>iferror((hlookup(E23,'Input - Config'!$H$2:$J$7,2,0)*D23)+(hlookup(E23,'Input - Config'!$H$2:$J$7,3,0)*2),"")</f>
        <v>567887.6</v>
      </c>
      <c r="G23" s="19">
        <f>if(isna(hlookup(E23,'Input - Config'!$H$2:$J$7,6,0)*'Input - Config'!$H$9%*F23+F23),"",hlookup(E23,'Input - Config'!$H$2:$J$7,6,0)*'Input - Config'!$H$9%*F23+F23)</f>
        <v>1362930.24</v>
      </c>
      <c r="H23" s="19">
        <f>if(isna(ROUND((hlookup(E23,'Input - Config'!$H$2:$J$7,4,0)/10000*D23)+(hlookup(E23,'Input - Config'!$H$2:$J$7,5,0)/100),3)),"",ROUND((hlookup(E23,'Input - Config'!$H$2:$J$7,4,0)/10000*D23)+(hlookup(E23,'Input - Config'!$H$2:$J$7,5,0)/100),3))</f>
        <v>0.053</v>
      </c>
    </row>
    <row r="24">
      <c r="A24" s="53" t="str">
        <f>'Input - Config'!A25</f>
        <v>TRNARGXXPRYXX</v>
      </c>
      <c r="B24" s="19" t="str">
        <f>if(isna(vlookup(A24,'Input - Config'!$A$3:$C$1006,2,0)),"",vlookup(A24,'Input - Config'!$A$3:$C$1006,2,0))</f>
        <v>ARG</v>
      </c>
      <c r="C24" s="19" t="str">
        <f>if(isna(vlookup(A24,'Input - Config'!$A$3:$C$1006,3,0)),"",vlookup(A24,'Input - Config'!$A$3:$C$1006,3,0))</f>
        <v>PRY</v>
      </c>
      <c r="D24" s="42">
        <f>if(isna(ROUND(ACOS(COS(RADIANS(90-VLOOKUP(B24,'Input - Center points'!$A$2:$F$996,5,0)))*COS(RADIANS(90-VLOOKUP(C24,'Input - Center points'!$A$2:$F$996,5,0)))+SIN(RADIANS(90-VLOOKUP(B24,'Input - Center points'!$A$2:$F$996,5,0)))*SIN(RADIANS(90-VLOOKUP(C24,'Input - Center points'!$A$2:$F$996,5,0)))*COS(RADIANS(VLOOKUP(B24,'Input - Center points'!$A$2:$F$996,6,0)-VLOOKUP(C24,'Input - Center points'!$A$2:$F$996,6,0))))*6371,0)),"",ROUND(ACOS(COS(RADIANS(90-VLOOKUP(B24,'Input - Center points'!$A$2:$F$996,5,0)))*COS(RADIANS(90-VLOOKUP(C24,'Input - Center points'!$A$2:$F$996,5,0)))+SIN(RADIANS(90-VLOOKUP(B24,'Input - Center points'!$A$2:$F$996,5,0)))*SIN(RADIANS(90-VLOOKUP(C24,'Input - Center points'!$A$2:$F$996,5,0)))*COS(RADIANS(VLOOKUP(B24,'Input - Center points'!$A$2:$F$996,6,0)-VLOOKUP(C24,'Input - Center points'!$A$2:$F$996,6,0))))*6371,0))</f>
        <v>1037</v>
      </c>
      <c r="E24" s="19" t="str">
        <f>if(isna(if(vlookup(A24,'Input - Config'!$A$3:$D$1006,4,0)="Yes","Subsea",if(D24&gt;'Input - Config'!$H$10,"HVDC","HVAC"))),"",if(vlookup(A24,'Input - Config'!$A$3:$D$1006,4,0)="Yes","Subsea",if(D24&gt;'Input - Config'!$H$10,"HVDC","HVAC")))</f>
        <v>HVDC</v>
      </c>
      <c r="F24" s="19">
        <f>iferror((hlookup(E24,'Input - Config'!$H$2:$J$7,2,0)*D24)+(hlookup(E24,'Input - Config'!$H$2:$J$7,3,0)*2),"")</f>
        <v>544107.6</v>
      </c>
      <c r="G24" s="19">
        <f>if(isna(hlookup(E24,'Input - Config'!$H$2:$J$7,6,0)*'Input - Config'!$H$9%*F24+F24),"",hlookup(E24,'Input - Config'!$H$2:$J$7,6,0)*'Input - Config'!$H$9%*F24+F24)</f>
        <v>1305858.24</v>
      </c>
      <c r="H24" s="19">
        <f>if(isna(ROUND((hlookup(E24,'Input - Config'!$H$2:$J$7,4,0)/10000*D24)+(hlookup(E24,'Input - Config'!$H$2:$J$7,5,0)/100),3)),"",ROUND((hlookup(E24,'Input - Config'!$H$2:$J$7,4,0)/10000*D24)+(hlookup(E24,'Input - Config'!$H$2:$J$7,5,0)/100),3))</f>
        <v>0.049</v>
      </c>
    </row>
    <row r="25">
      <c r="A25" s="53" t="str">
        <f>'Input - Config'!A26</f>
        <v>TRNARGXXURYXX</v>
      </c>
      <c r="B25" s="19" t="str">
        <f>if(isna(vlookup(A25,'Input - Config'!$A$3:$C$1006,2,0)),"",vlookup(A25,'Input - Config'!$A$3:$C$1006,2,0))</f>
        <v>ARG</v>
      </c>
      <c r="C25" s="19" t="str">
        <f>if(isna(vlookup(A25,'Input - Config'!$A$3:$C$1006,3,0)),"",vlookup(A25,'Input - Config'!$A$3:$C$1006,3,0))</f>
        <v>URY</v>
      </c>
      <c r="D25" s="42">
        <f>if(isna(ROUND(ACOS(COS(RADIANS(90-VLOOKUP(B25,'Input - Center points'!$A$2:$F$996,5,0)))*COS(RADIANS(90-VLOOKUP(C25,'Input - Center points'!$A$2:$F$996,5,0)))+SIN(RADIANS(90-VLOOKUP(B25,'Input - Center points'!$A$2:$F$996,5,0)))*SIN(RADIANS(90-VLOOKUP(C25,'Input - Center points'!$A$2:$F$996,5,0)))*COS(RADIANS(VLOOKUP(B25,'Input - Center points'!$A$2:$F$996,6,0)-VLOOKUP(C25,'Input - Center points'!$A$2:$F$996,6,0))))*6371,0)),"",ROUND(ACOS(COS(RADIANS(90-VLOOKUP(B25,'Input - Center points'!$A$2:$F$996,5,0)))*COS(RADIANS(90-VLOOKUP(C25,'Input - Center points'!$A$2:$F$996,5,0)))+SIN(RADIANS(90-VLOOKUP(B25,'Input - Center points'!$A$2:$F$996,5,0)))*SIN(RADIANS(90-VLOOKUP(C25,'Input - Center points'!$A$2:$F$996,5,0)))*COS(RADIANS(VLOOKUP(B25,'Input - Center points'!$A$2:$F$996,6,0)-VLOOKUP(C25,'Input - Center points'!$A$2:$F$996,6,0))))*6371,0))</f>
        <v>203</v>
      </c>
      <c r="E25" s="19" t="str">
        <f>if(isna(if(vlookup(A25,'Input - Config'!$A$3:$D$1006,4,0)="Yes","Subsea",if(D25&gt;'Input - Config'!$H$10,"HVDC","HVAC"))),"",if(vlookup(A25,'Input - Config'!$A$3:$D$1006,4,0)="Yes","Subsea",if(D25&gt;'Input - Config'!$H$10,"HVDC","HVAC")))</f>
        <v>HVAC</v>
      </c>
      <c r="F25" s="19">
        <f>iferror((hlookup(E25,'Input - Config'!$H$2:$J$7,2,0)*D25)+(hlookup(E25,'Input - Config'!$H$2:$J$7,3,0)*2),"")</f>
        <v>253617.8</v>
      </c>
      <c r="G25" s="19">
        <f>if(isna(hlookup(E25,'Input - Config'!$H$2:$J$7,6,0)*'Input - Config'!$H$9%*F25+F25),"",hlookup(E25,'Input - Config'!$H$2:$J$7,6,0)*'Input - Config'!$H$9%*F25+F25)</f>
        <v>608682.72</v>
      </c>
      <c r="H25" s="19">
        <f>if(isna(ROUND((hlookup(E25,'Input - Config'!$H$2:$J$7,4,0)/10000*D25)+(hlookup(E25,'Input - Config'!$H$2:$J$7,5,0)/100),3)),"",ROUND((hlookup(E25,'Input - Config'!$H$2:$J$7,4,0)/10000*D25)+(hlookup(E25,'Input - Config'!$H$2:$J$7,5,0)/100),3))</f>
        <v>0.014</v>
      </c>
    </row>
    <row r="26">
      <c r="A26" s="53" t="str">
        <f>'Input - Config'!A27</f>
        <v>TRNARMXXAZEXX</v>
      </c>
      <c r="B26" s="19" t="str">
        <f>if(isna(vlookup(A26,'Input - Config'!$A$3:$C$1006,2,0)),"",vlookup(A26,'Input - Config'!$A$3:$C$1006,2,0))</f>
        <v>ARM</v>
      </c>
      <c r="C26" s="19" t="str">
        <f>if(isna(vlookup(A26,'Input - Config'!$A$3:$C$1006,3,0)),"",vlookup(A26,'Input - Config'!$A$3:$C$1006,3,0))</f>
        <v>AZE</v>
      </c>
      <c r="D26" s="42">
        <f>if(isna(ROUND(ACOS(COS(RADIANS(90-VLOOKUP(B26,'Input - Center points'!$A$2:$F$996,5,0)))*COS(RADIANS(90-VLOOKUP(C26,'Input - Center points'!$A$2:$F$996,5,0)))+SIN(RADIANS(90-VLOOKUP(B26,'Input - Center points'!$A$2:$F$996,5,0)))*SIN(RADIANS(90-VLOOKUP(C26,'Input - Center points'!$A$2:$F$996,5,0)))*COS(RADIANS(VLOOKUP(B26,'Input - Center points'!$A$2:$F$996,6,0)-VLOOKUP(C26,'Input - Center points'!$A$2:$F$996,6,0))))*6371,0)),"",ROUND(ACOS(COS(RADIANS(90-VLOOKUP(B26,'Input - Center points'!$A$2:$F$996,5,0)))*COS(RADIANS(90-VLOOKUP(C26,'Input - Center points'!$A$2:$F$996,5,0)))+SIN(RADIANS(90-VLOOKUP(B26,'Input - Center points'!$A$2:$F$996,5,0)))*SIN(RADIANS(90-VLOOKUP(C26,'Input - Center points'!$A$2:$F$996,5,0)))*COS(RADIANS(VLOOKUP(B26,'Input - Center points'!$A$2:$F$996,6,0)-VLOOKUP(C26,'Input - Center points'!$A$2:$F$996,6,0))))*6371,0))</f>
        <v>452</v>
      </c>
      <c r="E26" s="19" t="str">
        <f>if(isna(if(vlookup(A26,'Input - Config'!$A$3:$D$1006,4,0)="Yes","Subsea",if(D26&gt;'Input - Config'!$H$10,"HVDC","HVAC"))),"",if(vlookup(A26,'Input - Config'!$A$3:$D$1006,4,0)="Yes","Subsea",if(D26&gt;'Input - Config'!$H$10,"HVDC","HVAC")))</f>
        <v>HVDC</v>
      </c>
      <c r="F26" s="19">
        <f>iferror((hlookup(E26,'Input - Config'!$H$2:$J$7,2,0)*D26)+(hlookup(E26,'Input - Config'!$H$2:$J$7,3,0)*2),"")</f>
        <v>404994.6</v>
      </c>
      <c r="G26" s="19">
        <f>if(isna(hlookup(E26,'Input - Config'!$H$2:$J$7,6,0)*'Input - Config'!$H$9%*F26+F26),"",hlookup(E26,'Input - Config'!$H$2:$J$7,6,0)*'Input - Config'!$H$9%*F26+F26)</f>
        <v>971987.04</v>
      </c>
      <c r="H26" s="19">
        <f>if(isna(ROUND((hlookup(E26,'Input - Config'!$H$2:$J$7,4,0)/10000*D26)+(hlookup(E26,'Input - Config'!$H$2:$J$7,5,0)/100),3)),"",ROUND((hlookup(E26,'Input - Config'!$H$2:$J$7,4,0)/10000*D26)+(hlookup(E26,'Input - Config'!$H$2:$J$7,5,0)/100),3))</f>
        <v>0.029</v>
      </c>
    </row>
    <row r="27">
      <c r="A27" s="53" t="str">
        <f>'Input - Config'!A28</f>
        <v>TRNARMXXGEOXX</v>
      </c>
      <c r="B27" s="19" t="str">
        <f>if(isna(vlookup(A27,'Input - Config'!$A$3:$C$1006,2,0)),"",vlookup(A27,'Input - Config'!$A$3:$C$1006,2,0))</f>
        <v>ARM</v>
      </c>
      <c r="C27" s="19" t="str">
        <f>if(isna(vlookup(A27,'Input - Config'!$A$3:$C$1006,3,0)),"",vlookup(A27,'Input - Config'!$A$3:$C$1006,3,0))</f>
        <v>GEO</v>
      </c>
      <c r="D27" s="42">
        <f>if(isna(ROUND(ACOS(COS(RADIANS(90-VLOOKUP(B27,'Input - Center points'!$A$2:$F$996,5,0)))*COS(RADIANS(90-VLOOKUP(C27,'Input - Center points'!$A$2:$F$996,5,0)))+SIN(RADIANS(90-VLOOKUP(B27,'Input - Center points'!$A$2:$F$996,5,0)))*SIN(RADIANS(90-VLOOKUP(C27,'Input - Center points'!$A$2:$F$996,5,0)))*COS(RADIANS(VLOOKUP(B27,'Input - Center points'!$A$2:$F$996,6,0)-VLOOKUP(C27,'Input - Center points'!$A$2:$F$996,6,0))))*6371,0)),"",ROUND(ACOS(COS(RADIANS(90-VLOOKUP(B27,'Input - Center points'!$A$2:$F$996,5,0)))*COS(RADIANS(90-VLOOKUP(C27,'Input - Center points'!$A$2:$F$996,5,0)))+SIN(RADIANS(90-VLOOKUP(B27,'Input - Center points'!$A$2:$F$996,5,0)))*SIN(RADIANS(90-VLOOKUP(C27,'Input - Center points'!$A$2:$F$996,5,0)))*COS(RADIANS(VLOOKUP(B27,'Input - Center points'!$A$2:$F$996,6,0)-VLOOKUP(C27,'Input - Center points'!$A$2:$F$996,6,0))))*6371,0))</f>
        <v>173</v>
      </c>
      <c r="E27" s="19" t="str">
        <f>if(isna(if(vlookup(A27,'Input - Config'!$A$3:$D$1006,4,0)="Yes","Subsea",if(D27&gt;'Input - Config'!$H$10,"HVDC","HVAC"))),"",if(vlookup(A27,'Input - Config'!$A$3:$D$1006,4,0)="Yes","Subsea",if(D27&gt;'Input - Config'!$H$10,"HVDC","HVAC")))</f>
        <v>HVAC</v>
      </c>
      <c r="F27" s="19">
        <f>iferror((hlookup(E27,'Input - Config'!$H$2:$J$7,2,0)*D27)+(hlookup(E27,'Input - Config'!$H$2:$J$7,3,0)*2),"")</f>
        <v>230235.8</v>
      </c>
      <c r="G27" s="19">
        <f>if(isna(hlookup(E27,'Input - Config'!$H$2:$J$7,6,0)*'Input - Config'!$H$9%*F27+F27),"",hlookup(E27,'Input - Config'!$H$2:$J$7,6,0)*'Input - Config'!$H$9%*F27+F27)</f>
        <v>552565.92</v>
      </c>
      <c r="H27" s="19">
        <f>if(isna(ROUND((hlookup(E27,'Input - Config'!$H$2:$J$7,4,0)/10000*D27)+(hlookup(E27,'Input - Config'!$H$2:$J$7,5,0)/100),3)),"",ROUND((hlookup(E27,'Input - Config'!$H$2:$J$7,4,0)/10000*D27)+(hlookup(E27,'Input - Config'!$H$2:$J$7,5,0)/100),3))</f>
        <v>0.012</v>
      </c>
    </row>
    <row r="28">
      <c r="A28" s="53" t="str">
        <f>'Input - Config'!A29</f>
        <v>TRNARMXXIRNXX</v>
      </c>
      <c r="B28" s="19" t="str">
        <f>if(isna(vlookup(A28,'Input - Config'!$A$3:$C$1006,2,0)),"",vlookup(A28,'Input - Config'!$A$3:$C$1006,2,0))</f>
        <v>ARM</v>
      </c>
      <c r="C28" s="19" t="str">
        <f>if(isna(vlookup(A28,'Input - Config'!$A$3:$C$1006,3,0)),"",vlookup(A28,'Input - Config'!$A$3:$C$1006,3,0))</f>
        <v>IRN</v>
      </c>
      <c r="D28" s="42">
        <f>if(isna(ROUND(ACOS(COS(RADIANS(90-VLOOKUP(B28,'Input - Center points'!$A$2:$F$996,5,0)))*COS(RADIANS(90-VLOOKUP(C28,'Input - Center points'!$A$2:$F$996,5,0)))+SIN(RADIANS(90-VLOOKUP(B28,'Input - Center points'!$A$2:$F$996,5,0)))*SIN(RADIANS(90-VLOOKUP(C28,'Input - Center points'!$A$2:$F$996,5,0)))*COS(RADIANS(VLOOKUP(B28,'Input - Center points'!$A$2:$F$996,6,0)-VLOOKUP(C28,'Input - Center points'!$A$2:$F$996,6,0))))*6371,0)),"",ROUND(ACOS(COS(RADIANS(90-VLOOKUP(B28,'Input - Center points'!$A$2:$F$996,5,0)))*COS(RADIANS(90-VLOOKUP(C28,'Input - Center points'!$A$2:$F$996,5,0)))+SIN(RADIANS(90-VLOOKUP(B28,'Input - Center points'!$A$2:$F$996,5,0)))*SIN(RADIANS(90-VLOOKUP(C28,'Input - Center points'!$A$2:$F$996,5,0)))*COS(RADIANS(VLOOKUP(B28,'Input - Center points'!$A$2:$F$996,6,0)-VLOOKUP(C28,'Input - Center points'!$A$2:$F$996,6,0))))*6371,0))</f>
        <v>782</v>
      </c>
      <c r="E28" s="19" t="str">
        <f>if(isna(if(vlookup(A28,'Input - Config'!$A$3:$D$1006,4,0)="Yes","Subsea",if(D28&gt;'Input - Config'!$H$10,"HVDC","HVAC"))),"",if(vlookup(A28,'Input - Config'!$A$3:$D$1006,4,0)="Yes","Subsea",if(D28&gt;'Input - Config'!$H$10,"HVDC","HVAC")))</f>
        <v>HVDC</v>
      </c>
      <c r="F28" s="19">
        <f>iferror((hlookup(E28,'Input - Config'!$H$2:$J$7,2,0)*D28)+(hlookup(E28,'Input - Config'!$H$2:$J$7,3,0)*2),"")</f>
        <v>483468.6</v>
      </c>
      <c r="G28" s="19">
        <f>if(isna(hlookup(E28,'Input - Config'!$H$2:$J$7,6,0)*'Input - Config'!$H$9%*F28+F28),"",hlookup(E28,'Input - Config'!$H$2:$J$7,6,0)*'Input - Config'!$H$9%*F28+F28)</f>
        <v>1160324.64</v>
      </c>
      <c r="H28" s="19">
        <f>if(isna(ROUND((hlookup(E28,'Input - Config'!$H$2:$J$7,4,0)/10000*D28)+(hlookup(E28,'Input - Config'!$H$2:$J$7,5,0)/100),3)),"",ROUND((hlookup(E28,'Input - Config'!$H$2:$J$7,4,0)/10000*D28)+(hlookup(E28,'Input - Config'!$H$2:$J$7,5,0)/100),3))</f>
        <v>0.04</v>
      </c>
    </row>
    <row r="29">
      <c r="A29" s="53" t="str">
        <f>'Input - Config'!A30</f>
        <v>TRNARMXXTURXX</v>
      </c>
      <c r="B29" s="19" t="str">
        <f>if(isna(vlookup(A29,'Input - Config'!$A$3:$C$1006,2,0)),"",vlookup(A29,'Input - Config'!$A$3:$C$1006,2,0))</f>
        <v>ARM</v>
      </c>
      <c r="C29" s="19" t="str">
        <f>if(isna(vlookup(A29,'Input - Config'!$A$3:$C$1006,3,0)),"",vlookup(A29,'Input - Config'!$A$3:$C$1006,3,0))</f>
        <v>TUR</v>
      </c>
      <c r="D29" s="42">
        <f>if(isna(ROUND(ACOS(COS(RADIANS(90-VLOOKUP(B29,'Input - Center points'!$A$2:$F$996,5,0)))*COS(RADIANS(90-VLOOKUP(C29,'Input - Center points'!$A$2:$F$996,5,0)))+SIN(RADIANS(90-VLOOKUP(B29,'Input - Center points'!$A$2:$F$996,5,0)))*SIN(RADIANS(90-VLOOKUP(C29,'Input - Center points'!$A$2:$F$996,5,0)))*COS(RADIANS(VLOOKUP(B29,'Input - Center points'!$A$2:$F$996,6,0)-VLOOKUP(C29,'Input - Center points'!$A$2:$F$996,6,0))))*6371,0)),"",ROUND(ACOS(COS(RADIANS(90-VLOOKUP(B29,'Input - Center points'!$A$2:$F$996,5,0)))*COS(RADIANS(90-VLOOKUP(C29,'Input - Center points'!$A$2:$F$996,5,0)))+SIN(RADIANS(90-VLOOKUP(B29,'Input - Center points'!$A$2:$F$996,5,0)))*SIN(RADIANS(90-VLOOKUP(C29,'Input - Center points'!$A$2:$F$996,5,0)))*COS(RADIANS(VLOOKUP(B29,'Input - Center points'!$A$2:$F$996,6,0)-VLOOKUP(C29,'Input - Center points'!$A$2:$F$996,6,0))))*6371,0))</f>
        <v>1315</v>
      </c>
      <c r="E29" s="19" t="str">
        <f>if(isna(if(vlookup(A29,'Input - Config'!$A$3:$D$1006,4,0)="Yes","Subsea",if(D29&gt;'Input - Config'!$H$10,"HVDC","HVAC"))),"",if(vlookup(A29,'Input - Config'!$A$3:$D$1006,4,0)="Yes","Subsea",if(D29&gt;'Input - Config'!$H$10,"HVDC","HVAC")))</f>
        <v>HVDC</v>
      </c>
      <c r="F29" s="19">
        <f>iferror((hlookup(E29,'Input - Config'!$H$2:$J$7,2,0)*D29)+(hlookup(E29,'Input - Config'!$H$2:$J$7,3,0)*2),"")</f>
        <v>610216</v>
      </c>
      <c r="G29" s="19">
        <f>if(isna(hlookup(E29,'Input - Config'!$H$2:$J$7,6,0)*'Input - Config'!$H$9%*F29+F29),"",hlookup(E29,'Input - Config'!$H$2:$J$7,6,0)*'Input - Config'!$H$9%*F29+F29)</f>
        <v>1464518.4</v>
      </c>
      <c r="H29" s="19">
        <f>if(isna(ROUND((hlookup(E29,'Input - Config'!$H$2:$J$7,4,0)/10000*D29)+(hlookup(E29,'Input - Config'!$H$2:$J$7,5,0)/100),3)),"",ROUND((hlookup(E29,'Input - Config'!$H$2:$J$7,4,0)/10000*D29)+(hlookup(E29,'Input - Config'!$H$2:$J$7,5,0)/100),3))</f>
        <v>0.059</v>
      </c>
    </row>
    <row r="30">
      <c r="A30" s="53" t="str">
        <f>'Input - Config'!A31</f>
        <v>TRNAUSNTAUSQL</v>
      </c>
      <c r="B30" s="19" t="str">
        <f>if(isna(vlookup(A30,'Input - Config'!$A$3:$C$1006,2,0)),"",vlookup(A30,'Input - Config'!$A$3:$C$1006,2,0))</f>
        <v>AUSNT</v>
      </c>
      <c r="C30" s="19" t="str">
        <f>if(isna(vlookup(A30,'Input - Config'!$A$3:$C$1006,3,0)),"",vlookup(A30,'Input - Config'!$A$3:$C$1006,3,0))</f>
        <v>AUSQL</v>
      </c>
      <c r="D30" s="42">
        <f>if(isna(ROUND(ACOS(COS(RADIANS(90-VLOOKUP(B30,'Input - Center points'!$A$2:$F$996,5,0)))*COS(RADIANS(90-VLOOKUP(C30,'Input - Center points'!$A$2:$F$996,5,0)))+SIN(RADIANS(90-VLOOKUP(B30,'Input - Center points'!$A$2:$F$996,5,0)))*SIN(RADIANS(90-VLOOKUP(C30,'Input - Center points'!$A$2:$F$996,5,0)))*COS(RADIANS(VLOOKUP(B30,'Input - Center points'!$A$2:$F$996,6,0)-VLOOKUP(C30,'Input - Center points'!$A$2:$F$996,6,0))))*6371,0)),"",ROUND(ACOS(COS(RADIANS(90-VLOOKUP(B30,'Input - Center points'!$A$2:$F$996,5,0)))*COS(RADIANS(90-VLOOKUP(C30,'Input - Center points'!$A$2:$F$996,5,0)))+SIN(RADIANS(90-VLOOKUP(B30,'Input - Center points'!$A$2:$F$996,5,0)))*SIN(RADIANS(90-VLOOKUP(C30,'Input - Center points'!$A$2:$F$996,5,0)))*COS(RADIANS(VLOOKUP(B30,'Input - Center points'!$A$2:$F$996,6,0)-VLOOKUP(C30,'Input - Center points'!$A$2:$F$996,6,0))))*6371,0))</f>
        <v>2849</v>
      </c>
      <c r="E30" s="19" t="str">
        <f>if(isna(if(vlookup(A30,'Input - Config'!$A$3:$D$1006,4,0)="Yes","Subsea",if(D30&gt;'Input - Config'!$H$10,"HVDC","HVAC"))),"",if(vlookup(A30,'Input - Config'!$A$3:$D$1006,4,0)="Yes","Subsea",if(D30&gt;'Input - Config'!$H$10,"HVDC","HVAC")))</f>
        <v>HVDC</v>
      </c>
      <c r="F30" s="19">
        <f>iferror((hlookup(E30,'Input - Config'!$H$2:$J$7,2,0)*D30)+(hlookup(E30,'Input - Config'!$H$2:$J$7,3,0)*2),"")</f>
        <v>975001.2</v>
      </c>
      <c r="G30" s="19">
        <f>if(isna(hlookup(E30,'Input - Config'!$H$2:$J$7,6,0)*'Input - Config'!$H$9%*F30+F30),"",hlookup(E30,'Input - Config'!$H$2:$J$7,6,0)*'Input - Config'!$H$9%*F30+F30)</f>
        <v>2340002.88</v>
      </c>
      <c r="H30" s="19">
        <f>if(isna(ROUND((hlookup(E30,'Input - Config'!$H$2:$J$7,4,0)/10000*D30)+(hlookup(E30,'Input - Config'!$H$2:$J$7,5,0)/100),3)),"",ROUND((hlookup(E30,'Input - Config'!$H$2:$J$7,4,0)/10000*D30)+(hlookup(E30,'Input - Config'!$H$2:$J$7,5,0)/100),3))</f>
        <v>0.113</v>
      </c>
    </row>
    <row r="31">
      <c r="A31" s="53" t="str">
        <f>'Input - Config'!A32</f>
        <v>TRNAUSNTAUSSA</v>
      </c>
      <c r="B31" s="19" t="str">
        <f>if(isna(vlookup(A31,'Input - Config'!$A$3:$C$1006,2,0)),"",vlookup(A31,'Input - Config'!$A$3:$C$1006,2,0))</f>
        <v>AUSNT</v>
      </c>
      <c r="C31" s="19" t="str">
        <f>if(isna(vlookup(A31,'Input - Config'!$A$3:$C$1006,3,0)),"",vlookup(A31,'Input - Config'!$A$3:$C$1006,3,0))</f>
        <v>AUSSA</v>
      </c>
      <c r="D31" s="42">
        <f>if(isna(ROUND(ACOS(COS(RADIANS(90-VLOOKUP(B31,'Input - Center points'!$A$2:$F$996,5,0)))*COS(RADIANS(90-VLOOKUP(C31,'Input - Center points'!$A$2:$F$996,5,0)))+SIN(RADIANS(90-VLOOKUP(B31,'Input - Center points'!$A$2:$F$996,5,0)))*SIN(RADIANS(90-VLOOKUP(C31,'Input - Center points'!$A$2:$F$996,5,0)))*COS(RADIANS(VLOOKUP(B31,'Input - Center points'!$A$2:$F$996,6,0)-VLOOKUP(C31,'Input - Center points'!$A$2:$F$996,6,0))))*6371,0)),"",ROUND(ACOS(COS(RADIANS(90-VLOOKUP(B31,'Input - Center points'!$A$2:$F$996,5,0)))*COS(RADIANS(90-VLOOKUP(C31,'Input - Center points'!$A$2:$F$996,5,0)))+SIN(RADIANS(90-VLOOKUP(B31,'Input - Center points'!$A$2:$F$996,5,0)))*SIN(RADIANS(90-VLOOKUP(C31,'Input - Center points'!$A$2:$F$996,5,0)))*COS(RADIANS(VLOOKUP(B31,'Input - Center points'!$A$2:$F$996,6,0)-VLOOKUP(C31,'Input - Center points'!$A$2:$F$996,6,0))))*6371,0))</f>
        <v>2620</v>
      </c>
      <c r="E31" s="19" t="str">
        <f>if(isna(if(vlookup(A31,'Input - Config'!$A$3:$D$1006,4,0)="Yes","Subsea",if(D31&gt;'Input - Config'!$H$10,"HVDC","HVAC"))),"",if(vlookup(A31,'Input - Config'!$A$3:$D$1006,4,0)="Yes","Subsea",if(D31&gt;'Input - Config'!$H$10,"HVDC","HVAC")))</f>
        <v>HVDC</v>
      </c>
      <c r="F31" s="19">
        <f>iferror((hlookup(E31,'Input - Config'!$H$2:$J$7,2,0)*D31)+(hlookup(E31,'Input - Config'!$H$2:$J$7,3,0)*2),"")</f>
        <v>920545</v>
      </c>
      <c r="G31" s="19">
        <f>if(isna(hlookup(E31,'Input - Config'!$H$2:$J$7,6,0)*'Input - Config'!$H$9%*F31+F31),"",hlookup(E31,'Input - Config'!$H$2:$J$7,6,0)*'Input - Config'!$H$9%*F31+F31)</f>
        <v>2209308</v>
      </c>
      <c r="H31" s="19">
        <f>if(isna(ROUND((hlookup(E31,'Input - Config'!$H$2:$J$7,4,0)/10000*D31)+(hlookup(E31,'Input - Config'!$H$2:$J$7,5,0)/100),3)),"",ROUND((hlookup(E31,'Input - Config'!$H$2:$J$7,4,0)/10000*D31)+(hlookup(E31,'Input - Config'!$H$2:$J$7,5,0)/100),3))</f>
        <v>0.105</v>
      </c>
    </row>
    <row r="32">
      <c r="A32" s="53" t="str">
        <f>'Input - Config'!A33</f>
        <v>TRNAUSNTAUSWA</v>
      </c>
      <c r="B32" s="19" t="str">
        <f>if(isna(vlookup(A32,'Input - Config'!$A$3:$C$1006,2,0)),"",vlookup(A32,'Input - Config'!$A$3:$C$1006,2,0))</f>
        <v>AUSNT</v>
      </c>
      <c r="C32" s="19" t="str">
        <f>if(isna(vlookup(A32,'Input - Config'!$A$3:$C$1006,3,0)),"",vlookup(A32,'Input - Config'!$A$3:$C$1006,3,0))</f>
        <v>AUSWA</v>
      </c>
      <c r="D32" s="42">
        <f>if(isna(ROUND(ACOS(COS(RADIANS(90-VLOOKUP(B32,'Input - Center points'!$A$2:$F$996,5,0)))*COS(RADIANS(90-VLOOKUP(C32,'Input - Center points'!$A$2:$F$996,5,0)))+SIN(RADIANS(90-VLOOKUP(B32,'Input - Center points'!$A$2:$F$996,5,0)))*SIN(RADIANS(90-VLOOKUP(C32,'Input - Center points'!$A$2:$F$996,5,0)))*COS(RADIANS(VLOOKUP(B32,'Input - Center points'!$A$2:$F$996,6,0)-VLOOKUP(C32,'Input - Center points'!$A$2:$F$996,6,0))))*6371,0)),"",ROUND(ACOS(COS(RADIANS(90-VLOOKUP(B32,'Input - Center points'!$A$2:$F$996,5,0)))*COS(RADIANS(90-VLOOKUP(C32,'Input - Center points'!$A$2:$F$996,5,0)))+SIN(RADIANS(90-VLOOKUP(B32,'Input - Center points'!$A$2:$F$996,5,0)))*SIN(RADIANS(90-VLOOKUP(C32,'Input - Center points'!$A$2:$F$996,5,0)))*COS(RADIANS(VLOOKUP(B32,'Input - Center points'!$A$2:$F$996,6,0)-VLOOKUP(C32,'Input - Center points'!$A$2:$F$996,6,0))))*6371,0))</f>
        <v>2656</v>
      </c>
      <c r="E32" s="19" t="str">
        <f>if(isna(if(vlookup(A32,'Input - Config'!$A$3:$D$1006,4,0)="Yes","Subsea",if(D32&gt;'Input - Config'!$H$10,"HVDC","HVAC"))),"",if(vlookup(A32,'Input - Config'!$A$3:$D$1006,4,0)="Yes","Subsea",if(D32&gt;'Input - Config'!$H$10,"HVDC","HVAC")))</f>
        <v>HVDC</v>
      </c>
      <c r="F32" s="19">
        <f>iferror((hlookup(E32,'Input - Config'!$H$2:$J$7,2,0)*D32)+(hlookup(E32,'Input - Config'!$H$2:$J$7,3,0)*2),"")</f>
        <v>929105.8</v>
      </c>
      <c r="G32" s="19">
        <f>if(isna(hlookup(E32,'Input - Config'!$H$2:$J$7,6,0)*'Input - Config'!$H$9%*F32+F32),"",hlookup(E32,'Input - Config'!$H$2:$J$7,6,0)*'Input - Config'!$H$9%*F32+F32)</f>
        <v>2229853.92</v>
      </c>
      <c r="H32" s="19">
        <f>if(isna(ROUND((hlookup(E32,'Input - Config'!$H$2:$J$7,4,0)/10000*D32)+(hlookup(E32,'Input - Config'!$H$2:$J$7,5,0)/100),3)),"",ROUND((hlookup(E32,'Input - Config'!$H$2:$J$7,4,0)/10000*D32)+(hlookup(E32,'Input - Config'!$H$2:$J$7,5,0)/100),3))</f>
        <v>0.106</v>
      </c>
    </row>
    <row r="33">
      <c r="A33" s="53" t="str">
        <f>'Input - Config'!A34</f>
        <v>TRNAUSQLAUSSA</v>
      </c>
      <c r="B33" s="19" t="str">
        <f>if(isna(vlookup(A33,'Input - Config'!$A$3:$C$1006,2,0)),"",vlookup(A33,'Input - Config'!$A$3:$C$1006,2,0))</f>
        <v>AUSQL</v>
      </c>
      <c r="C33" s="19" t="str">
        <f>if(isna(vlookup(A33,'Input - Config'!$A$3:$C$1006,3,0)),"",vlookup(A33,'Input - Config'!$A$3:$C$1006,3,0))</f>
        <v>AUSSA</v>
      </c>
      <c r="D33" s="42">
        <f>if(isna(ROUND(ACOS(COS(RADIANS(90-VLOOKUP(B33,'Input - Center points'!$A$2:$F$996,5,0)))*COS(RADIANS(90-VLOOKUP(C33,'Input - Center points'!$A$2:$F$996,5,0)))+SIN(RADIANS(90-VLOOKUP(B33,'Input - Center points'!$A$2:$F$996,5,0)))*SIN(RADIANS(90-VLOOKUP(C33,'Input - Center points'!$A$2:$F$996,5,0)))*COS(RADIANS(VLOOKUP(B33,'Input - Center points'!$A$2:$F$996,6,0)-VLOOKUP(C33,'Input - Center points'!$A$2:$F$996,6,0))))*6371,0)),"",ROUND(ACOS(COS(RADIANS(90-VLOOKUP(B33,'Input - Center points'!$A$2:$F$996,5,0)))*COS(RADIANS(90-VLOOKUP(C33,'Input - Center points'!$A$2:$F$996,5,0)))+SIN(RADIANS(90-VLOOKUP(B33,'Input - Center points'!$A$2:$F$996,5,0)))*SIN(RADIANS(90-VLOOKUP(C33,'Input - Center points'!$A$2:$F$996,5,0)))*COS(RADIANS(VLOOKUP(B33,'Input - Center points'!$A$2:$F$996,6,0)-VLOOKUP(C33,'Input - Center points'!$A$2:$F$996,6,0))))*6371,0))</f>
        <v>1601</v>
      </c>
      <c r="E33" s="19" t="str">
        <f>if(isna(if(vlookup(A33,'Input - Config'!$A$3:$D$1006,4,0)="Yes","Subsea",if(D33&gt;'Input - Config'!$H$10,"HVDC","HVAC"))),"",if(vlookup(A33,'Input - Config'!$A$3:$D$1006,4,0)="Yes","Subsea",if(D33&gt;'Input - Config'!$H$10,"HVDC","HVAC")))</f>
        <v>HVDC</v>
      </c>
      <c r="F33" s="19">
        <f>iferror((hlookup(E33,'Input - Config'!$H$2:$J$7,2,0)*D33)+(hlookup(E33,'Input - Config'!$H$2:$J$7,3,0)*2),"")</f>
        <v>678226.8</v>
      </c>
      <c r="G33" s="19">
        <f>if(isna(hlookup(E33,'Input - Config'!$H$2:$J$7,6,0)*'Input - Config'!$H$9%*F33+F33),"",hlookup(E33,'Input - Config'!$H$2:$J$7,6,0)*'Input - Config'!$H$9%*F33+F33)</f>
        <v>1627744.32</v>
      </c>
      <c r="H33" s="19">
        <f>if(isna(ROUND((hlookup(E33,'Input - Config'!$H$2:$J$7,4,0)/10000*D33)+(hlookup(E33,'Input - Config'!$H$2:$J$7,5,0)/100),3)),"",ROUND((hlookup(E33,'Input - Config'!$H$2:$J$7,4,0)/10000*D33)+(hlookup(E33,'Input - Config'!$H$2:$J$7,5,0)/100),3))</f>
        <v>0.069</v>
      </c>
    </row>
    <row r="34">
      <c r="A34" s="53" t="str">
        <f>'Input - Config'!A35</f>
        <v>TRNAUSQLAUSSW</v>
      </c>
      <c r="B34" s="19" t="str">
        <f>if(isna(vlookup(A34,'Input - Config'!$A$3:$C$1006,2,0)),"",vlookup(A34,'Input - Config'!$A$3:$C$1006,2,0))</f>
        <v>AUSQL</v>
      </c>
      <c r="C34" s="19" t="str">
        <f>if(isna(vlookup(A34,'Input - Config'!$A$3:$C$1006,3,0)),"",vlookup(A34,'Input - Config'!$A$3:$C$1006,3,0))</f>
        <v>AUSSW</v>
      </c>
      <c r="D34" s="42">
        <f>if(isna(ROUND(ACOS(COS(RADIANS(90-VLOOKUP(B34,'Input - Center points'!$A$2:$F$996,5,0)))*COS(RADIANS(90-VLOOKUP(C34,'Input - Center points'!$A$2:$F$996,5,0)))+SIN(RADIANS(90-VLOOKUP(B34,'Input - Center points'!$A$2:$F$996,5,0)))*SIN(RADIANS(90-VLOOKUP(C34,'Input - Center points'!$A$2:$F$996,5,0)))*COS(RADIANS(VLOOKUP(B34,'Input - Center points'!$A$2:$F$996,6,0)-VLOOKUP(C34,'Input - Center points'!$A$2:$F$996,6,0))))*6371,0)),"",ROUND(ACOS(COS(RADIANS(90-VLOOKUP(B34,'Input - Center points'!$A$2:$F$996,5,0)))*COS(RADIANS(90-VLOOKUP(C34,'Input - Center points'!$A$2:$F$996,5,0)))+SIN(RADIANS(90-VLOOKUP(B34,'Input - Center points'!$A$2:$F$996,5,0)))*SIN(RADIANS(90-VLOOKUP(C34,'Input - Center points'!$A$2:$F$996,5,0)))*COS(RADIANS(VLOOKUP(B34,'Input - Center points'!$A$2:$F$996,6,0)-VLOOKUP(C34,'Input - Center points'!$A$2:$F$996,6,0))))*6371,0))</f>
        <v>733</v>
      </c>
      <c r="E34" s="19" t="str">
        <f>if(isna(if(vlookup(A34,'Input - Config'!$A$3:$D$1006,4,0)="Yes","Subsea",if(D34&gt;'Input - Config'!$H$10,"HVDC","HVAC"))),"",if(vlookup(A34,'Input - Config'!$A$3:$D$1006,4,0)="Yes","Subsea",if(D34&gt;'Input - Config'!$H$10,"HVDC","HVAC")))</f>
        <v>HVDC</v>
      </c>
      <c r="F34" s="19">
        <f>iferror((hlookup(E34,'Input - Config'!$H$2:$J$7,2,0)*D34)+(hlookup(E34,'Input - Config'!$H$2:$J$7,3,0)*2),"")</f>
        <v>471816.4</v>
      </c>
      <c r="G34" s="19">
        <f>if(isna(hlookup(E34,'Input - Config'!$H$2:$J$7,6,0)*'Input - Config'!$H$9%*F34+F34),"",hlookup(E34,'Input - Config'!$H$2:$J$7,6,0)*'Input - Config'!$H$9%*F34+F34)</f>
        <v>1132359.36</v>
      </c>
      <c r="H34" s="19">
        <f>if(isna(ROUND((hlookup(E34,'Input - Config'!$H$2:$J$7,4,0)/10000*D34)+(hlookup(E34,'Input - Config'!$H$2:$J$7,5,0)/100),3)),"",ROUND((hlookup(E34,'Input - Config'!$H$2:$J$7,4,0)/10000*D34)+(hlookup(E34,'Input - Config'!$H$2:$J$7,5,0)/100),3))</f>
        <v>0.039</v>
      </c>
    </row>
    <row r="35">
      <c r="A35" s="53" t="str">
        <f>'Input - Config'!A36</f>
        <v>TRNAUSQLPNGXX</v>
      </c>
      <c r="B35" s="19" t="str">
        <f>if(isna(vlookup(A35,'Input - Config'!$A$3:$C$1006,2,0)),"",vlookup(A35,'Input - Config'!$A$3:$C$1006,2,0))</f>
        <v>AUSQL</v>
      </c>
      <c r="C35" s="19" t="str">
        <f>if(isna(vlookup(A35,'Input - Config'!$A$3:$C$1006,3,0)),"",vlookup(A35,'Input - Config'!$A$3:$C$1006,3,0))</f>
        <v>PNG</v>
      </c>
      <c r="D35" s="42">
        <f>if(isna(ROUND(ACOS(COS(RADIANS(90-VLOOKUP(B35,'Input - Center points'!$A$2:$F$996,5,0)))*COS(RADIANS(90-VLOOKUP(C35,'Input - Center points'!$A$2:$F$996,5,0)))+SIN(RADIANS(90-VLOOKUP(B35,'Input - Center points'!$A$2:$F$996,5,0)))*SIN(RADIANS(90-VLOOKUP(C35,'Input - Center points'!$A$2:$F$996,5,0)))*COS(RADIANS(VLOOKUP(B35,'Input - Center points'!$A$2:$F$996,6,0)-VLOOKUP(C35,'Input - Center points'!$A$2:$F$996,6,0))))*6371,0)),"",ROUND(ACOS(COS(RADIANS(90-VLOOKUP(B35,'Input - Center points'!$A$2:$F$996,5,0)))*COS(RADIANS(90-VLOOKUP(C35,'Input - Center points'!$A$2:$F$996,5,0)))+SIN(RADIANS(90-VLOOKUP(B35,'Input - Center points'!$A$2:$F$996,5,0)))*SIN(RADIANS(90-VLOOKUP(C35,'Input - Center points'!$A$2:$F$996,5,0)))*COS(RADIANS(VLOOKUP(B35,'Input - Center points'!$A$2:$F$996,6,0)-VLOOKUP(C35,'Input - Center points'!$A$2:$F$996,6,0))))*6371,0))</f>
        <v>2093</v>
      </c>
      <c r="E35" s="19" t="str">
        <f>if(isna(if(vlookup(A35,'Input - Config'!$A$3:$D$1006,4,0)="Yes","Subsea",if(D35&gt;'Input - Config'!$H$10,"HVDC","HVAC"))),"",if(vlookup(A35,'Input - Config'!$A$3:$D$1006,4,0)="Yes","Subsea",if(D35&gt;'Input - Config'!$H$10,"HVDC","HVAC")))</f>
        <v>Subsea</v>
      </c>
      <c r="F35" s="19">
        <f>iferror((hlookup(E35,'Input - Config'!$H$2:$J$7,2,0)*D35)+(hlookup(E35,'Input - Config'!$H$2:$J$7,3,0)*2),"")</f>
        <v>915153.3</v>
      </c>
      <c r="G35" s="19">
        <f>if(isna(hlookup(E35,'Input - Config'!$H$2:$J$7,6,0)*'Input - Config'!$H$9%*F35+F35),"",hlookup(E35,'Input - Config'!$H$2:$J$7,6,0)*'Input - Config'!$H$9%*F35+F35)</f>
        <v>2196367.92</v>
      </c>
      <c r="H35" s="19">
        <f>if(isna(ROUND((hlookup(E35,'Input - Config'!$H$2:$J$7,4,0)/10000*D35)+(hlookup(E35,'Input - Config'!$H$2:$J$7,5,0)/100),3)),"",ROUND((hlookup(E35,'Input - Config'!$H$2:$J$7,4,0)/10000*D35)+(hlookup(E35,'Input - Config'!$H$2:$J$7,5,0)/100),3))</f>
        <v>0.086</v>
      </c>
    </row>
    <row r="36">
      <c r="A36" s="53" t="str">
        <f>'Input - Config'!A37</f>
        <v>TRNAUSSAAUSSW</v>
      </c>
      <c r="B36" s="19" t="str">
        <f>if(isna(vlookup(A36,'Input - Config'!$A$3:$C$1006,2,0)),"",vlookup(A36,'Input - Config'!$A$3:$C$1006,2,0))</f>
        <v>AUSSA</v>
      </c>
      <c r="C36" s="19" t="str">
        <f>if(isna(vlookup(A36,'Input - Config'!$A$3:$C$1006,3,0)),"",vlookup(A36,'Input - Config'!$A$3:$C$1006,3,0))</f>
        <v>AUSSW</v>
      </c>
      <c r="D36" s="42">
        <f>if(isna(ROUND(ACOS(COS(RADIANS(90-VLOOKUP(B36,'Input - Center points'!$A$2:$F$996,5,0)))*COS(RADIANS(90-VLOOKUP(C36,'Input - Center points'!$A$2:$F$996,5,0)))+SIN(RADIANS(90-VLOOKUP(B36,'Input - Center points'!$A$2:$F$996,5,0)))*SIN(RADIANS(90-VLOOKUP(C36,'Input - Center points'!$A$2:$F$996,5,0)))*COS(RADIANS(VLOOKUP(B36,'Input - Center points'!$A$2:$F$996,6,0)-VLOOKUP(C36,'Input - Center points'!$A$2:$F$996,6,0))))*6371,0)),"",ROUND(ACOS(COS(RADIANS(90-VLOOKUP(B36,'Input - Center points'!$A$2:$F$996,5,0)))*COS(RADIANS(90-VLOOKUP(C36,'Input - Center points'!$A$2:$F$996,5,0)))+SIN(RADIANS(90-VLOOKUP(B36,'Input - Center points'!$A$2:$F$996,5,0)))*SIN(RADIANS(90-VLOOKUP(C36,'Input - Center points'!$A$2:$F$996,5,0)))*COS(RADIANS(VLOOKUP(B36,'Input - Center points'!$A$2:$F$996,6,0)-VLOOKUP(C36,'Input - Center points'!$A$2:$F$996,6,0))))*6371,0))</f>
        <v>1162</v>
      </c>
      <c r="E36" s="19" t="str">
        <f>if(isna(if(vlookup(A36,'Input - Config'!$A$3:$D$1006,4,0)="Yes","Subsea",if(D36&gt;'Input - Config'!$H$10,"HVDC","HVAC"))),"",if(vlookup(A36,'Input - Config'!$A$3:$D$1006,4,0)="Yes","Subsea",if(D36&gt;'Input - Config'!$H$10,"HVDC","HVAC")))</f>
        <v>HVDC</v>
      </c>
      <c r="F36" s="19">
        <f>iferror((hlookup(E36,'Input - Config'!$H$2:$J$7,2,0)*D36)+(hlookup(E36,'Input - Config'!$H$2:$J$7,3,0)*2),"")</f>
        <v>573832.6</v>
      </c>
      <c r="G36" s="19">
        <f>if(isna(hlookup(E36,'Input - Config'!$H$2:$J$7,6,0)*'Input - Config'!$H$9%*F36+F36),"",hlookup(E36,'Input - Config'!$H$2:$J$7,6,0)*'Input - Config'!$H$9%*F36+F36)</f>
        <v>1377198.24</v>
      </c>
      <c r="H36" s="19">
        <f>if(isna(ROUND((hlookup(E36,'Input - Config'!$H$2:$J$7,4,0)/10000*D36)+(hlookup(E36,'Input - Config'!$H$2:$J$7,5,0)/100),3)),"",ROUND((hlookup(E36,'Input - Config'!$H$2:$J$7,4,0)/10000*D36)+(hlookup(E36,'Input - Config'!$H$2:$J$7,5,0)/100),3))</f>
        <v>0.054</v>
      </c>
    </row>
    <row r="37">
      <c r="A37" s="53" t="str">
        <f>'Input - Config'!A38</f>
        <v>TRNAUSSAAUSVI</v>
      </c>
      <c r="B37" s="19" t="str">
        <f>if(isna(vlookup(A37,'Input - Config'!$A$3:$C$1006,2,0)),"",vlookup(A37,'Input - Config'!$A$3:$C$1006,2,0))</f>
        <v>AUSSA</v>
      </c>
      <c r="C37" s="19" t="str">
        <f>if(isna(vlookup(A37,'Input - Config'!$A$3:$C$1006,3,0)),"",vlookup(A37,'Input - Config'!$A$3:$C$1006,3,0))</f>
        <v>AUSVI</v>
      </c>
      <c r="D37" s="42">
        <f>if(isna(ROUND(ACOS(COS(RADIANS(90-VLOOKUP(B37,'Input - Center points'!$A$2:$F$996,5,0)))*COS(RADIANS(90-VLOOKUP(C37,'Input - Center points'!$A$2:$F$996,5,0)))+SIN(RADIANS(90-VLOOKUP(B37,'Input - Center points'!$A$2:$F$996,5,0)))*SIN(RADIANS(90-VLOOKUP(C37,'Input - Center points'!$A$2:$F$996,5,0)))*COS(RADIANS(VLOOKUP(B37,'Input - Center points'!$A$2:$F$996,6,0)-VLOOKUP(C37,'Input - Center points'!$A$2:$F$996,6,0))))*6371,0)),"",ROUND(ACOS(COS(RADIANS(90-VLOOKUP(B37,'Input - Center points'!$A$2:$F$996,5,0)))*COS(RADIANS(90-VLOOKUP(C37,'Input - Center points'!$A$2:$F$996,5,0)))+SIN(RADIANS(90-VLOOKUP(B37,'Input - Center points'!$A$2:$F$996,5,0)))*SIN(RADIANS(90-VLOOKUP(C37,'Input - Center points'!$A$2:$F$996,5,0)))*COS(RADIANS(VLOOKUP(B37,'Input - Center points'!$A$2:$F$996,6,0)-VLOOKUP(C37,'Input - Center points'!$A$2:$F$996,6,0))))*6371,0))</f>
        <v>654</v>
      </c>
      <c r="E37" s="19" t="str">
        <f>if(isna(if(vlookup(A37,'Input - Config'!$A$3:$D$1006,4,0)="Yes","Subsea",if(D37&gt;'Input - Config'!$H$10,"HVDC","HVAC"))),"",if(vlookup(A37,'Input - Config'!$A$3:$D$1006,4,0)="Yes","Subsea",if(D37&gt;'Input - Config'!$H$10,"HVDC","HVAC")))</f>
        <v>HVDC</v>
      </c>
      <c r="F37" s="19">
        <f>iferror((hlookup(E37,'Input - Config'!$H$2:$J$7,2,0)*D37)+(hlookup(E37,'Input - Config'!$H$2:$J$7,3,0)*2),"")</f>
        <v>453030.2</v>
      </c>
      <c r="G37" s="19">
        <f>if(isna(hlookup(E37,'Input - Config'!$H$2:$J$7,6,0)*'Input - Config'!$H$9%*F37+F37),"",hlookup(E37,'Input - Config'!$H$2:$J$7,6,0)*'Input - Config'!$H$9%*F37+F37)</f>
        <v>1087272.48</v>
      </c>
      <c r="H37" s="19">
        <f>if(isna(ROUND((hlookup(E37,'Input - Config'!$H$2:$J$7,4,0)/10000*D37)+(hlookup(E37,'Input - Config'!$H$2:$J$7,5,0)/100),3)),"",ROUND((hlookup(E37,'Input - Config'!$H$2:$J$7,4,0)/10000*D37)+(hlookup(E37,'Input - Config'!$H$2:$J$7,5,0)/100),3))</f>
        <v>0.036</v>
      </c>
    </row>
    <row r="38">
      <c r="A38" s="53" t="str">
        <f>'Input - Config'!A39</f>
        <v>TRNAUSSAAUSWA</v>
      </c>
      <c r="B38" s="19" t="str">
        <f>if(isna(vlookup(A38,'Input - Config'!$A$3:$C$1006,2,0)),"",vlookup(A38,'Input - Config'!$A$3:$C$1006,2,0))</f>
        <v>AUSSA</v>
      </c>
      <c r="C38" s="19" t="str">
        <f>if(isna(vlookup(A38,'Input - Config'!$A$3:$C$1006,3,0)),"",vlookup(A38,'Input - Config'!$A$3:$C$1006,3,0))</f>
        <v>AUSWA</v>
      </c>
      <c r="D38" s="42">
        <f>if(isna(ROUND(ACOS(COS(RADIANS(90-VLOOKUP(B38,'Input - Center points'!$A$2:$F$996,5,0)))*COS(RADIANS(90-VLOOKUP(C38,'Input - Center points'!$A$2:$F$996,5,0)))+SIN(RADIANS(90-VLOOKUP(B38,'Input - Center points'!$A$2:$F$996,5,0)))*SIN(RADIANS(90-VLOOKUP(C38,'Input - Center points'!$A$2:$F$996,5,0)))*COS(RADIANS(VLOOKUP(B38,'Input - Center points'!$A$2:$F$996,6,0)-VLOOKUP(C38,'Input - Center points'!$A$2:$F$996,6,0))))*6371,0)),"",ROUND(ACOS(COS(RADIANS(90-VLOOKUP(B38,'Input - Center points'!$A$2:$F$996,5,0)))*COS(RADIANS(90-VLOOKUP(C38,'Input - Center points'!$A$2:$F$996,5,0)))+SIN(RADIANS(90-VLOOKUP(B38,'Input - Center points'!$A$2:$F$996,5,0)))*SIN(RADIANS(90-VLOOKUP(C38,'Input - Center points'!$A$2:$F$996,5,0)))*COS(RADIANS(VLOOKUP(B38,'Input - Center points'!$A$2:$F$996,6,0)-VLOOKUP(C38,'Input - Center points'!$A$2:$F$996,6,0))))*6371,0))</f>
        <v>2131</v>
      </c>
      <c r="E38" s="19" t="str">
        <f>if(isna(if(vlookup(A38,'Input - Config'!$A$3:$D$1006,4,0)="Yes","Subsea",if(D38&gt;'Input - Config'!$H$10,"HVDC","HVAC"))),"",if(vlookup(A38,'Input - Config'!$A$3:$D$1006,4,0)="Yes","Subsea",if(D38&gt;'Input - Config'!$H$10,"HVDC","HVAC")))</f>
        <v>HVDC</v>
      </c>
      <c r="F38" s="19">
        <f>iferror((hlookup(E38,'Input - Config'!$H$2:$J$7,2,0)*D38)+(hlookup(E38,'Input - Config'!$H$2:$J$7,3,0)*2),"")</f>
        <v>804260.8</v>
      </c>
      <c r="G38" s="19">
        <f>if(isna(hlookup(E38,'Input - Config'!$H$2:$J$7,6,0)*'Input - Config'!$H$9%*F38+F38),"",hlookup(E38,'Input - Config'!$H$2:$J$7,6,0)*'Input - Config'!$H$9%*F38+F38)</f>
        <v>1930225.92</v>
      </c>
      <c r="H38" s="19">
        <f>if(isna(ROUND((hlookup(E38,'Input - Config'!$H$2:$J$7,4,0)/10000*D38)+(hlookup(E38,'Input - Config'!$H$2:$J$7,5,0)/100),3)),"",ROUND((hlookup(E38,'Input - Config'!$H$2:$J$7,4,0)/10000*D38)+(hlookup(E38,'Input - Config'!$H$2:$J$7,5,0)/100),3))</f>
        <v>0.088</v>
      </c>
    </row>
    <row r="39">
      <c r="A39" s="53" t="str">
        <f>'Input - Config'!A40</f>
        <v>TRNAUSSWAUSVI</v>
      </c>
      <c r="B39" s="19" t="str">
        <f>if(isna(vlookup(A39,'Input - Config'!$A$3:$C$1006,2,0)),"",vlookup(A39,'Input - Config'!$A$3:$C$1006,2,0))</f>
        <v>AUSSW</v>
      </c>
      <c r="C39" s="19" t="str">
        <f>if(isna(vlookup(A39,'Input - Config'!$A$3:$C$1006,3,0)),"",vlookup(A39,'Input - Config'!$A$3:$C$1006,3,0))</f>
        <v>AUSVI</v>
      </c>
      <c r="D39" s="42">
        <f>if(isna(ROUND(ACOS(COS(RADIANS(90-VLOOKUP(B39,'Input - Center points'!$A$2:$F$996,5,0)))*COS(RADIANS(90-VLOOKUP(C39,'Input - Center points'!$A$2:$F$996,5,0)))+SIN(RADIANS(90-VLOOKUP(B39,'Input - Center points'!$A$2:$F$996,5,0)))*SIN(RADIANS(90-VLOOKUP(C39,'Input - Center points'!$A$2:$F$996,5,0)))*COS(RADIANS(VLOOKUP(B39,'Input - Center points'!$A$2:$F$996,6,0)-VLOOKUP(C39,'Input - Center points'!$A$2:$F$996,6,0))))*6371,0)),"",ROUND(ACOS(COS(RADIANS(90-VLOOKUP(B39,'Input - Center points'!$A$2:$F$996,5,0)))*COS(RADIANS(90-VLOOKUP(C39,'Input - Center points'!$A$2:$F$996,5,0)))+SIN(RADIANS(90-VLOOKUP(B39,'Input - Center points'!$A$2:$F$996,5,0)))*SIN(RADIANS(90-VLOOKUP(C39,'Input - Center points'!$A$2:$F$996,5,0)))*COS(RADIANS(VLOOKUP(B39,'Input - Center points'!$A$2:$F$996,6,0)-VLOOKUP(C39,'Input - Center points'!$A$2:$F$996,6,0))))*6371,0))</f>
        <v>714</v>
      </c>
      <c r="E39" s="19" t="str">
        <f>if(isna(if(vlookup(A39,'Input - Config'!$A$3:$D$1006,4,0)="Yes","Subsea",if(D39&gt;'Input - Config'!$H$10,"HVDC","HVAC"))),"",if(vlookup(A39,'Input - Config'!$A$3:$D$1006,4,0)="Yes","Subsea",if(D39&gt;'Input - Config'!$H$10,"HVDC","HVAC")))</f>
        <v>HVDC</v>
      </c>
      <c r="F39" s="19">
        <f>iferror((hlookup(E39,'Input - Config'!$H$2:$J$7,2,0)*D39)+(hlookup(E39,'Input - Config'!$H$2:$J$7,3,0)*2),"")</f>
        <v>467298.2</v>
      </c>
      <c r="G39" s="19">
        <f>if(isna(hlookup(E39,'Input - Config'!$H$2:$J$7,6,0)*'Input - Config'!$H$9%*F39+F39),"",hlookup(E39,'Input - Config'!$H$2:$J$7,6,0)*'Input - Config'!$H$9%*F39+F39)</f>
        <v>1121515.68</v>
      </c>
      <c r="H39" s="19">
        <f>if(isna(ROUND((hlookup(E39,'Input - Config'!$H$2:$J$7,4,0)/10000*D39)+(hlookup(E39,'Input - Config'!$H$2:$J$7,5,0)/100),3)),"",ROUND((hlookup(E39,'Input - Config'!$H$2:$J$7,4,0)/10000*D39)+(hlookup(E39,'Input - Config'!$H$2:$J$7,5,0)/100),3))</f>
        <v>0.038</v>
      </c>
    </row>
    <row r="40">
      <c r="A40" s="53" t="str">
        <f>'Input - Config'!A41</f>
        <v>TRNAUSTAAUSVI</v>
      </c>
      <c r="B40" s="19" t="str">
        <f>if(isna(vlookup(A40,'Input - Config'!$A$3:$C$1006,2,0)),"",vlookup(A40,'Input - Config'!$A$3:$C$1006,2,0))</f>
        <v>AUSTA</v>
      </c>
      <c r="C40" s="19" t="str">
        <f>if(isna(vlookup(A40,'Input - Config'!$A$3:$C$1006,3,0)),"",vlookup(A40,'Input - Config'!$A$3:$C$1006,3,0))</f>
        <v>AUSVI</v>
      </c>
      <c r="D40" s="42">
        <f>if(isna(ROUND(ACOS(COS(RADIANS(90-VLOOKUP(B40,'Input - Center points'!$A$2:$F$996,5,0)))*COS(RADIANS(90-VLOOKUP(C40,'Input - Center points'!$A$2:$F$996,5,0)))+SIN(RADIANS(90-VLOOKUP(B40,'Input - Center points'!$A$2:$F$996,5,0)))*SIN(RADIANS(90-VLOOKUP(C40,'Input - Center points'!$A$2:$F$996,5,0)))*COS(RADIANS(VLOOKUP(B40,'Input - Center points'!$A$2:$F$996,6,0)-VLOOKUP(C40,'Input - Center points'!$A$2:$F$996,6,0))))*6371,0)),"",ROUND(ACOS(COS(RADIANS(90-VLOOKUP(B40,'Input - Center points'!$A$2:$F$996,5,0)))*COS(RADIANS(90-VLOOKUP(C40,'Input - Center points'!$A$2:$F$996,5,0)))+SIN(RADIANS(90-VLOOKUP(B40,'Input - Center points'!$A$2:$F$996,5,0)))*SIN(RADIANS(90-VLOOKUP(C40,'Input - Center points'!$A$2:$F$996,5,0)))*COS(RADIANS(VLOOKUP(B40,'Input - Center points'!$A$2:$F$996,6,0)-VLOOKUP(C40,'Input - Center points'!$A$2:$F$996,6,0))))*6371,0))</f>
        <v>598</v>
      </c>
      <c r="E40" s="19" t="str">
        <f>if(isna(if(vlookup(A40,'Input - Config'!$A$3:$D$1006,4,0)="Yes","Subsea",if(D40&gt;'Input - Config'!$H$10,"HVDC","HVAC"))),"",if(vlookup(A40,'Input - Config'!$A$3:$D$1006,4,0)="Yes","Subsea",if(D40&gt;'Input - Config'!$H$10,"HVDC","HVAC")))</f>
        <v>Subsea</v>
      </c>
      <c r="F40" s="19">
        <f>iferror((hlookup(E40,'Input - Config'!$H$2:$J$7,2,0)*D40)+(hlookup(E40,'Input - Config'!$H$2:$J$7,3,0)*2),"")</f>
        <v>473978.8</v>
      </c>
      <c r="G40" s="19">
        <f>if(isna(hlookup(E40,'Input - Config'!$H$2:$J$7,6,0)*'Input - Config'!$H$9%*F40+F40),"",hlookup(E40,'Input - Config'!$H$2:$J$7,6,0)*'Input - Config'!$H$9%*F40+F40)</f>
        <v>1137549.12</v>
      </c>
      <c r="H40" s="19">
        <f>if(isna(ROUND((hlookup(E40,'Input - Config'!$H$2:$J$7,4,0)/10000*D40)+(hlookup(E40,'Input - Config'!$H$2:$J$7,5,0)/100),3)),"",ROUND((hlookup(E40,'Input - Config'!$H$2:$J$7,4,0)/10000*D40)+(hlookup(E40,'Input - Config'!$H$2:$J$7,5,0)/100),3))</f>
        <v>0.034</v>
      </c>
    </row>
    <row r="41">
      <c r="A41" s="53" t="str">
        <f>'Input - Config'!A42</f>
        <v>TRNAUSWAIDNNU</v>
      </c>
      <c r="B41" s="19" t="str">
        <f>if(isna(vlookup(A41,'Input - Config'!$A$3:$C$1006,2,0)),"",vlookup(A41,'Input - Config'!$A$3:$C$1006,2,0))</f>
        <v>AUSWA</v>
      </c>
      <c r="C41" s="19" t="str">
        <f>if(isna(vlookup(A41,'Input - Config'!$A$3:$C$1006,3,0)),"",vlookup(A41,'Input - Config'!$A$3:$C$1006,3,0))</f>
        <v>IDNNU</v>
      </c>
      <c r="D41" s="42">
        <f>if(isna(ROUND(ACOS(COS(RADIANS(90-VLOOKUP(B41,'Input - Center points'!$A$2:$F$996,5,0)))*COS(RADIANS(90-VLOOKUP(C41,'Input - Center points'!$A$2:$F$996,5,0)))+SIN(RADIANS(90-VLOOKUP(B41,'Input - Center points'!$A$2:$F$996,5,0)))*SIN(RADIANS(90-VLOOKUP(C41,'Input - Center points'!$A$2:$F$996,5,0)))*COS(RADIANS(VLOOKUP(B41,'Input - Center points'!$A$2:$F$996,6,0)-VLOOKUP(C41,'Input - Center points'!$A$2:$F$996,6,0))))*6371,0)),"",ROUND(ACOS(COS(RADIANS(90-VLOOKUP(B41,'Input - Center points'!$A$2:$F$996,5,0)))*COS(RADIANS(90-VLOOKUP(C41,'Input - Center points'!$A$2:$F$996,5,0)))+SIN(RADIANS(90-VLOOKUP(B41,'Input - Center points'!$A$2:$F$996,5,0)))*SIN(RADIANS(90-VLOOKUP(C41,'Input - Center points'!$A$2:$F$996,5,0)))*COS(RADIANS(VLOOKUP(B41,'Input - Center points'!$A$2:$F$996,6,0)-VLOOKUP(C41,'Input - Center points'!$A$2:$F$996,6,0))))*6371,0))</f>
        <v>2592</v>
      </c>
      <c r="E41" s="19" t="str">
        <f>if(isna(if(vlookup(A41,'Input - Config'!$A$3:$D$1006,4,0)="Yes","Subsea",if(D41&gt;'Input - Config'!$H$10,"HVDC","HVAC"))),"",if(vlookup(A41,'Input - Config'!$A$3:$D$1006,4,0)="Yes","Subsea",if(D41&gt;'Input - Config'!$H$10,"HVDC","HVAC")))</f>
        <v>Subsea</v>
      </c>
      <c r="F41" s="19">
        <f>iferror((hlookup(E41,'Input - Config'!$H$2:$J$7,2,0)*D41)+(hlookup(E41,'Input - Config'!$H$2:$J$7,3,0)*2),"")</f>
        <v>1062408.2</v>
      </c>
      <c r="G41" s="19">
        <f>if(isna(hlookup(E41,'Input - Config'!$H$2:$J$7,6,0)*'Input - Config'!$H$9%*F41+F41),"",hlookup(E41,'Input - Config'!$H$2:$J$7,6,0)*'Input - Config'!$H$9%*F41+F41)</f>
        <v>2549779.68</v>
      </c>
      <c r="H41" s="19">
        <f>if(isna(ROUND((hlookup(E41,'Input - Config'!$H$2:$J$7,4,0)/10000*D41)+(hlookup(E41,'Input - Config'!$H$2:$J$7,5,0)/100),3)),"",ROUND((hlookup(E41,'Input - Config'!$H$2:$J$7,4,0)/10000*D41)+(hlookup(E41,'Input - Config'!$H$2:$J$7,5,0)/100),3))</f>
        <v>0.104</v>
      </c>
    </row>
    <row r="42">
      <c r="A42" s="53" t="str">
        <f>'Input - Config'!A43</f>
        <v>TRNAUSWATLSXX</v>
      </c>
      <c r="B42" s="19" t="str">
        <f>if(isna(vlookup(A42,'Input - Config'!$A$3:$C$1006,2,0)),"",vlookup(A42,'Input - Config'!$A$3:$C$1006,2,0))</f>
        <v>AUSWA</v>
      </c>
      <c r="C42" s="19" t="str">
        <f>if(isna(vlookup(A42,'Input - Config'!$A$3:$C$1006,3,0)),"",vlookup(A42,'Input - Config'!$A$3:$C$1006,3,0))</f>
        <v>TLS</v>
      </c>
      <c r="D42" s="42">
        <f>if(isna(ROUND(ACOS(COS(RADIANS(90-VLOOKUP(B42,'Input - Center points'!$A$2:$F$996,5,0)))*COS(RADIANS(90-VLOOKUP(C42,'Input - Center points'!$A$2:$F$996,5,0)))+SIN(RADIANS(90-VLOOKUP(B42,'Input - Center points'!$A$2:$F$996,5,0)))*SIN(RADIANS(90-VLOOKUP(C42,'Input - Center points'!$A$2:$F$996,5,0)))*COS(RADIANS(VLOOKUP(B42,'Input - Center points'!$A$2:$F$996,6,0)-VLOOKUP(C42,'Input - Center points'!$A$2:$F$996,6,0))))*6371,0)),"",ROUND(ACOS(COS(RADIANS(90-VLOOKUP(B42,'Input - Center points'!$A$2:$F$996,5,0)))*COS(RADIANS(90-VLOOKUP(C42,'Input - Center points'!$A$2:$F$996,5,0)))+SIN(RADIANS(90-VLOOKUP(B42,'Input - Center points'!$A$2:$F$996,5,0)))*SIN(RADIANS(90-VLOOKUP(C42,'Input - Center points'!$A$2:$F$996,5,0)))*COS(RADIANS(VLOOKUP(B42,'Input - Center points'!$A$2:$F$996,6,0)-VLOOKUP(C42,'Input - Center points'!$A$2:$F$996,6,0))))*6371,0))</f>
        <v>2789</v>
      </c>
      <c r="E42" s="19" t="str">
        <f>if(isna(if(vlookup(A42,'Input - Config'!$A$3:$D$1006,4,0)="Yes","Subsea",if(D42&gt;'Input - Config'!$H$10,"HVDC","HVAC"))),"",if(vlookup(A42,'Input - Config'!$A$3:$D$1006,4,0)="Yes","Subsea",if(D42&gt;'Input - Config'!$H$10,"HVDC","HVAC")))</f>
        <v>Subsea</v>
      </c>
      <c r="F42" s="19">
        <f>iferror((hlookup(E42,'Input - Config'!$H$2:$J$7,2,0)*D42)+(hlookup(E42,'Input - Config'!$H$2:$J$7,3,0)*2),"")</f>
        <v>1120542.9</v>
      </c>
      <c r="G42" s="19">
        <f>if(isna(hlookup(E42,'Input - Config'!$H$2:$J$7,6,0)*'Input - Config'!$H$9%*F42+F42),"",hlookup(E42,'Input - Config'!$H$2:$J$7,6,0)*'Input - Config'!$H$9%*F42+F42)</f>
        <v>2689302.96</v>
      </c>
      <c r="H42" s="19">
        <f>if(isna(ROUND((hlookup(E42,'Input - Config'!$H$2:$J$7,4,0)/10000*D42)+(hlookup(E42,'Input - Config'!$H$2:$J$7,5,0)/100),3)),"",ROUND((hlookup(E42,'Input - Config'!$H$2:$J$7,4,0)/10000*D42)+(hlookup(E42,'Input - Config'!$H$2:$J$7,5,0)/100),3))</f>
        <v>0.111</v>
      </c>
    </row>
    <row r="43">
      <c r="A43" s="53" t="str">
        <f>'Input - Config'!A44</f>
        <v>TRNAUTXXCHEXX</v>
      </c>
      <c r="B43" s="19" t="str">
        <f>if(isna(vlookup(A43,'Input - Config'!$A$3:$C$1006,2,0)),"",vlookup(A43,'Input - Config'!$A$3:$C$1006,2,0))</f>
        <v>AUT</v>
      </c>
      <c r="C43" s="19" t="str">
        <f>if(isna(vlookup(A43,'Input - Config'!$A$3:$C$1006,3,0)),"",vlookup(A43,'Input - Config'!$A$3:$C$1006,3,0))</f>
        <v>CHE</v>
      </c>
      <c r="D43" s="42">
        <f>if(isna(ROUND(ACOS(COS(RADIANS(90-VLOOKUP(B43,'Input - Center points'!$A$2:$F$996,5,0)))*COS(RADIANS(90-VLOOKUP(C43,'Input - Center points'!$A$2:$F$996,5,0)))+SIN(RADIANS(90-VLOOKUP(B43,'Input - Center points'!$A$2:$F$996,5,0)))*SIN(RADIANS(90-VLOOKUP(C43,'Input - Center points'!$A$2:$F$996,5,0)))*COS(RADIANS(VLOOKUP(B43,'Input - Center points'!$A$2:$F$996,6,0)-VLOOKUP(C43,'Input - Center points'!$A$2:$F$996,6,0))))*6371,0)),"",ROUND(ACOS(COS(RADIANS(90-VLOOKUP(B43,'Input - Center points'!$A$2:$F$996,5,0)))*COS(RADIANS(90-VLOOKUP(C43,'Input - Center points'!$A$2:$F$996,5,0)))+SIN(RADIANS(90-VLOOKUP(B43,'Input - Center points'!$A$2:$F$996,5,0)))*SIN(RADIANS(90-VLOOKUP(C43,'Input - Center points'!$A$2:$F$996,5,0)))*COS(RADIANS(VLOOKUP(B43,'Input - Center points'!$A$2:$F$996,6,0)-VLOOKUP(C43,'Input - Center points'!$A$2:$F$996,6,0))))*6371,0))</f>
        <v>592</v>
      </c>
      <c r="E43" s="19" t="str">
        <f>if(isna(if(vlookup(A43,'Input - Config'!$A$3:$D$1006,4,0)="Yes","Subsea",if(D43&gt;'Input - Config'!$H$10,"HVDC","HVAC"))),"",if(vlookup(A43,'Input - Config'!$A$3:$D$1006,4,0)="Yes","Subsea",if(D43&gt;'Input - Config'!$H$10,"HVDC","HVAC")))</f>
        <v>HVDC</v>
      </c>
      <c r="F43" s="19">
        <f>iferror((hlookup(E43,'Input - Config'!$H$2:$J$7,2,0)*D43)+(hlookup(E43,'Input - Config'!$H$2:$J$7,3,0)*2),"")</f>
        <v>438286.6</v>
      </c>
      <c r="G43" s="19">
        <f>if(isna(hlookup(E43,'Input - Config'!$H$2:$J$7,6,0)*'Input - Config'!$H$9%*F43+F43),"",hlookup(E43,'Input - Config'!$H$2:$J$7,6,0)*'Input - Config'!$H$9%*F43+F43)</f>
        <v>1051887.84</v>
      </c>
      <c r="H43" s="19">
        <f>if(isna(ROUND((hlookup(E43,'Input - Config'!$H$2:$J$7,4,0)/10000*D43)+(hlookup(E43,'Input - Config'!$H$2:$J$7,5,0)/100),3)),"",ROUND((hlookup(E43,'Input - Config'!$H$2:$J$7,4,0)/10000*D43)+(hlookup(E43,'Input - Config'!$H$2:$J$7,5,0)/100),3))</f>
        <v>0.034</v>
      </c>
    </row>
    <row r="44">
      <c r="A44" s="53" t="str">
        <f>'Input - Config'!A45</f>
        <v>TRNAUTXXCZEXX</v>
      </c>
      <c r="B44" s="19" t="str">
        <f>if(isna(vlookup(A44,'Input - Config'!$A$3:$C$1006,2,0)),"",vlookup(A44,'Input - Config'!$A$3:$C$1006,2,0))</f>
        <v>AUT</v>
      </c>
      <c r="C44" s="19" t="str">
        <f>if(isna(vlookup(A44,'Input - Config'!$A$3:$C$1006,3,0)),"",vlookup(A44,'Input - Config'!$A$3:$C$1006,3,0))</f>
        <v>CZE</v>
      </c>
      <c r="D44" s="42">
        <f>if(isna(ROUND(ACOS(COS(RADIANS(90-VLOOKUP(B44,'Input - Center points'!$A$2:$F$996,5,0)))*COS(RADIANS(90-VLOOKUP(C44,'Input - Center points'!$A$2:$F$996,5,0)))+SIN(RADIANS(90-VLOOKUP(B44,'Input - Center points'!$A$2:$F$996,5,0)))*SIN(RADIANS(90-VLOOKUP(C44,'Input - Center points'!$A$2:$F$996,5,0)))*COS(RADIANS(VLOOKUP(B44,'Input - Center points'!$A$2:$F$996,6,0)-VLOOKUP(C44,'Input - Center points'!$A$2:$F$996,6,0))))*6371,0)),"",ROUND(ACOS(COS(RADIANS(90-VLOOKUP(B44,'Input - Center points'!$A$2:$F$996,5,0)))*COS(RADIANS(90-VLOOKUP(C44,'Input - Center points'!$A$2:$F$996,5,0)))+SIN(RADIANS(90-VLOOKUP(B44,'Input - Center points'!$A$2:$F$996,5,0)))*SIN(RADIANS(90-VLOOKUP(C44,'Input - Center points'!$A$2:$F$996,5,0)))*COS(RADIANS(VLOOKUP(B44,'Input - Center points'!$A$2:$F$996,6,0)-VLOOKUP(C44,'Input - Center points'!$A$2:$F$996,6,0))))*6371,0))</f>
        <v>253</v>
      </c>
      <c r="E44" s="19" t="str">
        <f>if(isna(if(vlookup(A44,'Input - Config'!$A$3:$D$1006,4,0)="Yes","Subsea",if(D44&gt;'Input - Config'!$H$10,"HVDC","HVAC"))),"",if(vlookup(A44,'Input - Config'!$A$3:$D$1006,4,0)="Yes","Subsea",if(D44&gt;'Input - Config'!$H$10,"HVDC","HVAC")))</f>
        <v>HVAC</v>
      </c>
      <c r="F44" s="19">
        <f>iferror((hlookup(E44,'Input - Config'!$H$2:$J$7,2,0)*D44)+(hlookup(E44,'Input - Config'!$H$2:$J$7,3,0)*2),"")</f>
        <v>292587.8</v>
      </c>
      <c r="G44" s="19">
        <f>if(isna(hlookup(E44,'Input - Config'!$H$2:$J$7,6,0)*'Input - Config'!$H$9%*F44+F44),"",hlookup(E44,'Input - Config'!$H$2:$J$7,6,0)*'Input - Config'!$H$9%*F44+F44)</f>
        <v>702210.72</v>
      </c>
      <c r="H44" s="19">
        <f>if(isna(ROUND((hlookup(E44,'Input - Config'!$H$2:$J$7,4,0)/10000*D44)+(hlookup(E44,'Input - Config'!$H$2:$J$7,5,0)/100),3)),"",ROUND((hlookup(E44,'Input - Config'!$H$2:$J$7,4,0)/10000*D44)+(hlookup(E44,'Input - Config'!$H$2:$J$7,5,0)/100),3))</f>
        <v>0.017</v>
      </c>
    </row>
    <row r="45">
      <c r="A45" s="53" t="str">
        <f>'Input - Config'!A46</f>
        <v>TRNAUTXXDEUXX</v>
      </c>
      <c r="B45" s="19" t="str">
        <f>if(isna(vlookup(A45,'Input - Config'!$A$3:$C$1006,2,0)),"",vlookup(A45,'Input - Config'!$A$3:$C$1006,2,0))</f>
        <v>AUT</v>
      </c>
      <c r="C45" s="19" t="str">
        <f>if(isna(vlookup(A45,'Input - Config'!$A$3:$C$1006,3,0)),"",vlookup(A45,'Input - Config'!$A$3:$C$1006,3,0))</f>
        <v>DEU</v>
      </c>
      <c r="D45" s="42">
        <f>if(isna(ROUND(ACOS(COS(RADIANS(90-VLOOKUP(B45,'Input - Center points'!$A$2:$F$996,5,0)))*COS(RADIANS(90-VLOOKUP(C45,'Input - Center points'!$A$2:$F$996,5,0)))+SIN(RADIANS(90-VLOOKUP(B45,'Input - Center points'!$A$2:$F$996,5,0)))*SIN(RADIANS(90-VLOOKUP(C45,'Input - Center points'!$A$2:$F$996,5,0)))*COS(RADIANS(VLOOKUP(B45,'Input - Center points'!$A$2:$F$996,6,0)-VLOOKUP(C45,'Input - Center points'!$A$2:$F$996,6,0))))*6371,0)),"",ROUND(ACOS(COS(RADIANS(90-VLOOKUP(B45,'Input - Center points'!$A$2:$F$996,5,0)))*COS(RADIANS(90-VLOOKUP(C45,'Input - Center points'!$A$2:$F$996,5,0)))+SIN(RADIANS(90-VLOOKUP(B45,'Input - Center points'!$A$2:$F$996,5,0)))*SIN(RADIANS(90-VLOOKUP(C45,'Input - Center points'!$A$2:$F$996,5,0)))*COS(RADIANS(VLOOKUP(B45,'Input - Center points'!$A$2:$F$996,6,0)-VLOOKUP(C45,'Input - Center points'!$A$2:$F$996,6,0))))*6371,0))</f>
        <v>523</v>
      </c>
      <c r="E45" s="19" t="str">
        <f>if(isna(if(vlookup(A45,'Input - Config'!$A$3:$D$1006,4,0)="Yes","Subsea",if(D45&gt;'Input - Config'!$H$10,"HVDC","HVAC"))),"",if(vlookup(A45,'Input - Config'!$A$3:$D$1006,4,0)="Yes","Subsea",if(D45&gt;'Input - Config'!$H$10,"HVDC","HVAC")))</f>
        <v>HVDC</v>
      </c>
      <c r="F45" s="19">
        <f>iferror((hlookup(E45,'Input - Config'!$H$2:$J$7,2,0)*D45)+(hlookup(E45,'Input - Config'!$H$2:$J$7,3,0)*2),"")</f>
        <v>421878.4</v>
      </c>
      <c r="G45" s="19">
        <f>if(isna(hlookup(E45,'Input - Config'!$H$2:$J$7,6,0)*'Input - Config'!$H$9%*F45+F45),"",hlookup(E45,'Input - Config'!$H$2:$J$7,6,0)*'Input - Config'!$H$9%*F45+F45)</f>
        <v>1012508.16</v>
      </c>
      <c r="H45" s="19">
        <f>if(isna(ROUND((hlookup(E45,'Input - Config'!$H$2:$J$7,4,0)/10000*D45)+(hlookup(E45,'Input - Config'!$H$2:$J$7,5,0)/100),3)),"",ROUND((hlookup(E45,'Input - Config'!$H$2:$J$7,4,0)/10000*D45)+(hlookup(E45,'Input - Config'!$H$2:$J$7,5,0)/100),3))</f>
        <v>0.031</v>
      </c>
    </row>
    <row r="46">
      <c r="A46" s="53" t="str">
        <f>'Input - Config'!A47</f>
        <v>TRNAUTXXHUNXX</v>
      </c>
      <c r="B46" s="19" t="str">
        <f>if(isna(vlookup(A46,'Input - Config'!$A$3:$C$1006,2,0)),"",vlookup(A46,'Input - Config'!$A$3:$C$1006,2,0))</f>
        <v>AUT</v>
      </c>
      <c r="C46" s="19" t="str">
        <f>if(isna(vlookup(A46,'Input - Config'!$A$3:$C$1006,3,0)),"",vlookup(A46,'Input - Config'!$A$3:$C$1006,3,0))</f>
        <v>HUN</v>
      </c>
      <c r="D46" s="42">
        <f>if(isna(ROUND(ACOS(COS(RADIANS(90-VLOOKUP(B46,'Input - Center points'!$A$2:$F$996,5,0)))*COS(RADIANS(90-VLOOKUP(C46,'Input - Center points'!$A$2:$F$996,5,0)))+SIN(RADIANS(90-VLOOKUP(B46,'Input - Center points'!$A$2:$F$996,5,0)))*SIN(RADIANS(90-VLOOKUP(C46,'Input - Center points'!$A$2:$F$996,5,0)))*COS(RADIANS(VLOOKUP(B46,'Input - Center points'!$A$2:$F$996,6,0)-VLOOKUP(C46,'Input - Center points'!$A$2:$F$996,6,0))))*6371,0)),"",ROUND(ACOS(COS(RADIANS(90-VLOOKUP(B46,'Input - Center points'!$A$2:$F$996,5,0)))*COS(RADIANS(90-VLOOKUP(C46,'Input - Center points'!$A$2:$F$996,5,0)))+SIN(RADIANS(90-VLOOKUP(B46,'Input - Center points'!$A$2:$F$996,5,0)))*SIN(RADIANS(90-VLOOKUP(C46,'Input - Center points'!$A$2:$F$996,5,0)))*COS(RADIANS(VLOOKUP(B46,'Input - Center points'!$A$2:$F$996,6,0)-VLOOKUP(C46,'Input - Center points'!$A$2:$F$996,6,0))))*6371,0))</f>
        <v>215</v>
      </c>
      <c r="E46" s="19" t="str">
        <f>if(isna(if(vlookup(A46,'Input - Config'!$A$3:$D$1006,4,0)="Yes","Subsea",if(D46&gt;'Input - Config'!$H$10,"HVDC","HVAC"))),"",if(vlookup(A46,'Input - Config'!$A$3:$D$1006,4,0)="Yes","Subsea",if(D46&gt;'Input - Config'!$H$10,"HVDC","HVAC")))</f>
        <v>HVAC</v>
      </c>
      <c r="F46" s="19">
        <f>iferror((hlookup(E46,'Input - Config'!$H$2:$J$7,2,0)*D46)+(hlookup(E46,'Input - Config'!$H$2:$J$7,3,0)*2),"")</f>
        <v>262970.6</v>
      </c>
      <c r="G46" s="19">
        <f>if(isna(hlookup(E46,'Input - Config'!$H$2:$J$7,6,0)*'Input - Config'!$H$9%*F46+F46),"",hlookup(E46,'Input - Config'!$H$2:$J$7,6,0)*'Input - Config'!$H$9%*F46+F46)</f>
        <v>631129.44</v>
      </c>
      <c r="H46" s="19">
        <f>if(isna(ROUND((hlookup(E46,'Input - Config'!$H$2:$J$7,4,0)/10000*D46)+(hlookup(E46,'Input - Config'!$H$2:$J$7,5,0)/100),3)),"",ROUND((hlookup(E46,'Input - Config'!$H$2:$J$7,4,0)/10000*D46)+(hlookup(E46,'Input - Config'!$H$2:$J$7,5,0)/100),3))</f>
        <v>0.015</v>
      </c>
    </row>
    <row r="47">
      <c r="A47" s="53" t="str">
        <f>'Input - Config'!A48</f>
        <v>TRNAUTXXITAXX</v>
      </c>
      <c r="B47" s="19" t="str">
        <f>if(isna(vlookup(A47,'Input - Config'!$A$3:$C$1006,2,0)),"",vlookup(A47,'Input - Config'!$A$3:$C$1006,2,0))</f>
        <v>AUT</v>
      </c>
      <c r="C47" s="19" t="str">
        <f>if(isna(vlookup(A47,'Input - Config'!$A$3:$C$1006,3,0)),"",vlookup(A47,'Input - Config'!$A$3:$C$1006,3,0))</f>
        <v>ITA</v>
      </c>
      <c r="D47" s="42">
        <f>if(isna(ROUND(ACOS(COS(RADIANS(90-VLOOKUP(B47,'Input - Center points'!$A$2:$F$996,5,0)))*COS(RADIANS(90-VLOOKUP(C47,'Input - Center points'!$A$2:$F$996,5,0)))+SIN(RADIANS(90-VLOOKUP(B47,'Input - Center points'!$A$2:$F$996,5,0)))*SIN(RADIANS(90-VLOOKUP(C47,'Input - Center points'!$A$2:$F$996,5,0)))*COS(RADIANS(VLOOKUP(B47,'Input - Center points'!$A$2:$F$996,6,0)-VLOOKUP(C47,'Input - Center points'!$A$2:$F$996,6,0))))*6371,0)),"",ROUND(ACOS(COS(RADIANS(90-VLOOKUP(B47,'Input - Center points'!$A$2:$F$996,5,0)))*COS(RADIANS(90-VLOOKUP(C47,'Input - Center points'!$A$2:$F$996,5,0)))+SIN(RADIANS(90-VLOOKUP(B47,'Input - Center points'!$A$2:$F$996,5,0)))*SIN(RADIANS(90-VLOOKUP(C47,'Input - Center points'!$A$2:$F$996,5,0)))*COS(RADIANS(VLOOKUP(B47,'Input - Center points'!$A$2:$F$996,6,0)-VLOOKUP(C47,'Input - Center points'!$A$2:$F$996,6,0))))*6371,0))</f>
        <v>766</v>
      </c>
      <c r="E47" s="19" t="str">
        <f>if(isna(if(vlookup(A47,'Input - Config'!$A$3:$D$1006,4,0)="Yes","Subsea",if(D47&gt;'Input - Config'!$H$10,"HVDC","HVAC"))),"",if(vlookup(A47,'Input - Config'!$A$3:$D$1006,4,0)="Yes","Subsea",if(D47&gt;'Input - Config'!$H$10,"HVDC","HVAC")))</f>
        <v>HVDC</v>
      </c>
      <c r="F47" s="19">
        <f>iferror((hlookup(E47,'Input - Config'!$H$2:$J$7,2,0)*D47)+(hlookup(E47,'Input - Config'!$H$2:$J$7,3,0)*2),"")</f>
        <v>479663.8</v>
      </c>
      <c r="G47" s="19">
        <f>if(isna(hlookup(E47,'Input - Config'!$H$2:$J$7,6,0)*'Input - Config'!$H$9%*F47+F47),"",hlookup(E47,'Input - Config'!$H$2:$J$7,6,0)*'Input - Config'!$H$9%*F47+F47)</f>
        <v>1151193.12</v>
      </c>
      <c r="H47" s="19">
        <f>if(isna(ROUND((hlookup(E47,'Input - Config'!$H$2:$J$7,4,0)/10000*D47)+(hlookup(E47,'Input - Config'!$H$2:$J$7,5,0)/100),3)),"",ROUND((hlookup(E47,'Input - Config'!$H$2:$J$7,4,0)/10000*D47)+(hlookup(E47,'Input - Config'!$H$2:$J$7,5,0)/100),3))</f>
        <v>0.04</v>
      </c>
    </row>
    <row r="48">
      <c r="A48" s="53" t="str">
        <f>'Input - Config'!A49</f>
        <v>TRNAUTXXSVKXX</v>
      </c>
      <c r="B48" s="19" t="str">
        <f>if(isna(vlookup(A48,'Input - Config'!$A$3:$C$1006,2,0)),"",vlookup(A48,'Input - Config'!$A$3:$C$1006,2,0))</f>
        <v>AUT</v>
      </c>
      <c r="C48" s="19" t="str">
        <f>if(isna(vlookup(A48,'Input - Config'!$A$3:$C$1006,3,0)),"",vlookup(A48,'Input - Config'!$A$3:$C$1006,3,0))</f>
        <v>SVK</v>
      </c>
      <c r="D48" s="42">
        <f>if(isna(ROUND(ACOS(COS(RADIANS(90-VLOOKUP(B48,'Input - Center points'!$A$2:$F$996,5,0)))*COS(RADIANS(90-VLOOKUP(C48,'Input - Center points'!$A$2:$F$996,5,0)))+SIN(RADIANS(90-VLOOKUP(B48,'Input - Center points'!$A$2:$F$996,5,0)))*SIN(RADIANS(90-VLOOKUP(C48,'Input - Center points'!$A$2:$F$996,5,0)))*COS(RADIANS(VLOOKUP(B48,'Input - Center points'!$A$2:$F$996,6,0)-VLOOKUP(C48,'Input - Center points'!$A$2:$F$996,6,0))))*6371,0)),"",ROUND(ACOS(COS(RADIANS(90-VLOOKUP(B48,'Input - Center points'!$A$2:$F$996,5,0)))*COS(RADIANS(90-VLOOKUP(C48,'Input - Center points'!$A$2:$F$996,5,0)))+SIN(RADIANS(90-VLOOKUP(B48,'Input - Center points'!$A$2:$F$996,5,0)))*SIN(RADIANS(90-VLOOKUP(C48,'Input - Center points'!$A$2:$F$996,5,0)))*COS(RADIANS(VLOOKUP(B48,'Input - Center points'!$A$2:$F$996,6,0)-VLOOKUP(C48,'Input - Center points'!$A$2:$F$996,6,0))))*6371,0))</f>
        <v>55</v>
      </c>
      <c r="E48" s="19" t="str">
        <f>if(isna(if(vlookup(A48,'Input - Config'!$A$3:$D$1006,4,0)="Yes","Subsea",if(D48&gt;'Input - Config'!$H$10,"HVDC","HVAC"))),"",if(vlookup(A48,'Input - Config'!$A$3:$D$1006,4,0)="Yes","Subsea",if(D48&gt;'Input - Config'!$H$10,"HVDC","HVAC")))</f>
        <v>HVAC</v>
      </c>
      <c r="F48" s="19">
        <f>iferror((hlookup(E48,'Input - Config'!$H$2:$J$7,2,0)*D48)+(hlookup(E48,'Input - Config'!$H$2:$J$7,3,0)*2),"")</f>
        <v>138266.6</v>
      </c>
      <c r="G48" s="19">
        <f>if(isna(hlookup(E48,'Input - Config'!$H$2:$J$7,6,0)*'Input - Config'!$H$9%*F48+F48),"",hlookup(E48,'Input - Config'!$H$2:$J$7,6,0)*'Input - Config'!$H$9%*F48+F48)</f>
        <v>331839.84</v>
      </c>
      <c r="H48" s="19">
        <f>if(isna(ROUND((hlookup(E48,'Input - Config'!$H$2:$J$7,4,0)/10000*D48)+(hlookup(E48,'Input - Config'!$H$2:$J$7,5,0)/100),3)),"",ROUND((hlookup(E48,'Input - Config'!$H$2:$J$7,4,0)/10000*D48)+(hlookup(E48,'Input - Config'!$H$2:$J$7,5,0)/100),3))</f>
        <v>0.004</v>
      </c>
    </row>
    <row r="49">
      <c r="A49" s="53" t="str">
        <f>'Input - Config'!A50</f>
        <v>TRNAUTXXSVNXX</v>
      </c>
      <c r="B49" s="19" t="str">
        <f>if(isna(vlookup(A49,'Input - Config'!$A$3:$C$1006,2,0)),"",vlookup(A49,'Input - Config'!$A$3:$C$1006,2,0))</f>
        <v>AUT</v>
      </c>
      <c r="C49" s="19" t="str">
        <f>if(isna(vlookup(A49,'Input - Config'!$A$3:$C$1006,3,0)),"",vlookup(A49,'Input - Config'!$A$3:$C$1006,3,0))</f>
        <v>SVN</v>
      </c>
      <c r="D49" s="42">
        <f>if(isna(ROUND(ACOS(COS(RADIANS(90-VLOOKUP(B49,'Input - Center points'!$A$2:$F$996,5,0)))*COS(RADIANS(90-VLOOKUP(C49,'Input - Center points'!$A$2:$F$996,5,0)))+SIN(RADIANS(90-VLOOKUP(B49,'Input - Center points'!$A$2:$F$996,5,0)))*SIN(RADIANS(90-VLOOKUP(C49,'Input - Center points'!$A$2:$F$996,5,0)))*COS(RADIANS(VLOOKUP(B49,'Input - Center points'!$A$2:$F$996,6,0)-VLOOKUP(C49,'Input - Center points'!$A$2:$F$996,6,0))))*6371,0)),"",ROUND(ACOS(COS(RADIANS(90-VLOOKUP(B49,'Input - Center points'!$A$2:$F$996,5,0)))*COS(RADIANS(90-VLOOKUP(C49,'Input - Center points'!$A$2:$F$996,5,0)))+SIN(RADIANS(90-VLOOKUP(B49,'Input - Center points'!$A$2:$F$996,5,0)))*SIN(RADIANS(90-VLOOKUP(C49,'Input - Center points'!$A$2:$F$996,5,0)))*COS(RADIANS(VLOOKUP(B49,'Input - Center points'!$A$2:$F$996,6,0)-VLOOKUP(C49,'Input - Center points'!$A$2:$F$996,6,0))))*6371,0))</f>
        <v>278</v>
      </c>
      <c r="E49" s="19" t="str">
        <f>if(isna(if(vlookup(A49,'Input - Config'!$A$3:$D$1006,4,0)="Yes","Subsea",if(D49&gt;'Input - Config'!$H$10,"HVDC","HVAC"))),"",if(vlookup(A49,'Input - Config'!$A$3:$D$1006,4,0)="Yes","Subsea",if(D49&gt;'Input - Config'!$H$10,"HVDC","HVAC")))</f>
        <v>HVAC</v>
      </c>
      <c r="F49" s="19">
        <f>iferror((hlookup(E49,'Input - Config'!$H$2:$J$7,2,0)*D49)+(hlookup(E49,'Input - Config'!$H$2:$J$7,3,0)*2),"")</f>
        <v>312072.8</v>
      </c>
      <c r="G49" s="19">
        <f>if(isna(hlookup(E49,'Input - Config'!$H$2:$J$7,6,0)*'Input - Config'!$H$9%*F49+F49),"",hlookup(E49,'Input - Config'!$H$2:$J$7,6,0)*'Input - Config'!$H$9%*F49+F49)</f>
        <v>748974.72</v>
      </c>
      <c r="H49" s="19">
        <f>if(isna(ROUND((hlookup(E49,'Input - Config'!$H$2:$J$7,4,0)/10000*D49)+(hlookup(E49,'Input - Config'!$H$2:$J$7,5,0)/100),3)),"",ROUND((hlookup(E49,'Input - Config'!$H$2:$J$7,4,0)/10000*D49)+(hlookup(E49,'Input - Config'!$H$2:$J$7,5,0)/100),3))</f>
        <v>0.019</v>
      </c>
    </row>
    <row r="50">
      <c r="A50" s="53" t="str">
        <f>'Input - Config'!A51</f>
        <v>TRNAZEXXGEOXX</v>
      </c>
      <c r="B50" s="19" t="str">
        <f>if(isna(vlookup(A50,'Input - Config'!$A$3:$C$1006,2,0)),"",vlookup(A50,'Input - Config'!$A$3:$C$1006,2,0))</f>
        <v>AZE</v>
      </c>
      <c r="C50" s="19" t="str">
        <f>if(isna(vlookup(A50,'Input - Config'!$A$3:$C$1006,3,0)),"",vlookup(A50,'Input - Config'!$A$3:$C$1006,3,0))</f>
        <v>GEO</v>
      </c>
      <c r="D50" s="42">
        <f>if(isna(ROUND(ACOS(COS(RADIANS(90-VLOOKUP(B50,'Input - Center points'!$A$2:$F$996,5,0)))*COS(RADIANS(90-VLOOKUP(C50,'Input - Center points'!$A$2:$F$996,5,0)))+SIN(RADIANS(90-VLOOKUP(B50,'Input - Center points'!$A$2:$F$996,5,0)))*SIN(RADIANS(90-VLOOKUP(C50,'Input - Center points'!$A$2:$F$996,5,0)))*COS(RADIANS(VLOOKUP(B50,'Input - Center points'!$A$2:$F$996,6,0)-VLOOKUP(C50,'Input - Center points'!$A$2:$F$996,6,0))))*6371,0)),"",ROUND(ACOS(COS(RADIANS(90-VLOOKUP(B50,'Input - Center points'!$A$2:$F$996,5,0)))*COS(RADIANS(90-VLOOKUP(C50,'Input - Center points'!$A$2:$F$996,5,0)))+SIN(RADIANS(90-VLOOKUP(B50,'Input - Center points'!$A$2:$F$996,5,0)))*SIN(RADIANS(90-VLOOKUP(C50,'Input - Center points'!$A$2:$F$996,5,0)))*COS(RADIANS(VLOOKUP(B50,'Input - Center points'!$A$2:$F$996,6,0)-VLOOKUP(C50,'Input - Center points'!$A$2:$F$996,6,0))))*6371,0))</f>
        <v>449</v>
      </c>
      <c r="E50" s="19" t="str">
        <f>if(isna(if(vlookup(A50,'Input - Config'!$A$3:$D$1006,4,0)="Yes","Subsea",if(D50&gt;'Input - Config'!$H$10,"HVDC","HVAC"))),"",if(vlookup(A50,'Input - Config'!$A$3:$D$1006,4,0)="Yes","Subsea",if(D50&gt;'Input - Config'!$H$10,"HVDC","HVAC")))</f>
        <v>HVDC</v>
      </c>
      <c r="F50" s="19">
        <f>iferror((hlookup(E50,'Input - Config'!$H$2:$J$7,2,0)*D50)+(hlookup(E50,'Input - Config'!$H$2:$J$7,3,0)*2),"")</f>
        <v>404281.2</v>
      </c>
      <c r="G50" s="19">
        <f>if(isna(hlookup(E50,'Input - Config'!$H$2:$J$7,6,0)*'Input - Config'!$H$9%*F50+F50),"",hlookup(E50,'Input - Config'!$H$2:$J$7,6,0)*'Input - Config'!$H$9%*F50+F50)</f>
        <v>970274.88</v>
      </c>
      <c r="H50" s="19">
        <f>if(isna(ROUND((hlookup(E50,'Input - Config'!$H$2:$J$7,4,0)/10000*D50)+(hlookup(E50,'Input - Config'!$H$2:$J$7,5,0)/100),3)),"",ROUND((hlookup(E50,'Input - Config'!$H$2:$J$7,4,0)/10000*D50)+(hlookup(E50,'Input - Config'!$H$2:$J$7,5,0)/100),3))</f>
        <v>0.029</v>
      </c>
    </row>
    <row r="51">
      <c r="A51" s="53" t="str">
        <f>'Input - Config'!A52</f>
        <v>TRNAZEXXIRNXX</v>
      </c>
      <c r="B51" s="19" t="str">
        <f>if(isna(vlookup(A51,'Input - Config'!$A$3:$C$1006,2,0)),"",vlookup(A51,'Input - Config'!$A$3:$C$1006,2,0))</f>
        <v>AZE</v>
      </c>
      <c r="C51" s="19" t="str">
        <f>if(isna(vlookup(A51,'Input - Config'!$A$3:$C$1006,3,0)),"",vlookup(A51,'Input - Config'!$A$3:$C$1006,3,0))</f>
        <v>IRN</v>
      </c>
      <c r="D51" s="42">
        <f>if(isna(ROUND(ACOS(COS(RADIANS(90-VLOOKUP(B51,'Input - Center points'!$A$2:$F$996,5,0)))*COS(RADIANS(90-VLOOKUP(C51,'Input - Center points'!$A$2:$F$996,5,0)))+SIN(RADIANS(90-VLOOKUP(B51,'Input - Center points'!$A$2:$F$996,5,0)))*SIN(RADIANS(90-VLOOKUP(C51,'Input - Center points'!$A$2:$F$996,5,0)))*COS(RADIANS(VLOOKUP(B51,'Input - Center points'!$A$2:$F$996,6,0)-VLOOKUP(C51,'Input - Center points'!$A$2:$F$996,6,0))))*6371,0)),"",ROUND(ACOS(COS(RADIANS(90-VLOOKUP(B51,'Input - Center points'!$A$2:$F$996,5,0)))*COS(RADIANS(90-VLOOKUP(C51,'Input - Center points'!$A$2:$F$996,5,0)))+SIN(RADIANS(90-VLOOKUP(B51,'Input - Center points'!$A$2:$F$996,5,0)))*SIN(RADIANS(90-VLOOKUP(C51,'Input - Center points'!$A$2:$F$996,5,0)))*COS(RADIANS(VLOOKUP(B51,'Input - Center points'!$A$2:$F$996,6,0)-VLOOKUP(C51,'Input - Center points'!$A$2:$F$996,6,0))))*6371,0))</f>
        <v>538</v>
      </c>
      <c r="E51" s="19" t="str">
        <f>if(isna(if(vlookup(A51,'Input - Config'!$A$3:$D$1006,4,0)="Yes","Subsea",if(D51&gt;'Input - Config'!$H$10,"HVDC","HVAC"))),"",if(vlookup(A51,'Input - Config'!$A$3:$D$1006,4,0)="Yes","Subsea",if(D51&gt;'Input - Config'!$H$10,"HVDC","HVAC")))</f>
        <v>HVDC</v>
      </c>
      <c r="F51" s="19">
        <f>iferror((hlookup(E51,'Input - Config'!$H$2:$J$7,2,0)*D51)+(hlookup(E51,'Input - Config'!$H$2:$J$7,3,0)*2),"")</f>
        <v>425445.4</v>
      </c>
      <c r="G51" s="19">
        <f>if(isna(hlookup(E51,'Input - Config'!$H$2:$J$7,6,0)*'Input - Config'!$H$9%*F51+F51),"",hlookup(E51,'Input - Config'!$H$2:$J$7,6,0)*'Input - Config'!$H$9%*F51+F51)</f>
        <v>1021068.96</v>
      </c>
      <c r="H51" s="19">
        <f>if(isna(ROUND((hlookup(E51,'Input - Config'!$H$2:$J$7,4,0)/10000*D51)+(hlookup(E51,'Input - Config'!$H$2:$J$7,5,0)/100),3)),"",ROUND((hlookup(E51,'Input - Config'!$H$2:$J$7,4,0)/10000*D51)+(hlookup(E51,'Input - Config'!$H$2:$J$7,5,0)/100),3))</f>
        <v>0.032</v>
      </c>
    </row>
    <row r="52">
      <c r="A52" s="53" t="str">
        <f>'Input - Config'!A53</f>
        <v>TRNAZEXXRUSSO</v>
      </c>
      <c r="B52" s="19" t="str">
        <f>if(isna(vlookup(A52,'Input - Config'!$A$3:$C$1006,2,0)),"",vlookup(A52,'Input - Config'!$A$3:$C$1006,2,0))</f>
        <v>AZE</v>
      </c>
      <c r="C52" s="19" t="str">
        <f>if(isna(vlookup(A52,'Input - Config'!$A$3:$C$1006,3,0)),"",vlookup(A52,'Input - Config'!$A$3:$C$1006,3,0))</f>
        <v>RUSSO</v>
      </c>
      <c r="D52" s="42">
        <f>if(isna(ROUND(ACOS(COS(RADIANS(90-VLOOKUP(B52,'Input - Center points'!$A$2:$F$996,5,0)))*COS(RADIANS(90-VLOOKUP(C52,'Input - Center points'!$A$2:$F$996,5,0)))+SIN(RADIANS(90-VLOOKUP(B52,'Input - Center points'!$A$2:$F$996,5,0)))*SIN(RADIANS(90-VLOOKUP(C52,'Input - Center points'!$A$2:$F$996,5,0)))*COS(RADIANS(VLOOKUP(B52,'Input - Center points'!$A$2:$F$996,6,0)-VLOOKUP(C52,'Input - Center points'!$A$2:$F$996,6,0))))*6371,0)),"",ROUND(ACOS(COS(RADIANS(90-VLOOKUP(B52,'Input - Center points'!$A$2:$F$996,5,0)))*COS(RADIANS(90-VLOOKUP(C52,'Input - Center points'!$A$2:$F$996,5,0)))+SIN(RADIANS(90-VLOOKUP(B52,'Input - Center points'!$A$2:$F$996,5,0)))*SIN(RADIANS(90-VLOOKUP(C52,'Input - Center points'!$A$2:$F$996,5,0)))*COS(RADIANS(VLOOKUP(B52,'Input - Center points'!$A$2:$F$996,6,0)-VLOOKUP(C52,'Input - Center points'!$A$2:$F$996,6,0))))*6371,0))</f>
        <v>1114</v>
      </c>
      <c r="E52" s="19" t="str">
        <f>if(isna(if(vlookup(A52,'Input - Config'!$A$3:$D$1006,4,0)="Yes","Subsea",if(D52&gt;'Input - Config'!$H$10,"HVDC","HVAC"))),"",if(vlookup(A52,'Input - Config'!$A$3:$D$1006,4,0)="Yes","Subsea",if(D52&gt;'Input - Config'!$H$10,"HVDC","HVAC")))</f>
        <v>HVDC</v>
      </c>
      <c r="F52" s="19">
        <f>iferror((hlookup(E52,'Input - Config'!$H$2:$J$7,2,0)*D52)+(hlookup(E52,'Input - Config'!$H$2:$J$7,3,0)*2),"")</f>
        <v>562418.2</v>
      </c>
      <c r="G52" s="19">
        <f>if(isna(hlookup(E52,'Input - Config'!$H$2:$J$7,6,0)*'Input - Config'!$H$9%*F52+F52),"",hlookup(E52,'Input - Config'!$H$2:$J$7,6,0)*'Input - Config'!$H$9%*F52+F52)</f>
        <v>1349803.68</v>
      </c>
      <c r="H52" s="19">
        <f>if(isna(ROUND((hlookup(E52,'Input - Config'!$H$2:$J$7,4,0)/10000*D52)+(hlookup(E52,'Input - Config'!$H$2:$J$7,5,0)/100),3)),"",ROUND((hlookup(E52,'Input - Config'!$H$2:$J$7,4,0)/10000*D52)+(hlookup(E52,'Input - Config'!$H$2:$J$7,5,0)/100),3))</f>
        <v>0.052</v>
      </c>
    </row>
    <row r="53">
      <c r="A53" s="53" t="str">
        <f>'Input - Config'!A54</f>
        <v>TRNBDIXXCODXX</v>
      </c>
      <c r="B53" s="19" t="str">
        <f>if(isna(vlookup(A53,'Input - Config'!$A$3:$C$1006,2,0)),"",vlookup(A53,'Input - Config'!$A$3:$C$1006,2,0))</f>
        <v>BDI</v>
      </c>
      <c r="C53" s="19" t="str">
        <f>if(isna(vlookup(A53,'Input - Config'!$A$3:$C$1006,3,0)),"",vlookup(A53,'Input - Config'!$A$3:$C$1006,3,0))</f>
        <v>COD</v>
      </c>
      <c r="D53" s="42">
        <f>if(isna(ROUND(ACOS(COS(RADIANS(90-VLOOKUP(B53,'Input - Center points'!$A$2:$F$996,5,0)))*COS(RADIANS(90-VLOOKUP(C53,'Input - Center points'!$A$2:$F$996,5,0)))+SIN(RADIANS(90-VLOOKUP(B53,'Input - Center points'!$A$2:$F$996,5,0)))*SIN(RADIANS(90-VLOOKUP(C53,'Input - Center points'!$A$2:$F$996,5,0)))*COS(RADIANS(VLOOKUP(B53,'Input - Center points'!$A$2:$F$996,6,0)-VLOOKUP(C53,'Input - Center points'!$A$2:$F$996,6,0))))*6371,0)),"",ROUND(ACOS(COS(RADIANS(90-VLOOKUP(B53,'Input - Center points'!$A$2:$F$996,5,0)))*COS(RADIANS(90-VLOOKUP(C53,'Input - Center points'!$A$2:$F$996,5,0)))+SIN(RADIANS(90-VLOOKUP(B53,'Input - Center points'!$A$2:$F$996,5,0)))*SIN(RADIANS(90-VLOOKUP(C53,'Input - Center points'!$A$2:$F$996,5,0)))*COS(RADIANS(VLOOKUP(B53,'Input - Center points'!$A$2:$F$996,6,0)-VLOOKUP(C53,'Input - Center points'!$A$2:$F$996,6,0))))*6371,0))</f>
        <v>1562</v>
      </c>
      <c r="E53" s="19" t="str">
        <f>if(isna(if(vlookup(A53,'Input - Config'!$A$3:$D$1006,4,0)="Yes","Subsea",if(D53&gt;'Input - Config'!$H$10,"HVDC","HVAC"))),"",if(vlookup(A53,'Input - Config'!$A$3:$D$1006,4,0)="Yes","Subsea",if(D53&gt;'Input - Config'!$H$10,"HVDC","HVAC")))</f>
        <v>HVDC</v>
      </c>
      <c r="F53" s="19">
        <f>iferror((hlookup(E53,'Input - Config'!$H$2:$J$7,2,0)*D53)+(hlookup(E53,'Input - Config'!$H$2:$J$7,3,0)*2),"")</f>
        <v>668952.6</v>
      </c>
      <c r="G53" s="19">
        <f>if(isna(hlookup(E53,'Input - Config'!$H$2:$J$7,6,0)*'Input - Config'!$H$9%*F53+F53),"",hlookup(E53,'Input - Config'!$H$2:$J$7,6,0)*'Input - Config'!$H$9%*F53+F53)</f>
        <v>1605486.24</v>
      </c>
      <c r="H53" s="19">
        <f>if(isna(ROUND((hlookup(E53,'Input - Config'!$H$2:$J$7,4,0)/10000*D53)+(hlookup(E53,'Input - Config'!$H$2:$J$7,5,0)/100),3)),"",ROUND((hlookup(E53,'Input - Config'!$H$2:$J$7,4,0)/10000*D53)+(hlookup(E53,'Input - Config'!$H$2:$J$7,5,0)/100),3))</f>
        <v>0.068</v>
      </c>
    </row>
    <row r="54">
      <c r="A54" s="53" t="str">
        <f>'Input - Config'!A55</f>
        <v>TRNBDIXXRWAXX</v>
      </c>
      <c r="B54" s="19" t="str">
        <f>if(isna(vlookup(A54,'Input - Config'!$A$3:$C$1006,2,0)),"",vlookup(A54,'Input - Config'!$A$3:$C$1006,2,0))</f>
        <v>BDI</v>
      </c>
      <c r="C54" s="19" t="str">
        <f>if(isna(vlookup(A54,'Input - Config'!$A$3:$C$1006,3,0)),"",vlookup(A54,'Input - Config'!$A$3:$C$1006,3,0))</f>
        <v>RWA</v>
      </c>
      <c r="D54" s="42">
        <f>if(isna(ROUND(ACOS(COS(RADIANS(90-VLOOKUP(B54,'Input - Center points'!$A$2:$F$996,5,0)))*COS(RADIANS(90-VLOOKUP(C54,'Input - Center points'!$A$2:$F$996,5,0)))+SIN(RADIANS(90-VLOOKUP(B54,'Input - Center points'!$A$2:$F$996,5,0)))*SIN(RADIANS(90-VLOOKUP(C54,'Input - Center points'!$A$2:$F$996,5,0)))*COS(RADIANS(VLOOKUP(B54,'Input - Center points'!$A$2:$F$996,6,0)-VLOOKUP(C54,'Input - Center points'!$A$2:$F$996,6,0))))*6371,0)),"",ROUND(ACOS(COS(RADIANS(90-VLOOKUP(B54,'Input - Center points'!$A$2:$F$996,5,0)))*COS(RADIANS(90-VLOOKUP(C54,'Input - Center points'!$A$2:$F$996,5,0)))+SIN(RADIANS(90-VLOOKUP(B54,'Input - Center points'!$A$2:$F$996,5,0)))*SIN(RADIANS(90-VLOOKUP(C54,'Input - Center points'!$A$2:$F$996,5,0)))*COS(RADIANS(VLOOKUP(B54,'Input - Center points'!$A$2:$F$996,6,0)-VLOOKUP(C54,'Input - Center points'!$A$2:$F$996,6,0))))*6371,0))</f>
        <v>177</v>
      </c>
      <c r="E54" s="19" t="str">
        <f>if(isna(if(vlookup(A54,'Input - Config'!$A$3:$D$1006,4,0)="Yes","Subsea",if(D54&gt;'Input - Config'!$H$10,"HVDC","HVAC"))),"",if(vlookup(A54,'Input - Config'!$A$3:$D$1006,4,0)="Yes","Subsea",if(D54&gt;'Input - Config'!$H$10,"HVDC","HVAC")))</f>
        <v>HVAC</v>
      </c>
      <c r="F54" s="19">
        <f>iferror((hlookup(E54,'Input - Config'!$H$2:$J$7,2,0)*D54)+(hlookup(E54,'Input - Config'!$H$2:$J$7,3,0)*2),"")</f>
        <v>233353.4</v>
      </c>
      <c r="G54" s="19">
        <f>if(isna(hlookup(E54,'Input - Config'!$H$2:$J$7,6,0)*'Input - Config'!$H$9%*F54+F54),"",hlookup(E54,'Input - Config'!$H$2:$J$7,6,0)*'Input - Config'!$H$9%*F54+F54)</f>
        <v>560048.16</v>
      </c>
      <c r="H54" s="19">
        <f>if(isna(ROUND((hlookup(E54,'Input - Config'!$H$2:$J$7,4,0)/10000*D54)+(hlookup(E54,'Input - Config'!$H$2:$J$7,5,0)/100),3)),"",ROUND((hlookup(E54,'Input - Config'!$H$2:$J$7,4,0)/10000*D54)+(hlookup(E54,'Input - Config'!$H$2:$J$7,5,0)/100),3))</f>
        <v>0.012</v>
      </c>
    </row>
    <row r="55">
      <c r="A55" s="53" t="str">
        <f>'Input - Config'!A56</f>
        <v>TRNBDIXXTZAXX</v>
      </c>
      <c r="B55" s="19" t="str">
        <f>if(isna(vlookup(A55,'Input - Config'!$A$3:$C$1006,2,0)),"",vlookup(A55,'Input - Config'!$A$3:$C$1006,2,0))</f>
        <v>BDI</v>
      </c>
      <c r="C55" s="19" t="str">
        <f>if(isna(vlookup(A55,'Input - Config'!$A$3:$C$1006,3,0)),"",vlookup(A55,'Input - Config'!$A$3:$C$1006,3,0))</f>
        <v>TZA</v>
      </c>
      <c r="D55" s="42">
        <f>if(isna(ROUND(ACOS(COS(RADIANS(90-VLOOKUP(B55,'Input - Center points'!$A$2:$F$996,5,0)))*COS(RADIANS(90-VLOOKUP(C55,'Input - Center points'!$A$2:$F$996,5,0)))+SIN(RADIANS(90-VLOOKUP(B55,'Input - Center points'!$A$2:$F$996,5,0)))*SIN(RADIANS(90-VLOOKUP(C55,'Input - Center points'!$A$2:$F$996,5,0)))*COS(RADIANS(VLOOKUP(B55,'Input - Center points'!$A$2:$F$996,6,0)-VLOOKUP(C55,'Input - Center points'!$A$2:$F$996,6,0))))*6371,0)),"",ROUND(ACOS(COS(RADIANS(90-VLOOKUP(B55,'Input - Center points'!$A$2:$F$996,5,0)))*COS(RADIANS(90-VLOOKUP(C55,'Input - Center points'!$A$2:$F$996,5,0)))+SIN(RADIANS(90-VLOOKUP(B55,'Input - Center points'!$A$2:$F$996,5,0)))*SIN(RADIANS(90-VLOOKUP(C55,'Input - Center points'!$A$2:$F$996,5,0)))*COS(RADIANS(VLOOKUP(B55,'Input - Center points'!$A$2:$F$996,6,0)-VLOOKUP(C55,'Input - Center points'!$A$2:$F$996,6,0))))*6371,0))</f>
        <v>1162</v>
      </c>
      <c r="E55" s="19" t="str">
        <f>if(isna(if(vlookup(A55,'Input - Config'!$A$3:$D$1006,4,0)="Yes","Subsea",if(D55&gt;'Input - Config'!$H$10,"HVDC","HVAC"))),"",if(vlookup(A55,'Input - Config'!$A$3:$D$1006,4,0)="Yes","Subsea",if(D55&gt;'Input - Config'!$H$10,"HVDC","HVAC")))</f>
        <v>HVDC</v>
      </c>
      <c r="F55" s="19">
        <f>iferror((hlookup(E55,'Input - Config'!$H$2:$J$7,2,0)*D55)+(hlookup(E55,'Input - Config'!$H$2:$J$7,3,0)*2),"")</f>
        <v>573832.6</v>
      </c>
      <c r="G55" s="19">
        <f>if(isna(hlookup(E55,'Input - Config'!$H$2:$J$7,6,0)*'Input - Config'!$H$9%*F55+F55),"",hlookup(E55,'Input - Config'!$H$2:$J$7,6,0)*'Input - Config'!$H$9%*F55+F55)</f>
        <v>1377198.24</v>
      </c>
      <c r="H55" s="19">
        <f>if(isna(ROUND((hlookup(E55,'Input - Config'!$H$2:$J$7,4,0)/10000*D55)+(hlookup(E55,'Input - Config'!$H$2:$J$7,5,0)/100),3)),"",ROUND((hlookup(E55,'Input - Config'!$H$2:$J$7,4,0)/10000*D55)+(hlookup(E55,'Input - Config'!$H$2:$J$7,5,0)/100),3))</f>
        <v>0.054</v>
      </c>
    </row>
    <row r="56">
      <c r="A56" s="53" t="str">
        <f>'Input - Config'!A57</f>
        <v>TRNBELXXDEUXX</v>
      </c>
      <c r="B56" s="19" t="str">
        <f>if(isna(vlookup(A56,'Input - Config'!$A$3:$C$1006,2,0)),"",vlookup(A56,'Input - Config'!$A$3:$C$1006,2,0))</f>
        <v>BEL</v>
      </c>
      <c r="C56" s="19" t="str">
        <f>if(isna(vlookup(A56,'Input - Config'!$A$3:$C$1006,3,0)),"",vlookup(A56,'Input - Config'!$A$3:$C$1006,3,0))</f>
        <v>DEU</v>
      </c>
      <c r="D56" s="42">
        <f>if(isna(ROUND(ACOS(COS(RADIANS(90-VLOOKUP(B56,'Input - Center points'!$A$2:$F$996,5,0)))*COS(RADIANS(90-VLOOKUP(C56,'Input - Center points'!$A$2:$F$996,5,0)))+SIN(RADIANS(90-VLOOKUP(B56,'Input - Center points'!$A$2:$F$996,5,0)))*SIN(RADIANS(90-VLOOKUP(C56,'Input - Center points'!$A$2:$F$996,5,0)))*COS(RADIANS(VLOOKUP(B56,'Input - Center points'!$A$2:$F$996,6,0)-VLOOKUP(C56,'Input - Center points'!$A$2:$F$996,6,0))))*6371,0)),"",ROUND(ACOS(COS(RADIANS(90-VLOOKUP(B56,'Input - Center points'!$A$2:$F$996,5,0)))*COS(RADIANS(90-VLOOKUP(C56,'Input - Center points'!$A$2:$F$996,5,0)))+SIN(RADIANS(90-VLOOKUP(B56,'Input - Center points'!$A$2:$F$996,5,0)))*SIN(RADIANS(90-VLOOKUP(C56,'Input - Center points'!$A$2:$F$996,5,0)))*COS(RADIANS(VLOOKUP(B56,'Input - Center points'!$A$2:$F$996,6,0)-VLOOKUP(C56,'Input - Center points'!$A$2:$F$996,6,0))))*6371,0))</f>
        <v>651</v>
      </c>
      <c r="E56" s="19" t="str">
        <f>if(isna(if(vlookup(A56,'Input - Config'!$A$3:$D$1006,4,0)="Yes","Subsea",if(D56&gt;'Input - Config'!$H$10,"HVDC","HVAC"))),"",if(vlookup(A56,'Input - Config'!$A$3:$D$1006,4,0)="Yes","Subsea",if(D56&gt;'Input - Config'!$H$10,"HVDC","HVAC")))</f>
        <v>HVDC</v>
      </c>
      <c r="F56" s="19">
        <f>iferror((hlookup(E56,'Input - Config'!$H$2:$J$7,2,0)*D56)+(hlookup(E56,'Input - Config'!$H$2:$J$7,3,0)*2),"")</f>
        <v>452316.8</v>
      </c>
      <c r="G56" s="19">
        <f>if(isna(hlookup(E56,'Input - Config'!$H$2:$J$7,6,0)*'Input - Config'!$H$9%*F56+F56),"",hlookup(E56,'Input - Config'!$H$2:$J$7,6,0)*'Input - Config'!$H$9%*F56+F56)</f>
        <v>1085560.32</v>
      </c>
      <c r="H56" s="19">
        <f>if(isna(ROUND((hlookup(E56,'Input - Config'!$H$2:$J$7,4,0)/10000*D56)+(hlookup(E56,'Input - Config'!$H$2:$J$7,5,0)/100),3)),"",ROUND((hlookup(E56,'Input - Config'!$H$2:$J$7,4,0)/10000*D56)+(hlookup(E56,'Input - Config'!$H$2:$J$7,5,0)/100),3))</f>
        <v>0.036</v>
      </c>
    </row>
    <row r="57">
      <c r="A57" s="53" t="str">
        <f>'Input - Config'!A58</f>
        <v>TRNBELXXFRAXX</v>
      </c>
      <c r="B57" s="19" t="str">
        <f>if(isna(vlookup(A57,'Input - Config'!$A$3:$C$1006,2,0)),"",vlookup(A57,'Input - Config'!$A$3:$C$1006,2,0))</f>
        <v>BEL</v>
      </c>
      <c r="C57" s="19" t="str">
        <f>if(isna(vlookup(A57,'Input - Config'!$A$3:$C$1006,3,0)),"",vlookup(A57,'Input - Config'!$A$3:$C$1006,3,0))</f>
        <v>FRA</v>
      </c>
      <c r="D57" s="42">
        <f>if(isna(ROUND(ACOS(COS(RADIANS(90-VLOOKUP(B57,'Input - Center points'!$A$2:$F$996,5,0)))*COS(RADIANS(90-VLOOKUP(C57,'Input - Center points'!$A$2:$F$996,5,0)))+SIN(RADIANS(90-VLOOKUP(B57,'Input - Center points'!$A$2:$F$996,5,0)))*SIN(RADIANS(90-VLOOKUP(C57,'Input - Center points'!$A$2:$F$996,5,0)))*COS(RADIANS(VLOOKUP(B57,'Input - Center points'!$A$2:$F$996,6,0)-VLOOKUP(C57,'Input - Center points'!$A$2:$F$996,6,0))))*6371,0)),"",ROUND(ACOS(COS(RADIANS(90-VLOOKUP(B57,'Input - Center points'!$A$2:$F$996,5,0)))*COS(RADIANS(90-VLOOKUP(C57,'Input - Center points'!$A$2:$F$996,5,0)))+SIN(RADIANS(90-VLOOKUP(B57,'Input - Center points'!$A$2:$F$996,5,0)))*SIN(RADIANS(90-VLOOKUP(C57,'Input - Center points'!$A$2:$F$996,5,0)))*COS(RADIANS(VLOOKUP(B57,'Input - Center points'!$A$2:$F$996,6,0)-VLOOKUP(C57,'Input - Center points'!$A$2:$F$996,6,0))))*6371,0))</f>
        <v>264</v>
      </c>
      <c r="E57" s="19" t="str">
        <f>if(isna(if(vlookup(A57,'Input - Config'!$A$3:$D$1006,4,0)="Yes","Subsea",if(D57&gt;'Input - Config'!$H$10,"HVDC","HVAC"))),"",if(vlookup(A57,'Input - Config'!$A$3:$D$1006,4,0)="Yes","Subsea",if(D57&gt;'Input - Config'!$H$10,"HVDC","HVAC")))</f>
        <v>HVAC</v>
      </c>
      <c r="F57" s="19">
        <f>iferror((hlookup(E57,'Input - Config'!$H$2:$J$7,2,0)*D57)+(hlookup(E57,'Input - Config'!$H$2:$J$7,3,0)*2),"")</f>
        <v>301161.2</v>
      </c>
      <c r="G57" s="19">
        <f>if(isna(hlookup(E57,'Input - Config'!$H$2:$J$7,6,0)*'Input - Config'!$H$9%*F57+F57),"",hlookup(E57,'Input - Config'!$H$2:$J$7,6,0)*'Input - Config'!$H$9%*F57+F57)</f>
        <v>722786.88</v>
      </c>
      <c r="H57" s="19">
        <f>if(isna(ROUND((hlookup(E57,'Input - Config'!$H$2:$J$7,4,0)/10000*D57)+(hlookup(E57,'Input - Config'!$H$2:$J$7,5,0)/100),3)),"",ROUND((hlookup(E57,'Input - Config'!$H$2:$J$7,4,0)/10000*D57)+(hlookup(E57,'Input - Config'!$H$2:$J$7,5,0)/100),3))</f>
        <v>0.018</v>
      </c>
    </row>
    <row r="58">
      <c r="A58" s="53" t="str">
        <f>'Input - Config'!A59</f>
        <v>TRNBELXXGBRXX</v>
      </c>
      <c r="B58" s="19" t="str">
        <f>if(isna(vlookup(A58,'Input - Config'!$A$3:$C$1006,2,0)),"",vlookup(A58,'Input - Config'!$A$3:$C$1006,2,0))</f>
        <v>BEL</v>
      </c>
      <c r="C58" s="19" t="str">
        <f>if(isna(vlookup(A58,'Input - Config'!$A$3:$C$1006,3,0)),"",vlookup(A58,'Input - Config'!$A$3:$C$1006,3,0))</f>
        <v>GBR</v>
      </c>
      <c r="D58" s="42">
        <f>if(isna(ROUND(ACOS(COS(RADIANS(90-VLOOKUP(B58,'Input - Center points'!$A$2:$F$996,5,0)))*COS(RADIANS(90-VLOOKUP(C58,'Input - Center points'!$A$2:$F$996,5,0)))+SIN(RADIANS(90-VLOOKUP(B58,'Input - Center points'!$A$2:$F$996,5,0)))*SIN(RADIANS(90-VLOOKUP(C58,'Input - Center points'!$A$2:$F$996,5,0)))*COS(RADIANS(VLOOKUP(B58,'Input - Center points'!$A$2:$F$996,6,0)-VLOOKUP(C58,'Input - Center points'!$A$2:$F$996,6,0))))*6371,0)),"",ROUND(ACOS(COS(RADIANS(90-VLOOKUP(B58,'Input - Center points'!$A$2:$F$996,5,0)))*COS(RADIANS(90-VLOOKUP(C58,'Input - Center points'!$A$2:$F$996,5,0)))+SIN(RADIANS(90-VLOOKUP(B58,'Input - Center points'!$A$2:$F$996,5,0)))*SIN(RADIANS(90-VLOOKUP(C58,'Input - Center points'!$A$2:$F$996,5,0)))*COS(RADIANS(VLOOKUP(B58,'Input - Center points'!$A$2:$F$996,6,0)-VLOOKUP(C58,'Input - Center points'!$A$2:$F$996,6,0))))*6371,0))</f>
        <v>321</v>
      </c>
      <c r="E58" s="19" t="str">
        <f>if(isna(if(vlookup(A58,'Input - Config'!$A$3:$D$1006,4,0)="Yes","Subsea",if(D58&gt;'Input - Config'!$H$10,"HVDC","HVAC"))),"",if(vlookup(A58,'Input - Config'!$A$3:$D$1006,4,0)="Yes","Subsea",if(D58&gt;'Input - Config'!$H$10,"HVDC","HVAC")))</f>
        <v>Subsea</v>
      </c>
      <c r="F58" s="19">
        <f>iferror((hlookup(E58,'Input - Config'!$H$2:$J$7,2,0)*D58)+(hlookup(E58,'Input - Config'!$H$2:$J$7,3,0)*2),"")</f>
        <v>392236.1</v>
      </c>
      <c r="G58" s="19">
        <f>if(isna(hlookup(E58,'Input - Config'!$H$2:$J$7,6,0)*'Input - Config'!$H$9%*F58+F58),"",hlookup(E58,'Input - Config'!$H$2:$J$7,6,0)*'Input - Config'!$H$9%*F58+F58)</f>
        <v>941366.64</v>
      </c>
      <c r="H58" s="19">
        <f>if(isna(ROUND((hlookup(E58,'Input - Config'!$H$2:$J$7,4,0)/10000*D58)+(hlookup(E58,'Input - Config'!$H$2:$J$7,5,0)/100),3)),"",ROUND((hlookup(E58,'Input - Config'!$H$2:$J$7,4,0)/10000*D58)+(hlookup(E58,'Input - Config'!$H$2:$J$7,5,0)/100),3))</f>
        <v>0.024</v>
      </c>
    </row>
    <row r="59">
      <c r="A59" s="53" t="str">
        <f>'Input - Config'!A60</f>
        <v>TRNBELXXLUXXX</v>
      </c>
      <c r="B59" s="19" t="str">
        <f>if(isna(vlookup(A59,'Input - Config'!$A$3:$C$1006,2,0)),"",vlookup(A59,'Input - Config'!$A$3:$C$1006,2,0))</f>
        <v>BEL</v>
      </c>
      <c r="C59" s="19" t="str">
        <f>if(isna(vlookup(A59,'Input - Config'!$A$3:$C$1006,3,0)),"",vlookup(A59,'Input - Config'!$A$3:$C$1006,3,0))</f>
        <v>LUX</v>
      </c>
      <c r="D59" s="42">
        <f>if(isna(ROUND(ACOS(COS(RADIANS(90-VLOOKUP(B59,'Input - Center points'!$A$2:$F$996,5,0)))*COS(RADIANS(90-VLOOKUP(C59,'Input - Center points'!$A$2:$F$996,5,0)))+SIN(RADIANS(90-VLOOKUP(B59,'Input - Center points'!$A$2:$F$996,5,0)))*SIN(RADIANS(90-VLOOKUP(C59,'Input - Center points'!$A$2:$F$996,5,0)))*COS(RADIANS(VLOOKUP(B59,'Input - Center points'!$A$2:$F$996,6,0)-VLOOKUP(C59,'Input - Center points'!$A$2:$F$996,6,0))))*6371,0)),"",ROUND(ACOS(COS(RADIANS(90-VLOOKUP(B59,'Input - Center points'!$A$2:$F$996,5,0)))*COS(RADIANS(90-VLOOKUP(C59,'Input - Center points'!$A$2:$F$996,5,0)))+SIN(RADIANS(90-VLOOKUP(B59,'Input - Center points'!$A$2:$F$996,5,0)))*SIN(RADIANS(90-VLOOKUP(C59,'Input - Center points'!$A$2:$F$996,5,0)))*COS(RADIANS(VLOOKUP(B59,'Input - Center points'!$A$2:$F$996,6,0)-VLOOKUP(C59,'Input - Center points'!$A$2:$F$996,6,0))))*6371,0))</f>
        <v>187</v>
      </c>
      <c r="E59" s="19" t="str">
        <f>if(isna(if(vlookup(A59,'Input - Config'!$A$3:$D$1006,4,0)="Yes","Subsea",if(D59&gt;'Input - Config'!$H$10,"HVDC","HVAC"))),"",if(vlookup(A59,'Input - Config'!$A$3:$D$1006,4,0)="Yes","Subsea",if(D59&gt;'Input - Config'!$H$10,"HVDC","HVAC")))</f>
        <v>HVAC</v>
      </c>
      <c r="F59" s="19">
        <f>iferror((hlookup(E59,'Input - Config'!$H$2:$J$7,2,0)*D59)+(hlookup(E59,'Input - Config'!$H$2:$J$7,3,0)*2),"")</f>
        <v>241147.4</v>
      </c>
      <c r="G59" s="19">
        <f>if(isna(hlookup(E59,'Input - Config'!$H$2:$J$7,6,0)*'Input - Config'!$H$9%*F59+F59),"",hlookup(E59,'Input - Config'!$H$2:$J$7,6,0)*'Input - Config'!$H$9%*F59+F59)</f>
        <v>578753.76</v>
      </c>
      <c r="H59" s="19">
        <f>if(isna(ROUND((hlookup(E59,'Input - Config'!$H$2:$J$7,4,0)/10000*D59)+(hlookup(E59,'Input - Config'!$H$2:$J$7,5,0)/100),3)),"",ROUND((hlookup(E59,'Input - Config'!$H$2:$J$7,4,0)/10000*D59)+(hlookup(E59,'Input - Config'!$H$2:$J$7,5,0)/100),3))</f>
        <v>0.013</v>
      </c>
    </row>
    <row r="60">
      <c r="A60" s="53" t="str">
        <f>'Input - Config'!A61</f>
        <v>TRNBELXXNLDXX</v>
      </c>
      <c r="B60" s="19" t="str">
        <f>if(isna(vlookup(A60,'Input - Config'!$A$3:$C$1006,2,0)),"",vlookup(A60,'Input - Config'!$A$3:$C$1006,2,0))</f>
        <v>BEL</v>
      </c>
      <c r="C60" s="19" t="str">
        <f>if(isna(vlookup(A60,'Input - Config'!$A$3:$C$1006,3,0)),"",vlookup(A60,'Input - Config'!$A$3:$C$1006,3,0))</f>
        <v>NLD</v>
      </c>
      <c r="D60" s="42">
        <f>if(isna(ROUND(ACOS(COS(RADIANS(90-VLOOKUP(B60,'Input - Center points'!$A$2:$F$996,5,0)))*COS(RADIANS(90-VLOOKUP(C60,'Input - Center points'!$A$2:$F$996,5,0)))+SIN(RADIANS(90-VLOOKUP(B60,'Input - Center points'!$A$2:$F$996,5,0)))*SIN(RADIANS(90-VLOOKUP(C60,'Input - Center points'!$A$2:$F$996,5,0)))*COS(RADIANS(VLOOKUP(B60,'Input - Center points'!$A$2:$F$996,6,0)-VLOOKUP(C60,'Input - Center points'!$A$2:$F$996,6,0))))*6371,0)),"",ROUND(ACOS(COS(RADIANS(90-VLOOKUP(B60,'Input - Center points'!$A$2:$F$996,5,0)))*COS(RADIANS(90-VLOOKUP(C60,'Input - Center points'!$A$2:$F$996,5,0)))+SIN(RADIANS(90-VLOOKUP(B60,'Input - Center points'!$A$2:$F$996,5,0)))*SIN(RADIANS(90-VLOOKUP(C60,'Input - Center points'!$A$2:$F$996,5,0)))*COS(RADIANS(VLOOKUP(B60,'Input - Center points'!$A$2:$F$996,6,0)-VLOOKUP(C60,'Input - Center points'!$A$2:$F$996,6,0))))*6371,0))</f>
        <v>174</v>
      </c>
      <c r="E60" s="19" t="str">
        <f>if(isna(if(vlookup(A60,'Input - Config'!$A$3:$D$1006,4,0)="Yes","Subsea",if(D60&gt;'Input - Config'!$H$10,"HVDC","HVAC"))),"",if(vlookup(A60,'Input - Config'!$A$3:$D$1006,4,0)="Yes","Subsea",if(D60&gt;'Input - Config'!$H$10,"HVDC","HVAC")))</f>
        <v>HVAC</v>
      </c>
      <c r="F60" s="19">
        <f>iferror((hlookup(E60,'Input - Config'!$H$2:$J$7,2,0)*D60)+(hlookup(E60,'Input - Config'!$H$2:$J$7,3,0)*2),"")</f>
        <v>231015.2</v>
      </c>
      <c r="G60" s="19">
        <f>if(isna(hlookup(E60,'Input - Config'!$H$2:$J$7,6,0)*'Input - Config'!$H$9%*F60+F60),"",hlookup(E60,'Input - Config'!$H$2:$J$7,6,0)*'Input - Config'!$H$9%*F60+F60)</f>
        <v>554436.48</v>
      </c>
      <c r="H60" s="19">
        <f>if(isna(ROUND((hlookup(E60,'Input - Config'!$H$2:$J$7,4,0)/10000*D60)+(hlookup(E60,'Input - Config'!$H$2:$J$7,5,0)/100),3)),"",ROUND((hlookup(E60,'Input - Config'!$H$2:$J$7,4,0)/10000*D60)+(hlookup(E60,'Input - Config'!$H$2:$J$7,5,0)/100),3))</f>
        <v>0.012</v>
      </c>
    </row>
    <row r="61">
      <c r="A61" s="53" t="str">
        <f>'Input - Config'!A62</f>
        <v>TRNBENXXBFAXX</v>
      </c>
      <c r="B61" s="19" t="str">
        <f>if(isna(vlookup(A61,'Input - Config'!$A$3:$C$1006,2,0)),"",vlookup(A61,'Input - Config'!$A$3:$C$1006,2,0))</f>
        <v>BEN</v>
      </c>
      <c r="C61" s="19" t="str">
        <f>if(isna(vlookup(A61,'Input - Config'!$A$3:$C$1006,3,0)),"",vlookup(A61,'Input - Config'!$A$3:$C$1006,3,0))</f>
        <v>BFA</v>
      </c>
      <c r="D61" s="42">
        <f>if(isna(ROUND(ACOS(COS(RADIANS(90-VLOOKUP(B61,'Input - Center points'!$A$2:$F$996,5,0)))*COS(RADIANS(90-VLOOKUP(C61,'Input - Center points'!$A$2:$F$996,5,0)))+SIN(RADIANS(90-VLOOKUP(B61,'Input - Center points'!$A$2:$F$996,5,0)))*SIN(RADIANS(90-VLOOKUP(C61,'Input - Center points'!$A$2:$F$996,5,0)))*COS(RADIANS(VLOOKUP(B61,'Input - Center points'!$A$2:$F$996,6,0)-VLOOKUP(C61,'Input - Center points'!$A$2:$F$996,6,0))))*6371,0)),"",ROUND(ACOS(COS(RADIANS(90-VLOOKUP(B61,'Input - Center points'!$A$2:$F$996,5,0)))*COS(RADIANS(90-VLOOKUP(C61,'Input - Center points'!$A$2:$F$996,5,0)))+SIN(RADIANS(90-VLOOKUP(B61,'Input - Center points'!$A$2:$F$996,5,0)))*SIN(RADIANS(90-VLOOKUP(C61,'Input - Center points'!$A$2:$F$996,5,0)))*COS(RADIANS(VLOOKUP(B61,'Input - Center points'!$A$2:$F$996,6,0)-VLOOKUP(C61,'Input - Center points'!$A$2:$F$996,6,0))))*6371,0))</f>
        <v>796</v>
      </c>
      <c r="E61" s="19" t="str">
        <f>if(isna(if(vlookup(A61,'Input - Config'!$A$3:$D$1006,4,0)="Yes","Subsea",if(D61&gt;'Input - Config'!$H$10,"HVDC","HVAC"))),"",if(vlookup(A61,'Input - Config'!$A$3:$D$1006,4,0)="Yes","Subsea",if(D61&gt;'Input - Config'!$H$10,"HVDC","HVAC")))</f>
        <v>HVDC</v>
      </c>
      <c r="F61" s="19">
        <f>iferror((hlookup(E61,'Input - Config'!$H$2:$J$7,2,0)*D61)+(hlookup(E61,'Input - Config'!$H$2:$J$7,3,0)*2),"")</f>
        <v>486797.8</v>
      </c>
      <c r="G61" s="19">
        <f>if(isna(hlookup(E61,'Input - Config'!$H$2:$J$7,6,0)*'Input - Config'!$H$9%*F61+F61),"",hlookup(E61,'Input - Config'!$H$2:$J$7,6,0)*'Input - Config'!$H$9%*F61+F61)</f>
        <v>1168314.72</v>
      </c>
      <c r="H61" s="19">
        <f>if(isna(ROUND((hlookup(E61,'Input - Config'!$H$2:$J$7,4,0)/10000*D61)+(hlookup(E61,'Input - Config'!$H$2:$J$7,5,0)/100),3)),"",ROUND((hlookup(E61,'Input - Config'!$H$2:$J$7,4,0)/10000*D61)+(hlookup(E61,'Input - Config'!$H$2:$J$7,5,0)/100),3))</f>
        <v>0.041</v>
      </c>
    </row>
    <row r="62">
      <c r="A62" s="53" t="str">
        <f>'Input - Config'!A63</f>
        <v>TRNBENXXGHAXX</v>
      </c>
      <c r="B62" s="19" t="str">
        <f>if(isna(vlookup(A62,'Input - Config'!$A$3:$C$1006,2,0)),"",vlookup(A62,'Input - Config'!$A$3:$C$1006,2,0))</f>
        <v>BEN</v>
      </c>
      <c r="C62" s="19" t="str">
        <f>if(isna(vlookup(A62,'Input - Config'!$A$3:$C$1006,3,0)),"",vlookup(A62,'Input - Config'!$A$3:$C$1006,3,0))</f>
        <v>GHA</v>
      </c>
      <c r="D62" s="42">
        <f>if(isna(ROUND(ACOS(COS(RADIANS(90-VLOOKUP(B62,'Input - Center points'!$A$2:$F$996,5,0)))*COS(RADIANS(90-VLOOKUP(C62,'Input - Center points'!$A$2:$F$996,5,0)))+SIN(RADIANS(90-VLOOKUP(B62,'Input - Center points'!$A$2:$F$996,5,0)))*SIN(RADIANS(90-VLOOKUP(C62,'Input - Center points'!$A$2:$F$996,5,0)))*COS(RADIANS(VLOOKUP(B62,'Input - Center points'!$A$2:$F$996,6,0)-VLOOKUP(C62,'Input - Center points'!$A$2:$F$996,6,0))))*6371,0)),"",ROUND(ACOS(COS(RADIANS(90-VLOOKUP(B62,'Input - Center points'!$A$2:$F$996,5,0)))*COS(RADIANS(90-VLOOKUP(C62,'Input - Center points'!$A$2:$F$996,5,0)))+SIN(RADIANS(90-VLOOKUP(B62,'Input - Center points'!$A$2:$F$996,5,0)))*SIN(RADIANS(90-VLOOKUP(C62,'Input - Center points'!$A$2:$F$996,5,0)))*COS(RADIANS(VLOOKUP(B62,'Input - Center points'!$A$2:$F$996,6,0)-VLOOKUP(C62,'Input - Center points'!$A$2:$F$996,6,0))))*6371,0))</f>
        <v>305</v>
      </c>
      <c r="E62" s="19" t="str">
        <f>if(isna(if(vlookup(A62,'Input - Config'!$A$3:$D$1006,4,0)="Yes","Subsea",if(D62&gt;'Input - Config'!$H$10,"HVDC","HVAC"))),"",if(vlookup(A62,'Input - Config'!$A$3:$D$1006,4,0)="Yes","Subsea",if(D62&gt;'Input - Config'!$H$10,"HVDC","HVAC")))</f>
        <v>HVAC</v>
      </c>
      <c r="F62" s="19">
        <f>iferror((hlookup(E62,'Input - Config'!$H$2:$J$7,2,0)*D62)+(hlookup(E62,'Input - Config'!$H$2:$J$7,3,0)*2),"")</f>
        <v>333116.6</v>
      </c>
      <c r="G62" s="19">
        <f>if(isna(hlookup(E62,'Input - Config'!$H$2:$J$7,6,0)*'Input - Config'!$H$9%*F62+F62),"",hlookup(E62,'Input - Config'!$H$2:$J$7,6,0)*'Input - Config'!$H$9%*F62+F62)</f>
        <v>799479.84</v>
      </c>
      <c r="H62" s="19">
        <f>if(isna(ROUND((hlookup(E62,'Input - Config'!$H$2:$J$7,4,0)/10000*D62)+(hlookup(E62,'Input - Config'!$H$2:$J$7,5,0)/100),3)),"",ROUND((hlookup(E62,'Input - Config'!$H$2:$J$7,4,0)/10000*D62)+(hlookup(E62,'Input - Config'!$H$2:$J$7,5,0)/100),3))</f>
        <v>0.021</v>
      </c>
    </row>
    <row r="63">
      <c r="A63" s="53" t="str">
        <f>'Input - Config'!A64</f>
        <v>TRNBENXXNERXX</v>
      </c>
      <c r="B63" s="19" t="str">
        <f>if(isna(vlookup(A63,'Input - Config'!$A$3:$C$1006,2,0)),"",vlookup(A63,'Input - Config'!$A$3:$C$1006,2,0))</f>
        <v>BEN</v>
      </c>
      <c r="C63" s="19" t="str">
        <f>if(isna(vlookup(A63,'Input - Config'!$A$3:$C$1006,3,0)),"",vlookup(A63,'Input - Config'!$A$3:$C$1006,3,0))</f>
        <v>NER</v>
      </c>
      <c r="D63" s="42">
        <f>if(isna(ROUND(ACOS(COS(RADIANS(90-VLOOKUP(B63,'Input - Center points'!$A$2:$F$996,5,0)))*COS(RADIANS(90-VLOOKUP(C63,'Input - Center points'!$A$2:$F$996,5,0)))+SIN(RADIANS(90-VLOOKUP(B63,'Input - Center points'!$A$2:$F$996,5,0)))*SIN(RADIANS(90-VLOOKUP(C63,'Input - Center points'!$A$2:$F$996,5,0)))*COS(RADIANS(VLOOKUP(B63,'Input - Center points'!$A$2:$F$996,6,0)-VLOOKUP(C63,'Input - Center points'!$A$2:$F$996,6,0))))*6371,0)),"",ROUND(ACOS(COS(RADIANS(90-VLOOKUP(B63,'Input - Center points'!$A$2:$F$996,5,0)))*COS(RADIANS(90-VLOOKUP(C63,'Input - Center points'!$A$2:$F$996,5,0)))+SIN(RADIANS(90-VLOOKUP(B63,'Input - Center points'!$A$2:$F$996,5,0)))*SIN(RADIANS(90-VLOOKUP(C63,'Input - Center points'!$A$2:$F$996,5,0)))*COS(RADIANS(VLOOKUP(B63,'Input - Center points'!$A$2:$F$996,6,0)-VLOOKUP(C63,'Input - Center points'!$A$2:$F$996,6,0))))*6371,0))</f>
        <v>796</v>
      </c>
      <c r="E63" s="19" t="str">
        <f>if(isna(if(vlookup(A63,'Input - Config'!$A$3:$D$1006,4,0)="Yes","Subsea",if(D63&gt;'Input - Config'!$H$10,"HVDC","HVAC"))),"",if(vlookup(A63,'Input - Config'!$A$3:$D$1006,4,0)="Yes","Subsea",if(D63&gt;'Input - Config'!$H$10,"HVDC","HVAC")))</f>
        <v>HVDC</v>
      </c>
      <c r="F63" s="19">
        <f>iferror((hlookup(E63,'Input - Config'!$H$2:$J$7,2,0)*D63)+(hlookup(E63,'Input - Config'!$H$2:$J$7,3,0)*2),"")</f>
        <v>486797.8</v>
      </c>
      <c r="G63" s="19">
        <f>if(isna(hlookup(E63,'Input - Config'!$H$2:$J$7,6,0)*'Input - Config'!$H$9%*F63+F63),"",hlookup(E63,'Input - Config'!$H$2:$J$7,6,0)*'Input - Config'!$H$9%*F63+F63)</f>
        <v>1168314.72</v>
      </c>
      <c r="H63" s="19">
        <f>if(isna(ROUND((hlookup(E63,'Input - Config'!$H$2:$J$7,4,0)/10000*D63)+(hlookup(E63,'Input - Config'!$H$2:$J$7,5,0)/100),3)),"",ROUND((hlookup(E63,'Input - Config'!$H$2:$J$7,4,0)/10000*D63)+(hlookup(E63,'Input - Config'!$H$2:$J$7,5,0)/100),3))</f>
        <v>0.041</v>
      </c>
    </row>
    <row r="64">
      <c r="A64" s="53" t="str">
        <f>'Input - Config'!A65</f>
        <v>TRNBENXXNGAXX</v>
      </c>
      <c r="B64" s="19" t="str">
        <f>if(isna(vlookup(A64,'Input - Config'!$A$3:$C$1006,2,0)),"",vlookup(A64,'Input - Config'!$A$3:$C$1006,2,0))</f>
        <v>BEN</v>
      </c>
      <c r="C64" s="19" t="str">
        <f>if(isna(vlookup(A64,'Input - Config'!$A$3:$C$1006,3,0)),"",vlookup(A64,'Input - Config'!$A$3:$C$1006,3,0))</f>
        <v>NGA</v>
      </c>
      <c r="D64" s="42">
        <f>if(isna(ROUND(ACOS(COS(RADIANS(90-VLOOKUP(B64,'Input - Center points'!$A$2:$F$996,5,0)))*COS(RADIANS(90-VLOOKUP(C64,'Input - Center points'!$A$2:$F$996,5,0)))+SIN(RADIANS(90-VLOOKUP(B64,'Input - Center points'!$A$2:$F$996,5,0)))*SIN(RADIANS(90-VLOOKUP(C64,'Input - Center points'!$A$2:$F$996,5,0)))*COS(RADIANS(VLOOKUP(B64,'Input - Center points'!$A$2:$F$996,6,0)-VLOOKUP(C64,'Input - Center points'!$A$2:$F$996,6,0))))*6371,0)),"",ROUND(ACOS(COS(RADIANS(90-VLOOKUP(B64,'Input - Center points'!$A$2:$F$996,5,0)))*COS(RADIANS(90-VLOOKUP(C64,'Input - Center points'!$A$2:$F$996,5,0)))+SIN(RADIANS(90-VLOOKUP(B64,'Input - Center points'!$A$2:$F$996,5,0)))*SIN(RADIANS(90-VLOOKUP(C64,'Input - Center points'!$A$2:$F$996,5,0)))*COS(RADIANS(VLOOKUP(B64,'Input - Center points'!$A$2:$F$996,6,0)-VLOOKUP(C64,'Input - Center points'!$A$2:$F$996,6,0))))*6371,0))</f>
        <v>106</v>
      </c>
      <c r="E64" s="19" t="str">
        <f>if(isna(if(vlookup(A64,'Input - Config'!$A$3:$D$1006,4,0)="Yes","Subsea",if(D64&gt;'Input - Config'!$H$10,"HVDC","HVAC"))),"",if(vlookup(A64,'Input - Config'!$A$3:$D$1006,4,0)="Yes","Subsea",if(D64&gt;'Input - Config'!$H$10,"HVDC","HVAC")))</f>
        <v>HVAC</v>
      </c>
      <c r="F64" s="19">
        <f>iferror((hlookup(E64,'Input - Config'!$H$2:$J$7,2,0)*D64)+(hlookup(E64,'Input - Config'!$H$2:$J$7,3,0)*2),"")</f>
        <v>178016</v>
      </c>
      <c r="G64" s="19">
        <f>if(isna(hlookup(E64,'Input - Config'!$H$2:$J$7,6,0)*'Input - Config'!$H$9%*F64+F64),"",hlookup(E64,'Input - Config'!$H$2:$J$7,6,0)*'Input - Config'!$H$9%*F64+F64)</f>
        <v>427238.4</v>
      </c>
      <c r="H64" s="19">
        <f>if(isna(ROUND((hlookup(E64,'Input - Config'!$H$2:$J$7,4,0)/10000*D64)+(hlookup(E64,'Input - Config'!$H$2:$J$7,5,0)/100),3)),"",ROUND((hlookup(E64,'Input - Config'!$H$2:$J$7,4,0)/10000*D64)+(hlookup(E64,'Input - Config'!$H$2:$J$7,5,0)/100),3))</f>
        <v>0.007</v>
      </c>
    </row>
    <row r="65">
      <c r="A65" s="53" t="str">
        <f>'Input - Config'!A66</f>
        <v>TRNBENXXTGOXX</v>
      </c>
      <c r="B65" s="19" t="str">
        <f>if(isna(vlookup(A65,'Input - Config'!$A$3:$C$1006,2,0)),"",vlookup(A65,'Input - Config'!$A$3:$C$1006,2,0))</f>
        <v>BEN</v>
      </c>
      <c r="C65" s="19" t="str">
        <f>if(isna(vlookup(A65,'Input - Config'!$A$3:$C$1006,3,0)),"",vlookup(A65,'Input - Config'!$A$3:$C$1006,3,0))</f>
        <v>TGO</v>
      </c>
      <c r="D65" s="42">
        <f>if(isna(ROUND(ACOS(COS(RADIANS(90-VLOOKUP(B65,'Input - Center points'!$A$2:$F$996,5,0)))*COS(RADIANS(90-VLOOKUP(C65,'Input - Center points'!$A$2:$F$996,5,0)))+SIN(RADIANS(90-VLOOKUP(B65,'Input - Center points'!$A$2:$F$996,5,0)))*SIN(RADIANS(90-VLOOKUP(C65,'Input - Center points'!$A$2:$F$996,5,0)))*COS(RADIANS(VLOOKUP(B65,'Input - Center points'!$A$2:$F$996,6,0)-VLOOKUP(C65,'Input - Center points'!$A$2:$F$996,6,0))))*6371,0)),"",ROUND(ACOS(COS(RADIANS(90-VLOOKUP(B65,'Input - Center points'!$A$2:$F$996,5,0)))*COS(RADIANS(90-VLOOKUP(C65,'Input - Center points'!$A$2:$F$996,5,0)))+SIN(RADIANS(90-VLOOKUP(B65,'Input - Center points'!$A$2:$F$996,5,0)))*SIN(RADIANS(90-VLOOKUP(C65,'Input - Center points'!$A$2:$F$996,5,0)))*COS(RADIANS(VLOOKUP(B65,'Input - Center points'!$A$2:$F$996,6,0)-VLOOKUP(C65,'Input - Center points'!$A$2:$F$996,6,0))))*6371,0))</f>
        <v>136</v>
      </c>
      <c r="E65" s="19" t="str">
        <f>if(isna(if(vlookup(A65,'Input - Config'!$A$3:$D$1006,4,0)="Yes","Subsea",if(D65&gt;'Input - Config'!$H$10,"HVDC","HVAC"))),"",if(vlookup(A65,'Input - Config'!$A$3:$D$1006,4,0)="Yes","Subsea",if(D65&gt;'Input - Config'!$H$10,"HVDC","HVAC")))</f>
        <v>HVAC</v>
      </c>
      <c r="F65" s="19">
        <f>iferror((hlookup(E65,'Input - Config'!$H$2:$J$7,2,0)*D65)+(hlookup(E65,'Input - Config'!$H$2:$J$7,3,0)*2),"")</f>
        <v>201398</v>
      </c>
      <c r="G65" s="19">
        <f>if(isna(hlookup(E65,'Input - Config'!$H$2:$J$7,6,0)*'Input - Config'!$H$9%*F65+F65),"",hlookup(E65,'Input - Config'!$H$2:$J$7,6,0)*'Input - Config'!$H$9%*F65+F65)</f>
        <v>483355.2</v>
      </c>
      <c r="H65" s="19">
        <f>if(isna(ROUND((hlookup(E65,'Input - Config'!$H$2:$J$7,4,0)/10000*D65)+(hlookup(E65,'Input - Config'!$H$2:$J$7,5,0)/100),3)),"",ROUND((hlookup(E65,'Input - Config'!$H$2:$J$7,4,0)/10000*D65)+(hlookup(E65,'Input - Config'!$H$2:$J$7,5,0)/100),3))</f>
        <v>0.009</v>
      </c>
    </row>
    <row r="66">
      <c r="A66" s="53" t="str">
        <f>'Input - Config'!A67</f>
        <v>TRNBFAXXCIVXX</v>
      </c>
      <c r="B66" s="19" t="str">
        <f>if(isna(vlookup(A66,'Input - Config'!$A$3:$C$1006,2,0)),"",vlookup(A66,'Input - Config'!$A$3:$C$1006,2,0))</f>
        <v>BFA</v>
      </c>
      <c r="C66" s="19" t="str">
        <f>if(isna(vlookup(A66,'Input - Config'!$A$3:$C$1006,3,0)),"",vlookup(A66,'Input - Config'!$A$3:$C$1006,3,0))</f>
        <v>CIV</v>
      </c>
      <c r="D66" s="42">
        <f>if(isna(ROUND(ACOS(COS(RADIANS(90-VLOOKUP(B66,'Input - Center points'!$A$2:$F$996,5,0)))*COS(RADIANS(90-VLOOKUP(C66,'Input - Center points'!$A$2:$F$996,5,0)))+SIN(RADIANS(90-VLOOKUP(B66,'Input - Center points'!$A$2:$F$996,5,0)))*SIN(RADIANS(90-VLOOKUP(C66,'Input - Center points'!$A$2:$F$996,5,0)))*COS(RADIANS(VLOOKUP(B66,'Input - Center points'!$A$2:$F$996,6,0)-VLOOKUP(C66,'Input - Center points'!$A$2:$F$996,6,0))))*6371,0)),"",ROUND(ACOS(COS(RADIANS(90-VLOOKUP(B66,'Input - Center points'!$A$2:$F$996,5,0)))*COS(RADIANS(90-VLOOKUP(C66,'Input - Center points'!$A$2:$F$996,5,0)))+SIN(RADIANS(90-VLOOKUP(B66,'Input - Center points'!$A$2:$F$996,5,0)))*SIN(RADIANS(90-VLOOKUP(C66,'Input - Center points'!$A$2:$F$996,5,0)))*COS(RADIANS(VLOOKUP(B66,'Input - Center points'!$A$2:$F$996,6,0)-VLOOKUP(C66,'Input - Center points'!$A$2:$F$996,6,0))))*6371,0))</f>
        <v>831</v>
      </c>
      <c r="E66" s="19" t="str">
        <f>if(isna(if(vlookup(A66,'Input - Config'!$A$3:$D$1006,4,0)="Yes","Subsea",if(D66&gt;'Input - Config'!$H$10,"HVDC","HVAC"))),"",if(vlookup(A66,'Input - Config'!$A$3:$D$1006,4,0)="Yes","Subsea",if(D66&gt;'Input - Config'!$H$10,"HVDC","HVAC")))</f>
        <v>HVDC</v>
      </c>
      <c r="F66" s="19">
        <f>iferror((hlookup(E66,'Input - Config'!$H$2:$J$7,2,0)*D66)+(hlookup(E66,'Input - Config'!$H$2:$J$7,3,0)*2),"")</f>
        <v>495120.8</v>
      </c>
      <c r="G66" s="19">
        <f>if(isna(hlookup(E66,'Input - Config'!$H$2:$J$7,6,0)*'Input - Config'!$H$9%*F66+F66),"",hlookup(E66,'Input - Config'!$H$2:$J$7,6,0)*'Input - Config'!$H$9%*F66+F66)</f>
        <v>1188289.92</v>
      </c>
      <c r="H66" s="19">
        <f>if(isna(ROUND((hlookup(E66,'Input - Config'!$H$2:$J$7,4,0)/10000*D66)+(hlookup(E66,'Input - Config'!$H$2:$J$7,5,0)/100),3)),"",ROUND((hlookup(E66,'Input - Config'!$H$2:$J$7,4,0)/10000*D66)+(hlookup(E66,'Input - Config'!$H$2:$J$7,5,0)/100),3))</f>
        <v>0.042</v>
      </c>
    </row>
    <row r="67">
      <c r="A67" s="53" t="str">
        <f>'Input - Config'!A68</f>
        <v>TRNBFAXXGHAXX</v>
      </c>
      <c r="B67" s="19" t="str">
        <f>if(isna(vlookup(A67,'Input - Config'!$A$3:$C$1006,2,0)),"",vlookup(A67,'Input - Config'!$A$3:$C$1006,2,0))</f>
        <v>BFA</v>
      </c>
      <c r="C67" s="19" t="str">
        <f>if(isna(vlookup(A67,'Input - Config'!$A$3:$C$1006,3,0)),"",vlookup(A67,'Input - Config'!$A$3:$C$1006,3,0))</f>
        <v>GHA</v>
      </c>
      <c r="D67" s="42">
        <f>if(isna(ROUND(ACOS(COS(RADIANS(90-VLOOKUP(B67,'Input - Center points'!$A$2:$F$996,5,0)))*COS(RADIANS(90-VLOOKUP(C67,'Input - Center points'!$A$2:$F$996,5,0)))+SIN(RADIANS(90-VLOOKUP(B67,'Input - Center points'!$A$2:$F$996,5,0)))*SIN(RADIANS(90-VLOOKUP(C67,'Input - Center points'!$A$2:$F$996,5,0)))*COS(RADIANS(VLOOKUP(B67,'Input - Center points'!$A$2:$F$996,6,0)-VLOOKUP(C67,'Input - Center points'!$A$2:$F$996,6,0))))*6371,0)),"",ROUND(ACOS(COS(RADIANS(90-VLOOKUP(B67,'Input - Center points'!$A$2:$F$996,5,0)))*COS(RADIANS(90-VLOOKUP(C67,'Input - Center points'!$A$2:$F$996,5,0)))+SIN(RADIANS(90-VLOOKUP(B67,'Input - Center points'!$A$2:$F$996,5,0)))*SIN(RADIANS(90-VLOOKUP(C67,'Input - Center points'!$A$2:$F$996,5,0)))*COS(RADIANS(VLOOKUP(B67,'Input - Center points'!$A$2:$F$996,6,0)-VLOOKUP(C67,'Input - Center points'!$A$2:$F$996,6,0))))*6371,0))</f>
        <v>772</v>
      </c>
      <c r="E67" s="19" t="str">
        <f>if(isna(if(vlookup(A67,'Input - Config'!$A$3:$D$1006,4,0)="Yes","Subsea",if(D67&gt;'Input - Config'!$H$10,"HVDC","HVAC"))),"",if(vlookup(A67,'Input - Config'!$A$3:$D$1006,4,0)="Yes","Subsea",if(D67&gt;'Input - Config'!$H$10,"HVDC","HVAC")))</f>
        <v>HVDC</v>
      </c>
      <c r="F67" s="19">
        <f>iferror((hlookup(E67,'Input - Config'!$H$2:$J$7,2,0)*D67)+(hlookup(E67,'Input - Config'!$H$2:$J$7,3,0)*2),"")</f>
        <v>481090.6</v>
      </c>
      <c r="G67" s="19">
        <f>if(isna(hlookup(E67,'Input - Config'!$H$2:$J$7,6,0)*'Input - Config'!$H$9%*F67+F67),"",hlookup(E67,'Input - Config'!$H$2:$J$7,6,0)*'Input - Config'!$H$9%*F67+F67)</f>
        <v>1154617.44</v>
      </c>
      <c r="H67" s="19">
        <f>if(isna(ROUND((hlookup(E67,'Input - Config'!$H$2:$J$7,4,0)/10000*D67)+(hlookup(E67,'Input - Config'!$H$2:$J$7,5,0)/100),3)),"",ROUND((hlookup(E67,'Input - Config'!$H$2:$J$7,4,0)/10000*D67)+(hlookup(E67,'Input - Config'!$H$2:$J$7,5,0)/100),3))</f>
        <v>0.04</v>
      </c>
    </row>
    <row r="68">
      <c r="A68" s="53" t="str">
        <f>'Input - Config'!A69</f>
        <v>TRNBFAXXMLIXX</v>
      </c>
      <c r="B68" s="19" t="str">
        <f>if(isna(vlookup(A68,'Input - Config'!$A$3:$C$1006,2,0)),"",vlookup(A68,'Input - Config'!$A$3:$C$1006,2,0))</f>
        <v>BFA</v>
      </c>
      <c r="C68" s="19" t="str">
        <f>if(isna(vlookup(A68,'Input - Config'!$A$3:$C$1006,3,0)),"",vlookup(A68,'Input - Config'!$A$3:$C$1006,3,0))</f>
        <v>MLI</v>
      </c>
      <c r="D68" s="42">
        <f>if(isna(ROUND(ACOS(COS(RADIANS(90-VLOOKUP(B68,'Input - Center points'!$A$2:$F$996,5,0)))*COS(RADIANS(90-VLOOKUP(C68,'Input - Center points'!$A$2:$F$996,5,0)))+SIN(RADIANS(90-VLOOKUP(B68,'Input - Center points'!$A$2:$F$996,5,0)))*SIN(RADIANS(90-VLOOKUP(C68,'Input - Center points'!$A$2:$F$996,5,0)))*COS(RADIANS(VLOOKUP(B68,'Input - Center points'!$A$2:$F$996,6,0)-VLOOKUP(C68,'Input - Center points'!$A$2:$F$996,6,0))))*6371,0)),"",ROUND(ACOS(COS(RADIANS(90-VLOOKUP(B68,'Input - Center points'!$A$2:$F$996,5,0)))*COS(RADIANS(90-VLOOKUP(C68,'Input - Center points'!$A$2:$F$996,5,0)))+SIN(RADIANS(90-VLOOKUP(B68,'Input - Center points'!$A$2:$F$996,5,0)))*SIN(RADIANS(90-VLOOKUP(C68,'Input - Center points'!$A$2:$F$996,5,0)))*COS(RADIANS(VLOOKUP(B68,'Input - Center points'!$A$2:$F$996,6,0)-VLOOKUP(C68,'Input - Center points'!$A$2:$F$996,6,0))))*6371,0))</f>
        <v>702</v>
      </c>
      <c r="E68" s="19" t="str">
        <f>if(isna(if(vlookup(A68,'Input - Config'!$A$3:$D$1006,4,0)="Yes","Subsea",if(D68&gt;'Input - Config'!$H$10,"HVDC","HVAC"))),"",if(vlookup(A68,'Input - Config'!$A$3:$D$1006,4,0)="Yes","Subsea",if(D68&gt;'Input - Config'!$H$10,"HVDC","HVAC")))</f>
        <v>HVDC</v>
      </c>
      <c r="F68" s="19">
        <f>iferror((hlookup(E68,'Input - Config'!$H$2:$J$7,2,0)*D68)+(hlookup(E68,'Input - Config'!$H$2:$J$7,3,0)*2),"")</f>
        <v>464444.6</v>
      </c>
      <c r="G68" s="19">
        <f>if(isna(hlookup(E68,'Input - Config'!$H$2:$J$7,6,0)*'Input - Config'!$H$9%*F68+F68),"",hlookup(E68,'Input - Config'!$H$2:$J$7,6,0)*'Input - Config'!$H$9%*F68+F68)</f>
        <v>1114667.04</v>
      </c>
      <c r="H68" s="19">
        <f>if(isna(ROUND((hlookup(E68,'Input - Config'!$H$2:$J$7,4,0)/10000*D68)+(hlookup(E68,'Input - Config'!$H$2:$J$7,5,0)/100),3)),"",ROUND((hlookup(E68,'Input - Config'!$H$2:$J$7,4,0)/10000*D68)+(hlookup(E68,'Input - Config'!$H$2:$J$7,5,0)/100),3))</f>
        <v>0.038</v>
      </c>
    </row>
    <row r="69">
      <c r="A69" s="53" t="str">
        <f>'Input - Config'!A70</f>
        <v>TRNBFAXXNERXX</v>
      </c>
      <c r="B69" s="19" t="str">
        <f>if(isna(vlookup(A69,'Input - Config'!$A$3:$C$1006,2,0)),"",vlookup(A69,'Input - Config'!$A$3:$C$1006,2,0))</f>
        <v>BFA</v>
      </c>
      <c r="C69" s="19" t="str">
        <f>if(isna(vlookup(A69,'Input - Config'!$A$3:$C$1006,3,0)),"",vlookup(A69,'Input - Config'!$A$3:$C$1006,3,0))</f>
        <v>NER</v>
      </c>
      <c r="D69" s="42">
        <f>if(isna(ROUND(ACOS(COS(RADIANS(90-VLOOKUP(B69,'Input - Center points'!$A$2:$F$996,5,0)))*COS(RADIANS(90-VLOOKUP(C69,'Input - Center points'!$A$2:$F$996,5,0)))+SIN(RADIANS(90-VLOOKUP(B69,'Input - Center points'!$A$2:$F$996,5,0)))*SIN(RADIANS(90-VLOOKUP(C69,'Input - Center points'!$A$2:$F$996,5,0)))*COS(RADIANS(VLOOKUP(B69,'Input - Center points'!$A$2:$F$996,6,0)-VLOOKUP(C69,'Input - Center points'!$A$2:$F$996,6,0))))*6371,0)),"",ROUND(ACOS(COS(RADIANS(90-VLOOKUP(B69,'Input - Center points'!$A$2:$F$996,5,0)))*COS(RADIANS(90-VLOOKUP(C69,'Input - Center points'!$A$2:$F$996,5,0)))+SIN(RADIANS(90-VLOOKUP(B69,'Input - Center points'!$A$2:$F$996,5,0)))*SIN(RADIANS(90-VLOOKUP(C69,'Input - Center points'!$A$2:$F$996,5,0)))*COS(RADIANS(VLOOKUP(B69,'Input - Center points'!$A$2:$F$996,6,0)-VLOOKUP(C69,'Input - Center points'!$A$2:$F$996,6,0))))*6371,0))</f>
        <v>415</v>
      </c>
      <c r="E69" s="19" t="str">
        <f>if(isna(if(vlookup(A69,'Input - Config'!$A$3:$D$1006,4,0)="Yes","Subsea",if(D69&gt;'Input - Config'!$H$10,"HVDC","HVAC"))),"",if(vlookup(A69,'Input - Config'!$A$3:$D$1006,4,0)="Yes","Subsea",if(D69&gt;'Input - Config'!$H$10,"HVDC","HVAC")))</f>
        <v>HVDC</v>
      </c>
      <c r="F69" s="19">
        <f>iferror((hlookup(E69,'Input - Config'!$H$2:$J$7,2,0)*D69)+(hlookup(E69,'Input - Config'!$H$2:$J$7,3,0)*2),"")</f>
        <v>396196</v>
      </c>
      <c r="G69" s="19">
        <f>if(isna(hlookup(E69,'Input - Config'!$H$2:$J$7,6,0)*'Input - Config'!$H$9%*F69+F69),"",hlookup(E69,'Input - Config'!$H$2:$J$7,6,0)*'Input - Config'!$H$9%*F69+F69)</f>
        <v>950870.4</v>
      </c>
      <c r="H69" s="19">
        <f>if(isna(ROUND((hlookup(E69,'Input - Config'!$H$2:$J$7,4,0)/10000*D69)+(hlookup(E69,'Input - Config'!$H$2:$J$7,5,0)/100),3)),"",ROUND((hlookup(E69,'Input - Config'!$H$2:$J$7,4,0)/10000*D69)+(hlookup(E69,'Input - Config'!$H$2:$J$7,5,0)/100),3))</f>
        <v>0.028</v>
      </c>
    </row>
    <row r="70">
      <c r="A70" s="53" t="str">
        <f>'Input - Config'!A71</f>
        <v>TRNBFAXXTGOXX</v>
      </c>
      <c r="B70" s="19" t="str">
        <f>if(isna(vlookup(A70,'Input - Config'!$A$3:$C$1006,2,0)),"",vlookup(A70,'Input - Config'!$A$3:$C$1006,2,0))</f>
        <v>BFA</v>
      </c>
      <c r="C70" s="19" t="str">
        <f>if(isna(vlookup(A70,'Input - Config'!$A$3:$C$1006,3,0)),"",vlookup(A70,'Input - Config'!$A$3:$C$1006,3,0))</f>
        <v>TGO</v>
      </c>
      <c r="D70" s="42">
        <f>if(isna(ROUND(ACOS(COS(RADIANS(90-VLOOKUP(B70,'Input - Center points'!$A$2:$F$996,5,0)))*COS(RADIANS(90-VLOOKUP(C70,'Input - Center points'!$A$2:$F$996,5,0)))+SIN(RADIANS(90-VLOOKUP(B70,'Input - Center points'!$A$2:$F$996,5,0)))*SIN(RADIANS(90-VLOOKUP(C70,'Input - Center points'!$A$2:$F$996,5,0)))*COS(RADIANS(VLOOKUP(B70,'Input - Center points'!$A$2:$F$996,6,0)-VLOOKUP(C70,'Input - Center points'!$A$2:$F$996,6,0))))*6371,0)),"",ROUND(ACOS(COS(RADIANS(90-VLOOKUP(B70,'Input - Center points'!$A$2:$F$996,5,0)))*COS(RADIANS(90-VLOOKUP(C70,'Input - Center points'!$A$2:$F$996,5,0)))+SIN(RADIANS(90-VLOOKUP(B70,'Input - Center points'!$A$2:$F$996,5,0)))*SIN(RADIANS(90-VLOOKUP(C70,'Input - Center points'!$A$2:$F$996,5,0)))*COS(RADIANS(VLOOKUP(B70,'Input - Center points'!$A$2:$F$996,6,0)-VLOOKUP(C70,'Input - Center points'!$A$2:$F$996,6,0))))*6371,0))</f>
        <v>756</v>
      </c>
      <c r="E70" s="19" t="str">
        <f>if(isna(if(vlookup(A70,'Input - Config'!$A$3:$D$1006,4,0)="Yes","Subsea",if(D70&gt;'Input - Config'!$H$10,"HVDC","HVAC"))),"",if(vlookup(A70,'Input - Config'!$A$3:$D$1006,4,0)="Yes","Subsea",if(D70&gt;'Input - Config'!$H$10,"HVDC","HVAC")))</f>
        <v>HVDC</v>
      </c>
      <c r="F70" s="19">
        <f>iferror((hlookup(E70,'Input - Config'!$H$2:$J$7,2,0)*D70)+(hlookup(E70,'Input - Config'!$H$2:$J$7,3,0)*2),"")</f>
        <v>477285.8</v>
      </c>
      <c r="G70" s="19">
        <f>if(isna(hlookup(E70,'Input - Config'!$H$2:$J$7,6,0)*'Input - Config'!$H$9%*F70+F70),"",hlookup(E70,'Input - Config'!$H$2:$J$7,6,0)*'Input - Config'!$H$9%*F70+F70)</f>
        <v>1145485.92</v>
      </c>
      <c r="H70" s="19">
        <f>if(isna(ROUND((hlookup(E70,'Input - Config'!$H$2:$J$7,4,0)/10000*D70)+(hlookup(E70,'Input - Config'!$H$2:$J$7,5,0)/100),3)),"",ROUND((hlookup(E70,'Input - Config'!$H$2:$J$7,4,0)/10000*D70)+(hlookup(E70,'Input - Config'!$H$2:$J$7,5,0)/100),3))</f>
        <v>0.039</v>
      </c>
    </row>
    <row r="71">
      <c r="A71" s="53" t="str">
        <f>'Input - Config'!A72</f>
        <v>TRNBGDXXINDEA</v>
      </c>
      <c r="B71" s="19" t="str">
        <f>if(isna(vlookup(A71,'Input - Config'!$A$3:$C$1006,2,0)),"",vlookup(A71,'Input - Config'!$A$3:$C$1006,2,0))</f>
        <v>BGD</v>
      </c>
      <c r="C71" s="19" t="str">
        <f>if(isna(vlookup(A71,'Input - Config'!$A$3:$C$1006,3,0)),"",vlookup(A71,'Input - Config'!$A$3:$C$1006,3,0))</f>
        <v>INDEA</v>
      </c>
      <c r="D71" s="42">
        <f>if(isna(ROUND(ACOS(COS(RADIANS(90-VLOOKUP(B71,'Input - Center points'!$A$2:$F$996,5,0)))*COS(RADIANS(90-VLOOKUP(C71,'Input - Center points'!$A$2:$F$996,5,0)))+SIN(RADIANS(90-VLOOKUP(B71,'Input - Center points'!$A$2:$F$996,5,0)))*SIN(RADIANS(90-VLOOKUP(C71,'Input - Center points'!$A$2:$F$996,5,0)))*COS(RADIANS(VLOOKUP(B71,'Input - Center points'!$A$2:$F$996,6,0)-VLOOKUP(C71,'Input - Center points'!$A$2:$F$996,6,0))))*6371,0)),"",ROUND(ACOS(COS(RADIANS(90-VLOOKUP(B71,'Input - Center points'!$A$2:$F$996,5,0)))*COS(RADIANS(90-VLOOKUP(C71,'Input - Center points'!$A$2:$F$996,5,0)))+SIN(RADIANS(90-VLOOKUP(B71,'Input - Center points'!$A$2:$F$996,5,0)))*SIN(RADIANS(90-VLOOKUP(C71,'Input - Center points'!$A$2:$F$996,5,0)))*COS(RADIANS(VLOOKUP(B71,'Input - Center points'!$A$2:$F$996,6,0)-VLOOKUP(C71,'Input - Center points'!$A$2:$F$996,6,0))))*6371,0))</f>
        <v>246</v>
      </c>
      <c r="E71" s="19" t="str">
        <f>if(isna(if(vlookup(A71,'Input - Config'!$A$3:$D$1006,4,0)="Yes","Subsea",if(D71&gt;'Input - Config'!$H$10,"HVDC","HVAC"))),"",if(vlookup(A71,'Input - Config'!$A$3:$D$1006,4,0)="Yes","Subsea",if(D71&gt;'Input - Config'!$H$10,"HVDC","HVAC")))</f>
        <v>HVAC</v>
      </c>
      <c r="F71" s="19">
        <f>iferror((hlookup(E71,'Input - Config'!$H$2:$J$7,2,0)*D71)+(hlookup(E71,'Input - Config'!$H$2:$J$7,3,0)*2),"")</f>
        <v>287132</v>
      </c>
      <c r="G71" s="19">
        <f>if(isna(hlookup(E71,'Input - Config'!$H$2:$J$7,6,0)*'Input - Config'!$H$9%*F71+F71),"",hlookup(E71,'Input - Config'!$H$2:$J$7,6,0)*'Input - Config'!$H$9%*F71+F71)</f>
        <v>689116.8</v>
      </c>
      <c r="H71" s="19">
        <f>if(isna(ROUND((hlookup(E71,'Input - Config'!$H$2:$J$7,4,0)/10000*D71)+(hlookup(E71,'Input - Config'!$H$2:$J$7,5,0)/100),3)),"",ROUND((hlookup(E71,'Input - Config'!$H$2:$J$7,4,0)/10000*D71)+(hlookup(E71,'Input - Config'!$H$2:$J$7,5,0)/100),3))</f>
        <v>0.017</v>
      </c>
    </row>
    <row r="72">
      <c r="A72" s="53" t="str">
        <f>'Input - Config'!A73</f>
        <v>TRNBGDXXINDNE</v>
      </c>
      <c r="B72" s="19" t="str">
        <f>if(isna(vlookup(A72,'Input - Config'!$A$3:$C$1006,2,0)),"",vlookup(A72,'Input - Config'!$A$3:$C$1006,2,0))</f>
        <v>BGD</v>
      </c>
      <c r="C72" s="19" t="str">
        <f>if(isna(vlookup(A72,'Input - Config'!$A$3:$C$1006,3,0)),"",vlookup(A72,'Input - Config'!$A$3:$C$1006,3,0))</f>
        <v>INDNE</v>
      </c>
      <c r="D72" s="42">
        <f>if(isna(ROUND(ACOS(COS(RADIANS(90-VLOOKUP(B72,'Input - Center points'!$A$2:$F$996,5,0)))*COS(RADIANS(90-VLOOKUP(C72,'Input - Center points'!$A$2:$F$996,5,0)))+SIN(RADIANS(90-VLOOKUP(B72,'Input - Center points'!$A$2:$F$996,5,0)))*SIN(RADIANS(90-VLOOKUP(C72,'Input - Center points'!$A$2:$F$996,5,0)))*COS(RADIANS(VLOOKUP(B72,'Input - Center points'!$A$2:$F$996,6,0)-VLOOKUP(C72,'Input - Center points'!$A$2:$F$996,6,0))))*6371,0)),"",ROUND(ACOS(COS(RADIANS(90-VLOOKUP(B72,'Input - Center points'!$A$2:$F$996,5,0)))*COS(RADIANS(90-VLOOKUP(C72,'Input - Center points'!$A$2:$F$996,5,0)))+SIN(RADIANS(90-VLOOKUP(B72,'Input - Center points'!$A$2:$F$996,5,0)))*SIN(RADIANS(90-VLOOKUP(C72,'Input - Center points'!$A$2:$F$996,5,0)))*COS(RADIANS(VLOOKUP(B72,'Input - Center points'!$A$2:$F$996,6,0)-VLOOKUP(C72,'Input - Center points'!$A$2:$F$996,6,0))))*6371,0))</f>
        <v>301</v>
      </c>
      <c r="E72" s="19" t="str">
        <f>if(isna(if(vlookup(A72,'Input - Config'!$A$3:$D$1006,4,0)="Yes","Subsea",if(D72&gt;'Input - Config'!$H$10,"HVDC","HVAC"))),"",if(vlookup(A72,'Input - Config'!$A$3:$D$1006,4,0)="Yes","Subsea",if(D72&gt;'Input - Config'!$H$10,"HVDC","HVAC")))</f>
        <v>HVAC</v>
      </c>
      <c r="F72" s="19">
        <f>iferror((hlookup(E72,'Input - Config'!$H$2:$J$7,2,0)*D72)+(hlookup(E72,'Input - Config'!$H$2:$J$7,3,0)*2),"")</f>
        <v>329999</v>
      </c>
      <c r="G72" s="19">
        <f>if(isna(hlookup(E72,'Input - Config'!$H$2:$J$7,6,0)*'Input - Config'!$H$9%*F72+F72),"",hlookup(E72,'Input - Config'!$H$2:$J$7,6,0)*'Input - Config'!$H$9%*F72+F72)</f>
        <v>791997.6</v>
      </c>
      <c r="H72" s="19">
        <f>if(isna(ROUND((hlookup(E72,'Input - Config'!$H$2:$J$7,4,0)/10000*D72)+(hlookup(E72,'Input - Config'!$H$2:$J$7,5,0)/100),3)),"",ROUND((hlookup(E72,'Input - Config'!$H$2:$J$7,4,0)/10000*D72)+(hlookup(E72,'Input - Config'!$H$2:$J$7,5,0)/100),3))</f>
        <v>0.02</v>
      </c>
    </row>
    <row r="73">
      <c r="A73" s="53" t="str">
        <f>'Input - Config'!A74</f>
        <v>TRNBGDXXMMRXX</v>
      </c>
      <c r="B73" s="19" t="str">
        <f>if(isna(vlookup(A73,'Input - Config'!$A$3:$C$1006,2,0)),"",vlookup(A73,'Input - Config'!$A$3:$C$1006,2,0))</f>
        <v>BGD</v>
      </c>
      <c r="C73" s="19" t="str">
        <f>if(isna(vlookup(A73,'Input - Config'!$A$3:$C$1006,3,0)),"",vlookup(A73,'Input - Config'!$A$3:$C$1006,3,0))</f>
        <v>MMR</v>
      </c>
      <c r="D73" s="42">
        <f>if(isna(ROUND(ACOS(COS(RADIANS(90-VLOOKUP(B73,'Input - Center points'!$A$2:$F$996,5,0)))*COS(RADIANS(90-VLOOKUP(C73,'Input - Center points'!$A$2:$F$996,5,0)))+SIN(RADIANS(90-VLOOKUP(B73,'Input - Center points'!$A$2:$F$996,5,0)))*SIN(RADIANS(90-VLOOKUP(C73,'Input - Center points'!$A$2:$F$996,5,0)))*COS(RADIANS(VLOOKUP(B73,'Input - Center points'!$A$2:$F$996,6,0)-VLOOKUP(C73,'Input - Center points'!$A$2:$F$996,6,0))))*6371,0)),"",ROUND(ACOS(COS(RADIANS(90-VLOOKUP(B73,'Input - Center points'!$A$2:$F$996,5,0)))*COS(RADIANS(90-VLOOKUP(C73,'Input - Center points'!$A$2:$F$996,5,0)))+SIN(RADIANS(90-VLOOKUP(B73,'Input - Center points'!$A$2:$F$996,5,0)))*SIN(RADIANS(90-VLOOKUP(C73,'Input - Center points'!$A$2:$F$996,5,0)))*COS(RADIANS(VLOOKUP(B73,'Input - Center points'!$A$2:$F$996,6,0)-VLOOKUP(C73,'Input - Center points'!$A$2:$F$996,6,0))))*6371,0))</f>
        <v>981</v>
      </c>
      <c r="E73" s="19" t="str">
        <f>if(isna(if(vlookup(A73,'Input - Config'!$A$3:$D$1006,4,0)="Yes","Subsea",if(D73&gt;'Input - Config'!$H$10,"HVDC","HVAC"))),"",if(vlookup(A73,'Input - Config'!$A$3:$D$1006,4,0)="Yes","Subsea",if(D73&gt;'Input - Config'!$H$10,"HVDC","HVAC")))</f>
        <v>HVDC</v>
      </c>
      <c r="F73" s="19">
        <f>iferror((hlookup(E73,'Input - Config'!$H$2:$J$7,2,0)*D73)+(hlookup(E73,'Input - Config'!$H$2:$J$7,3,0)*2),"")</f>
        <v>530790.8</v>
      </c>
      <c r="G73" s="19">
        <f>if(isna(hlookup(E73,'Input - Config'!$H$2:$J$7,6,0)*'Input - Config'!$H$9%*F73+F73),"",hlookup(E73,'Input - Config'!$H$2:$J$7,6,0)*'Input - Config'!$H$9%*F73+F73)</f>
        <v>1273897.92</v>
      </c>
      <c r="H73" s="19">
        <f>if(isna(ROUND((hlookup(E73,'Input - Config'!$H$2:$J$7,4,0)/10000*D73)+(hlookup(E73,'Input - Config'!$H$2:$J$7,5,0)/100),3)),"",ROUND((hlookup(E73,'Input - Config'!$H$2:$J$7,4,0)/10000*D73)+(hlookup(E73,'Input - Config'!$H$2:$J$7,5,0)/100),3))</f>
        <v>0.047</v>
      </c>
    </row>
    <row r="74">
      <c r="A74" s="53" t="str">
        <f>'Input - Config'!A75</f>
        <v>TRNBGRXXGRCXX</v>
      </c>
      <c r="B74" s="19" t="str">
        <f>if(isna(vlookup(A74,'Input - Config'!$A$3:$C$1006,2,0)),"",vlookup(A74,'Input - Config'!$A$3:$C$1006,2,0))</f>
        <v>BGR</v>
      </c>
      <c r="C74" s="19" t="str">
        <f>if(isna(vlookup(A74,'Input - Config'!$A$3:$C$1006,3,0)),"",vlookup(A74,'Input - Config'!$A$3:$C$1006,3,0))</f>
        <v>GRC</v>
      </c>
      <c r="D74" s="42">
        <f>if(isna(ROUND(ACOS(COS(RADIANS(90-VLOOKUP(B74,'Input - Center points'!$A$2:$F$996,5,0)))*COS(RADIANS(90-VLOOKUP(C74,'Input - Center points'!$A$2:$F$996,5,0)))+SIN(RADIANS(90-VLOOKUP(B74,'Input - Center points'!$A$2:$F$996,5,0)))*SIN(RADIANS(90-VLOOKUP(C74,'Input - Center points'!$A$2:$F$996,5,0)))*COS(RADIANS(VLOOKUP(B74,'Input - Center points'!$A$2:$F$996,6,0)-VLOOKUP(C74,'Input - Center points'!$A$2:$F$996,6,0))))*6371,0)),"",ROUND(ACOS(COS(RADIANS(90-VLOOKUP(B74,'Input - Center points'!$A$2:$F$996,5,0)))*COS(RADIANS(90-VLOOKUP(C74,'Input - Center points'!$A$2:$F$996,5,0)))+SIN(RADIANS(90-VLOOKUP(B74,'Input - Center points'!$A$2:$F$996,5,0)))*SIN(RADIANS(90-VLOOKUP(C74,'Input - Center points'!$A$2:$F$996,5,0)))*COS(RADIANS(VLOOKUP(B74,'Input - Center points'!$A$2:$F$996,6,0)-VLOOKUP(C74,'Input - Center points'!$A$2:$F$996,6,0))))*6371,0))</f>
        <v>525</v>
      </c>
      <c r="E74" s="19" t="str">
        <f>if(isna(if(vlookup(A74,'Input - Config'!$A$3:$D$1006,4,0)="Yes","Subsea",if(D74&gt;'Input - Config'!$H$10,"HVDC","HVAC"))),"",if(vlookup(A74,'Input - Config'!$A$3:$D$1006,4,0)="Yes","Subsea",if(D74&gt;'Input - Config'!$H$10,"HVDC","HVAC")))</f>
        <v>HVDC</v>
      </c>
      <c r="F74" s="19">
        <f>iferror((hlookup(E74,'Input - Config'!$H$2:$J$7,2,0)*D74)+(hlookup(E74,'Input - Config'!$H$2:$J$7,3,0)*2),"")</f>
        <v>422354</v>
      </c>
      <c r="G74" s="19">
        <f>if(isna(hlookup(E74,'Input - Config'!$H$2:$J$7,6,0)*'Input - Config'!$H$9%*F74+F74),"",hlookup(E74,'Input - Config'!$H$2:$J$7,6,0)*'Input - Config'!$H$9%*F74+F74)</f>
        <v>1013649.6</v>
      </c>
      <c r="H74" s="19">
        <f>if(isna(ROUND((hlookup(E74,'Input - Config'!$H$2:$J$7,4,0)/10000*D74)+(hlookup(E74,'Input - Config'!$H$2:$J$7,5,0)/100),3)),"",ROUND((hlookup(E74,'Input - Config'!$H$2:$J$7,4,0)/10000*D74)+(hlookup(E74,'Input - Config'!$H$2:$J$7,5,0)/100),3))</f>
        <v>0.031</v>
      </c>
    </row>
    <row r="75">
      <c r="A75" s="53" t="str">
        <f>'Input - Config'!A76</f>
        <v>TRNBGRXXMKDXX</v>
      </c>
      <c r="B75" s="19" t="str">
        <f>if(isna(vlookup(A75,'Input - Config'!$A$3:$C$1006,2,0)),"",vlookup(A75,'Input - Config'!$A$3:$C$1006,2,0))</f>
        <v>BGR</v>
      </c>
      <c r="C75" s="19" t="str">
        <f>if(isna(vlookup(A75,'Input - Config'!$A$3:$C$1006,3,0)),"",vlookup(A75,'Input - Config'!$A$3:$C$1006,3,0))</f>
        <v>MKD</v>
      </c>
      <c r="D75" s="42">
        <f>if(isna(ROUND(ACOS(COS(RADIANS(90-VLOOKUP(B75,'Input - Center points'!$A$2:$F$996,5,0)))*COS(RADIANS(90-VLOOKUP(C75,'Input - Center points'!$A$2:$F$996,5,0)))+SIN(RADIANS(90-VLOOKUP(B75,'Input - Center points'!$A$2:$F$996,5,0)))*SIN(RADIANS(90-VLOOKUP(C75,'Input - Center points'!$A$2:$F$996,5,0)))*COS(RADIANS(VLOOKUP(B75,'Input - Center points'!$A$2:$F$996,6,0)-VLOOKUP(C75,'Input - Center points'!$A$2:$F$996,6,0))))*6371,0)),"",ROUND(ACOS(COS(RADIANS(90-VLOOKUP(B75,'Input - Center points'!$A$2:$F$996,5,0)))*COS(RADIANS(90-VLOOKUP(C75,'Input - Center points'!$A$2:$F$996,5,0)))+SIN(RADIANS(90-VLOOKUP(B75,'Input - Center points'!$A$2:$F$996,5,0)))*SIN(RADIANS(90-VLOOKUP(C75,'Input - Center points'!$A$2:$F$996,5,0)))*COS(RADIANS(VLOOKUP(B75,'Input - Center points'!$A$2:$F$996,6,0)-VLOOKUP(C75,'Input - Center points'!$A$2:$F$996,6,0))))*6371,0))</f>
        <v>175</v>
      </c>
      <c r="E75" s="19" t="str">
        <f>if(isna(if(vlookup(A75,'Input - Config'!$A$3:$D$1006,4,0)="Yes","Subsea",if(D75&gt;'Input - Config'!$H$10,"HVDC","HVAC"))),"",if(vlookup(A75,'Input - Config'!$A$3:$D$1006,4,0)="Yes","Subsea",if(D75&gt;'Input - Config'!$H$10,"HVDC","HVAC")))</f>
        <v>HVAC</v>
      </c>
      <c r="F75" s="19">
        <f>iferror((hlookup(E75,'Input - Config'!$H$2:$J$7,2,0)*D75)+(hlookup(E75,'Input - Config'!$H$2:$J$7,3,0)*2),"")</f>
        <v>231794.6</v>
      </c>
      <c r="G75" s="19">
        <f>if(isna(hlookup(E75,'Input - Config'!$H$2:$J$7,6,0)*'Input - Config'!$H$9%*F75+F75),"",hlookup(E75,'Input - Config'!$H$2:$J$7,6,0)*'Input - Config'!$H$9%*F75+F75)</f>
        <v>556307.04</v>
      </c>
      <c r="H75" s="19">
        <f>if(isna(ROUND((hlookup(E75,'Input - Config'!$H$2:$J$7,4,0)/10000*D75)+(hlookup(E75,'Input - Config'!$H$2:$J$7,5,0)/100),3)),"",ROUND((hlookup(E75,'Input - Config'!$H$2:$J$7,4,0)/10000*D75)+(hlookup(E75,'Input - Config'!$H$2:$J$7,5,0)/100),3))</f>
        <v>0.012</v>
      </c>
    </row>
    <row r="76">
      <c r="A76" s="53" t="str">
        <f>'Input - Config'!A77</f>
        <v>TRNBGRXXROUXX</v>
      </c>
      <c r="B76" s="19" t="str">
        <f>if(isna(vlookup(A76,'Input - Config'!$A$3:$C$1006,2,0)),"",vlookup(A76,'Input - Config'!$A$3:$C$1006,2,0))</f>
        <v>BGR</v>
      </c>
      <c r="C76" s="19" t="str">
        <f>if(isna(vlookup(A76,'Input - Config'!$A$3:$C$1006,3,0)),"",vlookup(A76,'Input - Config'!$A$3:$C$1006,3,0))</f>
        <v>ROU</v>
      </c>
      <c r="D76" s="42">
        <f>if(isna(ROUND(ACOS(COS(RADIANS(90-VLOOKUP(B76,'Input - Center points'!$A$2:$F$996,5,0)))*COS(RADIANS(90-VLOOKUP(C76,'Input - Center points'!$A$2:$F$996,5,0)))+SIN(RADIANS(90-VLOOKUP(B76,'Input - Center points'!$A$2:$F$996,5,0)))*SIN(RADIANS(90-VLOOKUP(C76,'Input - Center points'!$A$2:$F$996,5,0)))*COS(RADIANS(VLOOKUP(B76,'Input - Center points'!$A$2:$F$996,6,0)-VLOOKUP(C76,'Input - Center points'!$A$2:$F$996,6,0))))*6371,0)),"",ROUND(ACOS(COS(RADIANS(90-VLOOKUP(B76,'Input - Center points'!$A$2:$F$996,5,0)))*COS(RADIANS(90-VLOOKUP(C76,'Input - Center points'!$A$2:$F$996,5,0)))+SIN(RADIANS(90-VLOOKUP(B76,'Input - Center points'!$A$2:$F$996,5,0)))*SIN(RADIANS(90-VLOOKUP(C76,'Input - Center points'!$A$2:$F$996,5,0)))*COS(RADIANS(VLOOKUP(B76,'Input - Center points'!$A$2:$F$996,6,0)-VLOOKUP(C76,'Input - Center points'!$A$2:$F$996,6,0))))*6371,0))</f>
        <v>295</v>
      </c>
      <c r="E76" s="19" t="str">
        <f>if(isna(if(vlookup(A76,'Input - Config'!$A$3:$D$1006,4,0)="Yes","Subsea",if(D76&gt;'Input - Config'!$H$10,"HVDC","HVAC"))),"",if(vlookup(A76,'Input - Config'!$A$3:$D$1006,4,0)="Yes","Subsea",if(D76&gt;'Input - Config'!$H$10,"HVDC","HVAC")))</f>
        <v>HVAC</v>
      </c>
      <c r="F76" s="19">
        <f>iferror((hlookup(E76,'Input - Config'!$H$2:$J$7,2,0)*D76)+(hlookup(E76,'Input - Config'!$H$2:$J$7,3,0)*2),"")</f>
        <v>325322.6</v>
      </c>
      <c r="G76" s="19">
        <f>if(isna(hlookup(E76,'Input - Config'!$H$2:$J$7,6,0)*'Input - Config'!$H$9%*F76+F76),"",hlookup(E76,'Input - Config'!$H$2:$J$7,6,0)*'Input - Config'!$H$9%*F76+F76)</f>
        <v>780774.24</v>
      </c>
      <c r="H76" s="19">
        <f>if(isna(ROUND((hlookup(E76,'Input - Config'!$H$2:$J$7,4,0)/10000*D76)+(hlookup(E76,'Input - Config'!$H$2:$J$7,5,0)/100),3)),"",ROUND((hlookup(E76,'Input - Config'!$H$2:$J$7,4,0)/10000*D76)+(hlookup(E76,'Input - Config'!$H$2:$J$7,5,0)/100),3))</f>
        <v>0.02</v>
      </c>
    </row>
    <row r="77">
      <c r="A77" s="53" t="str">
        <f>'Input - Config'!A78</f>
        <v>TRNBGRXXSRBXX</v>
      </c>
      <c r="B77" s="19" t="str">
        <f>if(isna(vlookup(A77,'Input - Config'!$A$3:$C$1006,2,0)),"",vlookup(A77,'Input - Config'!$A$3:$C$1006,2,0))</f>
        <v>BGR</v>
      </c>
      <c r="C77" s="19" t="str">
        <f>if(isna(vlookup(A77,'Input - Config'!$A$3:$C$1006,3,0)),"",vlookup(A77,'Input - Config'!$A$3:$C$1006,3,0))</f>
        <v>SRB</v>
      </c>
      <c r="D77" s="42">
        <f>if(isna(ROUND(ACOS(COS(RADIANS(90-VLOOKUP(B77,'Input - Center points'!$A$2:$F$996,5,0)))*COS(RADIANS(90-VLOOKUP(C77,'Input - Center points'!$A$2:$F$996,5,0)))+SIN(RADIANS(90-VLOOKUP(B77,'Input - Center points'!$A$2:$F$996,5,0)))*SIN(RADIANS(90-VLOOKUP(C77,'Input - Center points'!$A$2:$F$996,5,0)))*COS(RADIANS(VLOOKUP(B77,'Input - Center points'!$A$2:$F$996,6,0)-VLOOKUP(C77,'Input - Center points'!$A$2:$F$996,6,0))))*6371,0)),"",ROUND(ACOS(COS(RADIANS(90-VLOOKUP(B77,'Input - Center points'!$A$2:$F$996,5,0)))*COS(RADIANS(90-VLOOKUP(C77,'Input - Center points'!$A$2:$F$996,5,0)))+SIN(RADIANS(90-VLOOKUP(B77,'Input - Center points'!$A$2:$F$996,5,0)))*SIN(RADIANS(90-VLOOKUP(C77,'Input - Center points'!$A$2:$F$996,5,0)))*COS(RADIANS(VLOOKUP(B77,'Input - Center points'!$A$2:$F$996,6,0)-VLOOKUP(C77,'Input - Center points'!$A$2:$F$996,6,0))))*6371,0))</f>
        <v>330</v>
      </c>
      <c r="E77" s="19" t="str">
        <f>if(isna(if(vlookup(A77,'Input - Config'!$A$3:$D$1006,4,0)="Yes","Subsea",if(D77&gt;'Input - Config'!$H$10,"HVDC","HVAC"))),"",if(vlookup(A77,'Input - Config'!$A$3:$D$1006,4,0)="Yes","Subsea",if(D77&gt;'Input - Config'!$H$10,"HVDC","HVAC")))</f>
        <v>HVAC</v>
      </c>
      <c r="F77" s="19">
        <f>iferror((hlookup(E77,'Input - Config'!$H$2:$J$7,2,0)*D77)+(hlookup(E77,'Input - Config'!$H$2:$J$7,3,0)*2),"")</f>
        <v>352601.6</v>
      </c>
      <c r="G77" s="19">
        <f>if(isna(hlookup(E77,'Input - Config'!$H$2:$J$7,6,0)*'Input - Config'!$H$9%*F77+F77),"",hlookup(E77,'Input - Config'!$H$2:$J$7,6,0)*'Input - Config'!$H$9%*F77+F77)</f>
        <v>846243.84</v>
      </c>
      <c r="H77" s="19">
        <f>if(isna(ROUND((hlookup(E77,'Input - Config'!$H$2:$J$7,4,0)/10000*D77)+(hlookup(E77,'Input - Config'!$H$2:$J$7,5,0)/100),3)),"",ROUND((hlookup(E77,'Input - Config'!$H$2:$J$7,4,0)/10000*D77)+(hlookup(E77,'Input - Config'!$H$2:$J$7,5,0)/100),3))</f>
        <v>0.022</v>
      </c>
    </row>
    <row r="78">
      <c r="A78" s="53" t="str">
        <f>'Input - Config'!A79</f>
        <v>TRNBGRXXTURXX</v>
      </c>
      <c r="B78" s="19" t="str">
        <f>if(isna(vlookup(A78,'Input - Config'!$A$3:$C$1006,2,0)),"",vlookup(A78,'Input - Config'!$A$3:$C$1006,2,0))</f>
        <v>BGR</v>
      </c>
      <c r="C78" s="19" t="str">
        <f>if(isna(vlookup(A78,'Input - Config'!$A$3:$C$1006,3,0)),"",vlookup(A78,'Input - Config'!$A$3:$C$1006,3,0))</f>
        <v>TUR</v>
      </c>
      <c r="D78" s="42">
        <f>if(isna(ROUND(ACOS(COS(RADIANS(90-VLOOKUP(B78,'Input - Center points'!$A$2:$F$996,5,0)))*COS(RADIANS(90-VLOOKUP(C78,'Input - Center points'!$A$2:$F$996,5,0)))+SIN(RADIANS(90-VLOOKUP(B78,'Input - Center points'!$A$2:$F$996,5,0)))*SIN(RADIANS(90-VLOOKUP(C78,'Input - Center points'!$A$2:$F$996,5,0)))*COS(RADIANS(VLOOKUP(B78,'Input - Center points'!$A$2:$F$996,6,0)-VLOOKUP(C78,'Input - Center points'!$A$2:$F$996,6,0))))*6371,0)),"",ROUND(ACOS(COS(RADIANS(90-VLOOKUP(B78,'Input - Center points'!$A$2:$F$996,5,0)))*COS(RADIANS(90-VLOOKUP(C78,'Input - Center points'!$A$2:$F$996,5,0)))+SIN(RADIANS(90-VLOOKUP(B78,'Input - Center points'!$A$2:$F$996,5,0)))*SIN(RADIANS(90-VLOOKUP(C78,'Input - Center points'!$A$2:$F$996,5,0)))*COS(RADIANS(VLOOKUP(B78,'Input - Center points'!$A$2:$F$996,6,0)-VLOOKUP(C78,'Input - Center points'!$A$2:$F$996,6,0))))*6371,0))</f>
        <v>502</v>
      </c>
      <c r="E78" s="19" t="str">
        <f>if(isna(if(vlookup(A78,'Input - Config'!$A$3:$D$1006,4,0)="Yes","Subsea",if(D78&gt;'Input - Config'!$H$10,"HVDC","HVAC"))),"",if(vlookup(A78,'Input - Config'!$A$3:$D$1006,4,0)="Yes","Subsea",if(D78&gt;'Input - Config'!$H$10,"HVDC","HVAC")))</f>
        <v>HVDC</v>
      </c>
      <c r="F78" s="19">
        <f>iferror((hlookup(E78,'Input - Config'!$H$2:$J$7,2,0)*D78)+(hlookup(E78,'Input - Config'!$H$2:$J$7,3,0)*2),"")</f>
        <v>416884.6</v>
      </c>
      <c r="G78" s="19">
        <f>if(isna(hlookup(E78,'Input - Config'!$H$2:$J$7,6,0)*'Input - Config'!$H$9%*F78+F78),"",hlookup(E78,'Input - Config'!$H$2:$J$7,6,0)*'Input - Config'!$H$9%*F78+F78)</f>
        <v>1000523.04</v>
      </c>
      <c r="H78" s="19">
        <f>if(isna(ROUND((hlookup(E78,'Input - Config'!$H$2:$J$7,4,0)/10000*D78)+(hlookup(E78,'Input - Config'!$H$2:$J$7,5,0)/100),3)),"",ROUND((hlookup(E78,'Input - Config'!$H$2:$J$7,4,0)/10000*D78)+(hlookup(E78,'Input - Config'!$H$2:$J$7,5,0)/100),3))</f>
        <v>0.031</v>
      </c>
    </row>
    <row r="79">
      <c r="A79" s="53" t="str">
        <f>'Input - Config'!A80</f>
        <v>TRNBHRXXSAUXX</v>
      </c>
      <c r="B79" s="19" t="str">
        <f>if(isna(vlookup(A79,'Input - Config'!$A$3:$C$1006,2,0)),"",vlookup(A79,'Input - Config'!$A$3:$C$1006,2,0))</f>
        <v>BHR</v>
      </c>
      <c r="C79" s="19" t="str">
        <f>if(isna(vlookup(A79,'Input - Config'!$A$3:$C$1006,3,0)),"",vlookup(A79,'Input - Config'!$A$3:$C$1006,3,0))</f>
        <v>SAU</v>
      </c>
      <c r="D79" s="42">
        <f>if(isna(ROUND(ACOS(COS(RADIANS(90-VLOOKUP(B79,'Input - Center points'!$A$2:$F$996,5,0)))*COS(RADIANS(90-VLOOKUP(C79,'Input - Center points'!$A$2:$F$996,5,0)))+SIN(RADIANS(90-VLOOKUP(B79,'Input - Center points'!$A$2:$F$996,5,0)))*SIN(RADIANS(90-VLOOKUP(C79,'Input - Center points'!$A$2:$F$996,5,0)))*COS(RADIANS(VLOOKUP(B79,'Input - Center points'!$A$2:$F$996,6,0)-VLOOKUP(C79,'Input - Center points'!$A$2:$F$996,6,0))))*6371,0)),"",ROUND(ACOS(COS(RADIANS(90-VLOOKUP(B79,'Input - Center points'!$A$2:$F$996,5,0)))*COS(RADIANS(90-VLOOKUP(C79,'Input - Center points'!$A$2:$F$996,5,0)))+SIN(RADIANS(90-VLOOKUP(B79,'Input - Center points'!$A$2:$F$996,5,0)))*SIN(RADIANS(90-VLOOKUP(C79,'Input - Center points'!$A$2:$F$996,5,0)))*COS(RADIANS(VLOOKUP(B79,'Input - Center points'!$A$2:$F$996,6,0)-VLOOKUP(C79,'Input - Center points'!$A$2:$F$996,6,0))))*6371,0))</f>
        <v>426</v>
      </c>
      <c r="E79" s="19" t="str">
        <f>if(isna(if(vlookup(A79,'Input - Config'!$A$3:$D$1006,4,0)="Yes","Subsea",if(D79&gt;'Input - Config'!$H$10,"HVDC","HVAC"))),"",if(vlookup(A79,'Input - Config'!$A$3:$D$1006,4,0)="Yes","Subsea",if(D79&gt;'Input - Config'!$H$10,"HVDC","HVAC")))</f>
        <v>HVDC</v>
      </c>
      <c r="F79" s="19">
        <f>iferror((hlookup(E79,'Input - Config'!$H$2:$J$7,2,0)*D79)+(hlookup(E79,'Input - Config'!$H$2:$J$7,3,0)*2),"")</f>
        <v>398811.8</v>
      </c>
      <c r="G79" s="19">
        <f>if(isna(hlookup(E79,'Input - Config'!$H$2:$J$7,6,0)*'Input - Config'!$H$9%*F79+F79),"",hlookup(E79,'Input - Config'!$H$2:$J$7,6,0)*'Input - Config'!$H$9%*F79+F79)</f>
        <v>957148.32</v>
      </c>
      <c r="H79" s="19">
        <f>if(isna(ROUND((hlookup(E79,'Input - Config'!$H$2:$J$7,4,0)/10000*D79)+(hlookup(E79,'Input - Config'!$H$2:$J$7,5,0)/100),3)),"",ROUND((hlookup(E79,'Input - Config'!$H$2:$J$7,4,0)/10000*D79)+(hlookup(E79,'Input - Config'!$H$2:$J$7,5,0)/100),3))</f>
        <v>0.028</v>
      </c>
    </row>
    <row r="80">
      <c r="A80" s="53" t="str">
        <f>'Input - Config'!A81</f>
        <v>TRNBIHXXHRVXX</v>
      </c>
      <c r="B80" s="19" t="str">
        <f>if(isna(vlookup(A80,'Input - Config'!$A$3:$C$1006,2,0)),"",vlookup(A80,'Input - Config'!$A$3:$C$1006,2,0))</f>
        <v>BIH</v>
      </c>
      <c r="C80" s="19" t="str">
        <f>if(isna(vlookup(A80,'Input - Config'!$A$3:$C$1006,3,0)),"",vlookup(A80,'Input - Config'!$A$3:$C$1006,3,0))</f>
        <v>HRV</v>
      </c>
      <c r="D80" s="42">
        <f>if(isna(ROUND(ACOS(COS(RADIANS(90-VLOOKUP(B80,'Input - Center points'!$A$2:$F$996,5,0)))*COS(RADIANS(90-VLOOKUP(C80,'Input - Center points'!$A$2:$F$996,5,0)))+SIN(RADIANS(90-VLOOKUP(B80,'Input - Center points'!$A$2:$F$996,5,0)))*SIN(RADIANS(90-VLOOKUP(C80,'Input - Center points'!$A$2:$F$996,5,0)))*COS(RADIANS(VLOOKUP(B80,'Input - Center points'!$A$2:$F$996,6,0)-VLOOKUP(C80,'Input - Center points'!$A$2:$F$996,6,0))))*6371,0)),"",ROUND(ACOS(COS(RADIANS(90-VLOOKUP(B80,'Input - Center points'!$A$2:$F$996,5,0)))*COS(RADIANS(90-VLOOKUP(C80,'Input - Center points'!$A$2:$F$996,5,0)))+SIN(RADIANS(90-VLOOKUP(B80,'Input - Center points'!$A$2:$F$996,5,0)))*SIN(RADIANS(90-VLOOKUP(C80,'Input - Center points'!$A$2:$F$996,5,0)))*COS(RADIANS(VLOOKUP(B80,'Input - Center points'!$A$2:$F$996,6,0)-VLOOKUP(C80,'Input - Center points'!$A$2:$F$996,6,0))))*6371,0))</f>
        <v>290</v>
      </c>
      <c r="E80" s="19" t="str">
        <f>if(isna(if(vlookup(A80,'Input - Config'!$A$3:$D$1006,4,0)="Yes","Subsea",if(D80&gt;'Input - Config'!$H$10,"HVDC","HVAC"))),"",if(vlookup(A80,'Input - Config'!$A$3:$D$1006,4,0)="Yes","Subsea",if(D80&gt;'Input - Config'!$H$10,"HVDC","HVAC")))</f>
        <v>HVAC</v>
      </c>
      <c r="F80" s="19">
        <f>iferror((hlookup(E80,'Input - Config'!$H$2:$J$7,2,0)*D80)+(hlookup(E80,'Input - Config'!$H$2:$J$7,3,0)*2),"")</f>
        <v>321425.6</v>
      </c>
      <c r="G80" s="19">
        <f>if(isna(hlookup(E80,'Input - Config'!$H$2:$J$7,6,0)*'Input - Config'!$H$9%*F80+F80),"",hlookup(E80,'Input - Config'!$H$2:$J$7,6,0)*'Input - Config'!$H$9%*F80+F80)</f>
        <v>771421.44</v>
      </c>
      <c r="H80" s="19">
        <f>if(isna(ROUND((hlookup(E80,'Input - Config'!$H$2:$J$7,4,0)/10000*D80)+(hlookup(E80,'Input - Config'!$H$2:$J$7,5,0)/100),3)),"",ROUND((hlookup(E80,'Input - Config'!$H$2:$J$7,4,0)/10000*D80)+(hlookup(E80,'Input - Config'!$H$2:$J$7,5,0)/100),3))</f>
        <v>0.02</v>
      </c>
    </row>
    <row r="81">
      <c r="A81" s="53" t="str">
        <f>'Input - Config'!A82</f>
        <v>TRNBIHXXMNEXX</v>
      </c>
      <c r="B81" s="19" t="str">
        <f>if(isna(vlookup(A81,'Input - Config'!$A$3:$C$1006,2,0)),"",vlookup(A81,'Input - Config'!$A$3:$C$1006,2,0))</f>
        <v>BIH</v>
      </c>
      <c r="C81" s="19" t="str">
        <f>if(isna(vlookup(A81,'Input - Config'!$A$3:$C$1006,3,0)),"",vlookup(A81,'Input - Config'!$A$3:$C$1006,3,0))</f>
        <v>MNE</v>
      </c>
      <c r="D81" s="42">
        <f>if(isna(ROUND(ACOS(COS(RADIANS(90-VLOOKUP(B81,'Input - Center points'!$A$2:$F$996,5,0)))*COS(RADIANS(90-VLOOKUP(C81,'Input - Center points'!$A$2:$F$996,5,0)))+SIN(RADIANS(90-VLOOKUP(B81,'Input - Center points'!$A$2:$F$996,5,0)))*SIN(RADIANS(90-VLOOKUP(C81,'Input - Center points'!$A$2:$F$996,5,0)))*COS(RADIANS(VLOOKUP(B81,'Input - Center points'!$A$2:$F$996,6,0)-VLOOKUP(C81,'Input - Center points'!$A$2:$F$996,6,0))))*6371,0)),"",ROUND(ACOS(COS(RADIANS(90-VLOOKUP(B81,'Input - Center points'!$A$2:$F$996,5,0)))*COS(RADIANS(90-VLOOKUP(C81,'Input - Center points'!$A$2:$F$996,5,0)))+SIN(RADIANS(90-VLOOKUP(B81,'Input - Center points'!$A$2:$F$996,5,0)))*SIN(RADIANS(90-VLOOKUP(C81,'Input - Center points'!$A$2:$F$996,5,0)))*COS(RADIANS(VLOOKUP(B81,'Input - Center points'!$A$2:$F$996,6,0)-VLOOKUP(C81,'Input - Center points'!$A$2:$F$996,6,0))))*6371,0))</f>
        <v>172</v>
      </c>
      <c r="E81" s="19" t="str">
        <f>if(isna(if(vlookup(A81,'Input - Config'!$A$3:$D$1006,4,0)="Yes","Subsea",if(D81&gt;'Input - Config'!$H$10,"HVDC","HVAC"))),"",if(vlookup(A81,'Input - Config'!$A$3:$D$1006,4,0)="Yes","Subsea",if(D81&gt;'Input - Config'!$H$10,"HVDC","HVAC")))</f>
        <v>HVAC</v>
      </c>
      <c r="F81" s="19">
        <f>iferror((hlookup(E81,'Input - Config'!$H$2:$J$7,2,0)*D81)+(hlookup(E81,'Input - Config'!$H$2:$J$7,3,0)*2),"")</f>
        <v>229456.4</v>
      </c>
      <c r="G81" s="19">
        <f>if(isna(hlookup(E81,'Input - Config'!$H$2:$J$7,6,0)*'Input - Config'!$H$9%*F81+F81),"",hlookup(E81,'Input - Config'!$H$2:$J$7,6,0)*'Input - Config'!$H$9%*F81+F81)</f>
        <v>550695.36</v>
      </c>
      <c r="H81" s="19">
        <f>if(isna(ROUND((hlookup(E81,'Input - Config'!$H$2:$J$7,4,0)/10000*D81)+(hlookup(E81,'Input - Config'!$H$2:$J$7,5,0)/100),3)),"",ROUND((hlookup(E81,'Input - Config'!$H$2:$J$7,4,0)/10000*D81)+(hlookup(E81,'Input - Config'!$H$2:$J$7,5,0)/100),3))</f>
        <v>0.012</v>
      </c>
    </row>
    <row r="82">
      <c r="A82" s="53" t="str">
        <f>'Input - Config'!A83</f>
        <v>TRNBIHXXSRBXX</v>
      </c>
      <c r="B82" s="19" t="str">
        <f>if(isna(vlookup(A82,'Input - Config'!$A$3:$C$1006,2,0)),"",vlookup(A82,'Input - Config'!$A$3:$C$1006,2,0))</f>
        <v>BIH</v>
      </c>
      <c r="C82" s="19" t="str">
        <f>if(isna(vlookup(A82,'Input - Config'!$A$3:$C$1006,3,0)),"",vlookup(A82,'Input - Config'!$A$3:$C$1006,3,0))</f>
        <v>SRB</v>
      </c>
      <c r="D82" s="42">
        <f>if(isna(ROUND(ACOS(COS(RADIANS(90-VLOOKUP(B82,'Input - Center points'!$A$2:$F$996,5,0)))*COS(RADIANS(90-VLOOKUP(C82,'Input - Center points'!$A$2:$F$996,5,0)))+SIN(RADIANS(90-VLOOKUP(B82,'Input - Center points'!$A$2:$F$996,5,0)))*SIN(RADIANS(90-VLOOKUP(C82,'Input - Center points'!$A$2:$F$996,5,0)))*COS(RADIANS(VLOOKUP(B82,'Input - Center points'!$A$2:$F$996,6,0)-VLOOKUP(C82,'Input - Center points'!$A$2:$F$996,6,0))))*6371,0)),"",ROUND(ACOS(COS(RADIANS(90-VLOOKUP(B82,'Input - Center points'!$A$2:$F$996,5,0)))*COS(RADIANS(90-VLOOKUP(C82,'Input - Center points'!$A$2:$F$996,5,0)))+SIN(RADIANS(90-VLOOKUP(B82,'Input - Center points'!$A$2:$F$996,5,0)))*SIN(RADIANS(90-VLOOKUP(C82,'Input - Center points'!$A$2:$F$996,5,0)))*COS(RADIANS(VLOOKUP(B82,'Input - Center points'!$A$2:$F$996,6,0)-VLOOKUP(C82,'Input - Center points'!$A$2:$F$996,6,0))))*6371,0))</f>
        <v>195</v>
      </c>
      <c r="E82" s="19" t="str">
        <f>if(isna(if(vlookup(A82,'Input - Config'!$A$3:$D$1006,4,0)="Yes","Subsea",if(D82&gt;'Input - Config'!$H$10,"HVDC","HVAC"))),"",if(vlookup(A82,'Input - Config'!$A$3:$D$1006,4,0)="Yes","Subsea",if(D82&gt;'Input - Config'!$H$10,"HVDC","HVAC")))</f>
        <v>HVAC</v>
      </c>
      <c r="F82" s="19">
        <f>iferror((hlookup(E82,'Input - Config'!$H$2:$J$7,2,0)*D82)+(hlookup(E82,'Input - Config'!$H$2:$J$7,3,0)*2),"")</f>
        <v>247382.6</v>
      </c>
      <c r="G82" s="19">
        <f>if(isna(hlookup(E82,'Input - Config'!$H$2:$J$7,6,0)*'Input - Config'!$H$9%*F82+F82),"",hlookup(E82,'Input - Config'!$H$2:$J$7,6,0)*'Input - Config'!$H$9%*F82+F82)</f>
        <v>593718.24</v>
      </c>
      <c r="H82" s="19">
        <f>if(isna(ROUND((hlookup(E82,'Input - Config'!$H$2:$J$7,4,0)/10000*D82)+(hlookup(E82,'Input - Config'!$H$2:$J$7,5,0)/100),3)),"",ROUND((hlookup(E82,'Input - Config'!$H$2:$J$7,4,0)/10000*D82)+(hlookup(E82,'Input - Config'!$H$2:$J$7,5,0)/100),3))</f>
        <v>0.013</v>
      </c>
    </row>
    <row r="83">
      <c r="A83" s="53" t="str">
        <f>'Input - Config'!A84</f>
        <v>TRNBLRXXLTUXX</v>
      </c>
      <c r="B83" s="19" t="str">
        <f>if(isna(vlookup(A83,'Input - Config'!$A$3:$C$1006,2,0)),"",vlookup(A83,'Input - Config'!$A$3:$C$1006,2,0))</f>
        <v>BLR</v>
      </c>
      <c r="C83" s="19" t="str">
        <f>if(isna(vlookup(A83,'Input - Config'!$A$3:$C$1006,3,0)),"",vlookup(A83,'Input - Config'!$A$3:$C$1006,3,0))</f>
        <v>LTU</v>
      </c>
      <c r="D83" s="42">
        <f>if(isna(ROUND(ACOS(COS(RADIANS(90-VLOOKUP(B83,'Input - Center points'!$A$2:$F$996,5,0)))*COS(RADIANS(90-VLOOKUP(C83,'Input - Center points'!$A$2:$F$996,5,0)))+SIN(RADIANS(90-VLOOKUP(B83,'Input - Center points'!$A$2:$F$996,5,0)))*SIN(RADIANS(90-VLOOKUP(C83,'Input - Center points'!$A$2:$F$996,5,0)))*COS(RADIANS(VLOOKUP(B83,'Input - Center points'!$A$2:$F$996,6,0)-VLOOKUP(C83,'Input - Center points'!$A$2:$F$996,6,0))))*6371,0)),"",ROUND(ACOS(COS(RADIANS(90-VLOOKUP(B83,'Input - Center points'!$A$2:$F$996,5,0)))*COS(RADIANS(90-VLOOKUP(C83,'Input - Center points'!$A$2:$F$996,5,0)))+SIN(RADIANS(90-VLOOKUP(B83,'Input - Center points'!$A$2:$F$996,5,0)))*SIN(RADIANS(90-VLOOKUP(C83,'Input - Center points'!$A$2:$F$996,5,0)))*COS(RADIANS(VLOOKUP(B83,'Input - Center points'!$A$2:$F$996,6,0)-VLOOKUP(C83,'Input - Center points'!$A$2:$F$996,6,0))))*6371,0))</f>
        <v>172</v>
      </c>
      <c r="E83" s="19" t="str">
        <f>if(isna(if(vlookup(A83,'Input - Config'!$A$3:$D$1006,4,0)="Yes","Subsea",if(D83&gt;'Input - Config'!$H$10,"HVDC","HVAC"))),"",if(vlookup(A83,'Input - Config'!$A$3:$D$1006,4,0)="Yes","Subsea",if(D83&gt;'Input - Config'!$H$10,"HVDC","HVAC")))</f>
        <v>HVAC</v>
      </c>
      <c r="F83" s="19">
        <f>iferror((hlookup(E83,'Input - Config'!$H$2:$J$7,2,0)*D83)+(hlookup(E83,'Input - Config'!$H$2:$J$7,3,0)*2),"")</f>
        <v>229456.4</v>
      </c>
      <c r="G83" s="19">
        <f>if(isna(hlookup(E83,'Input - Config'!$H$2:$J$7,6,0)*'Input - Config'!$H$9%*F83+F83),"",hlookup(E83,'Input - Config'!$H$2:$J$7,6,0)*'Input - Config'!$H$9%*F83+F83)</f>
        <v>550695.36</v>
      </c>
      <c r="H83" s="19">
        <f>if(isna(ROUND((hlookup(E83,'Input - Config'!$H$2:$J$7,4,0)/10000*D83)+(hlookup(E83,'Input - Config'!$H$2:$J$7,5,0)/100),3)),"",ROUND((hlookup(E83,'Input - Config'!$H$2:$J$7,4,0)/10000*D83)+(hlookup(E83,'Input - Config'!$H$2:$J$7,5,0)/100),3))</f>
        <v>0.012</v>
      </c>
    </row>
    <row r="84">
      <c r="A84" s="53" t="str">
        <f>'Input - Config'!A85</f>
        <v>TRNBLRXXLVAXX</v>
      </c>
      <c r="B84" s="19" t="str">
        <f>if(isna(vlookup(A84,'Input - Config'!$A$3:$C$1006,2,0)),"",vlookup(A84,'Input - Config'!$A$3:$C$1006,2,0))</f>
        <v>BLR</v>
      </c>
      <c r="C84" s="19" t="str">
        <f>if(isna(vlookup(A84,'Input - Config'!$A$3:$C$1006,3,0)),"",vlookup(A84,'Input - Config'!$A$3:$C$1006,3,0))</f>
        <v>LVA</v>
      </c>
      <c r="D84" s="42">
        <f>if(isna(ROUND(ACOS(COS(RADIANS(90-VLOOKUP(B84,'Input - Center points'!$A$2:$F$996,5,0)))*COS(RADIANS(90-VLOOKUP(C84,'Input - Center points'!$A$2:$F$996,5,0)))+SIN(RADIANS(90-VLOOKUP(B84,'Input - Center points'!$A$2:$F$996,5,0)))*SIN(RADIANS(90-VLOOKUP(C84,'Input - Center points'!$A$2:$F$996,5,0)))*COS(RADIANS(VLOOKUP(B84,'Input - Center points'!$A$2:$F$996,6,0)-VLOOKUP(C84,'Input - Center points'!$A$2:$F$996,6,0))))*6371,0)),"",ROUND(ACOS(COS(RADIANS(90-VLOOKUP(B84,'Input - Center points'!$A$2:$F$996,5,0)))*COS(RADIANS(90-VLOOKUP(C84,'Input - Center points'!$A$2:$F$996,5,0)))+SIN(RADIANS(90-VLOOKUP(B84,'Input - Center points'!$A$2:$F$996,5,0)))*SIN(RADIANS(90-VLOOKUP(C84,'Input - Center points'!$A$2:$F$996,5,0)))*COS(RADIANS(VLOOKUP(B84,'Input - Center points'!$A$2:$F$996,6,0)-VLOOKUP(C84,'Input - Center points'!$A$2:$F$996,6,0))))*6371,0))</f>
        <v>403</v>
      </c>
      <c r="E84" s="19" t="str">
        <f>if(isna(if(vlookup(A84,'Input - Config'!$A$3:$D$1006,4,0)="Yes","Subsea",if(D84&gt;'Input - Config'!$H$10,"HVDC","HVAC"))),"",if(vlookup(A84,'Input - Config'!$A$3:$D$1006,4,0)="Yes","Subsea",if(D84&gt;'Input - Config'!$H$10,"HVDC","HVAC")))</f>
        <v>HVDC</v>
      </c>
      <c r="F84" s="19">
        <f>iferror((hlookup(E84,'Input - Config'!$H$2:$J$7,2,0)*D84)+(hlookup(E84,'Input - Config'!$H$2:$J$7,3,0)*2),"")</f>
        <v>393342.4</v>
      </c>
      <c r="G84" s="19">
        <f>if(isna(hlookup(E84,'Input - Config'!$H$2:$J$7,6,0)*'Input - Config'!$H$9%*F84+F84),"",hlookup(E84,'Input - Config'!$H$2:$J$7,6,0)*'Input - Config'!$H$9%*F84+F84)</f>
        <v>944021.76</v>
      </c>
      <c r="H84" s="19">
        <f>if(isna(ROUND((hlookup(E84,'Input - Config'!$H$2:$J$7,4,0)/10000*D84)+(hlookup(E84,'Input - Config'!$H$2:$J$7,5,0)/100),3)),"",ROUND((hlookup(E84,'Input - Config'!$H$2:$J$7,4,0)/10000*D84)+(hlookup(E84,'Input - Config'!$H$2:$J$7,5,0)/100),3))</f>
        <v>0.027</v>
      </c>
    </row>
    <row r="85">
      <c r="A85" s="53" t="str">
        <f>'Input - Config'!A86</f>
        <v>TRNBLRXXPOLXX</v>
      </c>
      <c r="B85" s="19" t="str">
        <f>if(isna(vlookup(A85,'Input - Config'!$A$3:$C$1006,2,0)),"",vlookup(A85,'Input - Config'!$A$3:$C$1006,2,0))</f>
        <v>BLR</v>
      </c>
      <c r="C85" s="19" t="str">
        <f>if(isna(vlookup(A85,'Input - Config'!$A$3:$C$1006,3,0)),"",vlookup(A85,'Input - Config'!$A$3:$C$1006,3,0))</f>
        <v>POL</v>
      </c>
      <c r="D85" s="42">
        <f>if(isna(ROUND(ACOS(COS(RADIANS(90-VLOOKUP(B85,'Input - Center points'!$A$2:$F$996,5,0)))*COS(RADIANS(90-VLOOKUP(C85,'Input - Center points'!$A$2:$F$996,5,0)))+SIN(RADIANS(90-VLOOKUP(B85,'Input - Center points'!$A$2:$F$996,5,0)))*SIN(RADIANS(90-VLOOKUP(C85,'Input - Center points'!$A$2:$F$996,5,0)))*COS(RADIANS(VLOOKUP(B85,'Input - Center points'!$A$2:$F$996,6,0)-VLOOKUP(C85,'Input - Center points'!$A$2:$F$996,6,0))))*6371,0)),"",ROUND(ACOS(COS(RADIANS(90-VLOOKUP(B85,'Input - Center points'!$A$2:$F$996,5,0)))*COS(RADIANS(90-VLOOKUP(C85,'Input - Center points'!$A$2:$F$996,5,0)))+SIN(RADIANS(90-VLOOKUP(B85,'Input - Center points'!$A$2:$F$996,5,0)))*SIN(RADIANS(90-VLOOKUP(C85,'Input - Center points'!$A$2:$F$996,5,0)))*COS(RADIANS(VLOOKUP(B85,'Input - Center points'!$A$2:$F$996,6,0)-VLOOKUP(C85,'Input - Center points'!$A$2:$F$996,6,0))))*6371,0))</f>
        <v>476</v>
      </c>
      <c r="E85" s="19" t="str">
        <f>if(isna(if(vlookup(A85,'Input - Config'!$A$3:$D$1006,4,0)="Yes","Subsea",if(D85&gt;'Input - Config'!$H$10,"HVDC","HVAC"))),"",if(vlookup(A85,'Input - Config'!$A$3:$D$1006,4,0)="Yes","Subsea",if(D85&gt;'Input - Config'!$H$10,"HVDC","HVAC")))</f>
        <v>HVDC</v>
      </c>
      <c r="F85" s="19">
        <f>iferror((hlookup(E85,'Input - Config'!$H$2:$J$7,2,0)*D85)+(hlookup(E85,'Input - Config'!$H$2:$J$7,3,0)*2),"")</f>
        <v>410701.8</v>
      </c>
      <c r="G85" s="19">
        <f>if(isna(hlookup(E85,'Input - Config'!$H$2:$J$7,6,0)*'Input - Config'!$H$9%*F85+F85),"",hlookup(E85,'Input - Config'!$H$2:$J$7,6,0)*'Input - Config'!$H$9%*F85+F85)</f>
        <v>985684.32</v>
      </c>
      <c r="H85" s="19">
        <f>if(isna(ROUND((hlookup(E85,'Input - Config'!$H$2:$J$7,4,0)/10000*D85)+(hlookup(E85,'Input - Config'!$H$2:$J$7,5,0)/100),3)),"",ROUND((hlookup(E85,'Input - Config'!$H$2:$J$7,4,0)/10000*D85)+(hlookup(E85,'Input - Config'!$H$2:$J$7,5,0)/100),3))</f>
        <v>0.03</v>
      </c>
    </row>
    <row r="86">
      <c r="A86" s="53" t="str">
        <f>'Input - Config'!A87</f>
        <v>TRNBLRXXRUSCE</v>
      </c>
      <c r="B86" s="19" t="str">
        <f>if(isna(vlookup(A86,'Input - Config'!$A$3:$C$1006,2,0)),"",vlookup(A86,'Input - Config'!$A$3:$C$1006,2,0))</f>
        <v>BLR</v>
      </c>
      <c r="C86" s="19" t="str">
        <f>if(isna(vlookup(A86,'Input - Config'!$A$3:$C$1006,3,0)),"",vlookup(A86,'Input - Config'!$A$3:$C$1006,3,0))</f>
        <v>RUSCE</v>
      </c>
      <c r="D86" s="42">
        <f>if(isna(ROUND(ACOS(COS(RADIANS(90-VLOOKUP(B86,'Input - Center points'!$A$2:$F$996,5,0)))*COS(RADIANS(90-VLOOKUP(C86,'Input - Center points'!$A$2:$F$996,5,0)))+SIN(RADIANS(90-VLOOKUP(B86,'Input - Center points'!$A$2:$F$996,5,0)))*SIN(RADIANS(90-VLOOKUP(C86,'Input - Center points'!$A$2:$F$996,5,0)))*COS(RADIANS(VLOOKUP(B86,'Input - Center points'!$A$2:$F$996,6,0)-VLOOKUP(C86,'Input - Center points'!$A$2:$F$996,6,0))))*6371,0)),"",ROUND(ACOS(COS(RADIANS(90-VLOOKUP(B86,'Input - Center points'!$A$2:$F$996,5,0)))*COS(RADIANS(90-VLOOKUP(C86,'Input - Center points'!$A$2:$F$996,5,0)))+SIN(RADIANS(90-VLOOKUP(B86,'Input - Center points'!$A$2:$F$996,5,0)))*SIN(RADIANS(90-VLOOKUP(C86,'Input - Center points'!$A$2:$F$996,5,0)))*COS(RADIANS(VLOOKUP(B86,'Input - Center points'!$A$2:$F$996,6,0)-VLOOKUP(C86,'Input - Center points'!$A$2:$F$996,6,0))))*6371,0))</f>
        <v>675</v>
      </c>
      <c r="E86" s="19" t="str">
        <f>if(isna(if(vlookup(A86,'Input - Config'!$A$3:$D$1006,4,0)="Yes","Subsea",if(D86&gt;'Input - Config'!$H$10,"HVDC","HVAC"))),"",if(vlookup(A86,'Input - Config'!$A$3:$D$1006,4,0)="Yes","Subsea",if(D86&gt;'Input - Config'!$H$10,"HVDC","HVAC")))</f>
        <v>HVDC</v>
      </c>
      <c r="F86" s="19">
        <f>iferror((hlookup(E86,'Input - Config'!$H$2:$J$7,2,0)*D86)+(hlookup(E86,'Input - Config'!$H$2:$J$7,3,0)*2),"")</f>
        <v>458024</v>
      </c>
      <c r="G86" s="19">
        <f>if(isna(hlookup(E86,'Input - Config'!$H$2:$J$7,6,0)*'Input - Config'!$H$9%*F86+F86),"",hlookup(E86,'Input - Config'!$H$2:$J$7,6,0)*'Input - Config'!$H$9%*F86+F86)</f>
        <v>1099257.6</v>
      </c>
      <c r="H86" s="19">
        <f>if(isna(ROUND((hlookup(E86,'Input - Config'!$H$2:$J$7,4,0)/10000*D86)+(hlookup(E86,'Input - Config'!$H$2:$J$7,5,0)/100),3)),"",ROUND((hlookup(E86,'Input - Config'!$H$2:$J$7,4,0)/10000*D86)+(hlookup(E86,'Input - Config'!$H$2:$J$7,5,0)/100),3))</f>
        <v>0.037</v>
      </c>
    </row>
    <row r="87">
      <c r="A87" s="53" t="str">
        <f>'Input - Config'!A88</f>
        <v>TRNBLRXXRUSNW</v>
      </c>
      <c r="B87" s="19" t="str">
        <f>if(isna(vlookup(A87,'Input - Config'!$A$3:$C$1006,2,0)),"",vlookup(A87,'Input - Config'!$A$3:$C$1006,2,0))</f>
        <v>BLR</v>
      </c>
      <c r="C87" s="19" t="str">
        <f>if(isna(vlookup(A87,'Input - Config'!$A$3:$C$1006,3,0)),"",vlookup(A87,'Input - Config'!$A$3:$C$1006,3,0))</f>
        <v>RUSNW</v>
      </c>
      <c r="D87" s="42">
        <f>if(isna(ROUND(ACOS(COS(RADIANS(90-VLOOKUP(B87,'Input - Center points'!$A$2:$F$996,5,0)))*COS(RADIANS(90-VLOOKUP(C87,'Input - Center points'!$A$2:$F$996,5,0)))+SIN(RADIANS(90-VLOOKUP(B87,'Input - Center points'!$A$2:$F$996,5,0)))*SIN(RADIANS(90-VLOOKUP(C87,'Input - Center points'!$A$2:$F$996,5,0)))*COS(RADIANS(VLOOKUP(B87,'Input - Center points'!$A$2:$F$996,6,0)-VLOOKUP(C87,'Input - Center points'!$A$2:$F$996,6,0))))*6371,0)),"",ROUND(ACOS(COS(RADIANS(90-VLOOKUP(B87,'Input - Center points'!$A$2:$F$996,5,0)))*COS(RADIANS(90-VLOOKUP(C87,'Input - Center points'!$A$2:$F$996,5,0)))+SIN(RADIANS(90-VLOOKUP(B87,'Input - Center points'!$A$2:$F$996,5,0)))*SIN(RADIANS(90-VLOOKUP(C87,'Input - Center points'!$A$2:$F$996,5,0)))*COS(RADIANS(VLOOKUP(B87,'Input - Center points'!$A$2:$F$996,6,0)-VLOOKUP(C87,'Input - Center points'!$A$2:$F$996,6,0))))*6371,0))</f>
        <v>693</v>
      </c>
      <c r="E87" s="19" t="str">
        <f>if(isna(if(vlookup(A87,'Input - Config'!$A$3:$D$1006,4,0)="Yes","Subsea",if(D87&gt;'Input - Config'!$H$10,"HVDC","HVAC"))),"",if(vlookup(A87,'Input - Config'!$A$3:$D$1006,4,0)="Yes","Subsea",if(D87&gt;'Input - Config'!$H$10,"HVDC","HVAC")))</f>
        <v>HVDC</v>
      </c>
      <c r="F87" s="19">
        <f>iferror((hlookup(E87,'Input - Config'!$H$2:$J$7,2,0)*D87)+(hlookup(E87,'Input - Config'!$H$2:$J$7,3,0)*2),"")</f>
        <v>462304.4</v>
      </c>
      <c r="G87" s="19">
        <f>if(isna(hlookup(E87,'Input - Config'!$H$2:$J$7,6,0)*'Input - Config'!$H$9%*F87+F87),"",hlookup(E87,'Input - Config'!$H$2:$J$7,6,0)*'Input - Config'!$H$9%*F87+F87)</f>
        <v>1109530.56</v>
      </c>
      <c r="H87" s="19">
        <f>if(isna(ROUND((hlookup(E87,'Input - Config'!$H$2:$J$7,4,0)/10000*D87)+(hlookup(E87,'Input - Config'!$H$2:$J$7,5,0)/100),3)),"",ROUND((hlookup(E87,'Input - Config'!$H$2:$J$7,4,0)/10000*D87)+(hlookup(E87,'Input - Config'!$H$2:$J$7,5,0)/100),3))</f>
        <v>0.037</v>
      </c>
    </row>
    <row r="88">
      <c r="A88" s="53" t="str">
        <f>'Input - Config'!A89</f>
        <v>TRNBLRXXUKRXX</v>
      </c>
      <c r="B88" s="19" t="str">
        <f>if(isna(vlookup(A88,'Input - Config'!$A$3:$C$1006,2,0)),"",vlookup(A88,'Input - Config'!$A$3:$C$1006,2,0))</f>
        <v>BLR</v>
      </c>
      <c r="C88" s="19" t="str">
        <f>if(isna(vlookup(A88,'Input - Config'!$A$3:$C$1006,3,0)),"",vlookup(A88,'Input - Config'!$A$3:$C$1006,3,0))</f>
        <v>UKR</v>
      </c>
      <c r="D88" s="42">
        <f>if(isna(ROUND(ACOS(COS(RADIANS(90-VLOOKUP(B88,'Input - Center points'!$A$2:$F$996,5,0)))*COS(RADIANS(90-VLOOKUP(C88,'Input - Center points'!$A$2:$F$996,5,0)))+SIN(RADIANS(90-VLOOKUP(B88,'Input - Center points'!$A$2:$F$996,5,0)))*SIN(RADIANS(90-VLOOKUP(C88,'Input - Center points'!$A$2:$F$996,5,0)))*COS(RADIANS(VLOOKUP(B88,'Input - Center points'!$A$2:$F$996,6,0)-VLOOKUP(C88,'Input - Center points'!$A$2:$F$996,6,0))))*6371,0)),"",ROUND(ACOS(COS(RADIANS(90-VLOOKUP(B88,'Input - Center points'!$A$2:$F$996,5,0)))*COS(RADIANS(90-VLOOKUP(C88,'Input - Center points'!$A$2:$F$996,5,0)))+SIN(RADIANS(90-VLOOKUP(B88,'Input - Center points'!$A$2:$F$996,5,0)))*SIN(RADIANS(90-VLOOKUP(C88,'Input - Center points'!$A$2:$F$996,5,0)))*COS(RADIANS(VLOOKUP(B88,'Input - Center points'!$A$2:$F$996,6,0)-VLOOKUP(C88,'Input - Center points'!$A$2:$F$996,6,0))))*6371,0))</f>
        <v>433</v>
      </c>
      <c r="E88" s="19" t="str">
        <f>if(isna(if(vlookup(A88,'Input - Config'!$A$3:$D$1006,4,0)="Yes","Subsea",if(D88&gt;'Input - Config'!$H$10,"HVDC","HVAC"))),"",if(vlookup(A88,'Input - Config'!$A$3:$D$1006,4,0)="Yes","Subsea",if(D88&gt;'Input - Config'!$H$10,"HVDC","HVAC")))</f>
        <v>HVDC</v>
      </c>
      <c r="F88" s="19">
        <f>iferror((hlookup(E88,'Input - Config'!$H$2:$J$7,2,0)*D88)+(hlookup(E88,'Input - Config'!$H$2:$J$7,3,0)*2),"")</f>
        <v>400476.4</v>
      </c>
      <c r="G88" s="19">
        <f>if(isna(hlookup(E88,'Input - Config'!$H$2:$J$7,6,0)*'Input - Config'!$H$9%*F88+F88),"",hlookup(E88,'Input - Config'!$H$2:$J$7,6,0)*'Input - Config'!$H$9%*F88+F88)</f>
        <v>961143.36</v>
      </c>
      <c r="H88" s="19">
        <f>if(isna(ROUND((hlookup(E88,'Input - Config'!$H$2:$J$7,4,0)/10000*D88)+(hlookup(E88,'Input - Config'!$H$2:$J$7,5,0)/100),3)),"",ROUND((hlookup(E88,'Input - Config'!$H$2:$J$7,4,0)/10000*D88)+(hlookup(E88,'Input - Config'!$H$2:$J$7,5,0)/100),3))</f>
        <v>0.028</v>
      </c>
    </row>
    <row r="89">
      <c r="A89" s="53" t="str">
        <f>'Input - Config'!A90</f>
        <v>TRNBLZXXGTMXX</v>
      </c>
      <c r="B89" s="19" t="str">
        <f>if(isna(vlookup(A89,'Input - Config'!$A$3:$C$1006,2,0)),"",vlookup(A89,'Input - Config'!$A$3:$C$1006,2,0))</f>
        <v>BLZ</v>
      </c>
      <c r="C89" s="19" t="str">
        <f>if(isna(vlookup(A89,'Input - Config'!$A$3:$C$1006,3,0)),"",vlookup(A89,'Input - Config'!$A$3:$C$1006,3,0))</f>
        <v>GTM</v>
      </c>
      <c r="D89" s="42">
        <f>if(isna(ROUND(ACOS(COS(RADIANS(90-VLOOKUP(B89,'Input - Center points'!$A$2:$F$996,5,0)))*COS(RADIANS(90-VLOOKUP(C89,'Input - Center points'!$A$2:$F$996,5,0)))+SIN(RADIANS(90-VLOOKUP(B89,'Input - Center points'!$A$2:$F$996,5,0)))*SIN(RADIANS(90-VLOOKUP(C89,'Input - Center points'!$A$2:$F$996,5,0)))*COS(RADIANS(VLOOKUP(B89,'Input - Center points'!$A$2:$F$996,6,0)-VLOOKUP(C89,'Input - Center points'!$A$2:$F$996,6,0))))*6371,0)),"",ROUND(ACOS(COS(RADIANS(90-VLOOKUP(B89,'Input - Center points'!$A$2:$F$996,5,0)))*COS(RADIANS(90-VLOOKUP(C89,'Input - Center points'!$A$2:$F$996,5,0)))+SIN(RADIANS(90-VLOOKUP(B89,'Input - Center points'!$A$2:$F$996,5,0)))*SIN(RADIANS(90-VLOOKUP(C89,'Input - Center points'!$A$2:$F$996,5,0)))*COS(RADIANS(VLOOKUP(B89,'Input - Center points'!$A$2:$F$996,6,0)-VLOOKUP(C89,'Input - Center points'!$A$2:$F$996,6,0))))*6371,0))</f>
        <v>407</v>
      </c>
      <c r="E89" s="19" t="str">
        <f>if(isna(if(vlookup(A89,'Input - Config'!$A$3:$D$1006,4,0)="Yes","Subsea",if(D89&gt;'Input - Config'!$H$10,"HVDC","HVAC"))),"",if(vlookup(A89,'Input - Config'!$A$3:$D$1006,4,0)="Yes","Subsea",if(D89&gt;'Input - Config'!$H$10,"HVDC","HVAC")))</f>
        <v>HVDC</v>
      </c>
      <c r="F89" s="19">
        <f>iferror((hlookup(E89,'Input - Config'!$H$2:$J$7,2,0)*D89)+(hlookup(E89,'Input - Config'!$H$2:$J$7,3,0)*2),"")</f>
        <v>394293.6</v>
      </c>
      <c r="G89" s="19">
        <f>if(isna(hlookup(E89,'Input - Config'!$H$2:$J$7,6,0)*'Input - Config'!$H$9%*F89+F89),"",hlookup(E89,'Input - Config'!$H$2:$J$7,6,0)*'Input - Config'!$H$9%*F89+F89)</f>
        <v>946304.64</v>
      </c>
      <c r="H89" s="19">
        <f>if(isna(ROUND((hlookup(E89,'Input - Config'!$H$2:$J$7,4,0)/10000*D89)+(hlookup(E89,'Input - Config'!$H$2:$J$7,5,0)/100),3)),"",ROUND((hlookup(E89,'Input - Config'!$H$2:$J$7,4,0)/10000*D89)+(hlookup(E89,'Input - Config'!$H$2:$J$7,5,0)/100),3))</f>
        <v>0.027</v>
      </c>
    </row>
    <row r="90">
      <c r="A90" s="53" t="str">
        <f>'Input - Config'!A91</f>
        <v>TRNBLZXXMEXXX</v>
      </c>
      <c r="B90" s="19" t="str">
        <f>if(isna(vlookup(A90,'Input - Config'!$A$3:$C$1006,2,0)),"",vlookup(A90,'Input - Config'!$A$3:$C$1006,2,0))</f>
        <v>BLZ</v>
      </c>
      <c r="C90" s="19" t="str">
        <f>if(isna(vlookup(A90,'Input - Config'!$A$3:$C$1006,3,0)),"",vlookup(A90,'Input - Config'!$A$3:$C$1006,3,0))</f>
        <v>MEX</v>
      </c>
      <c r="D90" s="42">
        <f>if(isna(ROUND(ACOS(COS(RADIANS(90-VLOOKUP(B90,'Input - Center points'!$A$2:$F$996,5,0)))*COS(RADIANS(90-VLOOKUP(C90,'Input - Center points'!$A$2:$F$996,5,0)))+SIN(RADIANS(90-VLOOKUP(B90,'Input - Center points'!$A$2:$F$996,5,0)))*SIN(RADIANS(90-VLOOKUP(C90,'Input - Center points'!$A$2:$F$996,5,0)))*COS(RADIANS(VLOOKUP(B90,'Input - Center points'!$A$2:$F$996,6,0)-VLOOKUP(C90,'Input - Center points'!$A$2:$F$996,6,0))))*6371,0)),"",ROUND(ACOS(COS(RADIANS(90-VLOOKUP(B90,'Input - Center points'!$A$2:$F$996,5,0)))*COS(RADIANS(90-VLOOKUP(C90,'Input - Center points'!$A$2:$F$996,5,0)))+SIN(RADIANS(90-VLOOKUP(B90,'Input - Center points'!$A$2:$F$996,5,0)))*SIN(RADIANS(90-VLOOKUP(C90,'Input - Center points'!$A$2:$F$996,5,0)))*COS(RADIANS(VLOOKUP(B90,'Input - Center points'!$A$2:$F$996,6,0)-VLOOKUP(C90,'Input - Center points'!$A$2:$F$996,6,0))))*6371,0))</f>
        <v>1174</v>
      </c>
      <c r="E90" s="19" t="str">
        <f>if(isna(if(vlookup(A90,'Input - Config'!$A$3:$D$1006,4,0)="Yes","Subsea",if(D90&gt;'Input - Config'!$H$10,"HVDC","HVAC"))),"",if(vlookup(A90,'Input - Config'!$A$3:$D$1006,4,0)="Yes","Subsea",if(D90&gt;'Input - Config'!$H$10,"HVDC","HVAC")))</f>
        <v>HVDC</v>
      </c>
      <c r="F90" s="19">
        <f>iferror((hlookup(E90,'Input - Config'!$H$2:$J$7,2,0)*D90)+(hlookup(E90,'Input - Config'!$H$2:$J$7,3,0)*2),"")</f>
        <v>576686.2</v>
      </c>
      <c r="G90" s="19">
        <f>if(isna(hlookup(E90,'Input - Config'!$H$2:$J$7,6,0)*'Input - Config'!$H$9%*F90+F90),"",hlookup(E90,'Input - Config'!$H$2:$J$7,6,0)*'Input - Config'!$H$9%*F90+F90)</f>
        <v>1384046.88</v>
      </c>
      <c r="H90" s="19">
        <f>if(isna(ROUND((hlookup(E90,'Input - Config'!$H$2:$J$7,4,0)/10000*D90)+(hlookup(E90,'Input - Config'!$H$2:$J$7,5,0)/100),3)),"",ROUND((hlookup(E90,'Input - Config'!$H$2:$J$7,4,0)/10000*D90)+(hlookup(E90,'Input - Config'!$H$2:$J$7,5,0)/100),3))</f>
        <v>0.054</v>
      </c>
    </row>
    <row r="91">
      <c r="A91" s="53" t="str">
        <f>'Input - Config'!A92</f>
        <v>TRNBOLXXBRACW</v>
      </c>
      <c r="B91" s="19" t="str">
        <f>if(isna(vlookup(A91,'Input - Config'!$A$3:$C$1006,2,0)),"",vlookup(A91,'Input - Config'!$A$3:$C$1006,2,0))</f>
        <v>BOL</v>
      </c>
      <c r="C91" s="19" t="str">
        <f>if(isna(vlookup(A91,'Input - Config'!$A$3:$C$1006,3,0)),"",vlookup(A91,'Input - Config'!$A$3:$C$1006,3,0))</f>
        <v>BRACW</v>
      </c>
      <c r="D91" s="42">
        <f>if(isna(ROUND(ACOS(COS(RADIANS(90-VLOOKUP(B91,'Input - Center points'!$A$2:$F$996,5,0)))*COS(RADIANS(90-VLOOKUP(C91,'Input - Center points'!$A$2:$F$996,5,0)))+SIN(RADIANS(90-VLOOKUP(B91,'Input - Center points'!$A$2:$F$996,5,0)))*SIN(RADIANS(90-VLOOKUP(C91,'Input - Center points'!$A$2:$F$996,5,0)))*COS(RADIANS(VLOOKUP(B91,'Input - Center points'!$A$2:$F$996,6,0)-VLOOKUP(C91,'Input - Center points'!$A$2:$F$996,6,0))))*6371,0)),"",ROUND(ACOS(COS(RADIANS(90-VLOOKUP(B91,'Input - Center points'!$A$2:$F$996,5,0)))*COS(RADIANS(90-VLOOKUP(C91,'Input - Center points'!$A$2:$F$996,5,0)))+SIN(RADIANS(90-VLOOKUP(B91,'Input - Center points'!$A$2:$F$996,5,0)))*SIN(RADIANS(90-VLOOKUP(C91,'Input - Center points'!$A$2:$F$996,5,0)))*COS(RADIANS(VLOOKUP(B91,'Input - Center points'!$A$2:$F$996,6,0)-VLOOKUP(C91,'Input - Center points'!$A$2:$F$996,6,0))))*6371,0))</f>
        <v>1645</v>
      </c>
      <c r="E91" s="19" t="str">
        <f>if(isna(if(vlookup(A91,'Input - Config'!$A$3:$D$1006,4,0)="Yes","Subsea",if(D91&gt;'Input - Config'!$H$10,"HVDC","HVAC"))),"",if(vlookup(A91,'Input - Config'!$A$3:$D$1006,4,0)="Yes","Subsea",if(D91&gt;'Input - Config'!$H$10,"HVDC","HVAC")))</f>
        <v>HVDC</v>
      </c>
      <c r="F91" s="19">
        <f>iferror((hlookup(E91,'Input - Config'!$H$2:$J$7,2,0)*D91)+(hlookup(E91,'Input - Config'!$H$2:$J$7,3,0)*2),"")</f>
        <v>688690</v>
      </c>
      <c r="G91" s="19">
        <f>if(isna(hlookup(E91,'Input - Config'!$H$2:$J$7,6,0)*'Input - Config'!$H$9%*F91+F91),"",hlookup(E91,'Input - Config'!$H$2:$J$7,6,0)*'Input - Config'!$H$9%*F91+F91)</f>
        <v>1652856</v>
      </c>
      <c r="H91" s="19">
        <f>if(isna(ROUND((hlookup(E91,'Input - Config'!$H$2:$J$7,4,0)/10000*D91)+(hlookup(E91,'Input - Config'!$H$2:$J$7,5,0)/100),3)),"",ROUND((hlookup(E91,'Input - Config'!$H$2:$J$7,4,0)/10000*D91)+(hlookup(E91,'Input - Config'!$H$2:$J$7,5,0)/100),3))</f>
        <v>0.071</v>
      </c>
    </row>
    <row r="92">
      <c r="A92" s="53" t="str">
        <f>'Input - Config'!A93</f>
        <v>TRNBOLXXBRAWE</v>
      </c>
      <c r="B92" s="19" t="str">
        <f>if(isna(vlookup(A92,'Input - Config'!$A$3:$C$1006,2,0)),"",vlookup(A92,'Input - Config'!$A$3:$C$1006,2,0))</f>
        <v>BOL</v>
      </c>
      <c r="C92" s="19" t="str">
        <f>if(isna(vlookup(A92,'Input - Config'!$A$3:$C$1006,3,0)),"",vlookup(A92,'Input - Config'!$A$3:$C$1006,3,0))</f>
        <v>BRAWE</v>
      </c>
      <c r="D92" s="42">
        <f>if(isna(ROUND(ACOS(COS(RADIANS(90-VLOOKUP(B92,'Input - Center points'!$A$2:$F$996,5,0)))*COS(RADIANS(90-VLOOKUP(C92,'Input - Center points'!$A$2:$F$996,5,0)))+SIN(RADIANS(90-VLOOKUP(B92,'Input - Center points'!$A$2:$F$996,5,0)))*SIN(RADIANS(90-VLOOKUP(C92,'Input - Center points'!$A$2:$F$996,5,0)))*COS(RADIANS(VLOOKUP(B92,'Input - Center points'!$A$2:$F$996,6,0)-VLOOKUP(C92,'Input - Center points'!$A$2:$F$996,6,0))))*6371,0)),"",ROUND(ACOS(COS(RADIANS(90-VLOOKUP(B92,'Input - Center points'!$A$2:$F$996,5,0)))*COS(RADIANS(90-VLOOKUP(C92,'Input - Center points'!$A$2:$F$996,5,0)))+SIN(RADIANS(90-VLOOKUP(B92,'Input - Center points'!$A$2:$F$996,5,0)))*SIN(RADIANS(90-VLOOKUP(C92,'Input - Center points'!$A$2:$F$996,5,0)))*COS(RADIANS(VLOOKUP(B92,'Input - Center points'!$A$2:$F$996,6,0)-VLOOKUP(C92,'Input - Center points'!$A$2:$F$996,6,0))))*6371,0))</f>
        <v>1007</v>
      </c>
      <c r="E92" s="19" t="str">
        <f>if(isna(if(vlookup(A92,'Input - Config'!$A$3:$D$1006,4,0)="Yes","Subsea",if(D92&gt;'Input - Config'!$H$10,"HVDC","HVAC"))),"",if(vlookup(A92,'Input - Config'!$A$3:$D$1006,4,0)="Yes","Subsea",if(D92&gt;'Input - Config'!$H$10,"HVDC","HVAC")))</f>
        <v>HVDC</v>
      </c>
      <c r="F92" s="19">
        <f>iferror((hlookup(E92,'Input - Config'!$H$2:$J$7,2,0)*D92)+(hlookup(E92,'Input - Config'!$H$2:$J$7,3,0)*2),"")</f>
        <v>536973.6</v>
      </c>
      <c r="G92" s="19">
        <f>if(isna(hlookup(E92,'Input - Config'!$H$2:$J$7,6,0)*'Input - Config'!$H$9%*F92+F92),"",hlookup(E92,'Input - Config'!$H$2:$J$7,6,0)*'Input - Config'!$H$9%*F92+F92)</f>
        <v>1288736.64</v>
      </c>
      <c r="H92" s="19">
        <f>if(isna(ROUND((hlookup(E92,'Input - Config'!$H$2:$J$7,4,0)/10000*D92)+(hlookup(E92,'Input - Config'!$H$2:$J$7,5,0)/100),3)),"",ROUND((hlookup(E92,'Input - Config'!$H$2:$J$7,4,0)/10000*D92)+(hlookup(E92,'Input - Config'!$H$2:$J$7,5,0)/100),3))</f>
        <v>0.048</v>
      </c>
    </row>
    <row r="93">
      <c r="A93" s="53" t="str">
        <f>'Input - Config'!A94</f>
        <v>TRNBOLXXCHLXX</v>
      </c>
      <c r="B93" s="19" t="str">
        <f>if(isna(vlookup(A93,'Input - Config'!$A$3:$C$1006,2,0)),"",vlookup(A93,'Input - Config'!$A$3:$C$1006,2,0))</f>
        <v>BOL</v>
      </c>
      <c r="C93" s="19" t="str">
        <f>if(isna(vlookup(A93,'Input - Config'!$A$3:$C$1006,3,0)),"",vlookup(A93,'Input - Config'!$A$3:$C$1006,3,0))</f>
        <v>CHL</v>
      </c>
      <c r="D93" s="42">
        <f>if(isna(ROUND(ACOS(COS(RADIANS(90-VLOOKUP(B93,'Input - Center points'!$A$2:$F$996,5,0)))*COS(RADIANS(90-VLOOKUP(C93,'Input - Center points'!$A$2:$F$996,5,0)))+SIN(RADIANS(90-VLOOKUP(B93,'Input - Center points'!$A$2:$F$996,5,0)))*SIN(RADIANS(90-VLOOKUP(C93,'Input - Center points'!$A$2:$F$996,5,0)))*COS(RADIANS(VLOOKUP(B93,'Input - Center points'!$A$2:$F$996,6,0)-VLOOKUP(C93,'Input - Center points'!$A$2:$F$996,6,0))))*6371,0)),"",ROUND(ACOS(COS(RADIANS(90-VLOOKUP(B93,'Input - Center points'!$A$2:$F$996,5,0)))*COS(RADIANS(90-VLOOKUP(C93,'Input - Center points'!$A$2:$F$996,5,0)))+SIN(RADIANS(90-VLOOKUP(B93,'Input - Center points'!$A$2:$F$996,5,0)))*SIN(RADIANS(90-VLOOKUP(C93,'Input - Center points'!$A$2:$F$996,5,0)))*COS(RADIANS(VLOOKUP(B93,'Input - Center points'!$A$2:$F$996,6,0)-VLOOKUP(C93,'Input - Center points'!$A$2:$F$996,6,0))))*6371,0))</f>
        <v>1892</v>
      </c>
      <c r="E93" s="19" t="str">
        <f>if(isna(if(vlookup(A93,'Input - Config'!$A$3:$D$1006,4,0)="Yes","Subsea",if(D93&gt;'Input - Config'!$H$10,"HVDC","HVAC"))),"",if(vlookup(A93,'Input - Config'!$A$3:$D$1006,4,0)="Yes","Subsea",if(D93&gt;'Input - Config'!$H$10,"HVDC","HVAC")))</f>
        <v>HVDC</v>
      </c>
      <c r="F93" s="19">
        <f>iferror((hlookup(E93,'Input - Config'!$H$2:$J$7,2,0)*D93)+(hlookup(E93,'Input - Config'!$H$2:$J$7,3,0)*2),"")</f>
        <v>747426.6</v>
      </c>
      <c r="G93" s="19">
        <f>if(isna(hlookup(E93,'Input - Config'!$H$2:$J$7,6,0)*'Input - Config'!$H$9%*F93+F93),"",hlookup(E93,'Input - Config'!$H$2:$J$7,6,0)*'Input - Config'!$H$9%*F93+F93)</f>
        <v>1793823.84</v>
      </c>
      <c r="H93" s="19">
        <f>if(isna(ROUND((hlookup(E93,'Input - Config'!$H$2:$J$7,4,0)/10000*D93)+(hlookup(E93,'Input - Config'!$H$2:$J$7,5,0)/100),3)),"",ROUND((hlookup(E93,'Input - Config'!$H$2:$J$7,4,0)/10000*D93)+(hlookup(E93,'Input - Config'!$H$2:$J$7,5,0)/100),3))</f>
        <v>0.079</v>
      </c>
    </row>
    <row r="94">
      <c r="A94" s="53" t="str">
        <f>'Input - Config'!A95</f>
        <v>TRNBOLXXPERXX</v>
      </c>
      <c r="B94" s="19" t="str">
        <f>if(isna(vlookup(A94,'Input - Config'!$A$3:$C$1006,2,0)),"",vlookup(A94,'Input - Config'!$A$3:$C$1006,2,0))</f>
        <v>BOL</v>
      </c>
      <c r="C94" s="19" t="str">
        <f>if(isna(vlookup(A94,'Input - Config'!$A$3:$C$1006,3,0)),"",vlookup(A94,'Input - Config'!$A$3:$C$1006,3,0))</f>
        <v>PER</v>
      </c>
      <c r="D94" s="42">
        <f>if(isna(ROUND(ACOS(COS(RADIANS(90-VLOOKUP(B94,'Input - Center points'!$A$2:$F$996,5,0)))*COS(RADIANS(90-VLOOKUP(C94,'Input - Center points'!$A$2:$F$996,5,0)))+SIN(RADIANS(90-VLOOKUP(B94,'Input - Center points'!$A$2:$F$996,5,0)))*SIN(RADIANS(90-VLOOKUP(C94,'Input - Center points'!$A$2:$F$996,5,0)))*COS(RADIANS(VLOOKUP(B94,'Input - Center points'!$A$2:$F$996,6,0)-VLOOKUP(C94,'Input - Center points'!$A$2:$F$996,6,0))))*6371,0)),"",ROUND(ACOS(COS(RADIANS(90-VLOOKUP(B94,'Input - Center points'!$A$2:$F$996,5,0)))*COS(RADIANS(90-VLOOKUP(C94,'Input - Center points'!$A$2:$F$996,5,0)))+SIN(RADIANS(90-VLOOKUP(B94,'Input - Center points'!$A$2:$F$996,5,0)))*SIN(RADIANS(90-VLOOKUP(C94,'Input - Center points'!$A$2:$F$996,5,0)))*COS(RADIANS(VLOOKUP(B94,'Input - Center points'!$A$2:$F$996,6,0)-VLOOKUP(C94,'Input - Center points'!$A$2:$F$996,6,0))))*6371,0))</f>
        <v>1617</v>
      </c>
      <c r="E94" s="19" t="str">
        <f>if(isna(if(vlookup(A94,'Input - Config'!$A$3:$D$1006,4,0)="Yes","Subsea",if(D94&gt;'Input - Config'!$H$10,"HVDC","HVAC"))),"",if(vlookup(A94,'Input - Config'!$A$3:$D$1006,4,0)="Yes","Subsea",if(D94&gt;'Input - Config'!$H$10,"HVDC","HVAC")))</f>
        <v>HVDC</v>
      </c>
      <c r="F94" s="19">
        <f>iferror((hlookup(E94,'Input - Config'!$H$2:$J$7,2,0)*D94)+(hlookup(E94,'Input - Config'!$H$2:$J$7,3,0)*2),"")</f>
        <v>682031.6</v>
      </c>
      <c r="G94" s="19">
        <f>if(isna(hlookup(E94,'Input - Config'!$H$2:$J$7,6,0)*'Input - Config'!$H$9%*F94+F94),"",hlookup(E94,'Input - Config'!$H$2:$J$7,6,0)*'Input - Config'!$H$9%*F94+F94)</f>
        <v>1636875.84</v>
      </c>
      <c r="H94" s="19">
        <f>if(isna(ROUND((hlookup(E94,'Input - Config'!$H$2:$J$7,4,0)/10000*D94)+(hlookup(E94,'Input - Config'!$H$2:$J$7,5,0)/100),3)),"",ROUND((hlookup(E94,'Input - Config'!$H$2:$J$7,4,0)/10000*D94)+(hlookup(E94,'Input - Config'!$H$2:$J$7,5,0)/100),3))</f>
        <v>0.07</v>
      </c>
    </row>
    <row r="95">
      <c r="A95" s="53" t="str">
        <f>'Input - Config'!A96</f>
        <v>TRNBOLXXPRYXX</v>
      </c>
      <c r="B95" s="19" t="str">
        <f>if(isna(vlookup(A95,'Input - Config'!$A$3:$C$1006,2,0)),"",vlookup(A95,'Input - Config'!$A$3:$C$1006,2,0))</f>
        <v>BOL</v>
      </c>
      <c r="C95" s="19" t="str">
        <f>if(isna(vlookup(A95,'Input - Config'!$A$3:$C$1006,3,0)),"",vlookup(A95,'Input - Config'!$A$3:$C$1006,3,0))</f>
        <v>PRY</v>
      </c>
      <c r="D95" s="42">
        <f>if(isna(ROUND(ACOS(COS(RADIANS(90-VLOOKUP(B95,'Input - Center points'!$A$2:$F$996,5,0)))*COS(RADIANS(90-VLOOKUP(C95,'Input - Center points'!$A$2:$F$996,5,0)))+SIN(RADIANS(90-VLOOKUP(B95,'Input - Center points'!$A$2:$F$996,5,0)))*SIN(RADIANS(90-VLOOKUP(C95,'Input - Center points'!$A$2:$F$996,5,0)))*COS(RADIANS(VLOOKUP(B95,'Input - Center points'!$A$2:$F$996,6,0)-VLOOKUP(C95,'Input - Center points'!$A$2:$F$996,6,0))))*6371,0)),"",ROUND(ACOS(COS(RADIANS(90-VLOOKUP(B95,'Input - Center points'!$A$2:$F$996,5,0)))*COS(RADIANS(90-VLOOKUP(C95,'Input - Center points'!$A$2:$F$996,5,0)))+SIN(RADIANS(90-VLOOKUP(B95,'Input - Center points'!$A$2:$F$996,5,0)))*SIN(RADIANS(90-VLOOKUP(C95,'Input - Center points'!$A$2:$F$996,5,0)))*COS(RADIANS(VLOOKUP(B95,'Input - Center points'!$A$2:$F$996,6,0)-VLOOKUP(C95,'Input - Center points'!$A$2:$F$996,6,0))))*6371,0))</f>
        <v>1014</v>
      </c>
      <c r="E95" s="19" t="str">
        <f>if(isna(if(vlookup(A95,'Input - Config'!$A$3:$D$1006,4,0)="Yes","Subsea",if(D95&gt;'Input - Config'!$H$10,"HVDC","HVAC"))),"",if(vlookup(A95,'Input - Config'!$A$3:$D$1006,4,0)="Yes","Subsea",if(D95&gt;'Input - Config'!$H$10,"HVDC","HVAC")))</f>
        <v>HVDC</v>
      </c>
      <c r="F95" s="19">
        <f>iferror((hlookup(E95,'Input - Config'!$H$2:$J$7,2,0)*D95)+(hlookup(E95,'Input - Config'!$H$2:$J$7,3,0)*2),"")</f>
        <v>538638.2</v>
      </c>
      <c r="G95" s="19">
        <f>if(isna(hlookup(E95,'Input - Config'!$H$2:$J$7,6,0)*'Input - Config'!$H$9%*F95+F95),"",hlookup(E95,'Input - Config'!$H$2:$J$7,6,0)*'Input - Config'!$H$9%*F95+F95)</f>
        <v>1292731.68</v>
      </c>
      <c r="H95" s="19">
        <f>if(isna(ROUND((hlookup(E95,'Input - Config'!$H$2:$J$7,4,0)/10000*D95)+(hlookup(E95,'Input - Config'!$H$2:$J$7,5,0)/100),3)),"",ROUND((hlookup(E95,'Input - Config'!$H$2:$J$7,4,0)/10000*D95)+(hlookup(E95,'Input - Config'!$H$2:$J$7,5,0)/100),3))</f>
        <v>0.048</v>
      </c>
    </row>
    <row r="96">
      <c r="A96" s="53" t="str">
        <f>'Input - Config'!A97</f>
        <v>TRNBRACNBRACW</v>
      </c>
      <c r="B96" s="19" t="str">
        <f>if(isna(vlookup(A96,'Input - Config'!$A$3:$C$1006,2,0)),"",vlookup(A96,'Input - Config'!$A$3:$C$1006,2,0))</f>
        <v>BRACN</v>
      </c>
      <c r="C96" s="19" t="str">
        <f>if(isna(vlookup(A96,'Input - Config'!$A$3:$C$1006,3,0)),"",vlookup(A96,'Input - Config'!$A$3:$C$1006,3,0))</f>
        <v>BRACW</v>
      </c>
      <c r="D96" s="42">
        <f>if(isna(ROUND(ACOS(COS(RADIANS(90-VLOOKUP(B96,'Input - Center points'!$A$2:$F$996,5,0)))*COS(RADIANS(90-VLOOKUP(C96,'Input - Center points'!$A$2:$F$996,5,0)))+SIN(RADIANS(90-VLOOKUP(B96,'Input - Center points'!$A$2:$F$996,5,0)))*SIN(RADIANS(90-VLOOKUP(C96,'Input - Center points'!$A$2:$F$996,5,0)))*COS(RADIANS(VLOOKUP(B96,'Input - Center points'!$A$2:$F$996,6,0)-VLOOKUP(C96,'Input - Center points'!$A$2:$F$996,6,0))))*6371,0)),"",ROUND(ACOS(COS(RADIANS(90-VLOOKUP(B96,'Input - Center points'!$A$2:$F$996,5,0)))*COS(RADIANS(90-VLOOKUP(C96,'Input - Center points'!$A$2:$F$996,5,0)))+SIN(RADIANS(90-VLOOKUP(B96,'Input - Center points'!$A$2:$F$996,5,0)))*SIN(RADIANS(90-VLOOKUP(C96,'Input - Center points'!$A$2:$F$996,5,0)))*COS(RADIANS(VLOOKUP(B96,'Input - Center points'!$A$2:$F$996,6,0)-VLOOKUP(C96,'Input - Center points'!$A$2:$F$996,6,0))))*6371,0))</f>
        <v>1596</v>
      </c>
      <c r="E96" s="19" t="str">
        <f>if(isna(if(vlookup(A96,'Input - Config'!$A$3:$D$1006,4,0)="Yes","Subsea",if(D96&gt;'Input - Config'!$H$10,"HVDC","HVAC"))),"",if(vlookup(A96,'Input - Config'!$A$3:$D$1006,4,0)="Yes","Subsea",if(D96&gt;'Input - Config'!$H$10,"HVDC","HVAC")))</f>
        <v>HVDC</v>
      </c>
      <c r="F96" s="19">
        <f>iferror((hlookup(E96,'Input - Config'!$H$2:$J$7,2,0)*D96)+(hlookup(E96,'Input - Config'!$H$2:$J$7,3,0)*2),"")</f>
        <v>677037.8</v>
      </c>
      <c r="G96" s="19">
        <f>if(isna(hlookup(E96,'Input - Config'!$H$2:$J$7,6,0)*'Input - Config'!$H$9%*F96+F96),"",hlookup(E96,'Input - Config'!$H$2:$J$7,6,0)*'Input - Config'!$H$9%*F96+F96)</f>
        <v>1624890.72</v>
      </c>
      <c r="H96" s="19">
        <f>if(isna(ROUND((hlookup(E96,'Input - Config'!$H$2:$J$7,4,0)/10000*D96)+(hlookup(E96,'Input - Config'!$H$2:$J$7,5,0)/100),3)),"",ROUND((hlookup(E96,'Input - Config'!$H$2:$J$7,4,0)/10000*D96)+(hlookup(E96,'Input - Config'!$H$2:$J$7,5,0)/100),3))</f>
        <v>0.069</v>
      </c>
    </row>
    <row r="97">
      <c r="A97" s="53" t="str">
        <f>'Input - Config'!A98</f>
        <v>TRNBRACNBRANE</v>
      </c>
      <c r="B97" s="19" t="str">
        <f>if(isna(vlookup(A97,'Input - Config'!$A$3:$C$1006,2,0)),"",vlookup(A97,'Input - Config'!$A$3:$C$1006,2,0))</f>
        <v>BRACN</v>
      </c>
      <c r="C97" s="19" t="str">
        <f>if(isna(vlookup(A97,'Input - Config'!$A$3:$C$1006,3,0)),"",vlookup(A97,'Input - Config'!$A$3:$C$1006,3,0))</f>
        <v>BRANE</v>
      </c>
      <c r="D97" s="42">
        <f>if(isna(ROUND(ACOS(COS(RADIANS(90-VLOOKUP(B97,'Input - Center points'!$A$2:$F$996,5,0)))*COS(RADIANS(90-VLOOKUP(C97,'Input - Center points'!$A$2:$F$996,5,0)))+SIN(RADIANS(90-VLOOKUP(B97,'Input - Center points'!$A$2:$F$996,5,0)))*SIN(RADIANS(90-VLOOKUP(C97,'Input - Center points'!$A$2:$F$996,5,0)))*COS(RADIANS(VLOOKUP(B97,'Input - Center points'!$A$2:$F$996,6,0)-VLOOKUP(C97,'Input - Center points'!$A$2:$F$996,6,0))))*6371,0)),"",ROUND(ACOS(COS(RADIANS(90-VLOOKUP(B97,'Input - Center points'!$A$2:$F$996,5,0)))*COS(RADIANS(90-VLOOKUP(C97,'Input - Center points'!$A$2:$F$996,5,0)))+SIN(RADIANS(90-VLOOKUP(B97,'Input - Center points'!$A$2:$F$996,5,0)))*SIN(RADIANS(90-VLOOKUP(C97,'Input - Center points'!$A$2:$F$996,5,0)))*COS(RADIANS(VLOOKUP(B97,'Input - Center points'!$A$2:$F$996,6,0)-VLOOKUP(C97,'Input - Center points'!$A$2:$F$996,6,0))))*6371,0))</f>
        <v>1691</v>
      </c>
      <c r="E97" s="19" t="str">
        <f>if(isna(if(vlookup(A97,'Input - Config'!$A$3:$D$1006,4,0)="Yes","Subsea",if(D97&gt;'Input - Config'!$H$10,"HVDC","HVAC"))),"",if(vlookup(A97,'Input - Config'!$A$3:$D$1006,4,0)="Yes","Subsea",if(D97&gt;'Input - Config'!$H$10,"HVDC","HVAC")))</f>
        <v>HVDC</v>
      </c>
      <c r="F97" s="19">
        <f>iferror((hlookup(E97,'Input - Config'!$H$2:$J$7,2,0)*D97)+(hlookup(E97,'Input - Config'!$H$2:$J$7,3,0)*2),"")</f>
        <v>699628.8</v>
      </c>
      <c r="G97" s="19">
        <f>if(isna(hlookup(E97,'Input - Config'!$H$2:$J$7,6,0)*'Input - Config'!$H$9%*F97+F97),"",hlookup(E97,'Input - Config'!$H$2:$J$7,6,0)*'Input - Config'!$H$9%*F97+F97)</f>
        <v>1679109.12</v>
      </c>
      <c r="H97" s="19">
        <f>if(isna(ROUND((hlookup(E97,'Input - Config'!$H$2:$J$7,4,0)/10000*D97)+(hlookup(E97,'Input - Config'!$H$2:$J$7,5,0)/100),3)),"",ROUND((hlookup(E97,'Input - Config'!$H$2:$J$7,4,0)/10000*D97)+(hlookup(E97,'Input - Config'!$H$2:$J$7,5,0)/100),3))</f>
        <v>0.072</v>
      </c>
    </row>
    <row r="98">
      <c r="A98" s="53" t="str">
        <f>'Input - Config'!A99</f>
        <v>TRNBRACNBRANW</v>
      </c>
      <c r="B98" s="19" t="str">
        <f>if(isna(vlookup(A98,'Input - Config'!$A$3:$C$1006,2,0)),"",vlookup(A98,'Input - Config'!$A$3:$C$1006,2,0))</f>
        <v>BRACN</v>
      </c>
      <c r="C98" s="19" t="str">
        <f>if(isna(vlookup(A98,'Input - Config'!$A$3:$C$1006,3,0)),"",vlookup(A98,'Input - Config'!$A$3:$C$1006,3,0))</f>
        <v>BRANW</v>
      </c>
      <c r="D98" s="42">
        <f>if(isna(ROUND(ACOS(COS(RADIANS(90-VLOOKUP(B98,'Input - Center points'!$A$2:$F$996,5,0)))*COS(RADIANS(90-VLOOKUP(C98,'Input - Center points'!$A$2:$F$996,5,0)))+SIN(RADIANS(90-VLOOKUP(B98,'Input - Center points'!$A$2:$F$996,5,0)))*SIN(RADIANS(90-VLOOKUP(C98,'Input - Center points'!$A$2:$F$996,5,0)))*COS(RADIANS(VLOOKUP(B98,'Input - Center points'!$A$2:$F$996,6,0)-VLOOKUP(C98,'Input - Center points'!$A$2:$F$996,6,0))))*6371,0)),"",ROUND(ACOS(COS(RADIANS(90-VLOOKUP(B98,'Input - Center points'!$A$2:$F$996,5,0)))*COS(RADIANS(90-VLOOKUP(C98,'Input - Center points'!$A$2:$F$996,5,0)))+SIN(RADIANS(90-VLOOKUP(B98,'Input - Center points'!$A$2:$F$996,5,0)))*SIN(RADIANS(90-VLOOKUP(C98,'Input - Center points'!$A$2:$F$996,5,0)))*COS(RADIANS(VLOOKUP(B98,'Input - Center points'!$A$2:$F$996,6,0)-VLOOKUP(C98,'Input - Center points'!$A$2:$F$996,6,0))))*6371,0))</f>
        <v>1292</v>
      </c>
      <c r="E98" s="19" t="str">
        <f>if(isna(if(vlookup(A98,'Input - Config'!$A$3:$D$1006,4,0)="Yes","Subsea",if(D98&gt;'Input - Config'!$H$10,"HVDC","HVAC"))),"",if(vlookup(A98,'Input - Config'!$A$3:$D$1006,4,0)="Yes","Subsea",if(D98&gt;'Input - Config'!$H$10,"HVDC","HVAC")))</f>
        <v>HVDC</v>
      </c>
      <c r="F98" s="19">
        <f>iferror((hlookup(E98,'Input - Config'!$H$2:$J$7,2,0)*D98)+(hlookup(E98,'Input - Config'!$H$2:$J$7,3,0)*2),"")</f>
        <v>604746.6</v>
      </c>
      <c r="G98" s="19">
        <f>if(isna(hlookup(E98,'Input - Config'!$H$2:$J$7,6,0)*'Input - Config'!$H$9%*F98+F98),"",hlookup(E98,'Input - Config'!$H$2:$J$7,6,0)*'Input - Config'!$H$9%*F98+F98)</f>
        <v>1451391.84</v>
      </c>
      <c r="H98" s="19">
        <f>if(isna(ROUND((hlookup(E98,'Input - Config'!$H$2:$J$7,4,0)/10000*D98)+(hlookup(E98,'Input - Config'!$H$2:$J$7,5,0)/100),3)),"",ROUND((hlookup(E98,'Input - Config'!$H$2:$J$7,4,0)/10000*D98)+(hlookup(E98,'Input - Config'!$H$2:$J$7,5,0)/100),3))</f>
        <v>0.058</v>
      </c>
    </row>
    <row r="99">
      <c r="A99" s="53" t="str">
        <f>'Input - Config'!A100</f>
        <v>TRNBRACNBRASE</v>
      </c>
      <c r="B99" s="19" t="str">
        <f>if(isna(vlookup(A99,'Input - Config'!$A$3:$C$1006,2,0)),"",vlookup(A99,'Input - Config'!$A$3:$C$1006,2,0))</f>
        <v>BRACN</v>
      </c>
      <c r="C99" s="19" t="str">
        <f>if(isna(vlookup(A99,'Input - Config'!$A$3:$C$1006,3,0)),"",vlookup(A99,'Input - Config'!$A$3:$C$1006,3,0))</f>
        <v>BRASE</v>
      </c>
      <c r="D99" s="42">
        <f>if(isna(ROUND(ACOS(COS(RADIANS(90-VLOOKUP(B99,'Input - Center points'!$A$2:$F$996,5,0)))*COS(RADIANS(90-VLOOKUP(C99,'Input - Center points'!$A$2:$F$996,5,0)))+SIN(RADIANS(90-VLOOKUP(B99,'Input - Center points'!$A$2:$F$996,5,0)))*SIN(RADIANS(90-VLOOKUP(C99,'Input - Center points'!$A$2:$F$996,5,0)))*COS(RADIANS(VLOOKUP(B99,'Input - Center points'!$A$2:$F$996,6,0)-VLOOKUP(C99,'Input - Center points'!$A$2:$F$996,6,0))))*6371,0)),"",ROUND(ACOS(COS(RADIANS(90-VLOOKUP(B99,'Input - Center points'!$A$2:$F$996,5,0)))*COS(RADIANS(90-VLOOKUP(C99,'Input - Center points'!$A$2:$F$996,5,0)))+SIN(RADIANS(90-VLOOKUP(B99,'Input - Center points'!$A$2:$F$996,5,0)))*SIN(RADIANS(90-VLOOKUP(C99,'Input - Center points'!$A$2:$F$996,5,0)))*COS(RADIANS(VLOOKUP(B99,'Input - Center points'!$A$2:$F$996,6,0)-VLOOKUP(C99,'Input - Center points'!$A$2:$F$996,6,0))))*6371,0))</f>
        <v>2465</v>
      </c>
      <c r="E99" s="19" t="str">
        <f>if(isna(if(vlookup(A99,'Input - Config'!$A$3:$D$1006,4,0)="Yes","Subsea",if(D99&gt;'Input - Config'!$H$10,"HVDC","HVAC"))),"",if(vlookup(A99,'Input - Config'!$A$3:$D$1006,4,0)="Yes","Subsea",if(D99&gt;'Input - Config'!$H$10,"HVDC","HVAC")))</f>
        <v>HVDC</v>
      </c>
      <c r="F99" s="19">
        <f>iferror((hlookup(E99,'Input - Config'!$H$2:$J$7,2,0)*D99)+(hlookup(E99,'Input - Config'!$H$2:$J$7,3,0)*2),"")</f>
        <v>883686</v>
      </c>
      <c r="G99" s="19">
        <f>if(isna(hlookup(E99,'Input - Config'!$H$2:$J$7,6,0)*'Input - Config'!$H$9%*F99+F99),"",hlookup(E99,'Input - Config'!$H$2:$J$7,6,0)*'Input - Config'!$H$9%*F99+F99)</f>
        <v>2120846.4</v>
      </c>
      <c r="H99" s="19">
        <f>if(isna(ROUND((hlookup(E99,'Input - Config'!$H$2:$J$7,4,0)/10000*D99)+(hlookup(E99,'Input - Config'!$H$2:$J$7,5,0)/100),3)),"",ROUND((hlookup(E99,'Input - Config'!$H$2:$J$7,4,0)/10000*D99)+(hlookup(E99,'Input - Config'!$H$2:$J$7,5,0)/100),3))</f>
        <v>0.099</v>
      </c>
    </row>
    <row r="100">
      <c r="A100" s="53" t="str">
        <f>'Input - Config'!A101</f>
        <v>TRNBRACNGUYXX</v>
      </c>
      <c r="B100" s="19" t="str">
        <f>if(isna(vlookup(A100,'Input - Config'!$A$3:$C$1006,2,0)),"",vlookup(A100,'Input - Config'!$A$3:$C$1006,2,0))</f>
        <v>BRACN</v>
      </c>
      <c r="C100" s="19" t="str">
        <f>if(isna(vlookup(A100,'Input - Config'!$A$3:$C$1006,3,0)),"",vlookup(A100,'Input - Config'!$A$3:$C$1006,3,0))</f>
        <v>GUY</v>
      </c>
      <c r="D100" s="42">
        <f>if(isna(ROUND(ACOS(COS(RADIANS(90-VLOOKUP(B100,'Input - Center points'!$A$2:$F$996,5,0)))*COS(RADIANS(90-VLOOKUP(C100,'Input - Center points'!$A$2:$F$996,5,0)))+SIN(RADIANS(90-VLOOKUP(B100,'Input - Center points'!$A$2:$F$996,5,0)))*SIN(RADIANS(90-VLOOKUP(C100,'Input - Center points'!$A$2:$F$996,5,0)))*COS(RADIANS(VLOOKUP(B100,'Input - Center points'!$A$2:$F$996,6,0)-VLOOKUP(C100,'Input - Center points'!$A$2:$F$996,6,0))))*6371,0)),"",ROUND(ACOS(COS(RADIANS(90-VLOOKUP(B100,'Input - Center points'!$A$2:$F$996,5,0)))*COS(RADIANS(90-VLOOKUP(C100,'Input - Center points'!$A$2:$F$996,5,0)))+SIN(RADIANS(90-VLOOKUP(B100,'Input - Center points'!$A$2:$F$996,5,0)))*SIN(RADIANS(90-VLOOKUP(C100,'Input - Center points'!$A$2:$F$996,5,0)))*COS(RADIANS(VLOOKUP(B100,'Input - Center points'!$A$2:$F$996,6,0)-VLOOKUP(C100,'Input - Center points'!$A$2:$F$996,6,0))))*6371,0))</f>
        <v>1411</v>
      </c>
      <c r="E100" s="19" t="str">
        <f>if(isna(if(vlookup(A100,'Input - Config'!$A$3:$D$1006,4,0)="Yes","Subsea",if(D100&gt;'Input - Config'!$H$10,"HVDC","HVAC"))),"",if(vlookup(A100,'Input - Config'!$A$3:$D$1006,4,0)="Yes","Subsea",if(D100&gt;'Input - Config'!$H$10,"HVDC","HVAC")))</f>
        <v>HVDC</v>
      </c>
      <c r="F100" s="19">
        <f>iferror((hlookup(E100,'Input - Config'!$H$2:$J$7,2,0)*D100)+(hlookup(E100,'Input - Config'!$H$2:$J$7,3,0)*2),"")</f>
        <v>633044.8</v>
      </c>
      <c r="G100" s="19">
        <f>if(isna(hlookup(E100,'Input - Config'!$H$2:$J$7,6,0)*'Input - Config'!$H$9%*F100+F100),"",hlookup(E100,'Input - Config'!$H$2:$J$7,6,0)*'Input - Config'!$H$9%*F100+F100)</f>
        <v>1519307.52</v>
      </c>
      <c r="H100" s="19">
        <f>if(isna(ROUND((hlookup(E100,'Input - Config'!$H$2:$J$7,4,0)/10000*D100)+(hlookup(E100,'Input - Config'!$H$2:$J$7,5,0)/100),3)),"",ROUND((hlookup(E100,'Input - Config'!$H$2:$J$7,4,0)/10000*D100)+(hlookup(E100,'Input - Config'!$H$2:$J$7,5,0)/100),3))</f>
        <v>0.062</v>
      </c>
    </row>
    <row r="101">
      <c r="A101" s="53" t="str">
        <f>'Input - Config'!A102</f>
        <v>TRNBRACNSURXX</v>
      </c>
      <c r="B101" s="19" t="str">
        <f>if(isna(vlookup(A101,'Input - Config'!$A$3:$C$1006,2,0)),"",vlookup(A101,'Input - Config'!$A$3:$C$1006,2,0))</f>
        <v>BRACN</v>
      </c>
      <c r="C101" s="19" t="str">
        <f>if(isna(vlookup(A101,'Input - Config'!$A$3:$C$1006,3,0)),"",vlookup(A101,'Input - Config'!$A$3:$C$1006,3,0))</f>
        <v>SUR</v>
      </c>
      <c r="D101" s="42">
        <f>if(isna(ROUND(ACOS(COS(RADIANS(90-VLOOKUP(B101,'Input - Center points'!$A$2:$F$996,5,0)))*COS(RADIANS(90-VLOOKUP(C101,'Input - Center points'!$A$2:$F$996,5,0)))+SIN(RADIANS(90-VLOOKUP(B101,'Input - Center points'!$A$2:$F$996,5,0)))*SIN(RADIANS(90-VLOOKUP(C101,'Input - Center points'!$A$2:$F$996,5,0)))*COS(RADIANS(VLOOKUP(B101,'Input - Center points'!$A$2:$F$996,6,0)-VLOOKUP(C101,'Input - Center points'!$A$2:$F$996,6,0))))*6371,0)),"",ROUND(ACOS(COS(RADIANS(90-VLOOKUP(B101,'Input - Center points'!$A$2:$F$996,5,0)))*COS(RADIANS(90-VLOOKUP(C101,'Input - Center points'!$A$2:$F$996,5,0)))+SIN(RADIANS(90-VLOOKUP(B101,'Input - Center points'!$A$2:$F$996,5,0)))*SIN(RADIANS(90-VLOOKUP(C101,'Input - Center points'!$A$2:$F$996,5,0)))*COS(RADIANS(VLOOKUP(B101,'Input - Center points'!$A$2:$F$996,6,0)-VLOOKUP(C101,'Input - Center points'!$A$2:$F$996,6,0))))*6371,0))</f>
        <v>1102</v>
      </c>
      <c r="E101" s="19" t="str">
        <f>if(isna(if(vlookup(A101,'Input - Config'!$A$3:$D$1006,4,0)="Yes","Subsea",if(D101&gt;'Input - Config'!$H$10,"HVDC","HVAC"))),"",if(vlookup(A101,'Input - Config'!$A$3:$D$1006,4,0)="Yes","Subsea",if(D101&gt;'Input - Config'!$H$10,"HVDC","HVAC")))</f>
        <v>HVDC</v>
      </c>
      <c r="F101" s="19">
        <f>iferror((hlookup(E101,'Input - Config'!$H$2:$J$7,2,0)*D101)+(hlookup(E101,'Input - Config'!$H$2:$J$7,3,0)*2),"")</f>
        <v>559564.6</v>
      </c>
      <c r="G101" s="19">
        <f>if(isna(hlookup(E101,'Input - Config'!$H$2:$J$7,6,0)*'Input - Config'!$H$9%*F101+F101),"",hlookup(E101,'Input - Config'!$H$2:$J$7,6,0)*'Input - Config'!$H$9%*F101+F101)</f>
        <v>1342955.04</v>
      </c>
      <c r="H101" s="19">
        <f>if(isna(ROUND((hlookup(E101,'Input - Config'!$H$2:$J$7,4,0)/10000*D101)+(hlookup(E101,'Input - Config'!$H$2:$J$7,5,0)/100),3)),"",ROUND((hlookup(E101,'Input - Config'!$H$2:$J$7,4,0)/10000*D101)+(hlookup(E101,'Input - Config'!$H$2:$J$7,5,0)/100),3))</f>
        <v>0.052</v>
      </c>
    </row>
    <row r="102">
      <c r="A102" s="53" t="str">
        <f>'Input - Config'!A103</f>
        <v>TRNBRACWBRANE</v>
      </c>
      <c r="B102" s="19" t="str">
        <f>if(isna(vlookup(A102,'Input - Config'!$A$3:$C$1006,2,0)),"",vlookup(A102,'Input - Config'!$A$3:$C$1006,2,0))</f>
        <v>BRACW</v>
      </c>
      <c r="C102" s="19" t="str">
        <f>if(isna(vlookup(A102,'Input - Config'!$A$3:$C$1006,3,0)),"",vlookup(A102,'Input - Config'!$A$3:$C$1006,3,0))</f>
        <v>BRANE</v>
      </c>
      <c r="D102" s="42">
        <f>if(isna(ROUND(ACOS(COS(RADIANS(90-VLOOKUP(B102,'Input - Center points'!$A$2:$F$996,5,0)))*COS(RADIANS(90-VLOOKUP(C102,'Input - Center points'!$A$2:$F$996,5,0)))+SIN(RADIANS(90-VLOOKUP(B102,'Input - Center points'!$A$2:$F$996,5,0)))*SIN(RADIANS(90-VLOOKUP(C102,'Input - Center points'!$A$2:$F$996,5,0)))*COS(RADIANS(VLOOKUP(B102,'Input - Center points'!$A$2:$F$996,6,0)-VLOOKUP(C102,'Input - Center points'!$A$2:$F$996,6,0))))*6371,0)),"",ROUND(ACOS(COS(RADIANS(90-VLOOKUP(B102,'Input - Center points'!$A$2:$F$996,5,0)))*COS(RADIANS(90-VLOOKUP(C102,'Input - Center points'!$A$2:$F$996,5,0)))+SIN(RADIANS(90-VLOOKUP(B102,'Input - Center points'!$A$2:$F$996,5,0)))*SIN(RADIANS(90-VLOOKUP(C102,'Input - Center points'!$A$2:$F$996,5,0)))*COS(RADIANS(VLOOKUP(B102,'Input - Center points'!$A$2:$F$996,6,0)-VLOOKUP(C102,'Input - Center points'!$A$2:$F$996,6,0))))*6371,0))</f>
        <v>1060</v>
      </c>
      <c r="E102" s="19" t="str">
        <f>if(isna(if(vlookup(A102,'Input - Config'!$A$3:$D$1006,4,0)="Yes","Subsea",if(D102&gt;'Input - Config'!$H$10,"HVDC","HVAC"))),"",if(vlookup(A102,'Input - Config'!$A$3:$D$1006,4,0)="Yes","Subsea",if(D102&gt;'Input - Config'!$H$10,"HVDC","HVAC")))</f>
        <v>HVDC</v>
      </c>
      <c r="F102" s="19">
        <f>iferror((hlookup(E102,'Input - Config'!$H$2:$J$7,2,0)*D102)+(hlookup(E102,'Input - Config'!$H$2:$J$7,3,0)*2),"")</f>
        <v>549577</v>
      </c>
      <c r="G102" s="19">
        <f>if(isna(hlookup(E102,'Input - Config'!$H$2:$J$7,6,0)*'Input - Config'!$H$9%*F102+F102),"",hlookup(E102,'Input - Config'!$H$2:$J$7,6,0)*'Input - Config'!$H$9%*F102+F102)</f>
        <v>1318984.8</v>
      </c>
      <c r="H102" s="19">
        <f>if(isna(ROUND((hlookup(E102,'Input - Config'!$H$2:$J$7,4,0)/10000*D102)+(hlookup(E102,'Input - Config'!$H$2:$J$7,5,0)/100),3)),"",ROUND((hlookup(E102,'Input - Config'!$H$2:$J$7,4,0)/10000*D102)+(hlookup(E102,'Input - Config'!$H$2:$J$7,5,0)/100),3))</f>
        <v>0.05</v>
      </c>
    </row>
    <row r="103">
      <c r="A103" s="53" t="str">
        <f>'Input - Config'!A104</f>
        <v>TRNBRACWBRANW</v>
      </c>
      <c r="B103" s="19" t="str">
        <f>if(isna(vlookup(A103,'Input - Config'!$A$3:$C$1006,2,0)),"",vlookup(A103,'Input - Config'!$A$3:$C$1006,2,0))</f>
        <v>BRACW</v>
      </c>
      <c r="C103" s="19" t="str">
        <f>if(isna(vlookup(A103,'Input - Config'!$A$3:$C$1006,3,0)),"",vlookup(A103,'Input - Config'!$A$3:$C$1006,3,0))</f>
        <v>BRANW</v>
      </c>
      <c r="D103" s="42">
        <f>if(isna(ROUND(ACOS(COS(RADIANS(90-VLOOKUP(B103,'Input - Center points'!$A$2:$F$996,5,0)))*COS(RADIANS(90-VLOOKUP(C103,'Input - Center points'!$A$2:$F$996,5,0)))+SIN(RADIANS(90-VLOOKUP(B103,'Input - Center points'!$A$2:$F$996,5,0)))*SIN(RADIANS(90-VLOOKUP(C103,'Input - Center points'!$A$2:$F$996,5,0)))*COS(RADIANS(VLOOKUP(B103,'Input - Center points'!$A$2:$F$996,6,0)-VLOOKUP(C103,'Input - Center points'!$A$2:$F$996,6,0))))*6371,0)),"",ROUND(ACOS(COS(RADIANS(90-VLOOKUP(B103,'Input - Center points'!$A$2:$F$996,5,0)))*COS(RADIANS(90-VLOOKUP(C103,'Input - Center points'!$A$2:$F$996,5,0)))+SIN(RADIANS(90-VLOOKUP(B103,'Input - Center points'!$A$2:$F$996,5,0)))*SIN(RADIANS(90-VLOOKUP(C103,'Input - Center points'!$A$2:$F$996,5,0)))*COS(RADIANS(VLOOKUP(B103,'Input - Center points'!$A$2:$F$996,6,0)-VLOOKUP(C103,'Input - Center points'!$A$2:$F$996,6,0))))*6371,0))</f>
        <v>1938</v>
      </c>
      <c r="E103" s="19" t="str">
        <f>if(isna(if(vlookup(A103,'Input - Config'!$A$3:$D$1006,4,0)="Yes","Subsea",if(D103&gt;'Input - Config'!$H$10,"HVDC","HVAC"))),"",if(vlookup(A103,'Input - Config'!$A$3:$D$1006,4,0)="Yes","Subsea",if(D103&gt;'Input - Config'!$H$10,"HVDC","HVAC")))</f>
        <v>HVDC</v>
      </c>
      <c r="F103" s="19">
        <f>iferror((hlookup(E103,'Input - Config'!$H$2:$J$7,2,0)*D103)+(hlookup(E103,'Input - Config'!$H$2:$J$7,3,0)*2),"")</f>
        <v>758365.4</v>
      </c>
      <c r="G103" s="19">
        <f>if(isna(hlookup(E103,'Input - Config'!$H$2:$J$7,6,0)*'Input - Config'!$H$9%*F103+F103),"",hlookup(E103,'Input - Config'!$H$2:$J$7,6,0)*'Input - Config'!$H$9%*F103+F103)</f>
        <v>1820076.96</v>
      </c>
      <c r="H103" s="19">
        <f>if(isna(ROUND((hlookup(E103,'Input - Config'!$H$2:$J$7,4,0)/10000*D103)+(hlookup(E103,'Input - Config'!$H$2:$J$7,5,0)/100),3)),"",ROUND((hlookup(E103,'Input - Config'!$H$2:$J$7,4,0)/10000*D103)+(hlookup(E103,'Input - Config'!$H$2:$J$7,5,0)/100),3))</f>
        <v>0.081</v>
      </c>
    </row>
    <row r="104">
      <c r="A104" s="53" t="str">
        <f>'Input - Config'!A105</f>
        <v>TRNBRACWBRASE</v>
      </c>
      <c r="B104" s="19" t="str">
        <f>if(isna(vlookup(A104,'Input - Config'!$A$3:$C$1006,2,0)),"",vlookup(A104,'Input - Config'!$A$3:$C$1006,2,0))</f>
        <v>BRACW</v>
      </c>
      <c r="C104" s="19" t="str">
        <f>if(isna(vlookup(A104,'Input - Config'!$A$3:$C$1006,3,0)),"",vlookup(A104,'Input - Config'!$A$3:$C$1006,3,0))</f>
        <v>BRASE</v>
      </c>
      <c r="D104" s="42">
        <f>if(isna(ROUND(ACOS(COS(RADIANS(90-VLOOKUP(B104,'Input - Center points'!$A$2:$F$996,5,0)))*COS(RADIANS(90-VLOOKUP(C104,'Input - Center points'!$A$2:$F$996,5,0)))+SIN(RADIANS(90-VLOOKUP(B104,'Input - Center points'!$A$2:$F$996,5,0)))*SIN(RADIANS(90-VLOOKUP(C104,'Input - Center points'!$A$2:$F$996,5,0)))*COS(RADIANS(VLOOKUP(B104,'Input - Center points'!$A$2:$F$996,6,0)-VLOOKUP(C104,'Input - Center points'!$A$2:$F$996,6,0))))*6371,0)),"",ROUND(ACOS(COS(RADIANS(90-VLOOKUP(B104,'Input - Center points'!$A$2:$F$996,5,0)))*COS(RADIANS(90-VLOOKUP(C104,'Input - Center points'!$A$2:$F$996,5,0)))+SIN(RADIANS(90-VLOOKUP(B104,'Input - Center points'!$A$2:$F$996,5,0)))*SIN(RADIANS(90-VLOOKUP(C104,'Input - Center points'!$A$2:$F$996,5,0)))*COS(RADIANS(VLOOKUP(B104,'Input - Center points'!$A$2:$F$996,6,0)-VLOOKUP(C104,'Input - Center points'!$A$2:$F$996,6,0))))*6371,0))</f>
        <v>872</v>
      </c>
      <c r="E104" s="19" t="str">
        <f>if(isna(if(vlookup(A104,'Input - Config'!$A$3:$D$1006,4,0)="Yes","Subsea",if(D104&gt;'Input - Config'!$H$10,"HVDC","HVAC"))),"",if(vlookup(A104,'Input - Config'!$A$3:$D$1006,4,0)="Yes","Subsea",if(D104&gt;'Input - Config'!$H$10,"HVDC","HVAC")))</f>
        <v>HVDC</v>
      </c>
      <c r="F104" s="19">
        <f>iferror((hlookup(E104,'Input - Config'!$H$2:$J$7,2,0)*D104)+(hlookup(E104,'Input - Config'!$H$2:$J$7,3,0)*2),"")</f>
        <v>504870.6</v>
      </c>
      <c r="G104" s="19">
        <f>if(isna(hlookup(E104,'Input - Config'!$H$2:$J$7,6,0)*'Input - Config'!$H$9%*F104+F104),"",hlookup(E104,'Input - Config'!$H$2:$J$7,6,0)*'Input - Config'!$H$9%*F104+F104)</f>
        <v>1211689.44</v>
      </c>
      <c r="H104" s="19">
        <f>if(isna(ROUND((hlookup(E104,'Input - Config'!$H$2:$J$7,4,0)/10000*D104)+(hlookup(E104,'Input - Config'!$H$2:$J$7,5,0)/100),3)),"",ROUND((hlookup(E104,'Input - Config'!$H$2:$J$7,4,0)/10000*D104)+(hlookup(E104,'Input - Config'!$H$2:$J$7,5,0)/100),3))</f>
        <v>0.044</v>
      </c>
    </row>
    <row r="105">
      <c r="A105" s="53" t="str">
        <f>'Input - Config'!A106</f>
        <v>TRNBRACWBRASO</v>
      </c>
      <c r="B105" s="19" t="str">
        <f>if(isna(vlookup(A105,'Input - Config'!$A$3:$C$1006,2,0)),"",vlookup(A105,'Input - Config'!$A$3:$C$1006,2,0))</f>
        <v>BRACW</v>
      </c>
      <c r="C105" s="19" t="str">
        <f>if(isna(vlookup(A105,'Input - Config'!$A$3:$C$1006,3,0)),"",vlookup(A105,'Input - Config'!$A$3:$C$1006,3,0))</f>
        <v>BRASO</v>
      </c>
      <c r="D105" s="42">
        <f>if(isna(ROUND(ACOS(COS(RADIANS(90-VLOOKUP(B105,'Input - Center points'!$A$2:$F$996,5,0)))*COS(RADIANS(90-VLOOKUP(C105,'Input - Center points'!$A$2:$F$996,5,0)))+SIN(RADIANS(90-VLOOKUP(B105,'Input - Center points'!$A$2:$F$996,5,0)))*SIN(RADIANS(90-VLOOKUP(C105,'Input - Center points'!$A$2:$F$996,5,0)))*COS(RADIANS(VLOOKUP(B105,'Input - Center points'!$A$2:$F$996,6,0)-VLOOKUP(C105,'Input - Center points'!$A$2:$F$996,6,0))))*6371,0)),"",ROUND(ACOS(COS(RADIANS(90-VLOOKUP(B105,'Input - Center points'!$A$2:$F$996,5,0)))*COS(RADIANS(90-VLOOKUP(C105,'Input - Center points'!$A$2:$F$996,5,0)))+SIN(RADIANS(90-VLOOKUP(B105,'Input - Center points'!$A$2:$F$996,5,0)))*SIN(RADIANS(90-VLOOKUP(C105,'Input - Center points'!$A$2:$F$996,5,0)))*COS(RADIANS(VLOOKUP(B105,'Input - Center points'!$A$2:$F$996,6,0)-VLOOKUP(C105,'Input - Center points'!$A$2:$F$996,6,0))))*6371,0))</f>
        <v>1081</v>
      </c>
      <c r="E105" s="19" t="str">
        <f>if(isna(if(vlookup(A105,'Input - Config'!$A$3:$D$1006,4,0)="Yes","Subsea",if(D105&gt;'Input - Config'!$H$10,"HVDC","HVAC"))),"",if(vlookup(A105,'Input - Config'!$A$3:$D$1006,4,0)="Yes","Subsea",if(D105&gt;'Input - Config'!$H$10,"HVDC","HVAC")))</f>
        <v>HVDC</v>
      </c>
      <c r="F105" s="19">
        <f>iferror((hlookup(E105,'Input - Config'!$H$2:$J$7,2,0)*D105)+(hlookup(E105,'Input - Config'!$H$2:$J$7,3,0)*2),"")</f>
        <v>554570.8</v>
      </c>
      <c r="G105" s="19">
        <f>if(isna(hlookup(E105,'Input - Config'!$H$2:$J$7,6,0)*'Input - Config'!$H$9%*F105+F105),"",hlookup(E105,'Input - Config'!$H$2:$J$7,6,0)*'Input - Config'!$H$9%*F105+F105)</f>
        <v>1330969.92</v>
      </c>
      <c r="H105" s="19">
        <f>if(isna(ROUND((hlookup(E105,'Input - Config'!$H$2:$J$7,4,0)/10000*D105)+(hlookup(E105,'Input - Config'!$H$2:$J$7,5,0)/100),3)),"",ROUND((hlookup(E105,'Input - Config'!$H$2:$J$7,4,0)/10000*D105)+(hlookup(E105,'Input - Config'!$H$2:$J$7,5,0)/100),3))</f>
        <v>0.051</v>
      </c>
    </row>
    <row r="106">
      <c r="A106" s="53" t="str">
        <f>'Input - Config'!A107</f>
        <v>TRNBRACWBRAWE</v>
      </c>
      <c r="B106" s="19" t="str">
        <f>if(isna(vlookup(A106,'Input - Config'!$A$3:$C$1006,2,0)),"",vlookup(A106,'Input - Config'!$A$3:$C$1006,2,0))</f>
        <v>BRACW</v>
      </c>
      <c r="C106" s="19" t="str">
        <f>if(isna(vlookup(A106,'Input - Config'!$A$3:$C$1006,3,0)),"",vlookup(A106,'Input - Config'!$A$3:$C$1006,3,0))</f>
        <v>BRAWE</v>
      </c>
      <c r="D106" s="42">
        <f>if(isna(ROUND(ACOS(COS(RADIANS(90-VLOOKUP(B106,'Input - Center points'!$A$2:$F$996,5,0)))*COS(RADIANS(90-VLOOKUP(C106,'Input - Center points'!$A$2:$F$996,5,0)))+SIN(RADIANS(90-VLOOKUP(B106,'Input - Center points'!$A$2:$F$996,5,0)))*SIN(RADIANS(90-VLOOKUP(C106,'Input - Center points'!$A$2:$F$996,5,0)))*COS(RADIANS(VLOOKUP(B106,'Input - Center points'!$A$2:$F$996,6,0)-VLOOKUP(C106,'Input - Center points'!$A$2:$F$996,6,0))))*6371,0)),"",ROUND(ACOS(COS(RADIANS(90-VLOOKUP(B106,'Input - Center points'!$A$2:$F$996,5,0)))*COS(RADIANS(90-VLOOKUP(C106,'Input - Center points'!$A$2:$F$996,5,0)))+SIN(RADIANS(90-VLOOKUP(B106,'Input - Center points'!$A$2:$F$996,5,0)))*SIN(RADIANS(90-VLOOKUP(C106,'Input - Center points'!$A$2:$F$996,5,0)))*COS(RADIANS(VLOOKUP(B106,'Input - Center points'!$A$2:$F$996,6,0)-VLOOKUP(C106,'Input - Center points'!$A$2:$F$996,6,0))))*6371,0))</f>
        <v>1907</v>
      </c>
      <c r="E106" s="19" t="str">
        <f>if(isna(if(vlookup(A106,'Input - Config'!$A$3:$D$1006,4,0)="Yes","Subsea",if(D106&gt;'Input - Config'!$H$10,"HVDC","HVAC"))),"",if(vlookup(A106,'Input - Config'!$A$3:$D$1006,4,0)="Yes","Subsea",if(D106&gt;'Input - Config'!$H$10,"HVDC","HVAC")))</f>
        <v>HVDC</v>
      </c>
      <c r="F106" s="19">
        <f>iferror((hlookup(E106,'Input - Config'!$H$2:$J$7,2,0)*D106)+(hlookup(E106,'Input - Config'!$H$2:$J$7,3,0)*2),"")</f>
        <v>750993.6</v>
      </c>
      <c r="G106" s="19">
        <f>if(isna(hlookup(E106,'Input - Config'!$H$2:$J$7,6,0)*'Input - Config'!$H$9%*F106+F106),"",hlookup(E106,'Input - Config'!$H$2:$J$7,6,0)*'Input - Config'!$H$9%*F106+F106)</f>
        <v>1802384.64</v>
      </c>
      <c r="H106" s="19">
        <f>if(isna(ROUND((hlookup(E106,'Input - Config'!$H$2:$J$7,4,0)/10000*D106)+(hlookup(E106,'Input - Config'!$H$2:$J$7,5,0)/100),3)),"",ROUND((hlookup(E106,'Input - Config'!$H$2:$J$7,4,0)/10000*D106)+(hlookup(E106,'Input - Config'!$H$2:$J$7,5,0)/100),3))</f>
        <v>0.08</v>
      </c>
    </row>
    <row r="107">
      <c r="A107" s="53" t="str">
        <f>'Input - Config'!A108</f>
        <v>TRNBRACWPRYXX</v>
      </c>
      <c r="B107" s="19" t="str">
        <f>if(isna(vlookup(A107,'Input - Config'!$A$3:$C$1006,2,0)),"",vlookup(A107,'Input - Config'!$A$3:$C$1006,2,0))</f>
        <v>BRACW</v>
      </c>
      <c r="C107" s="19" t="str">
        <f>if(isna(vlookup(A107,'Input - Config'!$A$3:$C$1006,3,0)),"",vlookup(A107,'Input - Config'!$A$3:$C$1006,3,0))</f>
        <v>PRY</v>
      </c>
      <c r="D107" s="42">
        <f>if(isna(ROUND(ACOS(COS(RADIANS(90-VLOOKUP(B107,'Input - Center points'!$A$2:$F$996,5,0)))*COS(RADIANS(90-VLOOKUP(C107,'Input - Center points'!$A$2:$F$996,5,0)))+SIN(RADIANS(90-VLOOKUP(B107,'Input - Center points'!$A$2:$F$996,5,0)))*SIN(RADIANS(90-VLOOKUP(C107,'Input - Center points'!$A$2:$F$996,5,0)))*COS(RADIANS(VLOOKUP(B107,'Input - Center points'!$A$2:$F$996,6,0)-VLOOKUP(C107,'Input - Center points'!$A$2:$F$996,6,0))))*6371,0)),"",ROUND(ACOS(COS(RADIANS(90-VLOOKUP(B107,'Input - Center points'!$A$2:$F$996,5,0)))*COS(RADIANS(90-VLOOKUP(C107,'Input - Center points'!$A$2:$F$996,5,0)))+SIN(RADIANS(90-VLOOKUP(B107,'Input - Center points'!$A$2:$F$996,5,0)))*SIN(RADIANS(90-VLOOKUP(C107,'Input - Center points'!$A$2:$F$996,5,0)))*COS(RADIANS(VLOOKUP(B107,'Input - Center points'!$A$2:$F$996,6,0)-VLOOKUP(C107,'Input - Center points'!$A$2:$F$996,6,0))))*6371,0))</f>
        <v>1464</v>
      </c>
      <c r="E107" s="19" t="str">
        <f>if(isna(if(vlookup(A107,'Input - Config'!$A$3:$D$1006,4,0)="Yes","Subsea",if(D107&gt;'Input - Config'!$H$10,"HVDC","HVAC"))),"",if(vlookup(A107,'Input - Config'!$A$3:$D$1006,4,0)="Yes","Subsea",if(D107&gt;'Input - Config'!$H$10,"HVDC","HVAC")))</f>
        <v>HVDC</v>
      </c>
      <c r="F107" s="19">
        <f>iferror((hlookup(E107,'Input - Config'!$H$2:$J$7,2,0)*D107)+(hlookup(E107,'Input - Config'!$H$2:$J$7,3,0)*2),"")</f>
        <v>645648.2</v>
      </c>
      <c r="G107" s="19">
        <f>if(isna(hlookup(E107,'Input - Config'!$H$2:$J$7,6,0)*'Input - Config'!$H$9%*F107+F107),"",hlookup(E107,'Input - Config'!$H$2:$J$7,6,0)*'Input - Config'!$H$9%*F107+F107)</f>
        <v>1549555.68</v>
      </c>
      <c r="H107" s="19">
        <f>if(isna(ROUND((hlookup(E107,'Input - Config'!$H$2:$J$7,4,0)/10000*D107)+(hlookup(E107,'Input - Config'!$H$2:$J$7,5,0)/100),3)),"",ROUND((hlookup(E107,'Input - Config'!$H$2:$J$7,4,0)/10000*D107)+(hlookup(E107,'Input - Config'!$H$2:$J$7,5,0)/100),3))</f>
        <v>0.064</v>
      </c>
    </row>
    <row r="108">
      <c r="A108" s="53" t="str">
        <f>'Input - Config'!A109</f>
        <v>TRNBRANEBRASE</v>
      </c>
      <c r="B108" s="19" t="str">
        <f>if(isna(vlookup(A108,'Input - Config'!$A$3:$C$1006,2,0)),"",vlookup(A108,'Input - Config'!$A$3:$C$1006,2,0))</f>
        <v>BRANE</v>
      </c>
      <c r="C108" s="19" t="str">
        <f>if(isna(vlookup(A108,'Input - Config'!$A$3:$C$1006,3,0)),"",vlookup(A108,'Input - Config'!$A$3:$C$1006,3,0))</f>
        <v>BRASE</v>
      </c>
      <c r="D108" s="42">
        <f>if(isna(ROUND(ACOS(COS(RADIANS(90-VLOOKUP(B108,'Input - Center points'!$A$2:$F$996,5,0)))*COS(RADIANS(90-VLOOKUP(C108,'Input - Center points'!$A$2:$F$996,5,0)))+SIN(RADIANS(90-VLOOKUP(B108,'Input - Center points'!$A$2:$F$996,5,0)))*SIN(RADIANS(90-VLOOKUP(C108,'Input - Center points'!$A$2:$F$996,5,0)))*COS(RADIANS(VLOOKUP(B108,'Input - Center points'!$A$2:$F$996,6,0)-VLOOKUP(C108,'Input - Center points'!$A$2:$F$996,6,0))))*6371,0)),"",ROUND(ACOS(COS(RADIANS(90-VLOOKUP(B108,'Input - Center points'!$A$2:$F$996,5,0)))*COS(RADIANS(90-VLOOKUP(C108,'Input - Center points'!$A$2:$F$996,5,0)))+SIN(RADIANS(90-VLOOKUP(B108,'Input - Center points'!$A$2:$F$996,5,0)))*SIN(RADIANS(90-VLOOKUP(C108,'Input - Center points'!$A$2:$F$996,5,0)))*COS(RADIANS(VLOOKUP(B108,'Input - Center points'!$A$2:$F$996,6,0)-VLOOKUP(C108,'Input - Center points'!$A$2:$F$996,6,0))))*6371,0))</f>
        <v>1457</v>
      </c>
      <c r="E108" s="19" t="str">
        <f>if(isna(if(vlookup(A108,'Input - Config'!$A$3:$D$1006,4,0)="Yes","Subsea",if(D108&gt;'Input - Config'!$H$10,"HVDC","HVAC"))),"",if(vlookup(A108,'Input - Config'!$A$3:$D$1006,4,0)="Yes","Subsea",if(D108&gt;'Input - Config'!$H$10,"HVDC","HVAC")))</f>
        <v>HVDC</v>
      </c>
      <c r="F108" s="19">
        <f>iferror((hlookup(E108,'Input - Config'!$H$2:$J$7,2,0)*D108)+(hlookup(E108,'Input - Config'!$H$2:$J$7,3,0)*2),"")</f>
        <v>643983.6</v>
      </c>
      <c r="G108" s="19">
        <f>if(isna(hlookup(E108,'Input - Config'!$H$2:$J$7,6,0)*'Input - Config'!$H$9%*F108+F108),"",hlookup(E108,'Input - Config'!$H$2:$J$7,6,0)*'Input - Config'!$H$9%*F108+F108)</f>
        <v>1545560.64</v>
      </c>
      <c r="H108" s="19">
        <f>if(isna(ROUND((hlookup(E108,'Input - Config'!$H$2:$J$7,4,0)/10000*D108)+(hlookup(E108,'Input - Config'!$H$2:$J$7,5,0)/100),3)),"",ROUND((hlookup(E108,'Input - Config'!$H$2:$J$7,4,0)/10000*D108)+(hlookup(E108,'Input - Config'!$H$2:$J$7,5,0)/100),3))</f>
        <v>0.064</v>
      </c>
    </row>
    <row r="109">
      <c r="A109" s="53" t="str">
        <f>'Input - Config'!A110</f>
        <v>TRNBRANWBRAWE</v>
      </c>
      <c r="B109" s="19" t="str">
        <f>if(isna(vlookup(A109,'Input - Config'!$A$3:$C$1006,2,0)),"",vlookup(A109,'Input - Config'!$A$3:$C$1006,2,0))</f>
        <v>BRANW</v>
      </c>
      <c r="C109" s="19" t="str">
        <f>if(isna(vlookup(A109,'Input - Config'!$A$3:$C$1006,3,0)),"",vlookup(A109,'Input - Config'!$A$3:$C$1006,3,0))</f>
        <v>BRAWE</v>
      </c>
      <c r="D109" s="42">
        <f>if(isna(ROUND(ACOS(COS(RADIANS(90-VLOOKUP(B109,'Input - Center points'!$A$2:$F$996,5,0)))*COS(RADIANS(90-VLOOKUP(C109,'Input - Center points'!$A$2:$F$996,5,0)))+SIN(RADIANS(90-VLOOKUP(B109,'Input - Center points'!$A$2:$F$996,5,0)))*SIN(RADIANS(90-VLOOKUP(C109,'Input - Center points'!$A$2:$F$996,5,0)))*COS(RADIANS(VLOOKUP(B109,'Input - Center points'!$A$2:$F$996,6,0)-VLOOKUP(C109,'Input - Center points'!$A$2:$F$996,6,0))))*6371,0)),"",ROUND(ACOS(COS(RADIANS(90-VLOOKUP(B109,'Input - Center points'!$A$2:$F$996,5,0)))*COS(RADIANS(90-VLOOKUP(C109,'Input - Center points'!$A$2:$F$996,5,0)))+SIN(RADIANS(90-VLOOKUP(B109,'Input - Center points'!$A$2:$F$996,5,0)))*SIN(RADIANS(90-VLOOKUP(C109,'Input - Center points'!$A$2:$F$996,5,0)))*COS(RADIANS(VLOOKUP(B109,'Input - Center points'!$A$2:$F$996,6,0)-VLOOKUP(C109,'Input - Center points'!$A$2:$F$996,6,0))))*6371,0))</f>
        <v>762</v>
      </c>
      <c r="E109" s="19" t="str">
        <f>if(isna(if(vlookup(A109,'Input - Config'!$A$3:$D$1006,4,0)="Yes","Subsea",if(D109&gt;'Input - Config'!$H$10,"HVDC","HVAC"))),"",if(vlookup(A109,'Input - Config'!$A$3:$D$1006,4,0)="Yes","Subsea",if(D109&gt;'Input - Config'!$H$10,"HVDC","HVAC")))</f>
        <v>HVDC</v>
      </c>
      <c r="F109" s="19">
        <f>iferror((hlookup(E109,'Input - Config'!$H$2:$J$7,2,0)*D109)+(hlookup(E109,'Input - Config'!$H$2:$J$7,3,0)*2),"")</f>
        <v>478712.6</v>
      </c>
      <c r="G109" s="19">
        <f>if(isna(hlookup(E109,'Input - Config'!$H$2:$J$7,6,0)*'Input - Config'!$H$9%*F109+F109),"",hlookup(E109,'Input - Config'!$H$2:$J$7,6,0)*'Input - Config'!$H$9%*F109+F109)</f>
        <v>1148910.24</v>
      </c>
      <c r="H109" s="19">
        <f>if(isna(ROUND((hlookup(E109,'Input - Config'!$H$2:$J$7,4,0)/10000*D109)+(hlookup(E109,'Input - Config'!$H$2:$J$7,5,0)/100),3)),"",ROUND((hlookup(E109,'Input - Config'!$H$2:$J$7,4,0)/10000*D109)+(hlookup(E109,'Input - Config'!$H$2:$J$7,5,0)/100),3))</f>
        <v>0.04</v>
      </c>
    </row>
    <row r="110">
      <c r="A110" s="53" t="str">
        <f>'Input - Config'!A111</f>
        <v>TRNBRANWCOLXX</v>
      </c>
      <c r="B110" s="19" t="str">
        <f>if(isna(vlookup(A110,'Input - Config'!$A$3:$C$1006,2,0)),"",vlookup(A110,'Input - Config'!$A$3:$C$1006,2,0))</f>
        <v>BRANW</v>
      </c>
      <c r="C110" s="19" t="str">
        <f>if(isna(vlookup(A110,'Input - Config'!$A$3:$C$1006,3,0)),"",vlookup(A110,'Input - Config'!$A$3:$C$1006,3,0))</f>
        <v>COL</v>
      </c>
      <c r="D110" s="42">
        <f>if(isna(ROUND(ACOS(COS(RADIANS(90-VLOOKUP(B110,'Input - Center points'!$A$2:$F$996,5,0)))*COS(RADIANS(90-VLOOKUP(C110,'Input - Center points'!$A$2:$F$996,5,0)))+SIN(RADIANS(90-VLOOKUP(B110,'Input - Center points'!$A$2:$F$996,5,0)))*SIN(RADIANS(90-VLOOKUP(C110,'Input - Center points'!$A$2:$F$996,5,0)))*COS(RADIANS(VLOOKUP(B110,'Input - Center points'!$A$2:$F$996,6,0)-VLOOKUP(C110,'Input - Center points'!$A$2:$F$996,6,0))))*6371,0)),"",ROUND(ACOS(COS(RADIANS(90-VLOOKUP(B110,'Input - Center points'!$A$2:$F$996,5,0)))*COS(RADIANS(90-VLOOKUP(C110,'Input - Center points'!$A$2:$F$996,5,0)))+SIN(RADIANS(90-VLOOKUP(B110,'Input - Center points'!$A$2:$F$996,5,0)))*SIN(RADIANS(90-VLOOKUP(C110,'Input - Center points'!$A$2:$F$996,5,0)))*COS(RADIANS(VLOOKUP(B110,'Input - Center points'!$A$2:$F$996,6,0)-VLOOKUP(C110,'Input - Center points'!$A$2:$F$996,6,0))))*6371,0))</f>
        <v>1787</v>
      </c>
      <c r="E110" s="19" t="str">
        <f>if(isna(if(vlookup(A110,'Input - Config'!$A$3:$D$1006,4,0)="Yes","Subsea",if(D110&gt;'Input - Config'!$H$10,"HVDC","HVAC"))),"",if(vlookup(A110,'Input - Config'!$A$3:$D$1006,4,0)="Yes","Subsea",if(D110&gt;'Input - Config'!$H$10,"HVDC","HVAC")))</f>
        <v>HVDC</v>
      </c>
      <c r="F110" s="19">
        <f>iferror((hlookup(E110,'Input - Config'!$H$2:$J$7,2,0)*D110)+(hlookup(E110,'Input - Config'!$H$2:$J$7,3,0)*2),"")</f>
        <v>722457.6</v>
      </c>
      <c r="G110" s="19">
        <f>if(isna(hlookup(E110,'Input - Config'!$H$2:$J$7,6,0)*'Input - Config'!$H$9%*F110+F110),"",hlookup(E110,'Input - Config'!$H$2:$J$7,6,0)*'Input - Config'!$H$9%*F110+F110)</f>
        <v>1733898.24</v>
      </c>
      <c r="H110" s="19">
        <f>if(isna(ROUND((hlookup(E110,'Input - Config'!$H$2:$J$7,4,0)/10000*D110)+(hlookup(E110,'Input - Config'!$H$2:$J$7,5,0)/100),3)),"",ROUND((hlookup(E110,'Input - Config'!$H$2:$J$7,4,0)/10000*D110)+(hlookup(E110,'Input - Config'!$H$2:$J$7,5,0)/100),3))</f>
        <v>0.076</v>
      </c>
    </row>
    <row r="111">
      <c r="A111" s="53" t="str">
        <f>'Input - Config'!A112</f>
        <v>TRNBRANWGUFXX</v>
      </c>
      <c r="B111" s="19" t="str">
        <f>if(isna(vlookup(A111,'Input - Config'!$A$3:$C$1006,2,0)),"",vlookup(A111,'Input - Config'!$A$3:$C$1006,2,0))</f>
        <v>BRANW</v>
      </c>
      <c r="C111" s="19" t="str">
        <f>if(isna(vlookup(A111,'Input - Config'!$A$3:$C$1006,3,0)),"",vlookup(A111,'Input - Config'!$A$3:$C$1006,3,0))</f>
        <v>GUF</v>
      </c>
      <c r="D111" s="42">
        <f>if(isna(ROUND(ACOS(COS(RADIANS(90-VLOOKUP(B111,'Input - Center points'!$A$2:$F$996,5,0)))*COS(RADIANS(90-VLOOKUP(C111,'Input - Center points'!$A$2:$F$996,5,0)))+SIN(RADIANS(90-VLOOKUP(B111,'Input - Center points'!$A$2:$F$996,5,0)))*SIN(RADIANS(90-VLOOKUP(C111,'Input - Center points'!$A$2:$F$996,5,0)))*COS(RADIANS(VLOOKUP(B111,'Input - Center points'!$A$2:$F$996,6,0)-VLOOKUP(C111,'Input - Center points'!$A$2:$F$996,6,0))))*6371,0)),"",ROUND(ACOS(COS(RADIANS(90-VLOOKUP(B111,'Input - Center points'!$A$2:$F$996,5,0)))*COS(RADIANS(90-VLOOKUP(C111,'Input - Center points'!$A$2:$F$996,5,0)))+SIN(RADIANS(90-VLOOKUP(B111,'Input - Center points'!$A$2:$F$996,5,0)))*SIN(RADIANS(90-VLOOKUP(C111,'Input - Center points'!$A$2:$F$996,5,0)))*COS(RADIANS(VLOOKUP(B111,'Input - Center points'!$A$2:$F$996,6,0)-VLOOKUP(C111,'Input - Center points'!$A$2:$F$996,6,0))))*6371,0))</f>
        <v>1236</v>
      </c>
      <c r="E111" s="19" t="str">
        <f>if(isna(if(vlookup(A111,'Input - Config'!$A$3:$D$1006,4,0)="Yes","Subsea",if(D111&gt;'Input - Config'!$H$10,"HVDC","HVAC"))),"",if(vlookup(A111,'Input - Config'!$A$3:$D$1006,4,0)="Yes","Subsea",if(D111&gt;'Input - Config'!$H$10,"HVDC","HVAC")))</f>
        <v>HVDC</v>
      </c>
      <c r="F111" s="19">
        <f>iferror((hlookup(E111,'Input - Config'!$H$2:$J$7,2,0)*D111)+(hlookup(E111,'Input - Config'!$H$2:$J$7,3,0)*2),"")</f>
        <v>591429.8</v>
      </c>
      <c r="G111" s="19">
        <f>if(isna(hlookup(E111,'Input - Config'!$H$2:$J$7,6,0)*'Input - Config'!$H$9%*F111+F111),"",hlookup(E111,'Input - Config'!$H$2:$J$7,6,0)*'Input - Config'!$H$9%*F111+F111)</f>
        <v>1419431.52</v>
      </c>
      <c r="H111" s="19">
        <f>if(isna(ROUND((hlookup(E111,'Input - Config'!$H$2:$J$7,4,0)/10000*D111)+(hlookup(E111,'Input - Config'!$H$2:$J$7,5,0)/100),3)),"",ROUND((hlookup(E111,'Input - Config'!$H$2:$J$7,4,0)/10000*D111)+(hlookup(E111,'Input - Config'!$H$2:$J$7,5,0)/100),3))</f>
        <v>0.056</v>
      </c>
    </row>
    <row r="112">
      <c r="A112" s="53" t="str">
        <f>'Input - Config'!A113</f>
        <v>TRNBRANWGUYXX</v>
      </c>
      <c r="B112" s="19" t="str">
        <f>if(isna(vlookup(A112,'Input - Config'!$A$3:$C$1006,2,0)),"",vlookup(A112,'Input - Config'!$A$3:$C$1006,2,0))</f>
        <v>BRANW</v>
      </c>
      <c r="C112" s="19" t="str">
        <f>if(isna(vlookup(A112,'Input - Config'!$A$3:$C$1006,3,0)),"",vlookup(A112,'Input - Config'!$A$3:$C$1006,3,0))</f>
        <v>GUY</v>
      </c>
      <c r="D112" s="42">
        <f>if(isna(ROUND(ACOS(COS(RADIANS(90-VLOOKUP(B112,'Input - Center points'!$A$2:$F$996,5,0)))*COS(RADIANS(90-VLOOKUP(C112,'Input - Center points'!$A$2:$F$996,5,0)))+SIN(RADIANS(90-VLOOKUP(B112,'Input - Center points'!$A$2:$F$996,5,0)))*SIN(RADIANS(90-VLOOKUP(C112,'Input - Center points'!$A$2:$F$996,5,0)))*COS(RADIANS(VLOOKUP(B112,'Input - Center points'!$A$2:$F$996,6,0)-VLOOKUP(C112,'Input - Center points'!$A$2:$F$996,6,0))))*6371,0)),"",ROUND(ACOS(COS(RADIANS(90-VLOOKUP(B112,'Input - Center points'!$A$2:$F$996,5,0)))*COS(RADIANS(90-VLOOKUP(C112,'Input - Center points'!$A$2:$F$996,5,0)))+SIN(RADIANS(90-VLOOKUP(B112,'Input - Center points'!$A$2:$F$996,5,0)))*SIN(RADIANS(90-VLOOKUP(C112,'Input - Center points'!$A$2:$F$996,5,0)))*COS(RADIANS(VLOOKUP(B112,'Input - Center points'!$A$2:$F$996,6,0)-VLOOKUP(C112,'Input - Center points'!$A$2:$F$996,6,0))))*6371,0))</f>
        <v>1121</v>
      </c>
      <c r="E112" s="19" t="str">
        <f>if(isna(if(vlookup(A112,'Input - Config'!$A$3:$D$1006,4,0)="Yes","Subsea",if(D112&gt;'Input - Config'!$H$10,"HVDC","HVAC"))),"",if(vlookup(A112,'Input - Config'!$A$3:$D$1006,4,0)="Yes","Subsea",if(D112&gt;'Input - Config'!$H$10,"HVDC","HVAC")))</f>
        <v>HVDC</v>
      </c>
      <c r="F112" s="19">
        <f>iferror((hlookup(E112,'Input - Config'!$H$2:$J$7,2,0)*D112)+(hlookup(E112,'Input - Config'!$H$2:$J$7,3,0)*2),"")</f>
        <v>564082.8</v>
      </c>
      <c r="G112" s="19">
        <f>if(isna(hlookup(E112,'Input - Config'!$H$2:$J$7,6,0)*'Input - Config'!$H$9%*F112+F112),"",hlookup(E112,'Input - Config'!$H$2:$J$7,6,0)*'Input - Config'!$H$9%*F112+F112)</f>
        <v>1353798.72</v>
      </c>
      <c r="H112" s="19">
        <f>if(isna(ROUND((hlookup(E112,'Input - Config'!$H$2:$J$7,4,0)/10000*D112)+(hlookup(E112,'Input - Config'!$H$2:$J$7,5,0)/100),3)),"",ROUND((hlookup(E112,'Input - Config'!$H$2:$J$7,4,0)/10000*D112)+(hlookup(E112,'Input - Config'!$H$2:$J$7,5,0)/100),3))</f>
        <v>0.052</v>
      </c>
    </row>
    <row r="113">
      <c r="A113" s="53" t="str">
        <f>'Input - Config'!A114</f>
        <v>TRNBRANWPERXX</v>
      </c>
      <c r="B113" s="19" t="str">
        <f>if(isna(vlookup(A113,'Input - Config'!$A$3:$C$1006,2,0)),"",vlookup(A113,'Input - Config'!$A$3:$C$1006,2,0))</f>
        <v>BRANW</v>
      </c>
      <c r="C113" s="19" t="str">
        <f>if(isna(vlookup(A113,'Input - Config'!$A$3:$C$1006,3,0)),"",vlookup(A113,'Input - Config'!$A$3:$C$1006,3,0))</f>
        <v>PER</v>
      </c>
      <c r="D113" s="42">
        <f>if(isna(ROUND(ACOS(COS(RADIANS(90-VLOOKUP(B113,'Input - Center points'!$A$2:$F$996,5,0)))*COS(RADIANS(90-VLOOKUP(C113,'Input - Center points'!$A$2:$F$996,5,0)))+SIN(RADIANS(90-VLOOKUP(B113,'Input - Center points'!$A$2:$F$996,5,0)))*SIN(RADIANS(90-VLOOKUP(C113,'Input - Center points'!$A$2:$F$996,5,0)))*COS(RADIANS(VLOOKUP(B113,'Input - Center points'!$A$2:$F$996,6,0)-VLOOKUP(C113,'Input - Center points'!$A$2:$F$996,6,0))))*6371,0)),"",ROUND(ACOS(COS(RADIANS(90-VLOOKUP(B113,'Input - Center points'!$A$2:$F$996,5,0)))*COS(RADIANS(90-VLOOKUP(C113,'Input - Center points'!$A$2:$F$996,5,0)))+SIN(RADIANS(90-VLOOKUP(B113,'Input - Center points'!$A$2:$F$996,5,0)))*SIN(RADIANS(90-VLOOKUP(C113,'Input - Center points'!$A$2:$F$996,5,0)))*COS(RADIANS(VLOOKUP(B113,'Input - Center points'!$A$2:$F$996,6,0)-VLOOKUP(C113,'Input - Center points'!$A$2:$F$996,6,0))))*6371,0))</f>
        <v>2122</v>
      </c>
      <c r="E113" s="19" t="str">
        <f>if(isna(if(vlookup(A113,'Input - Config'!$A$3:$D$1006,4,0)="Yes","Subsea",if(D113&gt;'Input - Config'!$H$10,"HVDC","HVAC"))),"",if(vlookup(A113,'Input - Config'!$A$3:$D$1006,4,0)="Yes","Subsea",if(D113&gt;'Input - Config'!$H$10,"HVDC","HVAC")))</f>
        <v>HVDC</v>
      </c>
      <c r="F113" s="19">
        <f>iferror((hlookup(E113,'Input - Config'!$H$2:$J$7,2,0)*D113)+(hlookup(E113,'Input - Config'!$H$2:$J$7,3,0)*2),"")</f>
        <v>802120.6</v>
      </c>
      <c r="G113" s="19">
        <f>if(isna(hlookup(E113,'Input - Config'!$H$2:$J$7,6,0)*'Input - Config'!$H$9%*F113+F113),"",hlookup(E113,'Input - Config'!$H$2:$J$7,6,0)*'Input - Config'!$H$9%*F113+F113)</f>
        <v>1925089.44</v>
      </c>
      <c r="H113" s="19">
        <f>if(isna(ROUND((hlookup(E113,'Input - Config'!$H$2:$J$7,4,0)/10000*D113)+(hlookup(E113,'Input - Config'!$H$2:$J$7,5,0)/100),3)),"",ROUND((hlookup(E113,'Input - Config'!$H$2:$J$7,4,0)/10000*D113)+(hlookup(E113,'Input - Config'!$H$2:$J$7,5,0)/100),3))</f>
        <v>0.087</v>
      </c>
    </row>
    <row r="114">
      <c r="A114" s="53" t="str">
        <f>'Input - Config'!A115</f>
        <v>TRNBRANWSURXX</v>
      </c>
      <c r="B114" s="19" t="str">
        <f>if(isna(vlookup(A114,'Input - Config'!$A$3:$C$1006,2,0)),"",vlookup(A114,'Input - Config'!$A$3:$C$1006,2,0))</f>
        <v>BRANW</v>
      </c>
      <c r="C114" s="19" t="str">
        <f>if(isna(vlookup(A114,'Input - Config'!$A$3:$C$1006,3,0)),"",vlookup(A114,'Input - Config'!$A$3:$C$1006,3,0))</f>
        <v>SUR</v>
      </c>
      <c r="D114" s="42">
        <f>if(isna(ROUND(ACOS(COS(RADIANS(90-VLOOKUP(B114,'Input - Center points'!$A$2:$F$996,5,0)))*COS(RADIANS(90-VLOOKUP(C114,'Input - Center points'!$A$2:$F$996,5,0)))+SIN(RADIANS(90-VLOOKUP(B114,'Input - Center points'!$A$2:$F$996,5,0)))*SIN(RADIANS(90-VLOOKUP(C114,'Input - Center points'!$A$2:$F$996,5,0)))*COS(RADIANS(VLOOKUP(B114,'Input - Center points'!$A$2:$F$996,6,0)-VLOOKUP(C114,'Input - Center points'!$A$2:$F$996,6,0))))*6371,0)),"",ROUND(ACOS(COS(RADIANS(90-VLOOKUP(B114,'Input - Center points'!$A$2:$F$996,5,0)))*COS(RADIANS(90-VLOOKUP(C114,'Input - Center points'!$A$2:$F$996,5,0)))+SIN(RADIANS(90-VLOOKUP(B114,'Input - Center points'!$A$2:$F$996,5,0)))*SIN(RADIANS(90-VLOOKUP(C114,'Input - Center points'!$A$2:$F$996,5,0)))*COS(RADIANS(VLOOKUP(B114,'Input - Center points'!$A$2:$F$996,6,0)-VLOOKUP(C114,'Input - Center points'!$A$2:$F$996,6,0))))*6371,0))</f>
        <v>1130</v>
      </c>
      <c r="E114" s="19" t="str">
        <f>if(isna(if(vlookup(A114,'Input - Config'!$A$3:$D$1006,4,0)="Yes","Subsea",if(D114&gt;'Input - Config'!$H$10,"HVDC","HVAC"))),"",if(vlookup(A114,'Input - Config'!$A$3:$D$1006,4,0)="Yes","Subsea",if(D114&gt;'Input - Config'!$H$10,"HVDC","HVAC")))</f>
        <v>HVDC</v>
      </c>
      <c r="F114" s="19">
        <f>iferror((hlookup(E114,'Input - Config'!$H$2:$J$7,2,0)*D114)+(hlookup(E114,'Input - Config'!$H$2:$J$7,3,0)*2),"")</f>
        <v>566223</v>
      </c>
      <c r="G114" s="19">
        <f>if(isna(hlookup(E114,'Input - Config'!$H$2:$J$7,6,0)*'Input - Config'!$H$9%*F114+F114),"",hlookup(E114,'Input - Config'!$H$2:$J$7,6,0)*'Input - Config'!$H$9%*F114+F114)</f>
        <v>1358935.2</v>
      </c>
      <c r="H114" s="19">
        <f>if(isna(ROUND((hlookup(E114,'Input - Config'!$H$2:$J$7,4,0)/10000*D114)+(hlookup(E114,'Input - Config'!$H$2:$J$7,5,0)/100),3)),"",ROUND((hlookup(E114,'Input - Config'!$H$2:$J$7,4,0)/10000*D114)+(hlookup(E114,'Input - Config'!$H$2:$J$7,5,0)/100),3))</f>
        <v>0.053</v>
      </c>
    </row>
    <row r="115">
      <c r="A115" s="53" t="str">
        <f>'Input - Config'!A116</f>
        <v>TRNBRANWVENXX</v>
      </c>
      <c r="B115" s="19" t="str">
        <f>if(isna(vlookup(A115,'Input - Config'!$A$3:$C$1006,2,0)),"",vlookup(A115,'Input - Config'!$A$3:$C$1006,2,0))</f>
        <v>BRANW</v>
      </c>
      <c r="C115" s="19" t="str">
        <f>if(isna(vlookup(A115,'Input - Config'!$A$3:$C$1006,3,0)),"",vlookup(A115,'Input - Config'!$A$3:$C$1006,3,0))</f>
        <v>VEN</v>
      </c>
      <c r="D115" s="42">
        <f>if(isna(ROUND(ACOS(COS(RADIANS(90-VLOOKUP(B115,'Input - Center points'!$A$2:$F$996,5,0)))*COS(RADIANS(90-VLOOKUP(C115,'Input - Center points'!$A$2:$F$996,5,0)))+SIN(RADIANS(90-VLOOKUP(B115,'Input - Center points'!$A$2:$F$996,5,0)))*SIN(RADIANS(90-VLOOKUP(C115,'Input - Center points'!$A$2:$F$996,5,0)))*COS(RADIANS(VLOOKUP(B115,'Input - Center points'!$A$2:$F$996,6,0)-VLOOKUP(C115,'Input - Center points'!$A$2:$F$996,6,0))))*6371,0)),"",ROUND(ACOS(COS(RADIANS(90-VLOOKUP(B115,'Input - Center points'!$A$2:$F$996,5,0)))*COS(RADIANS(90-VLOOKUP(C115,'Input - Center points'!$A$2:$F$996,5,0)))+SIN(RADIANS(90-VLOOKUP(B115,'Input - Center points'!$A$2:$F$996,5,0)))*SIN(RADIANS(90-VLOOKUP(C115,'Input - Center points'!$A$2:$F$996,5,0)))*COS(RADIANS(VLOOKUP(B115,'Input - Center points'!$A$2:$F$996,6,0)-VLOOKUP(C115,'Input - Center points'!$A$2:$F$996,6,0))))*6371,0))</f>
        <v>1692</v>
      </c>
      <c r="E115" s="19" t="str">
        <f>if(isna(if(vlookup(A115,'Input - Config'!$A$3:$D$1006,4,0)="Yes","Subsea",if(D115&gt;'Input - Config'!$H$10,"HVDC","HVAC"))),"",if(vlookup(A115,'Input - Config'!$A$3:$D$1006,4,0)="Yes","Subsea",if(D115&gt;'Input - Config'!$H$10,"HVDC","HVAC")))</f>
        <v>HVDC</v>
      </c>
      <c r="F115" s="19">
        <f>iferror((hlookup(E115,'Input - Config'!$H$2:$J$7,2,0)*D115)+(hlookup(E115,'Input - Config'!$H$2:$J$7,3,0)*2),"")</f>
        <v>699866.6</v>
      </c>
      <c r="G115" s="19">
        <f>if(isna(hlookup(E115,'Input - Config'!$H$2:$J$7,6,0)*'Input - Config'!$H$9%*F115+F115),"",hlookup(E115,'Input - Config'!$H$2:$J$7,6,0)*'Input - Config'!$H$9%*F115+F115)</f>
        <v>1679679.84</v>
      </c>
      <c r="H115" s="19">
        <f>if(isna(ROUND((hlookup(E115,'Input - Config'!$H$2:$J$7,4,0)/10000*D115)+(hlookup(E115,'Input - Config'!$H$2:$J$7,5,0)/100),3)),"",ROUND((hlookup(E115,'Input - Config'!$H$2:$J$7,4,0)/10000*D115)+(hlookup(E115,'Input - Config'!$H$2:$J$7,5,0)/100),3))</f>
        <v>0.072</v>
      </c>
    </row>
    <row r="116">
      <c r="A116" s="53" t="str">
        <f>'Input - Config'!A117</f>
        <v>TRNBRASEBRASO</v>
      </c>
      <c r="B116" s="19" t="str">
        <f>if(isna(vlookup(A116,'Input - Config'!$A$3:$C$1006,2,0)),"",vlookup(A116,'Input - Config'!$A$3:$C$1006,2,0))</f>
        <v>BRASE</v>
      </c>
      <c r="C116" s="19" t="str">
        <f>if(isna(vlookup(A116,'Input - Config'!$A$3:$C$1006,3,0)),"",vlookup(A116,'Input - Config'!$A$3:$C$1006,3,0))</f>
        <v>BRASO</v>
      </c>
      <c r="D116" s="42">
        <f>if(isna(ROUND(ACOS(COS(RADIANS(90-VLOOKUP(B116,'Input - Center points'!$A$2:$F$996,5,0)))*COS(RADIANS(90-VLOOKUP(C116,'Input - Center points'!$A$2:$F$996,5,0)))+SIN(RADIANS(90-VLOOKUP(B116,'Input - Center points'!$A$2:$F$996,5,0)))*SIN(RADIANS(90-VLOOKUP(C116,'Input - Center points'!$A$2:$F$996,5,0)))*COS(RADIANS(VLOOKUP(B116,'Input - Center points'!$A$2:$F$996,6,0)-VLOOKUP(C116,'Input - Center points'!$A$2:$F$996,6,0))))*6371,0)),"",ROUND(ACOS(COS(RADIANS(90-VLOOKUP(B116,'Input - Center points'!$A$2:$F$996,5,0)))*COS(RADIANS(90-VLOOKUP(C116,'Input - Center points'!$A$2:$F$996,5,0)))+SIN(RADIANS(90-VLOOKUP(B116,'Input - Center points'!$A$2:$F$996,5,0)))*SIN(RADIANS(90-VLOOKUP(C116,'Input - Center points'!$A$2:$F$996,5,0)))*COS(RADIANS(VLOOKUP(B116,'Input - Center points'!$A$2:$F$996,6,0)-VLOOKUP(C116,'Input - Center points'!$A$2:$F$996,6,0))))*6371,0))</f>
        <v>339</v>
      </c>
      <c r="E116" s="19" t="str">
        <f>if(isna(if(vlookup(A116,'Input - Config'!$A$3:$D$1006,4,0)="Yes","Subsea",if(D116&gt;'Input - Config'!$H$10,"HVDC","HVAC"))),"",if(vlookup(A116,'Input - Config'!$A$3:$D$1006,4,0)="Yes","Subsea",if(D116&gt;'Input - Config'!$H$10,"HVDC","HVAC")))</f>
        <v>HVAC</v>
      </c>
      <c r="F116" s="19">
        <f>iferror((hlookup(E116,'Input - Config'!$H$2:$J$7,2,0)*D116)+(hlookup(E116,'Input - Config'!$H$2:$J$7,3,0)*2),"")</f>
        <v>359616.2</v>
      </c>
      <c r="G116" s="19">
        <f>if(isna(hlookup(E116,'Input - Config'!$H$2:$J$7,6,0)*'Input - Config'!$H$9%*F116+F116),"",hlookup(E116,'Input - Config'!$H$2:$J$7,6,0)*'Input - Config'!$H$9%*F116+F116)</f>
        <v>863078.88</v>
      </c>
      <c r="H116" s="19">
        <f>if(isna(ROUND((hlookup(E116,'Input - Config'!$H$2:$J$7,4,0)/10000*D116)+(hlookup(E116,'Input - Config'!$H$2:$J$7,5,0)/100),3)),"",ROUND((hlookup(E116,'Input - Config'!$H$2:$J$7,4,0)/10000*D116)+(hlookup(E116,'Input - Config'!$H$2:$J$7,5,0)/100),3))</f>
        <v>0.023</v>
      </c>
    </row>
    <row r="117">
      <c r="A117" s="53" t="str">
        <f>'Input - Config'!A118</f>
        <v>TRNBRASEBRAWE</v>
      </c>
      <c r="B117" s="19" t="str">
        <f>if(isna(vlookup(A117,'Input - Config'!$A$3:$C$1006,2,0)),"",vlookup(A117,'Input - Config'!$A$3:$C$1006,2,0))</f>
        <v>BRASE</v>
      </c>
      <c r="C117" s="19" t="str">
        <f>if(isna(vlookup(A117,'Input - Config'!$A$3:$C$1006,3,0)),"",vlookup(A117,'Input - Config'!$A$3:$C$1006,3,0))</f>
        <v>BRAWE</v>
      </c>
      <c r="D117" s="42">
        <f>if(isna(ROUND(ACOS(COS(RADIANS(90-VLOOKUP(B117,'Input - Center points'!$A$2:$F$996,5,0)))*COS(RADIANS(90-VLOOKUP(C117,'Input - Center points'!$A$2:$F$996,5,0)))+SIN(RADIANS(90-VLOOKUP(B117,'Input - Center points'!$A$2:$F$996,5,0)))*SIN(RADIANS(90-VLOOKUP(C117,'Input - Center points'!$A$2:$F$996,5,0)))*COS(RADIANS(VLOOKUP(B117,'Input - Center points'!$A$2:$F$996,6,0)-VLOOKUP(C117,'Input - Center points'!$A$2:$F$996,6,0))))*6371,0)),"",ROUND(ACOS(COS(RADIANS(90-VLOOKUP(B117,'Input - Center points'!$A$2:$F$996,5,0)))*COS(RADIANS(90-VLOOKUP(C117,'Input - Center points'!$A$2:$F$996,5,0)))+SIN(RADIANS(90-VLOOKUP(B117,'Input - Center points'!$A$2:$F$996,5,0)))*SIN(RADIANS(90-VLOOKUP(C117,'Input - Center points'!$A$2:$F$996,5,0)))*COS(RADIANS(VLOOKUP(B117,'Input - Center points'!$A$2:$F$996,6,0)-VLOOKUP(C117,'Input - Center points'!$A$2:$F$996,6,0))))*6371,0))</f>
        <v>2466</v>
      </c>
      <c r="E117" s="19" t="str">
        <f>if(isna(if(vlookup(A117,'Input - Config'!$A$3:$D$1006,4,0)="Yes","Subsea",if(D117&gt;'Input - Config'!$H$10,"HVDC","HVAC"))),"",if(vlookup(A117,'Input - Config'!$A$3:$D$1006,4,0)="Yes","Subsea",if(D117&gt;'Input - Config'!$H$10,"HVDC","HVAC")))</f>
        <v>HVDC</v>
      </c>
      <c r="F117" s="19">
        <f>iferror((hlookup(E117,'Input - Config'!$H$2:$J$7,2,0)*D117)+(hlookup(E117,'Input - Config'!$H$2:$J$7,3,0)*2),"")</f>
        <v>883923.8</v>
      </c>
      <c r="G117" s="19">
        <f>if(isna(hlookup(E117,'Input - Config'!$H$2:$J$7,6,0)*'Input - Config'!$H$9%*F117+F117),"",hlookup(E117,'Input - Config'!$H$2:$J$7,6,0)*'Input - Config'!$H$9%*F117+F117)</f>
        <v>2121417.12</v>
      </c>
      <c r="H117" s="19">
        <f>if(isna(ROUND((hlookup(E117,'Input - Config'!$H$2:$J$7,4,0)/10000*D117)+(hlookup(E117,'Input - Config'!$H$2:$J$7,5,0)/100),3)),"",ROUND((hlookup(E117,'Input - Config'!$H$2:$J$7,4,0)/10000*D117)+(hlookup(E117,'Input - Config'!$H$2:$J$7,5,0)/100),3))</f>
        <v>0.099</v>
      </c>
    </row>
    <row r="118">
      <c r="A118" s="53" t="str">
        <f>'Input - Config'!A119</f>
        <v>TRNBRASOPRYXX</v>
      </c>
      <c r="B118" s="19" t="str">
        <f>if(isna(vlookup(A118,'Input - Config'!$A$3:$C$1006,2,0)),"",vlookup(A118,'Input - Config'!$A$3:$C$1006,2,0))</f>
        <v>BRASO</v>
      </c>
      <c r="C118" s="19" t="str">
        <f>if(isna(vlookup(A118,'Input - Config'!$A$3:$C$1006,3,0)),"",vlookup(A118,'Input - Config'!$A$3:$C$1006,3,0))</f>
        <v>PRY</v>
      </c>
      <c r="D118" s="42">
        <f>if(isna(ROUND(ACOS(COS(RADIANS(90-VLOOKUP(B118,'Input - Center points'!$A$2:$F$996,5,0)))*COS(RADIANS(90-VLOOKUP(C118,'Input - Center points'!$A$2:$F$996,5,0)))+SIN(RADIANS(90-VLOOKUP(B118,'Input - Center points'!$A$2:$F$996,5,0)))*SIN(RADIANS(90-VLOOKUP(C118,'Input - Center points'!$A$2:$F$996,5,0)))*COS(RADIANS(VLOOKUP(B118,'Input - Center points'!$A$2:$F$996,6,0)-VLOOKUP(C118,'Input - Center points'!$A$2:$F$996,6,0))))*6371,0)),"",ROUND(ACOS(COS(RADIANS(90-VLOOKUP(B118,'Input - Center points'!$A$2:$F$996,5,0)))*COS(RADIANS(90-VLOOKUP(C118,'Input - Center points'!$A$2:$F$996,5,0)))+SIN(RADIANS(90-VLOOKUP(B118,'Input - Center points'!$A$2:$F$996,5,0)))*SIN(RADIANS(90-VLOOKUP(C118,'Input - Center points'!$A$2:$F$996,5,0)))*COS(RADIANS(VLOOKUP(B118,'Input - Center points'!$A$2:$F$996,6,0)-VLOOKUP(C118,'Input - Center points'!$A$2:$F$996,6,0))))*6371,0))</f>
        <v>840</v>
      </c>
      <c r="E118" s="19" t="str">
        <f>if(isna(if(vlookup(A118,'Input - Config'!$A$3:$D$1006,4,0)="Yes","Subsea",if(D118&gt;'Input - Config'!$H$10,"HVDC","HVAC"))),"",if(vlookup(A118,'Input - Config'!$A$3:$D$1006,4,0)="Yes","Subsea",if(D118&gt;'Input - Config'!$H$10,"HVDC","HVAC")))</f>
        <v>HVDC</v>
      </c>
      <c r="F118" s="19">
        <f>iferror((hlookup(E118,'Input - Config'!$H$2:$J$7,2,0)*D118)+(hlookup(E118,'Input - Config'!$H$2:$J$7,3,0)*2),"")</f>
        <v>497261</v>
      </c>
      <c r="G118" s="19">
        <f>if(isna(hlookup(E118,'Input - Config'!$H$2:$J$7,6,0)*'Input - Config'!$H$9%*F118+F118),"",hlookup(E118,'Input - Config'!$H$2:$J$7,6,0)*'Input - Config'!$H$9%*F118+F118)</f>
        <v>1193426.4</v>
      </c>
      <c r="H118" s="19">
        <f>if(isna(ROUND((hlookup(E118,'Input - Config'!$H$2:$J$7,4,0)/10000*D118)+(hlookup(E118,'Input - Config'!$H$2:$J$7,5,0)/100),3)),"",ROUND((hlookup(E118,'Input - Config'!$H$2:$J$7,4,0)/10000*D118)+(hlookup(E118,'Input - Config'!$H$2:$J$7,5,0)/100),3))</f>
        <v>0.042</v>
      </c>
    </row>
    <row r="119">
      <c r="A119" s="53" t="str">
        <f>'Input - Config'!A120</f>
        <v>TRNBRASOURYXX</v>
      </c>
      <c r="B119" s="19" t="str">
        <f>if(isna(vlookup(A119,'Input - Config'!$A$3:$C$1006,2,0)),"",vlookup(A119,'Input - Config'!$A$3:$C$1006,2,0))</f>
        <v>BRASO</v>
      </c>
      <c r="C119" s="19" t="str">
        <f>if(isna(vlookup(A119,'Input - Config'!$A$3:$C$1006,3,0)),"",vlookup(A119,'Input - Config'!$A$3:$C$1006,3,0))</f>
        <v>URY</v>
      </c>
      <c r="D119" s="42">
        <f>if(isna(ROUND(ACOS(COS(RADIANS(90-VLOOKUP(B119,'Input - Center points'!$A$2:$F$996,5,0)))*COS(RADIANS(90-VLOOKUP(C119,'Input - Center points'!$A$2:$F$996,5,0)))+SIN(RADIANS(90-VLOOKUP(B119,'Input - Center points'!$A$2:$F$996,5,0)))*SIN(RADIANS(90-VLOOKUP(C119,'Input - Center points'!$A$2:$F$996,5,0)))*COS(RADIANS(VLOOKUP(B119,'Input - Center points'!$A$2:$F$996,6,0)-VLOOKUP(C119,'Input - Center points'!$A$2:$F$996,6,0))))*6371,0)),"",ROUND(ACOS(COS(RADIANS(90-VLOOKUP(B119,'Input - Center points'!$A$2:$F$996,5,0)))*COS(RADIANS(90-VLOOKUP(C119,'Input - Center points'!$A$2:$F$996,5,0)))+SIN(RADIANS(90-VLOOKUP(B119,'Input - Center points'!$A$2:$F$996,5,0)))*SIN(RADIANS(90-VLOOKUP(C119,'Input - Center points'!$A$2:$F$996,5,0)))*COS(RADIANS(VLOOKUP(B119,'Input - Center points'!$A$2:$F$996,6,0)-VLOOKUP(C119,'Input - Center points'!$A$2:$F$996,6,0))))*6371,0))</f>
        <v>1243</v>
      </c>
      <c r="E119" s="19" t="str">
        <f>if(isna(if(vlookup(A119,'Input - Config'!$A$3:$D$1006,4,0)="Yes","Subsea",if(D119&gt;'Input - Config'!$H$10,"HVDC","HVAC"))),"",if(vlookup(A119,'Input - Config'!$A$3:$D$1006,4,0)="Yes","Subsea",if(D119&gt;'Input - Config'!$H$10,"HVDC","HVAC")))</f>
        <v>HVDC</v>
      </c>
      <c r="F119" s="19">
        <f>iferror((hlookup(E119,'Input - Config'!$H$2:$J$7,2,0)*D119)+(hlookup(E119,'Input - Config'!$H$2:$J$7,3,0)*2),"")</f>
        <v>593094.4</v>
      </c>
      <c r="G119" s="19">
        <f>if(isna(hlookup(E119,'Input - Config'!$H$2:$J$7,6,0)*'Input - Config'!$H$9%*F119+F119),"",hlookup(E119,'Input - Config'!$H$2:$J$7,6,0)*'Input - Config'!$H$9%*F119+F119)</f>
        <v>1423426.56</v>
      </c>
      <c r="H119" s="19">
        <f>if(isna(ROUND((hlookup(E119,'Input - Config'!$H$2:$J$7,4,0)/10000*D119)+(hlookup(E119,'Input - Config'!$H$2:$J$7,5,0)/100),3)),"",ROUND((hlookup(E119,'Input - Config'!$H$2:$J$7,4,0)/10000*D119)+(hlookup(E119,'Input - Config'!$H$2:$J$7,5,0)/100),3))</f>
        <v>0.057</v>
      </c>
    </row>
    <row r="120">
      <c r="A120" s="53" t="str">
        <f>'Input - Config'!A121</f>
        <v>TRNBRAWEPERXX</v>
      </c>
      <c r="B120" s="19" t="str">
        <f>if(isna(vlookup(A120,'Input - Config'!$A$3:$C$1006,2,0)),"",vlookup(A120,'Input - Config'!$A$3:$C$1006,2,0))</f>
        <v>BRAWE</v>
      </c>
      <c r="C120" s="19" t="str">
        <f>if(isna(vlookup(A120,'Input - Config'!$A$3:$C$1006,3,0)),"",vlookup(A120,'Input - Config'!$A$3:$C$1006,3,0))</f>
        <v>PER</v>
      </c>
      <c r="D120" s="42">
        <f>if(isna(ROUND(ACOS(COS(RADIANS(90-VLOOKUP(B120,'Input - Center points'!$A$2:$F$996,5,0)))*COS(RADIANS(90-VLOOKUP(C120,'Input - Center points'!$A$2:$F$996,5,0)))+SIN(RADIANS(90-VLOOKUP(B120,'Input - Center points'!$A$2:$F$996,5,0)))*SIN(RADIANS(90-VLOOKUP(C120,'Input - Center points'!$A$2:$F$996,5,0)))*COS(RADIANS(VLOOKUP(B120,'Input - Center points'!$A$2:$F$996,6,0)-VLOOKUP(C120,'Input - Center points'!$A$2:$F$996,6,0))))*6371,0)),"",ROUND(ACOS(COS(RADIANS(90-VLOOKUP(B120,'Input - Center points'!$A$2:$F$996,5,0)))*COS(RADIANS(90-VLOOKUP(C120,'Input - Center points'!$A$2:$F$996,5,0)))+SIN(RADIANS(90-VLOOKUP(B120,'Input - Center points'!$A$2:$F$996,5,0)))*SIN(RADIANS(90-VLOOKUP(C120,'Input - Center points'!$A$2:$F$996,5,0)))*COS(RADIANS(VLOOKUP(B120,'Input - Center points'!$A$2:$F$996,6,0)-VLOOKUP(C120,'Input - Center points'!$A$2:$F$996,6,0))))*6371,0))</f>
        <v>1482</v>
      </c>
      <c r="E120" s="19" t="str">
        <f>if(isna(if(vlookup(A120,'Input - Config'!$A$3:$D$1006,4,0)="Yes","Subsea",if(D120&gt;'Input - Config'!$H$10,"HVDC","HVAC"))),"",if(vlookup(A120,'Input - Config'!$A$3:$D$1006,4,0)="Yes","Subsea",if(D120&gt;'Input - Config'!$H$10,"HVDC","HVAC")))</f>
        <v>HVDC</v>
      </c>
      <c r="F120" s="19">
        <f>iferror((hlookup(E120,'Input - Config'!$H$2:$J$7,2,0)*D120)+(hlookup(E120,'Input - Config'!$H$2:$J$7,3,0)*2),"")</f>
        <v>649928.6</v>
      </c>
      <c r="G120" s="19">
        <f>if(isna(hlookup(E120,'Input - Config'!$H$2:$J$7,6,0)*'Input - Config'!$H$9%*F120+F120),"",hlookup(E120,'Input - Config'!$H$2:$J$7,6,0)*'Input - Config'!$H$9%*F120+F120)</f>
        <v>1559828.64</v>
      </c>
      <c r="H120" s="19">
        <f>if(isna(ROUND((hlookup(E120,'Input - Config'!$H$2:$J$7,4,0)/10000*D120)+(hlookup(E120,'Input - Config'!$H$2:$J$7,5,0)/100),3)),"",ROUND((hlookup(E120,'Input - Config'!$H$2:$J$7,4,0)/10000*D120)+(hlookup(E120,'Input - Config'!$H$2:$J$7,5,0)/100),3))</f>
        <v>0.065</v>
      </c>
    </row>
    <row r="121">
      <c r="A121" s="53" t="str">
        <f>'Input - Config'!A122</f>
        <v>TRNBRNXXMYSSK</v>
      </c>
      <c r="B121" s="19" t="str">
        <f>if(isna(vlookup(A121,'Input - Config'!$A$3:$C$1006,2,0)),"",vlookup(A121,'Input - Config'!$A$3:$C$1006,2,0))</f>
        <v>BRN</v>
      </c>
      <c r="C121" s="19" t="str">
        <f>if(isna(vlookup(A121,'Input - Config'!$A$3:$C$1006,3,0)),"",vlookup(A121,'Input - Config'!$A$3:$C$1006,3,0))</f>
        <v>MYSSK</v>
      </c>
      <c r="D121" s="42">
        <f>if(isna(ROUND(ACOS(COS(RADIANS(90-VLOOKUP(B121,'Input - Center points'!$A$2:$F$996,5,0)))*COS(RADIANS(90-VLOOKUP(C121,'Input - Center points'!$A$2:$F$996,5,0)))+SIN(RADIANS(90-VLOOKUP(B121,'Input - Center points'!$A$2:$F$996,5,0)))*SIN(RADIANS(90-VLOOKUP(C121,'Input - Center points'!$A$2:$F$996,5,0)))*COS(RADIANS(VLOOKUP(B121,'Input - Center points'!$A$2:$F$996,6,0)-VLOOKUP(C121,'Input - Center points'!$A$2:$F$996,6,0))))*6371,0)),"",ROUND(ACOS(COS(RADIANS(90-VLOOKUP(B121,'Input - Center points'!$A$2:$F$996,5,0)))*COS(RADIANS(90-VLOOKUP(C121,'Input - Center points'!$A$2:$F$996,5,0)))+SIN(RADIANS(90-VLOOKUP(B121,'Input - Center points'!$A$2:$F$996,5,0)))*SIN(RADIANS(90-VLOOKUP(C121,'Input - Center points'!$A$2:$F$996,5,0)))*COS(RADIANS(VLOOKUP(B121,'Input - Center points'!$A$2:$F$996,6,0)-VLOOKUP(C121,'Input - Center points'!$A$2:$F$996,6,0))))*6371,0))</f>
        <v>631</v>
      </c>
      <c r="E121" s="19" t="str">
        <f>if(isna(if(vlookup(A121,'Input - Config'!$A$3:$D$1006,4,0)="Yes","Subsea",if(D121&gt;'Input - Config'!$H$10,"HVDC","HVAC"))),"",if(vlookup(A121,'Input - Config'!$A$3:$D$1006,4,0)="Yes","Subsea",if(D121&gt;'Input - Config'!$H$10,"HVDC","HVAC")))</f>
        <v>HVDC</v>
      </c>
      <c r="F121" s="19">
        <f>iferror((hlookup(E121,'Input - Config'!$H$2:$J$7,2,0)*D121)+(hlookup(E121,'Input - Config'!$H$2:$J$7,3,0)*2),"")</f>
        <v>447560.8</v>
      </c>
      <c r="G121" s="19">
        <f>if(isna(hlookup(E121,'Input - Config'!$H$2:$J$7,6,0)*'Input - Config'!$H$9%*F121+F121),"",hlookup(E121,'Input - Config'!$H$2:$J$7,6,0)*'Input - Config'!$H$9%*F121+F121)</f>
        <v>1074145.92</v>
      </c>
      <c r="H121" s="19">
        <f>if(isna(ROUND((hlookup(E121,'Input - Config'!$H$2:$J$7,4,0)/10000*D121)+(hlookup(E121,'Input - Config'!$H$2:$J$7,5,0)/100),3)),"",ROUND((hlookup(E121,'Input - Config'!$H$2:$J$7,4,0)/10000*D121)+(hlookup(E121,'Input - Config'!$H$2:$J$7,5,0)/100),3))</f>
        <v>0.035</v>
      </c>
    </row>
    <row r="122">
      <c r="A122" s="53" t="str">
        <f>'Input - Config'!A123</f>
        <v>TRNBTNXXCHNTI</v>
      </c>
      <c r="B122" s="19" t="str">
        <f>if(isna(vlookup(A122,'Input - Config'!$A$3:$C$1006,2,0)),"",vlookup(A122,'Input - Config'!$A$3:$C$1006,2,0))</f>
        <v>BTN</v>
      </c>
      <c r="C122" s="19" t="str">
        <f>if(isna(vlookup(A122,'Input - Config'!$A$3:$C$1006,3,0)),"",vlookup(A122,'Input - Config'!$A$3:$C$1006,3,0))</f>
        <v>CHNTI</v>
      </c>
      <c r="D122" s="42">
        <f>if(isna(ROUND(ACOS(COS(RADIANS(90-VLOOKUP(B122,'Input - Center points'!$A$2:$F$996,5,0)))*COS(RADIANS(90-VLOOKUP(C122,'Input - Center points'!$A$2:$F$996,5,0)))+SIN(RADIANS(90-VLOOKUP(B122,'Input - Center points'!$A$2:$F$996,5,0)))*SIN(RADIANS(90-VLOOKUP(C122,'Input - Center points'!$A$2:$F$996,5,0)))*COS(RADIANS(VLOOKUP(B122,'Input - Center points'!$A$2:$F$996,6,0)-VLOOKUP(C122,'Input - Center points'!$A$2:$F$996,6,0))))*6371,0)),"",ROUND(ACOS(COS(RADIANS(90-VLOOKUP(B122,'Input - Center points'!$A$2:$F$996,5,0)))*COS(RADIANS(90-VLOOKUP(C122,'Input - Center points'!$A$2:$F$996,5,0)))+SIN(RADIANS(90-VLOOKUP(B122,'Input - Center points'!$A$2:$F$996,5,0)))*SIN(RADIANS(90-VLOOKUP(C122,'Input - Center points'!$A$2:$F$996,5,0)))*COS(RADIANS(VLOOKUP(B122,'Input - Center points'!$A$2:$F$996,6,0)-VLOOKUP(C122,'Input - Center points'!$A$2:$F$996,6,0))))*6371,0))</f>
        <v>285</v>
      </c>
      <c r="E122" s="19" t="str">
        <f>if(isna(if(vlookup(A122,'Input - Config'!$A$3:$D$1006,4,0)="Yes","Subsea",if(D122&gt;'Input - Config'!$H$10,"HVDC","HVAC"))),"",if(vlookup(A122,'Input - Config'!$A$3:$D$1006,4,0)="Yes","Subsea",if(D122&gt;'Input - Config'!$H$10,"HVDC","HVAC")))</f>
        <v>HVAC</v>
      </c>
      <c r="F122" s="19">
        <f>iferror((hlookup(E122,'Input - Config'!$H$2:$J$7,2,0)*D122)+(hlookup(E122,'Input - Config'!$H$2:$J$7,3,0)*2),"")</f>
        <v>317528.6</v>
      </c>
      <c r="G122" s="19">
        <f>if(isna(hlookup(E122,'Input - Config'!$H$2:$J$7,6,0)*'Input - Config'!$H$9%*F122+F122),"",hlookup(E122,'Input - Config'!$H$2:$J$7,6,0)*'Input - Config'!$H$9%*F122+F122)</f>
        <v>762068.64</v>
      </c>
      <c r="H122" s="19">
        <f>if(isna(ROUND((hlookup(E122,'Input - Config'!$H$2:$J$7,4,0)/10000*D122)+(hlookup(E122,'Input - Config'!$H$2:$J$7,5,0)/100),3)),"",ROUND((hlookup(E122,'Input - Config'!$H$2:$J$7,4,0)/10000*D122)+(hlookup(E122,'Input - Config'!$H$2:$J$7,5,0)/100),3))</f>
        <v>0.019</v>
      </c>
    </row>
    <row r="123">
      <c r="A123" s="53" t="str">
        <f>'Input - Config'!A124</f>
        <v>TRNBTNXXINDEA</v>
      </c>
      <c r="B123" s="19" t="str">
        <f>if(isna(vlookup(A123,'Input - Config'!$A$3:$C$1006,2,0)),"",vlookup(A123,'Input - Config'!$A$3:$C$1006,2,0))</f>
        <v>BTN</v>
      </c>
      <c r="C123" s="19" t="str">
        <f>if(isna(vlookup(A123,'Input - Config'!$A$3:$C$1006,3,0)),"",vlookup(A123,'Input - Config'!$A$3:$C$1006,3,0))</f>
        <v>INDEA</v>
      </c>
      <c r="D123" s="42">
        <f>if(isna(ROUND(ACOS(COS(RADIANS(90-VLOOKUP(B123,'Input - Center points'!$A$2:$F$996,5,0)))*COS(RADIANS(90-VLOOKUP(C123,'Input - Center points'!$A$2:$F$996,5,0)))+SIN(RADIANS(90-VLOOKUP(B123,'Input - Center points'!$A$2:$F$996,5,0)))*SIN(RADIANS(90-VLOOKUP(C123,'Input - Center points'!$A$2:$F$996,5,0)))*COS(RADIANS(VLOOKUP(B123,'Input - Center points'!$A$2:$F$996,6,0)-VLOOKUP(C123,'Input - Center points'!$A$2:$F$996,6,0))))*6371,0)),"",ROUND(ACOS(COS(RADIANS(90-VLOOKUP(B123,'Input - Center points'!$A$2:$F$996,5,0)))*COS(RADIANS(90-VLOOKUP(C123,'Input - Center points'!$A$2:$F$996,5,0)))+SIN(RADIANS(90-VLOOKUP(B123,'Input - Center points'!$A$2:$F$996,5,0)))*SIN(RADIANS(90-VLOOKUP(C123,'Input - Center points'!$A$2:$F$996,5,0)))*COS(RADIANS(VLOOKUP(B123,'Input - Center points'!$A$2:$F$996,6,0)-VLOOKUP(C123,'Input - Center points'!$A$2:$F$996,6,0))))*6371,0))</f>
        <v>560</v>
      </c>
      <c r="E123" s="19" t="str">
        <f>if(isna(if(vlookup(A123,'Input - Config'!$A$3:$D$1006,4,0)="Yes","Subsea",if(D123&gt;'Input - Config'!$H$10,"HVDC","HVAC"))),"",if(vlookup(A123,'Input - Config'!$A$3:$D$1006,4,0)="Yes","Subsea",if(D123&gt;'Input - Config'!$H$10,"HVDC","HVAC")))</f>
        <v>HVDC</v>
      </c>
      <c r="F123" s="19">
        <f>iferror((hlookup(E123,'Input - Config'!$H$2:$J$7,2,0)*D123)+(hlookup(E123,'Input - Config'!$H$2:$J$7,3,0)*2),"")</f>
        <v>430677</v>
      </c>
      <c r="G123" s="19">
        <f>if(isna(hlookup(E123,'Input - Config'!$H$2:$J$7,6,0)*'Input - Config'!$H$9%*F123+F123),"",hlookup(E123,'Input - Config'!$H$2:$J$7,6,0)*'Input - Config'!$H$9%*F123+F123)</f>
        <v>1033624.8</v>
      </c>
      <c r="H123" s="19">
        <f>if(isna(ROUND((hlookup(E123,'Input - Config'!$H$2:$J$7,4,0)/10000*D123)+(hlookup(E123,'Input - Config'!$H$2:$J$7,5,0)/100),3)),"",ROUND((hlookup(E123,'Input - Config'!$H$2:$J$7,4,0)/10000*D123)+(hlookup(E123,'Input - Config'!$H$2:$J$7,5,0)/100),3))</f>
        <v>0.033</v>
      </c>
    </row>
    <row r="124">
      <c r="A124" s="53" t="str">
        <f>'Input - Config'!A125</f>
        <v>TRNBWAXXNAMXX</v>
      </c>
      <c r="B124" s="19" t="str">
        <f>if(isna(vlookup(A124,'Input - Config'!$A$3:$C$1006,2,0)),"",vlookup(A124,'Input - Config'!$A$3:$C$1006,2,0))</f>
        <v>BWA</v>
      </c>
      <c r="C124" s="19" t="str">
        <f>if(isna(vlookup(A124,'Input - Config'!$A$3:$C$1006,3,0)),"",vlookup(A124,'Input - Config'!$A$3:$C$1006,3,0))</f>
        <v>NAM</v>
      </c>
      <c r="D124" s="42">
        <f>if(isna(ROUND(ACOS(COS(RADIANS(90-VLOOKUP(B124,'Input - Center points'!$A$2:$F$996,5,0)))*COS(RADIANS(90-VLOOKUP(C124,'Input - Center points'!$A$2:$F$996,5,0)))+SIN(RADIANS(90-VLOOKUP(B124,'Input - Center points'!$A$2:$F$996,5,0)))*SIN(RADIANS(90-VLOOKUP(C124,'Input - Center points'!$A$2:$F$996,5,0)))*COS(RADIANS(VLOOKUP(B124,'Input - Center points'!$A$2:$F$996,6,0)-VLOOKUP(C124,'Input - Center points'!$A$2:$F$996,6,0))))*6371,0)),"",ROUND(ACOS(COS(RADIANS(90-VLOOKUP(B124,'Input - Center points'!$A$2:$F$996,5,0)))*COS(RADIANS(90-VLOOKUP(C124,'Input - Center points'!$A$2:$F$996,5,0)))+SIN(RADIANS(90-VLOOKUP(B124,'Input - Center points'!$A$2:$F$996,5,0)))*SIN(RADIANS(90-VLOOKUP(C124,'Input - Center points'!$A$2:$F$996,5,0)))*COS(RADIANS(VLOOKUP(B124,'Input - Center points'!$A$2:$F$996,6,0)-VLOOKUP(C124,'Input - Center points'!$A$2:$F$996,6,0))))*6371,0))</f>
        <v>929</v>
      </c>
      <c r="E124" s="19" t="str">
        <f>if(isna(if(vlookup(A124,'Input - Config'!$A$3:$D$1006,4,0)="Yes","Subsea",if(D124&gt;'Input - Config'!$H$10,"HVDC","HVAC"))),"",if(vlookup(A124,'Input - Config'!$A$3:$D$1006,4,0)="Yes","Subsea",if(D124&gt;'Input - Config'!$H$10,"HVDC","HVAC")))</f>
        <v>HVDC</v>
      </c>
      <c r="F124" s="19">
        <f>iferror((hlookup(E124,'Input - Config'!$H$2:$J$7,2,0)*D124)+(hlookup(E124,'Input - Config'!$H$2:$J$7,3,0)*2),"")</f>
        <v>518425.2</v>
      </c>
      <c r="G124" s="19">
        <f>if(isna(hlookup(E124,'Input - Config'!$H$2:$J$7,6,0)*'Input - Config'!$H$9%*F124+F124),"",hlookup(E124,'Input - Config'!$H$2:$J$7,6,0)*'Input - Config'!$H$9%*F124+F124)</f>
        <v>1244220.48</v>
      </c>
      <c r="H124" s="19">
        <f>if(isna(ROUND((hlookup(E124,'Input - Config'!$H$2:$J$7,4,0)/10000*D124)+(hlookup(E124,'Input - Config'!$H$2:$J$7,5,0)/100),3)),"",ROUND((hlookup(E124,'Input - Config'!$H$2:$J$7,4,0)/10000*D124)+(hlookup(E124,'Input - Config'!$H$2:$J$7,5,0)/100),3))</f>
        <v>0.046</v>
      </c>
    </row>
    <row r="125">
      <c r="A125" s="53" t="str">
        <f>'Input - Config'!A126</f>
        <v>TRNBWAXXZAFXX</v>
      </c>
      <c r="B125" s="19" t="str">
        <f>if(isna(vlookup(A125,'Input - Config'!$A$3:$C$1006,2,0)),"",vlookup(A125,'Input - Config'!$A$3:$C$1006,2,0))</f>
        <v>BWA</v>
      </c>
      <c r="C125" s="19" t="str">
        <f>if(isna(vlookup(A125,'Input - Config'!$A$3:$C$1006,3,0)),"",vlookup(A125,'Input - Config'!$A$3:$C$1006,3,0))</f>
        <v>ZAF</v>
      </c>
      <c r="D125" s="42">
        <f>if(isna(ROUND(ACOS(COS(RADIANS(90-VLOOKUP(B125,'Input - Center points'!$A$2:$F$996,5,0)))*COS(RADIANS(90-VLOOKUP(C125,'Input - Center points'!$A$2:$F$996,5,0)))+SIN(RADIANS(90-VLOOKUP(B125,'Input - Center points'!$A$2:$F$996,5,0)))*SIN(RADIANS(90-VLOOKUP(C125,'Input - Center points'!$A$2:$F$996,5,0)))*COS(RADIANS(VLOOKUP(B125,'Input - Center points'!$A$2:$F$996,6,0)-VLOOKUP(C125,'Input - Center points'!$A$2:$F$996,6,0))))*6371,0)),"",ROUND(ACOS(COS(RADIANS(90-VLOOKUP(B125,'Input - Center points'!$A$2:$F$996,5,0)))*COS(RADIANS(90-VLOOKUP(C125,'Input - Center points'!$A$2:$F$996,5,0)))+SIN(RADIANS(90-VLOOKUP(B125,'Input - Center points'!$A$2:$F$996,5,0)))*SIN(RADIANS(90-VLOOKUP(C125,'Input - Center points'!$A$2:$F$996,5,0)))*COS(RADIANS(VLOOKUP(B125,'Input - Center points'!$A$2:$F$996,6,0)-VLOOKUP(C125,'Input - Center points'!$A$2:$F$996,6,0))))*6371,0))</f>
        <v>275</v>
      </c>
      <c r="E125" s="19" t="str">
        <f>if(isna(if(vlookup(A125,'Input - Config'!$A$3:$D$1006,4,0)="Yes","Subsea",if(D125&gt;'Input - Config'!$H$10,"HVDC","HVAC"))),"",if(vlookup(A125,'Input - Config'!$A$3:$D$1006,4,0)="Yes","Subsea",if(D125&gt;'Input - Config'!$H$10,"HVDC","HVAC")))</f>
        <v>HVAC</v>
      </c>
      <c r="F125" s="19">
        <f>iferror((hlookup(E125,'Input - Config'!$H$2:$J$7,2,0)*D125)+(hlookup(E125,'Input - Config'!$H$2:$J$7,3,0)*2),"")</f>
        <v>309734.6</v>
      </c>
      <c r="G125" s="19">
        <f>if(isna(hlookup(E125,'Input - Config'!$H$2:$J$7,6,0)*'Input - Config'!$H$9%*F125+F125),"",hlookup(E125,'Input - Config'!$H$2:$J$7,6,0)*'Input - Config'!$H$9%*F125+F125)</f>
        <v>743363.04</v>
      </c>
      <c r="H125" s="19">
        <f>if(isna(ROUND((hlookup(E125,'Input - Config'!$H$2:$J$7,4,0)/10000*D125)+(hlookup(E125,'Input - Config'!$H$2:$J$7,5,0)/100),3)),"",ROUND((hlookup(E125,'Input - Config'!$H$2:$J$7,4,0)/10000*D125)+(hlookup(E125,'Input - Config'!$H$2:$J$7,5,0)/100),3))</f>
        <v>0.019</v>
      </c>
    </row>
    <row r="126">
      <c r="A126" s="53" t="str">
        <f>'Input - Config'!A127</f>
        <v>TRNBWAXXZMBXX</v>
      </c>
      <c r="B126" s="19" t="str">
        <f>if(isna(vlookup(A126,'Input - Config'!$A$3:$C$1006,2,0)),"",vlookup(A126,'Input - Config'!$A$3:$C$1006,2,0))</f>
        <v>BWA</v>
      </c>
      <c r="C126" s="19" t="str">
        <f>if(isna(vlookup(A126,'Input - Config'!$A$3:$C$1006,3,0)),"",vlookup(A126,'Input - Config'!$A$3:$C$1006,3,0))</f>
        <v>ZMB</v>
      </c>
      <c r="D126" s="42">
        <f>if(isna(ROUND(ACOS(COS(RADIANS(90-VLOOKUP(B126,'Input - Center points'!$A$2:$F$996,5,0)))*COS(RADIANS(90-VLOOKUP(C126,'Input - Center points'!$A$2:$F$996,5,0)))+SIN(RADIANS(90-VLOOKUP(B126,'Input - Center points'!$A$2:$F$996,5,0)))*SIN(RADIANS(90-VLOOKUP(C126,'Input - Center points'!$A$2:$F$996,5,0)))*COS(RADIANS(VLOOKUP(B126,'Input - Center points'!$A$2:$F$996,6,0)-VLOOKUP(C126,'Input - Center points'!$A$2:$F$996,6,0))))*6371,0)),"",ROUND(ACOS(COS(RADIANS(90-VLOOKUP(B126,'Input - Center points'!$A$2:$F$996,5,0)))*COS(RADIANS(90-VLOOKUP(C126,'Input - Center points'!$A$2:$F$996,5,0)))+SIN(RADIANS(90-VLOOKUP(B126,'Input - Center points'!$A$2:$F$996,5,0)))*SIN(RADIANS(90-VLOOKUP(C126,'Input - Center points'!$A$2:$F$996,5,0)))*COS(RADIANS(VLOOKUP(B126,'Input - Center points'!$A$2:$F$996,6,0)-VLOOKUP(C126,'Input - Center points'!$A$2:$F$996,6,0))))*6371,0))</f>
        <v>1057</v>
      </c>
      <c r="E126" s="19" t="str">
        <f>if(isna(if(vlookup(A126,'Input - Config'!$A$3:$D$1006,4,0)="Yes","Subsea",if(D126&gt;'Input - Config'!$H$10,"HVDC","HVAC"))),"",if(vlookup(A126,'Input - Config'!$A$3:$D$1006,4,0)="Yes","Subsea",if(D126&gt;'Input - Config'!$H$10,"HVDC","HVAC")))</f>
        <v>HVDC</v>
      </c>
      <c r="F126" s="19">
        <f>iferror((hlookup(E126,'Input - Config'!$H$2:$J$7,2,0)*D126)+(hlookup(E126,'Input - Config'!$H$2:$J$7,3,0)*2),"")</f>
        <v>548863.6</v>
      </c>
      <c r="G126" s="19">
        <f>if(isna(hlookup(E126,'Input - Config'!$H$2:$J$7,6,0)*'Input - Config'!$H$9%*F126+F126),"",hlookup(E126,'Input - Config'!$H$2:$J$7,6,0)*'Input - Config'!$H$9%*F126+F126)</f>
        <v>1317272.64</v>
      </c>
      <c r="H126" s="19">
        <f>if(isna(ROUND((hlookup(E126,'Input - Config'!$H$2:$J$7,4,0)/10000*D126)+(hlookup(E126,'Input - Config'!$H$2:$J$7,5,0)/100),3)),"",ROUND((hlookup(E126,'Input - Config'!$H$2:$J$7,4,0)/10000*D126)+(hlookup(E126,'Input - Config'!$H$2:$J$7,5,0)/100),3))</f>
        <v>0.05</v>
      </c>
    </row>
    <row r="127">
      <c r="A127" s="53" t="str">
        <f>'Input - Config'!A128</f>
        <v>TRNBWAXXZWEXX</v>
      </c>
      <c r="B127" s="19" t="str">
        <f>if(isna(vlookup(A127,'Input - Config'!$A$3:$C$1006,2,0)),"",vlookup(A127,'Input - Config'!$A$3:$C$1006,2,0))</f>
        <v>BWA</v>
      </c>
      <c r="C127" s="19" t="str">
        <f>if(isna(vlookup(A127,'Input - Config'!$A$3:$C$1006,3,0)),"",vlookup(A127,'Input - Config'!$A$3:$C$1006,3,0))</f>
        <v>ZWE</v>
      </c>
      <c r="D127" s="42">
        <f>if(isna(ROUND(ACOS(COS(RADIANS(90-VLOOKUP(B127,'Input - Center points'!$A$2:$F$996,5,0)))*COS(RADIANS(90-VLOOKUP(C127,'Input - Center points'!$A$2:$F$996,5,0)))+SIN(RADIANS(90-VLOOKUP(B127,'Input - Center points'!$A$2:$F$996,5,0)))*SIN(RADIANS(90-VLOOKUP(C127,'Input - Center points'!$A$2:$F$996,5,0)))*COS(RADIANS(VLOOKUP(B127,'Input - Center points'!$A$2:$F$996,6,0)-VLOOKUP(C127,'Input - Center points'!$A$2:$F$996,6,0))))*6371,0)),"",ROUND(ACOS(COS(RADIANS(90-VLOOKUP(B127,'Input - Center points'!$A$2:$F$996,5,0)))*COS(RADIANS(90-VLOOKUP(C127,'Input - Center points'!$A$2:$F$996,5,0)))+SIN(RADIANS(90-VLOOKUP(B127,'Input - Center points'!$A$2:$F$996,5,0)))*SIN(RADIANS(90-VLOOKUP(C127,'Input - Center points'!$A$2:$F$996,5,0)))*COS(RADIANS(VLOOKUP(B127,'Input - Center points'!$A$2:$F$996,6,0)-VLOOKUP(C127,'Input - Center points'!$A$2:$F$996,6,0))))*6371,0))</f>
        <v>927</v>
      </c>
      <c r="E127" s="19" t="str">
        <f>if(isna(if(vlookup(A127,'Input - Config'!$A$3:$D$1006,4,0)="Yes","Subsea",if(D127&gt;'Input - Config'!$H$10,"HVDC","HVAC"))),"",if(vlookup(A127,'Input - Config'!$A$3:$D$1006,4,0)="Yes","Subsea",if(D127&gt;'Input - Config'!$H$10,"HVDC","HVAC")))</f>
        <v>HVDC</v>
      </c>
      <c r="F127" s="19">
        <f>iferror((hlookup(E127,'Input - Config'!$H$2:$J$7,2,0)*D127)+(hlookup(E127,'Input - Config'!$H$2:$J$7,3,0)*2),"")</f>
        <v>517949.6</v>
      </c>
      <c r="G127" s="19">
        <f>if(isna(hlookup(E127,'Input - Config'!$H$2:$J$7,6,0)*'Input - Config'!$H$9%*F127+F127),"",hlookup(E127,'Input - Config'!$H$2:$J$7,6,0)*'Input - Config'!$H$9%*F127+F127)</f>
        <v>1243079.04</v>
      </c>
      <c r="H127" s="19">
        <f>if(isna(ROUND((hlookup(E127,'Input - Config'!$H$2:$J$7,4,0)/10000*D127)+(hlookup(E127,'Input - Config'!$H$2:$J$7,5,0)/100),3)),"",ROUND((hlookup(E127,'Input - Config'!$H$2:$J$7,4,0)/10000*D127)+(hlookup(E127,'Input - Config'!$H$2:$J$7,5,0)/100),3))</f>
        <v>0.045</v>
      </c>
    </row>
    <row r="128">
      <c r="A128" s="53" t="str">
        <f>'Input - Config'!A129</f>
        <v>TRNCAFXXCMRXX</v>
      </c>
      <c r="B128" s="19" t="str">
        <f>if(isna(vlookup(A128,'Input - Config'!$A$3:$C$1006,2,0)),"",vlookup(A128,'Input - Config'!$A$3:$C$1006,2,0))</f>
        <v>CAF</v>
      </c>
      <c r="C128" s="19" t="str">
        <f>if(isna(vlookup(A128,'Input - Config'!$A$3:$C$1006,3,0)),"",vlookup(A128,'Input - Config'!$A$3:$C$1006,3,0))</f>
        <v>CMR</v>
      </c>
      <c r="D128" s="42">
        <f>if(isna(ROUND(ACOS(COS(RADIANS(90-VLOOKUP(B128,'Input - Center points'!$A$2:$F$996,5,0)))*COS(RADIANS(90-VLOOKUP(C128,'Input - Center points'!$A$2:$F$996,5,0)))+SIN(RADIANS(90-VLOOKUP(B128,'Input - Center points'!$A$2:$F$996,5,0)))*SIN(RADIANS(90-VLOOKUP(C128,'Input - Center points'!$A$2:$F$996,5,0)))*COS(RADIANS(VLOOKUP(B128,'Input - Center points'!$A$2:$F$996,6,0)-VLOOKUP(C128,'Input - Center points'!$A$2:$F$996,6,0))))*6371,0)),"",ROUND(ACOS(COS(RADIANS(90-VLOOKUP(B128,'Input - Center points'!$A$2:$F$996,5,0)))*COS(RADIANS(90-VLOOKUP(C128,'Input - Center points'!$A$2:$F$996,5,0)))+SIN(RADIANS(90-VLOOKUP(B128,'Input - Center points'!$A$2:$F$996,5,0)))*SIN(RADIANS(90-VLOOKUP(C128,'Input - Center points'!$A$2:$F$996,5,0)))*COS(RADIANS(VLOOKUP(B128,'Input - Center points'!$A$2:$F$996,6,0)-VLOOKUP(C128,'Input - Center points'!$A$2:$F$996,6,0))))*6371,0))</f>
        <v>983</v>
      </c>
      <c r="E128" s="19" t="str">
        <f>if(isna(if(vlookup(A128,'Input - Config'!$A$3:$D$1006,4,0)="Yes","Subsea",if(D128&gt;'Input - Config'!$H$10,"HVDC","HVAC"))),"",if(vlookup(A128,'Input - Config'!$A$3:$D$1006,4,0)="Yes","Subsea",if(D128&gt;'Input - Config'!$H$10,"HVDC","HVAC")))</f>
        <v>HVDC</v>
      </c>
      <c r="F128" s="19">
        <f>iferror((hlookup(E128,'Input - Config'!$H$2:$J$7,2,0)*D128)+(hlookup(E128,'Input - Config'!$H$2:$J$7,3,0)*2),"")</f>
        <v>531266.4</v>
      </c>
      <c r="G128" s="19">
        <f>if(isna(hlookup(E128,'Input - Config'!$H$2:$J$7,6,0)*'Input - Config'!$H$9%*F128+F128),"",hlookup(E128,'Input - Config'!$H$2:$J$7,6,0)*'Input - Config'!$H$9%*F128+F128)</f>
        <v>1275039.36</v>
      </c>
      <c r="H128" s="19">
        <f>if(isna(ROUND((hlookup(E128,'Input - Config'!$H$2:$J$7,4,0)/10000*D128)+(hlookup(E128,'Input - Config'!$H$2:$J$7,5,0)/100),3)),"",ROUND((hlookup(E128,'Input - Config'!$H$2:$J$7,4,0)/10000*D128)+(hlookup(E128,'Input - Config'!$H$2:$J$7,5,0)/100),3))</f>
        <v>0.047</v>
      </c>
    </row>
    <row r="129">
      <c r="A129" s="53" t="str">
        <f>'Input - Config'!A130</f>
        <v>TRNCAFXXCODXX</v>
      </c>
      <c r="B129" s="19" t="str">
        <f>if(isna(vlookup(A129,'Input - Config'!$A$3:$C$1006,2,0)),"",vlookup(A129,'Input - Config'!$A$3:$C$1006,2,0))</f>
        <v>CAF</v>
      </c>
      <c r="C129" s="19" t="str">
        <f>if(isna(vlookup(A129,'Input - Config'!$A$3:$C$1006,3,0)),"",vlookup(A129,'Input - Config'!$A$3:$C$1006,3,0))</f>
        <v>COD</v>
      </c>
      <c r="D129" s="42">
        <f>if(isna(ROUND(ACOS(COS(RADIANS(90-VLOOKUP(B129,'Input - Center points'!$A$2:$F$996,5,0)))*COS(RADIANS(90-VLOOKUP(C129,'Input - Center points'!$A$2:$F$996,5,0)))+SIN(RADIANS(90-VLOOKUP(B129,'Input - Center points'!$A$2:$F$996,5,0)))*SIN(RADIANS(90-VLOOKUP(C129,'Input - Center points'!$A$2:$F$996,5,0)))*COS(RADIANS(VLOOKUP(B129,'Input - Center points'!$A$2:$F$996,6,0)-VLOOKUP(C129,'Input - Center points'!$A$2:$F$996,6,0))))*6371,0)),"",ROUND(ACOS(COS(RADIANS(90-VLOOKUP(B129,'Input - Center points'!$A$2:$F$996,5,0)))*COS(RADIANS(90-VLOOKUP(C129,'Input - Center points'!$A$2:$F$996,5,0)))+SIN(RADIANS(90-VLOOKUP(B129,'Input - Center points'!$A$2:$F$996,5,0)))*SIN(RADIANS(90-VLOOKUP(C129,'Input - Center points'!$A$2:$F$996,5,0)))*COS(RADIANS(VLOOKUP(B129,'Input - Center points'!$A$2:$F$996,6,0)-VLOOKUP(C129,'Input - Center points'!$A$2:$F$996,6,0))))*6371,0))</f>
        <v>1032</v>
      </c>
      <c r="E129" s="19" t="str">
        <f>if(isna(if(vlookup(A129,'Input - Config'!$A$3:$D$1006,4,0)="Yes","Subsea",if(D129&gt;'Input - Config'!$H$10,"HVDC","HVAC"))),"",if(vlookup(A129,'Input - Config'!$A$3:$D$1006,4,0)="Yes","Subsea",if(D129&gt;'Input - Config'!$H$10,"HVDC","HVAC")))</f>
        <v>HVDC</v>
      </c>
      <c r="F129" s="19">
        <f>iferror((hlookup(E129,'Input - Config'!$H$2:$J$7,2,0)*D129)+(hlookup(E129,'Input - Config'!$H$2:$J$7,3,0)*2),"")</f>
        <v>542918.6</v>
      </c>
      <c r="G129" s="19">
        <f>if(isna(hlookup(E129,'Input - Config'!$H$2:$J$7,6,0)*'Input - Config'!$H$9%*F129+F129),"",hlookup(E129,'Input - Config'!$H$2:$J$7,6,0)*'Input - Config'!$H$9%*F129+F129)</f>
        <v>1303004.64</v>
      </c>
      <c r="H129" s="19">
        <f>if(isna(ROUND((hlookup(E129,'Input - Config'!$H$2:$J$7,4,0)/10000*D129)+(hlookup(E129,'Input - Config'!$H$2:$J$7,5,0)/100),3)),"",ROUND((hlookup(E129,'Input - Config'!$H$2:$J$7,4,0)/10000*D129)+(hlookup(E129,'Input - Config'!$H$2:$J$7,5,0)/100),3))</f>
        <v>0.049</v>
      </c>
    </row>
    <row r="130">
      <c r="A130" s="53" t="str">
        <f>'Input - Config'!A131</f>
        <v>TRNCAFXXCOGXX</v>
      </c>
      <c r="B130" s="19" t="str">
        <f>if(isna(vlookup(A130,'Input - Config'!$A$3:$C$1006,2,0)),"",vlookup(A130,'Input - Config'!$A$3:$C$1006,2,0))</f>
        <v>CAF</v>
      </c>
      <c r="C130" s="19" t="str">
        <f>if(isna(vlookup(A130,'Input - Config'!$A$3:$C$1006,3,0)),"",vlookup(A130,'Input - Config'!$A$3:$C$1006,3,0))</f>
        <v>COG</v>
      </c>
      <c r="D130" s="42">
        <f>if(isna(ROUND(ACOS(COS(RADIANS(90-VLOOKUP(B130,'Input - Center points'!$A$2:$F$996,5,0)))*COS(RADIANS(90-VLOOKUP(C130,'Input - Center points'!$A$2:$F$996,5,0)))+SIN(RADIANS(90-VLOOKUP(B130,'Input - Center points'!$A$2:$F$996,5,0)))*SIN(RADIANS(90-VLOOKUP(C130,'Input - Center points'!$A$2:$F$996,5,0)))*COS(RADIANS(VLOOKUP(B130,'Input - Center points'!$A$2:$F$996,6,0)-VLOOKUP(C130,'Input - Center points'!$A$2:$F$996,6,0))))*6371,0)),"",ROUND(ACOS(COS(RADIANS(90-VLOOKUP(B130,'Input - Center points'!$A$2:$F$996,5,0)))*COS(RADIANS(90-VLOOKUP(C130,'Input - Center points'!$A$2:$F$996,5,0)))+SIN(RADIANS(90-VLOOKUP(B130,'Input - Center points'!$A$2:$F$996,5,0)))*SIN(RADIANS(90-VLOOKUP(C130,'Input - Center points'!$A$2:$F$996,5,0)))*COS(RADIANS(VLOOKUP(B130,'Input - Center points'!$A$2:$F$996,6,0)-VLOOKUP(C130,'Input - Center points'!$A$2:$F$996,6,0))))*6371,0))</f>
        <v>1028</v>
      </c>
      <c r="E130" s="19" t="str">
        <f>if(isna(if(vlookup(A130,'Input - Config'!$A$3:$D$1006,4,0)="Yes","Subsea",if(D130&gt;'Input - Config'!$H$10,"HVDC","HVAC"))),"",if(vlookup(A130,'Input - Config'!$A$3:$D$1006,4,0)="Yes","Subsea",if(D130&gt;'Input - Config'!$H$10,"HVDC","HVAC")))</f>
        <v>HVDC</v>
      </c>
      <c r="F130" s="19">
        <f>iferror((hlookup(E130,'Input - Config'!$H$2:$J$7,2,0)*D130)+(hlookup(E130,'Input - Config'!$H$2:$J$7,3,0)*2),"")</f>
        <v>541967.4</v>
      </c>
      <c r="G130" s="19">
        <f>if(isna(hlookup(E130,'Input - Config'!$H$2:$J$7,6,0)*'Input - Config'!$H$9%*F130+F130),"",hlookup(E130,'Input - Config'!$H$2:$J$7,6,0)*'Input - Config'!$H$9%*F130+F130)</f>
        <v>1300721.76</v>
      </c>
      <c r="H130" s="19">
        <f>if(isna(ROUND((hlookup(E130,'Input - Config'!$H$2:$J$7,4,0)/10000*D130)+(hlookup(E130,'Input - Config'!$H$2:$J$7,5,0)/100),3)),"",ROUND((hlookup(E130,'Input - Config'!$H$2:$J$7,4,0)/10000*D130)+(hlookup(E130,'Input - Config'!$H$2:$J$7,5,0)/100),3))</f>
        <v>0.049</v>
      </c>
    </row>
    <row r="131">
      <c r="A131" s="53" t="str">
        <f>'Input - Config'!A132</f>
        <v>TRNCAFXXSDNXX</v>
      </c>
      <c r="B131" s="19" t="str">
        <f>if(isna(vlookup(A131,'Input - Config'!$A$3:$C$1006,2,0)),"",vlookup(A131,'Input - Config'!$A$3:$C$1006,2,0))</f>
        <v>CAF</v>
      </c>
      <c r="C131" s="19" t="str">
        <f>if(isna(vlookup(A131,'Input - Config'!$A$3:$C$1006,3,0)),"",vlookup(A131,'Input - Config'!$A$3:$C$1006,3,0))</f>
        <v>SDN</v>
      </c>
      <c r="D131" s="42">
        <f>if(isna(ROUND(ACOS(COS(RADIANS(90-VLOOKUP(B131,'Input - Center points'!$A$2:$F$996,5,0)))*COS(RADIANS(90-VLOOKUP(C131,'Input - Center points'!$A$2:$F$996,5,0)))+SIN(RADIANS(90-VLOOKUP(B131,'Input - Center points'!$A$2:$F$996,5,0)))*SIN(RADIANS(90-VLOOKUP(C131,'Input - Center points'!$A$2:$F$996,5,0)))*COS(RADIANS(VLOOKUP(B131,'Input - Center points'!$A$2:$F$996,6,0)-VLOOKUP(C131,'Input - Center points'!$A$2:$F$996,6,0))))*6371,0)),"",ROUND(ACOS(COS(RADIANS(90-VLOOKUP(B131,'Input - Center points'!$A$2:$F$996,5,0)))*COS(RADIANS(90-VLOOKUP(C131,'Input - Center points'!$A$2:$F$996,5,0)))+SIN(RADIANS(90-VLOOKUP(B131,'Input - Center points'!$A$2:$F$996,5,0)))*SIN(RADIANS(90-VLOOKUP(C131,'Input - Center points'!$A$2:$F$996,5,0)))*COS(RADIANS(VLOOKUP(B131,'Input - Center points'!$A$2:$F$996,6,0)-VLOOKUP(C131,'Input - Center points'!$A$2:$F$996,6,0))))*6371,0))</f>
        <v>1968</v>
      </c>
      <c r="E131" s="19" t="str">
        <f>if(isna(if(vlookup(A131,'Input - Config'!$A$3:$D$1006,4,0)="Yes","Subsea",if(D131&gt;'Input - Config'!$H$10,"HVDC","HVAC"))),"",if(vlookup(A131,'Input - Config'!$A$3:$D$1006,4,0)="Yes","Subsea",if(D131&gt;'Input - Config'!$H$10,"HVDC","HVAC")))</f>
        <v>HVDC</v>
      </c>
      <c r="F131" s="19">
        <f>iferror((hlookup(E131,'Input - Config'!$H$2:$J$7,2,0)*D131)+(hlookup(E131,'Input - Config'!$H$2:$J$7,3,0)*2),"")</f>
        <v>765499.4</v>
      </c>
      <c r="G131" s="19">
        <f>if(isna(hlookup(E131,'Input - Config'!$H$2:$J$7,6,0)*'Input - Config'!$H$9%*F131+F131),"",hlookup(E131,'Input - Config'!$H$2:$J$7,6,0)*'Input - Config'!$H$9%*F131+F131)</f>
        <v>1837198.56</v>
      </c>
      <c r="H131" s="19">
        <f>if(isna(ROUND((hlookup(E131,'Input - Config'!$H$2:$J$7,4,0)/10000*D131)+(hlookup(E131,'Input - Config'!$H$2:$J$7,5,0)/100),3)),"",ROUND((hlookup(E131,'Input - Config'!$H$2:$J$7,4,0)/10000*D131)+(hlookup(E131,'Input - Config'!$H$2:$J$7,5,0)/100),3))</f>
        <v>0.082</v>
      </c>
    </row>
    <row r="132">
      <c r="A132" s="53" t="str">
        <f>'Input - Config'!A133</f>
        <v>TRNCAFXXTCDXX</v>
      </c>
      <c r="B132" s="19" t="str">
        <f>if(isna(vlookup(A132,'Input - Config'!$A$3:$C$1006,2,0)),"",vlookup(A132,'Input - Config'!$A$3:$C$1006,2,0))</f>
        <v>CAF</v>
      </c>
      <c r="C132" s="19" t="str">
        <f>if(isna(vlookup(A132,'Input - Config'!$A$3:$C$1006,3,0)),"",vlookup(A132,'Input - Config'!$A$3:$C$1006,3,0))</f>
        <v>TCD</v>
      </c>
      <c r="D132" s="42">
        <f>if(isna(ROUND(ACOS(COS(RADIANS(90-VLOOKUP(B132,'Input - Center points'!$A$2:$F$996,5,0)))*COS(RADIANS(90-VLOOKUP(C132,'Input - Center points'!$A$2:$F$996,5,0)))+SIN(RADIANS(90-VLOOKUP(B132,'Input - Center points'!$A$2:$F$996,5,0)))*SIN(RADIANS(90-VLOOKUP(C132,'Input - Center points'!$A$2:$F$996,5,0)))*COS(RADIANS(VLOOKUP(B132,'Input - Center points'!$A$2:$F$996,6,0)-VLOOKUP(C132,'Input - Center points'!$A$2:$F$996,6,0))))*6371,0)),"",ROUND(ACOS(COS(RADIANS(90-VLOOKUP(B132,'Input - Center points'!$A$2:$F$996,5,0)))*COS(RADIANS(90-VLOOKUP(C132,'Input - Center points'!$A$2:$F$996,5,0)))+SIN(RADIANS(90-VLOOKUP(B132,'Input - Center points'!$A$2:$F$996,5,0)))*SIN(RADIANS(90-VLOOKUP(C132,'Input - Center points'!$A$2:$F$996,5,0)))*COS(RADIANS(VLOOKUP(B132,'Input - Center points'!$A$2:$F$996,6,0)-VLOOKUP(C132,'Input - Center points'!$A$2:$F$996,6,0))))*6371,0))</f>
        <v>943</v>
      </c>
      <c r="E132" s="19" t="str">
        <f>if(isna(if(vlookup(A132,'Input - Config'!$A$3:$D$1006,4,0)="Yes","Subsea",if(D132&gt;'Input - Config'!$H$10,"HVDC","HVAC"))),"",if(vlookup(A132,'Input - Config'!$A$3:$D$1006,4,0)="Yes","Subsea",if(D132&gt;'Input - Config'!$H$10,"HVDC","HVAC")))</f>
        <v>HVDC</v>
      </c>
      <c r="F132" s="19">
        <f>iferror((hlookup(E132,'Input - Config'!$H$2:$J$7,2,0)*D132)+(hlookup(E132,'Input - Config'!$H$2:$J$7,3,0)*2),"")</f>
        <v>521754.4</v>
      </c>
      <c r="G132" s="19">
        <f>if(isna(hlookup(E132,'Input - Config'!$H$2:$J$7,6,0)*'Input - Config'!$H$9%*F132+F132),"",hlookup(E132,'Input - Config'!$H$2:$J$7,6,0)*'Input - Config'!$H$9%*F132+F132)</f>
        <v>1252210.56</v>
      </c>
      <c r="H132" s="19">
        <f>if(isna(ROUND((hlookup(E132,'Input - Config'!$H$2:$J$7,4,0)/10000*D132)+(hlookup(E132,'Input - Config'!$H$2:$J$7,5,0)/100),3)),"",ROUND((hlookup(E132,'Input - Config'!$H$2:$J$7,4,0)/10000*D132)+(hlookup(E132,'Input - Config'!$H$2:$J$7,5,0)/100),3))</f>
        <v>0.046</v>
      </c>
    </row>
    <row r="133">
      <c r="A133" s="53" t="str">
        <f>'Input - Config'!A134</f>
        <v>TRNCANABCANBC</v>
      </c>
      <c r="B133" s="19" t="str">
        <f>if(isna(vlookup(A133,'Input - Config'!$A$3:$C$1006,2,0)),"",vlookup(A133,'Input - Config'!$A$3:$C$1006,2,0))</f>
        <v>CANAB</v>
      </c>
      <c r="C133" s="19" t="str">
        <f>if(isna(vlookup(A133,'Input - Config'!$A$3:$C$1006,3,0)),"",vlookup(A133,'Input - Config'!$A$3:$C$1006,3,0))</f>
        <v>CANBC</v>
      </c>
      <c r="D133" s="42">
        <f>if(isna(ROUND(ACOS(COS(RADIANS(90-VLOOKUP(B133,'Input - Center points'!$A$2:$F$996,5,0)))*COS(RADIANS(90-VLOOKUP(C133,'Input - Center points'!$A$2:$F$996,5,0)))+SIN(RADIANS(90-VLOOKUP(B133,'Input - Center points'!$A$2:$F$996,5,0)))*SIN(RADIANS(90-VLOOKUP(C133,'Input - Center points'!$A$2:$F$996,5,0)))*COS(RADIANS(VLOOKUP(B133,'Input - Center points'!$A$2:$F$996,6,0)-VLOOKUP(C133,'Input - Center points'!$A$2:$F$996,6,0))))*6371,0)),"",ROUND(ACOS(COS(RADIANS(90-VLOOKUP(B133,'Input - Center points'!$A$2:$F$996,5,0)))*COS(RADIANS(90-VLOOKUP(C133,'Input - Center points'!$A$2:$F$996,5,0)))+SIN(RADIANS(90-VLOOKUP(B133,'Input - Center points'!$A$2:$F$996,5,0)))*SIN(RADIANS(90-VLOOKUP(C133,'Input - Center points'!$A$2:$F$996,5,0)))*COS(RADIANS(VLOOKUP(B133,'Input - Center points'!$A$2:$F$996,6,0)-VLOOKUP(C133,'Input - Center points'!$A$2:$F$996,6,0))))*6371,0))</f>
        <v>674</v>
      </c>
      <c r="E133" s="19" t="str">
        <f>if(isna(if(vlookup(A133,'Input - Config'!$A$3:$D$1006,4,0)="Yes","Subsea",if(D133&gt;'Input - Config'!$H$10,"HVDC","HVAC"))),"",if(vlookup(A133,'Input - Config'!$A$3:$D$1006,4,0)="Yes","Subsea",if(D133&gt;'Input - Config'!$H$10,"HVDC","HVAC")))</f>
        <v>HVDC</v>
      </c>
      <c r="F133" s="19">
        <f>iferror((hlookup(E133,'Input - Config'!$H$2:$J$7,2,0)*D133)+(hlookup(E133,'Input - Config'!$H$2:$J$7,3,0)*2),"")</f>
        <v>457786.2</v>
      </c>
      <c r="G133" s="19">
        <f>if(isna(hlookup(E133,'Input - Config'!$H$2:$J$7,6,0)*'Input - Config'!$H$9%*F133+F133),"",hlookup(E133,'Input - Config'!$H$2:$J$7,6,0)*'Input - Config'!$H$9%*F133+F133)</f>
        <v>1098686.88</v>
      </c>
      <c r="H133" s="19">
        <f>if(isna(ROUND((hlookup(E133,'Input - Config'!$H$2:$J$7,4,0)/10000*D133)+(hlookup(E133,'Input - Config'!$H$2:$J$7,5,0)/100),3)),"",ROUND((hlookup(E133,'Input - Config'!$H$2:$J$7,4,0)/10000*D133)+(hlookup(E133,'Input - Config'!$H$2:$J$7,5,0)/100),3))</f>
        <v>0.037</v>
      </c>
    </row>
    <row r="134">
      <c r="A134" s="53" t="str">
        <f>'Input - Config'!A135</f>
        <v>TRNCANABCANNO</v>
      </c>
      <c r="B134" s="19" t="str">
        <f>if(isna(vlookup(A134,'Input - Config'!$A$3:$C$1006,2,0)),"",vlookup(A134,'Input - Config'!$A$3:$C$1006,2,0))</f>
        <v>CANAB</v>
      </c>
      <c r="C134" s="19" t="str">
        <f>if(isna(vlookup(A134,'Input - Config'!$A$3:$C$1006,3,0)),"",vlookup(A134,'Input - Config'!$A$3:$C$1006,3,0))</f>
        <v>CANNO</v>
      </c>
      <c r="D134" s="42">
        <f>if(isna(ROUND(ACOS(COS(RADIANS(90-VLOOKUP(B134,'Input - Center points'!$A$2:$F$996,5,0)))*COS(RADIANS(90-VLOOKUP(C134,'Input - Center points'!$A$2:$F$996,5,0)))+SIN(RADIANS(90-VLOOKUP(B134,'Input - Center points'!$A$2:$F$996,5,0)))*SIN(RADIANS(90-VLOOKUP(C134,'Input - Center points'!$A$2:$F$996,5,0)))*COS(RADIANS(VLOOKUP(B134,'Input - Center points'!$A$2:$F$996,6,0)-VLOOKUP(C134,'Input - Center points'!$A$2:$F$996,6,0))))*6371,0)),"",ROUND(ACOS(COS(RADIANS(90-VLOOKUP(B134,'Input - Center points'!$A$2:$F$996,5,0)))*COS(RADIANS(90-VLOOKUP(C134,'Input - Center points'!$A$2:$F$996,5,0)))+SIN(RADIANS(90-VLOOKUP(B134,'Input - Center points'!$A$2:$F$996,5,0)))*SIN(RADIANS(90-VLOOKUP(C134,'Input - Center points'!$A$2:$F$996,5,0)))*COS(RADIANS(VLOOKUP(B134,'Input - Center points'!$A$2:$F$996,6,0)-VLOOKUP(C134,'Input - Center points'!$A$2:$F$996,6,0))))*6371,0))</f>
        <v>1270</v>
      </c>
      <c r="E134" s="19" t="str">
        <f>if(isna(if(vlookup(A134,'Input - Config'!$A$3:$D$1006,4,0)="Yes","Subsea",if(D134&gt;'Input - Config'!$H$10,"HVDC","HVAC"))),"",if(vlookup(A134,'Input - Config'!$A$3:$D$1006,4,0)="Yes","Subsea",if(D134&gt;'Input - Config'!$H$10,"HVDC","HVAC")))</f>
        <v>HVDC</v>
      </c>
      <c r="F134" s="19">
        <f>iferror((hlookup(E134,'Input - Config'!$H$2:$J$7,2,0)*D134)+(hlookup(E134,'Input - Config'!$H$2:$J$7,3,0)*2),"")</f>
        <v>599515</v>
      </c>
      <c r="G134" s="19">
        <f>if(isna(hlookup(E134,'Input - Config'!$H$2:$J$7,6,0)*'Input - Config'!$H$9%*F134+F134),"",hlookup(E134,'Input - Config'!$H$2:$J$7,6,0)*'Input - Config'!$H$9%*F134+F134)</f>
        <v>1438836</v>
      </c>
      <c r="H134" s="19">
        <f>if(isna(ROUND((hlookup(E134,'Input - Config'!$H$2:$J$7,4,0)/10000*D134)+(hlookup(E134,'Input - Config'!$H$2:$J$7,5,0)/100),3)),"",ROUND((hlookup(E134,'Input - Config'!$H$2:$J$7,4,0)/10000*D134)+(hlookup(E134,'Input - Config'!$H$2:$J$7,5,0)/100),3))</f>
        <v>0.057</v>
      </c>
    </row>
    <row r="135">
      <c r="A135" s="53" t="str">
        <f>'Input - Config'!A136</f>
        <v>TRNCANABCANSK</v>
      </c>
      <c r="B135" s="19" t="str">
        <f>if(isna(vlookup(A135,'Input - Config'!$A$3:$C$1006,2,0)),"",vlookup(A135,'Input - Config'!$A$3:$C$1006,2,0))</f>
        <v>CANAB</v>
      </c>
      <c r="C135" s="19" t="str">
        <f>if(isna(vlookup(A135,'Input - Config'!$A$3:$C$1006,3,0)),"",vlookup(A135,'Input - Config'!$A$3:$C$1006,3,0))</f>
        <v>CANSK</v>
      </c>
      <c r="D135" s="42">
        <f>if(isna(ROUND(ACOS(COS(RADIANS(90-VLOOKUP(B135,'Input - Center points'!$A$2:$F$996,5,0)))*COS(RADIANS(90-VLOOKUP(C135,'Input - Center points'!$A$2:$F$996,5,0)))+SIN(RADIANS(90-VLOOKUP(B135,'Input - Center points'!$A$2:$F$996,5,0)))*SIN(RADIANS(90-VLOOKUP(C135,'Input - Center points'!$A$2:$F$996,5,0)))*COS(RADIANS(VLOOKUP(B135,'Input - Center points'!$A$2:$F$996,6,0)-VLOOKUP(C135,'Input - Center points'!$A$2:$F$996,6,0))))*6371,0)),"",ROUND(ACOS(COS(RADIANS(90-VLOOKUP(B135,'Input - Center points'!$A$2:$F$996,5,0)))*COS(RADIANS(90-VLOOKUP(C135,'Input - Center points'!$A$2:$F$996,5,0)))+SIN(RADIANS(90-VLOOKUP(B135,'Input - Center points'!$A$2:$F$996,5,0)))*SIN(RADIANS(90-VLOOKUP(C135,'Input - Center points'!$A$2:$F$996,5,0)))*COS(RADIANS(VLOOKUP(B135,'Input - Center points'!$A$2:$F$996,6,0)-VLOOKUP(C135,'Input - Center points'!$A$2:$F$996,6,0))))*6371,0))</f>
        <v>524</v>
      </c>
      <c r="E135" s="19" t="str">
        <f>if(isna(if(vlookup(A135,'Input - Config'!$A$3:$D$1006,4,0)="Yes","Subsea",if(D135&gt;'Input - Config'!$H$10,"HVDC","HVAC"))),"",if(vlookup(A135,'Input - Config'!$A$3:$D$1006,4,0)="Yes","Subsea",if(D135&gt;'Input - Config'!$H$10,"HVDC","HVAC")))</f>
        <v>HVDC</v>
      </c>
      <c r="F135" s="19">
        <f>iferror((hlookup(E135,'Input - Config'!$H$2:$J$7,2,0)*D135)+(hlookup(E135,'Input - Config'!$H$2:$J$7,3,0)*2),"")</f>
        <v>422116.2</v>
      </c>
      <c r="G135" s="19">
        <f>if(isna(hlookup(E135,'Input - Config'!$H$2:$J$7,6,0)*'Input - Config'!$H$9%*F135+F135),"",hlookup(E135,'Input - Config'!$H$2:$J$7,6,0)*'Input - Config'!$H$9%*F135+F135)</f>
        <v>1013078.88</v>
      </c>
      <c r="H135" s="19">
        <f>if(isna(ROUND((hlookup(E135,'Input - Config'!$H$2:$J$7,4,0)/10000*D135)+(hlookup(E135,'Input - Config'!$H$2:$J$7,5,0)/100),3)),"",ROUND((hlookup(E135,'Input - Config'!$H$2:$J$7,4,0)/10000*D135)+(hlookup(E135,'Input - Config'!$H$2:$J$7,5,0)/100),3))</f>
        <v>0.031</v>
      </c>
    </row>
    <row r="136">
      <c r="A136" s="53" t="str">
        <f>'Input - Config'!A137</f>
        <v>TRNCANARCANNL</v>
      </c>
      <c r="B136" s="19" t="str">
        <f>if(isna(vlookup(A136,'Input - Config'!$A$3:$C$1006,2,0)),"",vlookup(A136,'Input - Config'!$A$3:$C$1006,2,0))</f>
        <v>CANAR</v>
      </c>
      <c r="C136" s="19" t="str">
        <f>if(isna(vlookup(A136,'Input - Config'!$A$3:$C$1006,3,0)),"",vlookup(A136,'Input - Config'!$A$3:$C$1006,3,0))</f>
        <v>CANNL</v>
      </c>
      <c r="D136" s="42">
        <f>if(isna(ROUND(ACOS(COS(RADIANS(90-VLOOKUP(B136,'Input - Center points'!$A$2:$F$996,5,0)))*COS(RADIANS(90-VLOOKUP(C136,'Input - Center points'!$A$2:$F$996,5,0)))+SIN(RADIANS(90-VLOOKUP(B136,'Input - Center points'!$A$2:$F$996,5,0)))*SIN(RADIANS(90-VLOOKUP(C136,'Input - Center points'!$A$2:$F$996,5,0)))*COS(RADIANS(VLOOKUP(B136,'Input - Center points'!$A$2:$F$996,6,0)-VLOOKUP(C136,'Input - Center points'!$A$2:$F$996,6,0))))*6371,0)),"",ROUND(ACOS(COS(RADIANS(90-VLOOKUP(B136,'Input - Center points'!$A$2:$F$996,5,0)))*COS(RADIANS(90-VLOOKUP(C136,'Input - Center points'!$A$2:$F$996,5,0)))+SIN(RADIANS(90-VLOOKUP(B136,'Input - Center points'!$A$2:$F$996,5,0)))*SIN(RADIANS(90-VLOOKUP(C136,'Input - Center points'!$A$2:$F$996,5,0)))*COS(RADIANS(VLOOKUP(B136,'Input - Center points'!$A$2:$F$996,6,0)-VLOOKUP(C136,'Input - Center points'!$A$2:$F$996,6,0))))*6371,0))</f>
        <v>889</v>
      </c>
      <c r="E136" s="19" t="str">
        <f>if(isna(if(vlookup(A136,'Input - Config'!$A$3:$D$1006,4,0)="Yes","Subsea",if(D136&gt;'Input - Config'!$H$10,"HVDC","HVAC"))),"",if(vlookup(A136,'Input - Config'!$A$3:$D$1006,4,0)="Yes","Subsea",if(D136&gt;'Input - Config'!$H$10,"HVDC","HVAC")))</f>
        <v>Subsea</v>
      </c>
      <c r="F136" s="19">
        <f>iferror((hlookup(E136,'Input - Config'!$H$2:$J$7,2,0)*D136)+(hlookup(E136,'Input - Config'!$H$2:$J$7,3,0)*2),"")</f>
        <v>559852.9</v>
      </c>
      <c r="G136" s="19">
        <f>if(isna(hlookup(E136,'Input - Config'!$H$2:$J$7,6,0)*'Input - Config'!$H$9%*F136+F136),"",hlookup(E136,'Input - Config'!$H$2:$J$7,6,0)*'Input - Config'!$H$9%*F136+F136)</f>
        <v>1343646.96</v>
      </c>
      <c r="H136" s="19">
        <f>if(isna(ROUND((hlookup(E136,'Input - Config'!$H$2:$J$7,4,0)/10000*D136)+(hlookup(E136,'Input - Config'!$H$2:$J$7,5,0)/100),3)),"",ROUND((hlookup(E136,'Input - Config'!$H$2:$J$7,4,0)/10000*D136)+(hlookup(E136,'Input - Config'!$H$2:$J$7,5,0)/100),3))</f>
        <v>0.044</v>
      </c>
    </row>
    <row r="137">
      <c r="A137" s="53" t="str">
        <f>'Input - Config'!A138</f>
        <v>TRNCANARCANQC</v>
      </c>
      <c r="B137" s="19" t="str">
        <f>if(isna(vlookup(A137,'Input - Config'!$A$3:$C$1006,2,0)),"",vlookup(A137,'Input - Config'!$A$3:$C$1006,2,0))</f>
        <v>CANAR</v>
      </c>
      <c r="C137" s="19" t="str">
        <f>if(isna(vlookup(A137,'Input - Config'!$A$3:$C$1006,3,0)),"",vlookup(A137,'Input - Config'!$A$3:$C$1006,3,0))</f>
        <v>CANQC</v>
      </c>
      <c r="D137" s="42">
        <f>if(isna(ROUND(ACOS(COS(RADIANS(90-VLOOKUP(B137,'Input - Center points'!$A$2:$F$996,5,0)))*COS(RADIANS(90-VLOOKUP(C137,'Input - Center points'!$A$2:$F$996,5,0)))+SIN(RADIANS(90-VLOOKUP(B137,'Input - Center points'!$A$2:$F$996,5,0)))*SIN(RADIANS(90-VLOOKUP(C137,'Input - Center points'!$A$2:$F$996,5,0)))*COS(RADIANS(VLOOKUP(B137,'Input - Center points'!$A$2:$F$996,6,0)-VLOOKUP(C137,'Input - Center points'!$A$2:$F$996,6,0))))*6371,0)),"",ROUND(ACOS(COS(RADIANS(90-VLOOKUP(B137,'Input - Center points'!$A$2:$F$996,5,0)))*COS(RADIANS(90-VLOOKUP(C137,'Input - Center points'!$A$2:$F$996,5,0)))+SIN(RADIANS(90-VLOOKUP(B137,'Input - Center points'!$A$2:$F$996,5,0)))*SIN(RADIANS(90-VLOOKUP(C137,'Input - Center points'!$A$2:$F$996,5,0)))*COS(RADIANS(VLOOKUP(B137,'Input - Center points'!$A$2:$F$996,6,0)-VLOOKUP(C137,'Input - Center points'!$A$2:$F$996,6,0))))*6371,0))</f>
        <v>788</v>
      </c>
      <c r="E137" s="19" t="str">
        <f>if(isna(if(vlookup(A137,'Input - Config'!$A$3:$D$1006,4,0)="Yes","Subsea",if(D137&gt;'Input - Config'!$H$10,"HVDC","HVAC"))),"",if(vlookup(A137,'Input - Config'!$A$3:$D$1006,4,0)="Yes","Subsea",if(D137&gt;'Input - Config'!$H$10,"HVDC","HVAC")))</f>
        <v>HVDC</v>
      </c>
      <c r="F137" s="19">
        <f>iferror((hlookup(E137,'Input - Config'!$H$2:$J$7,2,0)*D137)+(hlookup(E137,'Input - Config'!$H$2:$J$7,3,0)*2),"")</f>
        <v>484895.4</v>
      </c>
      <c r="G137" s="19">
        <f>if(isna(hlookup(E137,'Input - Config'!$H$2:$J$7,6,0)*'Input - Config'!$H$9%*F137+F137),"",hlookup(E137,'Input - Config'!$H$2:$J$7,6,0)*'Input - Config'!$H$9%*F137+F137)</f>
        <v>1163748.96</v>
      </c>
      <c r="H137" s="19">
        <f>if(isna(ROUND((hlookup(E137,'Input - Config'!$H$2:$J$7,4,0)/10000*D137)+(hlookup(E137,'Input - Config'!$H$2:$J$7,5,0)/100),3)),"",ROUND((hlookup(E137,'Input - Config'!$H$2:$J$7,4,0)/10000*D137)+(hlookup(E137,'Input - Config'!$H$2:$J$7,5,0)/100),3))</f>
        <v>0.041</v>
      </c>
    </row>
    <row r="138">
      <c r="A138" s="53" t="str">
        <f>'Input - Config'!A139</f>
        <v>TRNCANBCCANNO</v>
      </c>
      <c r="B138" s="19" t="str">
        <f>if(isna(vlookup(A138,'Input - Config'!$A$3:$C$1006,2,0)),"",vlookup(A138,'Input - Config'!$A$3:$C$1006,2,0))</f>
        <v>CANBC</v>
      </c>
      <c r="C138" s="19" t="str">
        <f>if(isna(vlookup(A138,'Input - Config'!$A$3:$C$1006,3,0)),"",vlookup(A138,'Input - Config'!$A$3:$C$1006,3,0))</f>
        <v>CANNO</v>
      </c>
      <c r="D138" s="42">
        <f>if(isna(ROUND(ACOS(COS(RADIANS(90-VLOOKUP(B138,'Input - Center points'!$A$2:$F$996,5,0)))*COS(RADIANS(90-VLOOKUP(C138,'Input - Center points'!$A$2:$F$996,5,0)))+SIN(RADIANS(90-VLOOKUP(B138,'Input - Center points'!$A$2:$F$996,5,0)))*SIN(RADIANS(90-VLOOKUP(C138,'Input - Center points'!$A$2:$F$996,5,0)))*COS(RADIANS(VLOOKUP(B138,'Input - Center points'!$A$2:$F$996,6,0)-VLOOKUP(C138,'Input - Center points'!$A$2:$F$996,6,0))))*6371,0)),"",ROUND(ACOS(COS(RADIANS(90-VLOOKUP(B138,'Input - Center points'!$A$2:$F$996,5,0)))*COS(RADIANS(90-VLOOKUP(C138,'Input - Center points'!$A$2:$F$996,5,0)))+SIN(RADIANS(90-VLOOKUP(B138,'Input - Center points'!$A$2:$F$996,5,0)))*SIN(RADIANS(90-VLOOKUP(C138,'Input - Center points'!$A$2:$F$996,5,0)))*COS(RADIANS(VLOOKUP(B138,'Input - Center points'!$A$2:$F$996,6,0)-VLOOKUP(C138,'Input - Center points'!$A$2:$F$996,6,0))))*6371,0))</f>
        <v>1564</v>
      </c>
      <c r="E138" s="19" t="str">
        <f>if(isna(if(vlookup(A138,'Input - Config'!$A$3:$D$1006,4,0)="Yes","Subsea",if(D138&gt;'Input - Config'!$H$10,"HVDC","HVAC"))),"",if(vlookup(A138,'Input - Config'!$A$3:$D$1006,4,0)="Yes","Subsea",if(D138&gt;'Input - Config'!$H$10,"HVDC","HVAC")))</f>
        <v>HVDC</v>
      </c>
      <c r="F138" s="19">
        <f>iferror((hlookup(E138,'Input - Config'!$H$2:$J$7,2,0)*D138)+(hlookup(E138,'Input - Config'!$H$2:$J$7,3,0)*2),"")</f>
        <v>669428.2</v>
      </c>
      <c r="G138" s="19">
        <f>if(isna(hlookup(E138,'Input - Config'!$H$2:$J$7,6,0)*'Input - Config'!$H$9%*F138+F138),"",hlookup(E138,'Input - Config'!$H$2:$J$7,6,0)*'Input - Config'!$H$9%*F138+F138)</f>
        <v>1606627.68</v>
      </c>
      <c r="H138" s="19">
        <f>if(isna(ROUND((hlookup(E138,'Input - Config'!$H$2:$J$7,4,0)/10000*D138)+(hlookup(E138,'Input - Config'!$H$2:$J$7,5,0)/100),3)),"",ROUND((hlookup(E138,'Input - Config'!$H$2:$J$7,4,0)/10000*D138)+(hlookup(E138,'Input - Config'!$H$2:$J$7,5,0)/100),3))</f>
        <v>0.068</v>
      </c>
    </row>
    <row r="139">
      <c r="A139" s="53" t="str">
        <f>'Input - Config'!A140</f>
        <v>TRNCANMBCANNO</v>
      </c>
      <c r="B139" s="19" t="str">
        <f>if(isna(vlookup(A139,'Input - Config'!$A$3:$C$1006,2,0)),"",vlookup(A139,'Input - Config'!$A$3:$C$1006,2,0))</f>
        <v>CANMB</v>
      </c>
      <c r="C139" s="19" t="str">
        <f>if(isna(vlookup(A139,'Input - Config'!$A$3:$C$1006,3,0)),"",vlookup(A139,'Input - Config'!$A$3:$C$1006,3,0))</f>
        <v>CANNO</v>
      </c>
      <c r="D139" s="42">
        <f>if(isna(ROUND(ACOS(COS(RADIANS(90-VLOOKUP(B139,'Input - Center points'!$A$2:$F$996,5,0)))*COS(RADIANS(90-VLOOKUP(C139,'Input - Center points'!$A$2:$F$996,5,0)))+SIN(RADIANS(90-VLOOKUP(B139,'Input - Center points'!$A$2:$F$996,5,0)))*SIN(RADIANS(90-VLOOKUP(C139,'Input - Center points'!$A$2:$F$996,5,0)))*COS(RADIANS(VLOOKUP(B139,'Input - Center points'!$A$2:$F$996,6,0)-VLOOKUP(C139,'Input - Center points'!$A$2:$F$996,6,0))))*6371,0)),"",ROUND(ACOS(COS(RADIANS(90-VLOOKUP(B139,'Input - Center points'!$A$2:$F$996,5,0)))*COS(RADIANS(90-VLOOKUP(C139,'Input - Center points'!$A$2:$F$996,5,0)))+SIN(RADIANS(90-VLOOKUP(B139,'Input - Center points'!$A$2:$F$996,5,0)))*SIN(RADIANS(90-VLOOKUP(C139,'Input - Center points'!$A$2:$F$996,5,0)))*COS(RADIANS(VLOOKUP(B139,'Input - Center points'!$A$2:$F$996,6,0)-VLOOKUP(C139,'Input - Center points'!$A$2:$F$996,6,0))))*6371,0))</f>
        <v>1749</v>
      </c>
      <c r="E139" s="19" t="str">
        <f>if(isna(if(vlookup(A139,'Input - Config'!$A$3:$D$1006,4,0)="Yes","Subsea",if(D139&gt;'Input - Config'!$H$10,"HVDC","HVAC"))),"",if(vlookup(A139,'Input - Config'!$A$3:$D$1006,4,0)="Yes","Subsea",if(D139&gt;'Input - Config'!$H$10,"HVDC","HVAC")))</f>
        <v>HVDC</v>
      </c>
      <c r="F139" s="19">
        <f>iferror((hlookup(E139,'Input - Config'!$H$2:$J$7,2,0)*D139)+(hlookup(E139,'Input - Config'!$H$2:$J$7,3,0)*2),"")</f>
        <v>713421.2</v>
      </c>
      <c r="G139" s="19">
        <f>if(isna(hlookup(E139,'Input - Config'!$H$2:$J$7,6,0)*'Input - Config'!$H$9%*F139+F139),"",hlookup(E139,'Input - Config'!$H$2:$J$7,6,0)*'Input - Config'!$H$9%*F139+F139)</f>
        <v>1712210.88</v>
      </c>
      <c r="H139" s="19">
        <f>if(isna(ROUND((hlookup(E139,'Input - Config'!$H$2:$J$7,4,0)/10000*D139)+(hlookup(E139,'Input - Config'!$H$2:$J$7,5,0)/100),3)),"",ROUND((hlookup(E139,'Input - Config'!$H$2:$J$7,4,0)/10000*D139)+(hlookup(E139,'Input - Config'!$H$2:$J$7,5,0)/100),3))</f>
        <v>0.074</v>
      </c>
    </row>
    <row r="140">
      <c r="A140" s="53" t="str">
        <f>'Input - Config'!A141</f>
        <v>TRNCANMBCANON</v>
      </c>
      <c r="B140" s="19" t="str">
        <f>if(isna(vlookup(A140,'Input - Config'!$A$3:$C$1006,2,0)),"",vlookup(A140,'Input - Config'!$A$3:$C$1006,2,0))</f>
        <v>CANMB</v>
      </c>
      <c r="C140" s="19" t="str">
        <f>if(isna(vlookup(A140,'Input - Config'!$A$3:$C$1006,3,0)),"",vlookup(A140,'Input - Config'!$A$3:$C$1006,3,0))</f>
        <v>CANON</v>
      </c>
      <c r="D140" s="42">
        <f>if(isna(ROUND(ACOS(COS(RADIANS(90-VLOOKUP(B140,'Input - Center points'!$A$2:$F$996,5,0)))*COS(RADIANS(90-VLOOKUP(C140,'Input - Center points'!$A$2:$F$996,5,0)))+SIN(RADIANS(90-VLOOKUP(B140,'Input - Center points'!$A$2:$F$996,5,0)))*SIN(RADIANS(90-VLOOKUP(C140,'Input - Center points'!$A$2:$F$996,5,0)))*COS(RADIANS(VLOOKUP(B140,'Input - Center points'!$A$2:$F$996,6,0)-VLOOKUP(C140,'Input - Center points'!$A$2:$F$996,6,0))))*6371,0)),"",ROUND(ACOS(COS(RADIANS(90-VLOOKUP(B140,'Input - Center points'!$A$2:$F$996,5,0)))*COS(RADIANS(90-VLOOKUP(C140,'Input - Center points'!$A$2:$F$996,5,0)))+SIN(RADIANS(90-VLOOKUP(B140,'Input - Center points'!$A$2:$F$996,5,0)))*SIN(RADIANS(90-VLOOKUP(C140,'Input - Center points'!$A$2:$F$996,5,0)))*COS(RADIANS(VLOOKUP(B140,'Input - Center points'!$A$2:$F$996,6,0)-VLOOKUP(C140,'Input - Center points'!$A$2:$F$996,6,0))))*6371,0))</f>
        <v>1510</v>
      </c>
      <c r="E140" s="19" t="str">
        <f>if(isna(if(vlookup(A140,'Input - Config'!$A$3:$D$1006,4,0)="Yes","Subsea",if(D140&gt;'Input - Config'!$H$10,"HVDC","HVAC"))),"",if(vlookup(A140,'Input - Config'!$A$3:$D$1006,4,0)="Yes","Subsea",if(D140&gt;'Input - Config'!$H$10,"HVDC","HVAC")))</f>
        <v>HVDC</v>
      </c>
      <c r="F140" s="19">
        <f>iferror((hlookup(E140,'Input - Config'!$H$2:$J$7,2,0)*D140)+(hlookup(E140,'Input - Config'!$H$2:$J$7,3,0)*2),"")</f>
        <v>656587</v>
      </c>
      <c r="G140" s="19">
        <f>if(isna(hlookup(E140,'Input - Config'!$H$2:$J$7,6,0)*'Input - Config'!$H$9%*F140+F140),"",hlookup(E140,'Input - Config'!$H$2:$J$7,6,0)*'Input - Config'!$H$9%*F140+F140)</f>
        <v>1575808.8</v>
      </c>
      <c r="H140" s="19">
        <f>if(isna(ROUND((hlookup(E140,'Input - Config'!$H$2:$J$7,4,0)/10000*D140)+(hlookup(E140,'Input - Config'!$H$2:$J$7,5,0)/100),3)),"",ROUND((hlookup(E140,'Input - Config'!$H$2:$J$7,4,0)/10000*D140)+(hlookup(E140,'Input - Config'!$H$2:$J$7,5,0)/100),3))</f>
        <v>0.066</v>
      </c>
    </row>
    <row r="141">
      <c r="A141" s="53" t="str">
        <f>'Input - Config'!A142</f>
        <v>TRNCANMBCANSK</v>
      </c>
      <c r="B141" s="19" t="str">
        <f>if(isna(vlookup(A141,'Input - Config'!$A$3:$C$1006,2,0)),"",vlookup(A141,'Input - Config'!$A$3:$C$1006,2,0))</f>
        <v>CANMB</v>
      </c>
      <c r="C141" s="19" t="str">
        <f>if(isna(vlookup(A141,'Input - Config'!$A$3:$C$1006,3,0)),"",vlookup(A141,'Input - Config'!$A$3:$C$1006,3,0))</f>
        <v>CANSK</v>
      </c>
      <c r="D141" s="42">
        <f>if(isna(ROUND(ACOS(COS(RADIANS(90-VLOOKUP(B141,'Input - Center points'!$A$2:$F$996,5,0)))*COS(RADIANS(90-VLOOKUP(C141,'Input - Center points'!$A$2:$F$996,5,0)))+SIN(RADIANS(90-VLOOKUP(B141,'Input - Center points'!$A$2:$F$996,5,0)))*SIN(RADIANS(90-VLOOKUP(C141,'Input - Center points'!$A$2:$F$996,5,0)))*COS(RADIANS(VLOOKUP(B141,'Input - Center points'!$A$2:$F$996,6,0)-VLOOKUP(C141,'Input - Center points'!$A$2:$F$996,6,0))))*6371,0)),"",ROUND(ACOS(COS(RADIANS(90-VLOOKUP(B141,'Input - Center points'!$A$2:$F$996,5,0)))*COS(RADIANS(90-VLOOKUP(C141,'Input - Center points'!$A$2:$F$996,5,0)))+SIN(RADIANS(90-VLOOKUP(B141,'Input - Center points'!$A$2:$F$996,5,0)))*SIN(RADIANS(90-VLOOKUP(C141,'Input - Center points'!$A$2:$F$996,5,0)))*COS(RADIANS(VLOOKUP(B141,'Input - Center points'!$A$2:$F$996,6,0)-VLOOKUP(C141,'Input - Center points'!$A$2:$F$996,6,0))))*6371,0))</f>
        <v>712</v>
      </c>
      <c r="E141" s="19" t="str">
        <f>if(isna(if(vlookup(A141,'Input - Config'!$A$3:$D$1006,4,0)="Yes","Subsea",if(D141&gt;'Input - Config'!$H$10,"HVDC","HVAC"))),"",if(vlookup(A141,'Input - Config'!$A$3:$D$1006,4,0)="Yes","Subsea",if(D141&gt;'Input - Config'!$H$10,"HVDC","HVAC")))</f>
        <v>HVDC</v>
      </c>
      <c r="F141" s="19">
        <f>iferror((hlookup(E141,'Input - Config'!$H$2:$J$7,2,0)*D141)+(hlookup(E141,'Input - Config'!$H$2:$J$7,3,0)*2),"")</f>
        <v>466822.6</v>
      </c>
      <c r="G141" s="19">
        <f>if(isna(hlookup(E141,'Input - Config'!$H$2:$J$7,6,0)*'Input - Config'!$H$9%*F141+F141),"",hlookup(E141,'Input - Config'!$H$2:$J$7,6,0)*'Input - Config'!$H$9%*F141+F141)</f>
        <v>1120374.24</v>
      </c>
      <c r="H141" s="19">
        <f>if(isna(ROUND((hlookup(E141,'Input - Config'!$H$2:$J$7,4,0)/10000*D141)+(hlookup(E141,'Input - Config'!$H$2:$J$7,5,0)/100),3)),"",ROUND((hlookup(E141,'Input - Config'!$H$2:$J$7,4,0)/10000*D141)+(hlookup(E141,'Input - Config'!$H$2:$J$7,5,0)/100),3))</f>
        <v>0.038</v>
      </c>
    </row>
    <row r="142">
      <c r="A142" s="53" t="str">
        <f>'Input - Config'!A143</f>
        <v>TRNCANNLCANQC</v>
      </c>
      <c r="B142" s="19" t="str">
        <f>if(isna(vlookup(A142,'Input - Config'!$A$3:$C$1006,2,0)),"",vlookup(A142,'Input - Config'!$A$3:$C$1006,2,0))</f>
        <v>CANNL</v>
      </c>
      <c r="C142" s="19" t="str">
        <f>if(isna(vlookup(A142,'Input - Config'!$A$3:$C$1006,3,0)),"",vlookup(A142,'Input - Config'!$A$3:$C$1006,3,0))</f>
        <v>CANQC</v>
      </c>
      <c r="D142" s="42">
        <f>if(isna(ROUND(ACOS(COS(RADIANS(90-VLOOKUP(B142,'Input - Center points'!$A$2:$F$996,5,0)))*COS(RADIANS(90-VLOOKUP(C142,'Input - Center points'!$A$2:$F$996,5,0)))+SIN(RADIANS(90-VLOOKUP(B142,'Input - Center points'!$A$2:$F$996,5,0)))*SIN(RADIANS(90-VLOOKUP(C142,'Input - Center points'!$A$2:$F$996,5,0)))*COS(RADIANS(VLOOKUP(B142,'Input - Center points'!$A$2:$F$996,6,0)-VLOOKUP(C142,'Input - Center points'!$A$2:$F$996,6,0))))*6371,0)),"",ROUND(ACOS(COS(RADIANS(90-VLOOKUP(B142,'Input - Center points'!$A$2:$F$996,5,0)))*COS(RADIANS(90-VLOOKUP(C142,'Input - Center points'!$A$2:$F$996,5,0)))+SIN(RADIANS(90-VLOOKUP(B142,'Input - Center points'!$A$2:$F$996,5,0)))*SIN(RADIANS(90-VLOOKUP(C142,'Input - Center points'!$A$2:$F$996,5,0)))*COS(RADIANS(VLOOKUP(B142,'Input - Center points'!$A$2:$F$996,6,0)-VLOOKUP(C142,'Input - Center points'!$A$2:$F$996,6,0))))*6371,0))</f>
        <v>1600</v>
      </c>
      <c r="E142" s="19" t="str">
        <f>if(isna(if(vlookup(A142,'Input - Config'!$A$3:$D$1006,4,0)="Yes","Subsea",if(D142&gt;'Input - Config'!$H$10,"HVDC","HVAC"))),"",if(vlookup(A142,'Input - Config'!$A$3:$D$1006,4,0)="Yes","Subsea",if(D142&gt;'Input - Config'!$H$10,"HVDC","HVAC")))</f>
        <v>HVDC</v>
      </c>
      <c r="F142" s="19">
        <f>iferror((hlookup(E142,'Input - Config'!$H$2:$J$7,2,0)*D142)+(hlookup(E142,'Input - Config'!$H$2:$J$7,3,0)*2),"")</f>
        <v>677989</v>
      </c>
      <c r="G142" s="19">
        <f>if(isna(hlookup(E142,'Input - Config'!$H$2:$J$7,6,0)*'Input - Config'!$H$9%*F142+F142),"",hlookup(E142,'Input - Config'!$H$2:$J$7,6,0)*'Input - Config'!$H$9%*F142+F142)</f>
        <v>1627173.6</v>
      </c>
      <c r="H142" s="19">
        <f>if(isna(ROUND((hlookup(E142,'Input - Config'!$H$2:$J$7,4,0)/10000*D142)+(hlookup(E142,'Input - Config'!$H$2:$J$7,5,0)/100),3)),"",ROUND((hlookup(E142,'Input - Config'!$H$2:$J$7,4,0)/10000*D142)+(hlookup(E142,'Input - Config'!$H$2:$J$7,5,0)/100),3))</f>
        <v>0.069</v>
      </c>
    </row>
    <row r="143">
      <c r="A143" s="53" t="str">
        <f>'Input - Config'!A144</f>
        <v>TRNCANNLGRLXX</v>
      </c>
      <c r="B143" s="19" t="str">
        <f>if(isna(vlookup(A143,'Input - Config'!$A$3:$C$1006,2,0)),"",vlookup(A143,'Input - Config'!$A$3:$C$1006,2,0))</f>
        <v>CANNL</v>
      </c>
      <c r="C143" s="19" t="str">
        <f>if(isna(vlookup(A143,'Input - Config'!$A$3:$C$1006,3,0)),"",vlookup(A143,'Input - Config'!$A$3:$C$1006,3,0))</f>
        <v>GRL</v>
      </c>
      <c r="D143" s="42">
        <f>if(isna(ROUND(ACOS(COS(RADIANS(90-VLOOKUP(B143,'Input - Center points'!$A$2:$F$996,5,0)))*COS(RADIANS(90-VLOOKUP(C143,'Input - Center points'!$A$2:$F$996,5,0)))+SIN(RADIANS(90-VLOOKUP(B143,'Input - Center points'!$A$2:$F$996,5,0)))*SIN(RADIANS(90-VLOOKUP(C143,'Input - Center points'!$A$2:$F$996,5,0)))*COS(RADIANS(VLOOKUP(B143,'Input - Center points'!$A$2:$F$996,6,0)-VLOOKUP(C143,'Input - Center points'!$A$2:$F$996,6,0))))*6371,0)),"",ROUND(ACOS(COS(RADIANS(90-VLOOKUP(B143,'Input - Center points'!$A$2:$F$996,5,0)))*COS(RADIANS(90-VLOOKUP(C143,'Input - Center points'!$A$2:$F$996,5,0)))+SIN(RADIANS(90-VLOOKUP(B143,'Input - Center points'!$A$2:$F$996,5,0)))*SIN(RADIANS(90-VLOOKUP(C143,'Input - Center points'!$A$2:$F$996,5,0)))*COS(RADIANS(VLOOKUP(B143,'Input - Center points'!$A$2:$F$996,6,0)-VLOOKUP(C143,'Input - Center points'!$A$2:$F$996,6,0))))*6371,0))</f>
        <v>1515</v>
      </c>
      <c r="E143" s="19" t="str">
        <f>if(isna(if(vlookup(A143,'Input - Config'!$A$3:$D$1006,4,0)="Yes","Subsea",if(D143&gt;'Input - Config'!$H$10,"HVDC","HVAC"))),"",if(vlookup(A143,'Input - Config'!$A$3:$D$1006,4,0)="Yes","Subsea",if(D143&gt;'Input - Config'!$H$10,"HVDC","HVAC")))</f>
        <v>Subsea</v>
      </c>
      <c r="F143" s="19">
        <f>iferror((hlookup(E143,'Input - Config'!$H$2:$J$7,2,0)*D143)+(hlookup(E143,'Input - Config'!$H$2:$J$7,3,0)*2),"")</f>
        <v>744585.5</v>
      </c>
      <c r="G143" s="19">
        <f>if(isna(hlookup(E143,'Input - Config'!$H$2:$J$7,6,0)*'Input - Config'!$H$9%*F143+F143),"",hlookup(E143,'Input - Config'!$H$2:$J$7,6,0)*'Input - Config'!$H$9%*F143+F143)</f>
        <v>1787005.2</v>
      </c>
      <c r="H143" s="19">
        <f>if(isna(ROUND((hlookup(E143,'Input - Config'!$H$2:$J$7,4,0)/10000*D143)+(hlookup(E143,'Input - Config'!$H$2:$J$7,5,0)/100),3)),"",ROUND((hlookup(E143,'Input - Config'!$H$2:$J$7,4,0)/10000*D143)+(hlookup(E143,'Input - Config'!$H$2:$J$7,5,0)/100),3))</f>
        <v>0.066</v>
      </c>
    </row>
    <row r="144">
      <c r="A144" s="53" t="str">
        <f>'Input - Config'!A145</f>
        <v>TRNCANNOCANSK</v>
      </c>
      <c r="B144" s="19" t="str">
        <f>if(isna(vlookup(A144,'Input - Config'!$A$3:$C$1006,2,0)),"",vlookup(A144,'Input - Config'!$A$3:$C$1006,2,0))</f>
        <v>CANNO</v>
      </c>
      <c r="C144" s="19" t="str">
        <f>if(isna(vlookup(A144,'Input - Config'!$A$3:$C$1006,3,0)),"",vlookup(A144,'Input - Config'!$A$3:$C$1006,3,0))</f>
        <v>CANSK</v>
      </c>
      <c r="D144" s="42">
        <f>if(isna(ROUND(ACOS(COS(RADIANS(90-VLOOKUP(B144,'Input - Center points'!$A$2:$F$996,5,0)))*COS(RADIANS(90-VLOOKUP(C144,'Input - Center points'!$A$2:$F$996,5,0)))+SIN(RADIANS(90-VLOOKUP(B144,'Input - Center points'!$A$2:$F$996,5,0)))*SIN(RADIANS(90-VLOOKUP(C144,'Input - Center points'!$A$2:$F$996,5,0)))*COS(RADIANS(VLOOKUP(B144,'Input - Center points'!$A$2:$F$996,6,0)-VLOOKUP(C144,'Input - Center points'!$A$2:$F$996,6,0))))*6371,0)),"",ROUND(ACOS(COS(RADIANS(90-VLOOKUP(B144,'Input - Center points'!$A$2:$F$996,5,0)))*COS(RADIANS(90-VLOOKUP(C144,'Input - Center points'!$A$2:$F$996,5,0)))+SIN(RADIANS(90-VLOOKUP(B144,'Input - Center points'!$A$2:$F$996,5,0)))*SIN(RADIANS(90-VLOOKUP(C144,'Input - Center points'!$A$2:$F$996,5,0)))*COS(RADIANS(VLOOKUP(B144,'Input - Center points'!$A$2:$F$996,6,0)-VLOOKUP(C144,'Input - Center points'!$A$2:$F$996,6,0))))*6371,0))</f>
        <v>1238</v>
      </c>
      <c r="E144" s="19" t="str">
        <f>if(isna(if(vlookup(A144,'Input - Config'!$A$3:$D$1006,4,0)="Yes","Subsea",if(D144&gt;'Input - Config'!$H$10,"HVDC","HVAC"))),"",if(vlookup(A144,'Input - Config'!$A$3:$D$1006,4,0)="Yes","Subsea",if(D144&gt;'Input - Config'!$H$10,"HVDC","HVAC")))</f>
        <v>HVDC</v>
      </c>
      <c r="F144" s="19">
        <f>iferror((hlookup(E144,'Input - Config'!$H$2:$J$7,2,0)*D144)+(hlookup(E144,'Input - Config'!$H$2:$J$7,3,0)*2),"")</f>
        <v>591905.4</v>
      </c>
      <c r="G144" s="19">
        <f>if(isna(hlookup(E144,'Input - Config'!$H$2:$J$7,6,0)*'Input - Config'!$H$9%*F144+F144),"",hlookup(E144,'Input - Config'!$H$2:$J$7,6,0)*'Input - Config'!$H$9%*F144+F144)</f>
        <v>1420572.96</v>
      </c>
      <c r="H144" s="19">
        <f>if(isna(ROUND((hlookup(E144,'Input - Config'!$H$2:$J$7,4,0)/10000*D144)+(hlookup(E144,'Input - Config'!$H$2:$J$7,5,0)/100),3)),"",ROUND((hlookup(E144,'Input - Config'!$H$2:$J$7,4,0)/10000*D144)+(hlookup(E144,'Input - Config'!$H$2:$J$7,5,0)/100),3))</f>
        <v>0.056</v>
      </c>
    </row>
    <row r="145">
      <c r="A145" s="53" t="str">
        <f>'Input - Config'!A146</f>
        <v>TRNCANONCANQC</v>
      </c>
      <c r="B145" s="19" t="str">
        <f>if(isna(vlookup(A145,'Input - Config'!$A$3:$C$1006,2,0)),"",vlookup(A145,'Input - Config'!$A$3:$C$1006,2,0))</f>
        <v>CANON</v>
      </c>
      <c r="C145" s="19" t="str">
        <f>if(isna(vlookup(A145,'Input - Config'!$A$3:$C$1006,3,0)),"",vlookup(A145,'Input - Config'!$A$3:$C$1006,3,0))</f>
        <v>CANQC</v>
      </c>
      <c r="D145" s="42">
        <f>if(isna(ROUND(ACOS(COS(RADIANS(90-VLOOKUP(B145,'Input - Center points'!$A$2:$F$996,5,0)))*COS(RADIANS(90-VLOOKUP(C145,'Input - Center points'!$A$2:$F$996,5,0)))+SIN(RADIANS(90-VLOOKUP(B145,'Input - Center points'!$A$2:$F$996,5,0)))*SIN(RADIANS(90-VLOOKUP(C145,'Input - Center points'!$A$2:$F$996,5,0)))*COS(RADIANS(VLOOKUP(B145,'Input - Center points'!$A$2:$F$996,6,0)-VLOOKUP(C145,'Input - Center points'!$A$2:$F$996,6,0))))*6371,0)),"",ROUND(ACOS(COS(RADIANS(90-VLOOKUP(B145,'Input - Center points'!$A$2:$F$996,5,0)))*COS(RADIANS(90-VLOOKUP(C145,'Input - Center points'!$A$2:$F$996,5,0)))+SIN(RADIANS(90-VLOOKUP(B145,'Input - Center points'!$A$2:$F$996,5,0)))*SIN(RADIANS(90-VLOOKUP(C145,'Input - Center points'!$A$2:$F$996,5,0)))*COS(RADIANS(VLOOKUP(B145,'Input - Center points'!$A$2:$F$996,6,0)-VLOOKUP(C145,'Input - Center points'!$A$2:$F$996,6,0))))*6371,0))</f>
        <v>500</v>
      </c>
      <c r="E145" s="19" t="str">
        <f>if(isna(if(vlookup(A145,'Input - Config'!$A$3:$D$1006,4,0)="Yes","Subsea",if(D145&gt;'Input - Config'!$H$10,"HVDC","HVAC"))),"",if(vlookup(A145,'Input - Config'!$A$3:$D$1006,4,0)="Yes","Subsea",if(D145&gt;'Input - Config'!$H$10,"HVDC","HVAC")))</f>
        <v>HVDC</v>
      </c>
      <c r="F145" s="19">
        <f>iferror((hlookup(E145,'Input - Config'!$H$2:$J$7,2,0)*D145)+(hlookup(E145,'Input - Config'!$H$2:$J$7,3,0)*2),"")</f>
        <v>416409</v>
      </c>
      <c r="G145" s="19">
        <f>if(isna(hlookup(E145,'Input - Config'!$H$2:$J$7,6,0)*'Input - Config'!$H$9%*F145+F145),"",hlookup(E145,'Input - Config'!$H$2:$J$7,6,0)*'Input - Config'!$H$9%*F145+F145)</f>
        <v>999381.6</v>
      </c>
      <c r="H145" s="19">
        <f>if(isna(ROUND((hlookup(E145,'Input - Config'!$H$2:$J$7,4,0)/10000*D145)+(hlookup(E145,'Input - Config'!$H$2:$J$7,5,0)/100),3)),"",ROUND((hlookup(E145,'Input - Config'!$H$2:$J$7,4,0)/10000*D145)+(hlookup(E145,'Input - Config'!$H$2:$J$7,5,0)/100),3))</f>
        <v>0.031</v>
      </c>
    </row>
    <row r="146">
      <c r="A146" s="53" t="str">
        <f>'Input - Config'!A147</f>
        <v>TRNCANABUSAGW</v>
      </c>
      <c r="B146" s="19" t="str">
        <f>if(isna(vlookup(A146,'Input - Config'!$A$3:$C$1006,2,0)),"",vlookup(A146,'Input - Config'!$A$3:$C$1006,2,0))</f>
        <v>CANAB</v>
      </c>
      <c r="C146" s="19" t="str">
        <f>if(isna(vlookup(A146,'Input - Config'!$A$3:$C$1006,3,0)),"",vlookup(A146,'Input - Config'!$A$3:$C$1006,3,0))</f>
        <v>USAGW</v>
      </c>
      <c r="D146" s="42">
        <f>if(isna(ROUND(ACOS(COS(RADIANS(90-VLOOKUP(B146,'Input - Center points'!$A$2:$F$996,5,0)))*COS(RADIANS(90-VLOOKUP(C146,'Input - Center points'!$A$2:$F$996,5,0)))+SIN(RADIANS(90-VLOOKUP(B146,'Input - Center points'!$A$2:$F$996,5,0)))*SIN(RADIANS(90-VLOOKUP(C146,'Input - Center points'!$A$2:$F$996,5,0)))*COS(RADIANS(VLOOKUP(B146,'Input - Center points'!$A$2:$F$996,6,0)-VLOOKUP(C146,'Input - Center points'!$A$2:$F$996,6,0))))*6371,0)),"",ROUND(ACOS(COS(RADIANS(90-VLOOKUP(B146,'Input - Center points'!$A$2:$F$996,5,0)))*COS(RADIANS(90-VLOOKUP(C146,'Input - Center points'!$A$2:$F$996,5,0)))+SIN(RADIANS(90-VLOOKUP(B146,'Input - Center points'!$A$2:$F$996,5,0)))*SIN(RADIANS(90-VLOOKUP(C146,'Input - Center points'!$A$2:$F$996,5,0)))*COS(RADIANS(VLOOKUP(B146,'Input - Center points'!$A$2:$F$996,6,0)-VLOOKUP(C146,'Input - Center points'!$A$2:$F$996,6,0))))*6371,0))</f>
        <v>316</v>
      </c>
      <c r="E146" s="19" t="str">
        <f>if(isna(if(vlookup(A146,'Input - Config'!$A$3:$D$1006,4,0)="Yes","Subsea",if(D146&gt;'Input - Config'!$H$10,"HVDC","HVAC"))),"",if(vlookup(A146,'Input - Config'!$A$3:$D$1006,4,0)="Yes","Subsea",if(D146&gt;'Input - Config'!$H$10,"HVDC","HVAC")))</f>
        <v>HVAC</v>
      </c>
      <c r="F146" s="19">
        <f>iferror((hlookup(E146,'Input - Config'!$H$2:$J$7,2,0)*D146)+(hlookup(E146,'Input - Config'!$H$2:$J$7,3,0)*2),"")</f>
        <v>341690</v>
      </c>
      <c r="G146" s="19">
        <f>if(isna(hlookup(E146,'Input - Config'!$H$2:$J$7,6,0)*'Input - Config'!$H$9%*F146+F146),"",hlookup(E146,'Input - Config'!$H$2:$J$7,6,0)*'Input - Config'!$H$9%*F146+F146)</f>
        <v>820056</v>
      </c>
      <c r="H146" s="19">
        <f>if(isna(ROUND((hlookup(E146,'Input - Config'!$H$2:$J$7,4,0)/10000*D146)+(hlookup(E146,'Input - Config'!$H$2:$J$7,5,0)/100),3)),"",ROUND((hlookup(E146,'Input - Config'!$H$2:$J$7,4,0)/10000*D146)+(hlookup(E146,'Input - Config'!$H$2:$J$7,5,0)/100),3))</f>
        <v>0.021</v>
      </c>
    </row>
    <row r="147">
      <c r="A147" s="53" t="str">
        <f>'Input - Config'!A148</f>
        <v>TRNCANABUSANW</v>
      </c>
      <c r="B147" s="19" t="str">
        <f>if(isna(vlookup(A147,'Input - Config'!$A$3:$C$1006,2,0)),"",vlookup(A147,'Input - Config'!$A$3:$C$1006,2,0))</f>
        <v>CANAB</v>
      </c>
      <c r="C147" s="19" t="str">
        <f>if(isna(vlookup(A147,'Input - Config'!$A$3:$C$1006,3,0)),"",vlookup(A147,'Input - Config'!$A$3:$C$1006,3,0))</f>
        <v>USANW</v>
      </c>
      <c r="D147" s="42">
        <f>if(isna(ROUND(ACOS(COS(RADIANS(90-VLOOKUP(B147,'Input - Center points'!$A$2:$F$996,5,0)))*COS(RADIANS(90-VLOOKUP(C147,'Input - Center points'!$A$2:$F$996,5,0)))+SIN(RADIANS(90-VLOOKUP(B147,'Input - Center points'!$A$2:$F$996,5,0)))*SIN(RADIANS(90-VLOOKUP(C147,'Input - Center points'!$A$2:$F$996,5,0)))*COS(RADIANS(VLOOKUP(B147,'Input - Center points'!$A$2:$F$996,6,0)-VLOOKUP(C147,'Input - Center points'!$A$2:$F$996,6,0))))*6371,0)),"",ROUND(ACOS(COS(RADIANS(90-VLOOKUP(B147,'Input - Center points'!$A$2:$F$996,5,0)))*COS(RADIANS(90-VLOOKUP(C147,'Input - Center points'!$A$2:$F$996,5,0)))+SIN(RADIANS(90-VLOOKUP(B147,'Input - Center points'!$A$2:$F$996,5,0)))*SIN(RADIANS(90-VLOOKUP(C147,'Input - Center points'!$A$2:$F$996,5,0)))*COS(RADIANS(VLOOKUP(B147,'Input - Center points'!$A$2:$F$996,6,0)-VLOOKUP(C147,'Input - Center points'!$A$2:$F$996,6,0))))*6371,0))</f>
        <v>464</v>
      </c>
      <c r="E147" s="19" t="str">
        <f>if(isna(if(vlookup(A147,'Input - Config'!$A$3:$D$1006,4,0)="Yes","Subsea",if(D147&gt;'Input - Config'!$H$10,"HVDC","HVAC"))),"",if(vlookup(A147,'Input - Config'!$A$3:$D$1006,4,0)="Yes","Subsea",if(D147&gt;'Input - Config'!$H$10,"HVDC","HVAC")))</f>
        <v>HVDC</v>
      </c>
      <c r="F147" s="19">
        <f>iferror((hlookup(E147,'Input - Config'!$H$2:$J$7,2,0)*D147)+(hlookup(E147,'Input - Config'!$H$2:$J$7,3,0)*2),"")</f>
        <v>407848.2</v>
      </c>
      <c r="G147" s="19">
        <f>if(isna(hlookup(E147,'Input - Config'!$H$2:$J$7,6,0)*'Input - Config'!$H$9%*F147+F147),"",hlookup(E147,'Input - Config'!$H$2:$J$7,6,0)*'Input - Config'!$H$9%*F147+F147)</f>
        <v>978835.68</v>
      </c>
      <c r="H147" s="19">
        <f>if(isna(ROUND((hlookup(E147,'Input - Config'!$H$2:$J$7,4,0)/10000*D147)+(hlookup(E147,'Input - Config'!$H$2:$J$7,5,0)/100),3)),"",ROUND((hlookup(E147,'Input - Config'!$H$2:$J$7,4,0)/10000*D147)+(hlookup(E147,'Input - Config'!$H$2:$J$7,5,0)/100),3))</f>
        <v>0.029</v>
      </c>
    </row>
    <row r="148">
      <c r="A148" s="53" t="str">
        <f>'Input - Config'!A149</f>
        <v>TRNCANABUSAWA</v>
      </c>
      <c r="B148" s="19" t="str">
        <f>if(isna(vlookup(A148,'Input - Config'!$A$3:$C$1006,2,0)),"",vlookup(A148,'Input - Config'!$A$3:$C$1006,2,0))</f>
        <v>CANAB</v>
      </c>
      <c r="C148" s="19" t="str">
        <f>if(isna(vlookup(A148,'Input - Config'!$A$3:$C$1006,3,0)),"",vlookup(A148,'Input - Config'!$A$3:$C$1006,3,0))</f>
        <v>USAWA</v>
      </c>
      <c r="D148" s="42">
        <f>if(isna(ROUND(ACOS(COS(RADIANS(90-VLOOKUP(B148,'Input - Center points'!$A$2:$F$996,5,0)))*COS(RADIANS(90-VLOOKUP(C148,'Input - Center points'!$A$2:$F$996,5,0)))+SIN(RADIANS(90-VLOOKUP(B148,'Input - Center points'!$A$2:$F$996,5,0)))*SIN(RADIANS(90-VLOOKUP(C148,'Input - Center points'!$A$2:$F$996,5,0)))*COS(RADIANS(VLOOKUP(B148,'Input - Center points'!$A$2:$F$996,6,0)-VLOOKUP(C148,'Input - Center points'!$A$2:$F$996,6,0))))*6371,0)),"",ROUND(ACOS(COS(RADIANS(90-VLOOKUP(B148,'Input - Center points'!$A$2:$F$996,5,0)))*COS(RADIANS(90-VLOOKUP(C148,'Input - Center points'!$A$2:$F$996,5,0)))+SIN(RADIANS(90-VLOOKUP(B148,'Input - Center points'!$A$2:$F$996,5,0)))*SIN(RADIANS(90-VLOOKUP(C148,'Input - Center points'!$A$2:$F$996,5,0)))*COS(RADIANS(VLOOKUP(B148,'Input - Center points'!$A$2:$F$996,6,0)-VLOOKUP(C148,'Input - Center points'!$A$2:$F$996,6,0))))*6371,0))</f>
        <v>712</v>
      </c>
      <c r="E148" s="19" t="str">
        <f>if(isna(if(vlookup(A148,'Input - Config'!$A$3:$D$1006,4,0)="Yes","Subsea",if(D148&gt;'Input - Config'!$H$10,"HVDC","HVAC"))),"",if(vlookup(A148,'Input - Config'!$A$3:$D$1006,4,0)="Yes","Subsea",if(D148&gt;'Input - Config'!$H$10,"HVDC","HVAC")))</f>
        <v>HVDC</v>
      </c>
      <c r="F148" s="19">
        <f>iferror((hlookup(E148,'Input - Config'!$H$2:$J$7,2,0)*D148)+(hlookup(E148,'Input - Config'!$H$2:$J$7,3,0)*2),"")</f>
        <v>466822.6</v>
      </c>
      <c r="G148" s="19">
        <f>if(isna(hlookup(E148,'Input - Config'!$H$2:$J$7,6,0)*'Input - Config'!$H$9%*F148+F148),"",hlookup(E148,'Input - Config'!$H$2:$J$7,6,0)*'Input - Config'!$H$9%*F148+F148)</f>
        <v>1120374.24</v>
      </c>
      <c r="H148" s="19">
        <f>if(isna(ROUND((hlookup(E148,'Input - Config'!$H$2:$J$7,4,0)/10000*D148)+(hlookup(E148,'Input - Config'!$H$2:$J$7,5,0)/100),3)),"",ROUND((hlookup(E148,'Input - Config'!$H$2:$J$7,4,0)/10000*D148)+(hlookup(E148,'Input - Config'!$H$2:$J$7,5,0)/100),3))</f>
        <v>0.038</v>
      </c>
    </row>
    <row r="149">
      <c r="A149" s="53" t="str">
        <f>'Input - Config'!A150</f>
        <v>TRNCANABUSAWW</v>
      </c>
      <c r="B149" s="19" t="str">
        <f>if(isna(vlookup(A149,'Input - Config'!$A$3:$C$1006,2,0)),"",vlookup(A149,'Input - Config'!$A$3:$C$1006,2,0))</f>
        <v>CANAB</v>
      </c>
      <c r="C149" s="19" t="str">
        <f>if(isna(vlookup(A149,'Input - Config'!$A$3:$C$1006,3,0)),"",vlookup(A149,'Input - Config'!$A$3:$C$1006,3,0))</f>
        <v>USAWW</v>
      </c>
      <c r="D149" s="42">
        <f>if(isna(ROUND(ACOS(COS(RADIANS(90-VLOOKUP(B149,'Input - Center points'!$A$2:$F$996,5,0)))*COS(RADIANS(90-VLOOKUP(C149,'Input - Center points'!$A$2:$F$996,5,0)))+SIN(RADIANS(90-VLOOKUP(B149,'Input - Center points'!$A$2:$F$996,5,0)))*SIN(RADIANS(90-VLOOKUP(C149,'Input - Center points'!$A$2:$F$996,5,0)))*COS(RADIANS(VLOOKUP(B149,'Input - Center points'!$A$2:$F$996,6,0)-VLOOKUP(C149,'Input - Center points'!$A$2:$F$996,6,0))))*6371,0)),"",ROUND(ACOS(COS(RADIANS(90-VLOOKUP(B149,'Input - Center points'!$A$2:$F$996,5,0)))*COS(RADIANS(90-VLOOKUP(C149,'Input - Center points'!$A$2:$F$996,5,0)))+SIN(RADIANS(90-VLOOKUP(B149,'Input - Center points'!$A$2:$F$996,5,0)))*SIN(RADIANS(90-VLOOKUP(C149,'Input - Center points'!$A$2:$F$996,5,0)))*COS(RADIANS(VLOOKUP(B149,'Input - Center points'!$A$2:$F$996,6,0)-VLOOKUP(C149,'Input - Center points'!$A$2:$F$996,6,0))))*6371,0))</f>
        <v>284</v>
      </c>
      <c r="E149" s="19" t="str">
        <f>if(isna(if(vlookup(A149,'Input - Config'!$A$3:$D$1006,4,0)="Yes","Subsea",if(D149&gt;'Input - Config'!$H$10,"HVDC","HVAC"))),"",if(vlookup(A149,'Input - Config'!$A$3:$D$1006,4,0)="Yes","Subsea",if(D149&gt;'Input - Config'!$H$10,"HVDC","HVAC")))</f>
        <v>HVAC</v>
      </c>
      <c r="F149" s="19">
        <f>iferror((hlookup(E149,'Input - Config'!$H$2:$J$7,2,0)*D149)+(hlookup(E149,'Input - Config'!$H$2:$J$7,3,0)*2),"")</f>
        <v>316749.2</v>
      </c>
      <c r="G149" s="19">
        <f>if(isna(hlookup(E149,'Input - Config'!$H$2:$J$7,6,0)*'Input - Config'!$H$9%*F149+F149),"",hlookup(E149,'Input - Config'!$H$2:$J$7,6,0)*'Input - Config'!$H$9%*F149+F149)</f>
        <v>760198.08</v>
      </c>
      <c r="H149" s="19">
        <f>if(isna(ROUND((hlookup(E149,'Input - Config'!$H$2:$J$7,4,0)/10000*D149)+(hlookup(E149,'Input - Config'!$H$2:$J$7,5,0)/100),3)),"",ROUND((hlookup(E149,'Input - Config'!$H$2:$J$7,4,0)/10000*D149)+(hlookup(E149,'Input - Config'!$H$2:$J$7,5,0)/100),3))</f>
        <v>0.019</v>
      </c>
    </row>
    <row r="150">
      <c r="A150" s="53" t="str">
        <f>'Input - Config'!A151</f>
        <v>TRNCANARUSAIS</v>
      </c>
      <c r="B150" s="19" t="str">
        <f>if(isna(vlookup(A150,'Input - Config'!$A$3:$C$1006,2,0)),"",vlookup(A150,'Input - Config'!$A$3:$C$1006,2,0))</f>
        <v>CANAR</v>
      </c>
      <c r="C150" s="19" t="str">
        <f>if(isna(vlookup(A150,'Input - Config'!$A$3:$C$1006,3,0)),"",vlookup(A150,'Input - Config'!$A$3:$C$1006,3,0))</f>
        <v>USAIS</v>
      </c>
      <c r="D150" s="42">
        <f>if(isna(ROUND(ACOS(COS(RADIANS(90-VLOOKUP(B150,'Input - Center points'!$A$2:$F$996,5,0)))*COS(RADIANS(90-VLOOKUP(C150,'Input - Center points'!$A$2:$F$996,5,0)))+SIN(RADIANS(90-VLOOKUP(B150,'Input - Center points'!$A$2:$F$996,5,0)))*SIN(RADIANS(90-VLOOKUP(C150,'Input - Center points'!$A$2:$F$996,5,0)))*COS(RADIANS(VLOOKUP(B150,'Input - Center points'!$A$2:$F$996,6,0)-VLOOKUP(C150,'Input - Center points'!$A$2:$F$996,6,0))))*6371,0)),"",ROUND(ACOS(COS(RADIANS(90-VLOOKUP(B150,'Input - Center points'!$A$2:$F$996,5,0)))*COS(RADIANS(90-VLOOKUP(C150,'Input - Center points'!$A$2:$F$996,5,0)))+SIN(RADIANS(90-VLOOKUP(B150,'Input - Center points'!$A$2:$F$996,5,0)))*SIN(RADIANS(90-VLOOKUP(C150,'Input - Center points'!$A$2:$F$996,5,0)))*COS(RADIANS(VLOOKUP(B150,'Input - Center points'!$A$2:$F$996,6,0)-VLOOKUP(C150,'Input - Center points'!$A$2:$F$996,6,0))))*6371,0))</f>
        <v>657</v>
      </c>
      <c r="E150" s="19" t="str">
        <f>if(isna(if(vlookup(A150,'Input - Config'!$A$3:$D$1006,4,0)="Yes","Subsea",if(D150&gt;'Input - Config'!$H$10,"HVDC","HVAC"))),"",if(vlookup(A150,'Input - Config'!$A$3:$D$1006,4,0)="Yes","Subsea",if(D150&gt;'Input - Config'!$H$10,"HVDC","HVAC")))</f>
        <v>HVDC</v>
      </c>
      <c r="F150" s="19">
        <f>iferror((hlookup(E150,'Input - Config'!$H$2:$J$7,2,0)*D150)+(hlookup(E150,'Input - Config'!$H$2:$J$7,3,0)*2),"")</f>
        <v>453743.6</v>
      </c>
      <c r="G150" s="19">
        <f>if(isna(hlookup(E150,'Input - Config'!$H$2:$J$7,6,0)*'Input - Config'!$H$9%*F150+F150),"",hlookup(E150,'Input - Config'!$H$2:$J$7,6,0)*'Input - Config'!$H$9%*F150+F150)</f>
        <v>1088984.64</v>
      </c>
      <c r="H150" s="19">
        <f>if(isna(ROUND((hlookup(E150,'Input - Config'!$H$2:$J$7,4,0)/10000*D150)+(hlookup(E150,'Input - Config'!$H$2:$J$7,5,0)/100),3)),"",ROUND((hlookup(E150,'Input - Config'!$H$2:$J$7,4,0)/10000*D150)+(hlookup(E150,'Input - Config'!$H$2:$J$7,5,0)/100),3))</f>
        <v>0.036</v>
      </c>
    </row>
    <row r="151">
      <c r="A151" s="53" t="str">
        <f>'Input - Config'!A152</f>
        <v>TRNCANBCUSAAA</v>
      </c>
      <c r="B151" s="19" t="str">
        <f>if(isna(vlookup(A151,'Input - Config'!$A$3:$C$1006,2,0)),"",vlookup(A151,'Input - Config'!$A$3:$C$1006,2,0))</f>
        <v>CANBC</v>
      </c>
      <c r="C151" s="19" t="str">
        <f>if(isna(vlookup(A151,'Input - Config'!$A$3:$C$1006,3,0)),"",vlookup(A151,'Input - Config'!$A$3:$C$1006,3,0))</f>
        <v>USAAA</v>
      </c>
      <c r="D151" s="42">
        <f>if(isna(ROUND(ACOS(COS(RADIANS(90-VLOOKUP(B151,'Input - Center points'!$A$2:$F$996,5,0)))*COS(RADIANS(90-VLOOKUP(C151,'Input - Center points'!$A$2:$F$996,5,0)))+SIN(RADIANS(90-VLOOKUP(B151,'Input - Center points'!$A$2:$F$996,5,0)))*SIN(RADIANS(90-VLOOKUP(C151,'Input - Center points'!$A$2:$F$996,5,0)))*COS(RADIANS(VLOOKUP(B151,'Input - Center points'!$A$2:$F$996,6,0)-VLOOKUP(C151,'Input - Center points'!$A$2:$F$996,6,0))))*6371,0)),"",ROUND(ACOS(COS(RADIANS(90-VLOOKUP(B151,'Input - Center points'!$A$2:$F$996,5,0)))*COS(RADIANS(90-VLOOKUP(C151,'Input - Center points'!$A$2:$F$996,5,0)))+SIN(RADIANS(90-VLOOKUP(B151,'Input - Center points'!$A$2:$F$996,5,0)))*SIN(RADIANS(90-VLOOKUP(C151,'Input - Center points'!$A$2:$F$996,5,0)))*COS(RADIANS(VLOOKUP(B151,'Input - Center points'!$A$2:$F$996,6,0)-VLOOKUP(C151,'Input - Center points'!$A$2:$F$996,6,0))))*6371,0))</f>
        <v>453</v>
      </c>
      <c r="E151" s="19" t="str">
        <f>if(isna(if(vlookup(A151,'Input - Config'!$A$3:$D$1006,4,0)="Yes","Subsea",if(D151&gt;'Input - Config'!$H$10,"HVDC","HVAC"))),"",if(vlookup(A151,'Input - Config'!$A$3:$D$1006,4,0)="Yes","Subsea",if(D151&gt;'Input - Config'!$H$10,"HVDC","HVAC")))</f>
        <v>HVDC</v>
      </c>
      <c r="F151" s="19">
        <f>iferror((hlookup(E151,'Input - Config'!$H$2:$J$7,2,0)*D151)+(hlookup(E151,'Input - Config'!$H$2:$J$7,3,0)*2),"")</f>
        <v>405232.4</v>
      </c>
      <c r="G151" s="19">
        <f>if(isna(hlookup(E151,'Input - Config'!$H$2:$J$7,6,0)*'Input - Config'!$H$9%*F151+F151),"",hlookup(E151,'Input - Config'!$H$2:$J$7,6,0)*'Input - Config'!$H$9%*F151+F151)</f>
        <v>972557.76</v>
      </c>
      <c r="H151" s="19">
        <f>if(isna(ROUND((hlookup(E151,'Input - Config'!$H$2:$J$7,4,0)/10000*D151)+(hlookup(E151,'Input - Config'!$H$2:$J$7,5,0)/100),3)),"",ROUND((hlookup(E151,'Input - Config'!$H$2:$J$7,4,0)/10000*D151)+(hlookup(E151,'Input - Config'!$H$2:$J$7,5,0)/100),3))</f>
        <v>0.029</v>
      </c>
    </row>
    <row r="152">
      <c r="A152" s="53" t="str">
        <f>'Input - Config'!A153</f>
        <v>TRNCANBCUSAAK</v>
      </c>
      <c r="B152" s="19" t="str">
        <f>if(isna(vlookup(A152,'Input - Config'!$A$3:$C$1006,2,0)),"",vlookup(A152,'Input - Config'!$A$3:$C$1006,2,0))</f>
        <v>CANBC</v>
      </c>
      <c r="C152" s="19" t="str">
        <f>if(isna(vlookup(A152,'Input - Config'!$A$3:$C$1006,3,0)),"",vlookup(A152,'Input - Config'!$A$3:$C$1006,3,0))</f>
        <v>USAAK</v>
      </c>
      <c r="D152" s="42">
        <f>if(isna(ROUND(ACOS(COS(RADIANS(90-VLOOKUP(B152,'Input - Center points'!$A$2:$F$996,5,0)))*COS(RADIANS(90-VLOOKUP(C152,'Input - Center points'!$A$2:$F$996,5,0)))+SIN(RADIANS(90-VLOOKUP(B152,'Input - Center points'!$A$2:$F$996,5,0)))*SIN(RADIANS(90-VLOOKUP(C152,'Input - Center points'!$A$2:$F$996,5,0)))*COS(RADIANS(VLOOKUP(B152,'Input - Center points'!$A$2:$F$996,6,0)-VLOOKUP(C152,'Input - Center points'!$A$2:$F$996,6,0))))*6371,0)),"",ROUND(ACOS(COS(RADIANS(90-VLOOKUP(B152,'Input - Center points'!$A$2:$F$996,5,0)))*COS(RADIANS(90-VLOOKUP(C152,'Input - Center points'!$A$2:$F$996,5,0)))+SIN(RADIANS(90-VLOOKUP(B152,'Input - Center points'!$A$2:$F$996,5,0)))*SIN(RADIANS(90-VLOOKUP(C152,'Input - Center points'!$A$2:$F$996,5,0)))*COS(RADIANS(VLOOKUP(B152,'Input - Center points'!$A$2:$F$996,6,0)-VLOOKUP(C152,'Input - Center points'!$A$2:$F$996,6,0))))*6371,0))</f>
        <v>2091</v>
      </c>
      <c r="E152" s="19" t="str">
        <f>if(isna(if(vlookup(A152,'Input - Config'!$A$3:$D$1006,4,0)="Yes","Subsea",if(D152&gt;'Input - Config'!$H$10,"HVDC","HVAC"))),"",if(vlookup(A152,'Input - Config'!$A$3:$D$1006,4,0)="Yes","Subsea",if(D152&gt;'Input - Config'!$H$10,"HVDC","HVAC")))</f>
        <v>HVDC</v>
      </c>
      <c r="F152" s="19">
        <f>iferror((hlookup(E152,'Input - Config'!$H$2:$J$7,2,0)*D152)+(hlookup(E152,'Input - Config'!$H$2:$J$7,3,0)*2),"")</f>
        <v>794748.8</v>
      </c>
      <c r="G152" s="19">
        <f>if(isna(hlookup(E152,'Input - Config'!$H$2:$J$7,6,0)*'Input - Config'!$H$9%*F152+F152),"",hlookup(E152,'Input - Config'!$H$2:$J$7,6,0)*'Input - Config'!$H$9%*F152+F152)</f>
        <v>1907397.12</v>
      </c>
      <c r="H152" s="19">
        <f>if(isna(ROUND((hlookup(E152,'Input - Config'!$H$2:$J$7,4,0)/10000*D152)+(hlookup(E152,'Input - Config'!$H$2:$J$7,5,0)/100),3)),"",ROUND((hlookup(E152,'Input - Config'!$H$2:$J$7,4,0)/10000*D152)+(hlookup(E152,'Input - Config'!$H$2:$J$7,5,0)/100),3))</f>
        <v>0.086</v>
      </c>
    </row>
    <row r="153">
      <c r="A153" s="53" t="str">
        <f>'Input - Config'!A154</f>
        <v>TRNCANBCUSABP</v>
      </c>
      <c r="B153" s="19" t="str">
        <f>if(isna(vlookup(A153,'Input - Config'!$A$3:$C$1006,2,0)),"",vlookup(A153,'Input - Config'!$A$3:$C$1006,2,0))</f>
        <v>CANBC</v>
      </c>
      <c r="C153" s="19" t="str">
        <f>if(isna(vlookup(A153,'Input - Config'!$A$3:$C$1006,3,0)),"",vlookup(A153,'Input - Config'!$A$3:$C$1006,3,0))</f>
        <v>USABP</v>
      </c>
      <c r="D153" s="42">
        <f>if(isna(ROUND(ACOS(COS(RADIANS(90-VLOOKUP(B153,'Input - Center points'!$A$2:$F$996,5,0)))*COS(RADIANS(90-VLOOKUP(C153,'Input - Center points'!$A$2:$F$996,5,0)))+SIN(RADIANS(90-VLOOKUP(B153,'Input - Center points'!$A$2:$F$996,5,0)))*SIN(RADIANS(90-VLOOKUP(C153,'Input - Center points'!$A$2:$F$996,5,0)))*COS(RADIANS(VLOOKUP(B153,'Input - Center points'!$A$2:$F$996,6,0)-VLOOKUP(C153,'Input - Center points'!$A$2:$F$996,6,0))))*6371,0)),"",ROUND(ACOS(COS(RADIANS(90-VLOOKUP(B153,'Input - Center points'!$A$2:$F$996,5,0)))*COS(RADIANS(90-VLOOKUP(C153,'Input - Center points'!$A$2:$F$996,5,0)))+SIN(RADIANS(90-VLOOKUP(B153,'Input - Center points'!$A$2:$F$996,5,0)))*SIN(RADIANS(90-VLOOKUP(C153,'Input - Center points'!$A$2:$F$996,5,0)))*COS(RADIANS(VLOOKUP(B153,'Input - Center points'!$A$2:$F$996,6,0)-VLOOKUP(C153,'Input - Center points'!$A$2:$F$996,6,0))))*6371,0))</f>
        <v>404</v>
      </c>
      <c r="E153" s="19" t="str">
        <f>if(isna(if(vlookup(A153,'Input - Config'!$A$3:$D$1006,4,0)="Yes","Subsea",if(D153&gt;'Input - Config'!$H$10,"HVDC","HVAC"))),"",if(vlookup(A153,'Input - Config'!$A$3:$D$1006,4,0)="Yes","Subsea",if(D153&gt;'Input - Config'!$H$10,"HVDC","HVAC")))</f>
        <v>HVDC</v>
      </c>
      <c r="F153" s="19">
        <f>iferror((hlookup(E153,'Input - Config'!$H$2:$J$7,2,0)*D153)+(hlookup(E153,'Input - Config'!$H$2:$J$7,3,0)*2),"")</f>
        <v>393580.2</v>
      </c>
      <c r="G153" s="19">
        <f>if(isna(hlookup(E153,'Input - Config'!$H$2:$J$7,6,0)*'Input - Config'!$H$9%*F153+F153),"",hlookup(E153,'Input - Config'!$H$2:$J$7,6,0)*'Input - Config'!$H$9%*F153+F153)</f>
        <v>944592.48</v>
      </c>
      <c r="H153" s="19">
        <f>if(isna(ROUND((hlookup(E153,'Input - Config'!$H$2:$J$7,4,0)/10000*D153)+(hlookup(E153,'Input - Config'!$H$2:$J$7,5,0)/100),3)),"",ROUND((hlookup(E153,'Input - Config'!$H$2:$J$7,4,0)/10000*D153)+(hlookup(E153,'Input - Config'!$H$2:$J$7,5,0)/100),3))</f>
        <v>0.027</v>
      </c>
    </row>
    <row r="154">
      <c r="A154" s="53" t="str">
        <f>'Input - Config'!A155</f>
        <v>TRNCANBCUSADO</v>
      </c>
      <c r="B154" s="19" t="str">
        <f>if(isna(vlookup(A154,'Input - Config'!$A$3:$C$1006,2,0)),"",vlookup(A154,'Input - Config'!$A$3:$C$1006,2,0))</f>
        <v>CANBC</v>
      </c>
      <c r="C154" s="19" t="str">
        <f>if(isna(vlookup(A154,'Input - Config'!$A$3:$C$1006,3,0)),"",vlookup(A154,'Input - Config'!$A$3:$C$1006,3,0))</f>
        <v>USADO</v>
      </c>
      <c r="D154" s="42">
        <f>if(isna(ROUND(ACOS(COS(RADIANS(90-VLOOKUP(B154,'Input - Center points'!$A$2:$F$996,5,0)))*COS(RADIANS(90-VLOOKUP(C154,'Input - Center points'!$A$2:$F$996,5,0)))+SIN(RADIANS(90-VLOOKUP(B154,'Input - Center points'!$A$2:$F$996,5,0)))*SIN(RADIANS(90-VLOOKUP(C154,'Input - Center points'!$A$2:$F$996,5,0)))*COS(RADIANS(VLOOKUP(B154,'Input - Center points'!$A$2:$F$996,6,0)-VLOOKUP(C154,'Input - Center points'!$A$2:$F$996,6,0))))*6371,0)),"",ROUND(ACOS(COS(RADIANS(90-VLOOKUP(B154,'Input - Center points'!$A$2:$F$996,5,0)))*COS(RADIANS(90-VLOOKUP(C154,'Input - Center points'!$A$2:$F$996,5,0)))+SIN(RADIANS(90-VLOOKUP(B154,'Input - Center points'!$A$2:$F$996,5,0)))*SIN(RADIANS(90-VLOOKUP(C154,'Input - Center points'!$A$2:$F$996,5,0)))*COS(RADIANS(VLOOKUP(B154,'Input - Center points'!$A$2:$F$996,6,0)-VLOOKUP(C154,'Input - Center points'!$A$2:$F$996,6,0))))*6371,0))</f>
        <v>279</v>
      </c>
      <c r="E154" s="19" t="str">
        <f>if(isna(if(vlookup(A154,'Input - Config'!$A$3:$D$1006,4,0)="Yes","Subsea",if(D154&gt;'Input - Config'!$H$10,"HVDC","HVAC"))),"",if(vlookup(A154,'Input - Config'!$A$3:$D$1006,4,0)="Yes","Subsea",if(D154&gt;'Input - Config'!$H$10,"HVDC","HVAC")))</f>
        <v>HVAC</v>
      </c>
      <c r="F154" s="19">
        <f>iferror((hlookup(E154,'Input - Config'!$H$2:$J$7,2,0)*D154)+(hlookup(E154,'Input - Config'!$H$2:$J$7,3,0)*2),"")</f>
        <v>312852.2</v>
      </c>
      <c r="G154" s="19">
        <f>if(isna(hlookup(E154,'Input - Config'!$H$2:$J$7,6,0)*'Input - Config'!$H$9%*F154+F154),"",hlookup(E154,'Input - Config'!$H$2:$J$7,6,0)*'Input - Config'!$H$9%*F154+F154)</f>
        <v>750845.28</v>
      </c>
      <c r="H154" s="19">
        <f>if(isna(ROUND((hlookup(E154,'Input - Config'!$H$2:$J$7,4,0)/10000*D154)+(hlookup(E154,'Input - Config'!$H$2:$J$7,5,0)/100),3)),"",ROUND((hlookup(E154,'Input - Config'!$H$2:$J$7,4,0)/10000*D154)+(hlookup(E154,'Input - Config'!$H$2:$J$7,5,0)/100),3))</f>
        <v>0.019</v>
      </c>
    </row>
    <row r="155">
      <c r="A155" s="53" t="str">
        <f>'Input - Config'!A156</f>
        <v>TRNCANBCUSAPI</v>
      </c>
      <c r="B155" s="19" t="str">
        <f>if(isna(vlookup(A155,'Input - Config'!$A$3:$C$1006,2,0)),"",vlookup(A155,'Input - Config'!$A$3:$C$1006,2,0))</f>
        <v>CANBC</v>
      </c>
      <c r="C155" s="19" t="str">
        <f>if(isna(vlookup(A155,'Input - Config'!$A$3:$C$1006,3,0)),"",vlookup(A155,'Input - Config'!$A$3:$C$1006,3,0))</f>
        <v>USAPI</v>
      </c>
      <c r="D155" s="42">
        <f>if(isna(ROUND(ACOS(COS(RADIANS(90-VLOOKUP(B155,'Input - Center points'!$A$2:$F$996,5,0)))*COS(RADIANS(90-VLOOKUP(C155,'Input - Center points'!$A$2:$F$996,5,0)))+SIN(RADIANS(90-VLOOKUP(B155,'Input - Center points'!$A$2:$F$996,5,0)))*SIN(RADIANS(90-VLOOKUP(C155,'Input - Center points'!$A$2:$F$996,5,0)))*COS(RADIANS(VLOOKUP(B155,'Input - Center points'!$A$2:$F$996,6,0)-VLOOKUP(C155,'Input - Center points'!$A$2:$F$996,6,0))))*6371,0)),"",ROUND(ACOS(COS(RADIANS(90-VLOOKUP(B155,'Input - Center points'!$A$2:$F$996,5,0)))*COS(RADIANS(90-VLOOKUP(C155,'Input - Center points'!$A$2:$F$996,5,0)))+SIN(RADIANS(90-VLOOKUP(B155,'Input - Center points'!$A$2:$F$996,5,0)))*SIN(RADIANS(90-VLOOKUP(C155,'Input - Center points'!$A$2:$F$996,5,0)))*COS(RADIANS(VLOOKUP(B155,'Input - Center points'!$A$2:$F$996,6,0)-VLOOKUP(C155,'Input - Center points'!$A$2:$F$996,6,0))))*6371,0))</f>
        <v>192</v>
      </c>
      <c r="E155" s="19" t="str">
        <f>if(isna(if(vlookup(A155,'Input - Config'!$A$3:$D$1006,4,0)="Yes","Subsea",if(D155&gt;'Input - Config'!$H$10,"HVDC","HVAC"))),"",if(vlookup(A155,'Input - Config'!$A$3:$D$1006,4,0)="Yes","Subsea",if(D155&gt;'Input - Config'!$H$10,"HVDC","HVAC")))</f>
        <v>HVAC</v>
      </c>
      <c r="F155" s="19">
        <f>iferror((hlookup(E155,'Input - Config'!$H$2:$J$7,2,0)*D155)+(hlookup(E155,'Input - Config'!$H$2:$J$7,3,0)*2),"")</f>
        <v>245044.4</v>
      </c>
      <c r="G155" s="19">
        <f>if(isna(hlookup(E155,'Input - Config'!$H$2:$J$7,6,0)*'Input - Config'!$H$9%*F155+F155),"",hlookup(E155,'Input - Config'!$H$2:$J$7,6,0)*'Input - Config'!$H$9%*F155+F155)</f>
        <v>588106.56</v>
      </c>
      <c r="H155" s="19">
        <f>if(isna(ROUND((hlookup(E155,'Input - Config'!$H$2:$J$7,4,0)/10000*D155)+(hlookup(E155,'Input - Config'!$H$2:$J$7,5,0)/100),3)),"",ROUND((hlookup(E155,'Input - Config'!$H$2:$J$7,4,0)/10000*D155)+(hlookup(E155,'Input - Config'!$H$2:$J$7,5,0)/100),3))</f>
        <v>0.013</v>
      </c>
    </row>
    <row r="156">
      <c r="A156" s="53" t="str">
        <f>'Input - Config'!A157</f>
        <v>TRNCANMBUSAMI</v>
      </c>
      <c r="B156" s="19" t="str">
        <f>if(isna(vlookup(A156,'Input - Config'!$A$3:$C$1006,2,0)),"",vlookup(A156,'Input - Config'!$A$3:$C$1006,2,0))</f>
        <v>CANMB</v>
      </c>
      <c r="C156" s="19" t="str">
        <f>if(isna(vlookup(A156,'Input - Config'!$A$3:$C$1006,3,0)),"",vlookup(A156,'Input - Config'!$A$3:$C$1006,3,0))</f>
        <v>USAMI</v>
      </c>
      <c r="D156" s="42">
        <f>if(isna(ROUND(ACOS(COS(RADIANS(90-VLOOKUP(B156,'Input - Center points'!$A$2:$F$996,5,0)))*COS(RADIANS(90-VLOOKUP(C156,'Input - Center points'!$A$2:$F$996,5,0)))+SIN(RADIANS(90-VLOOKUP(B156,'Input - Center points'!$A$2:$F$996,5,0)))*SIN(RADIANS(90-VLOOKUP(C156,'Input - Center points'!$A$2:$F$996,5,0)))*COS(RADIANS(VLOOKUP(B156,'Input - Center points'!$A$2:$F$996,6,0)-VLOOKUP(C156,'Input - Center points'!$A$2:$F$996,6,0))))*6371,0)),"",ROUND(ACOS(COS(RADIANS(90-VLOOKUP(B156,'Input - Center points'!$A$2:$F$996,5,0)))*COS(RADIANS(90-VLOOKUP(C156,'Input - Center points'!$A$2:$F$996,5,0)))+SIN(RADIANS(90-VLOOKUP(B156,'Input - Center points'!$A$2:$F$996,5,0)))*SIN(RADIANS(90-VLOOKUP(C156,'Input - Center points'!$A$2:$F$996,5,0)))*COS(RADIANS(VLOOKUP(B156,'Input - Center points'!$A$2:$F$996,6,0)-VLOOKUP(C156,'Input - Center points'!$A$2:$F$996,6,0))))*6371,0))</f>
        <v>1363</v>
      </c>
      <c r="E156" s="19" t="str">
        <f>if(isna(if(vlookup(A156,'Input - Config'!$A$3:$D$1006,4,0)="Yes","Subsea",if(D156&gt;'Input - Config'!$H$10,"HVDC","HVAC"))),"",if(vlookup(A156,'Input - Config'!$A$3:$D$1006,4,0)="Yes","Subsea",if(D156&gt;'Input - Config'!$H$10,"HVDC","HVAC")))</f>
        <v>HVDC</v>
      </c>
      <c r="F156" s="19">
        <f>iferror((hlookup(E156,'Input - Config'!$H$2:$J$7,2,0)*D156)+(hlookup(E156,'Input - Config'!$H$2:$J$7,3,0)*2),"")</f>
        <v>621630.4</v>
      </c>
      <c r="G156" s="19">
        <f>if(isna(hlookup(E156,'Input - Config'!$H$2:$J$7,6,0)*'Input - Config'!$H$9%*F156+F156),"",hlookup(E156,'Input - Config'!$H$2:$J$7,6,0)*'Input - Config'!$H$9%*F156+F156)</f>
        <v>1491912.96</v>
      </c>
      <c r="H156" s="19">
        <f>if(isna(ROUND((hlookup(E156,'Input - Config'!$H$2:$J$7,4,0)/10000*D156)+(hlookup(E156,'Input - Config'!$H$2:$J$7,5,0)/100),3)),"",ROUND((hlookup(E156,'Input - Config'!$H$2:$J$7,4,0)/10000*D156)+(hlookup(E156,'Input - Config'!$H$2:$J$7,5,0)/100),3))</f>
        <v>0.061</v>
      </c>
    </row>
    <row r="157">
      <c r="A157" s="53" t="str">
        <f>'Input - Config'!A158</f>
        <v>TRNCANMBUSASW</v>
      </c>
      <c r="B157" s="19" t="str">
        <f>if(isna(vlookup(A157,'Input - Config'!$A$3:$C$1006,2,0)),"",vlookup(A157,'Input - Config'!$A$3:$C$1006,2,0))</f>
        <v>CANMB</v>
      </c>
      <c r="C157" s="19" t="str">
        <f>if(isna(vlookup(A157,'Input - Config'!$A$3:$C$1006,3,0)),"",vlookup(A157,'Input - Config'!$A$3:$C$1006,3,0))</f>
        <v>USASW</v>
      </c>
      <c r="D157" s="42">
        <f>if(isna(ROUND(ACOS(COS(RADIANS(90-VLOOKUP(B157,'Input - Center points'!$A$2:$F$996,5,0)))*COS(RADIANS(90-VLOOKUP(C157,'Input - Center points'!$A$2:$F$996,5,0)))+SIN(RADIANS(90-VLOOKUP(B157,'Input - Center points'!$A$2:$F$996,5,0)))*SIN(RADIANS(90-VLOOKUP(C157,'Input - Center points'!$A$2:$F$996,5,0)))*COS(RADIANS(VLOOKUP(B157,'Input - Center points'!$A$2:$F$996,6,0)-VLOOKUP(C157,'Input - Center points'!$A$2:$F$996,6,0))))*6371,0)),"",ROUND(ACOS(COS(RADIANS(90-VLOOKUP(B157,'Input - Center points'!$A$2:$F$996,5,0)))*COS(RADIANS(90-VLOOKUP(C157,'Input - Center points'!$A$2:$F$996,5,0)))+SIN(RADIANS(90-VLOOKUP(B157,'Input - Center points'!$A$2:$F$996,5,0)))*SIN(RADIANS(90-VLOOKUP(C157,'Input - Center points'!$A$2:$F$996,5,0)))*COS(RADIANS(VLOOKUP(B157,'Input - Center points'!$A$2:$F$996,6,0)-VLOOKUP(C157,'Input - Center points'!$A$2:$F$996,6,0))))*6371,0))</f>
        <v>1214</v>
      </c>
      <c r="E157" s="19" t="str">
        <f>if(isna(if(vlookup(A157,'Input - Config'!$A$3:$D$1006,4,0)="Yes","Subsea",if(D157&gt;'Input - Config'!$H$10,"HVDC","HVAC"))),"",if(vlookup(A157,'Input - Config'!$A$3:$D$1006,4,0)="Yes","Subsea",if(D157&gt;'Input - Config'!$H$10,"HVDC","HVAC")))</f>
        <v>HVDC</v>
      </c>
      <c r="F157" s="19">
        <f>iferror((hlookup(E157,'Input - Config'!$H$2:$J$7,2,0)*D157)+(hlookup(E157,'Input - Config'!$H$2:$J$7,3,0)*2),"")</f>
        <v>586198.2</v>
      </c>
      <c r="G157" s="19">
        <f>if(isna(hlookup(E157,'Input - Config'!$H$2:$J$7,6,0)*'Input - Config'!$H$9%*F157+F157),"",hlookup(E157,'Input - Config'!$H$2:$J$7,6,0)*'Input - Config'!$H$9%*F157+F157)</f>
        <v>1406875.68</v>
      </c>
      <c r="H157" s="19">
        <f>if(isna(ROUND((hlookup(E157,'Input - Config'!$H$2:$J$7,4,0)/10000*D157)+(hlookup(E157,'Input - Config'!$H$2:$J$7,5,0)/100),3)),"",ROUND((hlookup(E157,'Input - Config'!$H$2:$J$7,4,0)/10000*D157)+(hlookup(E157,'Input - Config'!$H$2:$J$7,5,0)/100),3))</f>
        <v>0.055</v>
      </c>
    </row>
    <row r="158">
      <c r="A158" s="53" t="str">
        <f>'Input - Config'!A159</f>
        <v>TRNCANNOUSAAK</v>
      </c>
      <c r="B158" s="19" t="str">
        <f>if(isna(vlookup(A158,'Input - Config'!$A$3:$C$1006,2,0)),"",vlookup(A158,'Input - Config'!$A$3:$C$1006,2,0))</f>
        <v>CANNO</v>
      </c>
      <c r="C158" s="19" t="str">
        <f>if(isna(vlookup(A158,'Input - Config'!$A$3:$C$1006,3,0)),"",vlookup(A158,'Input - Config'!$A$3:$C$1006,3,0))</f>
        <v>USAAK</v>
      </c>
      <c r="D158" s="42">
        <f>if(isna(ROUND(ACOS(COS(RADIANS(90-VLOOKUP(B158,'Input - Center points'!$A$2:$F$996,5,0)))*COS(RADIANS(90-VLOOKUP(C158,'Input - Center points'!$A$2:$F$996,5,0)))+SIN(RADIANS(90-VLOOKUP(B158,'Input - Center points'!$A$2:$F$996,5,0)))*SIN(RADIANS(90-VLOOKUP(C158,'Input - Center points'!$A$2:$F$996,5,0)))*COS(RADIANS(VLOOKUP(B158,'Input - Center points'!$A$2:$F$996,6,0)-VLOOKUP(C158,'Input - Center points'!$A$2:$F$996,6,0))))*6371,0)),"",ROUND(ACOS(COS(RADIANS(90-VLOOKUP(B158,'Input - Center points'!$A$2:$F$996,5,0)))*COS(RADIANS(90-VLOOKUP(C158,'Input - Center points'!$A$2:$F$996,5,0)))+SIN(RADIANS(90-VLOOKUP(B158,'Input - Center points'!$A$2:$F$996,5,0)))*SIN(RADIANS(90-VLOOKUP(C158,'Input - Center points'!$A$2:$F$996,5,0)))*COS(RADIANS(VLOOKUP(B158,'Input - Center points'!$A$2:$F$996,6,0)-VLOOKUP(C158,'Input - Center points'!$A$2:$F$996,6,0))))*6371,0))</f>
        <v>1807</v>
      </c>
      <c r="E158" s="19" t="str">
        <f>if(isna(if(vlookup(A158,'Input - Config'!$A$3:$D$1006,4,0)="Yes","Subsea",if(D158&gt;'Input - Config'!$H$10,"HVDC","HVAC"))),"",if(vlookup(A158,'Input - Config'!$A$3:$D$1006,4,0)="Yes","Subsea",if(D158&gt;'Input - Config'!$H$10,"HVDC","HVAC")))</f>
        <v>HVDC</v>
      </c>
      <c r="F158" s="19">
        <f>iferror((hlookup(E158,'Input - Config'!$H$2:$J$7,2,0)*D158)+(hlookup(E158,'Input - Config'!$H$2:$J$7,3,0)*2),"")</f>
        <v>727213.6</v>
      </c>
      <c r="G158" s="19">
        <f>if(isna(hlookup(E158,'Input - Config'!$H$2:$J$7,6,0)*'Input - Config'!$H$9%*F158+F158),"",hlookup(E158,'Input - Config'!$H$2:$J$7,6,0)*'Input - Config'!$H$9%*F158+F158)</f>
        <v>1745312.64</v>
      </c>
      <c r="H158" s="19">
        <f>if(isna(ROUND((hlookup(E158,'Input - Config'!$H$2:$J$7,4,0)/10000*D158)+(hlookup(E158,'Input - Config'!$H$2:$J$7,5,0)/100),3)),"",ROUND((hlookup(E158,'Input - Config'!$H$2:$J$7,4,0)/10000*D158)+(hlookup(E158,'Input - Config'!$H$2:$J$7,5,0)/100),3))</f>
        <v>0.076</v>
      </c>
    </row>
    <row r="159">
      <c r="A159" s="53" t="str">
        <f>'Input - Config'!A160</f>
        <v>TRNCANONUSAMI</v>
      </c>
      <c r="B159" s="19" t="str">
        <f>if(isna(vlookup(A159,'Input - Config'!$A$3:$C$1006,2,0)),"",vlookup(A159,'Input - Config'!$A$3:$C$1006,2,0))</f>
        <v>CANON</v>
      </c>
      <c r="C159" s="19" t="str">
        <f>if(isna(vlookup(A159,'Input - Config'!$A$3:$C$1006,3,0)),"",vlookup(A159,'Input - Config'!$A$3:$C$1006,3,0))</f>
        <v>USAMI</v>
      </c>
      <c r="D159" s="42">
        <f>if(isna(ROUND(ACOS(COS(RADIANS(90-VLOOKUP(B159,'Input - Center points'!$A$2:$F$996,5,0)))*COS(RADIANS(90-VLOOKUP(C159,'Input - Center points'!$A$2:$F$996,5,0)))+SIN(RADIANS(90-VLOOKUP(B159,'Input - Center points'!$A$2:$F$996,5,0)))*SIN(RADIANS(90-VLOOKUP(C159,'Input - Center points'!$A$2:$F$996,5,0)))*COS(RADIANS(VLOOKUP(B159,'Input - Center points'!$A$2:$F$996,6,0)-VLOOKUP(C159,'Input - Center points'!$A$2:$F$996,6,0))))*6371,0)),"",ROUND(ACOS(COS(RADIANS(90-VLOOKUP(B159,'Input - Center points'!$A$2:$F$996,5,0)))*COS(RADIANS(90-VLOOKUP(C159,'Input - Center points'!$A$2:$F$996,5,0)))+SIN(RADIANS(90-VLOOKUP(B159,'Input - Center points'!$A$2:$F$996,5,0)))*SIN(RADIANS(90-VLOOKUP(C159,'Input - Center points'!$A$2:$F$996,5,0)))*COS(RADIANS(VLOOKUP(B159,'Input - Center points'!$A$2:$F$996,6,0)-VLOOKUP(C159,'Input - Center points'!$A$2:$F$996,6,0))))*6371,0))</f>
        <v>338</v>
      </c>
      <c r="E159" s="19" t="str">
        <f>if(isna(if(vlookup(A159,'Input - Config'!$A$3:$D$1006,4,0)="Yes","Subsea",if(D159&gt;'Input - Config'!$H$10,"HVDC","HVAC"))),"",if(vlookup(A159,'Input - Config'!$A$3:$D$1006,4,0)="Yes","Subsea",if(D159&gt;'Input - Config'!$H$10,"HVDC","HVAC")))</f>
        <v>HVAC</v>
      </c>
      <c r="F159" s="19">
        <f>iferror((hlookup(E159,'Input - Config'!$H$2:$J$7,2,0)*D159)+(hlookup(E159,'Input - Config'!$H$2:$J$7,3,0)*2),"")</f>
        <v>358836.8</v>
      </c>
      <c r="G159" s="19">
        <f>if(isna(hlookup(E159,'Input - Config'!$H$2:$J$7,6,0)*'Input - Config'!$H$9%*F159+F159),"",hlookup(E159,'Input - Config'!$H$2:$J$7,6,0)*'Input - Config'!$H$9%*F159+F159)</f>
        <v>861208.32</v>
      </c>
      <c r="H159" s="19">
        <f>if(isna(ROUND((hlookup(E159,'Input - Config'!$H$2:$J$7,4,0)/10000*D159)+(hlookup(E159,'Input - Config'!$H$2:$J$7,5,0)/100),3)),"",ROUND((hlookup(E159,'Input - Config'!$H$2:$J$7,4,0)/10000*D159)+(hlookup(E159,'Input - Config'!$H$2:$J$7,5,0)/100),3))</f>
        <v>0.023</v>
      </c>
    </row>
    <row r="160">
      <c r="A160" s="53" t="str">
        <f>'Input - Config'!A161</f>
        <v>TRNCANONUSANY</v>
      </c>
      <c r="B160" s="19" t="str">
        <f>if(isna(vlookup(A160,'Input - Config'!$A$3:$C$1006,2,0)),"",vlookup(A160,'Input - Config'!$A$3:$C$1006,2,0))</f>
        <v>CANON</v>
      </c>
      <c r="C160" s="19" t="str">
        <f>if(isna(vlookup(A160,'Input - Config'!$A$3:$C$1006,3,0)),"",vlookup(A160,'Input - Config'!$A$3:$C$1006,3,0))</f>
        <v>USANY</v>
      </c>
      <c r="D160" s="42">
        <f>if(isna(ROUND(ACOS(COS(RADIANS(90-VLOOKUP(B160,'Input - Center points'!$A$2:$F$996,5,0)))*COS(RADIANS(90-VLOOKUP(C160,'Input - Center points'!$A$2:$F$996,5,0)))+SIN(RADIANS(90-VLOOKUP(B160,'Input - Center points'!$A$2:$F$996,5,0)))*SIN(RADIANS(90-VLOOKUP(C160,'Input - Center points'!$A$2:$F$996,5,0)))*COS(RADIANS(VLOOKUP(B160,'Input - Center points'!$A$2:$F$996,6,0)-VLOOKUP(C160,'Input - Center points'!$A$2:$F$996,6,0))))*6371,0)),"",ROUND(ACOS(COS(RADIANS(90-VLOOKUP(B160,'Input - Center points'!$A$2:$F$996,5,0)))*COS(RADIANS(90-VLOOKUP(C160,'Input - Center points'!$A$2:$F$996,5,0)))+SIN(RADIANS(90-VLOOKUP(B160,'Input - Center points'!$A$2:$F$996,5,0)))*SIN(RADIANS(90-VLOOKUP(C160,'Input - Center points'!$A$2:$F$996,5,0)))*COS(RADIANS(VLOOKUP(B160,'Input - Center points'!$A$2:$F$996,6,0)-VLOOKUP(C160,'Input - Center points'!$A$2:$F$996,6,0))))*6371,0))</f>
        <v>562</v>
      </c>
      <c r="E160" s="19" t="str">
        <f>if(isna(if(vlookup(A160,'Input - Config'!$A$3:$D$1006,4,0)="Yes","Subsea",if(D160&gt;'Input - Config'!$H$10,"HVDC","HVAC"))),"",if(vlookup(A160,'Input - Config'!$A$3:$D$1006,4,0)="Yes","Subsea",if(D160&gt;'Input - Config'!$H$10,"HVDC","HVAC")))</f>
        <v>HVDC</v>
      </c>
      <c r="F160" s="19">
        <f>iferror((hlookup(E160,'Input - Config'!$H$2:$J$7,2,0)*D160)+(hlookup(E160,'Input - Config'!$H$2:$J$7,3,0)*2),"")</f>
        <v>431152.6</v>
      </c>
      <c r="G160" s="19">
        <f>if(isna(hlookup(E160,'Input - Config'!$H$2:$J$7,6,0)*'Input - Config'!$H$9%*F160+F160),"",hlookup(E160,'Input - Config'!$H$2:$J$7,6,0)*'Input - Config'!$H$9%*F160+F160)</f>
        <v>1034766.24</v>
      </c>
      <c r="H160" s="19">
        <f>if(isna(ROUND((hlookup(E160,'Input - Config'!$H$2:$J$7,4,0)/10000*D160)+(hlookup(E160,'Input - Config'!$H$2:$J$7,5,0)/100),3)),"",ROUND((hlookup(E160,'Input - Config'!$H$2:$J$7,4,0)/10000*D160)+(hlookup(E160,'Input - Config'!$H$2:$J$7,5,0)/100),3))</f>
        <v>0.033</v>
      </c>
    </row>
    <row r="161">
      <c r="A161" s="53" t="str">
        <f>'Input - Config'!A162</f>
        <v>TRNCANQCUSAIS</v>
      </c>
      <c r="B161" s="19" t="str">
        <f>if(isna(vlookup(A161,'Input - Config'!$A$3:$C$1006,2,0)),"",vlookup(A161,'Input - Config'!$A$3:$C$1006,2,0))</f>
        <v>CANQC</v>
      </c>
      <c r="C161" s="19" t="str">
        <f>if(isna(vlookup(A161,'Input - Config'!$A$3:$C$1006,3,0)),"",vlookup(A161,'Input - Config'!$A$3:$C$1006,3,0))</f>
        <v>USAIS</v>
      </c>
      <c r="D161" s="42">
        <f>if(isna(ROUND(ACOS(COS(RADIANS(90-VLOOKUP(B161,'Input - Center points'!$A$2:$F$996,5,0)))*COS(RADIANS(90-VLOOKUP(C161,'Input - Center points'!$A$2:$F$996,5,0)))+SIN(RADIANS(90-VLOOKUP(B161,'Input - Center points'!$A$2:$F$996,5,0)))*SIN(RADIANS(90-VLOOKUP(C161,'Input - Center points'!$A$2:$F$996,5,0)))*COS(RADIANS(VLOOKUP(B161,'Input - Center points'!$A$2:$F$996,6,0)-VLOOKUP(C161,'Input - Center points'!$A$2:$F$996,6,0))))*6371,0)),"",ROUND(ACOS(COS(RADIANS(90-VLOOKUP(B161,'Input - Center points'!$A$2:$F$996,5,0)))*COS(RADIANS(90-VLOOKUP(C161,'Input - Center points'!$A$2:$F$996,5,0)))+SIN(RADIANS(90-VLOOKUP(B161,'Input - Center points'!$A$2:$F$996,5,0)))*SIN(RADIANS(90-VLOOKUP(C161,'Input - Center points'!$A$2:$F$996,5,0)))*COS(RADIANS(VLOOKUP(B161,'Input - Center points'!$A$2:$F$996,6,0)-VLOOKUP(C161,'Input - Center points'!$A$2:$F$996,6,0))))*6371,0))</f>
        <v>406</v>
      </c>
      <c r="E161" s="19" t="str">
        <f>if(isna(if(vlookup(A161,'Input - Config'!$A$3:$D$1006,4,0)="Yes","Subsea",if(D161&gt;'Input - Config'!$H$10,"HVDC","HVAC"))),"",if(vlookup(A161,'Input - Config'!$A$3:$D$1006,4,0)="Yes","Subsea",if(D161&gt;'Input - Config'!$H$10,"HVDC","HVAC")))</f>
        <v>HVDC</v>
      </c>
      <c r="F161" s="19">
        <f>iferror((hlookup(E161,'Input - Config'!$H$2:$J$7,2,0)*D161)+(hlookup(E161,'Input - Config'!$H$2:$J$7,3,0)*2),"")</f>
        <v>394055.8</v>
      </c>
      <c r="G161" s="19">
        <f>if(isna(hlookup(E161,'Input - Config'!$H$2:$J$7,6,0)*'Input - Config'!$H$9%*F161+F161),"",hlookup(E161,'Input - Config'!$H$2:$J$7,6,0)*'Input - Config'!$H$9%*F161+F161)</f>
        <v>945733.92</v>
      </c>
      <c r="H161" s="19">
        <f>if(isna(ROUND((hlookup(E161,'Input - Config'!$H$2:$J$7,4,0)/10000*D161)+(hlookup(E161,'Input - Config'!$H$2:$J$7,5,0)/100),3)),"",ROUND((hlookup(E161,'Input - Config'!$H$2:$J$7,4,0)/10000*D161)+(hlookup(E161,'Input - Config'!$H$2:$J$7,5,0)/100),3))</f>
        <v>0.027</v>
      </c>
    </row>
    <row r="162">
      <c r="A162" s="53" t="str">
        <f>'Input - Config'!A163</f>
        <v>TRNCANQCUSANY</v>
      </c>
      <c r="B162" s="19" t="str">
        <f>if(isna(vlookup(A162,'Input - Config'!$A$3:$C$1006,2,0)),"",vlookup(A162,'Input - Config'!$A$3:$C$1006,2,0))</f>
        <v>CANQC</v>
      </c>
      <c r="C162" s="19" t="str">
        <f>if(isna(vlookup(A162,'Input - Config'!$A$3:$C$1006,3,0)),"",vlookup(A162,'Input - Config'!$A$3:$C$1006,3,0))</f>
        <v>USANY</v>
      </c>
      <c r="D162" s="42">
        <f>if(isna(ROUND(ACOS(COS(RADIANS(90-VLOOKUP(B162,'Input - Center points'!$A$2:$F$996,5,0)))*COS(RADIANS(90-VLOOKUP(C162,'Input - Center points'!$A$2:$F$996,5,0)))+SIN(RADIANS(90-VLOOKUP(B162,'Input - Center points'!$A$2:$F$996,5,0)))*SIN(RADIANS(90-VLOOKUP(C162,'Input - Center points'!$A$2:$F$996,5,0)))*COS(RADIANS(VLOOKUP(B162,'Input - Center points'!$A$2:$F$996,6,0)-VLOOKUP(C162,'Input - Center points'!$A$2:$F$996,6,0))))*6371,0)),"",ROUND(ACOS(COS(RADIANS(90-VLOOKUP(B162,'Input - Center points'!$A$2:$F$996,5,0)))*COS(RADIANS(90-VLOOKUP(C162,'Input - Center points'!$A$2:$F$996,5,0)))+SIN(RADIANS(90-VLOOKUP(B162,'Input - Center points'!$A$2:$F$996,5,0)))*SIN(RADIANS(90-VLOOKUP(C162,'Input - Center points'!$A$2:$F$996,5,0)))*COS(RADIANS(VLOOKUP(B162,'Input - Center points'!$A$2:$F$996,6,0)-VLOOKUP(C162,'Input - Center points'!$A$2:$F$996,6,0))))*6371,0))</f>
        <v>536</v>
      </c>
      <c r="E162" s="19" t="str">
        <f>if(isna(if(vlookup(A162,'Input - Config'!$A$3:$D$1006,4,0)="Yes","Subsea",if(D162&gt;'Input - Config'!$H$10,"HVDC","HVAC"))),"",if(vlookup(A162,'Input - Config'!$A$3:$D$1006,4,0)="Yes","Subsea",if(D162&gt;'Input - Config'!$H$10,"HVDC","HVAC")))</f>
        <v>HVDC</v>
      </c>
      <c r="F162" s="19">
        <f>iferror((hlookup(E162,'Input - Config'!$H$2:$J$7,2,0)*D162)+(hlookup(E162,'Input - Config'!$H$2:$J$7,3,0)*2),"")</f>
        <v>424969.8</v>
      </c>
      <c r="G162" s="19">
        <f>if(isna(hlookup(E162,'Input - Config'!$H$2:$J$7,6,0)*'Input - Config'!$H$9%*F162+F162),"",hlookup(E162,'Input - Config'!$H$2:$J$7,6,0)*'Input - Config'!$H$9%*F162+F162)</f>
        <v>1019927.52</v>
      </c>
      <c r="H162" s="19">
        <f>if(isna(ROUND((hlookup(E162,'Input - Config'!$H$2:$J$7,4,0)/10000*D162)+(hlookup(E162,'Input - Config'!$H$2:$J$7,5,0)/100),3)),"",ROUND((hlookup(E162,'Input - Config'!$H$2:$J$7,4,0)/10000*D162)+(hlookup(E162,'Input - Config'!$H$2:$J$7,5,0)/100),3))</f>
        <v>0.032</v>
      </c>
    </row>
    <row r="163">
      <c r="A163" s="53" t="str">
        <f>'Input - Config'!A164</f>
        <v>TRNCANSKUSAMI</v>
      </c>
      <c r="B163" s="19" t="str">
        <f>if(isna(vlookup(A163,'Input - Config'!$A$3:$C$1006,2,0)),"",vlookup(A163,'Input - Config'!$A$3:$C$1006,2,0))</f>
        <v>CANSK</v>
      </c>
      <c r="C163" s="19" t="str">
        <f>if(isna(vlookup(A163,'Input - Config'!$A$3:$C$1006,3,0)),"",vlookup(A163,'Input - Config'!$A$3:$C$1006,3,0))</f>
        <v>USAMI</v>
      </c>
      <c r="D163" s="42">
        <f>if(isna(ROUND(ACOS(COS(RADIANS(90-VLOOKUP(B163,'Input - Center points'!$A$2:$F$996,5,0)))*COS(RADIANS(90-VLOOKUP(C163,'Input - Center points'!$A$2:$F$996,5,0)))+SIN(RADIANS(90-VLOOKUP(B163,'Input - Center points'!$A$2:$F$996,5,0)))*SIN(RADIANS(90-VLOOKUP(C163,'Input - Center points'!$A$2:$F$996,5,0)))*COS(RADIANS(VLOOKUP(B163,'Input - Center points'!$A$2:$F$996,6,0)-VLOOKUP(C163,'Input - Center points'!$A$2:$F$996,6,0))))*6371,0)),"",ROUND(ACOS(COS(RADIANS(90-VLOOKUP(B163,'Input - Center points'!$A$2:$F$996,5,0)))*COS(RADIANS(90-VLOOKUP(C163,'Input - Center points'!$A$2:$F$996,5,0)))+SIN(RADIANS(90-VLOOKUP(B163,'Input - Center points'!$A$2:$F$996,5,0)))*SIN(RADIANS(90-VLOOKUP(C163,'Input - Center points'!$A$2:$F$996,5,0)))*COS(RADIANS(VLOOKUP(B163,'Input - Center points'!$A$2:$F$996,6,0)-VLOOKUP(C163,'Input - Center points'!$A$2:$F$996,6,0))))*6371,0))</f>
        <v>2070</v>
      </c>
      <c r="E163" s="19" t="str">
        <f>if(isna(if(vlookup(A163,'Input - Config'!$A$3:$D$1006,4,0)="Yes","Subsea",if(D163&gt;'Input - Config'!$H$10,"HVDC","HVAC"))),"",if(vlookup(A163,'Input - Config'!$A$3:$D$1006,4,0)="Yes","Subsea",if(D163&gt;'Input - Config'!$H$10,"HVDC","HVAC")))</f>
        <v>HVDC</v>
      </c>
      <c r="F163" s="19">
        <f>iferror((hlookup(E163,'Input - Config'!$H$2:$J$7,2,0)*D163)+(hlookup(E163,'Input - Config'!$H$2:$J$7,3,0)*2),"")</f>
        <v>789755</v>
      </c>
      <c r="G163" s="19">
        <f>if(isna(hlookup(E163,'Input - Config'!$H$2:$J$7,6,0)*'Input - Config'!$H$9%*F163+F163),"",hlookup(E163,'Input - Config'!$H$2:$J$7,6,0)*'Input - Config'!$H$9%*F163+F163)</f>
        <v>1895412</v>
      </c>
      <c r="H163" s="19">
        <f>if(isna(ROUND((hlookup(E163,'Input - Config'!$H$2:$J$7,4,0)/10000*D163)+(hlookup(E163,'Input - Config'!$H$2:$J$7,5,0)/100),3)),"",ROUND((hlookup(E163,'Input - Config'!$H$2:$J$7,4,0)/10000*D163)+(hlookup(E163,'Input - Config'!$H$2:$J$7,5,0)/100),3))</f>
        <v>0.085</v>
      </c>
    </row>
    <row r="164">
      <c r="A164" s="53" t="str">
        <f>'Input - Config'!A165</f>
        <v>TRNCANSKUSASW</v>
      </c>
      <c r="B164" s="19" t="str">
        <f>if(isna(vlookup(A164,'Input - Config'!$A$3:$C$1006,2,0)),"",vlookup(A164,'Input - Config'!$A$3:$C$1006,2,0))</f>
        <v>CANSK</v>
      </c>
      <c r="C164" s="19" t="str">
        <f>if(isna(vlookup(A164,'Input - Config'!$A$3:$C$1006,3,0)),"",vlookup(A164,'Input - Config'!$A$3:$C$1006,3,0))</f>
        <v>USASW</v>
      </c>
      <c r="D164" s="42">
        <f>if(isna(ROUND(ACOS(COS(RADIANS(90-VLOOKUP(B164,'Input - Center points'!$A$2:$F$996,5,0)))*COS(RADIANS(90-VLOOKUP(C164,'Input - Center points'!$A$2:$F$996,5,0)))+SIN(RADIANS(90-VLOOKUP(B164,'Input - Center points'!$A$2:$F$996,5,0)))*SIN(RADIANS(90-VLOOKUP(C164,'Input - Center points'!$A$2:$F$996,5,0)))*COS(RADIANS(VLOOKUP(B164,'Input - Center points'!$A$2:$F$996,6,0)-VLOOKUP(C164,'Input - Center points'!$A$2:$F$996,6,0))))*6371,0)),"",ROUND(ACOS(COS(RADIANS(90-VLOOKUP(B164,'Input - Center points'!$A$2:$F$996,5,0)))*COS(RADIANS(90-VLOOKUP(C164,'Input - Center points'!$A$2:$F$996,5,0)))+SIN(RADIANS(90-VLOOKUP(B164,'Input - Center points'!$A$2:$F$996,5,0)))*SIN(RADIANS(90-VLOOKUP(C164,'Input - Center points'!$A$2:$F$996,5,0)))*COS(RADIANS(VLOOKUP(B164,'Input - Center points'!$A$2:$F$996,6,0)-VLOOKUP(C164,'Input - Center points'!$A$2:$F$996,6,0))))*6371,0))</f>
        <v>1722</v>
      </c>
      <c r="E164" s="19" t="str">
        <f>if(isna(if(vlookup(A164,'Input - Config'!$A$3:$D$1006,4,0)="Yes","Subsea",if(D164&gt;'Input - Config'!$H$10,"HVDC","HVAC"))),"",if(vlookup(A164,'Input - Config'!$A$3:$D$1006,4,0)="Yes","Subsea",if(D164&gt;'Input - Config'!$H$10,"HVDC","HVAC")))</f>
        <v>HVDC</v>
      </c>
      <c r="F164" s="19">
        <f>iferror((hlookup(E164,'Input - Config'!$H$2:$J$7,2,0)*D164)+(hlookup(E164,'Input - Config'!$H$2:$J$7,3,0)*2),"")</f>
        <v>707000.6</v>
      </c>
      <c r="G164" s="19">
        <f>if(isna(hlookup(E164,'Input - Config'!$H$2:$J$7,6,0)*'Input - Config'!$H$9%*F164+F164),"",hlookup(E164,'Input - Config'!$H$2:$J$7,6,0)*'Input - Config'!$H$9%*F164+F164)</f>
        <v>1696801.44</v>
      </c>
      <c r="H164" s="19">
        <f>if(isna(ROUND((hlookup(E164,'Input - Config'!$H$2:$J$7,4,0)/10000*D164)+(hlookup(E164,'Input - Config'!$H$2:$J$7,5,0)/100),3)),"",ROUND((hlookup(E164,'Input - Config'!$H$2:$J$7,4,0)/10000*D164)+(hlookup(E164,'Input - Config'!$H$2:$J$7,5,0)/100),3))</f>
        <v>0.073</v>
      </c>
    </row>
    <row r="165">
      <c r="A165" s="53" t="str">
        <f>'Input - Config'!A166</f>
        <v>TRNCANSKUSAWA</v>
      </c>
      <c r="B165" s="19" t="str">
        <f>if(isna(vlookup(A165,'Input - Config'!$A$3:$C$1006,2,0)),"",vlookup(A165,'Input - Config'!$A$3:$C$1006,2,0))</f>
        <v>CANSK</v>
      </c>
      <c r="C165" s="19" t="str">
        <f>if(isna(vlookup(A165,'Input - Config'!$A$3:$C$1006,3,0)),"",vlookup(A165,'Input - Config'!$A$3:$C$1006,3,0))</f>
        <v>USAWA</v>
      </c>
      <c r="D165" s="42">
        <f>if(isna(ROUND(ACOS(COS(RADIANS(90-VLOOKUP(B165,'Input - Center points'!$A$2:$F$996,5,0)))*COS(RADIANS(90-VLOOKUP(C165,'Input - Center points'!$A$2:$F$996,5,0)))+SIN(RADIANS(90-VLOOKUP(B165,'Input - Center points'!$A$2:$F$996,5,0)))*SIN(RADIANS(90-VLOOKUP(C165,'Input - Center points'!$A$2:$F$996,5,0)))*COS(RADIANS(VLOOKUP(B165,'Input - Center points'!$A$2:$F$996,6,0)-VLOOKUP(C165,'Input - Center points'!$A$2:$F$996,6,0))))*6371,0)),"",ROUND(ACOS(COS(RADIANS(90-VLOOKUP(B165,'Input - Center points'!$A$2:$F$996,5,0)))*COS(RADIANS(90-VLOOKUP(C165,'Input - Center points'!$A$2:$F$996,5,0)))+SIN(RADIANS(90-VLOOKUP(B165,'Input - Center points'!$A$2:$F$996,5,0)))*SIN(RADIANS(90-VLOOKUP(C165,'Input - Center points'!$A$2:$F$996,5,0)))*COS(RADIANS(VLOOKUP(B165,'Input - Center points'!$A$2:$F$996,6,0)-VLOOKUP(C165,'Input - Center points'!$A$2:$F$996,6,0))))*6371,0))</f>
        <v>718</v>
      </c>
      <c r="E165" s="19" t="str">
        <f>if(isna(if(vlookup(A165,'Input - Config'!$A$3:$D$1006,4,0)="Yes","Subsea",if(D165&gt;'Input - Config'!$H$10,"HVDC","HVAC"))),"",if(vlookup(A165,'Input - Config'!$A$3:$D$1006,4,0)="Yes","Subsea",if(D165&gt;'Input - Config'!$H$10,"HVDC","HVAC")))</f>
        <v>HVDC</v>
      </c>
      <c r="F165" s="19">
        <f>iferror((hlookup(E165,'Input - Config'!$H$2:$J$7,2,0)*D165)+(hlookup(E165,'Input - Config'!$H$2:$J$7,3,0)*2),"")</f>
        <v>468249.4</v>
      </c>
      <c r="G165" s="19">
        <f>if(isna(hlookup(E165,'Input - Config'!$H$2:$J$7,6,0)*'Input - Config'!$H$9%*F165+F165),"",hlookup(E165,'Input - Config'!$H$2:$J$7,6,0)*'Input - Config'!$H$9%*F165+F165)</f>
        <v>1123798.56</v>
      </c>
      <c r="H165" s="19">
        <f>if(isna(ROUND((hlookup(E165,'Input - Config'!$H$2:$J$7,4,0)/10000*D165)+(hlookup(E165,'Input - Config'!$H$2:$J$7,5,0)/100),3)),"",ROUND((hlookup(E165,'Input - Config'!$H$2:$J$7,4,0)/10000*D165)+(hlookup(E165,'Input - Config'!$H$2:$J$7,5,0)/100),3))</f>
        <v>0.038</v>
      </c>
    </row>
    <row r="166">
      <c r="A166" s="53" t="str">
        <f>'Input - Config'!A167</f>
        <v>TRNCHEXXDEUXX</v>
      </c>
      <c r="B166" s="19" t="str">
        <f>if(isna(vlookup(A166,'Input - Config'!$A$3:$C$1006,2,0)),"",vlookup(A166,'Input - Config'!$A$3:$C$1006,2,0))</f>
        <v>CHE</v>
      </c>
      <c r="C166" s="19" t="str">
        <f>if(isna(vlookup(A166,'Input - Config'!$A$3:$C$1006,3,0)),"",vlookup(A166,'Input - Config'!$A$3:$C$1006,3,0))</f>
        <v>DEU</v>
      </c>
      <c r="D166" s="42">
        <f>if(isna(ROUND(ACOS(COS(RADIANS(90-VLOOKUP(B166,'Input - Center points'!$A$2:$F$996,5,0)))*COS(RADIANS(90-VLOOKUP(C166,'Input - Center points'!$A$2:$F$996,5,0)))+SIN(RADIANS(90-VLOOKUP(B166,'Input - Center points'!$A$2:$F$996,5,0)))*SIN(RADIANS(90-VLOOKUP(C166,'Input - Center points'!$A$2:$F$996,5,0)))*COS(RADIANS(VLOOKUP(B166,'Input - Center points'!$A$2:$F$996,6,0)-VLOOKUP(C166,'Input - Center points'!$A$2:$F$996,6,0))))*6371,0)),"",ROUND(ACOS(COS(RADIANS(90-VLOOKUP(B166,'Input - Center points'!$A$2:$F$996,5,0)))*COS(RADIANS(90-VLOOKUP(C166,'Input - Center points'!$A$2:$F$996,5,0)))+SIN(RADIANS(90-VLOOKUP(B166,'Input - Center points'!$A$2:$F$996,5,0)))*SIN(RADIANS(90-VLOOKUP(C166,'Input - Center points'!$A$2:$F$996,5,0)))*COS(RADIANS(VLOOKUP(B166,'Input - Center points'!$A$2:$F$996,6,0)-VLOOKUP(C166,'Input - Center points'!$A$2:$F$996,6,0))))*6371,0))</f>
        <v>669</v>
      </c>
      <c r="E166" s="19" t="str">
        <f>if(isna(if(vlookup(A166,'Input - Config'!$A$3:$D$1006,4,0)="Yes","Subsea",if(D166&gt;'Input - Config'!$H$10,"HVDC","HVAC"))),"",if(vlookup(A166,'Input - Config'!$A$3:$D$1006,4,0)="Yes","Subsea",if(D166&gt;'Input - Config'!$H$10,"HVDC","HVAC")))</f>
        <v>HVDC</v>
      </c>
      <c r="F166" s="19">
        <f>iferror((hlookup(E166,'Input - Config'!$H$2:$J$7,2,0)*D166)+(hlookup(E166,'Input - Config'!$H$2:$J$7,3,0)*2),"")</f>
        <v>456597.2</v>
      </c>
      <c r="G166" s="19">
        <f>if(isna(hlookup(E166,'Input - Config'!$H$2:$J$7,6,0)*'Input - Config'!$H$9%*F166+F166),"",hlookup(E166,'Input - Config'!$H$2:$J$7,6,0)*'Input - Config'!$H$9%*F166+F166)</f>
        <v>1095833.28</v>
      </c>
      <c r="H166" s="19">
        <f>if(isna(ROUND((hlookup(E166,'Input - Config'!$H$2:$J$7,4,0)/10000*D166)+(hlookup(E166,'Input - Config'!$H$2:$J$7,5,0)/100),3)),"",ROUND((hlookup(E166,'Input - Config'!$H$2:$J$7,4,0)/10000*D166)+(hlookup(E166,'Input - Config'!$H$2:$J$7,5,0)/100),3))</f>
        <v>0.036</v>
      </c>
    </row>
    <row r="167">
      <c r="A167" s="53" t="str">
        <f>'Input - Config'!A168</f>
        <v>TRNCHEXXFRAXX</v>
      </c>
      <c r="B167" s="19" t="str">
        <f>if(isna(vlookup(A167,'Input - Config'!$A$3:$C$1006,2,0)),"",vlookup(A167,'Input - Config'!$A$3:$C$1006,2,0))</f>
        <v>CHE</v>
      </c>
      <c r="C167" s="19" t="str">
        <f>if(isna(vlookup(A167,'Input - Config'!$A$3:$C$1006,3,0)),"",vlookup(A167,'Input - Config'!$A$3:$C$1006,3,0))</f>
        <v>FRA</v>
      </c>
      <c r="D167" s="42">
        <f>if(isna(ROUND(ACOS(COS(RADIANS(90-VLOOKUP(B167,'Input - Center points'!$A$2:$F$996,5,0)))*COS(RADIANS(90-VLOOKUP(C167,'Input - Center points'!$A$2:$F$996,5,0)))+SIN(RADIANS(90-VLOOKUP(B167,'Input - Center points'!$A$2:$F$996,5,0)))*SIN(RADIANS(90-VLOOKUP(C167,'Input - Center points'!$A$2:$F$996,5,0)))*COS(RADIANS(VLOOKUP(B167,'Input - Center points'!$A$2:$F$996,6,0)-VLOOKUP(C167,'Input - Center points'!$A$2:$F$996,6,0))))*6371,0)),"",ROUND(ACOS(COS(RADIANS(90-VLOOKUP(B167,'Input - Center points'!$A$2:$F$996,5,0)))*COS(RADIANS(90-VLOOKUP(C167,'Input - Center points'!$A$2:$F$996,5,0)))+SIN(RADIANS(90-VLOOKUP(B167,'Input - Center points'!$A$2:$F$996,5,0)))*SIN(RADIANS(90-VLOOKUP(C167,'Input - Center points'!$A$2:$F$996,5,0)))*COS(RADIANS(VLOOKUP(B167,'Input - Center points'!$A$2:$F$996,6,0)-VLOOKUP(C167,'Input - Center points'!$A$2:$F$996,6,0))))*6371,0))</f>
        <v>488</v>
      </c>
      <c r="E167" s="19" t="str">
        <f>if(isna(if(vlookup(A167,'Input - Config'!$A$3:$D$1006,4,0)="Yes","Subsea",if(D167&gt;'Input - Config'!$H$10,"HVDC","HVAC"))),"",if(vlookup(A167,'Input - Config'!$A$3:$D$1006,4,0)="Yes","Subsea",if(D167&gt;'Input - Config'!$H$10,"HVDC","HVAC")))</f>
        <v>HVDC</v>
      </c>
      <c r="F167" s="19">
        <f>iferror((hlookup(E167,'Input - Config'!$H$2:$J$7,2,0)*D167)+(hlookup(E167,'Input - Config'!$H$2:$J$7,3,0)*2),"")</f>
        <v>413555.4</v>
      </c>
      <c r="G167" s="19">
        <f>if(isna(hlookup(E167,'Input - Config'!$H$2:$J$7,6,0)*'Input - Config'!$H$9%*F167+F167),"",hlookup(E167,'Input - Config'!$H$2:$J$7,6,0)*'Input - Config'!$H$9%*F167+F167)</f>
        <v>992532.96</v>
      </c>
      <c r="H167" s="19">
        <f>if(isna(ROUND((hlookup(E167,'Input - Config'!$H$2:$J$7,4,0)/10000*D167)+(hlookup(E167,'Input - Config'!$H$2:$J$7,5,0)/100),3)),"",ROUND((hlookup(E167,'Input - Config'!$H$2:$J$7,4,0)/10000*D167)+(hlookup(E167,'Input - Config'!$H$2:$J$7,5,0)/100),3))</f>
        <v>0.03</v>
      </c>
    </row>
    <row r="168">
      <c r="A168" s="53" t="str">
        <f>'Input - Config'!A169</f>
        <v>TRNCHEXXITAXX</v>
      </c>
      <c r="B168" s="19" t="str">
        <f>if(isna(vlookup(A168,'Input - Config'!$A$3:$C$1006,2,0)),"",vlookup(A168,'Input - Config'!$A$3:$C$1006,2,0))</f>
        <v>CHE</v>
      </c>
      <c r="C168" s="19" t="str">
        <f>if(isna(vlookup(A168,'Input - Config'!$A$3:$C$1006,3,0)),"",vlookup(A168,'Input - Config'!$A$3:$C$1006,3,0))</f>
        <v>ITA</v>
      </c>
      <c r="D168" s="42">
        <f>if(isna(ROUND(ACOS(COS(RADIANS(90-VLOOKUP(B168,'Input - Center points'!$A$2:$F$996,5,0)))*COS(RADIANS(90-VLOOKUP(C168,'Input - Center points'!$A$2:$F$996,5,0)))+SIN(RADIANS(90-VLOOKUP(B168,'Input - Center points'!$A$2:$F$996,5,0)))*SIN(RADIANS(90-VLOOKUP(C168,'Input - Center points'!$A$2:$F$996,5,0)))*COS(RADIANS(VLOOKUP(B168,'Input - Center points'!$A$2:$F$996,6,0)-VLOOKUP(C168,'Input - Center points'!$A$2:$F$996,6,0))))*6371,0)),"",ROUND(ACOS(COS(RADIANS(90-VLOOKUP(B168,'Input - Center points'!$A$2:$F$996,5,0)))*COS(RADIANS(90-VLOOKUP(C168,'Input - Center points'!$A$2:$F$996,5,0)))+SIN(RADIANS(90-VLOOKUP(B168,'Input - Center points'!$A$2:$F$996,5,0)))*SIN(RADIANS(90-VLOOKUP(C168,'Input - Center points'!$A$2:$F$996,5,0)))*COS(RADIANS(VLOOKUP(B168,'Input - Center points'!$A$2:$F$996,6,0)-VLOOKUP(C168,'Input - Center points'!$A$2:$F$996,6,0))))*6371,0))</f>
        <v>684</v>
      </c>
      <c r="E168" s="19" t="str">
        <f>if(isna(if(vlookup(A168,'Input - Config'!$A$3:$D$1006,4,0)="Yes","Subsea",if(D168&gt;'Input - Config'!$H$10,"HVDC","HVAC"))),"",if(vlookup(A168,'Input - Config'!$A$3:$D$1006,4,0)="Yes","Subsea",if(D168&gt;'Input - Config'!$H$10,"HVDC","HVAC")))</f>
        <v>HVDC</v>
      </c>
      <c r="F168" s="19">
        <f>iferror((hlookup(E168,'Input - Config'!$H$2:$J$7,2,0)*D168)+(hlookup(E168,'Input - Config'!$H$2:$J$7,3,0)*2),"")</f>
        <v>460164.2</v>
      </c>
      <c r="G168" s="19">
        <f>if(isna(hlookup(E168,'Input - Config'!$H$2:$J$7,6,0)*'Input - Config'!$H$9%*F168+F168),"",hlookup(E168,'Input - Config'!$H$2:$J$7,6,0)*'Input - Config'!$H$9%*F168+F168)</f>
        <v>1104394.08</v>
      </c>
      <c r="H168" s="19">
        <f>if(isna(ROUND((hlookup(E168,'Input - Config'!$H$2:$J$7,4,0)/10000*D168)+(hlookup(E168,'Input - Config'!$H$2:$J$7,5,0)/100),3)),"",ROUND((hlookup(E168,'Input - Config'!$H$2:$J$7,4,0)/10000*D168)+(hlookup(E168,'Input - Config'!$H$2:$J$7,5,0)/100),3))</f>
        <v>0.037</v>
      </c>
    </row>
    <row r="169">
      <c r="A169" s="53" t="str">
        <f>'Input - Config'!A170</f>
        <v>TRNCHLXXPERXX</v>
      </c>
      <c r="B169" s="19" t="str">
        <f>if(isna(vlookup(A169,'Input - Config'!$A$3:$C$1006,2,0)),"",vlookup(A169,'Input - Config'!$A$3:$C$1006,2,0))</f>
        <v>CHL</v>
      </c>
      <c r="C169" s="19" t="str">
        <f>if(isna(vlookup(A169,'Input - Config'!$A$3:$C$1006,3,0)),"",vlookup(A169,'Input - Config'!$A$3:$C$1006,3,0))</f>
        <v>PER</v>
      </c>
      <c r="D169" s="42">
        <f>if(isna(ROUND(ACOS(COS(RADIANS(90-VLOOKUP(B169,'Input - Center points'!$A$2:$F$996,5,0)))*COS(RADIANS(90-VLOOKUP(C169,'Input - Center points'!$A$2:$F$996,5,0)))+SIN(RADIANS(90-VLOOKUP(B169,'Input - Center points'!$A$2:$F$996,5,0)))*SIN(RADIANS(90-VLOOKUP(C169,'Input - Center points'!$A$2:$F$996,5,0)))*COS(RADIANS(VLOOKUP(B169,'Input - Center points'!$A$2:$F$996,6,0)-VLOOKUP(C169,'Input - Center points'!$A$2:$F$996,6,0))))*6371,0)),"",ROUND(ACOS(COS(RADIANS(90-VLOOKUP(B169,'Input - Center points'!$A$2:$F$996,5,0)))*COS(RADIANS(90-VLOOKUP(C169,'Input - Center points'!$A$2:$F$996,5,0)))+SIN(RADIANS(90-VLOOKUP(B169,'Input - Center points'!$A$2:$F$996,5,0)))*SIN(RADIANS(90-VLOOKUP(C169,'Input - Center points'!$A$2:$F$996,5,0)))*COS(RADIANS(VLOOKUP(B169,'Input - Center points'!$A$2:$F$996,6,0)-VLOOKUP(C169,'Input - Center points'!$A$2:$F$996,6,0))))*6371,0))</f>
        <v>2464</v>
      </c>
      <c r="E169" s="19" t="str">
        <f>if(isna(if(vlookup(A169,'Input - Config'!$A$3:$D$1006,4,0)="Yes","Subsea",if(D169&gt;'Input - Config'!$H$10,"HVDC","HVAC"))),"",if(vlookup(A169,'Input - Config'!$A$3:$D$1006,4,0)="Yes","Subsea",if(D169&gt;'Input - Config'!$H$10,"HVDC","HVAC")))</f>
        <v>HVDC</v>
      </c>
      <c r="F169" s="19">
        <f>iferror((hlookup(E169,'Input - Config'!$H$2:$J$7,2,0)*D169)+(hlookup(E169,'Input - Config'!$H$2:$J$7,3,0)*2),"")</f>
        <v>883448.2</v>
      </c>
      <c r="G169" s="19">
        <f>if(isna(hlookup(E169,'Input - Config'!$H$2:$J$7,6,0)*'Input - Config'!$H$9%*F169+F169),"",hlookup(E169,'Input - Config'!$H$2:$J$7,6,0)*'Input - Config'!$H$9%*F169+F169)</f>
        <v>2120275.68</v>
      </c>
      <c r="H169" s="19">
        <f>if(isna(ROUND((hlookup(E169,'Input - Config'!$H$2:$J$7,4,0)/10000*D169)+(hlookup(E169,'Input - Config'!$H$2:$J$7,5,0)/100),3)),"",ROUND((hlookup(E169,'Input - Config'!$H$2:$J$7,4,0)/10000*D169)+(hlookup(E169,'Input - Config'!$H$2:$J$7,5,0)/100),3))</f>
        <v>0.099</v>
      </c>
    </row>
    <row r="170">
      <c r="A170" s="53" t="str">
        <f>'Input - Config'!A171</f>
        <v>TRNCHNANCHNHB</v>
      </c>
      <c r="B170" s="19" t="str">
        <f>if(isna(vlookup(A170,'Input - Config'!$A$3:$C$1006,2,0)),"",vlookup(A170,'Input - Config'!$A$3:$C$1006,2,0))</f>
        <v>CHNAN</v>
      </c>
      <c r="C170" s="19" t="str">
        <f>if(isna(vlookup(A170,'Input - Config'!$A$3:$C$1006,3,0)),"",vlookup(A170,'Input - Config'!$A$3:$C$1006,3,0))</f>
        <v>CHNHB</v>
      </c>
      <c r="D170" s="42">
        <f>if(isna(ROUND(ACOS(COS(RADIANS(90-VLOOKUP(B170,'Input - Center points'!$A$2:$F$996,5,0)))*COS(RADIANS(90-VLOOKUP(C170,'Input - Center points'!$A$2:$F$996,5,0)))+SIN(RADIANS(90-VLOOKUP(B170,'Input - Center points'!$A$2:$F$996,5,0)))*SIN(RADIANS(90-VLOOKUP(C170,'Input - Center points'!$A$2:$F$996,5,0)))*COS(RADIANS(VLOOKUP(B170,'Input - Center points'!$A$2:$F$996,6,0)-VLOOKUP(C170,'Input - Center points'!$A$2:$F$996,6,0))))*6371,0)),"",ROUND(ACOS(COS(RADIANS(90-VLOOKUP(B170,'Input - Center points'!$A$2:$F$996,5,0)))*COS(RADIANS(90-VLOOKUP(C170,'Input - Center points'!$A$2:$F$996,5,0)))+SIN(RADIANS(90-VLOOKUP(B170,'Input - Center points'!$A$2:$F$996,5,0)))*SIN(RADIANS(90-VLOOKUP(C170,'Input - Center points'!$A$2:$F$996,5,0)))*COS(RADIANS(VLOOKUP(B170,'Input - Center points'!$A$2:$F$996,6,0)-VLOOKUP(C170,'Input - Center points'!$A$2:$F$996,6,0))))*6371,0))</f>
        <v>732</v>
      </c>
      <c r="E170" s="19" t="str">
        <f>if(isna(if(vlookup(A170,'Input - Config'!$A$3:$D$1006,4,0)="Yes","Subsea",if(D170&gt;'Input - Config'!$H$10,"HVDC","HVAC"))),"",if(vlookup(A170,'Input - Config'!$A$3:$D$1006,4,0)="Yes","Subsea",if(D170&gt;'Input - Config'!$H$10,"HVDC","HVAC")))</f>
        <v>HVDC</v>
      </c>
      <c r="F170" s="19">
        <f>iferror((hlookup(E170,'Input - Config'!$H$2:$J$7,2,0)*D170)+(hlookup(E170,'Input - Config'!$H$2:$J$7,3,0)*2),"")</f>
        <v>471578.6</v>
      </c>
      <c r="G170" s="19">
        <f>if(isna(hlookup(E170,'Input - Config'!$H$2:$J$7,6,0)*'Input - Config'!$H$9%*F170+F170),"",hlookup(E170,'Input - Config'!$H$2:$J$7,6,0)*'Input - Config'!$H$9%*F170+F170)</f>
        <v>1131788.64</v>
      </c>
      <c r="H170" s="19">
        <f>if(isna(ROUND((hlookup(E170,'Input - Config'!$H$2:$J$7,4,0)/10000*D170)+(hlookup(E170,'Input - Config'!$H$2:$J$7,5,0)/100),3)),"",ROUND((hlookup(E170,'Input - Config'!$H$2:$J$7,4,0)/10000*D170)+(hlookup(E170,'Input - Config'!$H$2:$J$7,5,0)/100),3))</f>
        <v>0.039</v>
      </c>
    </row>
    <row r="171">
      <c r="A171" s="53" t="str">
        <f>'Input - Config'!A172</f>
        <v>TRNCHNANCHNHE</v>
      </c>
      <c r="B171" s="19" t="str">
        <f>if(isna(vlookup(A171,'Input - Config'!$A$3:$C$1006,2,0)),"",vlookup(A171,'Input - Config'!$A$3:$C$1006,2,0))</f>
        <v>CHNAN</v>
      </c>
      <c r="C171" s="19" t="str">
        <f>if(isna(vlookup(A171,'Input - Config'!$A$3:$C$1006,3,0)),"",vlookup(A171,'Input - Config'!$A$3:$C$1006,3,0))</f>
        <v>CHNHE</v>
      </c>
      <c r="D171" s="42">
        <f>if(isna(ROUND(ACOS(COS(RADIANS(90-VLOOKUP(B171,'Input - Center points'!$A$2:$F$996,5,0)))*COS(RADIANS(90-VLOOKUP(C171,'Input - Center points'!$A$2:$F$996,5,0)))+SIN(RADIANS(90-VLOOKUP(B171,'Input - Center points'!$A$2:$F$996,5,0)))*SIN(RADIANS(90-VLOOKUP(C171,'Input - Center points'!$A$2:$F$996,5,0)))*COS(RADIANS(VLOOKUP(B171,'Input - Center points'!$A$2:$F$996,6,0)-VLOOKUP(C171,'Input - Center points'!$A$2:$F$996,6,0))))*6371,0)),"",ROUND(ACOS(COS(RADIANS(90-VLOOKUP(B171,'Input - Center points'!$A$2:$F$996,5,0)))*COS(RADIANS(90-VLOOKUP(C171,'Input - Center points'!$A$2:$F$996,5,0)))+SIN(RADIANS(90-VLOOKUP(B171,'Input - Center points'!$A$2:$F$996,5,0)))*SIN(RADIANS(90-VLOOKUP(C171,'Input - Center points'!$A$2:$F$996,5,0)))*COS(RADIANS(VLOOKUP(B171,'Input - Center points'!$A$2:$F$996,6,0)-VLOOKUP(C171,'Input - Center points'!$A$2:$F$996,6,0))))*6371,0))</f>
        <v>465</v>
      </c>
      <c r="E171" s="19" t="str">
        <f>if(isna(if(vlookup(A171,'Input - Config'!$A$3:$D$1006,4,0)="Yes","Subsea",if(D171&gt;'Input - Config'!$H$10,"HVDC","HVAC"))),"",if(vlookup(A171,'Input - Config'!$A$3:$D$1006,4,0)="Yes","Subsea",if(D171&gt;'Input - Config'!$H$10,"HVDC","HVAC")))</f>
        <v>HVDC</v>
      </c>
      <c r="F171" s="19">
        <f>iferror((hlookup(E171,'Input - Config'!$H$2:$J$7,2,0)*D171)+(hlookup(E171,'Input - Config'!$H$2:$J$7,3,0)*2),"")</f>
        <v>408086</v>
      </c>
      <c r="G171" s="19">
        <f>if(isna(hlookup(E171,'Input - Config'!$H$2:$J$7,6,0)*'Input - Config'!$H$9%*F171+F171),"",hlookup(E171,'Input - Config'!$H$2:$J$7,6,0)*'Input - Config'!$H$9%*F171+F171)</f>
        <v>979406.4</v>
      </c>
      <c r="H171" s="19">
        <f>if(isna(ROUND((hlookup(E171,'Input - Config'!$H$2:$J$7,4,0)/10000*D171)+(hlookup(E171,'Input - Config'!$H$2:$J$7,5,0)/100),3)),"",ROUND((hlookup(E171,'Input - Config'!$H$2:$J$7,4,0)/10000*D171)+(hlookup(E171,'Input - Config'!$H$2:$J$7,5,0)/100),3))</f>
        <v>0.029</v>
      </c>
    </row>
    <row r="172">
      <c r="A172" s="53" t="str">
        <f>'Input - Config'!A173</f>
        <v>TRNCHNANCHNHU</v>
      </c>
      <c r="B172" s="19" t="str">
        <f>if(isna(vlookup(A172,'Input - Config'!$A$3:$C$1006,2,0)),"",vlookup(A172,'Input - Config'!$A$3:$C$1006,2,0))</f>
        <v>CHNAN</v>
      </c>
      <c r="C172" s="19" t="str">
        <f>if(isna(vlookup(A172,'Input - Config'!$A$3:$C$1006,3,0)),"",vlookup(A172,'Input - Config'!$A$3:$C$1006,3,0))</f>
        <v>CHNHU</v>
      </c>
      <c r="D172" s="42">
        <f>if(isna(ROUND(ACOS(COS(RADIANS(90-VLOOKUP(B172,'Input - Center points'!$A$2:$F$996,5,0)))*COS(RADIANS(90-VLOOKUP(C172,'Input - Center points'!$A$2:$F$996,5,0)))+SIN(RADIANS(90-VLOOKUP(B172,'Input - Center points'!$A$2:$F$996,5,0)))*SIN(RADIANS(90-VLOOKUP(C172,'Input - Center points'!$A$2:$F$996,5,0)))*COS(RADIANS(VLOOKUP(B172,'Input - Center points'!$A$2:$F$996,6,0)-VLOOKUP(C172,'Input - Center points'!$A$2:$F$996,6,0))))*6371,0)),"",ROUND(ACOS(COS(RADIANS(90-VLOOKUP(B172,'Input - Center points'!$A$2:$F$996,5,0)))*COS(RADIANS(90-VLOOKUP(C172,'Input - Center points'!$A$2:$F$996,5,0)))+SIN(RADIANS(90-VLOOKUP(B172,'Input - Center points'!$A$2:$F$996,5,0)))*SIN(RADIANS(90-VLOOKUP(C172,'Input - Center points'!$A$2:$F$996,5,0)))*COS(RADIANS(VLOOKUP(B172,'Input - Center points'!$A$2:$F$996,6,0)-VLOOKUP(C172,'Input - Center points'!$A$2:$F$996,6,0))))*6371,0))</f>
        <v>318</v>
      </c>
      <c r="E172" s="19" t="str">
        <f>if(isna(if(vlookup(A172,'Input - Config'!$A$3:$D$1006,4,0)="Yes","Subsea",if(D172&gt;'Input - Config'!$H$10,"HVDC","HVAC"))),"",if(vlookup(A172,'Input - Config'!$A$3:$D$1006,4,0)="Yes","Subsea",if(D172&gt;'Input - Config'!$H$10,"HVDC","HVAC")))</f>
        <v>HVAC</v>
      </c>
      <c r="F172" s="19">
        <f>iferror((hlookup(E172,'Input - Config'!$H$2:$J$7,2,0)*D172)+(hlookup(E172,'Input - Config'!$H$2:$J$7,3,0)*2),"")</f>
        <v>343248.8</v>
      </c>
      <c r="G172" s="19">
        <f>if(isna(hlookup(E172,'Input - Config'!$H$2:$J$7,6,0)*'Input - Config'!$H$9%*F172+F172),"",hlookup(E172,'Input - Config'!$H$2:$J$7,6,0)*'Input - Config'!$H$9%*F172+F172)</f>
        <v>823797.12</v>
      </c>
      <c r="H172" s="19">
        <f>if(isna(ROUND((hlookup(E172,'Input - Config'!$H$2:$J$7,4,0)/10000*D172)+(hlookup(E172,'Input - Config'!$H$2:$J$7,5,0)/100),3)),"",ROUND((hlookup(E172,'Input - Config'!$H$2:$J$7,4,0)/10000*D172)+(hlookup(E172,'Input - Config'!$H$2:$J$7,5,0)/100),3))</f>
        <v>0.021</v>
      </c>
    </row>
    <row r="173">
      <c r="A173" s="53" t="str">
        <f>'Input - Config'!A174</f>
        <v>TRNCHNANCHNJS</v>
      </c>
      <c r="B173" s="19" t="str">
        <f>if(isna(vlookup(A173,'Input - Config'!$A$3:$C$1006,2,0)),"",vlookup(A173,'Input - Config'!$A$3:$C$1006,2,0))</f>
        <v>CHNAN</v>
      </c>
      <c r="C173" s="19" t="str">
        <f>if(isna(vlookup(A173,'Input - Config'!$A$3:$C$1006,3,0)),"",vlookup(A173,'Input - Config'!$A$3:$C$1006,3,0))</f>
        <v>CHNJS</v>
      </c>
      <c r="D173" s="42">
        <f>if(isna(ROUND(ACOS(COS(RADIANS(90-VLOOKUP(B173,'Input - Center points'!$A$2:$F$996,5,0)))*COS(RADIANS(90-VLOOKUP(C173,'Input - Center points'!$A$2:$F$996,5,0)))+SIN(RADIANS(90-VLOOKUP(B173,'Input - Center points'!$A$2:$F$996,5,0)))*SIN(RADIANS(90-VLOOKUP(C173,'Input - Center points'!$A$2:$F$996,5,0)))*COS(RADIANS(VLOOKUP(B173,'Input - Center points'!$A$2:$F$996,6,0)-VLOOKUP(C173,'Input - Center points'!$A$2:$F$996,6,0))))*6371,0)),"",ROUND(ACOS(COS(RADIANS(90-VLOOKUP(B173,'Input - Center points'!$A$2:$F$996,5,0)))*COS(RADIANS(90-VLOOKUP(C173,'Input - Center points'!$A$2:$F$996,5,0)))+SIN(RADIANS(90-VLOOKUP(B173,'Input - Center points'!$A$2:$F$996,5,0)))*SIN(RADIANS(90-VLOOKUP(C173,'Input - Center points'!$A$2:$F$996,5,0)))*COS(RADIANS(VLOOKUP(B173,'Input - Center points'!$A$2:$F$996,6,0)-VLOOKUP(C173,'Input - Center points'!$A$2:$F$996,6,0))))*6371,0))</f>
        <v>143</v>
      </c>
      <c r="E173" s="19" t="str">
        <f>if(isna(if(vlookup(A173,'Input - Config'!$A$3:$D$1006,4,0)="Yes","Subsea",if(D173&gt;'Input - Config'!$H$10,"HVDC","HVAC"))),"",if(vlookup(A173,'Input - Config'!$A$3:$D$1006,4,0)="Yes","Subsea",if(D173&gt;'Input - Config'!$H$10,"HVDC","HVAC")))</f>
        <v>HVAC</v>
      </c>
      <c r="F173" s="19">
        <f>iferror((hlookup(E173,'Input - Config'!$H$2:$J$7,2,0)*D173)+(hlookup(E173,'Input - Config'!$H$2:$J$7,3,0)*2),"")</f>
        <v>206853.8</v>
      </c>
      <c r="G173" s="19">
        <f>if(isna(hlookup(E173,'Input - Config'!$H$2:$J$7,6,0)*'Input - Config'!$H$9%*F173+F173),"",hlookup(E173,'Input - Config'!$H$2:$J$7,6,0)*'Input - Config'!$H$9%*F173+F173)</f>
        <v>496449.12</v>
      </c>
      <c r="H173" s="19">
        <f>if(isna(ROUND((hlookup(E173,'Input - Config'!$H$2:$J$7,4,0)/10000*D173)+(hlookup(E173,'Input - Config'!$H$2:$J$7,5,0)/100),3)),"",ROUND((hlookup(E173,'Input - Config'!$H$2:$J$7,4,0)/10000*D173)+(hlookup(E173,'Input - Config'!$H$2:$J$7,5,0)/100),3))</f>
        <v>0.01</v>
      </c>
    </row>
    <row r="174">
      <c r="A174" s="53" t="str">
        <f>'Input - Config'!A175</f>
        <v>TRNCHNANCHNJX</v>
      </c>
      <c r="B174" s="19" t="str">
        <f>if(isna(vlookup(A174,'Input - Config'!$A$3:$C$1006,2,0)),"",vlookup(A174,'Input - Config'!$A$3:$C$1006,2,0))</f>
        <v>CHNAN</v>
      </c>
      <c r="C174" s="19" t="str">
        <f>if(isna(vlookup(A174,'Input - Config'!$A$3:$C$1006,3,0)),"",vlookup(A174,'Input - Config'!$A$3:$C$1006,3,0))</f>
        <v>CHNJX</v>
      </c>
      <c r="D174" s="42">
        <f>if(isna(ROUND(ACOS(COS(RADIANS(90-VLOOKUP(B174,'Input - Center points'!$A$2:$F$996,5,0)))*COS(RADIANS(90-VLOOKUP(C174,'Input - Center points'!$A$2:$F$996,5,0)))+SIN(RADIANS(90-VLOOKUP(B174,'Input - Center points'!$A$2:$F$996,5,0)))*SIN(RADIANS(90-VLOOKUP(C174,'Input - Center points'!$A$2:$F$996,5,0)))*COS(RADIANS(VLOOKUP(B174,'Input - Center points'!$A$2:$F$996,6,0)-VLOOKUP(C174,'Input - Center points'!$A$2:$F$996,6,0))))*6371,0)),"",ROUND(ACOS(COS(RADIANS(90-VLOOKUP(B174,'Input - Center points'!$A$2:$F$996,5,0)))*COS(RADIANS(90-VLOOKUP(C174,'Input - Center points'!$A$2:$F$996,5,0)))+SIN(RADIANS(90-VLOOKUP(B174,'Input - Center points'!$A$2:$F$996,5,0)))*SIN(RADIANS(90-VLOOKUP(C174,'Input - Center points'!$A$2:$F$996,5,0)))*COS(RADIANS(VLOOKUP(B174,'Input - Center points'!$A$2:$F$996,6,0)-VLOOKUP(C174,'Input - Center points'!$A$2:$F$996,6,0))))*6371,0))</f>
        <v>378</v>
      </c>
      <c r="E174" s="19" t="str">
        <f>if(isna(if(vlookup(A174,'Input - Config'!$A$3:$D$1006,4,0)="Yes","Subsea",if(D174&gt;'Input - Config'!$H$10,"HVDC","HVAC"))),"",if(vlookup(A174,'Input - Config'!$A$3:$D$1006,4,0)="Yes","Subsea",if(D174&gt;'Input - Config'!$H$10,"HVDC","HVAC")))</f>
        <v>HVDC</v>
      </c>
      <c r="F174" s="19">
        <f>iferror((hlookup(E174,'Input - Config'!$H$2:$J$7,2,0)*D174)+(hlookup(E174,'Input - Config'!$H$2:$J$7,3,0)*2),"")</f>
        <v>387397.4</v>
      </c>
      <c r="G174" s="19">
        <f>if(isna(hlookup(E174,'Input - Config'!$H$2:$J$7,6,0)*'Input - Config'!$H$9%*F174+F174),"",hlookup(E174,'Input - Config'!$H$2:$J$7,6,0)*'Input - Config'!$H$9%*F174+F174)</f>
        <v>929753.76</v>
      </c>
      <c r="H174" s="19">
        <f>if(isna(ROUND((hlookup(E174,'Input - Config'!$H$2:$J$7,4,0)/10000*D174)+(hlookup(E174,'Input - Config'!$H$2:$J$7,5,0)/100),3)),"",ROUND((hlookup(E174,'Input - Config'!$H$2:$J$7,4,0)/10000*D174)+(hlookup(E174,'Input - Config'!$H$2:$J$7,5,0)/100),3))</f>
        <v>0.026</v>
      </c>
    </row>
    <row r="175">
      <c r="A175" s="53" t="str">
        <f>'Input - Config'!A176</f>
        <v>TRNCHNANCHNSD</v>
      </c>
      <c r="B175" s="19" t="str">
        <f>if(isna(vlookup(A175,'Input - Config'!$A$3:$C$1006,2,0)),"",vlookup(A175,'Input - Config'!$A$3:$C$1006,2,0))</f>
        <v>CHNAN</v>
      </c>
      <c r="C175" s="19" t="str">
        <f>if(isna(vlookup(A175,'Input - Config'!$A$3:$C$1006,3,0)),"",vlookup(A175,'Input - Config'!$A$3:$C$1006,3,0))</f>
        <v>CHNSD</v>
      </c>
      <c r="D175" s="42">
        <f>if(isna(ROUND(ACOS(COS(RADIANS(90-VLOOKUP(B175,'Input - Center points'!$A$2:$F$996,5,0)))*COS(RADIANS(90-VLOOKUP(C175,'Input - Center points'!$A$2:$F$996,5,0)))+SIN(RADIANS(90-VLOOKUP(B175,'Input - Center points'!$A$2:$F$996,5,0)))*SIN(RADIANS(90-VLOOKUP(C175,'Input - Center points'!$A$2:$F$996,5,0)))*COS(RADIANS(VLOOKUP(B175,'Input - Center points'!$A$2:$F$996,6,0)-VLOOKUP(C175,'Input - Center points'!$A$2:$F$996,6,0))))*6371,0)),"",ROUND(ACOS(COS(RADIANS(90-VLOOKUP(B175,'Input - Center points'!$A$2:$F$996,5,0)))*COS(RADIANS(90-VLOOKUP(C175,'Input - Center points'!$A$2:$F$996,5,0)))+SIN(RADIANS(90-VLOOKUP(B175,'Input - Center points'!$A$2:$F$996,5,0)))*SIN(RADIANS(90-VLOOKUP(C175,'Input - Center points'!$A$2:$F$996,5,0)))*COS(RADIANS(VLOOKUP(B175,'Input - Center points'!$A$2:$F$996,6,0)-VLOOKUP(C175,'Input - Center points'!$A$2:$F$996,6,0))))*6371,0))</f>
        <v>553</v>
      </c>
      <c r="E175" s="19" t="str">
        <f>if(isna(if(vlookup(A175,'Input - Config'!$A$3:$D$1006,4,0)="Yes","Subsea",if(D175&gt;'Input - Config'!$H$10,"HVDC","HVAC"))),"",if(vlookup(A175,'Input - Config'!$A$3:$D$1006,4,0)="Yes","Subsea",if(D175&gt;'Input - Config'!$H$10,"HVDC","HVAC")))</f>
        <v>HVDC</v>
      </c>
      <c r="F175" s="19">
        <f>iferror((hlookup(E175,'Input - Config'!$H$2:$J$7,2,0)*D175)+(hlookup(E175,'Input - Config'!$H$2:$J$7,3,0)*2),"")</f>
        <v>429012.4</v>
      </c>
      <c r="G175" s="19">
        <f>if(isna(hlookup(E175,'Input - Config'!$H$2:$J$7,6,0)*'Input - Config'!$H$9%*F175+F175),"",hlookup(E175,'Input - Config'!$H$2:$J$7,6,0)*'Input - Config'!$H$9%*F175+F175)</f>
        <v>1029629.76</v>
      </c>
      <c r="H175" s="19">
        <f>if(isna(ROUND((hlookup(E175,'Input - Config'!$H$2:$J$7,4,0)/10000*D175)+(hlookup(E175,'Input - Config'!$H$2:$J$7,5,0)/100),3)),"",ROUND((hlookup(E175,'Input - Config'!$H$2:$J$7,4,0)/10000*D175)+(hlookup(E175,'Input - Config'!$H$2:$J$7,5,0)/100),3))</f>
        <v>0.032</v>
      </c>
    </row>
    <row r="176">
      <c r="A176" s="53" t="str">
        <f>'Input - Config'!A177</f>
        <v>TRNCHNANCHNZH</v>
      </c>
      <c r="B176" s="19" t="str">
        <f>if(isna(vlookup(A176,'Input - Config'!$A$3:$C$1006,2,0)),"",vlookup(A176,'Input - Config'!$A$3:$C$1006,2,0))</f>
        <v>CHNAN</v>
      </c>
      <c r="C176" s="19" t="str">
        <f>if(isna(vlookup(A176,'Input - Config'!$A$3:$C$1006,3,0)),"",vlookup(A176,'Input - Config'!$A$3:$C$1006,3,0))</f>
        <v>CHNZH</v>
      </c>
      <c r="D176" s="42">
        <f>if(isna(ROUND(ACOS(COS(RADIANS(90-VLOOKUP(B176,'Input - Center points'!$A$2:$F$996,5,0)))*COS(RADIANS(90-VLOOKUP(C176,'Input - Center points'!$A$2:$F$996,5,0)))+SIN(RADIANS(90-VLOOKUP(B176,'Input - Center points'!$A$2:$F$996,5,0)))*SIN(RADIANS(90-VLOOKUP(C176,'Input - Center points'!$A$2:$F$996,5,0)))*COS(RADIANS(VLOOKUP(B176,'Input - Center points'!$A$2:$F$996,6,0)-VLOOKUP(C176,'Input - Center points'!$A$2:$F$996,6,0))))*6371,0)),"",ROUND(ACOS(COS(RADIANS(90-VLOOKUP(B176,'Input - Center points'!$A$2:$F$996,5,0)))*COS(RADIANS(90-VLOOKUP(C176,'Input - Center points'!$A$2:$F$996,5,0)))+SIN(RADIANS(90-VLOOKUP(B176,'Input - Center points'!$A$2:$F$996,5,0)))*SIN(RADIANS(90-VLOOKUP(C176,'Input - Center points'!$A$2:$F$996,5,0)))*COS(RADIANS(VLOOKUP(B176,'Input - Center points'!$A$2:$F$996,6,0)-VLOOKUP(C176,'Input - Center points'!$A$2:$F$996,6,0))))*6371,0))</f>
        <v>328</v>
      </c>
      <c r="E176" s="19" t="str">
        <f>if(isna(if(vlookup(A176,'Input - Config'!$A$3:$D$1006,4,0)="Yes","Subsea",if(D176&gt;'Input - Config'!$H$10,"HVDC","HVAC"))),"",if(vlookup(A176,'Input - Config'!$A$3:$D$1006,4,0)="Yes","Subsea",if(D176&gt;'Input - Config'!$H$10,"HVDC","HVAC")))</f>
        <v>HVAC</v>
      </c>
      <c r="F176" s="19">
        <f>iferror((hlookup(E176,'Input - Config'!$H$2:$J$7,2,0)*D176)+(hlookup(E176,'Input - Config'!$H$2:$J$7,3,0)*2),"")</f>
        <v>351042.8</v>
      </c>
      <c r="G176" s="19">
        <f>if(isna(hlookup(E176,'Input - Config'!$H$2:$J$7,6,0)*'Input - Config'!$H$9%*F176+F176),"",hlookup(E176,'Input - Config'!$H$2:$J$7,6,0)*'Input - Config'!$H$9%*F176+F176)</f>
        <v>842502.72</v>
      </c>
      <c r="H176" s="19">
        <f>if(isna(ROUND((hlookup(E176,'Input - Config'!$H$2:$J$7,4,0)/10000*D176)+(hlookup(E176,'Input - Config'!$H$2:$J$7,5,0)/100),3)),"",ROUND((hlookup(E176,'Input - Config'!$H$2:$J$7,4,0)/10000*D176)+(hlookup(E176,'Input - Config'!$H$2:$J$7,5,0)/100),3))</f>
        <v>0.022</v>
      </c>
    </row>
    <row r="177">
      <c r="A177" s="53" t="str">
        <f>'Input - Config'!A178</f>
        <v>TRNCHNBECHNHB</v>
      </c>
      <c r="B177" s="19" t="str">
        <f>if(isna(vlookup(A177,'Input - Config'!$A$3:$C$1006,2,0)),"",vlookup(A177,'Input - Config'!$A$3:$C$1006,2,0))</f>
        <v>CHNBE</v>
      </c>
      <c r="C177" s="19" t="str">
        <f>if(isna(vlookup(A177,'Input - Config'!$A$3:$C$1006,3,0)),"",vlookup(A177,'Input - Config'!$A$3:$C$1006,3,0))</f>
        <v>CHNHB</v>
      </c>
      <c r="D177" s="42">
        <f>if(isna(ROUND(ACOS(COS(RADIANS(90-VLOOKUP(B177,'Input - Center points'!$A$2:$F$996,5,0)))*COS(RADIANS(90-VLOOKUP(C177,'Input - Center points'!$A$2:$F$996,5,0)))+SIN(RADIANS(90-VLOOKUP(B177,'Input - Center points'!$A$2:$F$996,5,0)))*SIN(RADIANS(90-VLOOKUP(C177,'Input - Center points'!$A$2:$F$996,5,0)))*COS(RADIANS(VLOOKUP(B177,'Input - Center points'!$A$2:$F$996,6,0)-VLOOKUP(C177,'Input - Center points'!$A$2:$F$996,6,0))))*6371,0)),"",ROUND(ACOS(COS(RADIANS(90-VLOOKUP(B177,'Input - Center points'!$A$2:$F$996,5,0)))*COS(RADIANS(90-VLOOKUP(C177,'Input - Center points'!$A$2:$F$996,5,0)))+SIN(RADIANS(90-VLOOKUP(B177,'Input - Center points'!$A$2:$F$996,5,0)))*SIN(RADIANS(90-VLOOKUP(C177,'Input - Center points'!$A$2:$F$996,5,0)))*COS(RADIANS(VLOOKUP(B177,'Input - Center points'!$A$2:$F$996,6,0)-VLOOKUP(C177,'Input - Center points'!$A$2:$F$996,6,0))))*6371,0))</f>
        <v>264</v>
      </c>
      <c r="E177" s="19" t="str">
        <f>if(isna(if(vlookup(A177,'Input - Config'!$A$3:$D$1006,4,0)="Yes","Subsea",if(D177&gt;'Input - Config'!$H$10,"HVDC","HVAC"))),"",if(vlookup(A177,'Input - Config'!$A$3:$D$1006,4,0)="Yes","Subsea",if(D177&gt;'Input - Config'!$H$10,"HVDC","HVAC")))</f>
        <v>HVAC</v>
      </c>
      <c r="F177" s="19">
        <f>iferror((hlookup(E177,'Input - Config'!$H$2:$J$7,2,0)*D177)+(hlookup(E177,'Input - Config'!$H$2:$J$7,3,0)*2),"")</f>
        <v>301161.2</v>
      </c>
      <c r="G177" s="19">
        <f>if(isna(hlookup(E177,'Input - Config'!$H$2:$J$7,6,0)*'Input - Config'!$H$9%*F177+F177),"",hlookup(E177,'Input - Config'!$H$2:$J$7,6,0)*'Input - Config'!$H$9%*F177+F177)</f>
        <v>722786.88</v>
      </c>
      <c r="H177" s="19">
        <f>if(isna(ROUND((hlookup(E177,'Input - Config'!$H$2:$J$7,4,0)/10000*D177)+(hlookup(E177,'Input - Config'!$H$2:$J$7,5,0)/100),3)),"",ROUND((hlookup(E177,'Input - Config'!$H$2:$J$7,4,0)/10000*D177)+(hlookup(E177,'Input - Config'!$H$2:$J$7,5,0)/100),3))</f>
        <v>0.018</v>
      </c>
    </row>
    <row r="178">
      <c r="A178" s="53" t="str">
        <f>'Input - Config'!A179</f>
        <v>TRNCHNBECHNNM</v>
      </c>
      <c r="B178" s="19" t="str">
        <f>if(isna(vlookup(A178,'Input - Config'!$A$3:$C$1006,2,0)),"",vlookup(A178,'Input - Config'!$A$3:$C$1006,2,0))</f>
        <v>CHNBE</v>
      </c>
      <c r="C178" s="19" t="str">
        <f>if(isna(vlookup(A178,'Input - Config'!$A$3:$C$1006,3,0)),"",vlookup(A178,'Input - Config'!$A$3:$C$1006,3,0))</f>
        <v>CHNNM</v>
      </c>
      <c r="D178" s="42">
        <f>if(isna(ROUND(ACOS(COS(RADIANS(90-VLOOKUP(B178,'Input - Center points'!$A$2:$F$996,5,0)))*COS(RADIANS(90-VLOOKUP(C178,'Input - Center points'!$A$2:$F$996,5,0)))+SIN(RADIANS(90-VLOOKUP(B178,'Input - Center points'!$A$2:$F$996,5,0)))*SIN(RADIANS(90-VLOOKUP(C178,'Input - Center points'!$A$2:$F$996,5,0)))*COS(RADIANS(VLOOKUP(B178,'Input - Center points'!$A$2:$F$996,6,0)-VLOOKUP(C178,'Input - Center points'!$A$2:$F$996,6,0))))*6371,0)),"",ROUND(ACOS(COS(RADIANS(90-VLOOKUP(B178,'Input - Center points'!$A$2:$F$996,5,0)))*COS(RADIANS(90-VLOOKUP(C178,'Input - Center points'!$A$2:$F$996,5,0)))+SIN(RADIANS(90-VLOOKUP(B178,'Input - Center points'!$A$2:$F$996,5,0)))*SIN(RADIANS(90-VLOOKUP(C178,'Input - Center points'!$A$2:$F$996,5,0)))*COS(RADIANS(VLOOKUP(B178,'Input - Center points'!$A$2:$F$996,6,0)-VLOOKUP(C178,'Input - Center points'!$A$2:$F$996,6,0))))*6371,0))</f>
        <v>337</v>
      </c>
      <c r="E178" s="19" t="str">
        <f>if(isna(if(vlookup(A178,'Input - Config'!$A$3:$D$1006,4,0)="Yes","Subsea",if(D178&gt;'Input - Config'!$H$10,"HVDC","HVAC"))),"",if(vlookup(A178,'Input - Config'!$A$3:$D$1006,4,0)="Yes","Subsea",if(D178&gt;'Input - Config'!$H$10,"HVDC","HVAC")))</f>
        <v>HVAC</v>
      </c>
      <c r="F178" s="19">
        <f>iferror((hlookup(E178,'Input - Config'!$H$2:$J$7,2,0)*D178)+(hlookup(E178,'Input - Config'!$H$2:$J$7,3,0)*2),"")</f>
        <v>358057.4</v>
      </c>
      <c r="G178" s="19">
        <f>if(isna(hlookup(E178,'Input - Config'!$H$2:$J$7,6,0)*'Input - Config'!$H$9%*F178+F178),"",hlookup(E178,'Input - Config'!$H$2:$J$7,6,0)*'Input - Config'!$H$9%*F178+F178)</f>
        <v>859337.76</v>
      </c>
      <c r="H178" s="19">
        <f>if(isna(ROUND((hlookup(E178,'Input - Config'!$H$2:$J$7,4,0)/10000*D178)+(hlookup(E178,'Input - Config'!$H$2:$J$7,5,0)/100),3)),"",ROUND((hlookup(E178,'Input - Config'!$H$2:$J$7,4,0)/10000*D178)+(hlookup(E178,'Input - Config'!$H$2:$J$7,5,0)/100),3))</f>
        <v>0.023</v>
      </c>
    </row>
    <row r="179">
      <c r="A179" s="53" t="str">
        <f>'Input - Config'!A180</f>
        <v>TRNCHNBECHNTJ</v>
      </c>
      <c r="B179" s="19" t="str">
        <f>if(isna(vlookup(A179,'Input - Config'!$A$3:$C$1006,2,0)),"",vlookup(A179,'Input - Config'!$A$3:$C$1006,2,0))</f>
        <v>CHNBE</v>
      </c>
      <c r="C179" s="19" t="str">
        <f>if(isna(vlookup(A179,'Input - Config'!$A$3:$C$1006,3,0)),"",vlookup(A179,'Input - Config'!$A$3:$C$1006,3,0))</f>
        <v>CHNTJ</v>
      </c>
      <c r="D179" s="42">
        <f>if(isna(ROUND(ACOS(COS(RADIANS(90-VLOOKUP(B179,'Input - Center points'!$A$2:$F$996,5,0)))*COS(RADIANS(90-VLOOKUP(C179,'Input - Center points'!$A$2:$F$996,5,0)))+SIN(RADIANS(90-VLOOKUP(B179,'Input - Center points'!$A$2:$F$996,5,0)))*SIN(RADIANS(90-VLOOKUP(C179,'Input - Center points'!$A$2:$F$996,5,0)))*COS(RADIANS(VLOOKUP(B179,'Input - Center points'!$A$2:$F$996,6,0)-VLOOKUP(C179,'Input - Center points'!$A$2:$F$996,6,0))))*6371,0)),"",ROUND(ACOS(COS(RADIANS(90-VLOOKUP(B179,'Input - Center points'!$A$2:$F$996,5,0)))*COS(RADIANS(90-VLOOKUP(C179,'Input - Center points'!$A$2:$F$996,5,0)))+SIN(RADIANS(90-VLOOKUP(B179,'Input - Center points'!$A$2:$F$996,5,0)))*SIN(RADIANS(90-VLOOKUP(C179,'Input - Center points'!$A$2:$F$996,5,0)))*COS(RADIANS(VLOOKUP(B179,'Input - Center points'!$A$2:$F$996,6,0)-VLOOKUP(C179,'Input - Center points'!$A$2:$F$996,6,0))))*6371,0))</f>
        <v>109</v>
      </c>
      <c r="E179" s="19" t="str">
        <f>if(isna(if(vlookup(A179,'Input - Config'!$A$3:$D$1006,4,0)="Yes","Subsea",if(D179&gt;'Input - Config'!$H$10,"HVDC","HVAC"))),"",if(vlookup(A179,'Input - Config'!$A$3:$D$1006,4,0)="Yes","Subsea",if(D179&gt;'Input - Config'!$H$10,"HVDC","HVAC")))</f>
        <v>HVAC</v>
      </c>
      <c r="F179" s="19">
        <f>iferror((hlookup(E179,'Input - Config'!$H$2:$J$7,2,0)*D179)+(hlookup(E179,'Input - Config'!$H$2:$J$7,3,0)*2),"")</f>
        <v>180354.2</v>
      </c>
      <c r="G179" s="19">
        <f>if(isna(hlookup(E179,'Input - Config'!$H$2:$J$7,6,0)*'Input - Config'!$H$9%*F179+F179),"",hlookup(E179,'Input - Config'!$H$2:$J$7,6,0)*'Input - Config'!$H$9%*F179+F179)</f>
        <v>432850.08</v>
      </c>
      <c r="H179" s="19">
        <f>if(isna(ROUND((hlookup(E179,'Input - Config'!$H$2:$J$7,4,0)/10000*D179)+(hlookup(E179,'Input - Config'!$H$2:$J$7,5,0)/100),3)),"",ROUND((hlookup(E179,'Input - Config'!$H$2:$J$7,4,0)/10000*D179)+(hlookup(E179,'Input - Config'!$H$2:$J$7,5,0)/100),3))</f>
        <v>0.007</v>
      </c>
    </row>
    <row r="180">
      <c r="A180" s="53" t="str">
        <f>'Input - Config'!A181</f>
        <v>TRNCHNCHCHNGU</v>
      </c>
      <c r="B180" s="19" t="str">
        <f>if(isna(vlookup(A180,'Input - Config'!$A$3:$C$1006,2,0)),"",vlookup(A180,'Input - Config'!$A$3:$C$1006,2,0))</f>
        <v>CHNCH</v>
      </c>
      <c r="C180" s="19" t="str">
        <f>if(isna(vlookup(A180,'Input - Config'!$A$3:$C$1006,3,0)),"",vlookup(A180,'Input - Config'!$A$3:$C$1006,3,0))</f>
        <v>CHNGU</v>
      </c>
      <c r="D180" s="42">
        <f>if(isna(ROUND(ACOS(COS(RADIANS(90-VLOOKUP(B180,'Input - Center points'!$A$2:$F$996,5,0)))*COS(RADIANS(90-VLOOKUP(C180,'Input - Center points'!$A$2:$F$996,5,0)))+SIN(RADIANS(90-VLOOKUP(B180,'Input - Center points'!$A$2:$F$996,5,0)))*SIN(RADIANS(90-VLOOKUP(C180,'Input - Center points'!$A$2:$F$996,5,0)))*COS(RADIANS(VLOOKUP(B180,'Input - Center points'!$A$2:$F$996,6,0)-VLOOKUP(C180,'Input - Center points'!$A$2:$F$996,6,0))))*6371,0)),"",ROUND(ACOS(COS(RADIANS(90-VLOOKUP(B180,'Input - Center points'!$A$2:$F$996,5,0)))*COS(RADIANS(90-VLOOKUP(C180,'Input - Center points'!$A$2:$F$996,5,0)))+SIN(RADIANS(90-VLOOKUP(B180,'Input - Center points'!$A$2:$F$996,5,0)))*SIN(RADIANS(90-VLOOKUP(C180,'Input - Center points'!$A$2:$F$996,5,0)))*COS(RADIANS(VLOOKUP(B180,'Input - Center points'!$A$2:$F$996,6,0)-VLOOKUP(C180,'Input - Center points'!$A$2:$F$996,6,0))))*6371,0))</f>
        <v>331</v>
      </c>
      <c r="E180" s="19" t="str">
        <f>if(isna(if(vlookup(A180,'Input - Config'!$A$3:$D$1006,4,0)="Yes","Subsea",if(D180&gt;'Input - Config'!$H$10,"HVDC","HVAC"))),"",if(vlookup(A180,'Input - Config'!$A$3:$D$1006,4,0)="Yes","Subsea",if(D180&gt;'Input - Config'!$H$10,"HVDC","HVAC")))</f>
        <v>HVAC</v>
      </c>
      <c r="F180" s="19">
        <f>iferror((hlookup(E180,'Input - Config'!$H$2:$J$7,2,0)*D180)+(hlookup(E180,'Input - Config'!$H$2:$J$7,3,0)*2),"")</f>
        <v>353381</v>
      </c>
      <c r="G180" s="19">
        <f>if(isna(hlookup(E180,'Input - Config'!$H$2:$J$7,6,0)*'Input - Config'!$H$9%*F180+F180),"",hlookup(E180,'Input - Config'!$H$2:$J$7,6,0)*'Input - Config'!$H$9%*F180+F180)</f>
        <v>848114.4</v>
      </c>
      <c r="H180" s="19">
        <f>if(isna(ROUND((hlookup(E180,'Input - Config'!$H$2:$J$7,4,0)/10000*D180)+(hlookup(E180,'Input - Config'!$H$2:$J$7,5,0)/100),3)),"",ROUND((hlookup(E180,'Input - Config'!$H$2:$J$7,4,0)/10000*D180)+(hlookup(E180,'Input - Config'!$H$2:$J$7,5,0)/100),3))</f>
        <v>0.022</v>
      </c>
    </row>
    <row r="181">
      <c r="A181" s="53" t="str">
        <f>'Input - Config'!A182</f>
        <v>TRNCHNCHCHNHB</v>
      </c>
      <c r="B181" s="19" t="str">
        <f>if(isna(vlookup(A181,'Input - Config'!$A$3:$C$1006,2,0)),"",vlookup(A181,'Input - Config'!$A$3:$C$1006,2,0))</f>
        <v>CHNCH</v>
      </c>
      <c r="C181" s="19" t="str">
        <f>if(isna(vlookup(A181,'Input - Config'!$A$3:$C$1006,3,0)),"",vlookup(A181,'Input - Config'!$A$3:$C$1006,3,0))</f>
        <v>CHNHB</v>
      </c>
      <c r="D181" s="42">
        <f>if(isna(ROUND(ACOS(COS(RADIANS(90-VLOOKUP(B181,'Input - Center points'!$A$2:$F$996,5,0)))*COS(RADIANS(90-VLOOKUP(C181,'Input - Center points'!$A$2:$F$996,5,0)))+SIN(RADIANS(90-VLOOKUP(B181,'Input - Center points'!$A$2:$F$996,5,0)))*SIN(RADIANS(90-VLOOKUP(C181,'Input - Center points'!$A$2:$F$996,5,0)))*COS(RADIANS(VLOOKUP(B181,'Input - Center points'!$A$2:$F$996,6,0)-VLOOKUP(C181,'Input - Center points'!$A$2:$F$996,6,0))))*6371,0)),"",ROUND(ACOS(COS(RADIANS(90-VLOOKUP(B181,'Input - Center points'!$A$2:$F$996,5,0)))*COS(RADIANS(90-VLOOKUP(C181,'Input - Center points'!$A$2:$F$996,5,0)))+SIN(RADIANS(90-VLOOKUP(B181,'Input - Center points'!$A$2:$F$996,5,0)))*SIN(RADIANS(90-VLOOKUP(C181,'Input - Center points'!$A$2:$F$996,5,0)))*COS(RADIANS(VLOOKUP(B181,'Input - Center points'!$A$2:$F$996,6,0)-VLOOKUP(C181,'Input - Center points'!$A$2:$F$996,6,0))))*6371,0))</f>
        <v>1198</v>
      </c>
      <c r="E181" s="19" t="str">
        <f>if(isna(if(vlookup(A181,'Input - Config'!$A$3:$D$1006,4,0)="Yes","Subsea",if(D181&gt;'Input - Config'!$H$10,"HVDC","HVAC"))),"",if(vlookup(A181,'Input - Config'!$A$3:$D$1006,4,0)="Yes","Subsea",if(D181&gt;'Input - Config'!$H$10,"HVDC","HVAC")))</f>
        <v>HVDC</v>
      </c>
      <c r="F181" s="19">
        <f>iferror((hlookup(E181,'Input - Config'!$H$2:$J$7,2,0)*D181)+(hlookup(E181,'Input - Config'!$H$2:$J$7,3,0)*2),"")</f>
        <v>582393.4</v>
      </c>
      <c r="G181" s="19">
        <f>if(isna(hlookup(E181,'Input - Config'!$H$2:$J$7,6,0)*'Input - Config'!$H$9%*F181+F181),"",hlookup(E181,'Input - Config'!$H$2:$J$7,6,0)*'Input - Config'!$H$9%*F181+F181)</f>
        <v>1397744.16</v>
      </c>
      <c r="H181" s="19">
        <f>if(isna(ROUND((hlookup(E181,'Input - Config'!$H$2:$J$7,4,0)/10000*D181)+(hlookup(E181,'Input - Config'!$H$2:$J$7,5,0)/100),3)),"",ROUND((hlookup(E181,'Input - Config'!$H$2:$J$7,4,0)/10000*D181)+(hlookup(E181,'Input - Config'!$H$2:$J$7,5,0)/100),3))</f>
        <v>0.055</v>
      </c>
    </row>
    <row r="182">
      <c r="A182" s="53" t="str">
        <f>'Input - Config'!A183</f>
        <v>TRNCHNCHCHNHN</v>
      </c>
      <c r="B182" s="19" t="str">
        <f>if(isna(vlookup(A182,'Input - Config'!$A$3:$C$1006,2,0)),"",vlookup(A182,'Input - Config'!$A$3:$C$1006,2,0))</f>
        <v>CHNCH</v>
      </c>
      <c r="C182" s="19" t="str">
        <f>if(isna(vlookup(A182,'Input - Config'!$A$3:$C$1006,3,0)),"",vlookup(A182,'Input - Config'!$A$3:$C$1006,3,0))</f>
        <v>CHNHN</v>
      </c>
      <c r="D182" s="42">
        <f>if(isna(ROUND(ACOS(COS(RADIANS(90-VLOOKUP(B182,'Input - Center points'!$A$2:$F$996,5,0)))*COS(RADIANS(90-VLOOKUP(C182,'Input - Center points'!$A$2:$F$996,5,0)))+SIN(RADIANS(90-VLOOKUP(B182,'Input - Center points'!$A$2:$F$996,5,0)))*SIN(RADIANS(90-VLOOKUP(C182,'Input - Center points'!$A$2:$F$996,5,0)))*COS(RADIANS(VLOOKUP(B182,'Input - Center points'!$A$2:$F$996,6,0)-VLOOKUP(C182,'Input - Center points'!$A$2:$F$996,6,0))))*6371,0)),"",ROUND(ACOS(COS(RADIANS(90-VLOOKUP(B182,'Input - Center points'!$A$2:$F$996,5,0)))*COS(RADIANS(90-VLOOKUP(C182,'Input - Center points'!$A$2:$F$996,5,0)))+SIN(RADIANS(90-VLOOKUP(B182,'Input - Center points'!$A$2:$F$996,5,0)))*SIN(RADIANS(90-VLOOKUP(C182,'Input - Center points'!$A$2:$F$996,5,0)))*COS(RADIANS(VLOOKUP(B182,'Input - Center points'!$A$2:$F$996,6,0)-VLOOKUP(C182,'Input - Center points'!$A$2:$F$996,6,0))))*6371,0))</f>
        <v>647</v>
      </c>
      <c r="E182" s="19" t="str">
        <f>if(isna(if(vlookup(A182,'Input - Config'!$A$3:$D$1006,4,0)="Yes","Subsea",if(D182&gt;'Input - Config'!$H$10,"HVDC","HVAC"))),"",if(vlookup(A182,'Input - Config'!$A$3:$D$1006,4,0)="Yes","Subsea",if(D182&gt;'Input - Config'!$H$10,"HVDC","HVAC")))</f>
        <v>HVDC</v>
      </c>
      <c r="F182" s="19">
        <f>iferror((hlookup(E182,'Input - Config'!$H$2:$J$7,2,0)*D182)+(hlookup(E182,'Input - Config'!$H$2:$J$7,3,0)*2),"")</f>
        <v>451365.6</v>
      </c>
      <c r="G182" s="19">
        <f>if(isna(hlookup(E182,'Input - Config'!$H$2:$J$7,6,0)*'Input - Config'!$H$9%*F182+F182),"",hlookup(E182,'Input - Config'!$H$2:$J$7,6,0)*'Input - Config'!$H$9%*F182+F182)</f>
        <v>1083277.44</v>
      </c>
      <c r="H182" s="19">
        <f>if(isna(ROUND((hlookup(E182,'Input - Config'!$H$2:$J$7,4,0)/10000*D182)+(hlookup(E182,'Input - Config'!$H$2:$J$7,5,0)/100),3)),"",ROUND((hlookup(E182,'Input - Config'!$H$2:$J$7,4,0)/10000*D182)+(hlookup(E182,'Input - Config'!$H$2:$J$7,5,0)/100),3))</f>
        <v>0.036</v>
      </c>
    </row>
    <row r="183">
      <c r="A183" s="53" t="str">
        <f>'Input - Config'!A184</f>
        <v>TRNCHNCHCHNHU</v>
      </c>
      <c r="B183" s="19" t="str">
        <f>if(isna(vlookup(A183,'Input - Config'!$A$3:$C$1006,2,0)),"",vlookup(A183,'Input - Config'!$A$3:$C$1006,2,0))</f>
        <v>CHNCH</v>
      </c>
      <c r="C183" s="19" t="str">
        <f>if(isna(vlookup(A183,'Input - Config'!$A$3:$C$1006,3,0)),"",vlookup(A183,'Input - Config'!$A$3:$C$1006,3,0))</f>
        <v>CHNHU</v>
      </c>
      <c r="D183" s="42">
        <f>if(isna(ROUND(ACOS(COS(RADIANS(90-VLOOKUP(B183,'Input - Center points'!$A$2:$F$996,5,0)))*COS(RADIANS(90-VLOOKUP(C183,'Input - Center points'!$A$2:$F$996,5,0)))+SIN(RADIANS(90-VLOOKUP(B183,'Input - Center points'!$A$2:$F$996,5,0)))*SIN(RADIANS(90-VLOOKUP(C183,'Input - Center points'!$A$2:$F$996,5,0)))*COS(RADIANS(VLOOKUP(B183,'Input - Center points'!$A$2:$F$996,6,0)-VLOOKUP(C183,'Input - Center points'!$A$2:$F$996,6,0))))*6371,0)),"",ROUND(ACOS(COS(RADIANS(90-VLOOKUP(B183,'Input - Center points'!$A$2:$F$996,5,0)))*COS(RADIANS(90-VLOOKUP(C183,'Input - Center points'!$A$2:$F$996,5,0)))+SIN(RADIANS(90-VLOOKUP(B183,'Input - Center points'!$A$2:$F$996,5,0)))*SIN(RADIANS(90-VLOOKUP(C183,'Input - Center points'!$A$2:$F$996,5,0)))*COS(RADIANS(VLOOKUP(B183,'Input - Center points'!$A$2:$F$996,6,0)-VLOOKUP(C183,'Input - Center points'!$A$2:$F$996,6,0))))*6371,0))</f>
        <v>757</v>
      </c>
      <c r="E183" s="19" t="str">
        <f>if(isna(if(vlookup(A183,'Input - Config'!$A$3:$D$1006,4,0)="Yes","Subsea",if(D183&gt;'Input - Config'!$H$10,"HVDC","HVAC"))),"",if(vlookup(A183,'Input - Config'!$A$3:$D$1006,4,0)="Yes","Subsea",if(D183&gt;'Input - Config'!$H$10,"HVDC","HVAC")))</f>
        <v>HVDC</v>
      </c>
      <c r="F183" s="19">
        <f>iferror((hlookup(E183,'Input - Config'!$H$2:$J$7,2,0)*D183)+(hlookup(E183,'Input - Config'!$H$2:$J$7,3,0)*2),"")</f>
        <v>477523.6</v>
      </c>
      <c r="G183" s="19">
        <f>if(isna(hlookup(E183,'Input - Config'!$H$2:$J$7,6,0)*'Input - Config'!$H$9%*F183+F183),"",hlookup(E183,'Input - Config'!$H$2:$J$7,6,0)*'Input - Config'!$H$9%*F183+F183)</f>
        <v>1146056.64</v>
      </c>
      <c r="H183" s="19">
        <f>if(isna(ROUND((hlookup(E183,'Input - Config'!$H$2:$J$7,4,0)/10000*D183)+(hlookup(E183,'Input - Config'!$H$2:$J$7,5,0)/100),3)),"",ROUND((hlookup(E183,'Input - Config'!$H$2:$J$7,4,0)/10000*D183)+(hlookup(E183,'Input - Config'!$H$2:$J$7,5,0)/100),3))</f>
        <v>0.039</v>
      </c>
    </row>
    <row r="184">
      <c r="A184" s="53" t="str">
        <f>'Input - Config'!A185</f>
        <v>TRNCHNCHCHNSC</v>
      </c>
      <c r="B184" s="19" t="str">
        <f>if(isna(vlookup(A184,'Input - Config'!$A$3:$C$1006,2,0)),"",vlookup(A184,'Input - Config'!$A$3:$C$1006,2,0))</f>
        <v>CHNCH</v>
      </c>
      <c r="C184" s="19" t="str">
        <f>if(isna(vlookup(A184,'Input - Config'!$A$3:$C$1006,3,0)),"",vlookup(A184,'Input - Config'!$A$3:$C$1006,3,0))</f>
        <v>CHNSC</v>
      </c>
      <c r="D184" s="42">
        <f>if(isna(ROUND(ACOS(COS(RADIANS(90-VLOOKUP(B184,'Input - Center points'!$A$2:$F$996,5,0)))*COS(RADIANS(90-VLOOKUP(C184,'Input - Center points'!$A$2:$F$996,5,0)))+SIN(RADIANS(90-VLOOKUP(B184,'Input - Center points'!$A$2:$F$996,5,0)))*SIN(RADIANS(90-VLOOKUP(C184,'Input - Center points'!$A$2:$F$996,5,0)))*COS(RADIANS(VLOOKUP(B184,'Input - Center points'!$A$2:$F$996,6,0)-VLOOKUP(C184,'Input - Center points'!$A$2:$F$996,6,0))))*6371,0)),"",ROUND(ACOS(COS(RADIANS(90-VLOOKUP(B184,'Input - Center points'!$A$2:$F$996,5,0)))*COS(RADIANS(90-VLOOKUP(C184,'Input - Center points'!$A$2:$F$996,5,0)))+SIN(RADIANS(90-VLOOKUP(B184,'Input - Center points'!$A$2:$F$996,5,0)))*SIN(RADIANS(90-VLOOKUP(C184,'Input - Center points'!$A$2:$F$996,5,0)))*COS(RADIANS(VLOOKUP(B184,'Input - Center points'!$A$2:$F$996,6,0)-VLOOKUP(C184,'Input - Center points'!$A$2:$F$996,6,0))))*6371,0))</f>
        <v>265</v>
      </c>
      <c r="E184" s="19" t="str">
        <f>if(isna(if(vlookup(A184,'Input - Config'!$A$3:$D$1006,4,0)="Yes","Subsea",if(D184&gt;'Input - Config'!$H$10,"HVDC","HVAC"))),"",if(vlookup(A184,'Input - Config'!$A$3:$D$1006,4,0)="Yes","Subsea",if(D184&gt;'Input - Config'!$H$10,"HVDC","HVAC")))</f>
        <v>HVAC</v>
      </c>
      <c r="F184" s="19">
        <f>iferror((hlookup(E184,'Input - Config'!$H$2:$J$7,2,0)*D184)+(hlookup(E184,'Input - Config'!$H$2:$J$7,3,0)*2),"")</f>
        <v>301940.6</v>
      </c>
      <c r="G184" s="19">
        <f>if(isna(hlookup(E184,'Input - Config'!$H$2:$J$7,6,0)*'Input - Config'!$H$9%*F184+F184),"",hlookup(E184,'Input - Config'!$H$2:$J$7,6,0)*'Input - Config'!$H$9%*F184+F184)</f>
        <v>724657.44</v>
      </c>
      <c r="H184" s="19">
        <f>if(isna(ROUND((hlookup(E184,'Input - Config'!$H$2:$J$7,4,0)/10000*D184)+(hlookup(E184,'Input - Config'!$H$2:$J$7,5,0)/100),3)),"",ROUND((hlookup(E184,'Input - Config'!$H$2:$J$7,4,0)/10000*D184)+(hlookup(E184,'Input - Config'!$H$2:$J$7,5,0)/100),3))</f>
        <v>0.018</v>
      </c>
    </row>
    <row r="185">
      <c r="A185" s="53" t="str">
        <f>'Input - Config'!A186</f>
        <v>TRNCHNCHCHNSI</v>
      </c>
      <c r="B185" s="19" t="str">
        <f>if(isna(vlookup(A185,'Input - Config'!$A$3:$C$1006,2,0)),"",vlookup(A185,'Input - Config'!$A$3:$C$1006,2,0))</f>
        <v>CHNCH</v>
      </c>
      <c r="C185" s="19" t="str">
        <f>if(isna(vlookup(A185,'Input - Config'!$A$3:$C$1006,3,0)),"",vlookup(A185,'Input - Config'!$A$3:$C$1006,3,0))</f>
        <v>CHNSI</v>
      </c>
      <c r="D185" s="42">
        <f>if(isna(ROUND(ACOS(COS(RADIANS(90-VLOOKUP(B185,'Input - Center points'!$A$2:$F$996,5,0)))*COS(RADIANS(90-VLOOKUP(C185,'Input - Center points'!$A$2:$F$996,5,0)))+SIN(RADIANS(90-VLOOKUP(B185,'Input - Center points'!$A$2:$F$996,5,0)))*SIN(RADIANS(90-VLOOKUP(C185,'Input - Center points'!$A$2:$F$996,5,0)))*COS(RADIANS(VLOOKUP(B185,'Input - Center points'!$A$2:$F$996,6,0)-VLOOKUP(C185,'Input - Center points'!$A$2:$F$996,6,0))))*6371,0)),"",ROUND(ACOS(COS(RADIANS(90-VLOOKUP(B185,'Input - Center points'!$A$2:$F$996,5,0)))*COS(RADIANS(90-VLOOKUP(C185,'Input - Center points'!$A$2:$F$996,5,0)))+SIN(RADIANS(90-VLOOKUP(B185,'Input - Center points'!$A$2:$F$996,5,0)))*SIN(RADIANS(90-VLOOKUP(C185,'Input - Center points'!$A$2:$F$996,5,0)))*COS(RADIANS(VLOOKUP(B185,'Input - Center points'!$A$2:$F$996,6,0)-VLOOKUP(C185,'Input - Center points'!$A$2:$F$996,6,0))))*6371,0))</f>
        <v>571</v>
      </c>
      <c r="E185" s="19" t="str">
        <f>if(isna(if(vlookup(A185,'Input - Config'!$A$3:$D$1006,4,0)="Yes","Subsea",if(D185&gt;'Input - Config'!$H$10,"HVDC","HVAC"))),"",if(vlookup(A185,'Input - Config'!$A$3:$D$1006,4,0)="Yes","Subsea",if(D185&gt;'Input - Config'!$H$10,"HVDC","HVAC")))</f>
        <v>HVDC</v>
      </c>
      <c r="F185" s="19">
        <f>iferror((hlookup(E185,'Input - Config'!$H$2:$J$7,2,0)*D185)+(hlookup(E185,'Input - Config'!$H$2:$J$7,3,0)*2),"")</f>
        <v>433292.8</v>
      </c>
      <c r="G185" s="19">
        <f>if(isna(hlookup(E185,'Input - Config'!$H$2:$J$7,6,0)*'Input - Config'!$H$9%*F185+F185),"",hlookup(E185,'Input - Config'!$H$2:$J$7,6,0)*'Input - Config'!$H$9%*F185+F185)</f>
        <v>1039902.72</v>
      </c>
      <c r="H185" s="19">
        <f>if(isna(ROUND((hlookup(E185,'Input - Config'!$H$2:$J$7,4,0)/10000*D185)+(hlookup(E185,'Input - Config'!$H$2:$J$7,5,0)/100),3)),"",ROUND((hlookup(E185,'Input - Config'!$H$2:$J$7,4,0)/10000*D185)+(hlookup(E185,'Input - Config'!$H$2:$J$7,5,0)/100),3))</f>
        <v>0.033</v>
      </c>
    </row>
    <row r="186">
      <c r="A186" s="53" t="str">
        <f>'Input - Config'!A187</f>
        <v>TRNCHNCHCHNSX</v>
      </c>
      <c r="B186" s="19" t="str">
        <f>if(isna(vlookup(A186,'Input - Config'!$A$3:$C$1006,2,0)),"",vlookup(A186,'Input - Config'!$A$3:$C$1006,2,0))</f>
        <v>CHNCH</v>
      </c>
      <c r="C186" s="19" t="str">
        <f>if(isna(vlookup(A186,'Input - Config'!$A$3:$C$1006,3,0)),"",vlookup(A186,'Input - Config'!$A$3:$C$1006,3,0))</f>
        <v>CHNSX</v>
      </c>
      <c r="D186" s="42">
        <f>if(isna(ROUND(ACOS(COS(RADIANS(90-VLOOKUP(B186,'Input - Center points'!$A$2:$F$996,5,0)))*COS(RADIANS(90-VLOOKUP(C186,'Input - Center points'!$A$2:$F$996,5,0)))+SIN(RADIANS(90-VLOOKUP(B186,'Input - Center points'!$A$2:$F$996,5,0)))*SIN(RADIANS(90-VLOOKUP(C186,'Input - Center points'!$A$2:$F$996,5,0)))*COS(RADIANS(VLOOKUP(B186,'Input - Center points'!$A$2:$F$996,6,0)-VLOOKUP(C186,'Input - Center points'!$A$2:$F$996,6,0))))*6371,0)),"",ROUND(ACOS(COS(RADIANS(90-VLOOKUP(B186,'Input - Center points'!$A$2:$F$996,5,0)))*COS(RADIANS(90-VLOOKUP(C186,'Input - Center points'!$A$2:$F$996,5,0)))+SIN(RADIANS(90-VLOOKUP(B186,'Input - Center points'!$A$2:$F$996,5,0)))*SIN(RADIANS(90-VLOOKUP(C186,'Input - Center points'!$A$2:$F$996,5,0)))*COS(RADIANS(VLOOKUP(B186,'Input - Center points'!$A$2:$F$996,6,0)-VLOOKUP(C186,'Input - Center points'!$A$2:$F$996,6,0))))*6371,0))</f>
        <v>1080</v>
      </c>
      <c r="E186" s="19" t="str">
        <f>if(isna(if(vlookup(A186,'Input - Config'!$A$3:$D$1006,4,0)="Yes","Subsea",if(D186&gt;'Input - Config'!$H$10,"HVDC","HVAC"))),"",if(vlookup(A186,'Input - Config'!$A$3:$D$1006,4,0)="Yes","Subsea",if(D186&gt;'Input - Config'!$H$10,"HVDC","HVAC")))</f>
        <v>HVDC</v>
      </c>
      <c r="F186" s="19">
        <f>iferror((hlookup(E186,'Input - Config'!$H$2:$J$7,2,0)*D186)+(hlookup(E186,'Input - Config'!$H$2:$J$7,3,0)*2),"")</f>
        <v>554333</v>
      </c>
      <c r="G186" s="19">
        <f>if(isna(hlookup(E186,'Input - Config'!$H$2:$J$7,6,0)*'Input - Config'!$H$9%*F186+F186),"",hlookup(E186,'Input - Config'!$H$2:$J$7,6,0)*'Input - Config'!$H$9%*F186+F186)</f>
        <v>1330399.2</v>
      </c>
      <c r="H186" s="19">
        <f>if(isna(ROUND((hlookup(E186,'Input - Config'!$H$2:$J$7,4,0)/10000*D186)+(hlookup(E186,'Input - Config'!$H$2:$J$7,5,0)/100),3)),"",ROUND((hlookup(E186,'Input - Config'!$H$2:$J$7,4,0)/10000*D186)+(hlookup(E186,'Input - Config'!$H$2:$J$7,5,0)/100),3))</f>
        <v>0.051</v>
      </c>
    </row>
    <row r="187">
      <c r="A187" s="53" t="str">
        <f>'Input - Config'!A188</f>
        <v>TRNCHNFUCHNGD</v>
      </c>
      <c r="B187" s="19" t="str">
        <f>if(isna(vlookup(A187,'Input - Config'!$A$3:$C$1006,2,0)),"",vlookup(A187,'Input - Config'!$A$3:$C$1006,2,0))</f>
        <v>CHNFU</v>
      </c>
      <c r="C187" s="19" t="str">
        <f>if(isna(vlookup(A187,'Input - Config'!$A$3:$C$1006,3,0)),"",vlookup(A187,'Input - Config'!$A$3:$C$1006,3,0))</f>
        <v>CHNGD</v>
      </c>
      <c r="D187" s="42">
        <f>if(isna(ROUND(ACOS(COS(RADIANS(90-VLOOKUP(B187,'Input - Center points'!$A$2:$F$996,5,0)))*COS(RADIANS(90-VLOOKUP(C187,'Input - Center points'!$A$2:$F$996,5,0)))+SIN(RADIANS(90-VLOOKUP(B187,'Input - Center points'!$A$2:$F$996,5,0)))*SIN(RADIANS(90-VLOOKUP(C187,'Input - Center points'!$A$2:$F$996,5,0)))*COS(RADIANS(VLOOKUP(B187,'Input - Center points'!$A$2:$F$996,6,0)-VLOOKUP(C187,'Input - Center points'!$A$2:$F$996,6,0))))*6371,0)),"",ROUND(ACOS(COS(RADIANS(90-VLOOKUP(B187,'Input - Center points'!$A$2:$F$996,5,0)))*COS(RADIANS(90-VLOOKUP(C187,'Input - Center points'!$A$2:$F$996,5,0)))+SIN(RADIANS(90-VLOOKUP(B187,'Input - Center points'!$A$2:$F$996,5,0)))*SIN(RADIANS(90-VLOOKUP(C187,'Input - Center points'!$A$2:$F$996,5,0)))*COS(RADIANS(VLOOKUP(B187,'Input - Center points'!$A$2:$F$996,6,0)-VLOOKUP(C187,'Input - Center points'!$A$2:$F$996,6,0))))*6371,0))</f>
        <v>513</v>
      </c>
      <c r="E187" s="19" t="str">
        <f>if(isna(if(vlookup(A187,'Input - Config'!$A$3:$D$1006,4,0)="Yes","Subsea",if(D187&gt;'Input - Config'!$H$10,"HVDC","HVAC"))),"",if(vlookup(A187,'Input - Config'!$A$3:$D$1006,4,0)="Yes","Subsea",if(D187&gt;'Input - Config'!$H$10,"HVDC","HVAC")))</f>
        <v>HVDC</v>
      </c>
      <c r="F187" s="19">
        <f>iferror((hlookup(E187,'Input - Config'!$H$2:$J$7,2,0)*D187)+(hlookup(E187,'Input - Config'!$H$2:$J$7,3,0)*2),"")</f>
        <v>419500.4</v>
      </c>
      <c r="G187" s="19">
        <f>if(isna(hlookup(E187,'Input - Config'!$H$2:$J$7,6,0)*'Input - Config'!$H$9%*F187+F187),"",hlookup(E187,'Input - Config'!$H$2:$J$7,6,0)*'Input - Config'!$H$9%*F187+F187)</f>
        <v>1006800.96</v>
      </c>
      <c r="H187" s="19">
        <f>if(isna(ROUND((hlookup(E187,'Input - Config'!$H$2:$J$7,4,0)/10000*D187)+(hlookup(E187,'Input - Config'!$H$2:$J$7,5,0)/100),3)),"",ROUND((hlookup(E187,'Input - Config'!$H$2:$J$7,4,0)/10000*D187)+(hlookup(E187,'Input - Config'!$H$2:$J$7,5,0)/100),3))</f>
        <v>0.031</v>
      </c>
    </row>
    <row r="188">
      <c r="A188" s="53" t="str">
        <f>'Input - Config'!A189</f>
        <v>TRNCHNFUCHNJX</v>
      </c>
      <c r="B188" s="19" t="str">
        <f>if(isna(vlookup(A188,'Input - Config'!$A$3:$C$1006,2,0)),"",vlookup(A188,'Input - Config'!$A$3:$C$1006,2,0))</f>
        <v>CHNFU</v>
      </c>
      <c r="C188" s="19" t="str">
        <f>if(isna(vlookup(A188,'Input - Config'!$A$3:$C$1006,3,0)),"",vlookup(A188,'Input - Config'!$A$3:$C$1006,3,0))</f>
        <v>CHNJX</v>
      </c>
      <c r="D188" s="42">
        <f>if(isna(ROUND(ACOS(COS(RADIANS(90-VLOOKUP(B188,'Input - Center points'!$A$2:$F$996,5,0)))*COS(RADIANS(90-VLOOKUP(C188,'Input - Center points'!$A$2:$F$996,5,0)))+SIN(RADIANS(90-VLOOKUP(B188,'Input - Center points'!$A$2:$F$996,5,0)))*SIN(RADIANS(90-VLOOKUP(C188,'Input - Center points'!$A$2:$F$996,5,0)))*COS(RADIANS(VLOOKUP(B188,'Input - Center points'!$A$2:$F$996,6,0)-VLOOKUP(C188,'Input - Center points'!$A$2:$F$996,6,0))))*6371,0)),"",ROUND(ACOS(COS(RADIANS(90-VLOOKUP(B188,'Input - Center points'!$A$2:$F$996,5,0)))*COS(RADIANS(90-VLOOKUP(C188,'Input - Center points'!$A$2:$F$996,5,0)))+SIN(RADIANS(90-VLOOKUP(B188,'Input - Center points'!$A$2:$F$996,5,0)))*SIN(RADIANS(90-VLOOKUP(C188,'Input - Center points'!$A$2:$F$996,5,0)))*COS(RADIANS(VLOOKUP(B188,'Input - Center points'!$A$2:$F$996,6,0)-VLOOKUP(C188,'Input - Center points'!$A$2:$F$996,6,0))))*6371,0))</f>
        <v>516</v>
      </c>
      <c r="E188" s="19" t="str">
        <f>if(isna(if(vlookup(A188,'Input - Config'!$A$3:$D$1006,4,0)="Yes","Subsea",if(D188&gt;'Input - Config'!$H$10,"HVDC","HVAC"))),"",if(vlookup(A188,'Input - Config'!$A$3:$D$1006,4,0)="Yes","Subsea",if(D188&gt;'Input - Config'!$H$10,"HVDC","HVAC")))</f>
        <v>HVDC</v>
      </c>
      <c r="F188" s="19">
        <f>iferror((hlookup(E188,'Input - Config'!$H$2:$J$7,2,0)*D188)+(hlookup(E188,'Input - Config'!$H$2:$J$7,3,0)*2),"")</f>
        <v>420213.8</v>
      </c>
      <c r="G188" s="19">
        <f>if(isna(hlookup(E188,'Input - Config'!$H$2:$J$7,6,0)*'Input - Config'!$H$9%*F188+F188),"",hlookup(E188,'Input - Config'!$H$2:$J$7,6,0)*'Input - Config'!$H$9%*F188+F188)</f>
        <v>1008513.12</v>
      </c>
      <c r="H188" s="19">
        <f>if(isna(ROUND((hlookup(E188,'Input - Config'!$H$2:$J$7,4,0)/10000*D188)+(hlookup(E188,'Input - Config'!$H$2:$J$7,5,0)/100),3)),"",ROUND((hlookup(E188,'Input - Config'!$H$2:$J$7,4,0)/10000*D188)+(hlookup(E188,'Input - Config'!$H$2:$J$7,5,0)/100),3))</f>
        <v>0.031</v>
      </c>
    </row>
    <row r="189">
      <c r="A189" s="53" t="str">
        <f>'Input - Config'!A190</f>
        <v>TRNCHNFUCHNZH</v>
      </c>
      <c r="B189" s="19" t="str">
        <f>if(isna(vlookup(A189,'Input - Config'!$A$3:$C$1006,2,0)),"",vlookup(A189,'Input - Config'!$A$3:$C$1006,2,0))</f>
        <v>CHNFU</v>
      </c>
      <c r="C189" s="19" t="str">
        <f>if(isna(vlookup(A189,'Input - Config'!$A$3:$C$1006,3,0)),"",vlookup(A189,'Input - Config'!$A$3:$C$1006,3,0))</f>
        <v>CHNZH</v>
      </c>
      <c r="D189" s="42">
        <f>if(isna(ROUND(ACOS(COS(RADIANS(90-VLOOKUP(B189,'Input - Center points'!$A$2:$F$996,5,0)))*COS(RADIANS(90-VLOOKUP(C189,'Input - Center points'!$A$2:$F$996,5,0)))+SIN(RADIANS(90-VLOOKUP(B189,'Input - Center points'!$A$2:$F$996,5,0)))*SIN(RADIANS(90-VLOOKUP(C189,'Input - Center points'!$A$2:$F$996,5,0)))*COS(RADIANS(VLOOKUP(B189,'Input - Center points'!$A$2:$F$996,6,0)-VLOOKUP(C189,'Input - Center points'!$A$2:$F$996,6,0))))*6371,0)),"",ROUND(ACOS(COS(RADIANS(90-VLOOKUP(B189,'Input - Center points'!$A$2:$F$996,5,0)))*COS(RADIANS(90-VLOOKUP(C189,'Input - Center points'!$A$2:$F$996,5,0)))+SIN(RADIANS(90-VLOOKUP(B189,'Input - Center points'!$A$2:$F$996,5,0)))*SIN(RADIANS(90-VLOOKUP(C189,'Input - Center points'!$A$2:$F$996,5,0)))*COS(RADIANS(VLOOKUP(B189,'Input - Center points'!$A$2:$F$996,6,0)-VLOOKUP(C189,'Input - Center points'!$A$2:$F$996,6,0))))*6371,0))</f>
        <v>674</v>
      </c>
      <c r="E189" s="19" t="str">
        <f>if(isna(if(vlookup(A189,'Input - Config'!$A$3:$D$1006,4,0)="Yes","Subsea",if(D189&gt;'Input - Config'!$H$10,"HVDC","HVAC"))),"",if(vlookup(A189,'Input - Config'!$A$3:$D$1006,4,0)="Yes","Subsea",if(D189&gt;'Input - Config'!$H$10,"HVDC","HVAC")))</f>
        <v>HVDC</v>
      </c>
      <c r="F189" s="19">
        <f>iferror((hlookup(E189,'Input - Config'!$H$2:$J$7,2,0)*D189)+(hlookup(E189,'Input - Config'!$H$2:$J$7,3,0)*2),"")</f>
        <v>457786.2</v>
      </c>
      <c r="G189" s="19">
        <f>if(isna(hlookup(E189,'Input - Config'!$H$2:$J$7,6,0)*'Input - Config'!$H$9%*F189+F189),"",hlookup(E189,'Input - Config'!$H$2:$J$7,6,0)*'Input - Config'!$H$9%*F189+F189)</f>
        <v>1098686.88</v>
      </c>
      <c r="H189" s="19">
        <f>if(isna(ROUND((hlookup(E189,'Input - Config'!$H$2:$J$7,4,0)/10000*D189)+(hlookup(E189,'Input - Config'!$H$2:$J$7,5,0)/100),3)),"",ROUND((hlookup(E189,'Input - Config'!$H$2:$J$7,4,0)/10000*D189)+(hlookup(E189,'Input - Config'!$H$2:$J$7,5,0)/100),3))</f>
        <v>0.037</v>
      </c>
    </row>
    <row r="190">
      <c r="A190" s="53" t="str">
        <f>'Input - Config'!A191</f>
        <v>TRNCHNFUTWNXX</v>
      </c>
      <c r="B190" s="19" t="str">
        <f>if(isna(vlookup(A190,'Input - Config'!$A$3:$C$1006,2,0)),"",vlookup(A190,'Input - Config'!$A$3:$C$1006,2,0))</f>
        <v>CHNFU</v>
      </c>
      <c r="C190" s="19" t="str">
        <f>if(isna(vlookup(A190,'Input - Config'!$A$3:$C$1006,3,0)),"",vlookup(A190,'Input - Config'!$A$3:$C$1006,3,0))</f>
        <v>TWN</v>
      </c>
      <c r="D190" s="42">
        <f>if(isna(ROUND(ACOS(COS(RADIANS(90-VLOOKUP(B190,'Input - Center points'!$A$2:$F$996,5,0)))*COS(RADIANS(90-VLOOKUP(C190,'Input - Center points'!$A$2:$F$996,5,0)))+SIN(RADIANS(90-VLOOKUP(B190,'Input - Center points'!$A$2:$F$996,5,0)))*SIN(RADIANS(90-VLOOKUP(C190,'Input - Center points'!$A$2:$F$996,5,0)))*COS(RADIANS(VLOOKUP(B190,'Input - Center points'!$A$2:$F$996,6,0)-VLOOKUP(C190,'Input - Center points'!$A$2:$F$996,6,0))))*6371,0)),"",ROUND(ACOS(COS(RADIANS(90-VLOOKUP(B190,'Input - Center points'!$A$2:$F$996,5,0)))*COS(RADIANS(90-VLOOKUP(C190,'Input - Center points'!$A$2:$F$996,5,0)))+SIN(RADIANS(90-VLOOKUP(B190,'Input - Center points'!$A$2:$F$996,5,0)))*SIN(RADIANS(90-VLOOKUP(C190,'Input - Center points'!$A$2:$F$996,5,0)))*COS(RADIANS(VLOOKUP(B190,'Input - Center points'!$A$2:$F$996,6,0)-VLOOKUP(C190,'Input - Center points'!$A$2:$F$996,6,0))))*6371,0))</f>
        <v>357</v>
      </c>
      <c r="E190" s="19" t="str">
        <f>if(isna(if(vlookup(A190,'Input - Config'!$A$3:$D$1006,4,0)="Yes","Subsea",if(D190&gt;'Input - Config'!$H$10,"HVDC","HVAC"))),"",if(vlookup(A190,'Input - Config'!$A$3:$D$1006,4,0)="Yes","Subsea",if(D190&gt;'Input - Config'!$H$10,"HVDC","HVAC")))</f>
        <v>Subsea</v>
      </c>
      <c r="F190" s="19">
        <f>iferror((hlookup(E190,'Input - Config'!$H$2:$J$7,2,0)*D190)+(hlookup(E190,'Input - Config'!$H$2:$J$7,3,0)*2),"")</f>
        <v>402859.7</v>
      </c>
      <c r="G190" s="19">
        <f>if(isna(hlookup(E190,'Input - Config'!$H$2:$J$7,6,0)*'Input - Config'!$H$9%*F190+F190),"",hlookup(E190,'Input - Config'!$H$2:$J$7,6,0)*'Input - Config'!$H$9%*F190+F190)</f>
        <v>966863.28</v>
      </c>
      <c r="H190" s="19">
        <f>if(isna(ROUND((hlookup(E190,'Input - Config'!$H$2:$J$7,4,0)/10000*D190)+(hlookup(E190,'Input - Config'!$H$2:$J$7,5,0)/100),3)),"",ROUND((hlookup(E190,'Input - Config'!$H$2:$J$7,4,0)/10000*D190)+(hlookup(E190,'Input - Config'!$H$2:$J$7,5,0)/100),3))</f>
        <v>0.025</v>
      </c>
    </row>
    <row r="191">
      <c r="A191" s="53" t="str">
        <f>'Input - Config'!A192</f>
        <v>TRNCHNGACHNJS</v>
      </c>
      <c r="B191" s="19" t="str">
        <f>if(isna(vlookup(A191,'Input - Config'!$A$3:$C$1006,2,0)),"",vlookup(A191,'Input - Config'!$A$3:$C$1006,2,0))</f>
        <v>CHNGA</v>
      </c>
      <c r="C191" s="19" t="str">
        <f>if(isna(vlookup(A191,'Input - Config'!$A$3:$C$1006,3,0)),"",vlookup(A191,'Input - Config'!$A$3:$C$1006,3,0))</f>
        <v>CHNJS</v>
      </c>
      <c r="D191" s="42">
        <f>if(isna(ROUND(ACOS(COS(RADIANS(90-VLOOKUP(B191,'Input - Center points'!$A$2:$F$996,5,0)))*COS(RADIANS(90-VLOOKUP(C191,'Input - Center points'!$A$2:$F$996,5,0)))+SIN(RADIANS(90-VLOOKUP(B191,'Input - Center points'!$A$2:$F$996,5,0)))*SIN(RADIANS(90-VLOOKUP(C191,'Input - Center points'!$A$2:$F$996,5,0)))*COS(RADIANS(VLOOKUP(B191,'Input - Center points'!$A$2:$F$996,6,0)-VLOOKUP(C191,'Input - Center points'!$A$2:$F$996,6,0))))*6371,0)),"",ROUND(ACOS(COS(RADIANS(90-VLOOKUP(B191,'Input - Center points'!$A$2:$F$996,5,0)))*COS(RADIANS(90-VLOOKUP(C191,'Input - Center points'!$A$2:$F$996,5,0)))+SIN(RADIANS(90-VLOOKUP(B191,'Input - Center points'!$A$2:$F$996,5,0)))*SIN(RADIANS(90-VLOOKUP(C191,'Input - Center points'!$A$2:$F$996,5,0)))*COS(RADIANS(VLOOKUP(B191,'Input - Center points'!$A$2:$F$996,6,0)-VLOOKUP(C191,'Input - Center points'!$A$2:$F$996,6,0))))*6371,0))</f>
        <v>1445</v>
      </c>
      <c r="E191" s="19" t="str">
        <f>if(isna(if(vlookup(A191,'Input - Config'!$A$3:$D$1006,4,0)="Yes","Subsea",if(D191&gt;'Input - Config'!$H$10,"HVDC","HVAC"))),"",if(vlookup(A191,'Input - Config'!$A$3:$D$1006,4,0)="Yes","Subsea",if(D191&gt;'Input - Config'!$H$10,"HVDC","HVAC")))</f>
        <v>HVDC</v>
      </c>
      <c r="F191" s="19">
        <f>iferror((hlookup(E191,'Input - Config'!$H$2:$J$7,2,0)*D191)+(hlookup(E191,'Input - Config'!$H$2:$J$7,3,0)*2),"")</f>
        <v>641130</v>
      </c>
      <c r="G191" s="19">
        <f>if(isna(hlookup(E191,'Input - Config'!$H$2:$J$7,6,0)*'Input - Config'!$H$9%*F191+F191),"",hlookup(E191,'Input - Config'!$H$2:$J$7,6,0)*'Input - Config'!$H$9%*F191+F191)</f>
        <v>1538712</v>
      </c>
      <c r="H191" s="19">
        <f>if(isna(ROUND((hlookup(E191,'Input - Config'!$H$2:$J$7,4,0)/10000*D191)+(hlookup(E191,'Input - Config'!$H$2:$J$7,5,0)/100),3)),"",ROUND((hlookup(E191,'Input - Config'!$H$2:$J$7,4,0)/10000*D191)+(hlookup(E191,'Input - Config'!$H$2:$J$7,5,0)/100),3))</f>
        <v>0.064</v>
      </c>
    </row>
    <row r="192">
      <c r="A192" s="53" t="str">
        <f>'Input - Config'!A193</f>
        <v>TRNCHNGACHNNI</v>
      </c>
      <c r="B192" s="19" t="str">
        <f>if(isna(vlookup(A192,'Input - Config'!$A$3:$C$1006,2,0)),"",vlookup(A192,'Input - Config'!$A$3:$C$1006,2,0))</f>
        <v>CHNGA</v>
      </c>
      <c r="C192" s="19" t="str">
        <f>if(isna(vlookup(A192,'Input - Config'!$A$3:$C$1006,3,0)),"",vlookup(A192,'Input - Config'!$A$3:$C$1006,3,0))</f>
        <v>CHNNI</v>
      </c>
      <c r="D192" s="42">
        <f>if(isna(ROUND(ACOS(COS(RADIANS(90-VLOOKUP(B192,'Input - Center points'!$A$2:$F$996,5,0)))*COS(RADIANS(90-VLOOKUP(C192,'Input - Center points'!$A$2:$F$996,5,0)))+SIN(RADIANS(90-VLOOKUP(B192,'Input - Center points'!$A$2:$F$996,5,0)))*SIN(RADIANS(90-VLOOKUP(C192,'Input - Center points'!$A$2:$F$996,5,0)))*COS(RADIANS(VLOOKUP(B192,'Input - Center points'!$A$2:$F$996,6,0)-VLOOKUP(C192,'Input - Center points'!$A$2:$F$996,6,0))))*6371,0)),"",ROUND(ACOS(COS(RADIANS(90-VLOOKUP(B192,'Input - Center points'!$A$2:$F$996,5,0)))*COS(RADIANS(90-VLOOKUP(C192,'Input - Center points'!$A$2:$F$996,5,0)))+SIN(RADIANS(90-VLOOKUP(B192,'Input - Center points'!$A$2:$F$996,5,0)))*SIN(RADIANS(90-VLOOKUP(C192,'Input - Center points'!$A$2:$F$996,5,0)))*COS(RADIANS(VLOOKUP(B192,'Input - Center points'!$A$2:$F$996,6,0)-VLOOKUP(C192,'Input - Center points'!$A$2:$F$996,6,0))))*6371,0))</f>
        <v>342</v>
      </c>
      <c r="E192" s="19" t="str">
        <f>if(isna(if(vlookup(A192,'Input - Config'!$A$3:$D$1006,4,0)="Yes","Subsea",if(D192&gt;'Input - Config'!$H$10,"HVDC","HVAC"))),"",if(vlookup(A192,'Input - Config'!$A$3:$D$1006,4,0)="Yes","Subsea",if(D192&gt;'Input - Config'!$H$10,"HVDC","HVAC")))</f>
        <v>HVAC</v>
      </c>
      <c r="F192" s="19">
        <f>iferror((hlookup(E192,'Input - Config'!$H$2:$J$7,2,0)*D192)+(hlookup(E192,'Input - Config'!$H$2:$J$7,3,0)*2),"")</f>
        <v>361954.4</v>
      </c>
      <c r="G192" s="19">
        <f>if(isna(hlookup(E192,'Input - Config'!$H$2:$J$7,6,0)*'Input - Config'!$H$9%*F192+F192),"",hlookup(E192,'Input - Config'!$H$2:$J$7,6,0)*'Input - Config'!$H$9%*F192+F192)</f>
        <v>868690.56</v>
      </c>
      <c r="H192" s="19">
        <f>if(isna(ROUND((hlookup(E192,'Input - Config'!$H$2:$J$7,4,0)/10000*D192)+(hlookup(E192,'Input - Config'!$H$2:$J$7,5,0)/100),3)),"",ROUND((hlookup(E192,'Input - Config'!$H$2:$J$7,4,0)/10000*D192)+(hlookup(E192,'Input - Config'!$H$2:$J$7,5,0)/100),3))</f>
        <v>0.023</v>
      </c>
    </row>
    <row r="193">
      <c r="A193" s="53" t="str">
        <f>'Input - Config'!A194</f>
        <v>TRNCHNGACHNNM</v>
      </c>
      <c r="B193" s="19" t="str">
        <f>if(isna(vlookup(A193,'Input - Config'!$A$3:$C$1006,2,0)),"",vlookup(A193,'Input - Config'!$A$3:$C$1006,2,0))</f>
        <v>CHNGA</v>
      </c>
      <c r="C193" s="19" t="str">
        <f>if(isna(vlookup(A193,'Input - Config'!$A$3:$C$1006,3,0)),"",vlookup(A193,'Input - Config'!$A$3:$C$1006,3,0))</f>
        <v>CHNNM</v>
      </c>
      <c r="D193" s="42">
        <f>if(isna(ROUND(ACOS(COS(RADIANS(90-VLOOKUP(B193,'Input - Center points'!$A$2:$F$996,5,0)))*COS(RADIANS(90-VLOOKUP(C193,'Input - Center points'!$A$2:$F$996,5,0)))+SIN(RADIANS(90-VLOOKUP(B193,'Input - Center points'!$A$2:$F$996,5,0)))*SIN(RADIANS(90-VLOOKUP(C193,'Input - Center points'!$A$2:$F$996,5,0)))*COS(RADIANS(VLOOKUP(B193,'Input - Center points'!$A$2:$F$996,6,0)-VLOOKUP(C193,'Input - Center points'!$A$2:$F$996,6,0))))*6371,0)),"",ROUND(ACOS(COS(RADIANS(90-VLOOKUP(B193,'Input - Center points'!$A$2:$F$996,5,0)))*COS(RADIANS(90-VLOOKUP(C193,'Input - Center points'!$A$2:$F$996,5,0)))+SIN(RADIANS(90-VLOOKUP(B193,'Input - Center points'!$A$2:$F$996,5,0)))*SIN(RADIANS(90-VLOOKUP(C193,'Input - Center points'!$A$2:$F$996,5,0)))*COS(RADIANS(VLOOKUP(B193,'Input - Center points'!$A$2:$F$996,6,0)-VLOOKUP(C193,'Input - Center points'!$A$2:$F$996,6,0))))*6371,0))</f>
        <v>1470</v>
      </c>
      <c r="E193" s="19" t="str">
        <f>if(isna(if(vlookup(A193,'Input - Config'!$A$3:$D$1006,4,0)="Yes","Subsea",if(D193&gt;'Input - Config'!$H$10,"HVDC","HVAC"))),"",if(vlookup(A193,'Input - Config'!$A$3:$D$1006,4,0)="Yes","Subsea",if(D193&gt;'Input - Config'!$H$10,"HVDC","HVAC")))</f>
        <v>HVDC</v>
      </c>
      <c r="F193" s="19">
        <f>iferror((hlookup(E193,'Input - Config'!$H$2:$J$7,2,0)*D193)+(hlookup(E193,'Input - Config'!$H$2:$J$7,3,0)*2),"")</f>
        <v>647075</v>
      </c>
      <c r="G193" s="19">
        <f>if(isna(hlookup(E193,'Input - Config'!$H$2:$J$7,6,0)*'Input - Config'!$H$9%*F193+F193),"",hlookup(E193,'Input - Config'!$H$2:$J$7,6,0)*'Input - Config'!$H$9%*F193+F193)</f>
        <v>1552980</v>
      </c>
      <c r="H193" s="19">
        <f>if(isna(ROUND((hlookup(E193,'Input - Config'!$H$2:$J$7,4,0)/10000*D193)+(hlookup(E193,'Input - Config'!$H$2:$J$7,5,0)/100),3)),"",ROUND((hlookup(E193,'Input - Config'!$H$2:$J$7,4,0)/10000*D193)+(hlookup(E193,'Input - Config'!$H$2:$J$7,5,0)/100),3))</f>
        <v>0.064</v>
      </c>
    </row>
    <row r="194">
      <c r="A194" s="53" t="str">
        <f>'Input - Config'!A195</f>
        <v>TRNCHNGACHNQI</v>
      </c>
      <c r="B194" s="19" t="str">
        <f>if(isna(vlookup(A194,'Input - Config'!$A$3:$C$1006,2,0)),"",vlookup(A194,'Input - Config'!$A$3:$C$1006,2,0))</f>
        <v>CHNGA</v>
      </c>
      <c r="C194" s="19" t="str">
        <f>if(isna(vlookup(A194,'Input - Config'!$A$3:$C$1006,3,0)),"",vlookup(A194,'Input - Config'!$A$3:$C$1006,3,0))</f>
        <v>CHNQI</v>
      </c>
      <c r="D194" s="42">
        <f>if(isna(ROUND(ACOS(COS(RADIANS(90-VLOOKUP(B194,'Input - Center points'!$A$2:$F$996,5,0)))*COS(RADIANS(90-VLOOKUP(C194,'Input - Center points'!$A$2:$F$996,5,0)))+SIN(RADIANS(90-VLOOKUP(B194,'Input - Center points'!$A$2:$F$996,5,0)))*SIN(RADIANS(90-VLOOKUP(C194,'Input - Center points'!$A$2:$F$996,5,0)))*COS(RADIANS(VLOOKUP(B194,'Input - Center points'!$A$2:$F$996,6,0)-VLOOKUP(C194,'Input - Center points'!$A$2:$F$996,6,0))))*6371,0)),"",ROUND(ACOS(COS(RADIANS(90-VLOOKUP(B194,'Input - Center points'!$A$2:$F$996,5,0)))*COS(RADIANS(90-VLOOKUP(C194,'Input - Center points'!$A$2:$F$996,5,0)))+SIN(RADIANS(90-VLOOKUP(B194,'Input - Center points'!$A$2:$F$996,5,0)))*SIN(RADIANS(90-VLOOKUP(C194,'Input - Center points'!$A$2:$F$996,5,0)))*COS(RADIANS(VLOOKUP(B194,'Input - Center points'!$A$2:$F$996,6,0)-VLOOKUP(C194,'Input - Center points'!$A$2:$F$996,6,0))))*6371,0))</f>
        <v>194</v>
      </c>
      <c r="E194" s="19" t="str">
        <f>if(isna(if(vlookup(A194,'Input - Config'!$A$3:$D$1006,4,0)="Yes","Subsea",if(D194&gt;'Input - Config'!$H$10,"HVDC","HVAC"))),"",if(vlookup(A194,'Input - Config'!$A$3:$D$1006,4,0)="Yes","Subsea",if(D194&gt;'Input - Config'!$H$10,"HVDC","HVAC")))</f>
        <v>HVAC</v>
      </c>
      <c r="F194" s="19">
        <f>iferror((hlookup(E194,'Input - Config'!$H$2:$J$7,2,0)*D194)+(hlookup(E194,'Input - Config'!$H$2:$J$7,3,0)*2),"")</f>
        <v>246603.2</v>
      </c>
      <c r="G194" s="19">
        <f>if(isna(hlookup(E194,'Input - Config'!$H$2:$J$7,6,0)*'Input - Config'!$H$9%*F194+F194),"",hlookup(E194,'Input - Config'!$H$2:$J$7,6,0)*'Input - Config'!$H$9%*F194+F194)</f>
        <v>591847.68</v>
      </c>
      <c r="H194" s="19">
        <f>if(isna(ROUND((hlookup(E194,'Input - Config'!$H$2:$J$7,4,0)/10000*D194)+(hlookup(E194,'Input - Config'!$H$2:$J$7,5,0)/100),3)),"",ROUND((hlookup(E194,'Input - Config'!$H$2:$J$7,4,0)/10000*D194)+(hlookup(E194,'Input - Config'!$H$2:$J$7,5,0)/100),3))</f>
        <v>0.013</v>
      </c>
    </row>
    <row r="195">
      <c r="A195" s="53" t="str">
        <f>'Input - Config'!A196</f>
        <v>TRNCHNGACHNSC</v>
      </c>
      <c r="B195" s="19" t="str">
        <f>if(isna(vlookup(A195,'Input - Config'!$A$3:$C$1006,2,0)),"",vlookup(A195,'Input - Config'!$A$3:$C$1006,2,0))</f>
        <v>CHNGA</v>
      </c>
      <c r="C195" s="19" t="str">
        <f>if(isna(vlookup(A195,'Input - Config'!$A$3:$C$1006,3,0)),"",vlookup(A195,'Input - Config'!$A$3:$C$1006,3,0))</f>
        <v>CHNSC</v>
      </c>
      <c r="D195" s="42">
        <f>if(isna(ROUND(ACOS(COS(RADIANS(90-VLOOKUP(B195,'Input - Center points'!$A$2:$F$996,5,0)))*COS(RADIANS(90-VLOOKUP(C195,'Input - Center points'!$A$2:$F$996,5,0)))+SIN(RADIANS(90-VLOOKUP(B195,'Input - Center points'!$A$2:$F$996,5,0)))*SIN(RADIANS(90-VLOOKUP(C195,'Input - Center points'!$A$2:$F$996,5,0)))*COS(RADIANS(VLOOKUP(B195,'Input - Center points'!$A$2:$F$996,6,0)-VLOOKUP(C195,'Input - Center points'!$A$2:$F$996,6,0))))*6371,0)),"",ROUND(ACOS(COS(RADIANS(90-VLOOKUP(B195,'Input - Center points'!$A$2:$F$996,5,0)))*COS(RADIANS(90-VLOOKUP(C195,'Input - Center points'!$A$2:$F$996,5,0)))+SIN(RADIANS(90-VLOOKUP(B195,'Input - Center points'!$A$2:$F$996,5,0)))*SIN(RADIANS(90-VLOOKUP(C195,'Input - Center points'!$A$2:$F$996,5,0)))*COS(RADIANS(VLOOKUP(B195,'Input - Center points'!$A$2:$F$996,6,0)-VLOOKUP(C195,'Input - Center points'!$A$2:$F$996,6,0))))*6371,0))</f>
        <v>601</v>
      </c>
      <c r="E195" s="19" t="str">
        <f>if(isna(if(vlookup(A195,'Input - Config'!$A$3:$D$1006,4,0)="Yes","Subsea",if(D195&gt;'Input - Config'!$H$10,"HVDC","HVAC"))),"",if(vlookup(A195,'Input - Config'!$A$3:$D$1006,4,0)="Yes","Subsea",if(D195&gt;'Input - Config'!$H$10,"HVDC","HVAC")))</f>
        <v>HVDC</v>
      </c>
      <c r="F195" s="19">
        <f>iferror((hlookup(E195,'Input - Config'!$H$2:$J$7,2,0)*D195)+(hlookup(E195,'Input - Config'!$H$2:$J$7,3,0)*2),"")</f>
        <v>440426.8</v>
      </c>
      <c r="G195" s="19">
        <f>if(isna(hlookup(E195,'Input - Config'!$H$2:$J$7,6,0)*'Input - Config'!$H$9%*F195+F195),"",hlookup(E195,'Input - Config'!$H$2:$J$7,6,0)*'Input - Config'!$H$9%*F195+F195)</f>
        <v>1057024.32</v>
      </c>
      <c r="H195" s="19">
        <f>if(isna(ROUND((hlookup(E195,'Input - Config'!$H$2:$J$7,4,0)/10000*D195)+(hlookup(E195,'Input - Config'!$H$2:$J$7,5,0)/100),3)),"",ROUND((hlookup(E195,'Input - Config'!$H$2:$J$7,4,0)/10000*D195)+(hlookup(E195,'Input - Config'!$H$2:$J$7,5,0)/100),3))</f>
        <v>0.034</v>
      </c>
    </row>
    <row r="196">
      <c r="A196" s="53" t="str">
        <f>'Input - Config'!A197</f>
        <v>TRNCHNGACHNSD</v>
      </c>
      <c r="B196" s="19" t="str">
        <f>if(isna(vlookup(A196,'Input - Config'!$A$3:$C$1006,2,0)),"",vlookup(A196,'Input - Config'!$A$3:$C$1006,2,0))</f>
        <v>CHNGA</v>
      </c>
      <c r="C196" s="19" t="str">
        <f>if(isna(vlookup(A196,'Input - Config'!$A$3:$C$1006,3,0)),"",vlookup(A196,'Input - Config'!$A$3:$C$1006,3,0))</f>
        <v>CHNSD</v>
      </c>
      <c r="D196" s="42">
        <f>if(isna(ROUND(ACOS(COS(RADIANS(90-VLOOKUP(B196,'Input - Center points'!$A$2:$F$996,5,0)))*COS(RADIANS(90-VLOOKUP(C196,'Input - Center points'!$A$2:$F$996,5,0)))+SIN(RADIANS(90-VLOOKUP(B196,'Input - Center points'!$A$2:$F$996,5,0)))*SIN(RADIANS(90-VLOOKUP(C196,'Input - Center points'!$A$2:$F$996,5,0)))*COS(RADIANS(VLOOKUP(B196,'Input - Center points'!$A$2:$F$996,6,0)-VLOOKUP(C196,'Input - Center points'!$A$2:$F$996,6,0))))*6371,0)),"",ROUND(ACOS(COS(RADIANS(90-VLOOKUP(B196,'Input - Center points'!$A$2:$F$996,5,0)))*COS(RADIANS(90-VLOOKUP(C196,'Input - Center points'!$A$2:$F$996,5,0)))+SIN(RADIANS(90-VLOOKUP(B196,'Input - Center points'!$A$2:$F$996,5,0)))*SIN(RADIANS(90-VLOOKUP(C196,'Input - Center points'!$A$2:$F$996,5,0)))*COS(RADIANS(VLOOKUP(B196,'Input - Center points'!$A$2:$F$996,6,0)-VLOOKUP(C196,'Input - Center points'!$A$2:$F$996,6,0))))*6371,0))</f>
        <v>1487</v>
      </c>
      <c r="E196" s="19" t="str">
        <f>if(isna(if(vlookup(A196,'Input - Config'!$A$3:$D$1006,4,0)="Yes","Subsea",if(D196&gt;'Input - Config'!$H$10,"HVDC","HVAC"))),"",if(vlookup(A196,'Input - Config'!$A$3:$D$1006,4,0)="Yes","Subsea",if(D196&gt;'Input - Config'!$H$10,"HVDC","HVAC")))</f>
        <v>HVDC</v>
      </c>
      <c r="F196" s="19">
        <f>iferror((hlookup(E196,'Input - Config'!$H$2:$J$7,2,0)*D196)+(hlookup(E196,'Input - Config'!$H$2:$J$7,3,0)*2),"")</f>
        <v>651117.6</v>
      </c>
      <c r="G196" s="19">
        <f>if(isna(hlookup(E196,'Input - Config'!$H$2:$J$7,6,0)*'Input - Config'!$H$9%*F196+F196),"",hlookup(E196,'Input - Config'!$H$2:$J$7,6,0)*'Input - Config'!$H$9%*F196+F196)</f>
        <v>1562682.24</v>
      </c>
      <c r="H196" s="19">
        <f>if(isna(ROUND((hlookup(E196,'Input - Config'!$H$2:$J$7,4,0)/10000*D196)+(hlookup(E196,'Input - Config'!$H$2:$J$7,5,0)/100),3)),"",ROUND((hlookup(E196,'Input - Config'!$H$2:$J$7,4,0)/10000*D196)+(hlookup(E196,'Input - Config'!$H$2:$J$7,5,0)/100),3))</f>
        <v>0.065</v>
      </c>
    </row>
    <row r="197">
      <c r="A197" s="53" t="str">
        <f>'Input - Config'!A198</f>
        <v>TRNCHNGACHNSI</v>
      </c>
      <c r="B197" s="19" t="str">
        <f>if(isna(vlookup(A197,'Input - Config'!$A$3:$C$1006,2,0)),"",vlookup(A197,'Input - Config'!$A$3:$C$1006,2,0))</f>
        <v>CHNGA</v>
      </c>
      <c r="C197" s="19" t="str">
        <f>if(isna(vlookup(A197,'Input - Config'!$A$3:$C$1006,3,0)),"",vlookup(A197,'Input - Config'!$A$3:$C$1006,3,0))</f>
        <v>CHNSI</v>
      </c>
      <c r="D197" s="42">
        <f>if(isna(ROUND(ACOS(COS(RADIANS(90-VLOOKUP(B197,'Input - Center points'!$A$2:$F$996,5,0)))*COS(RADIANS(90-VLOOKUP(C197,'Input - Center points'!$A$2:$F$996,5,0)))+SIN(RADIANS(90-VLOOKUP(B197,'Input - Center points'!$A$2:$F$996,5,0)))*SIN(RADIANS(90-VLOOKUP(C197,'Input - Center points'!$A$2:$F$996,5,0)))*COS(RADIANS(VLOOKUP(B197,'Input - Center points'!$A$2:$F$996,6,0)-VLOOKUP(C197,'Input - Center points'!$A$2:$F$996,6,0))))*6371,0)),"",ROUND(ACOS(COS(RADIANS(90-VLOOKUP(B197,'Input - Center points'!$A$2:$F$996,5,0)))*COS(RADIANS(90-VLOOKUP(C197,'Input - Center points'!$A$2:$F$996,5,0)))+SIN(RADIANS(90-VLOOKUP(B197,'Input - Center points'!$A$2:$F$996,5,0)))*SIN(RADIANS(90-VLOOKUP(C197,'Input - Center points'!$A$2:$F$996,5,0)))*COS(RADIANS(VLOOKUP(B197,'Input - Center points'!$A$2:$F$996,6,0)-VLOOKUP(C197,'Input - Center points'!$A$2:$F$996,6,0))))*6371,0))</f>
        <v>502</v>
      </c>
      <c r="E197" s="19" t="str">
        <f>if(isna(if(vlookup(A197,'Input - Config'!$A$3:$D$1006,4,0)="Yes","Subsea",if(D197&gt;'Input - Config'!$H$10,"HVDC","HVAC"))),"",if(vlookup(A197,'Input - Config'!$A$3:$D$1006,4,0)="Yes","Subsea",if(D197&gt;'Input - Config'!$H$10,"HVDC","HVAC")))</f>
        <v>HVDC</v>
      </c>
      <c r="F197" s="19">
        <f>iferror((hlookup(E197,'Input - Config'!$H$2:$J$7,2,0)*D197)+(hlookup(E197,'Input - Config'!$H$2:$J$7,3,0)*2),"")</f>
        <v>416884.6</v>
      </c>
      <c r="G197" s="19">
        <f>if(isna(hlookup(E197,'Input - Config'!$H$2:$J$7,6,0)*'Input - Config'!$H$9%*F197+F197),"",hlookup(E197,'Input - Config'!$H$2:$J$7,6,0)*'Input - Config'!$H$9%*F197+F197)</f>
        <v>1000523.04</v>
      </c>
      <c r="H197" s="19">
        <f>if(isna(ROUND((hlookup(E197,'Input - Config'!$H$2:$J$7,4,0)/10000*D197)+(hlookup(E197,'Input - Config'!$H$2:$J$7,5,0)/100),3)),"",ROUND((hlookup(E197,'Input - Config'!$H$2:$J$7,4,0)/10000*D197)+(hlookup(E197,'Input - Config'!$H$2:$J$7,5,0)/100),3))</f>
        <v>0.031</v>
      </c>
    </row>
    <row r="198">
      <c r="A198" s="53" t="str">
        <f>'Input - Config'!A199</f>
        <v>TRNCHNGACHNXI</v>
      </c>
      <c r="B198" s="19" t="str">
        <f>if(isna(vlookup(A198,'Input - Config'!$A$3:$C$1006,2,0)),"",vlookup(A198,'Input - Config'!$A$3:$C$1006,2,0))</f>
        <v>CHNGA</v>
      </c>
      <c r="C198" s="19" t="str">
        <f>if(isna(vlookup(A198,'Input - Config'!$A$3:$C$1006,3,0)),"",vlookup(A198,'Input - Config'!$A$3:$C$1006,3,0))</f>
        <v>CHNXI</v>
      </c>
      <c r="D198" s="42">
        <f>if(isna(ROUND(ACOS(COS(RADIANS(90-VLOOKUP(B198,'Input - Center points'!$A$2:$F$996,5,0)))*COS(RADIANS(90-VLOOKUP(C198,'Input - Center points'!$A$2:$F$996,5,0)))+SIN(RADIANS(90-VLOOKUP(B198,'Input - Center points'!$A$2:$F$996,5,0)))*SIN(RADIANS(90-VLOOKUP(C198,'Input - Center points'!$A$2:$F$996,5,0)))*COS(RADIANS(VLOOKUP(B198,'Input - Center points'!$A$2:$F$996,6,0)-VLOOKUP(C198,'Input - Center points'!$A$2:$F$996,6,0))))*6371,0)),"",ROUND(ACOS(COS(RADIANS(90-VLOOKUP(B198,'Input - Center points'!$A$2:$F$996,5,0)))*COS(RADIANS(90-VLOOKUP(C198,'Input - Center points'!$A$2:$F$996,5,0)))+SIN(RADIANS(90-VLOOKUP(B198,'Input - Center points'!$A$2:$F$996,5,0)))*SIN(RADIANS(90-VLOOKUP(C198,'Input - Center points'!$A$2:$F$996,5,0)))*COS(RADIANS(VLOOKUP(B198,'Input - Center points'!$A$2:$F$996,6,0)-VLOOKUP(C198,'Input - Center points'!$A$2:$F$996,6,0))))*6371,0))</f>
        <v>1626</v>
      </c>
      <c r="E198" s="19" t="str">
        <f>if(isna(if(vlookup(A198,'Input - Config'!$A$3:$D$1006,4,0)="Yes","Subsea",if(D198&gt;'Input - Config'!$H$10,"HVDC","HVAC"))),"",if(vlookup(A198,'Input - Config'!$A$3:$D$1006,4,0)="Yes","Subsea",if(D198&gt;'Input - Config'!$H$10,"HVDC","HVAC")))</f>
        <v>HVDC</v>
      </c>
      <c r="F198" s="19">
        <f>iferror((hlookup(E198,'Input - Config'!$H$2:$J$7,2,0)*D198)+(hlookup(E198,'Input - Config'!$H$2:$J$7,3,0)*2),"")</f>
        <v>684171.8</v>
      </c>
      <c r="G198" s="19">
        <f>if(isna(hlookup(E198,'Input - Config'!$H$2:$J$7,6,0)*'Input - Config'!$H$9%*F198+F198),"",hlookup(E198,'Input - Config'!$H$2:$J$7,6,0)*'Input - Config'!$H$9%*F198+F198)</f>
        <v>1642012.32</v>
      </c>
      <c r="H198" s="19">
        <f>if(isna(ROUND((hlookup(E198,'Input - Config'!$H$2:$J$7,4,0)/10000*D198)+(hlookup(E198,'Input - Config'!$H$2:$J$7,5,0)/100),3)),"",ROUND((hlookup(E198,'Input - Config'!$H$2:$J$7,4,0)/10000*D198)+(hlookup(E198,'Input - Config'!$H$2:$J$7,5,0)/100),3))</f>
        <v>0.07</v>
      </c>
    </row>
    <row r="199">
      <c r="A199" s="53" t="str">
        <f>'Input - Config'!A200</f>
        <v>TRNCHNGAMNGXX</v>
      </c>
      <c r="B199" s="19" t="str">
        <f>if(isna(vlookup(A199,'Input - Config'!$A$3:$C$1006,2,0)),"",vlookup(A199,'Input - Config'!$A$3:$C$1006,2,0))</f>
        <v>CHNGA</v>
      </c>
      <c r="C199" s="19" t="str">
        <f>if(isna(vlookup(A199,'Input - Config'!$A$3:$C$1006,3,0)),"",vlookup(A199,'Input - Config'!$A$3:$C$1006,3,0))</f>
        <v>MNG</v>
      </c>
      <c r="D199" s="42">
        <f>if(isna(ROUND(ACOS(COS(RADIANS(90-VLOOKUP(B199,'Input - Center points'!$A$2:$F$996,5,0)))*COS(RADIANS(90-VLOOKUP(C199,'Input - Center points'!$A$2:$F$996,5,0)))+SIN(RADIANS(90-VLOOKUP(B199,'Input - Center points'!$A$2:$F$996,5,0)))*SIN(RADIANS(90-VLOOKUP(C199,'Input - Center points'!$A$2:$F$996,5,0)))*COS(RADIANS(VLOOKUP(B199,'Input - Center points'!$A$2:$F$996,6,0)-VLOOKUP(C199,'Input - Center points'!$A$2:$F$996,6,0))))*6371,0)),"",ROUND(ACOS(COS(RADIANS(90-VLOOKUP(B199,'Input - Center points'!$A$2:$F$996,5,0)))*COS(RADIANS(90-VLOOKUP(C199,'Input - Center points'!$A$2:$F$996,5,0)))+SIN(RADIANS(90-VLOOKUP(B199,'Input - Center points'!$A$2:$F$996,5,0)))*SIN(RADIANS(90-VLOOKUP(C199,'Input - Center points'!$A$2:$F$996,5,0)))*COS(RADIANS(VLOOKUP(B199,'Input - Center points'!$A$2:$F$996,6,0)-VLOOKUP(C199,'Input - Center points'!$A$2:$F$996,6,0))))*6371,0))</f>
        <v>1343</v>
      </c>
      <c r="E199" s="19" t="str">
        <f>if(isna(if(vlookup(A199,'Input - Config'!$A$3:$D$1006,4,0)="Yes","Subsea",if(D199&gt;'Input - Config'!$H$10,"HVDC","HVAC"))),"",if(vlookup(A199,'Input - Config'!$A$3:$D$1006,4,0)="Yes","Subsea",if(D199&gt;'Input - Config'!$H$10,"HVDC","HVAC")))</f>
        <v>HVDC</v>
      </c>
      <c r="F199" s="19">
        <f>iferror((hlookup(E199,'Input - Config'!$H$2:$J$7,2,0)*D199)+(hlookup(E199,'Input - Config'!$H$2:$J$7,3,0)*2),"")</f>
        <v>616874.4</v>
      </c>
      <c r="G199" s="19">
        <f>if(isna(hlookup(E199,'Input - Config'!$H$2:$J$7,6,0)*'Input - Config'!$H$9%*F199+F199),"",hlookup(E199,'Input - Config'!$H$2:$J$7,6,0)*'Input - Config'!$H$9%*F199+F199)</f>
        <v>1480498.56</v>
      </c>
      <c r="H199" s="19">
        <f>if(isna(ROUND((hlookup(E199,'Input - Config'!$H$2:$J$7,4,0)/10000*D199)+(hlookup(E199,'Input - Config'!$H$2:$J$7,5,0)/100),3)),"",ROUND((hlookup(E199,'Input - Config'!$H$2:$J$7,4,0)/10000*D199)+(hlookup(E199,'Input - Config'!$H$2:$J$7,5,0)/100),3))</f>
        <v>0.06</v>
      </c>
    </row>
    <row r="200">
      <c r="A200" s="53" t="str">
        <f>'Input - Config'!A201</f>
        <v>TRNCHNGDCHNGX</v>
      </c>
      <c r="B200" s="19" t="str">
        <f>if(isna(vlookup(A200,'Input - Config'!$A$3:$C$1006,2,0)),"",vlookup(A200,'Input - Config'!$A$3:$C$1006,2,0))</f>
        <v>CHNGD</v>
      </c>
      <c r="C200" s="19" t="str">
        <f>if(isna(vlookup(A200,'Input - Config'!$A$3:$C$1006,3,0)),"",vlookup(A200,'Input - Config'!$A$3:$C$1006,3,0))</f>
        <v>CHNGX</v>
      </c>
      <c r="D200" s="42">
        <f>if(isna(ROUND(ACOS(COS(RADIANS(90-VLOOKUP(B200,'Input - Center points'!$A$2:$F$996,5,0)))*COS(RADIANS(90-VLOOKUP(C200,'Input - Center points'!$A$2:$F$996,5,0)))+SIN(RADIANS(90-VLOOKUP(B200,'Input - Center points'!$A$2:$F$996,5,0)))*SIN(RADIANS(90-VLOOKUP(C200,'Input - Center points'!$A$2:$F$996,5,0)))*COS(RADIANS(VLOOKUP(B200,'Input - Center points'!$A$2:$F$996,6,0)-VLOOKUP(C200,'Input - Center points'!$A$2:$F$996,6,0))))*6371,0)),"",ROUND(ACOS(COS(RADIANS(90-VLOOKUP(B200,'Input - Center points'!$A$2:$F$996,5,0)))*COS(RADIANS(90-VLOOKUP(C200,'Input - Center points'!$A$2:$F$996,5,0)))+SIN(RADIANS(90-VLOOKUP(B200,'Input - Center points'!$A$2:$F$996,5,0)))*SIN(RADIANS(90-VLOOKUP(C200,'Input - Center points'!$A$2:$F$996,5,0)))*COS(RADIANS(VLOOKUP(B200,'Input - Center points'!$A$2:$F$996,6,0)-VLOOKUP(C200,'Input - Center points'!$A$2:$F$996,6,0))))*6371,0))</f>
        <v>507</v>
      </c>
      <c r="E200" s="19" t="str">
        <f>if(isna(if(vlookup(A200,'Input - Config'!$A$3:$D$1006,4,0)="Yes","Subsea",if(D200&gt;'Input - Config'!$H$10,"HVDC","HVAC"))),"",if(vlookup(A200,'Input - Config'!$A$3:$D$1006,4,0)="Yes","Subsea",if(D200&gt;'Input - Config'!$H$10,"HVDC","HVAC")))</f>
        <v>HVDC</v>
      </c>
      <c r="F200" s="19">
        <f>iferror((hlookup(E200,'Input - Config'!$H$2:$J$7,2,0)*D200)+(hlookup(E200,'Input - Config'!$H$2:$J$7,3,0)*2),"")</f>
        <v>418073.6</v>
      </c>
      <c r="G200" s="19">
        <f>if(isna(hlookup(E200,'Input - Config'!$H$2:$J$7,6,0)*'Input - Config'!$H$9%*F200+F200),"",hlookup(E200,'Input - Config'!$H$2:$J$7,6,0)*'Input - Config'!$H$9%*F200+F200)</f>
        <v>1003376.64</v>
      </c>
      <c r="H200" s="19">
        <f>if(isna(ROUND((hlookup(E200,'Input - Config'!$H$2:$J$7,4,0)/10000*D200)+(hlookup(E200,'Input - Config'!$H$2:$J$7,5,0)/100),3)),"",ROUND((hlookup(E200,'Input - Config'!$H$2:$J$7,4,0)/10000*D200)+(hlookup(E200,'Input - Config'!$H$2:$J$7,5,0)/100),3))</f>
        <v>0.031</v>
      </c>
    </row>
    <row r="201">
      <c r="A201" s="53" t="str">
        <f>'Input - Config'!A202</f>
        <v>TRNCHNGDCHNHA</v>
      </c>
      <c r="B201" s="19" t="str">
        <f>if(isna(vlookup(A201,'Input - Config'!$A$3:$C$1006,2,0)),"",vlookup(A201,'Input - Config'!$A$3:$C$1006,2,0))</f>
        <v>CHNGD</v>
      </c>
      <c r="C201" s="19" t="str">
        <f>if(isna(vlookup(A201,'Input - Config'!$A$3:$C$1006,3,0)),"",vlookup(A201,'Input - Config'!$A$3:$C$1006,3,0))</f>
        <v>CHNHA</v>
      </c>
      <c r="D201" s="42">
        <f>if(isna(ROUND(ACOS(COS(RADIANS(90-VLOOKUP(B201,'Input - Center points'!$A$2:$F$996,5,0)))*COS(RADIANS(90-VLOOKUP(C201,'Input - Center points'!$A$2:$F$996,5,0)))+SIN(RADIANS(90-VLOOKUP(B201,'Input - Center points'!$A$2:$F$996,5,0)))*SIN(RADIANS(90-VLOOKUP(C201,'Input - Center points'!$A$2:$F$996,5,0)))*COS(RADIANS(VLOOKUP(B201,'Input - Center points'!$A$2:$F$996,6,0)-VLOOKUP(C201,'Input - Center points'!$A$2:$F$996,6,0))))*6371,0)),"",ROUND(ACOS(COS(RADIANS(90-VLOOKUP(B201,'Input - Center points'!$A$2:$F$996,5,0)))*COS(RADIANS(90-VLOOKUP(C201,'Input - Center points'!$A$2:$F$996,5,0)))+SIN(RADIANS(90-VLOOKUP(B201,'Input - Center points'!$A$2:$F$996,5,0)))*SIN(RADIANS(90-VLOOKUP(C201,'Input - Center points'!$A$2:$F$996,5,0)))*COS(RADIANS(VLOOKUP(B201,'Input - Center points'!$A$2:$F$996,6,0)-VLOOKUP(C201,'Input - Center points'!$A$2:$F$996,6,0))))*6371,0))</f>
        <v>460</v>
      </c>
      <c r="E201" s="19" t="str">
        <f>if(isna(if(vlookup(A201,'Input - Config'!$A$3:$D$1006,4,0)="Yes","Subsea",if(D201&gt;'Input - Config'!$H$10,"HVDC","HVAC"))),"",if(vlookup(A201,'Input - Config'!$A$3:$D$1006,4,0)="Yes","Subsea",if(D201&gt;'Input - Config'!$H$10,"HVDC","HVAC")))</f>
        <v>HVDC</v>
      </c>
      <c r="F201" s="19">
        <f>iferror((hlookup(E201,'Input - Config'!$H$2:$J$7,2,0)*D201)+(hlookup(E201,'Input - Config'!$H$2:$J$7,3,0)*2),"")</f>
        <v>406897</v>
      </c>
      <c r="G201" s="19">
        <f>if(isna(hlookup(E201,'Input - Config'!$H$2:$J$7,6,0)*'Input - Config'!$H$9%*F201+F201),"",hlookup(E201,'Input - Config'!$H$2:$J$7,6,0)*'Input - Config'!$H$9%*F201+F201)</f>
        <v>976552.8</v>
      </c>
      <c r="H201" s="19">
        <f>if(isna(ROUND((hlookup(E201,'Input - Config'!$H$2:$J$7,4,0)/10000*D201)+(hlookup(E201,'Input - Config'!$H$2:$J$7,5,0)/100),3)),"",ROUND((hlookup(E201,'Input - Config'!$H$2:$J$7,4,0)/10000*D201)+(hlookup(E201,'Input - Config'!$H$2:$J$7,5,0)/100),3))</f>
        <v>0.029</v>
      </c>
    </row>
    <row r="202">
      <c r="A202" s="53" t="str">
        <f>'Input - Config'!A203</f>
        <v>TRNCHNGDCHNHK</v>
      </c>
      <c r="B202" s="19" t="str">
        <f>if(isna(vlookup(A202,'Input - Config'!$A$3:$C$1006,2,0)),"",vlookup(A202,'Input - Config'!$A$3:$C$1006,2,0))</f>
        <v>CHNGD</v>
      </c>
      <c r="C202" s="19" t="str">
        <f>if(isna(vlookup(A202,'Input - Config'!$A$3:$C$1006,3,0)),"",vlookup(A202,'Input - Config'!$A$3:$C$1006,3,0))</f>
        <v>CHNHK</v>
      </c>
      <c r="D202" s="42">
        <f>if(isna(ROUND(ACOS(COS(RADIANS(90-VLOOKUP(B202,'Input - Center points'!$A$2:$F$996,5,0)))*COS(RADIANS(90-VLOOKUP(C202,'Input - Center points'!$A$2:$F$996,5,0)))+SIN(RADIANS(90-VLOOKUP(B202,'Input - Center points'!$A$2:$F$996,5,0)))*SIN(RADIANS(90-VLOOKUP(C202,'Input - Center points'!$A$2:$F$996,5,0)))*COS(RADIANS(VLOOKUP(B202,'Input - Center points'!$A$2:$F$996,6,0)-VLOOKUP(C202,'Input - Center points'!$A$2:$F$996,6,0))))*6371,0)),"",ROUND(ACOS(COS(RADIANS(90-VLOOKUP(B202,'Input - Center points'!$A$2:$F$996,5,0)))*COS(RADIANS(90-VLOOKUP(C202,'Input - Center points'!$A$2:$F$996,5,0)))+SIN(RADIANS(90-VLOOKUP(B202,'Input - Center points'!$A$2:$F$996,5,0)))*SIN(RADIANS(90-VLOOKUP(C202,'Input - Center points'!$A$2:$F$996,5,0)))*COS(RADIANS(VLOOKUP(B202,'Input - Center points'!$A$2:$F$996,6,0)-VLOOKUP(C202,'Input - Center points'!$A$2:$F$996,6,0))))*6371,0))</f>
        <v>133</v>
      </c>
      <c r="E202" s="19" t="str">
        <f>if(isna(if(vlookup(A202,'Input - Config'!$A$3:$D$1006,4,0)="Yes","Subsea",if(D202&gt;'Input - Config'!$H$10,"HVDC","HVAC"))),"",if(vlookup(A202,'Input - Config'!$A$3:$D$1006,4,0)="Yes","Subsea",if(D202&gt;'Input - Config'!$H$10,"HVDC","HVAC")))</f>
        <v>HVAC</v>
      </c>
      <c r="F202" s="19">
        <f>iferror((hlookup(E202,'Input - Config'!$H$2:$J$7,2,0)*D202)+(hlookup(E202,'Input - Config'!$H$2:$J$7,3,0)*2),"")</f>
        <v>199059.8</v>
      </c>
      <c r="G202" s="19">
        <f>if(isna(hlookup(E202,'Input - Config'!$H$2:$J$7,6,0)*'Input - Config'!$H$9%*F202+F202),"",hlookup(E202,'Input - Config'!$H$2:$J$7,6,0)*'Input - Config'!$H$9%*F202+F202)</f>
        <v>477743.52</v>
      </c>
      <c r="H202" s="19">
        <f>if(isna(ROUND((hlookup(E202,'Input - Config'!$H$2:$J$7,4,0)/10000*D202)+(hlookup(E202,'Input - Config'!$H$2:$J$7,5,0)/100),3)),"",ROUND((hlookup(E202,'Input - Config'!$H$2:$J$7,4,0)/10000*D202)+(hlookup(E202,'Input - Config'!$H$2:$J$7,5,0)/100),3))</f>
        <v>0.009</v>
      </c>
    </row>
    <row r="203">
      <c r="A203" s="53" t="str">
        <f>'Input - Config'!A204</f>
        <v>TRNCHNGDCHNHN</v>
      </c>
      <c r="B203" s="19" t="str">
        <f>if(isna(vlookup(A203,'Input - Config'!$A$3:$C$1006,2,0)),"",vlookup(A203,'Input - Config'!$A$3:$C$1006,2,0))</f>
        <v>CHNGD</v>
      </c>
      <c r="C203" s="19" t="str">
        <f>if(isna(vlookup(A203,'Input - Config'!$A$3:$C$1006,3,0)),"",vlookup(A203,'Input - Config'!$A$3:$C$1006,3,0))</f>
        <v>CHNHN</v>
      </c>
      <c r="D203" s="42">
        <f>if(isna(ROUND(ACOS(COS(RADIANS(90-VLOOKUP(B203,'Input - Center points'!$A$2:$F$996,5,0)))*COS(RADIANS(90-VLOOKUP(C203,'Input - Center points'!$A$2:$F$996,5,0)))+SIN(RADIANS(90-VLOOKUP(B203,'Input - Center points'!$A$2:$F$996,5,0)))*SIN(RADIANS(90-VLOOKUP(C203,'Input - Center points'!$A$2:$F$996,5,0)))*COS(RADIANS(VLOOKUP(B203,'Input - Center points'!$A$2:$F$996,6,0)-VLOOKUP(C203,'Input - Center points'!$A$2:$F$996,6,0))))*6371,0)),"",ROUND(ACOS(COS(RADIANS(90-VLOOKUP(B203,'Input - Center points'!$A$2:$F$996,5,0)))*COS(RADIANS(90-VLOOKUP(C203,'Input - Center points'!$A$2:$F$996,5,0)))+SIN(RADIANS(90-VLOOKUP(B203,'Input - Center points'!$A$2:$F$996,5,0)))*SIN(RADIANS(90-VLOOKUP(C203,'Input - Center points'!$A$2:$F$996,5,0)))*COS(RADIANS(VLOOKUP(B203,'Input - Center points'!$A$2:$F$996,6,0)-VLOOKUP(C203,'Input - Center points'!$A$2:$F$996,6,0))))*6371,0))</f>
        <v>564</v>
      </c>
      <c r="E203" s="19" t="str">
        <f>if(isna(if(vlookup(A203,'Input - Config'!$A$3:$D$1006,4,0)="Yes","Subsea",if(D203&gt;'Input - Config'!$H$10,"HVDC","HVAC"))),"",if(vlookup(A203,'Input - Config'!$A$3:$D$1006,4,0)="Yes","Subsea",if(D203&gt;'Input - Config'!$H$10,"HVDC","HVAC")))</f>
        <v>HVDC</v>
      </c>
      <c r="F203" s="19">
        <f>iferror((hlookup(E203,'Input - Config'!$H$2:$J$7,2,0)*D203)+(hlookup(E203,'Input - Config'!$H$2:$J$7,3,0)*2),"")</f>
        <v>431628.2</v>
      </c>
      <c r="G203" s="19">
        <f>if(isna(hlookup(E203,'Input - Config'!$H$2:$J$7,6,0)*'Input - Config'!$H$9%*F203+F203),"",hlookup(E203,'Input - Config'!$H$2:$J$7,6,0)*'Input - Config'!$H$9%*F203+F203)</f>
        <v>1035907.68</v>
      </c>
      <c r="H203" s="19">
        <f>if(isna(ROUND((hlookup(E203,'Input - Config'!$H$2:$J$7,4,0)/10000*D203)+(hlookup(E203,'Input - Config'!$H$2:$J$7,5,0)/100),3)),"",ROUND((hlookup(E203,'Input - Config'!$H$2:$J$7,4,0)/10000*D203)+(hlookup(E203,'Input - Config'!$H$2:$J$7,5,0)/100),3))</f>
        <v>0.033</v>
      </c>
    </row>
    <row r="204">
      <c r="A204" s="53" t="str">
        <f>'Input - Config'!A205</f>
        <v>TRNCHNGDCHNJX</v>
      </c>
      <c r="B204" s="19" t="str">
        <f>if(isna(vlookup(A204,'Input - Config'!$A$3:$C$1006,2,0)),"",vlookup(A204,'Input - Config'!$A$3:$C$1006,2,0))</f>
        <v>CHNGD</v>
      </c>
      <c r="C204" s="19" t="str">
        <f>if(isna(vlookup(A204,'Input - Config'!$A$3:$C$1006,3,0)),"",vlookup(A204,'Input - Config'!$A$3:$C$1006,3,0))</f>
        <v>CHNJX</v>
      </c>
      <c r="D204" s="42">
        <f>if(isna(ROUND(ACOS(COS(RADIANS(90-VLOOKUP(B204,'Input - Center points'!$A$2:$F$996,5,0)))*COS(RADIANS(90-VLOOKUP(C204,'Input - Center points'!$A$2:$F$996,5,0)))+SIN(RADIANS(90-VLOOKUP(B204,'Input - Center points'!$A$2:$F$996,5,0)))*SIN(RADIANS(90-VLOOKUP(C204,'Input - Center points'!$A$2:$F$996,5,0)))*COS(RADIANS(VLOOKUP(B204,'Input - Center points'!$A$2:$F$996,6,0)-VLOOKUP(C204,'Input - Center points'!$A$2:$F$996,6,0))))*6371,0)),"",ROUND(ACOS(COS(RADIANS(90-VLOOKUP(B204,'Input - Center points'!$A$2:$F$996,5,0)))*COS(RADIANS(90-VLOOKUP(C204,'Input - Center points'!$A$2:$F$996,5,0)))+SIN(RADIANS(90-VLOOKUP(B204,'Input - Center points'!$A$2:$F$996,5,0)))*SIN(RADIANS(90-VLOOKUP(C204,'Input - Center points'!$A$2:$F$996,5,0)))*COS(RADIANS(VLOOKUP(B204,'Input - Center points'!$A$2:$F$996,6,0)-VLOOKUP(C204,'Input - Center points'!$A$2:$F$996,6,0))))*6371,0))</f>
        <v>671</v>
      </c>
      <c r="E204" s="19" t="str">
        <f>if(isna(if(vlookup(A204,'Input - Config'!$A$3:$D$1006,4,0)="Yes","Subsea",if(D204&gt;'Input - Config'!$H$10,"HVDC","HVAC"))),"",if(vlookup(A204,'Input - Config'!$A$3:$D$1006,4,0)="Yes","Subsea",if(D204&gt;'Input - Config'!$H$10,"HVDC","HVAC")))</f>
        <v>HVDC</v>
      </c>
      <c r="F204" s="19">
        <f>iferror((hlookup(E204,'Input - Config'!$H$2:$J$7,2,0)*D204)+(hlookup(E204,'Input - Config'!$H$2:$J$7,3,0)*2),"")</f>
        <v>457072.8</v>
      </c>
      <c r="G204" s="19">
        <f>if(isna(hlookup(E204,'Input - Config'!$H$2:$J$7,6,0)*'Input - Config'!$H$9%*F204+F204),"",hlookup(E204,'Input - Config'!$H$2:$J$7,6,0)*'Input - Config'!$H$9%*F204+F204)</f>
        <v>1096974.72</v>
      </c>
      <c r="H204" s="19">
        <f>if(isna(ROUND((hlookup(E204,'Input - Config'!$H$2:$J$7,4,0)/10000*D204)+(hlookup(E204,'Input - Config'!$H$2:$J$7,5,0)/100),3)),"",ROUND((hlookup(E204,'Input - Config'!$H$2:$J$7,4,0)/10000*D204)+(hlookup(E204,'Input - Config'!$H$2:$J$7,5,0)/100),3))</f>
        <v>0.036</v>
      </c>
    </row>
    <row r="205">
      <c r="A205" s="53" t="str">
        <f>'Input - Config'!A206</f>
        <v>TRNCHNGDCHNMA</v>
      </c>
      <c r="B205" s="19" t="str">
        <f>if(isna(vlookup(A205,'Input - Config'!$A$3:$C$1006,2,0)),"",vlookup(A205,'Input - Config'!$A$3:$C$1006,2,0))</f>
        <v>CHNGD</v>
      </c>
      <c r="C205" s="19" t="str">
        <f>if(isna(vlookup(A205,'Input - Config'!$A$3:$C$1006,3,0)),"",vlookup(A205,'Input - Config'!$A$3:$C$1006,3,0))</f>
        <v>CHNMA</v>
      </c>
      <c r="D205" s="42">
        <f>if(isna(ROUND(ACOS(COS(RADIANS(90-VLOOKUP(B205,'Input - Center points'!$A$2:$F$996,5,0)))*COS(RADIANS(90-VLOOKUP(C205,'Input - Center points'!$A$2:$F$996,5,0)))+SIN(RADIANS(90-VLOOKUP(B205,'Input - Center points'!$A$2:$F$996,5,0)))*SIN(RADIANS(90-VLOOKUP(C205,'Input - Center points'!$A$2:$F$996,5,0)))*COS(RADIANS(VLOOKUP(B205,'Input - Center points'!$A$2:$F$996,6,0)-VLOOKUP(C205,'Input - Center points'!$A$2:$F$996,6,0))))*6371,0)),"",ROUND(ACOS(COS(RADIANS(90-VLOOKUP(B205,'Input - Center points'!$A$2:$F$996,5,0)))*COS(RADIANS(90-VLOOKUP(C205,'Input - Center points'!$A$2:$F$996,5,0)))+SIN(RADIANS(90-VLOOKUP(B205,'Input - Center points'!$A$2:$F$996,5,0)))*SIN(RADIANS(90-VLOOKUP(C205,'Input - Center points'!$A$2:$F$996,5,0)))*COS(RADIANS(VLOOKUP(B205,'Input - Center points'!$A$2:$F$996,6,0)-VLOOKUP(C205,'Input - Center points'!$A$2:$F$996,6,0))))*6371,0))</f>
        <v>107</v>
      </c>
      <c r="E205" s="19" t="str">
        <f>if(isna(if(vlookup(A205,'Input - Config'!$A$3:$D$1006,4,0)="Yes","Subsea",if(D205&gt;'Input - Config'!$H$10,"HVDC","HVAC"))),"",if(vlookup(A205,'Input - Config'!$A$3:$D$1006,4,0)="Yes","Subsea",if(D205&gt;'Input - Config'!$H$10,"HVDC","HVAC")))</f>
        <v>HVAC</v>
      </c>
      <c r="F205" s="19">
        <f>iferror((hlookup(E205,'Input - Config'!$H$2:$J$7,2,0)*D205)+(hlookup(E205,'Input - Config'!$H$2:$J$7,3,0)*2),"")</f>
        <v>178795.4</v>
      </c>
      <c r="G205" s="19">
        <f>if(isna(hlookup(E205,'Input - Config'!$H$2:$J$7,6,0)*'Input - Config'!$H$9%*F205+F205),"",hlookup(E205,'Input - Config'!$H$2:$J$7,6,0)*'Input - Config'!$H$9%*F205+F205)</f>
        <v>429108.96</v>
      </c>
      <c r="H205" s="19">
        <f>if(isna(ROUND((hlookup(E205,'Input - Config'!$H$2:$J$7,4,0)/10000*D205)+(hlookup(E205,'Input - Config'!$H$2:$J$7,5,0)/100),3)),"",ROUND((hlookup(E205,'Input - Config'!$H$2:$J$7,4,0)/10000*D205)+(hlookup(E205,'Input - Config'!$H$2:$J$7,5,0)/100),3))</f>
        <v>0.007</v>
      </c>
    </row>
    <row r="206">
      <c r="A206" s="53" t="str">
        <f>'Input - Config'!A207</f>
        <v>TRNCHNGDCHNSC</v>
      </c>
      <c r="B206" s="19" t="str">
        <f>if(isna(vlookup(A206,'Input - Config'!$A$3:$C$1006,2,0)),"",vlookup(A206,'Input - Config'!$A$3:$C$1006,2,0))</f>
        <v>CHNGD</v>
      </c>
      <c r="C206" s="19" t="str">
        <f>if(isna(vlookup(A206,'Input - Config'!$A$3:$C$1006,3,0)),"",vlookup(A206,'Input - Config'!$A$3:$C$1006,3,0))</f>
        <v>CHNSC</v>
      </c>
      <c r="D206" s="42">
        <f>if(isna(ROUND(ACOS(COS(RADIANS(90-VLOOKUP(B206,'Input - Center points'!$A$2:$F$996,5,0)))*COS(RADIANS(90-VLOOKUP(C206,'Input - Center points'!$A$2:$F$996,5,0)))+SIN(RADIANS(90-VLOOKUP(B206,'Input - Center points'!$A$2:$F$996,5,0)))*SIN(RADIANS(90-VLOOKUP(C206,'Input - Center points'!$A$2:$F$996,5,0)))*COS(RADIANS(VLOOKUP(B206,'Input - Center points'!$A$2:$F$996,6,0)-VLOOKUP(C206,'Input - Center points'!$A$2:$F$996,6,0))))*6371,0)),"",ROUND(ACOS(COS(RADIANS(90-VLOOKUP(B206,'Input - Center points'!$A$2:$F$996,5,0)))*COS(RADIANS(90-VLOOKUP(C206,'Input - Center points'!$A$2:$F$996,5,0)))+SIN(RADIANS(90-VLOOKUP(B206,'Input - Center points'!$A$2:$F$996,5,0)))*SIN(RADIANS(90-VLOOKUP(C206,'Input - Center points'!$A$2:$F$996,5,0)))*COS(RADIANS(VLOOKUP(B206,'Input - Center points'!$A$2:$F$996,6,0)-VLOOKUP(C206,'Input - Center points'!$A$2:$F$996,6,0))))*6371,0))</f>
        <v>1237</v>
      </c>
      <c r="E206" s="19" t="str">
        <f>if(isna(if(vlookup(A206,'Input - Config'!$A$3:$D$1006,4,0)="Yes","Subsea",if(D206&gt;'Input - Config'!$H$10,"HVDC","HVAC"))),"",if(vlookup(A206,'Input - Config'!$A$3:$D$1006,4,0)="Yes","Subsea",if(D206&gt;'Input - Config'!$H$10,"HVDC","HVAC")))</f>
        <v>HVDC</v>
      </c>
      <c r="F206" s="19">
        <f>iferror((hlookup(E206,'Input - Config'!$H$2:$J$7,2,0)*D206)+(hlookup(E206,'Input - Config'!$H$2:$J$7,3,0)*2),"")</f>
        <v>591667.6</v>
      </c>
      <c r="G206" s="19">
        <f>if(isna(hlookup(E206,'Input - Config'!$H$2:$J$7,6,0)*'Input - Config'!$H$9%*F206+F206),"",hlookup(E206,'Input - Config'!$H$2:$J$7,6,0)*'Input - Config'!$H$9%*F206+F206)</f>
        <v>1420002.24</v>
      </c>
      <c r="H206" s="19">
        <f>if(isna(ROUND((hlookup(E206,'Input - Config'!$H$2:$J$7,4,0)/10000*D206)+(hlookup(E206,'Input - Config'!$H$2:$J$7,5,0)/100),3)),"",ROUND((hlookup(E206,'Input - Config'!$H$2:$J$7,4,0)/10000*D206)+(hlookup(E206,'Input - Config'!$H$2:$J$7,5,0)/100),3))</f>
        <v>0.056</v>
      </c>
    </row>
    <row r="207">
      <c r="A207" s="53" t="str">
        <f>'Input - Config'!A208</f>
        <v>TRNCHNGDCHNYU</v>
      </c>
      <c r="B207" s="19" t="str">
        <f>if(isna(vlookup(A207,'Input - Config'!$A$3:$C$1006,2,0)),"",vlookup(A207,'Input - Config'!$A$3:$C$1006,2,0))</f>
        <v>CHNGD</v>
      </c>
      <c r="C207" s="19" t="str">
        <f>if(isna(vlookup(A207,'Input - Config'!$A$3:$C$1006,3,0)),"",vlookup(A207,'Input - Config'!$A$3:$C$1006,3,0))</f>
        <v>CHNYU</v>
      </c>
      <c r="D207" s="42">
        <f>if(isna(ROUND(ACOS(COS(RADIANS(90-VLOOKUP(B207,'Input - Center points'!$A$2:$F$996,5,0)))*COS(RADIANS(90-VLOOKUP(C207,'Input - Center points'!$A$2:$F$996,5,0)))+SIN(RADIANS(90-VLOOKUP(B207,'Input - Center points'!$A$2:$F$996,5,0)))*SIN(RADIANS(90-VLOOKUP(C207,'Input - Center points'!$A$2:$F$996,5,0)))*COS(RADIANS(VLOOKUP(B207,'Input - Center points'!$A$2:$F$996,6,0)-VLOOKUP(C207,'Input - Center points'!$A$2:$F$996,6,0))))*6371,0)),"",ROUND(ACOS(COS(RADIANS(90-VLOOKUP(B207,'Input - Center points'!$A$2:$F$996,5,0)))*COS(RADIANS(90-VLOOKUP(C207,'Input - Center points'!$A$2:$F$996,5,0)))+SIN(RADIANS(90-VLOOKUP(B207,'Input - Center points'!$A$2:$F$996,5,0)))*SIN(RADIANS(90-VLOOKUP(C207,'Input - Center points'!$A$2:$F$996,5,0)))*COS(RADIANS(VLOOKUP(B207,'Input - Center points'!$A$2:$F$996,6,0)-VLOOKUP(C207,'Input - Center points'!$A$2:$F$996,6,0))))*6371,0))</f>
        <v>1092</v>
      </c>
      <c r="E207" s="19" t="str">
        <f>if(isna(if(vlookup(A207,'Input - Config'!$A$3:$D$1006,4,0)="Yes","Subsea",if(D207&gt;'Input - Config'!$H$10,"HVDC","HVAC"))),"",if(vlookup(A207,'Input - Config'!$A$3:$D$1006,4,0)="Yes","Subsea",if(D207&gt;'Input - Config'!$H$10,"HVDC","HVAC")))</f>
        <v>HVDC</v>
      </c>
      <c r="F207" s="19">
        <f>iferror((hlookup(E207,'Input - Config'!$H$2:$J$7,2,0)*D207)+(hlookup(E207,'Input - Config'!$H$2:$J$7,3,0)*2),"")</f>
        <v>557186.6</v>
      </c>
      <c r="G207" s="19">
        <f>if(isna(hlookup(E207,'Input - Config'!$H$2:$J$7,6,0)*'Input - Config'!$H$9%*F207+F207),"",hlookup(E207,'Input - Config'!$H$2:$J$7,6,0)*'Input - Config'!$H$9%*F207+F207)</f>
        <v>1337247.84</v>
      </c>
      <c r="H207" s="19">
        <f>if(isna(ROUND((hlookup(E207,'Input - Config'!$H$2:$J$7,4,0)/10000*D207)+(hlookup(E207,'Input - Config'!$H$2:$J$7,5,0)/100),3)),"",ROUND((hlookup(E207,'Input - Config'!$H$2:$J$7,4,0)/10000*D207)+(hlookup(E207,'Input - Config'!$H$2:$J$7,5,0)/100),3))</f>
        <v>0.051</v>
      </c>
    </row>
    <row r="208">
      <c r="A208" s="53" t="str">
        <f>'Input - Config'!A209</f>
        <v>TRNCHNGUCHNGX</v>
      </c>
      <c r="B208" s="19" t="str">
        <f>if(isna(vlookup(A208,'Input - Config'!$A$3:$C$1006,2,0)),"",vlookup(A208,'Input - Config'!$A$3:$C$1006,2,0))</f>
        <v>CHNGU</v>
      </c>
      <c r="C208" s="19" t="str">
        <f>if(isna(vlookup(A208,'Input - Config'!$A$3:$C$1006,3,0)),"",vlookup(A208,'Input - Config'!$A$3:$C$1006,3,0))</f>
        <v>CHNGX</v>
      </c>
      <c r="D208" s="42">
        <f>if(isna(ROUND(ACOS(COS(RADIANS(90-VLOOKUP(B208,'Input - Center points'!$A$2:$F$996,5,0)))*COS(RADIANS(90-VLOOKUP(C208,'Input - Center points'!$A$2:$F$996,5,0)))+SIN(RADIANS(90-VLOOKUP(B208,'Input - Center points'!$A$2:$F$996,5,0)))*SIN(RADIANS(90-VLOOKUP(C208,'Input - Center points'!$A$2:$F$996,5,0)))*COS(RADIANS(VLOOKUP(B208,'Input - Center points'!$A$2:$F$996,6,0)-VLOOKUP(C208,'Input - Center points'!$A$2:$F$996,6,0))))*6371,0)),"",ROUND(ACOS(COS(RADIANS(90-VLOOKUP(B208,'Input - Center points'!$A$2:$F$996,5,0)))*COS(RADIANS(90-VLOOKUP(C208,'Input - Center points'!$A$2:$F$996,5,0)))+SIN(RADIANS(90-VLOOKUP(B208,'Input - Center points'!$A$2:$F$996,5,0)))*SIN(RADIANS(90-VLOOKUP(C208,'Input - Center points'!$A$2:$F$996,5,0)))*COS(RADIANS(VLOOKUP(B208,'Input - Center points'!$A$2:$F$996,6,0)-VLOOKUP(C208,'Input - Center points'!$A$2:$F$996,6,0))))*6371,0))</f>
        <v>449</v>
      </c>
      <c r="E208" s="19" t="str">
        <f>if(isna(if(vlookup(A208,'Input - Config'!$A$3:$D$1006,4,0)="Yes","Subsea",if(D208&gt;'Input - Config'!$H$10,"HVDC","HVAC"))),"",if(vlookup(A208,'Input - Config'!$A$3:$D$1006,4,0)="Yes","Subsea",if(D208&gt;'Input - Config'!$H$10,"HVDC","HVAC")))</f>
        <v>HVDC</v>
      </c>
      <c r="F208" s="19">
        <f>iferror((hlookup(E208,'Input - Config'!$H$2:$J$7,2,0)*D208)+(hlookup(E208,'Input - Config'!$H$2:$J$7,3,0)*2),"")</f>
        <v>404281.2</v>
      </c>
      <c r="G208" s="19">
        <f>if(isna(hlookup(E208,'Input - Config'!$H$2:$J$7,6,0)*'Input - Config'!$H$9%*F208+F208),"",hlookup(E208,'Input - Config'!$H$2:$J$7,6,0)*'Input - Config'!$H$9%*F208+F208)</f>
        <v>970274.88</v>
      </c>
      <c r="H208" s="19">
        <f>if(isna(ROUND((hlookup(E208,'Input - Config'!$H$2:$J$7,4,0)/10000*D208)+(hlookup(E208,'Input - Config'!$H$2:$J$7,5,0)/100),3)),"",ROUND((hlookup(E208,'Input - Config'!$H$2:$J$7,4,0)/10000*D208)+(hlookup(E208,'Input - Config'!$H$2:$J$7,5,0)/100),3))</f>
        <v>0.029</v>
      </c>
    </row>
    <row r="209">
      <c r="A209" s="53" t="str">
        <f>'Input - Config'!A210</f>
        <v>TRNCHNGUCHNHN</v>
      </c>
      <c r="B209" s="19" t="str">
        <f>if(isna(vlookup(A209,'Input - Config'!$A$3:$C$1006,2,0)),"",vlookup(A209,'Input - Config'!$A$3:$C$1006,2,0))</f>
        <v>CHNGU</v>
      </c>
      <c r="C209" s="19" t="str">
        <f>if(isna(vlookup(A209,'Input - Config'!$A$3:$C$1006,3,0)),"",vlookup(A209,'Input - Config'!$A$3:$C$1006,3,0))</f>
        <v>CHNHN</v>
      </c>
      <c r="D209" s="42">
        <f>if(isna(ROUND(ACOS(COS(RADIANS(90-VLOOKUP(B209,'Input - Center points'!$A$2:$F$996,5,0)))*COS(RADIANS(90-VLOOKUP(C209,'Input - Center points'!$A$2:$F$996,5,0)))+SIN(RADIANS(90-VLOOKUP(B209,'Input - Center points'!$A$2:$F$996,5,0)))*SIN(RADIANS(90-VLOOKUP(C209,'Input - Center points'!$A$2:$F$996,5,0)))*COS(RADIANS(VLOOKUP(B209,'Input - Center points'!$A$2:$F$996,6,0)-VLOOKUP(C209,'Input - Center points'!$A$2:$F$996,6,0))))*6371,0)),"",ROUND(ACOS(COS(RADIANS(90-VLOOKUP(B209,'Input - Center points'!$A$2:$F$996,5,0)))*COS(RADIANS(90-VLOOKUP(C209,'Input - Center points'!$A$2:$F$996,5,0)))+SIN(RADIANS(90-VLOOKUP(B209,'Input - Center points'!$A$2:$F$996,5,0)))*SIN(RADIANS(90-VLOOKUP(C209,'Input - Center points'!$A$2:$F$996,5,0)))*COS(RADIANS(VLOOKUP(B209,'Input - Center points'!$A$2:$F$996,6,0)-VLOOKUP(C209,'Input - Center points'!$A$2:$F$996,6,0))))*6371,0))</f>
        <v>644</v>
      </c>
      <c r="E209" s="19" t="str">
        <f>if(isna(if(vlookup(A209,'Input - Config'!$A$3:$D$1006,4,0)="Yes","Subsea",if(D209&gt;'Input - Config'!$H$10,"HVDC","HVAC"))),"",if(vlookup(A209,'Input - Config'!$A$3:$D$1006,4,0)="Yes","Subsea",if(D209&gt;'Input - Config'!$H$10,"HVDC","HVAC")))</f>
        <v>HVDC</v>
      </c>
      <c r="F209" s="19">
        <f>iferror((hlookup(E209,'Input - Config'!$H$2:$J$7,2,0)*D209)+(hlookup(E209,'Input - Config'!$H$2:$J$7,3,0)*2),"")</f>
        <v>450652.2</v>
      </c>
      <c r="G209" s="19">
        <f>if(isna(hlookup(E209,'Input - Config'!$H$2:$J$7,6,0)*'Input - Config'!$H$9%*F209+F209),"",hlookup(E209,'Input - Config'!$H$2:$J$7,6,0)*'Input - Config'!$H$9%*F209+F209)</f>
        <v>1081565.28</v>
      </c>
      <c r="H209" s="19">
        <f>if(isna(ROUND((hlookup(E209,'Input - Config'!$H$2:$J$7,4,0)/10000*D209)+(hlookup(E209,'Input - Config'!$H$2:$J$7,5,0)/100),3)),"",ROUND((hlookup(E209,'Input - Config'!$H$2:$J$7,4,0)/10000*D209)+(hlookup(E209,'Input - Config'!$H$2:$J$7,5,0)/100),3))</f>
        <v>0.036</v>
      </c>
    </row>
    <row r="210">
      <c r="A210" s="53" t="str">
        <f>'Input - Config'!A211</f>
        <v>TRNCHNGUCHNJS</v>
      </c>
      <c r="B210" s="19" t="str">
        <f>if(isna(vlookup(A210,'Input - Config'!$A$3:$C$1006,2,0)),"",vlookup(A210,'Input - Config'!$A$3:$C$1006,2,0))</f>
        <v>CHNGU</v>
      </c>
      <c r="C210" s="19" t="str">
        <f>if(isna(vlookup(A210,'Input - Config'!$A$3:$C$1006,3,0)),"",vlookup(A210,'Input - Config'!$A$3:$C$1006,3,0))</f>
        <v>CHNJS</v>
      </c>
      <c r="D210" s="42">
        <f>if(isna(ROUND(ACOS(COS(RADIANS(90-VLOOKUP(B210,'Input - Center points'!$A$2:$F$996,5,0)))*COS(RADIANS(90-VLOOKUP(C210,'Input - Center points'!$A$2:$F$996,5,0)))+SIN(RADIANS(90-VLOOKUP(B210,'Input - Center points'!$A$2:$F$996,5,0)))*SIN(RADIANS(90-VLOOKUP(C210,'Input - Center points'!$A$2:$F$996,5,0)))*COS(RADIANS(VLOOKUP(B210,'Input - Center points'!$A$2:$F$996,6,0)-VLOOKUP(C210,'Input - Center points'!$A$2:$F$996,6,0))))*6371,0)),"",ROUND(ACOS(COS(RADIANS(90-VLOOKUP(B210,'Input - Center points'!$A$2:$F$996,5,0)))*COS(RADIANS(90-VLOOKUP(C210,'Input - Center points'!$A$2:$F$996,5,0)))+SIN(RADIANS(90-VLOOKUP(B210,'Input - Center points'!$A$2:$F$996,5,0)))*SIN(RADIANS(90-VLOOKUP(C210,'Input - Center points'!$A$2:$F$996,5,0)))*COS(RADIANS(VLOOKUP(B210,'Input - Center points'!$A$2:$F$996,6,0)-VLOOKUP(C210,'Input - Center points'!$A$2:$F$996,6,0))))*6371,0))</f>
        <v>1318</v>
      </c>
      <c r="E210" s="19" t="str">
        <f>if(isna(if(vlookup(A210,'Input - Config'!$A$3:$D$1006,4,0)="Yes","Subsea",if(D210&gt;'Input - Config'!$H$10,"HVDC","HVAC"))),"",if(vlookup(A210,'Input - Config'!$A$3:$D$1006,4,0)="Yes","Subsea",if(D210&gt;'Input - Config'!$H$10,"HVDC","HVAC")))</f>
        <v>HVDC</v>
      </c>
      <c r="F210" s="19">
        <f>iferror((hlookup(E210,'Input - Config'!$H$2:$J$7,2,0)*D210)+(hlookup(E210,'Input - Config'!$H$2:$J$7,3,0)*2),"")</f>
        <v>610929.4</v>
      </c>
      <c r="G210" s="19">
        <f>if(isna(hlookup(E210,'Input - Config'!$H$2:$J$7,6,0)*'Input - Config'!$H$9%*F210+F210),"",hlookup(E210,'Input - Config'!$H$2:$J$7,6,0)*'Input - Config'!$H$9%*F210+F210)</f>
        <v>1466230.56</v>
      </c>
      <c r="H210" s="19">
        <f>if(isna(ROUND((hlookup(E210,'Input - Config'!$H$2:$J$7,4,0)/10000*D210)+(hlookup(E210,'Input - Config'!$H$2:$J$7,5,0)/100),3)),"",ROUND((hlookup(E210,'Input - Config'!$H$2:$J$7,4,0)/10000*D210)+(hlookup(E210,'Input - Config'!$H$2:$J$7,5,0)/100),3))</f>
        <v>0.059</v>
      </c>
    </row>
    <row r="211">
      <c r="A211" s="53" t="str">
        <f>'Input - Config'!A212</f>
        <v>TRNCHNGUCHNSC</v>
      </c>
      <c r="B211" s="19" t="str">
        <f>if(isna(vlookup(A211,'Input - Config'!$A$3:$C$1006,2,0)),"",vlookup(A211,'Input - Config'!$A$3:$C$1006,2,0))</f>
        <v>CHNGU</v>
      </c>
      <c r="C211" s="19" t="str">
        <f>if(isna(vlookup(A211,'Input - Config'!$A$3:$C$1006,3,0)),"",vlookup(A211,'Input - Config'!$A$3:$C$1006,3,0))</f>
        <v>CHNSC</v>
      </c>
      <c r="D211" s="42">
        <f>if(isna(ROUND(ACOS(COS(RADIANS(90-VLOOKUP(B211,'Input - Center points'!$A$2:$F$996,5,0)))*COS(RADIANS(90-VLOOKUP(C211,'Input - Center points'!$A$2:$F$996,5,0)))+SIN(RADIANS(90-VLOOKUP(B211,'Input - Center points'!$A$2:$F$996,5,0)))*SIN(RADIANS(90-VLOOKUP(C211,'Input - Center points'!$A$2:$F$996,5,0)))*COS(RADIANS(VLOOKUP(B211,'Input - Center points'!$A$2:$F$996,6,0)-VLOOKUP(C211,'Input - Center points'!$A$2:$F$996,6,0))))*6371,0)),"",ROUND(ACOS(COS(RADIANS(90-VLOOKUP(B211,'Input - Center points'!$A$2:$F$996,5,0)))*COS(RADIANS(90-VLOOKUP(C211,'Input - Center points'!$A$2:$F$996,5,0)))+SIN(RADIANS(90-VLOOKUP(B211,'Input - Center points'!$A$2:$F$996,5,0)))*SIN(RADIANS(90-VLOOKUP(C211,'Input - Center points'!$A$2:$F$996,5,0)))*COS(RADIANS(VLOOKUP(B211,'Input - Center points'!$A$2:$F$996,6,0)-VLOOKUP(C211,'Input - Center points'!$A$2:$F$996,6,0))))*6371,0))</f>
        <v>522</v>
      </c>
      <c r="E211" s="19" t="str">
        <f>if(isna(if(vlookup(A211,'Input - Config'!$A$3:$D$1006,4,0)="Yes","Subsea",if(D211&gt;'Input - Config'!$H$10,"HVDC","HVAC"))),"",if(vlookup(A211,'Input - Config'!$A$3:$D$1006,4,0)="Yes","Subsea",if(D211&gt;'Input - Config'!$H$10,"HVDC","HVAC")))</f>
        <v>HVDC</v>
      </c>
      <c r="F211" s="19">
        <f>iferror((hlookup(E211,'Input - Config'!$H$2:$J$7,2,0)*D211)+(hlookup(E211,'Input - Config'!$H$2:$J$7,3,0)*2),"")</f>
        <v>421640.6</v>
      </c>
      <c r="G211" s="19">
        <f>if(isna(hlookup(E211,'Input - Config'!$H$2:$J$7,6,0)*'Input - Config'!$H$9%*F211+F211),"",hlookup(E211,'Input - Config'!$H$2:$J$7,6,0)*'Input - Config'!$H$9%*F211+F211)</f>
        <v>1011937.44</v>
      </c>
      <c r="H211" s="19">
        <f>if(isna(ROUND((hlookup(E211,'Input - Config'!$H$2:$J$7,4,0)/10000*D211)+(hlookup(E211,'Input - Config'!$H$2:$J$7,5,0)/100),3)),"",ROUND((hlookup(E211,'Input - Config'!$H$2:$J$7,4,0)/10000*D211)+(hlookup(E211,'Input - Config'!$H$2:$J$7,5,0)/100),3))</f>
        <v>0.031</v>
      </c>
    </row>
    <row r="212">
      <c r="A212" s="53" t="str">
        <f>'Input - Config'!A213</f>
        <v>TRNCHNGUCHNYU</v>
      </c>
      <c r="B212" s="19" t="str">
        <f>if(isna(vlookup(A212,'Input - Config'!$A$3:$C$1006,2,0)),"",vlookup(A212,'Input - Config'!$A$3:$C$1006,2,0))</f>
        <v>CHNGU</v>
      </c>
      <c r="C212" s="19" t="str">
        <f>if(isna(vlookup(A212,'Input - Config'!$A$3:$C$1006,3,0)),"",vlookup(A212,'Input - Config'!$A$3:$C$1006,3,0))</f>
        <v>CHNYU</v>
      </c>
      <c r="D212" s="42">
        <f>if(isna(ROUND(ACOS(COS(RADIANS(90-VLOOKUP(B212,'Input - Center points'!$A$2:$F$996,5,0)))*COS(RADIANS(90-VLOOKUP(C212,'Input - Center points'!$A$2:$F$996,5,0)))+SIN(RADIANS(90-VLOOKUP(B212,'Input - Center points'!$A$2:$F$996,5,0)))*SIN(RADIANS(90-VLOOKUP(C212,'Input - Center points'!$A$2:$F$996,5,0)))*COS(RADIANS(VLOOKUP(B212,'Input - Center points'!$A$2:$F$996,6,0)-VLOOKUP(C212,'Input - Center points'!$A$2:$F$996,6,0))))*6371,0)),"",ROUND(ACOS(COS(RADIANS(90-VLOOKUP(B212,'Input - Center points'!$A$2:$F$996,5,0)))*COS(RADIANS(90-VLOOKUP(C212,'Input - Center points'!$A$2:$F$996,5,0)))+SIN(RADIANS(90-VLOOKUP(B212,'Input - Center points'!$A$2:$F$996,5,0)))*SIN(RADIANS(90-VLOOKUP(C212,'Input - Center points'!$A$2:$F$996,5,0)))*COS(RADIANS(VLOOKUP(B212,'Input - Center points'!$A$2:$F$996,6,0)-VLOOKUP(C212,'Input - Center points'!$A$2:$F$996,6,0))))*6371,0))</f>
        <v>435</v>
      </c>
      <c r="E212" s="19" t="str">
        <f>if(isna(if(vlookup(A212,'Input - Config'!$A$3:$D$1006,4,0)="Yes","Subsea",if(D212&gt;'Input - Config'!$H$10,"HVDC","HVAC"))),"",if(vlookup(A212,'Input - Config'!$A$3:$D$1006,4,0)="Yes","Subsea",if(D212&gt;'Input - Config'!$H$10,"HVDC","HVAC")))</f>
        <v>HVDC</v>
      </c>
      <c r="F212" s="19">
        <f>iferror((hlookup(E212,'Input - Config'!$H$2:$J$7,2,0)*D212)+(hlookup(E212,'Input - Config'!$H$2:$J$7,3,0)*2),"")</f>
        <v>400952</v>
      </c>
      <c r="G212" s="19">
        <f>if(isna(hlookup(E212,'Input - Config'!$H$2:$J$7,6,0)*'Input - Config'!$H$9%*F212+F212),"",hlookup(E212,'Input - Config'!$H$2:$J$7,6,0)*'Input - Config'!$H$9%*F212+F212)</f>
        <v>962284.8</v>
      </c>
      <c r="H212" s="19">
        <f>if(isna(ROUND((hlookup(E212,'Input - Config'!$H$2:$J$7,4,0)/10000*D212)+(hlookup(E212,'Input - Config'!$H$2:$J$7,5,0)/100),3)),"",ROUND((hlookup(E212,'Input - Config'!$H$2:$J$7,4,0)/10000*D212)+(hlookup(E212,'Input - Config'!$H$2:$J$7,5,0)/100),3))</f>
        <v>0.028</v>
      </c>
    </row>
    <row r="213">
      <c r="A213" s="53" t="str">
        <f>'Input - Config'!A214</f>
        <v>TRNCHNGXCHNHN</v>
      </c>
      <c r="B213" s="19" t="str">
        <f>if(isna(vlookup(A213,'Input - Config'!$A$3:$C$1006,2,0)),"",vlookup(A213,'Input - Config'!$A$3:$C$1006,2,0))</f>
        <v>CHNGX</v>
      </c>
      <c r="C213" s="19" t="str">
        <f>if(isna(vlookup(A213,'Input - Config'!$A$3:$C$1006,3,0)),"",vlookup(A213,'Input - Config'!$A$3:$C$1006,3,0))</f>
        <v>CHNHN</v>
      </c>
      <c r="D213" s="42">
        <f>if(isna(ROUND(ACOS(COS(RADIANS(90-VLOOKUP(B213,'Input - Center points'!$A$2:$F$996,5,0)))*COS(RADIANS(90-VLOOKUP(C213,'Input - Center points'!$A$2:$F$996,5,0)))+SIN(RADIANS(90-VLOOKUP(B213,'Input - Center points'!$A$2:$F$996,5,0)))*SIN(RADIANS(90-VLOOKUP(C213,'Input - Center points'!$A$2:$F$996,5,0)))*COS(RADIANS(VLOOKUP(B213,'Input - Center points'!$A$2:$F$996,6,0)-VLOOKUP(C213,'Input - Center points'!$A$2:$F$996,6,0))))*6371,0)),"",ROUND(ACOS(COS(RADIANS(90-VLOOKUP(B213,'Input - Center points'!$A$2:$F$996,5,0)))*COS(RADIANS(90-VLOOKUP(C213,'Input - Center points'!$A$2:$F$996,5,0)))+SIN(RADIANS(90-VLOOKUP(B213,'Input - Center points'!$A$2:$F$996,5,0)))*SIN(RADIANS(90-VLOOKUP(C213,'Input - Center points'!$A$2:$F$996,5,0)))*COS(RADIANS(VLOOKUP(B213,'Input - Center points'!$A$2:$F$996,6,0)-VLOOKUP(C213,'Input - Center points'!$A$2:$F$996,6,0))))*6371,0))</f>
        <v>759</v>
      </c>
      <c r="E213" s="19" t="str">
        <f>if(isna(if(vlookup(A213,'Input - Config'!$A$3:$D$1006,4,0)="Yes","Subsea",if(D213&gt;'Input - Config'!$H$10,"HVDC","HVAC"))),"",if(vlookup(A213,'Input - Config'!$A$3:$D$1006,4,0)="Yes","Subsea",if(D213&gt;'Input - Config'!$H$10,"HVDC","HVAC")))</f>
        <v>HVDC</v>
      </c>
      <c r="F213" s="19">
        <f>iferror((hlookup(E213,'Input - Config'!$H$2:$J$7,2,0)*D213)+(hlookup(E213,'Input - Config'!$H$2:$J$7,3,0)*2),"")</f>
        <v>477999.2</v>
      </c>
      <c r="G213" s="19">
        <f>if(isna(hlookup(E213,'Input - Config'!$H$2:$J$7,6,0)*'Input - Config'!$H$9%*F213+F213),"",hlookup(E213,'Input - Config'!$H$2:$J$7,6,0)*'Input - Config'!$H$9%*F213+F213)</f>
        <v>1147198.08</v>
      </c>
      <c r="H213" s="19">
        <f>if(isna(ROUND((hlookup(E213,'Input - Config'!$H$2:$J$7,4,0)/10000*D213)+(hlookup(E213,'Input - Config'!$H$2:$J$7,5,0)/100),3)),"",ROUND((hlookup(E213,'Input - Config'!$H$2:$J$7,4,0)/10000*D213)+(hlookup(E213,'Input - Config'!$H$2:$J$7,5,0)/100),3))</f>
        <v>0.04</v>
      </c>
    </row>
    <row r="214">
      <c r="A214" s="53" t="str">
        <f>'Input - Config'!A215</f>
        <v>TRNCHNGXCHNXI</v>
      </c>
      <c r="B214" s="19" t="str">
        <f>if(isna(vlookup(A214,'Input - Config'!$A$3:$C$1006,2,0)),"",vlookup(A214,'Input - Config'!$A$3:$C$1006,2,0))</f>
        <v>CHNGX</v>
      </c>
      <c r="C214" s="19" t="str">
        <f>if(isna(vlookup(A214,'Input - Config'!$A$3:$C$1006,3,0)),"",vlookup(A214,'Input - Config'!$A$3:$C$1006,3,0))</f>
        <v>CHNXI</v>
      </c>
      <c r="D214" s="42">
        <f>if(isna(ROUND(ACOS(COS(RADIANS(90-VLOOKUP(B214,'Input - Center points'!$A$2:$F$996,5,0)))*COS(RADIANS(90-VLOOKUP(C214,'Input - Center points'!$A$2:$F$996,5,0)))+SIN(RADIANS(90-VLOOKUP(B214,'Input - Center points'!$A$2:$F$996,5,0)))*SIN(RADIANS(90-VLOOKUP(C214,'Input - Center points'!$A$2:$F$996,5,0)))*COS(RADIANS(VLOOKUP(B214,'Input - Center points'!$A$2:$F$996,6,0)-VLOOKUP(C214,'Input - Center points'!$A$2:$F$996,6,0))))*6371,0)),"",ROUND(ACOS(COS(RADIANS(90-VLOOKUP(B214,'Input - Center points'!$A$2:$F$996,5,0)))*COS(RADIANS(90-VLOOKUP(C214,'Input - Center points'!$A$2:$F$996,5,0)))+SIN(RADIANS(90-VLOOKUP(B214,'Input - Center points'!$A$2:$F$996,5,0)))*SIN(RADIANS(90-VLOOKUP(C214,'Input - Center points'!$A$2:$F$996,5,0)))*COS(RADIANS(VLOOKUP(B214,'Input - Center points'!$A$2:$F$996,6,0)-VLOOKUP(C214,'Input - Center points'!$A$2:$F$996,6,0))))*6371,0))</f>
        <v>3008</v>
      </c>
      <c r="E214" s="19" t="str">
        <f>if(isna(if(vlookup(A214,'Input - Config'!$A$3:$D$1006,4,0)="Yes","Subsea",if(D214&gt;'Input - Config'!$H$10,"HVDC","HVAC"))),"",if(vlookup(A214,'Input - Config'!$A$3:$D$1006,4,0)="Yes","Subsea",if(D214&gt;'Input - Config'!$H$10,"HVDC","HVAC")))</f>
        <v>HVDC</v>
      </c>
      <c r="F214" s="19">
        <f>iferror((hlookup(E214,'Input - Config'!$H$2:$J$7,2,0)*D214)+(hlookup(E214,'Input - Config'!$H$2:$J$7,3,0)*2),"")</f>
        <v>1012811.4</v>
      </c>
      <c r="G214" s="19">
        <f>if(isna(hlookup(E214,'Input - Config'!$H$2:$J$7,6,0)*'Input - Config'!$H$9%*F214+F214),"",hlookup(E214,'Input - Config'!$H$2:$J$7,6,0)*'Input - Config'!$H$9%*F214+F214)</f>
        <v>2430747.36</v>
      </c>
      <c r="H214" s="19">
        <f>if(isna(ROUND((hlookup(E214,'Input - Config'!$H$2:$J$7,4,0)/10000*D214)+(hlookup(E214,'Input - Config'!$H$2:$J$7,5,0)/100),3)),"",ROUND((hlookup(E214,'Input - Config'!$H$2:$J$7,4,0)/10000*D214)+(hlookup(E214,'Input - Config'!$H$2:$J$7,5,0)/100),3))</f>
        <v>0.118</v>
      </c>
    </row>
    <row r="215">
      <c r="A215" s="53" t="str">
        <f>'Input - Config'!A216</f>
        <v>TRNCHNGXCHNYU</v>
      </c>
      <c r="B215" s="19" t="str">
        <f>if(isna(vlookup(A215,'Input - Config'!$A$3:$C$1006,2,0)),"",vlookup(A215,'Input - Config'!$A$3:$C$1006,2,0))</f>
        <v>CHNGX</v>
      </c>
      <c r="C215" s="19" t="str">
        <f>if(isna(vlookup(A215,'Input - Config'!$A$3:$C$1006,3,0)),"",vlookup(A215,'Input - Config'!$A$3:$C$1006,3,0))</f>
        <v>CHNYU</v>
      </c>
      <c r="D215" s="42">
        <f>if(isna(ROUND(ACOS(COS(RADIANS(90-VLOOKUP(B215,'Input - Center points'!$A$2:$F$996,5,0)))*COS(RADIANS(90-VLOOKUP(C215,'Input - Center points'!$A$2:$F$996,5,0)))+SIN(RADIANS(90-VLOOKUP(B215,'Input - Center points'!$A$2:$F$996,5,0)))*SIN(RADIANS(90-VLOOKUP(C215,'Input - Center points'!$A$2:$F$996,5,0)))*COS(RADIANS(VLOOKUP(B215,'Input - Center points'!$A$2:$F$996,6,0)-VLOOKUP(C215,'Input - Center points'!$A$2:$F$996,6,0))))*6371,0)),"",ROUND(ACOS(COS(RADIANS(90-VLOOKUP(B215,'Input - Center points'!$A$2:$F$996,5,0)))*COS(RADIANS(90-VLOOKUP(C215,'Input - Center points'!$A$2:$F$996,5,0)))+SIN(RADIANS(90-VLOOKUP(B215,'Input - Center points'!$A$2:$F$996,5,0)))*SIN(RADIANS(90-VLOOKUP(C215,'Input - Center points'!$A$2:$F$996,5,0)))*COS(RADIANS(VLOOKUP(B215,'Input - Center points'!$A$2:$F$996,6,0)-VLOOKUP(C215,'Input - Center points'!$A$2:$F$996,6,0))))*6371,0))</f>
        <v>621</v>
      </c>
      <c r="E215" s="19" t="str">
        <f>if(isna(if(vlookup(A215,'Input - Config'!$A$3:$D$1006,4,0)="Yes","Subsea",if(D215&gt;'Input - Config'!$H$10,"HVDC","HVAC"))),"",if(vlookup(A215,'Input - Config'!$A$3:$D$1006,4,0)="Yes","Subsea",if(D215&gt;'Input - Config'!$H$10,"HVDC","HVAC")))</f>
        <v>HVDC</v>
      </c>
      <c r="F215" s="19">
        <f>iferror((hlookup(E215,'Input - Config'!$H$2:$J$7,2,0)*D215)+(hlookup(E215,'Input - Config'!$H$2:$J$7,3,0)*2),"")</f>
        <v>445182.8</v>
      </c>
      <c r="G215" s="19">
        <f>if(isna(hlookup(E215,'Input - Config'!$H$2:$J$7,6,0)*'Input - Config'!$H$9%*F215+F215),"",hlookup(E215,'Input - Config'!$H$2:$J$7,6,0)*'Input - Config'!$H$9%*F215+F215)</f>
        <v>1068438.72</v>
      </c>
      <c r="H215" s="19">
        <f>if(isna(ROUND((hlookup(E215,'Input - Config'!$H$2:$J$7,4,0)/10000*D215)+(hlookup(E215,'Input - Config'!$H$2:$J$7,5,0)/100),3)),"",ROUND((hlookup(E215,'Input - Config'!$H$2:$J$7,4,0)/10000*D215)+(hlookup(E215,'Input - Config'!$H$2:$J$7,5,0)/100),3))</f>
        <v>0.035</v>
      </c>
    </row>
    <row r="216">
      <c r="A216" s="53" t="str">
        <f>'Input - Config'!A217</f>
        <v>TRNCHNGXVNMNO</v>
      </c>
      <c r="B216" s="19" t="str">
        <f>if(isna(vlookup(A216,'Input - Config'!$A$3:$C$1006,2,0)),"",vlookup(A216,'Input - Config'!$A$3:$C$1006,2,0))</f>
        <v>CHNGX</v>
      </c>
      <c r="C216" s="19" t="str">
        <f>if(isna(vlookup(A216,'Input - Config'!$A$3:$C$1006,3,0)),"",vlookup(A216,'Input - Config'!$A$3:$C$1006,3,0))</f>
        <v>VNMNO</v>
      </c>
      <c r="D216" s="42">
        <f>if(isna(ROUND(ACOS(COS(RADIANS(90-VLOOKUP(B216,'Input - Center points'!$A$2:$F$996,5,0)))*COS(RADIANS(90-VLOOKUP(C216,'Input - Center points'!$A$2:$F$996,5,0)))+SIN(RADIANS(90-VLOOKUP(B216,'Input - Center points'!$A$2:$F$996,5,0)))*SIN(RADIANS(90-VLOOKUP(C216,'Input - Center points'!$A$2:$F$996,5,0)))*COS(RADIANS(VLOOKUP(B216,'Input - Center points'!$A$2:$F$996,6,0)-VLOOKUP(C216,'Input - Center points'!$A$2:$F$996,6,0))))*6371,0)),"",ROUND(ACOS(COS(RADIANS(90-VLOOKUP(B216,'Input - Center points'!$A$2:$F$996,5,0)))*COS(RADIANS(90-VLOOKUP(C216,'Input - Center points'!$A$2:$F$996,5,0)))+SIN(RADIANS(90-VLOOKUP(B216,'Input - Center points'!$A$2:$F$996,5,0)))*SIN(RADIANS(90-VLOOKUP(C216,'Input - Center points'!$A$2:$F$996,5,0)))*COS(RADIANS(VLOOKUP(B216,'Input - Center points'!$A$2:$F$996,6,0)-VLOOKUP(C216,'Input - Center points'!$A$2:$F$996,6,0))))*6371,0))</f>
        <v>323</v>
      </c>
      <c r="E216" s="19" t="str">
        <f>if(isna(if(vlookup(A216,'Input - Config'!$A$3:$D$1006,4,0)="Yes","Subsea",if(D216&gt;'Input - Config'!$H$10,"HVDC","HVAC"))),"",if(vlookup(A216,'Input - Config'!$A$3:$D$1006,4,0)="Yes","Subsea",if(D216&gt;'Input - Config'!$H$10,"HVDC","HVAC")))</f>
        <v>HVAC</v>
      </c>
      <c r="F216" s="19">
        <f>iferror((hlookup(E216,'Input - Config'!$H$2:$J$7,2,0)*D216)+(hlookup(E216,'Input - Config'!$H$2:$J$7,3,0)*2),"")</f>
        <v>347145.8</v>
      </c>
      <c r="G216" s="19">
        <f>if(isna(hlookup(E216,'Input - Config'!$H$2:$J$7,6,0)*'Input - Config'!$H$9%*F216+F216),"",hlookup(E216,'Input - Config'!$H$2:$J$7,6,0)*'Input - Config'!$H$9%*F216+F216)</f>
        <v>833149.92</v>
      </c>
      <c r="H216" s="19">
        <f>if(isna(ROUND((hlookup(E216,'Input - Config'!$H$2:$J$7,4,0)/10000*D216)+(hlookup(E216,'Input - Config'!$H$2:$J$7,5,0)/100),3)),"",ROUND((hlookup(E216,'Input - Config'!$H$2:$J$7,4,0)/10000*D216)+(hlookup(E216,'Input - Config'!$H$2:$J$7,5,0)/100),3))</f>
        <v>0.022</v>
      </c>
    </row>
    <row r="217">
      <c r="A217" s="53" t="str">
        <f>'Input - Config'!A218</f>
        <v>TRNCHNHBCHNHE</v>
      </c>
      <c r="B217" s="19" t="str">
        <f>if(isna(vlookup(A217,'Input - Config'!$A$3:$C$1006,2,0)),"",vlookup(A217,'Input - Config'!$A$3:$C$1006,2,0))</f>
        <v>CHNHB</v>
      </c>
      <c r="C217" s="19" t="str">
        <f>if(isna(vlookup(A217,'Input - Config'!$A$3:$C$1006,3,0)),"",vlookup(A217,'Input - Config'!$A$3:$C$1006,3,0))</f>
        <v>CHNHE</v>
      </c>
      <c r="D217" s="42">
        <f>if(isna(ROUND(ACOS(COS(RADIANS(90-VLOOKUP(B217,'Input - Center points'!$A$2:$F$996,5,0)))*COS(RADIANS(90-VLOOKUP(C217,'Input - Center points'!$A$2:$F$996,5,0)))+SIN(RADIANS(90-VLOOKUP(B217,'Input - Center points'!$A$2:$F$996,5,0)))*SIN(RADIANS(90-VLOOKUP(C217,'Input - Center points'!$A$2:$F$996,5,0)))*COS(RADIANS(VLOOKUP(B217,'Input - Center points'!$A$2:$F$996,6,0)-VLOOKUP(C217,'Input - Center points'!$A$2:$F$996,6,0))))*6371,0)),"",ROUND(ACOS(COS(RADIANS(90-VLOOKUP(B217,'Input - Center points'!$A$2:$F$996,5,0)))*COS(RADIANS(90-VLOOKUP(C217,'Input - Center points'!$A$2:$F$996,5,0)))+SIN(RADIANS(90-VLOOKUP(B217,'Input - Center points'!$A$2:$F$996,5,0)))*SIN(RADIANS(90-VLOOKUP(C217,'Input - Center points'!$A$2:$F$996,5,0)))*COS(RADIANS(VLOOKUP(B217,'Input - Center points'!$A$2:$F$996,6,0)-VLOOKUP(C217,'Input - Center points'!$A$2:$F$996,6,0))))*6371,0))</f>
        <v>374</v>
      </c>
      <c r="E217" s="19" t="str">
        <f>if(isna(if(vlookup(A217,'Input - Config'!$A$3:$D$1006,4,0)="Yes","Subsea",if(D217&gt;'Input - Config'!$H$10,"HVDC","HVAC"))),"",if(vlookup(A217,'Input - Config'!$A$3:$D$1006,4,0)="Yes","Subsea",if(D217&gt;'Input - Config'!$H$10,"HVDC","HVAC")))</f>
        <v>HVAC</v>
      </c>
      <c r="F217" s="19">
        <f>iferror((hlookup(E217,'Input - Config'!$H$2:$J$7,2,0)*D217)+(hlookup(E217,'Input - Config'!$H$2:$J$7,3,0)*2),"")</f>
        <v>386895.2</v>
      </c>
      <c r="G217" s="19">
        <f>if(isna(hlookup(E217,'Input - Config'!$H$2:$J$7,6,0)*'Input - Config'!$H$9%*F217+F217),"",hlookup(E217,'Input - Config'!$H$2:$J$7,6,0)*'Input - Config'!$H$9%*F217+F217)</f>
        <v>928548.48</v>
      </c>
      <c r="H217" s="19">
        <f>if(isna(ROUND((hlookup(E217,'Input - Config'!$H$2:$J$7,4,0)/10000*D217)+(hlookup(E217,'Input - Config'!$H$2:$J$7,5,0)/100),3)),"",ROUND((hlookup(E217,'Input - Config'!$H$2:$J$7,4,0)/10000*D217)+(hlookup(E217,'Input - Config'!$H$2:$J$7,5,0)/100),3))</f>
        <v>0.025</v>
      </c>
    </row>
    <row r="218">
      <c r="A218" s="53" t="str">
        <f>'Input - Config'!A219</f>
        <v>TRNCHNHBCHNLI</v>
      </c>
      <c r="B218" s="19" t="str">
        <f>if(isna(vlookup(A218,'Input - Config'!$A$3:$C$1006,2,0)),"",vlookup(A218,'Input - Config'!$A$3:$C$1006,2,0))</f>
        <v>CHNHB</v>
      </c>
      <c r="C218" s="19" t="str">
        <f>if(isna(vlookup(A218,'Input - Config'!$A$3:$C$1006,3,0)),"",vlookup(A218,'Input - Config'!$A$3:$C$1006,3,0))</f>
        <v>CHNLI</v>
      </c>
      <c r="D218" s="42">
        <f>if(isna(ROUND(ACOS(COS(RADIANS(90-VLOOKUP(B218,'Input - Center points'!$A$2:$F$996,5,0)))*COS(RADIANS(90-VLOOKUP(C218,'Input - Center points'!$A$2:$F$996,5,0)))+SIN(RADIANS(90-VLOOKUP(B218,'Input - Center points'!$A$2:$F$996,5,0)))*SIN(RADIANS(90-VLOOKUP(C218,'Input - Center points'!$A$2:$F$996,5,0)))*COS(RADIANS(VLOOKUP(B218,'Input - Center points'!$A$2:$F$996,6,0)-VLOOKUP(C218,'Input - Center points'!$A$2:$F$996,6,0))))*6371,0)),"",ROUND(ACOS(COS(RADIANS(90-VLOOKUP(B218,'Input - Center points'!$A$2:$F$996,5,0)))*COS(RADIANS(90-VLOOKUP(C218,'Input - Center points'!$A$2:$F$996,5,0)))+SIN(RADIANS(90-VLOOKUP(B218,'Input - Center points'!$A$2:$F$996,5,0)))*SIN(RADIANS(90-VLOOKUP(C218,'Input - Center points'!$A$2:$F$996,5,0)))*COS(RADIANS(VLOOKUP(B218,'Input - Center points'!$A$2:$F$996,6,0)-VLOOKUP(C218,'Input - Center points'!$A$2:$F$996,6,0))))*6371,0))</f>
        <v>867</v>
      </c>
      <c r="E218" s="19" t="str">
        <f>if(isna(if(vlookup(A218,'Input - Config'!$A$3:$D$1006,4,0)="Yes","Subsea",if(D218&gt;'Input - Config'!$H$10,"HVDC","HVAC"))),"",if(vlookup(A218,'Input - Config'!$A$3:$D$1006,4,0)="Yes","Subsea",if(D218&gt;'Input - Config'!$H$10,"HVDC","HVAC")))</f>
        <v>HVDC</v>
      </c>
      <c r="F218" s="19">
        <f>iferror((hlookup(E218,'Input - Config'!$H$2:$J$7,2,0)*D218)+(hlookup(E218,'Input - Config'!$H$2:$J$7,3,0)*2),"")</f>
        <v>503681.6</v>
      </c>
      <c r="G218" s="19">
        <f>if(isna(hlookup(E218,'Input - Config'!$H$2:$J$7,6,0)*'Input - Config'!$H$9%*F218+F218),"",hlookup(E218,'Input - Config'!$H$2:$J$7,6,0)*'Input - Config'!$H$9%*F218+F218)</f>
        <v>1208835.84</v>
      </c>
      <c r="H218" s="19">
        <f>if(isna(ROUND((hlookup(E218,'Input - Config'!$H$2:$J$7,4,0)/10000*D218)+(hlookup(E218,'Input - Config'!$H$2:$J$7,5,0)/100),3)),"",ROUND((hlookup(E218,'Input - Config'!$H$2:$J$7,4,0)/10000*D218)+(hlookup(E218,'Input - Config'!$H$2:$J$7,5,0)/100),3))</f>
        <v>0.043</v>
      </c>
    </row>
    <row r="219">
      <c r="A219" s="53" t="str">
        <f>'Input - Config'!A220</f>
        <v>TRNCHNHBCHNNM</v>
      </c>
      <c r="B219" s="19" t="str">
        <f>if(isna(vlookup(A219,'Input - Config'!$A$3:$C$1006,2,0)),"",vlookup(A219,'Input - Config'!$A$3:$C$1006,2,0))</f>
        <v>CHNHB</v>
      </c>
      <c r="C219" s="19" t="str">
        <f>if(isna(vlookup(A219,'Input - Config'!$A$3:$C$1006,3,0)),"",vlookup(A219,'Input - Config'!$A$3:$C$1006,3,0))</f>
        <v>CHNNM</v>
      </c>
      <c r="D219" s="42">
        <f>if(isna(ROUND(ACOS(COS(RADIANS(90-VLOOKUP(B219,'Input - Center points'!$A$2:$F$996,5,0)))*COS(RADIANS(90-VLOOKUP(C219,'Input - Center points'!$A$2:$F$996,5,0)))+SIN(RADIANS(90-VLOOKUP(B219,'Input - Center points'!$A$2:$F$996,5,0)))*SIN(RADIANS(90-VLOOKUP(C219,'Input - Center points'!$A$2:$F$996,5,0)))*COS(RADIANS(VLOOKUP(B219,'Input - Center points'!$A$2:$F$996,6,0)-VLOOKUP(C219,'Input - Center points'!$A$2:$F$996,6,0))))*6371,0)),"",ROUND(ACOS(COS(RADIANS(90-VLOOKUP(B219,'Input - Center points'!$A$2:$F$996,5,0)))*COS(RADIANS(90-VLOOKUP(C219,'Input - Center points'!$A$2:$F$996,5,0)))+SIN(RADIANS(90-VLOOKUP(B219,'Input - Center points'!$A$2:$F$996,5,0)))*SIN(RADIANS(90-VLOOKUP(C219,'Input - Center points'!$A$2:$F$996,5,0)))*COS(RADIANS(VLOOKUP(B219,'Input - Center points'!$A$2:$F$996,6,0)-VLOOKUP(C219,'Input - Center points'!$A$2:$F$996,6,0))))*6371,0))</f>
        <v>601</v>
      </c>
      <c r="E219" s="19" t="str">
        <f>if(isna(if(vlookup(A219,'Input - Config'!$A$3:$D$1006,4,0)="Yes","Subsea",if(D219&gt;'Input - Config'!$H$10,"HVDC","HVAC"))),"",if(vlookup(A219,'Input - Config'!$A$3:$D$1006,4,0)="Yes","Subsea",if(D219&gt;'Input - Config'!$H$10,"HVDC","HVAC")))</f>
        <v>HVDC</v>
      </c>
      <c r="F219" s="19">
        <f>iferror((hlookup(E219,'Input - Config'!$H$2:$J$7,2,0)*D219)+(hlookup(E219,'Input - Config'!$H$2:$J$7,3,0)*2),"")</f>
        <v>440426.8</v>
      </c>
      <c r="G219" s="19">
        <f>if(isna(hlookup(E219,'Input - Config'!$H$2:$J$7,6,0)*'Input - Config'!$H$9%*F219+F219),"",hlookup(E219,'Input - Config'!$H$2:$J$7,6,0)*'Input - Config'!$H$9%*F219+F219)</f>
        <v>1057024.32</v>
      </c>
      <c r="H219" s="19">
        <f>if(isna(ROUND((hlookup(E219,'Input - Config'!$H$2:$J$7,4,0)/10000*D219)+(hlookup(E219,'Input - Config'!$H$2:$J$7,5,0)/100),3)),"",ROUND((hlookup(E219,'Input - Config'!$H$2:$J$7,4,0)/10000*D219)+(hlookup(E219,'Input - Config'!$H$2:$J$7,5,0)/100),3))</f>
        <v>0.034</v>
      </c>
    </row>
    <row r="220">
      <c r="A220" s="53" t="str">
        <f>'Input - Config'!A221</f>
        <v>TRNCHNHBCHNSD</v>
      </c>
      <c r="B220" s="19" t="str">
        <f>if(isna(vlookup(A220,'Input - Config'!$A$3:$C$1006,2,0)),"",vlookup(A220,'Input - Config'!$A$3:$C$1006,2,0))</f>
        <v>CHNHB</v>
      </c>
      <c r="C220" s="19" t="str">
        <f>if(isna(vlookup(A220,'Input - Config'!$A$3:$C$1006,3,0)),"",vlookup(A220,'Input - Config'!$A$3:$C$1006,3,0))</f>
        <v>CHNSD</v>
      </c>
      <c r="D220" s="42">
        <f>if(isna(ROUND(ACOS(COS(RADIANS(90-VLOOKUP(B220,'Input - Center points'!$A$2:$F$996,5,0)))*COS(RADIANS(90-VLOOKUP(C220,'Input - Center points'!$A$2:$F$996,5,0)))+SIN(RADIANS(90-VLOOKUP(B220,'Input - Center points'!$A$2:$F$996,5,0)))*SIN(RADIANS(90-VLOOKUP(C220,'Input - Center points'!$A$2:$F$996,5,0)))*COS(RADIANS(VLOOKUP(B220,'Input - Center points'!$A$2:$F$996,6,0)-VLOOKUP(C220,'Input - Center points'!$A$2:$F$996,6,0))))*6371,0)),"",ROUND(ACOS(COS(RADIANS(90-VLOOKUP(B220,'Input - Center points'!$A$2:$F$996,5,0)))*COS(RADIANS(90-VLOOKUP(C220,'Input - Center points'!$A$2:$F$996,5,0)))+SIN(RADIANS(90-VLOOKUP(B220,'Input - Center points'!$A$2:$F$996,5,0)))*SIN(RADIANS(90-VLOOKUP(C220,'Input - Center points'!$A$2:$F$996,5,0)))*COS(RADIANS(VLOOKUP(B220,'Input - Center points'!$A$2:$F$996,6,0)-VLOOKUP(C220,'Input - Center points'!$A$2:$F$996,6,0))))*6371,0))</f>
        <v>565</v>
      </c>
      <c r="E220" s="19" t="str">
        <f>if(isna(if(vlookup(A220,'Input - Config'!$A$3:$D$1006,4,0)="Yes","Subsea",if(D220&gt;'Input - Config'!$H$10,"HVDC","HVAC"))),"",if(vlookup(A220,'Input - Config'!$A$3:$D$1006,4,0)="Yes","Subsea",if(D220&gt;'Input - Config'!$H$10,"HVDC","HVAC")))</f>
        <v>HVDC</v>
      </c>
      <c r="F220" s="19">
        <f>iferror((hlookup(E220,'Input - Config'!$H$2:$J$7,2,0)*D220)+(hlookup(E220,'Input - Config'!$H$2:$J$7,3,0)*2),"")</f>
        <v>431866</v>
      </c>
      <c r="G220" s="19">
        <f>if(isna(hlookup(E220,'Input - Config'!$H$2:$J$7,6,0)*'Input - Config'!$H$9%*F220+F220),"",hlookup(E220,'Input - Config'!$H$2:$J$7,6,0)*'Input - Config'!$H$9%*F220+F220)</f>
        <v>1036478.4</v>
      </c>
      <c r="H220" s="19">
        <f>if(isna(ROUND((hlookup(E220,'Input - Config'!$H$2:$J$7,4,0)/10000*D220)+(hlookup(E220,'Input - Config'!$H$2:$J$7,5,0)/100),3)),"",ROUND((hlookup(E220,'Input - Config'!$H$2:$J$7,4,0)/10000*D220)+(hlookup(E220,'Input - Config'!$H$2:$J$7,5,0)/100),3))</f>
        <v>0.033</v>
      </c>
    </row>
    <row r="221">
      <c r="A221" s="53" t="str">
        <f>'Input - Config'!A222</f>
        <v>TRNCHNHBCHNSX</v>
      </c>
      <c r="B221" s="19" t="str">
        <f>if(isna(vlookup(A221,'Input - Config'!$A$3:$C$1006,2,0)),"",vlookup(A221,'Input - Config'!$A$3:$C$1006,2,0))</f>
        <v>CHNHB</v>
      </c>
      <c r="C221" s="19" t="str">
        <f>if(isna(vlookup(A221,'Input - Config'!$A$3:$C$1006,3,0)),"",vlookup(A221,'Input - Config'!$A$3:$C$1006,3,0))</f>
        <v>CHNSX</v>
      </c>
      <c r="D221" s="42">
        <f>if(isna(ROUND(ACOS(COS(RADIANS(90-VLOOKUP(B221,'Input - Center points'!$A$2:$F$996,5,0)))*COS(RADIANS(90-VLOOKUP(C221,'Input - Center points'!$A$2:$F$996,5,0)))+SIN(RADIANS(90-VLOOKUP(B221,'Input - Center points'!$A$2:$F$996,5,0)))*SIN(RADIANS(90-VLOOKUP(C221,'Input - Center points'!$A$2:$F$996,5,0)))*COS(RADIANS(VLOOKUP(B221,'Input - Center points'!$A$2:$F$996,6,0)-VLOOKUP(C221,'Input - Center points'!$A$2:$F$996,6,0))))*6371,0)),"",ROUND(ACOS(COS(RADIANS(90-VLOOKUP(B221,'Input - Center points'!$A$2:$F$996,5,0)))*COS(RADIANS(90-VLOOKUP(C221,'Input - Center points'!$A$2:$F$996,5,0)))+SIN(RADIANS(90-VLOOKUP(B221,'Input - Center points'!$A$2:$F$996,5,0)))*SIN(RADIANS(90-VLOOKUP(C221,'Input - Center points'!$A$2:$F$996,5,0)))*COS(RADIANS(VLOOKUP(B221,'Input - Center points'!$A$2:$F$996,6,0)-VLOOKUP(C221,'Input - Center points'!$A$2:$F$996,6,0))))*6371,0))</f>
        <v>173</v>
      </c>
      <c r="E221" s="19" t="str">
        <f>if(isna(if(vlookup(A221,'Input - Config'!$A$3:$D$1006,4,0)="Yes","Subsea",if(D221&gt;'Input - Config'!$H$10,"HVDC","HVAC"))),"",if(vlookup(A221,'Input - Config'!$A$3:$D$1006,4,0)="Yes","Subsea",if(D221&gt;'Input - Config'!$H$10,"HVDC","HVAC")))</f>
        <v>HVAC</v>
      </c>
      <c r="F221" s="19">
        <f>iferror((hlookup(E221,'Input - Config'!$H$2:$J$7,2,0)*D221)+(hlookup(E221,'Input - Config'!$H$2:$J$7,3,0)*2),"")</f>
        <v>230235.8</v>
      </c>
      <c r="G221" s="19">
        <f>if(isna(hlookup(E221,'Input - Config'!$H$2:$J$7,6,0)*'Input - Config'!$H$9%*F221+F221),"",hlookup(E221,'Input - Config'!$H$2:$J$7,6,0)*'Input - Config'!$H$9%*F221+F221)</f>
        <v>552565.92</v>
      </c>
      <c r="H221" s="19">
        <f>if(isna(ROUND((hlookup(E221,'Input - Config'!$H$2:$J$7,4,0)/10000*D221)+(hlookup(E221,'Input - Config'!$H$2:$J$7,5,0)/100),3)),"",ROUND((hlookup(E221,'Input - Config'!$H$2:$J$7,4,0)/10000*D221)+(hlookup(E221,'Input - Config'!$H$2:$J$7,5,0)/100),3))</f>
        <v>0.012</v>
      </c>
    </row>
    <row r="222">
      <c r="A222" s="53" t="str">
        <f>'Input - Config'!A223</f>
        <v>TRNCHNHBCHNTJ</v>
      </c>
      <c r="B222" s="19" t="str">
        <f>if(isna(vlookup(A222,'Input - Config'!$A$3:$C$1006,2,0)),"",vlookup(A222,'Input - Config'!$A$3:$C$1006,2,0))</f>
        <v>CHNHB</v>
      </c>
      <c r="C222" s="19" t="str">
        <f>if(isna(vlookup(A222,'Input - Config'!$A$3:$C$1006,3,0)),"",vlookup(A222,'Input - Config'!$A$3:$C$1006,3,0))</f>
        <v>CHNTJ</v>
      </c>
      <c r="D222" s="42">
        <f>if(isna(ROUND(ACOS(COS(RADIANS(90-VLOOKUP(B222,'Input - Center points'!$A$2:$F$996,5,0)))*COS(RADIANS(90-VLOOKUP(C222,'Input - Center points'!$A$2:$F$996,5,0)))+SIN(RADIANS(90-VLOOKUP(B222,'Input - Center points'!$A$2:$F$996,5,0)))*SIN(RADIANS(90-VLOOKUP(C222,'Input - Center points'!$A$2:$F$996,5,0)))*COS(RADIANS(VLOOKUP(B222,'Input - Center points'!$A$2:$F$996,6,0)-VLOOKUP(C222,'Input - Center points'!$A$2:$F$996,6,0))))*6371,0)),"",ROUND(ACOS(COS(RADIANS(90-VLOOKUP(B222,'Input - Center points'!$A$2:$F$996,5,0)))*COS(RADIANS(90-VLOOKUP(C222,'Input - Center points'!$A$2:$F$996,5,0)))+SIN(RADIANS(90-VLOOKUP(B222,'Input - Center points'!$A$2:$F$996,5,0)))*SIN(RADIANS(90-VLOOKUP(C222,'Input - Center points'!$A$2:$F$996,5,0)))*COS(RADIANS(VLOOKUP(B222,'Input - Center points'!$A$2:$F$996,6,0)-VLOOKUP(C222,'Input - Center points'!$A$2:$F$996,6,0))))*6371,0))</f>
        <v>265</v>
      </c>
      <c r="E222" s="19" t="str">
        <f>if(isna(if(vlookup(A222,'Input - Config'!$A$3:$D$1006,4,0)="Yes","Subsea",if(D222&gt;'Input - Config'!$H$10,"HVDC","HVAC"))),"",if(vlookup(A222,'Input - Config'!$A$3:$D$1006,4,0)="Yes","Subsea",if(D222&gt;'Input - Config'!$H$10,"HVDC","HVAC")))</f>
        <v>HVAC</v>
      </c>
      <c r="F222" s="19">
        <f>iferror((hlookup(E222,'Input - Config'!$H$2:$J$7,2,0)*D222)+(hlookup(E222,'Input - Config'!$H$2:$J$7,3,0)*2),"")</f>
        <v>301940.6</v>
      </c>
      <c r="G222" s="19">
        <f>if(isna(hlookup(E222,'Input - Config'!$H$2:$J$7,6,0)*'Input - Config'!$H$9%*F222+F222),"",hlookup(E222,'Input - Config'!$H$2:$J$7,6,0)*'Input - Config'!$H$9%*F222+F222)</f>
        <v>724657.44</v>
      </c>
      <c r="H222" s="19">
        <f>if(isna(ROUND((hlookup(E222,'Input - Config'!$H$2:$J$7,4,0)/10000*D222)+(hlookup(E222,'Input - Config'!$H$2:$J$7,5,0)/100),3)),"",ROUND((hlookup(E222,'Input - Config'!$H$2:$J$7,4,0)/10000*D222)+(hlookup(E222,'Input - Config'!$H$2:$J$7,5,0)/100),3))</f>
        <v>0.018</v>
      </c>
    </row>
    <row r="223">
      <c r="A223" s="53" t="str">
        <f>'Input - Config'!A224</f>
        <v>TRNCHNHECHNHU</v>
      </c>
      <c r="B223" s="19" t="str">
        <f>if(isna(vlookup(A223,'Input - Config'!$A$3:$C$1006,2,0)),"",vlookup(A223,'Input - Config'!$A$3:$C$1006,2,0))</f>
        <v>CHNHE</v>
      </c>
      <c r="C223" s="19" t="str">
        <f>if(isna(vlookup(A223,'Input - Config'!$A$3:$C$1006,3,0)),"",vlookup(A223,'Input - Config'!$A$3:$C$1006,3,0))</f>
        <v>CHNHU</v>
      </c>
      <c r="D223" s="42">
        <f>if(isna(ROUND(ACOS(COS(RADIANS(90-VLOOKUP(B223,'Input - Center points'!$A$2:$F$996,5,0)))*COS(RADIANS(90-VLOOKUP(C223,'Input - Center points'!$A$2:$F$996,5,0)))+SIN(RADIANS(90-VLOOKUP(B223,'Input - Center points'!$A$2:$F$996,5,0)))*SIN(RADIANS(90-VLOOKUP(C223,'Input - Center points'!$A$2:$F$996,5,0)))*COS(RADIANS(VLOOKUP(B223,'Input - Center points'!$A$2:$F$996,6,0)-VLOOKUP(C223,'Input - Center points'!$A$2:$F$996,6,0))))*6371,0)),"",ROUND(ACOS(COS(RADIANS(90-VLOOKUP(B223,'Input - Center points'!$A$2:$F$996,5,0)))*COS(RADIANS(90-VLOOKUP(C223,'Input - Center points'!$A$2:$F$996,5,0)))+SIN(RADIANS(90-VLOOKUP(B223,'Input - Center points'!$A$2:$F$996,5,0)))*SIN(RADIANS(90-VLOOKUP(C223,'Input - Center points'!$A$2:$F$996,5,0)))*COS(RADIANS(VLOOKUP(B223,'Input - Center points'!$A$2:$F$996,6,0)-VLOOKUP(C223,'Input - Center points'!$A$2:$F$996,6,0))))*6371,0))</f>
        <v>467</v>
      </c>
      <c r="E223" s="19" t="str">
        <f>if(isna(if(vlookup(A223,'Input - Config'!$A$3:$D$1006,4,0)="Yes","Subsea",if(D223&gt;'Input - Config'!$H$10,"HVDC","HVAC"))),"",if(vlookup(A223,'Input - Config'!$A$3:$D$1006,4,0)="Yes","Subsea",if(D223&gt;'Input - Config'!$H$10,"HVDC","HVAC")))</f>
        <v>HVDC</v>
      </c>
      <c r="F223" s="19">
        <f>iferror((hlookup(E223,'Input - Config'!$H$2:$J$7,2,0)*D223)+(hlookup(E223,'Input - Config'!$H$2:$J$7,3,0)*2),"")</f>
        <v>408561.6</v>
      </c>
      <c r="G223" s="19">
        <f>if(isna(hlookup(E223,'Input - Config'!$H$2:$J$7,6,0)*'Input - Config'!$H$9%*F223+F223),"",hlookup(E223,'Input - Config'!$H$2:$J$7,6,0)*'Input - Config'!$H$9%*F223+F223)</f>
        <v>980547.84</v>
      </c>
      <c r="H223" s="19">
        <f>if(isna(ROUND((hlookup(E223,'Input - Config'!$H$2:$J$7,4,0)/10000*D223)+(hlookup(E223,'Input - Config'!$H$2:$J$7,5,0)/100),3)),"",ROUND((hlookup(E223,'Input - Config'!$H$2:$J$7,4,0)/10000*D223)+(hlookup(E223,'Input - Config'!$H$2:$J$7,5,0)/100),3))</f>
        <v>0.029</v>
      </c>
    </row>
    <row r="224">
      <c r="A224" s="53" t="str">
        <f>'Input - Config'!A225</f>
        <v>TRNCHNHECHNJS</v>
      </c>
      <c r="B224" s="19" t="str">
        <f>if(isna(vlookup(A224,'Input - Config'!$A$3:$C$1006,2,0)),"",vlookup(A224,'Input - Config'!$A$3:$C$1006,2,0))</f>
        <v>CHNHE</v>
      </c>
      <c r="C224" s="19" t="str">
        <f>if(isna(vlookup(A224,'Input - Config'!$A$3:$C$1006,3,0)),"",vlookup(A224,'Input - Config'!$A$3:$C$1006,3,0))</f>
        <v>CHNJS</v>
      </c>
      <c r="D224" s="42">
        <f>if(isna(ROUND(ACOS(COS(RADIANS(90-VLOOKUP(B224,'Input - Center points'!$A$2:$F$996,5,0)))*COS(RADIANS(90-VLOOKUP(C224,'Input - Center points'!$A$2:$F$996,5,0)))+SIN(RADIANS(90-VLOOKUP(B224,'Input - Center points'!$A$2:$F$996,5,0)))*SIN(RADIANS(90-VLOOKUP(C224,'Input - Center points'!$A$2:$F$996,5,0)))*COS(RADIANS(VLOOKUP(B224,'Input - Center points'!$A$2:$F$996,6,0)-VLOOKUP(C224,'Input - Center points'!$A$2:$F$996,6,0))))*6371,0)),"",ROUND(ACOS(COS(RADIANS(90-VLOOKUP(B224,'Input - Center points'!$A$2:$F$996,5,0)))*COS(RADIANS(90-VLOOKUP(C224,'Input - Center points'!$A$2:$F$996,5,0)))+SIN(RADIANS(90-VLOOKUP(B224,'Input - Center points'!$A$2:$F$996,5,0)))*SIN(RADIANS(90-VLOOKUP(C224,'Input - Center points'!$A$2:$F$996,5,0)))*COS(RADIANS(VLOOKUP(B224,'Input - Center points'!$A$2:$F$996,6,0)-VLOOKUP(C224,'Input - Center points'!$A$2:$F$996,6,0))))*6371,0))</f>
        <v>561</v>
      </c>
      <c r="E224" s="19" t="str">
        <f>if(isna(if(vlookup(A224,'Input - Config'!$A$3:$D$1006,4,0)="Yes","Subsea",if(D224&gt;'Input - Config'!$H$10,"HVDC","HVAC"))),"",if(vlookup(A224,'Input - Config'!$A$3:$D$1006,4,0)="Yes","Subsea",if(D224&gt;'Input - Config'!$H$10,"HVDC","HVAC")))</f>
        <v>HVDC</v>
      </c>
      <c r="F224" s="19">
        <f>iferror((hlookup(E224,'Input - Config'!$H$2:$J$7,2,0)*D224)+(hlookup(E224,'Input - Config'!$H$2:$J$7,3,0)*2),"")</f>
        <v>430914.8</v>
      </c>
      <c r="G224" s="19">
        <f>if(isna(hlookup(E224,'Input - Config'!$H$2:$J$7,6,0)*'Input - Config'!$H$9%*F224+F224),"",hlookup(E224,'Input - Config'!$H$2:$J$7,6,0)*'Input - Config'!$H$9%*F224+F224)</f>
        <v>1034195.52</v>
      </c>
      <c r="H224" s="19">
        <f>if(isna(ROUND((hlookup(E224,'Input - Config'!$H$2:$J$7,4,0)/10000*D224)+(hlookup(E224,'Input - Config'!$H$2:$J$7,5,0)/100),3)),"",ROUND((hlookup(E224,'Input - Config'!$H$2:$J$7,4,0)/10000*D224)+(hlookup(E224,'Input - Config'!$H$2:$J$7,5,0)/100),3))</f>
        <v>0.033</v>
      </c>
    </row>
    <row r="225">
      <c r="A225" s="53" t="str">
        <f>'Input - Config'!A226</f>
        <v>TRNCHNHECHNQI</v>
      </c>
      <c r="B225" s="19" t="str">
        <f>if(isna(vlookup(A225,'Input - Config'!$A$3:$C$1006,2,0)),"",vlookup(A225,'Input - Config'!$A$3:$C$1006,2,0))</f>
        <v>CHNHE</v>
      </c>
      <c r="C225" s="19" t="str">
        <f>if(isna(vlookup(A225,'Input - Config'!$A$3:$C$1006,3,0)),"",vlookup(A225,'Input - Config'!$A$3:$C$1006,3,0))</f>
        <v>CHNQI</v>
      </c>
      <c r="D225" s="42">
        <f>if(isna(ROUND(ACOS(COS(RADIANS(90-VLOOKUP(B225,'Input - Center points'!$A$2:$F$996,5,0)))*COS(RADIANS(90-VLOOKUP(C225,'Input - Center points'!$A$2:$F$996,5,0)))+SIN(RADIANS(90-VLOOKUP(B225,'Input - Center points'!$A$2:$F$996,5,0)))*SIN(RADIANS(90-VLOOKUP(C225,'Input - Center points'!$A$2:$F$996,5,0)))*COS(RADIANS(VLOOKUP(B225,'Input - Center points'!$A$2:$F$996,6,0)-VLOOKUP(C225,'Input - Center points'!$A$2:$F$996,6,0))))*6371,0)),"",ROUND(ACOS(COS(RADIANS(90-VLOOKUP(B225,'Input - Center points'!$A$2:$F$996,5,0)))*COS(RADIANS(90-VLOOKUP(C225,'Input - Center points'!$A$2:$F$996,5,0)))+SIN(RADIANS(90-VLOOKUP(B225,'Input - Center points'!$A$2:$F$996,5,0)))*SIN(RADIANS(90-VLOOKUP(C225,'Input - Center points'!$A$2:$F$996,5,0)))*COS(RADIANS(VLOOKUP(B225,'Input - Center points'!$A$2:$F$996,6,0)-VLOOKUP(C225,'Input - Center points'!$A$2:$F$996,6,0))))*6371,0))</f>
        <v>1092</v>
      </c>
      <c r="E225" s="19" t="str">
        <f>if(isna(if(vlookup(A225,'Input - Config'!$A$3:$D$1006,4,0)="Yes","Subsea",if(D225&gt;'Input - Config'!$H$10,"HVDC","HVAC"))),"",if(vlookup(A225,'Input - Config'!$A$3:$D$1006,4,0)="Yes","Subsea",if(D225&gt;'Input - Config'!$H$10,"HVDC","HVAC")))</f>
        <v>HVDC</v>
      </c>
      <c r="F225" s="19">
        <f>iferror((hlookup(E225,'Input - Config'!$H$2:$J$7,2,0)*D225)+(hlookup(E225,'Input - Config'!$H$2:$J$7,3,0)*2),"")</f>
        <v>557186.6</v>
      </c>
      <c r="G225" s="19">
        <f>if(isna(hlookup(E225,'Input - Config'!$H$2:$J$7,6,0)*'Input - Config'!$H$9%*F225+F225),"",hlookup(E225,'Input - Config'!$H$2:$J$7,6,0)*'Input - Config'!$H$9%*F225+F225)</f>
        <v>1337247.84</v>
      </c>
      <c r="H225" s="19">
        <f>if(isna(ROUND((hlookup(E225,'Input - Config'!$H$2:$J$7,4,0)/10000*D225)+(hlookup(E225,'Input - Config'!$H$2:$J$7,5,0)/100),3)),"",ROUND((hlookup(E225,'Input - Config'!$H$2:$J$7,4,0)/10000*D225)+(hlookup(E225,'Input - Config'!$H$2:$J$7,5,0)/100),3))</f>
        <v>0.051</v>
      </c>
    </row>
    <row r="226">
      <c r="A226" s="53" t="str">
        <f>'Input - Config'!A227</f>
        <v>TRNCHNHECHNSD</v>
      </c>
      <c r="B226" s="19" t="str">
        <f>if(isna(vlookup(A226,'Input - Config'!$A$3:$C$1006,2,0)),"",vlookup(A226,'Input - Config'!$A$3:$C$1006,2,0))</f>
        <v>CHNHE</v>
      </c>
      <c r="C226" s="19" t="str">
        <f>if(isna(vlookup(A226,'Input - Config'!$A$3:$C$1006,3,0)),"",vlookup(A226,'Input - Config'!$A$3:$C$1006,3,0))</f>
        <v>CHNSD</v>
      </c>
      <c r="D226" s="42">
        <f>if(isna(ROUND(ACOS(COS(RADIANS(90-VLOOKUP(B226,'Input - Center points'!$A$2:$F$996,5,0)))*COS(RADIANS(90-VLOOKUP(C226,'Input - Center points'!$A$2:$F$996,5,0)))+SIN(RADIANS(90-VLOOKUP(B226,'Input - Center points'!$A$2:$F$996,5,0)))*SIN(RADIANS(90-VLOOKUP(C226,'Input - Center points'!$A$2:$F$996,5,0)))*COS(RADIANS(VLOOKUP(B226,'Input - Center points'!$A$2:$F$996,6,0)-VLOOKUP(C226,'Input - Center points'!$A$2:$F$996,6,0))))*6371,0)),"",ROUND(ACOS(COS(RADIANS(90-VLOOKUP(B226,'Input - Center points'!$A$2:$F$996,5,0)))*COS(RADIANS(90-VLOOKUP(C226,'Input - Center points'!$A$2:$F$996,5,0)))+SIN(RADIANS(90-VLOOKUP(B226,'Input - Center points'!$A$2:$F$996,5,0)))*SIN(RADIANS(90-VLOOKUP(C226,'Input - Center points'!$A$2:$F$996,5,0)))*COS(RADIANS(VLOOKUP(B226,'Input - Center points'!$A$2:$F$996,6,0)-VLOOKUP(C226,'Input - Center points'!$A$2:$F$996,6,0))))*6371,0))</f>
        <v>629</v>
      </c>
      <c r="E226" s="19" t="str">
        <f>if(isna(if(vlookup(A226,'Input - Config'!$A$3:$D$1006,4,0)="Yes","Subsea",if(D226&gt;'Input - Config'!$H$10,"HVDC","HVAC"))),"",if(vlookup(A226,'Input - Config'!$A$3:$D$1006,4,0)="Yes","Subsea",if(D226&gt;'Input - Config'!$H$10,"HVDC","HVAC")))</f>
        <v>HVDC</v>
      </c>
      <c r="F226" s="19">
        <f>iferror((hlookup(E226,'Input - Config'!$H$2:$J$7,2,0)*D226)+(hlookup(E226,'Input - Config'!$H$2:$J$7,3,0)*2),"")</f>
        <v>447085.2</v>
      </c>
      <c r="G226" s="19">
        <f>if(isna(hlookup(E226,'Input - Config'!$H$2:$J$7,6,0)*'Input - Config'!$H$9%*F226+F226),"",hlookup(E226,'Input - Config'!$H$2:$J$7,6,0)*'Input - Config'!$H$9%*F226+F226)</f>
        <v>1073004.48</v>
      </c>
      <c r="H226" s="19">
        <f>if(isna(ROUND((hlookup(E226,'Input - Config'!$H$2:$J$7,4,0)/10000*D226)+(hlookup(E226,'Input - Config'!$H$2:$J$7,5,0)/100),3)),"",ROUND((hlookup(E226,'Input - Config'!$H$2:$J$7,4,0)/10000*D226)+(hlookup(E226,'Input - Config'!$H$2:$J$7,5,0)/100),3))</f>
        <v>0.035</v>
      </c>
    </row>
    <row r="227">
      <c r="A227" s="53" t="str">
        <f>'Input - Config'!A228</f>
        <v>TRNCHNHECHNSI</v>
      </c>
      <c r="B227" s="19" t="str">
        <f>if(isna(vlookup(A227,'Input - Config'!$A$3:$C$1006,2,0)),"",vlookup(A227,'Input - Config'!$A$3:$C$1006,2,0))</f>
        <v>CHNHE</v>
      </c>
      <c r="C227" s="19" t="str">
        <f>if(isna(vlookup(A227,'Input - Config'!$A$3:$C$1006,3,0)),"",vlookup(A227,'Input - Config'!$A$3:$C$1006,3,0))</f>
        <v>CHNSI</v>
      </c>
      <c r="D227" s="42">
        <f>if(isna(ROUND(ACOS(COS(RADIANS(90-VLOOKUP(B227,'Input - Center points'!$A$2:$F$996,5,0)))*COS(RADIANS(90-VLOOKUP(C227,'Input - Center points'!$A$2:$F$996,5,0)))+SIN(RADIANS(90-VLOOKUP(B227,'Input - Center points'!$A$2:$F$996,5,0)))*SIN(RADIANS(90-VLOOKUP(C227,'Input - Center points'!$A$2:$F$996,5,0)))*COS(RADIANS(VLOOKUP(B227,'Input - Center points'!$A$2:$F$996,6,0)-VLOOKUP(C227,'Input - Center points'!$A$2:$F$996,6,0))))*6371,0)),"",ROUND(ACOS(COS(RADIANS(90-VLOOKUP(B227,'Input - Center points'!$A$2:$F$996,5,0)))*COS(RADIANS(90-VLOOKUP(C227,'Input - Center points'!$A$2:$F$996,5,0)))+SIN(RADIANS(90-VLOOKUP(B227,'Input - Center points'!$A$2:$F$996,5,0)))*SIN(RADIANS(90-VLOOKUP(C227,'Input - Center points'!$A$2:$F$996,5,0)))*COS(RADIANS(VLOOKUP(B227,'Input - Center points'!$A$2:$F$996,6,0)-VLOOKUP(C227,'Input - Center points'!$A$2:$F$996,6,0))))*6371,0))</f>
        <v>439</v>
      </c>
      <c r="E227" s="19" t="str">
        <f>if(isna(if(vlookup(A227,'Input - Config'!$A$3:$D$1006,4,0)="Yes","Subsea",if(D227&gt;'Input - Config'!$H$10,"HVDC","HVAC"))),"",if(vlookup(A227,'Input - Config'!$A$3:$D$1006,4,0)="Yes","Subsea",if(D227&gt;'Input - Config'!$H$10,"HVDC","HVAC")))</f>
        <v>HVDC</v>
      </c>
      <c r="F227" s="19">
        <f>iferror((hlookup(E227,'Input - Config'!$H$2:$J$7,2,0)*D227)+(hlookup(E227,'Input - Config'!$H$2:$J$7,3,0)*2),"")</f>
        <v>401903.2</v>
      </c>
      <c r="G227" s="19">
        <f>if(isna(hlookup(E227,'Input - Config'!$H$2:$J$7,6,0)*'Input - Config'!$H$9%*F227+F227),"",hlookup(E227,'Input - Config'!$H$2:$J$7,6,0)*'Input - Config'!$H$9%*F227+F227)</f>
        <v>964567.68</v>
      </c>
      <c r="H227" s="19">
        <f>if(isna(ROUND((hlookup(E227,'Input - Config'!$H$2:$J$7,4,0)/10000*D227)+(hlookup(E227,'Input - Config'!$H$2:$J$7,5,0)/100),3)),"",ROUND((hlookup(E227,'Input - Config'!$H$2:$J$7,4,0)/10000*D227)+(hlookup(E227,'Input - Config'!$H$2:$J$7,5,0)/100),3))</f>
        <v>0.028</v>
      </c>
    </row>
    <row r="228">
      <c r="A228" s="53" t="str">
        <f>'Input - Config'!A229</f>
        <v>TRNCHNHECHNSX</v>
      </c>
      <c r="B228" s="19" t="str">
        <f>if(isna(vlookup(A228,'Input - Config'!$A$3:$C$1006,2,0)),"",vlookup(A228,'Input - Config'!$A$3:$C$1006,2,0))</f>
        <v>CHNHE</v>
      </c>
      <c r="C228" s="19" t="str">
        <f>if(isna(vlookup(A228,'Input - Config'!$A$3:$C$1006,3,0)),"",vlookup(A228,'Input - Config'!$A$3:$C$1006,3,0))</f>
        <v>CHNSX</v>
      </c>
      <c r="D228" s="42">
        <f>if(isna(ROUND(ACOS(COS(RADIANS(90-VLOOKUP(B228,'Input - Center points'!$A$2:$F$996,5,0)))*COS(RADIANS(90-VLOOKUP(C228,'Input - Center points'!$A$2:$F$996,5,0)))+SIN(RADIANS(90-VLOOKUP(B228,'Input - Center points'!$A$2:$F$996,5,0)))*SIN(RADIANS(90-VLOOKUP(C228,'Input - Center points'!$A$2:$F$996,5,0)))*COS(RADIANS(VLOOKUP(B228,'Input - Center points'!$A$2:$F$996,6,0)-VLOOKUP(C228,'Input - Center points'!$A$2:$F$996,6,0))))*6371,0)),"",ROUND(ACOS(COS(RADIANS(90-VLOOKUP(B228,'Input - Center points'!$A$2:$F$996,5,0)))*COS(RADIANS(90-VLOOKUP(C228,'Input - Center points'!$A$2:$F$996,5,0)))+SIN(RADIANS(90-VLOOKUP(B228,'Input - Center points'!$A$2:$F$996,5,0)))*SIN(RADIANS(90-VLOOKUP(C228,'Input - Center points'!$A$2:$F$996,5,0)))*COS(RADIANS(VLOOKUP(B228,'Input - Center points'!$A$2:$F$996,6,0)-VLOOKUP(C228,'Input - Center points'!$A$2:$F$996,6,0))))*6371,0))</f>
        <v>362</v>
      </c>
      <c r="E228" s="19" t="str">
        <f>if(isna(if(vlookup(A228,'Input - Config'!$A$3:$D$1006,4,0)="Yes","Subsea",if(D228&gt;'Input - Config'!$H$10,"HVDC","HVAC"))),"",if(vlookup(A228,'Input - Config'!$A$3:$D$1006,4,0)="Yes","Subsea",if(D228&gt;'Input - Config'!$H$10,"HVDC","HVAC")))</f>
        <v>HVAC</v>
      </c>
      <c r="F228" s="19">
        <f>iferror((hlookup(E228,'Input - Config'!$H$2:$J$7,2,0)*D228)+(hlookup(E228,'Input - Config'!$H$2:$J$7,3,0)*2),"")</f>
        <v>377542.4</v>
      </c>
      <c r="G228" s="19">
        <f>if(isna(hlookup(E228,'Input - Config'!$H$2:$J$7,6,0)*'Input - Config'!$H$9%*F228+F228),"",hlookup(E228,'Input - Config'!$H$2:$J$7,6,0)*'Input - Config'!$H$9%*F228+F228)</f>
        <v>906101.76</v>
      </c>
      <c r="H228" s="19">
        <f>if(isna(ROUND((hlookup(E228,'Input - Config'!$H$2:$J$7,4,0)/10000*D228)+(hlookup(E228,'Input - Config'!$H$2:$J$7,5,0)/100),3)),"",ROUND((hlookup(E228,'Input - Config'!$H$2:$J$7,4,0)/10000*D228)+(hlookup(E228,'Input - Config'!$H$2:$J$7,5,0)/100),3))</f>
        <v>0.024</v>
      </c>
    </row>
    <row r="229">
      <c r="A229" s="53" t="str">
        <f>'Input - Config'!A230</f>
        <v>TRNCHNHECHNXI</v>
      </c>
      <c r="B229" s="19" t="str">
        <f>if(isna(vlookup(A229,'Input - Config'!$A$3:$C$1006,2,0)),"",vlookup(A229,'Input - Config'!$A$3:$C$1006,2,0))</f>
        <v>CHNHE</v>
      </c>
      <c r="C229" s="19" t="str">
        <f>if(isna(vlookup(A229,'Input - Config'!$A$3:$C$1006,3,0)),"",vlookup(A229,'Input - Config'!$A$3:$C$1006,3,0))</f>
        <v>CHNXI</v>
      </c>
      <c r="D229" s="42">
        <f>if(isna(ROUND(ACOS(COS(RADIANS(90-VLOOKUP(B229,'Input - Center points'!$A$2:$F$996,5,0)))*COS(RADIANS(90-VLOOKUP(C229,'Input - Center points'!$A$2:$F$996,5,0)))+SIN(RADIANS(90-VLOOKUP(B229,'Input - Center points'!$A$2:$F$996,5,0)))*SIN(RADIANS(90-VLOOKUP(C229,'Input - Center points'!$A$2:$F$996,5,0)))*COS(RADIANS(VLOOKUP(B229,'Input - Center points'!$A$2:$F$996,6,0)-VLOOKUP(C229,'Input - Center points'!$A$2:$F$996,6,0))))*6371,0)),"",ROUND(ACOS(COS(RADIANS(90-VLOOKUP(B229,'Input - Center points'!$A$2:$F$996,5,0)))*COS(RADIANS(90-VLOOKUP(C229,'Input - Center points'!$A$2:$F$996,5,0)))+SIN(RADIANS(90-VLOOKUP(B229,'Input - Center points'!$A$2:$F$996,5,0)))*SIN(RADIANS(90-VLOOKUP(C229,'Input - Center points'!$A$2:$F$996,5,0)))*COS(RADIANS(VLOOKUP(B229,'Input - Center points'!$A$2:$F$996,6,0)-VLOOKUP(C229,'Input - Center points'!$A$2:$F$996,6,0))))*6371,0))</f>
        <v>2445</v>
      </c>
      <c r="E229" s="19" t="str">
        <f>if(isna(if(vlookup(A229,'Input - Config'!$A$3:$D$1006,4,0)="Yes","Subsea",if(D229&gt;'Input - Config'!$H$10,"HVDC","HVAC"))),"",if(vlookup(A229,'Input - Config'!$A$3:$D$1006,4,0)="Yes","Subsea",if(D229&gt;'Input - Config'!$H$10,"HVDC","HVAC")))</f>
        <v>HVDC</v>
      </c>
      <c r="F229" s="19">
        <f>iferror((hlookup(E229,'Input - Config'!$H$2:$J$7,2,0)*D229)+(hlookup(E229,'Input - Config'!$H$2:$J$7,3,0)*2),"")</f>
        <v>878930</v>
      </c>
      <c r="G229" s="19">
        <f>if(isna(hlookup(E229,'Input - Config'!$H$2:$J$7,6,0)*'Input - Config'!$H$9%*F229+F229),"",hlookup(E229,'Input - Config'!$H$2:$J$7,6,0)*'Input - Config'!$H$9%*F229+F229)</f>
        <v>2109432</v>
      </c>
      <c r="H229" s="19">
        <f>if(isna(ROUND((hlookup(E229,'Input - Config'!$H$2:$J$7,4,0)/10000*D229)+(hlookup(E229,'Input - Config'!$H$2:$J$7,5,0)/100),3)),"",ROUND((hlookup(E229,'Input - Config'!$H$2:$J$7,4,0)/10000*D229)+(hlookup(E229,'Input - Config'!$H$2:$J$7,5,0)/100),3))</f>
        <v>0.099</v>
      </c>
    </row>
    <row r="230">
      <c r="A230" s="53" t="str">
        <f>'Input - Config'!A231</f>
        <v>TRNCHNHJCHNJI</v>
      </c>
      <c r="B230" s="19" t="str">
        <f>if(isna(vlookup(A230,'Input - Config'!$A$3:$C$1006,2,0)),"",vlookup(A230,'Input - Config'!$A$3:$C$1006,2,0))</f>
        <v>CHNHJ</v>
      </c>
      <c r="C230" s="19" t="str">
        <f>if(isna(vlookup(A230,'Input - Config'!$A$3:$C$1006,3,0)),"",vlookup(A230,'Input - Config'!$A$3:$C$1006,3,0))</f>
        <v>CHNJI</v>
      </c>
      <c r="D230" s="42">
        <f>if(isna(ROUND(ACOS(COS(RADIANS(90-VLOOKUP(B230,'Input - Center points'!$A$2:$F$996,5,0)))*COS(RADIANS(90-VLOOKUP(C230,'Input - Center points'!$A$2:$F$996,5,0)))+SIN(RADIANS(90-VLOOKUP(B230,'Input - Center points'!$A$2:$F$996,5,0)))*SIN(RADIANS(90-VLOOKUP(C230,'Input - Center points'!$A$2:$F$996,5,0)))*COS(RADIANS(VLOOKUP(B230,'Input - Center points'!$A$2:$F$996,6,0)-VLOOKUP(C230,'Input - Center points'!$A$2:$F$996,6,0))))*6371,0)),"",ROUND(ACOS(COS(RADIANS(90-VLOOKUP(B230,'Input - Center points'!$A$2:$F$996,5,0)))*COS(RADIANS(90-VLOOKUP(C230,'Input - Center points'!$A$2:$F$996,5,0)))+SIN(RADIANS(90-VLOOKUP(B230,'Input - Center points'!$A$2:$F$996,5,0)))*SIN(RADIANS(90-VLOOKUP(C230,'Input - Center points'!$A$2:$F$996,5,0)))*COS(RADIANS(VLOOKUP(B230,'Input - Center points'!$A$2:$F$996,6,0)-VLOOKUP(C230,'Input - Center points'!$A$2:$F$996,6,0))))*6371,0))</f>
        <v>235</v>
      </c>
      <c r="E230" s="19" t="str">
        <f>if(isna(if(vlookup(A230,'Input - Config'!$A$3:$D$1006,4,0)="Yes","Subsea",if(D230&gt;'Input - Config'!$H$10,"HVDC","HVAC"))),"",if(vlookup(A230,'Input - Config'!$A$3:$D$1006,4,0)="Yes","Subsea",if(D230&gt;'Input - Config'!$H$10,"HVDC","HVAC")))</f>
        <v>HVAC</v>
      </c>
      <c r="F230" s="19">
        <f>iferror((hlookup(E230,'Input - Config'!$H$2:$J$7,2,0)*D230)+(hlookup(E230,'Input - Config'!$H$2:$J$7,3,0)*2),"")</f>
        <v>278558.6</v>
      </c>
      <c r="G230" s="19">
        <f>if(isna(hlookup(E230,'Input - Config'!$H$2:$J$7,6,0)*'Input - Config'!$H$9%*F230+F230),"",hlookup(E230,'Input - Config'!$H$2:$J$7,6,0)*'Input - Config'!$H$9%*F230+F230)</f>
        <v>668540.64</v>
      </c>
      <c r="H230" s="19">
        <f>if(isna(ROUND((hlookup(E230,'Input - Config'!$H$2:$J$7,4,0)/10000*D230)+(hlookup(E230,'Input - Config'!$H$2:$J$7,5,0)/100),3)),"",ROUND((hlookup(E230,'Input - Config'!$H$2:$J$7,4,0)/10000*D230)+(hlookup(E230,'Input - Config'!$H$2:$J$7,5,0)/100),3))</f>
        <v>0.016</v>
      </c>
    </row>
    <row r="231">
      <c r="A231" s="53" t="str">
        <f>'Input - Config'!A232</f>
        <v>TRNCHNHJCHNNM</v>
      </c>
      <c r="B231" s="19" t="str">
        <f>if(isna(vlookup(A231,'Input - Config'!$A$3:$C$1006,2,0)),"",vlookup(A231,'Input - Config'!$A$3:$C$1006,2,0))</f>
        <v>CHNHJ</v>
      </c>
      <c r="C231" s="19" t="str">
        <f>if(isna(vlookup(A231,'Input - Config'!$A$3:$C$1006,3,0)),"",vlookup(A231,'Input - Config'!$A$3:$C$1006,3,0))</f>
        <v>CHNNM</v>
      </c>
      <c r="D231" s="42">
        <f>if(isna(ROUND(ACOS(COS(RADIANS(90-VLOOKUP(B231,'Input - Center points'!$A$2:$F$996,5,0)))*COS(RADIANS(90-VLOOKUP(C231,'Input - Center points'!$A$2:$F$996,5,0)))+SIN(RADIANS(90-VLOOKUP(B231,'Input - Center points'!$A$2:$F$996,5,0)))*SIN(RADIANS(90-VLOOKUP(C231,'Input - Center points'!$A$2:$F$996,5,0)))*COS(RADIANS(VLOOKUP(B231,'Input - Center points'!$A$2:$F$996,6,0)-VLOOKUP(C231,'Input - Center points'!$A$2:$F$996,6,0))))*6371,0)),"",ROUND(ACOS(COS(RADIANS(90-VLOOKUP(B231,'Input - Center points'!$A$2:$F$996,5,0)))*COS(RADIANS(90-VLOOKUP(C231,'Input - Center points'!$A$2:$F$996,5,0)))+SIN(RADIANS(90-VLOOKUP(B231,'Input - Center points'!$A$2:$F$996,5,0)))*SIN(RADIANS(90-VLOOKUP(C231,'Input - Center points'!$A$2:$F$996,5,0)))*COS(RADIANS(VLOOKUP(B231,'Input - Center points'!$A$2:$F$996,6,0)-VLOOKUP(C231,'Input - Center points'!$A$2:$F$996,6,0))))*6371,0))</f>
        <v>728</v>
      </c>
      <c r="E231" s="19" t="str">
        <f>if(isna(if(vlookup(A231,'Input - Config'!$A$3:$D$1006,4,0)="Yes","Subsea",if(D231&gt;'Input - Config'!$H$10,"HVDC","HVAC"))),"",if(vlookup(A231,'Input - Config'!$A$3:$D$1006,4,0)="Yes","Subsea",if(D231&gt;'Input - Config'!$H$10,"HVDC","HVAC")))</f>
        <v>HVDC</v>
      </c>
      <c r="F231" s="19">
        <f>iferror((hlookup(E231,'Input - Config'!$H$2:$J$7,2,0)*D231)+(hlookup(E231,'Input - Config'!$H$2:$J$7,3,0)*2),"")</f>
        <v>470627.4</v>
      </c>
      <c r="G231" s="19">
        <f>if(isna(hlookup(E231,'Input - Config'!$H$2:$J$7,6,0)*'Input - Config'!$H$9%*F231+F231),"",hlookup(E231,'Input - Config'!$H$2:$J$7,6,0)*'Input - Config'!$H$9%*F231+F231)</f>
        <v>1129505.76</v>
      </c>
      <c r="H231" s="19">
        <f>if(isna(ROUND((hlookup(E231,'Input - Config'!$H$2:$J$7,4,0)/10000*D231)+(hlookup(E231,'Input - Config'!$H$2:$J$7,5,0)/100),3)),"",ROUND((hlookup(E231,'Input - Config'!$H$2:$J$7,4,0)/10000*D231)+(hlookup(E231,'Input - Config'!$H$2:$J$7,5,0)/100),3))</f>
        <v>0.038</v>
      </c>
    </row>
    <row r="232">
      <c r="A232" s="53" t="str">
        <f>'Input - Config'!A233</f>
        <v>TRNCHNHJRUSFE</v>
      </c>
      <c r="B232" s="19" t="str">
        <f>if(isna(vlookup(A232,'Input - Config'!$A$3:$C$1006,2,0)),"",vlookup(A232,'Input - Config'!$A$3:$C$1006,2,0))</f>
        <v>CHNHJ</v>
      </c>
      <c r="C232" s="19" t="str">
        <f>if(isna(vlookup(A232,'Input - Config'!$A$3:$C$1006,3,0)),"",vlookup(A232,'Input - Config'!$A$3:$C$1006,3,0))</f>
        <v>RUSFE</v>
      </c>
      <c r="D232" s="42">
        <f>if(isna(ROUND(ACOS(COS(RADIANS(90-VLOOKUP(B232,'Input - Center points'!$A$2:$F$996,5,0)))*COS(RADIANS(90-VLOOKUP(C232,'Input - Center points'!$A$2:$F$996,5,0)))+SIN(RADIANS(90-VLOOKUP(B232,'Input - Center points'!$A$2:$F$996,5,0)))*SIN(RADIANS(90-VLOOKUP(C232,'Input - Center points'!$A$2:$F$996,5,0)))*COS(RADIANS(VLOOKUP(B232,'Input - Center points'!$A$2:$F$996,6,0)-VLOOKUP(C232,'Input - Center points'!$A$2:$F$996,6,0))))*6371,0)),"",ROUND(ACOS(COS(RADIANS(90-VLOOKUP(B232,'Input - Center points'!$A$2:$F$996,5,0)))*COS(RADIANS(90-VLOOKUP(C232,'Input - Center points'!$A$2:$F$996,5,0)))+SIN(RADIANS(90-VLOOKUP(B232,'Input - Center points'!$A$2:$F$996,5,0)))*SIN(RADIANS(90-VLOOKUP(C232,'Input - Center points'!$A$2:$F$996,5,0)))*COS(RADIANS(VLOOKUP(B232,'Input - Center points'!$A$2:$F$996,6,0)-VLOOKUP(C232,'Input - Center points'!$A$2:$F$996,6,0))))*6371,0))</f>
        <v>509</v>
      </c>
      <c r="E232" s="19" t="str">
        <f>if(isna(if(vlookup(A232,'Input - Config'!$A$3:$D$1006,4,0)="Yes","Subsea",if(D232&gt;'Input - Config'!$H$10,"HVDC","HVAC"))),"",if(vlookup(A232,'Input - Config'!$A$3:$D$1006,4,0)="Yes","Subsea",if(D232&gt;'Input - Config'!$H$10,"HVDC","HVAC")))</f>
        <v>HVDC</v>
      </c>
      <c r="F232" s="19">
        <f>iferror((hlookup(E232,'Input - Config'!$H$2:$J$7,2,0)*D232)+(hlookup(E232,'Input - Config'!$H$2:$J$7,3,0)*2),"")</f>
        <v>418549.2</v>
      </c>
      <c r="G232" s="19">
        <f>if(isna(hlookup(E232,'Input - Config'!$H$2:$J$7,6,0)*'Input - Config'!$H$9%*F232+F232),"",hlookup(E232,'Input - Config'!$H$2:$J$7,6,0)*'Input - Config'!$H$9%*F232+F232)</f>
        <v>1004518.08</v>
      </c>
      <c r="H232" s="19">
        <f>if(isna(ROUND((hlookup(E232,'Input - Config'!$H$2:$J$7,4,0)/10000*D232)+(hlookup(E232,'Input - Config'!$H$2:$J$7,5,0)/100),3)),"",ROUND((hlookup(E232,'Input - Config'!$H$2:$J$7,4,0)/10000*D232)+(hlookup(E232,'Input - Config'!$H$2:$J$7,5,0)/100),3))</f>
        <v>0.031</v>
      </c>
    </row>
    <row r="233">
      <c r="A233" s="53" t="str">
        <f>'Input - Config'!A234</f>
        <v>TRNCHNHJRUSSI</v>
      </c>
      <c r="B233" s="19" t="str">
        <f>if(isna(vlookup(A233,'Input - Config'!$A$3:$C$1006,2,0)),"",vlookup(A233,'Input - Config'!$A$3:$C$1006,2,0))</f>
        <v>CHNHJ</v>
      </c>
      <c r="C233" s="19" t="str">
        <f>if(isna(vlookup(A233,'Input - Config'!$A$3:$C$1006,3,0)),"",vlookup(A233,'Input - Config'!$A$3:$C$1006,3,0))</f>
        <v>RUSSI</v>
      </c>
      <c r="D233" s="42">
        <f>if(isna(ROUND(ACOS(COS(RADIANS(90-VLOOKUP(B233,'Input - Center points'!$A$2:$F$996,5,0)))*COS(RADIANS(90-VLOOKUP(C233,'Input - Center points'!$A$2:$F$996,5,0)))+SIN(RADIANS(90-VLOOKUP(B233,'Input - Center points'!$A$2:$F$996,5,0)))*SIN(RADIANS(90-VLOOKUP(C233,'Input - Center points'!$A$2:$F$996,5,0)))*COS(RADIANS(VLOOKUP(B233,'Input - Center points'!$A$2:$F$996,6,0)-VLOOKUP(C233,'Input - Center points'!$A$2:$F$996,6,0))))*6371,0)),"",ROUND(ACOS(COS(RADIANS(90-VLOOKUP(B233,'Input - Center points'!$A$2:$F$996,5,0)))*COS(RADIANS(90-VLOOKUP(C233,'Input - Center points'!$A$2:$F$996,5,0)))+SIN(RADIANS(90-VLOOKUP(B233,'Input - Center points'!$A$2:$F$996,5,0)))*SIN(RADIANS(90-VLOOKUP(C233,'Input - Center points'!$A$2:$F$996,5,0)))*COS(RADIANS(VLOOKUP(B233,'Input - Center points'!$A$2:$F$996,6,0)-VLOOKUP(C233,'Input - Center points'!$A$2:$F$996,6,0))))*6371,0))</f>
        <v>3206</v>
      </c>
      <c r="E233" s="19" t="str">
        <f>if(isna(if(vlookup(A233,'Input - Config'!$A$3:$D$1006,4,0)="Yes","Subsea",if(D233&gt;'Input - Config'!$H$10,"HVDC","HVAC"))),"",if(vlookup(A233,'Input - Config'!$A$3:$D$1006,4,0)="Yes","Subsea",if(D233&gt;'Input - Config'!$H$10,"HVDC","HVAC")))</f>
        <v>HVDC</v>
      </c>
      <c r="F233" s="19">
        <f>iferror((hlookup(E233,'Input - Config'!$H$2:$J$7,2,0)*D233)+(hlookup(E233,'Input - Config'!$H$2:$J$7,3,0)*2),"")</f>
        <v>1059895.8</v>
      </c>
      <c r="G233" s="19">
        <f>if(isna(hlookup(E233,'Input - Config'!$H$2:$J$7,6,0)*'Input - Config'!$H$9%*F233+F233),"",hlookup(E233,'Input - Config'!$H$2:$J$7,6,0)*'Input - Config'!$H$9%*F233+F233)</f>
        <v>2543749.92</v>
      </c>
      <c r="H233" s="19">
        <f>if(isna(ROUND((hlookup(E233,'Input - Config'!$H$2:$J$7,4,0)/10000*D233)+(hlookup(E233,'Input - Config'!$H$2:$J$7,5,0)/100),3)),"",ROUND((hlookup(E233,'Input - Config'!$H$2:$J$7,4,0)/10000*D233)+(hlookup(E233,'Input - Config'!$H$2:$J$7,5,0)/100),3))</f>
        <v>0.125</v>
      </c>
    </row>
    <row r="234">
      <c r="A234" s="53" t="str">
        <f>'Input - Config'!A235</f>
        <v>TRNCHNHNCHNHU</v>
      </c>
      <c r="B234" s="19" t="str">
        <f>if(isna(vlookup(A234,'Input - Config'!$A$3:$C$1006,2,0)),"",vlookup(A234,'Input - Config'!$A$3:$C$1006,2,0))</f>
        <v>CHNHN</v>
      </c>
      <c r="C234" s="19" t="str">
        <f>if(isna(vlookup(A234,'Input - Config'!$A$3:$C$1006,3,0)),"",vlookup(A234,'Input - Config'!$A$3:$C$1006,3,0))</f>
        <v>CHNHU</v>
      </c>
      <c r="D234" s="42">
        <f>if(isna(ROUND(ACOS(COS(RADIANS(90-VLOOKUP(B234,'Input - Center points'!$A$2:$F$996,5,0)))*COS(RADIANS(90-VLOOKUP(C234,'Input - Center points'!$A$2:$F$996,5,0)))+SIN(RADIANS(90-VLOOKUP(B234,'Input - Center points'!$A$2:$F$996,5,0)))*SIN(RADIANS(90-VLOOKUP(C234,'Input - Center points'!$A$2:$F$996,5,0)))*COS(RADIANS(VLOOKUP(B234,'Input - Center points'!$A$2:$F$996,6,0)-VLOOKUP(C234,'Input - Center points'!$A$2:$F$996,6,0))))*6371,0)),"",ROUND(ACOS(COS(RADIANS(90-VLOOKUP(B234,'Input - Center points'!$A$2:$F$996,5,0)))*COS(RADIANS(90-VLOOKUP(C234,'Input - Center points'!$A$2:$F$996,5,0)))+SIN(RADIANS(90-VLOOKUP(B234,'Input - Center points'!$A$2:$F$996,5,0)))*SIN(RADIANS(90-VLOOKUP(C234,'Input - Center points'!$A$2:$F$996,5,0)))*COS(RADIANS(VLOOKUP(B234,'Input - Center points'!$A$2:$F$996,6,0)-VLOOKUP(C234,'Input - Center points'!$A$2:$F$996,6,0))))*6371,0))</f>
        <v>295</v>
      </c>
      <c r="E234" s="19" t="str">
        <f>if(isna(if(vlookup(A234,'Input - Config'!$A$3:$D$1006,4,0)="Yes","Subsea",if(D234&gt;'Input - Config'!$H$10,"HVDC","HVAC"))),"",if(vlookup(A234,'Input - Config'!$A$3:$D$1006,4,0)="Yes","Subsea",if(D234&gt;'Input - Config'!$H$10,"HVDC","HVAC")))</f>
        <v>HVAC</v>
      </c>
      <c r="F234" s="19">
        <f>iferror((hlookup(E234,'Input - Config'!$H$2:$J$7,2,0)*D234)+(hlookup(E234,'Input - Config'!$H$2:$J$7,3,0)*2),"")</f>
        <v>325322.6</v>
      </c>
      <c r="G234" s="19">
        <f>if(isna(hlookup(E234,'Input - Config'!$H$2:$J$7,6,0)*'Input - Config'!$H$9%*F234+F234),"",hlookup(E234,'Input - Config'!$H$2:$J$7,6,0)*'Input - Config'!$H$9%*F234+F234)</f>
        <v>780774.24</v>
      </c>
      <c r="H234" s="19">
        <f>if(isna(ROUND((hlookup(E234,'Input - Config'!$H$2:$J$7,4,0)/10000*D234)+(hlookup(E234,'Input - Config'!$H$2:$J$7,5,0)/100),3)),"",ROUND((hlookup(E234,'Input - Config'!$H$2:$J$7,4,0)/10000*D234)+(hlookup(E234,'Input - Config'!$H$2:$J$7,5,0)/100),3))</f>
        <v>0.02</v>
      </c>
    </row>
    <row r="235">
      <c r="A235" s="53" t="str">
        <f>'Input - Config'!A236</f>
        <v>TRNCHNHNCHNJX</v>
      </c>
      <c r="B235" s="19" t="str">
        <f>if(isna(vlookup(A235,'Input - Config'!$A$3:$C$1006,2,0)),"",vlookup(A235,'Input - Config'!$A$3:$C$1006,2,0))</f>
        <v>CHNHN</v>
      </c>
      <c r="C235" s="19" t="str">
        <f>if(isna(vlookup(A235,'Input - Config'!$A$3:$C$1006,3,0)),"",vlookup(A235,'Input - Config'!$A$3:$C$1006,3,0))</f>
        <v>CHNJX</v>
      </c>
      <c r="D235" s="42">
        <f>if(isna(ROUND(ACOS(COS(RADIANS(90-VLOOKUP(B235,'Input - Center points'!$A$2:$F$996,5,0)))*COS(RADIANS(90-VLOOKUP(C235,'Input - Center points'!$A$2:$F$996,5,0)))+SIN(RADIANS(90-VLOOKUP(B235,'Input - Center points'!$A$2:$F$996,5,0)))*SIN(RADIANS(90-VLOOKUP(C235,'Input - Center points'!$A$2:$F$996,5,0)))*COS(RADIANS(VLOOKUP(B235,'Input - Center points'!$A$2:$F$996,6,0)-VLOOKUP(C235,'Input - Center points'!$A$2:$F$996,6,0))))*6371,0)),"",ROUND(ACOS(COS(RADIANS(90-VLOOKUP(B235,'Input - Center points'!$A$2:$F$996,5,0)))*COS(RADIANS(90-VLOOKUP(C235,'Input - Center points'!$A$2:$F$996,5,0)))+SIN(RADIANS(90-VLOOKUP(B235,'Input - Center points'!$A$2:$F$996,5,0)))*SIN(RADIANS(90-VLOOKUP(C235,'Input - Center points'!$A$2:$F$996,5,0)))*COS(RADIANS(VLOOKUP(B235,'Input - Center points'!$A$2:$F$996,6,0)-VLOOKUP(C235,'Input - Center points'!$A$2:$F$996,6,0))))*6371,0))</f>
        <v>290</v>
      </c>
      <c r="E235" s="19" t="str">
        <f>if(isna(if(vlookup(A235,'Input - Config'!$A$3:$D$1006,4,0)="Yes","Subsea",if(D235&gt;'Input - Config'!$H$10,"HVDC","HVAC"))),"",if(vlookup(A235,'Input - Config'!$A$3:$D$1006,4,0)="Yes","Subsea",if(D235&gt;'Input - Config'!$H$10,"HVDC","HVAC")))</f>
        <v>HVAC</v>
      </c>
      <c r="F235" s="19">
        <f>iferror((hlookup(E235,'Input - Config'!$H$2:$J$7,2,0)*D235)+(hlookup(E235,'Input - Config'!$H$2:$J$7,3,0)*2),"")</f>
        <v>321425.6</v>
      </c>
      <c r="G235" s="19">
        <f>if(isna(hlookup(E235,'Input - Config'!$H$2:$J$7,6,0)*'Input - Config'!$H$9%*F235+F235),"",hlookup(E235,'Input - Config'!$H$2:$J$7,6,0)*'Input - Config'!$H$9%*F235+F235)</f>
        <v>771421.44</v>
      </c>
      <c r="H235" s="19">
        <f>if(isna(ROUND((hlookup(E235,'Input - Config'!$H$2:$J$7,4,0)/10000*D235)+(hlookup(E235,'Input - Config'!$H$2:$J$7,5,0)/100),3)),"",ROUND((hlookup(E235,'Input - Config'!$H$2:$J$7,4,0)/10000*D235)+(hlookup(E235,'Input - Config'!$H$2:$J$7,5,0)/100),3))</f>
        <v>0.02</v>
      </c>
    </row>
    <row r="236">
      <c r="A236" s="53" t="str">
        <f>'Input - Config'!A237</f>
        <v>TRNCHNHNCHNNI</v>
      </c>
      <c r="B236" s="19" t="str">
        <f>if(isna(vlookup(A236,'Input - Config'!$A$3:$C$1006,2,0)),"",vlookup(A236,'Input - Config'!$A$3:$C$1006,2,0))</f>
        <v>CHNHN</v>
      </c>
      <c r="C236" s="19" t="str">
        <f>if(isna(vlookup(A236,'Input - Config'!$A$3:$C$1006,3,0)),"",vlookup(A236,'Input - Config'!$A$3:$C$1006,3,0))</f>
        <v>CHNNI</v>
      </c>
      <c r="D236" s="42">
        <f>if(isna(ROUND(ACOS(COS(RADIANS(90-VLOOKUP(B236,'Input - Center points'!$A$2:$F$996,5,0)))*COS(RADIANS(90-VLOOKUP(C236,'Input - Center points'!$A$2:$F$996,5,0)))+SIN(RADIANS(90-VLOOKUP(B236,'Input - Center points'!$A$2:$F$996,5,0)))*SIN(RADIANS(90-VLOOKUP(C236,'Input - Center points'!$A$2:$F$996,5,0)))*COS(RADIANS(VLOOKUP(B236,'Input - Center points'!$A$2:$F$996,6,0)-VLOOKUP(C236,'Input - Center points'!$A$2:$F$996,6,0))))*6371,0)),"",ROUND(ACOS(COS(RADIANS(90-VLOOKUP(B236,'Input - Center points'!$A$2:$F$996,5,0)))*COS(RADIANS(90-VLOOKUP(C236,'Input - Center points'!$A$2:$F$996,5,0)))+SIN(RADIANS(90-VLOOKUP(B236,'Input - Center points'!$A$2:$F$996,5,0)))*SIN(RADIANS(90-VLOOKUP(C236,'Input - Center points'!$A$2:$F$996,5,0)))*COS(RADIANS(VLOOKUP(B236,'Input - Center points'!$A$2:$F$996,6,0)-VLOOKUP(C236,'Input - Center points'!$A$2:$F$996,6,0))))*6371,0))</f>
        <v>1303</v>
      </c>
      <c r="E236" s="19" t="str">
        <f>if(isna(if(vlookup(A236,'Input - Config'!$A$3:$D$1006,4,0)="Yes","Subsea",if(D236&gt;'Input - Config'!$H$10,"HVDC","HVAC"))),"",if(vlookup(A236,'Input - Config'!$A$3:$D$1006,4,0)="Yes","Subsea",if(D236&gt;'Input - Config'!$H$10,"HVDC","HVAC")))</f>
        <v>HVDC</v>
      </c>
      <c r="F236" s="19">
        <f>iferror((hlookup(E236,'Input - Config'!$H$2:$J$7,2,0)*D236)+(hlookup(E236,'Input - Config'!$H$2:$J$7,3,0)*2),"")</f>
        <v>607362.4</v>
      </c>
      <c r="G236" s="19">
        <f>if(isna(hlookup(E236,'Input - Config'!$H$2:$J$7,6,0)*'Input - Config'!$H$9%*F236+F236),"",hlookup(E236,'Input - Config'!$H$2:$J$7,6,0)*'Input - Config'!$H$9%*F236+F236)</f>
        <v>1457669.76</v>
      </c>
      <c r="H236" s="19">
        <f>if(isna(ROUND((hlookup(E236,'Input - Config'!$H$2:$J$7,4,0)/10000*D236)+(hlookup(E236,'Input - Config'!$H$2:$J$7,5,0)/100),3)),"",ROUND((hlookup(E236,'Input - Config'!$H$2:$J$7,4,0)/10000*D236)+(hlookup(E236,'Input - Config'!$H$2:$J$7,5,0)/100),3))</f>
        <v>0.059</v>
      </c>
    </row>
    <row r="237">
      <c r="A237" s="53" t="str">
        <f>'Input - Config'!A238</f>
        <v>TRNCHNHNCHNSC</v>
      </c>
      <c r="B237" s="19" t="str">
        <f>if(isna(vlookup(A237,'Input - Config'!$A$3:$C$1006,2,0)),"",vlookup(A237,'Input - Config'!$A$3:$C$1006,2,0))</f>
        <v>CHNHN</v>
      </c>
      <c r="C237" s="19" t="str">
        <f>if(isna(vlookup(A237,'Input - Config'!$A$3:$C$1006,3,0)),"",vlookup(A237,'Input - Config'!$A$3:$C$1006,3,0))</f>
        <v>CHNSC</v>
      </c>
      <c r="D237" s="42">
        <f>if(isna(ROUND(ACOS(COS(RADIANS(90-VLOOKUP(B237,'Input - Center points'!$A$2:$F$996,5,0)))*COS(RADIANS(90-VLOOKUP(C237,'Input - Center points'!$A$2:$F$996,5,0)))+SIN(RADIANS(90-VLOOKUP(B237,'Input - Center points'!$A$2:$F$996,5,0)))*SIN(RADIANS(90-VLOOKUP(C237,'Input - Center points'!$A$2:$F$996,5,0)))*COS(RADIANS(VLOOKUP(B237,'Input - Center points'!$A$2:$F$996,6,0)-VLOOKUP(C237,'Input - Center points'!$A$2:$F$996,6,0))))*6371,0)),"",ROUND(ACOS(COS(RADIANS(90-VLOOKUP(B237,'Input - Center points'!$A$2:$F$996,5,0)))*COS(RADIANS(90-VLOOKUP(C237,'Input - Center points'!$A$2:$F$996,5,0)))+SIN(RADIANS(90-VLOOKUP(B237,'Input - Center points'!$A$2:$F$996,5,0)))*SIN(RADIANS(90-VLOOKUP(C237,'Input - Center points'!$A$2:$F$996,5,0)))*COS(RADIANS(VLOOKUP(B237,'Input - Center points'!$A$2:$F$996,6,0)-VLOOKUP(C237,'Input - Center points'!$A$2:$F$996,6,0))))*6371,0))</f>
        <v>905</v>
      </c>
      <c r="E237" s="19" t="str">
        <f>if(isna(if(vlookup(A237,'Input - Config'!$A$3:$D$1006,4,0)="Yes","Subsea",if(D237&gt;'Input - Config'!$H$10,"HVDC","HVAC"))),"",if(vlookup(A237,'Input - Config'!$A$3:$D$1006,4,0)="Yes","Subsea",if(D237&gt;'Input - Config'!$H$10,"HVDC","HVAC")))</f>
        <v>HVDC</v>
      </c>
      <c r="F237" s="19">
        <f>iferror((hlookup(E237,'Input - Config'!$H$2:$J$7,2,0)*D237)+(hlookup(E237,'Input - Config'!$H$2:$J$7,3,0)*2),"")</f>
        <v>512718</v>
      </c>
      <c r="G237" s="19">
        <f>if(isna(hlookup(E237,'Input - Config'!$H$2:$J$7,6,0)*'Input - Config'!$H$9%*F237+F237),"",hlookup(E237,'Input - Config'!$H$2:$J$7,6,0)*'Input - Config'!$H$9%*F237+F237)</f>
        <v>1230523.2</v>
      </c>
      <c r="H237" s="19">
        <f>if(isna(ROUND((hlookup(E237,'Input - Config'!$H$2:$J$7,4,0)/10000*D237)+(hlookup(E237,'Input - Config'!$H$2:$J$7,5,0)/100),3)),"",ROUND((hlookup(E237,'Input - Config'!$H$2:$J$7,4,0)/10000*D237)+(hlookup(E237,'Input - Config'!$H$2:$J$7,5,0)/100),3))</f>
        <v>0.045</v>
      </c>
    </row>
    <row r="238">
      <c r="A238" s="53" t="str">
        <f>'Input - Config'!A239</f>
        <v>TRNCHNHNCHNSX</v>
      </c>
      <c r="B238" s="19" t="str">
        <f>if(isna(vlookup(A238,'Input - Config'!$A$3:$C$1006,2,0)),"",vlookup(A238,'Input - Config'!$A$3:$C$1006,2,0))</f>
        <v>CHNHN</v>
      </c>
      <c r="C238" s="19" t="str">
        <f>if(isna(vlookup(A238,'Input - Config'!$A$3:$C$1006,3,0)),"",vlookup(A238,'Input - Config'!$A$3:$C$1006,3,0))</f>
        <v>CHNSX</v>
      </c>
      <c r="D238" s="42">
        <f>if(isna(ROUND(ACOS(COS(RADIANS(90-VLOOKUP(B238,'Input - Center points'!$A$2:$F$996,5,0)))*COS(RADIANS(90-VLOOKUP(C238,'Input - Center points'!$A$2:$F$996,5,0)))+SIN(RADIANS(90-VLOOKUP(B238,'Input - Center points'!$A$2:$F$996,5,0)))*SIN(RADIANS(90-VLOOKUP(C238,'Input - Center points'!$A$2:$F$996,5,0)))*COS(RADIANS(VLOOKUP(B238,'Input - Center points'!$A$2:$F$996,6,0)-VLOOKUP(C238,'Input - Center points'!$A$2:$F$996,6,0))))*6371,0)),"",ROUND(ACOS(COS(RADIANS(90-VLOOKUP(B238,'Input - Center points'!$A$2:$F$996,5,0)))*COS(RADIANS(90-VLOOKUP(C238,'Input - Center points'!$A$2:$F$996,5,0)))+SIN(RADIANS(90-VLOOKUP(B238,'Input - Center points'!$A$2:$F$996,5,0)))*SIN(RADIANS(90-VLOOKUP(C238,'Input - Center points'!$A$2:$F$996,5,0)))*COS(RADIANS(VLOOKUP(B238,'Input - Center points'!$A$2:$F$996,6,0)-VLOOKUP(C238,'Input - Center points'!$A$2:$F$996,6,0))))*6371,0))</f>
        <v>1077</v>
      </c>
      <c r="E238" s="19" t="str">
        <f>if(isna(if(vlookup(A238,'Input - Config'!$A$3:$D$1006,4,0)="Yes","Subsea",if(D238&gt;'Input - Config'!$H$10,"HVDC","HVAC"))),"",if(vlookup(A238,'Input - Config'!$A$3:$D$1006,4,0)="Yes","Subsea",if(D238&gt;'Input - Config'!$H$10,"HVDC","HVAC")))</f>
        <v>HVDC</v>
      </c>
      <c r="F238" s="19">
        <f>iferror((hlookup(E238,'Input - Config'!$H$2:$J$7,2,0)*D238)+(hlookup(E238,'Input - Config'!$H$2:$J$7,3,0)*2),"")</f>
        <v>553619.6</v>
      </c>
      <c r="G238" s="19">
        <f>if(isna(hlookup(E238,'Input - Config'!$H$2:$J$7,6,0)*'Input - Config'!$H$9%*F238+F238),"",hlookup(E238,'Input - Config'!$H$2:$J$7,6,0)*'Input - Config'!$H$9%*F238+F238)</f>
        <v>1328687.04</v>
      </c>
      <c r="H238" s="19">
        <f>if(isna(ROUND((hlookup(E238,'Input - Config'!$H$2:$J$7,4,0)/10000*D238)+(hlookup(E238,'Input - Config'!$H$2:$J$7,5,0)/100),3)),"",ROUND((hlookup(E238,'Input - Config'!$H$2:$J$7,4,0)/10000*D238)+(hlookup(E238,'Input - Config'!$H$2:$J$7,5,0)/100),3))</f>
        <v>0.051</v>
      </c>
    </row>
    <row r="239">
      <c r="A239" s="53" t="str">
        <f>'Input - Config'!A240</f>
        <v>TRNCHNHUCHNJX</v>
      </c>
      <c r="B239" s="19" t="str">
        <f>if(isna(vlookup(A239,'Input - Config'!$A$3:$C$1006,2,0)),"",vlookup(A239,'Input - Config'!$A$3:$C$1006,2,0))</f>
        <v>CHNHU</v>
      </c>
      <c r="C239" s="19" t="str">
        <f>if(isna(vlookup(A239,'Input - Config'!$A$3:$C$1006,3,0)),"",vlookup(A239,'Input - Config'!$A$3:$C$1006,3,0))</f>
        <v>CHNJX</v>
      </c>
      <c r="D239" s="42">
        <f>if(isna(ROUND(ACOS(COS(RADIANS(90-VLOOKUP(B239,'Input - Center points'!$A$2:$F$996,5,0)))*COS(RADIANS(90-VLOOKUP(C239,'Input - Center points'!$A$2:$F$996,5,0)))+SIN(RADIANS(90-VLOOKUP(B239,'Input - Center points'!$A$2:$F$996,5,0)))*SIN(RADIANS(90-VLOOKUP(C239,'Input - Center points'!$A$2:$F$996,5,0)))*COS(RADIANS(VLOOKUP(B239,'Input - Center points'!$A$2:$F$996,6,0)-VLOOKUP(C239,'Input - Center points'!$A$2:$F$996,6,0))))*6371,0)),"",ROUND(ACOS(COS(RADIANS(90-VLOOKUP(B239,'Input - Center points'!$A$2:$F$996,5,0)))*COS(RADIANS(90-VLOOKUP(C239,'Input - Center points'!$A$2:$F$996,5,0)))+SIN(RADIANS(90-VLOOKUP(B239,'Input - Center points'!$A$2:$F$996,5,0)))*SIN(RADIANS(90-VLOOKUP(C239,'Input - Center points'!$A$2:$F$996,5,0)))*COS(RADIANS(VLOOKUP(B239,'Input - Center points'!$A$2:$F$996,6,0)-VLOOKUP(C239,'Input - Center points'!$A$2:$F$996,6,0))))*6371,0))</f>
        <v>262</v>
      </c>
      <c r="E239" s="19" t="str">
        <f>if(isna(if(vlookup(A239,'Input - Config'!$A$3:$D$1006,4,0)="Yes","Subsea",if(D239&gt;'Input - Config'!$H$10,"HVDC","HVAC"))),"",if(vlookup(A239,'Input - Config'!$A$3:$D$1006,4,0)="Yes","Subsea",if(D239&gt;'Input - Config'!$H$10,"HVDC","HVAC")))</f>
        <v>HVAC</v>
      </c>
      <c r="F239" s="19">
        <f>iferror((hlookup(E239,'Input - Config'!$H$2:$J$7,2,0)*D239)+(hlookup(E239,'Input - Config'!$H$2:$J$7,3,0)*2),"")</f>
        <v>299602.4</v>
      </c>
      <c r="G239" s="19">
        <f>if(isna(hlookup(E239,'Input - Config'!$H$2:$J$7,6,0)*'Input - Config'!$H$9%*F239+F239),"",hlookup(E239,'Input - Config'!$H$2:$J$7,6,0)*'Input - Config'!$H$9%*F239+F239)</f>
        <v>719045.76</v>
      </c>
      <c r="H239" s="19">
        <f>if(isna(ROUND((hlookup(E239,'Input - Config'!$H$2:$J$7,4,0)/10000*D239)+(hlookup(E239,'Input - Config'!$H$2:$J$7,5,0)/100),3)),"",ROUND((hlookup(E239,'Input - Config'!$H$2:$J$7,4,0)/10000*D239)+(hlookup(E239,'Input - Config'!$H$2:$J$7,5,0)/100),3))</f>
        <v>0.018</v>
      </c>
    </row>
    <row r="240">
      <c r="A240" s="53" t="str">
        <f>'Input - Config'!A241</f>
        <v>TRNCHNHUCHNSC</v>
      </c>
      <c r="B240" s="19" t="str">
        <f>if(isna(vlookup(A240,'Input - Config'!$A$3:$C$1006,2,0)),"",vlookup(A240,'Input - Config'!$A$3:$C$1006,2,0))</f>
        <v>CHNHU</v>
      </c>
      <c r="C240" s="19" t="str">
        <f>if(isna(vlookup(A240,'Input - Config'!$A$3:$C$1006,3,0)),"",vlookup(A240,'Input - Config'!$A$3:$C$1006,3,0))</f>
        <v>CHNSC</v>
      </c>
      <c r="D240" s="42">
        <f>if(isna(ROUND(ACOS(COS(RADIANS(90-VLOOKUP(B240,'Input - Center points'!$A$2:$F$996,5,0)))*COS(RADIANS(90-VLOOKUP(C240,'Input - Center points'!$A$2:$F$996,5,0)))+SIN(RADIANS(90-VLOOKUP(B240,'Input - Center points'!$A$2:$F$996,5,0)))*SIN(RADIANS(90-VLOOKUP(C240,'Input - Center points'!$A$2:$F$996,5,0)))*COS(RADIANS(VLOOKUP(B240,'Input - Center points'!$A$2:$F$996,6,0)-VLOOKUP(C240,'Input - Center points'!$A$2:$F$996,6,0))))*6371,0)),"",ROUND(ACOS(COS(RADIANS(90-VLOOKUP(B240,'Input - Center points'!$A$2:$F$996,5,0)))*COS(RADIANS(90-VLOOKUP(C240,'Input - Center points'!$A$2:$F$996,5,0)))+SIN(RADIANS(90-VLOOKUP(B240,'Input - Center points'!$A$2:$F$996,5,0)))*SIN(RADIANS(90-VLOOKUP(C240,'Input - Center points'!$A$2:$F$996,5,0)))*COS(RADIANS(VLOOKUP(B240,'Input - Center points'!$A$2:$F$996,6,0)-VLOOKUP(C240,'Input - Center points'!$A$2:$F$996,6,0))))*6371,0))</f>
        <v>978</v>
      </c>
      <c r="E240" s="19" t="str">
        <f>if(isna(if(vlookup(A240,'Input - Config'!$A$3:$D$1006,4,0)="Yes","Subsea",if(D240&gt;'Input - Config'!$H$10,"HVDC","HVAC"))),"",if(vlookup(A240,'Input - Config'!$A$3:$D$1006,4,0)="Yes","Subsea",if(D240&gt;'Input - Config'!$H$10,"HVDC","HVAC")))</f>
        <v>HVDC</v>
      </c>
      <c r="F240" s="19">
        <f>iferror((hlookup(E240,'Input - Config'!$H$2:$J$7,2,0)*D240)+(hlookup(E240,'Input - Config'!$H$2:$J$7,3,0)*2),"")</f>
        <v>530077.4</v>
      </c>
      <c r="G240" s="19">
        <f>if(isna(hlookup(E240,'Input - Config'!$H$2:$J$7,6,0)*'Input - Config'!$H$9%*F240+F240),"",hlookup(E240,'Input - Config'!$H$2:$J$7,6,0)*'Input - Config'!$H$9%*F240+F240)</f>
        <v>1272185.76</v>
      </c>
      <c r="H240" s="19">
        <f>if(isna(ROUND((hlookup(E240,'Input - Config'!$H$2:$J$7,4,0)/10000*D240)+(hlookup(E240,'Input - Config'!$H$2:$J$7,5,0)/100),3)),"",ROUND((hlookup(E240,'Input - Config'!$H$2:$J$7,4,0)/10000*D240)+(hlookup(E240,'Input - Config'!$H$2:$J$7,5,0)/100),3))</f>
        <v>0.047</v>
      </c>
    </row>
    <row r="241">
      <c r="A241" s="53" t="str">
        <f>'Input - Config'!A242</f>
        <v>TRNCHNHUCHNSI</v>
      </c>
      <c r="B241" s="19" t="str">
        <f>if(isna(vlookup(A241,'Input - Config'!$A$3:$C$1006,2,0)),"",vlookup(A241,'Input - Config'!$A$3:$C$1006,2,0))</f>
        <v>CHNHU</v>
      </c>
      <c r="C241" s="19" t="str">
        <f>if(isna(vlookup(A241,'Input - Config'!$A$3:$C$1006,3,0)),"",vlookup(A241,'Input - Config'!$A$3:$C$1006,3,0))</f>
        <v>CHNSI</v>
      </c>
      <c r="D241" s="42">
        <f>if(isna(ROUND(ACOS(COS(RADIANS(90-VLOOKUP(B241,'Input - Center points'!$A$2:$F$996,5,0)))*COS(RADIANS(90-VLOOKUP(C241,'Input - Center points'!$A$2:$F$996,5,0)))+SIN(RADIANS(90-VLOOKUP(B241,'Input - Center points'!$A$2:$F$996,5,0)))*SIN(RADIANS(90-VLOOKUP(C241,'Input - Center points'!$A$2:$F$996,5,0)))*COS(RADIANS(VLOOKUP(B241,'Input - Center points'!$A$2:$F$996,6,0)-VLOOKUP(C241,'Input - Center points'!$A$2:$F$996,6,0))))*6371,0)),"",ROUND(ACOS(COS(RADIANS(90-VLOOKUP(B241,'Input - Center points'!$A$2:$F$996,5,0)))*COS(RADIANS(90-VLOOKUP(C241,'Input - Center points'!$A$2:$F$996,5,0)))+SIN(RADIANS(90-VLOOKUP(B241,'Input - Center points'!$A$2:$F$996,5,0)))*SIN(RADIANS(90-VLOOKUP(C241,'Input - Center points'!$A$2:$F$996,5,0)))*COS(RADIANS(VLOOKUP(B241,'Input - Center points'!$A$2:$F$996,6,0)-VLOOKUP(C241,'Input - Center points'!$A$2:$F$996,6,0))))*6371,0))</f>
        <v>650</v>
      </c>
      <c r="E241" s="19" t="str">
        <f>if(isna(if(vlookup(A241,'Input - Config'!$A$3:$D$1006,4,0)="Yes","Subsea",if(D241&gt;'Input - Config'!$H$10,"HVDC","HVAC"))),"",if(vlookup(A241,'Input - Config'!$A$3:$D$1006,4,0)="Yes","Subsea",if(D241&gt;'Input - Config'!$H$10,"HVDC","HVAC")))</f>
        <v>HVDC</v>
      </c>
      <c r="F241" s="19">
        <f>iferror((hlookup(E241,'Input - Config'!$H$2:$J$7,2,0)*D241)+(hlookup(E241,'Input - Config'!$H$2:$J$7,3,0)*2),"")</f>
        <v>452079</v>
      </c>
      <c r="G241" s="19">
        <f>if(isna(hlookup(E241,'Input - Config'!$H$2:$J$7,6,0)*'Input - Config'!$H$9%*F241+F241),"",hlookup(E241,'Input - Config'!$H$2:$J$7,6,0)*'Input - Config'!$H$9%*F241+F241)</f>
        <v>1084989.6</v>
      </c>
      <c r="H241" s="19">
        <f>if(isna(ROUND((hlookup(E241,'Input - Config'!$H$2:$J$7,4,0)/10000*D241)+(hlookup(E241,'Input - Config'!$H$2:$J$7,5,0)/100),3)),"",ROUND((hlookup(E241,'Input - Config'!$H$2:$J$7,4,0)/10000*D241)+(hlookup(E241,'Input - Config'!$H$2:$J$7,5,0)/100),3))</f>
        <v>0.036</v>
      </c>
    </row>
    <row r="242">
      <c r="A242" s="53" t="str">
        <f>'Input - Config'!A243</f>
        <v>TRNCHNJICHNLI</v>
      </c>
      <c r="B242" s="19" t="str">
        <f>if(isna(vlookup(A242,'Input - Config'!$A$3:$C$1006,2,0)),"",vlookup(A242,'Input - Config'!$A$3:$C$1006,2,0))</f>
        <v>CHNJI</v>
      </c>
      <c r="C242" s="19" t="str">
        <f>if(isna(vlookup(A242,'Input - Config'!$A$3:$C$1006,3,0)),"",vlookup(A242,'Input - Config'!$A$3:$C$1006,3,0))</f>
        <v>CHNLI</v>
      </c>
      <c r="D242" s="42">
        <f>if(isna(ROUND(ACOS(COS(RADIANS(90-VLOOKUP(B242,'Input - Center points'!$A$2:$F$996,5,0)))*COS(RADIANS(90-VLOOKUP(C242,'Input - Center points'!$A$2:$F$996,5,0)))+SIN(RADIANS(90-VLOOKUP(B242,'Input - Center points'!$A$2:$F$996,5,0)))*SIN(RADIANS(90-VLOOKUP(C242,'Input - Center points'!$A$2:$F$996,5,0)))*COS(RADIANS(VLOOKUP(B242,'Input - Center points'!$A$2:$F$996,6,0)-VLOOKUP(C242,'Input - Center points'!$A$2:$F$996,6,0))))*6371,0)),"",ROUND(ACOS(COS(RADIANS(90-VLOOKUP(B242,'Input - Center points'!$A$2:$F$996,5,0)))*COS(RADIANS(90-VLOOKUP(C242,'Input - Center points'!$A$2:$F$996,5,0)))+SIN(RADIANS(90-VLOOKUP(B242,'Input - Center points'!$A$2:$F$996,5,0)))*SIN(RADIANS(90-VLOOKUP(C242,'Input - Center points'!$A$2:$F$996,5,0)))*COS(RADIANS(VLOOKUP(B242,'Input - Center points'!$A$2:$F$996,6,0)-VLOOKUP(C242,'Input - Center points'!$A$2:$F$996,6,0))))*6371,0))</f>
        <v>274</v>
      </c>
      <c r="E242" s="19" t="str">
        <f>if(isna(if(vlookup(A242,'Input - Config'!$A$3:$D$1006,4,0)="Yes","Subsea",if(D242&gt;'Input - Config'!$H$10,"HVDC","HVAC"))),"",if(vlookup(A242,'Input - Config'!$A$3:$D$1006,4,0)="Yes","Subsea",if(D242&gt;'Input - Config'!$H$10,"HVDC","HVAC")))</f>
        <v>HVAC</v>
      </c>
      <c r="F242" s="19">
        <f>iferror((hlookup(E242,'Input - Config'!$H$2:$J$7,2,0)*D242)+(hlookup(E242,'Input - Config'!$H$2:$J$7,3,0)*2),"")</f>
        <v>308955.2</v>
      </c>
      <c r="G242" s="19">
        <f>if(isna(hlookup(E242,'Input - Config'!$H$2:$J$7,6,0)*'Input - Config'!$H$9%*F242+F242),"",hlookup(E242,'Input - Config'!$H$2:$J$7,6,0)*'Input - Config'!$H$9%*F242+F242)</f>
        <v>741492.48</v>
      </c>
      <c r="H242" s="19">
        <f>if(isna(ROUND((hlookup(E242,'Input - Config'!$H$2:$J$7,4,0)/10000*D242)+(hlookup(E242,'Input - Config'!$H$2:$J$7,5,0)/100),3)),"",ROUND((hlookup(E242,'Input - Config'!$H$2:$J$7,4,0)/10000*D242)+(hlookup(E242,'Input - Config'!$H$2:$J$7,5,0)/100),3))</f>
        <v>0.018</v>
      </c>
    </row>
    <row r="243">
      <c r="A243" s="53" t="str">
        <f>'Input - Config'!A244</f>
        <v>TRNCHNJICHNNM</v>
      </c>
      <c r="B243" s="19" t="str">
        <f>if(isna(vlookup(A243,'Input - Config'!$A$3:$C$1006,2,0)),"",vlookup(A243,'Input - Config'!$A$3:$C$1006,2,0))</f>
        <v>CHNJI</v>
      </c>
      <c r="C243" s="19" t="str">
        <f>if(isna(vlookup(A243,'Input - Config'!$A$3:$C$1006,3,0)),"",vlookup(A243,'Input - Config'!$A$3:$C$1006,3,0))</f>
        <v>CHNNM</v>
      </c>
      <c r="D243" s="42">
        <f>if(isna(ROUND(ACOS(COS(RADIANS(90-VLOOKUP(B243,'Input - Center points'!$A$2:$F$996,5,0)))*COS(RADIANS(90-VLOOKUP(C243,'Input - Center points'!$A$2:$F$996,5,0)))+SIN(RADIANS(90-VLOOKUP(B243,'Input - Center points'!$A$2:$F$996,5,0)))*SIN(RADIANS(90-VLOOKUP(C243,'Input - Center points'!$A$2:$F$996,5,0)))*COS(RADIANS(VLOOKUP(B243,'Input - Center points'!$A$2:$F$996,6,0)-VLOOKUP(C243,'Input - Center points'!$A$2:$F$996,6,0))))*6371,0)),"",ROUND(ACOS(COS(RADIANS(90-VLOOKUP(B243,'Input - Center points'!$A$2:$F$996,5,0)))*COS(RADIANS(90-VLOOKUP(C243,'Input - Center points'!$A$2:$F$996,5,0)))+SIN(RADIANS(90-VLOOKUP(B243,'Input - Center points'!$A$2:$F$996,5,0)))*SIN(RADIANS(90-VLOOKUP(C243,'Input - Center points'!$A$2:$F$996,5,0)))*COS(RADIANS(VLOOKUP(B243,'Input - Center points'!$A$2:$F$996,6,0)-VLOOKUP(C243,'Input - Center points'!$A$2:$F$996,6,0))))*6371,0))</f>
        <v>541</v>
      </c>
      <c r="E243" s="19" t="str">
        <f>if(isna(if(vlookup(A243,'Input - Config'!$A$3:$D$1006,4,0)="Yes","Subsea",if(D243&gt;'Input - Config'!$H$10,"HVDC","HVAC"))),"",if(vlookup(A243,'Input - Config'!$A$3:$D$1006,4,0)="Yes","Subsea",if(D243&gt;'Input - Config'!$H$10,"HVDC","HVAC")))</f>
        <v>HVDC</v>
      </c>
      <c r="F243" s="19">
        <f>iferror((hlookup(E243,'Input - Config'!$H$2:$J$7,2,0)*D243)+(hlookup(E243,'Input - Config'!$H$2:$J$7,3,0)*2),"")</f>
        <v>426158.8</v>
      </c>
      <c r="G243" s="19">
        <f>if(isna(hlookup(E243,'Input - Config'!$H$2:$J$7,6,0)*'Input - Config'!$H$9%*F243+F243),"",hlookup(E243,'Input - Config'!$H$2:$J$7,6,0)*'Input - Config'!$H$9%*F243+F243)</f>
        <v>1022781.12</v>
      </c>
      <c r="H243" s="19">
        <f>if(isna(ROUND((hlookup(E243,'Input - Config'!$H$2:$J$7,4,0)/10000*D243)+(hlookup(E243,'Input - Config'!$H$2:$J$7,5,0)/100),3)),"",ROUND((hlookup(E243,'Input - Config'!$H$2:$J$7,4,0)/10000*D243)+(hlookup(E243,'Input - Config'!$H$2:$J$7,5,0)/100),3))</f>
        <v>0.032</v>
      </c>
    </row>
    <row r="244">
      <c r="A244" s="53" t="str">
        <f>'Input - Config'!A245</f>
        <v>TRNCHNJIPRKXX</v>
      </c>
      <c r="B244" s="19" t="str">
        <f>if(isna(vlookup(A244,'Input - Config'!$A$3:$C$1006,2,0)),"",vlookup(A244,'Input - Config'!$A$3:$C$1006,2,0))</f>
        <v>CHNJI</v>
      </c>
      <c r="C244" s="19" t="str">
        <f>if(isna(vlookup(A244,'Input - Config'!$A$3:$C$1006,3,0)),"",vlookup(A244,'Input - Config'!$A$3:$C$1006,3,0))</f>
        <v>PRK</v>
      </c>
      <c r="D244" s="42">
        <f>if(isna(ROUND(ACOS(COS(RADIANS(90-VLOOKUP(B244,'Input - Center points'!$A$2:$F$996,5,0)))*COS(RADIANS(90-VLOOKUP(C244,'Input - Center points'!$A$2:$F$996,5,0)))+SIN(RADIANS(90-VLOOKUP(B244,'Input - Center points'!$A$2:$F$996,5,0)))*SIN(RADIANS(90-VLOOKUP(C244,'Input - Center points'!$A$2:$F$996,5,0)))*COS(RADIANS(VLOOKUP(B244,'Input - Center points'!$A$2:$F$996,6,0)-VLOOKUP(C244,'Input - Center points'!$A$2:$F$996,6,0))))*6371,0)),"",ROUND(ACOS(COS(RADIANS(90-VLOOKUP(B244,'Input - Center points'!$A$2:$F$996,5,0)))*COS(RADIANS(90-VLOOKUP(C244,'Input - Center points'!$A$2:$F$996,5,0)))+SIN(RADIANS(90-VLOOKUP(B244,'Input - Center points'!$A$2:$F$996,5,0)))*SIN(RADIANS(90-VLOOKUP(C244,'Input - Center points'!$A$2:$F$996,5,0)))*COS(RADIANS(VLOOKUP(B244,'Input - Center points'!$A$2:$F$996,6,0)-VLOOKUP(C244,'Input - Center points'!$A$2:$F$996,6,0))))*6371,0))</f>
        <v>545</v>
      </c>
      <c r="E244" s="19" t="str">
        <f>if(isna(if(vlookup(A244,'Input - Config'!$A$3:$D$1006,4,0)="Yes","Subsea",if(D244&gt;'Input - Config'!$H$10,"HVDC","HVAC"))),"",if(vlookup(A244,'Input - Config'!$A$3:$D$1006,4,0)="Yes","Subsea",if(D244&gt;'Input - Config'!$H$10,"HVDC","HVAC")))</f>
        <v>HVDC</v>
      </c>
      <c r="F244" s="19">
        <f>iferror((hlookup(E244,'Input - Config'!$H$2:$J$7,2,0)*D244)+(hlookup(E244,'Input - Config'!$H$2:$J$7,3,0)*2),"")</f>
        <v>427110</v>
      </c>
      <c r="G244" s="19">
        <f>if(isna(hlookup(E244,'Input - Config'!$H$2:$J$7,6,0)*'Input - Config'!$H$9%*F244+F244),"",hlookup(E244,'Input - Config'!$H$2:$J$7,6,0)*'Input - Config'!$H$9%*F244+F244)</f>
        <v>1025064</v>
      </c>
      <c r="H244" s="19">
        <f>if(isna(ROUND((hlookup(E244,'Input - Config'!$H$2:$J$7,4,0)/10000*D244)+(hlookup(E244,'Input - Config'!$H$2:$J$7,5,0)/100),3)),"",ROUND((hlookup(E244,'Input - Config'!$H$2:$J$7,4,0)/10000*D244)+(hlookup(E244,'Input - Config'!$H$2:$J$7,5,0)/100),3))</f>
        <v>0.032</v>
      </c>
    </row>
    <row r="245">
      <c r="A245" s="53" t="str">
        <f>'Input - Config'!A246</f>
        <v>TRNCHNJSCHNSC</v>
      </c>
      <c r="B245" s="19" t="str">
        <f>if(isna(vlookup(A245,'Input - Config'!$A$3:$C$1006,2,0)),"",vlookup(A245,'Input - Config'!$A$3:$C$1006,2,0))</f>
        <v>CHNJS</v>
      </c>
      <c r="C245" s="19" t="str">
        <f>if(isna(vlookup(A245,'Input - Config'!$A$3:$C$1006,3,0)),"",vlookup(A245,'Input - Config'!$A$3:$C$1006,3,0))</f>
        <v>CHNSC</v>
      </c>
      <c r="D245" s="42">
        <f>if(isna(ROUND(ACOS(COS(RADIANS(90-VLOOKUP(B245,'Input - Center points'!$A$2:$F$996,5,0)))*COS(RADIANS(90-VLOOKUP(C245,'Input - Center points'!$A$2:$F$996,5,0)))+SIN(RADIANS(90-VLOOKUP(B245,'Input - Center points'!$A$2:$F$996,5,0)))*SIN(RADIANS(90-VLOOKUP(C245,'Input - Center points'!$A$2:$F$996,5,0)))*COS(RADIANS(VLOOKUP(B245,'Input - Center points'!$A$2:$F$996,6,0)-VLOOKUP(C245,'Input - Center points'!$A$2:$F$996,6,0))))*6371,0)),"",ROUND(ACOS(COS(RADIANS(90-VLOOKUP(B245,'Input - Center points'!$A$2:$F$996,5,0)))*COS(RADIANS(90-VLOOKUP(C245,'Input - Center points'!$A$2:$F$996,5,0)))+SIN(RADIANS(90-VLOOKUP(B245,'Input - Center points'!$A$2:$F$996,5,0)))*SIN(RADIANS(90-VLOOKUP(C245,'Input - Center points'!$A$2:$F$996,5,0)))*COS(RADIANS(VLOOKUP(B245,'Input - Center points'!$A$2:$F$996,6,0)-VLOOKUP(C245,'Input - Center points'!$A$2:$F$996,6,0))))*6371,0))</f>
        <v>1405</v>
      </c>
      <c r="E245" s="19" t="str">
        <f>if(isna(if(vlookup(A245,'Input - Config'!$A$3:$D$1006,4,0)="Yes","Subsea",if(D245&gt;'Input - Config'!$H$10,"HVDC","HVAC"))),"",if(vlookup(A245,'Input - Config'!$A$3:$D$1006,4,0)="Yes","Subsea",if(D245&gt;'Input - Config'!$H$10,"HVDC","HVAC")))</f>
        <v>HVDC</v>
      </c>
      <c r="F245" s="19">
        <f>iferror((hlookup(E245,'Input - Config'!$H$2:$J$7,2,0)*D245)+(hlookup(E245,'Input - Config'!$H$2:$J$7,3,0)*2),"")</f>
        <v>631618</v>
      </c>
      <c r="G245" s="19">
        <f>if(isna(hlookup(E245,'Input - Config'!$H$2:$J$7,6,0)*'Input - Config'!$H$9%*F245+F245),"",hlookup(E245,'Input - Config'!$H$2:$J$7,6,0)*'Input - Config'!$H$9%*F245+F245)</f>
        <v>1515883.2</v>
      </c>
      <c r="H245" s="19">
        <f>if(isna(ROUND((hlookup(E245,'Input - Config'!$H$2:$J$7,4,0)/10000*D245)+(hlookup(E245,'Input - Config'!$H$2:$J$7,5,0)/100),3)),"",ROUND((hlookup(E245,'Input - Config'!$H$2:$J$7,4,0)/10000*D245)+(hlookup(E245,'Input - Config'!$H$2:$J$7,5,0)/100),3))</f>
        <v>0.062</v>
      </c>
    </row>
    <row r="246">
      <c r="A246" s="53" t="str">
        <f>'Input - Config'!A247</f>
        <v>TRNCHNJSCHNSD</v>
      </c>
      <c r="B246" s="19" t="str">
        <f>if(isna(vlookup(A246,'Input - Config'!$A$3:$C$1006,2,0)),"",vlookup(A246,'Input - Config'!$A$3:$C$1006,2,0))</f>
        <v>CHNJS</v>
      </c>
      <c r="C246" s="19" t="str">
        <f>if(isna(vlookup(A246,'Input - Config'!$A$3:$C$1006,3,0)),"",vlookup(A246,'Input - Config'!$A$3:$C$1006,3,0))</f>
        <v>CHNSD</v>
      </c>
      <c r="D246" s="42">
        <f>if(isna(ROUND(ACOS(COS(RADIANS(90-VLOOKUP(B246,'Input - Center points'!$A$2:$F$996,5,0)))*COS(RADIANS(90-VLOOKUP(C246,'Input - Center points'!$A$2:$F$996,5,0)))+SIN(RADIANS(90-VLOOKUP(B246,'Input - Center points'!$A$2:$F$996,5,0)))*SIN(RADIANS(90-VLOOKUP(C246,'Input - Center points'!$A$2:$F$996,5,0)))*COS(RADIANS(VLOOKUP(B246,'Input - Center points'!$A$2:$F$996,6,0)-VLOOKUP(C246,'Input - Center points'!$A$2:$F$996,6,0))))*6371,0)),"",ROUND(ACOS(COS(RADIANS(90-VLOOKUP(B246,'Input - Center points'!$A$2:$F$996,5,0)))*COS(RADIANS(90-VLOOKUP(C246,'Input - Center points'!$A$2:$F$996,5,0)))+SIN(RADIANS(90-VLOOKUP(B246,'Input - Center points'!$A$2:$F$996,5,0)))*SIN(RADIANS(90-VLOOKUP(C246,'Input - Center points'!$A$2:$F$996,5,0)))*COS(RADIANS(VLOOKUP(B246,'Input - Center points'!$A$2:$F$996,6,0)-VLOOKUP(C246,'Input - Center points'!$A$2:$F$996,6,0))))*6371,0))</f>
        <v>475</v>
      </c>
      <c r="E246" s="19" t="str">
        <f>if(isna(if(vlookup(A246,'Input - Config'!$A$3:$D$1006,4,0)="Yes","Subsea",if(D246&gt;'Input - Config'!$H$10,"HVDC","HVAC"))),"",if(vlookup(A246,'Input - Config'!$A$3:$D$1006,4,0)="Yes","Subsea",if(D246&gt;'Input - Config'!$H$10,"HVDC","HVAC")))</f>
        <v>HVDC</v>
      </c>
      <c r="F246" s="19">
        <f>iferror((hlookup(E246,'Input - Config'!$H$2:$J$7,2,0)*D246)+(hlookup(E246,'Input - Config'!$H$2:$J$7,3,0)*2),"")</f>
        <v>410464</v>
      </c>
      <c r="G246" s="19">
        <f>if(isna(hlookup(E246,'Input - Config'!$H$2:$J$7,6,0)*'Input - Config'!$H$9%*F246+F246),"",hlookup(E246,'Input - Config'!$H$2:$J$7,6,0)*'Input - Config'!$H$9%*F246+F246)</f>
        <v>985113.6</v>
      </c>
      <c r="H246" s="19">
        <f>if(isna(ROUND((hlookup(E246,'Input - Config'!$H$2:$J$7,4,0)/10000*D246)+(hlookup(E246,'Input - Config'!$H$2:$J$7,5,0)/100),3)),"",ROUND((hlookup(E246,'Input - Config'!$H$2:$J$7,4,0)/10000*D246)+(hlookup(E246,'Input - Config'!$H$2:$J$7,5,0)/100),3))</f>
        <v>0.03</v>
      </c>
    </row>
    <row r="247">
      <c r="A247" s="53" t="str">
        <f>'Input - Config'!A248</f>
        <v>TRNCHNJSCHNSH</v>
      </c>
      <c r="B247" s="19" t="str">
        <f>if(isna(vlookup(A247,'Input - Config'!$A$3:$C$1006,2,0)),"",vlookup(A247,'Input - Config'!$A$3:$C$1006,2,0))</f>
        <v>CHNJS</v>
      </c>
      <c r="C247" s="19" t="str">
        <f>if(isna(vlookup(A247,'Input - Config'!$A$3:$C$1006,3,0)),"",vlookup(A247,'Input - Config'!$A$3:$C$1006,3,0))</f>
        <v>CHNSH</v>
      </c>
      <c r="D247" s="42">
        <f>if(isna(ROUND(ACOS(COS(RADIANS(90-VLOOKUP(B247,'Input - Center points'!$A$2:$F$996,5,0)))*COS(RADIANS(90-VLOOKUP(C247,'Input - Center points'!$A$2:$F$996,5,0)))+SIN(RADIANS(90-VLOOKUP(B247,'Input - Center points'!$A$2:$F$996,5,0)))*SIN(RADIANS(90-VLOOKUP(C247,'Input - Center points'!$A$2:$F$996,5,0)))*COS(RADIANS(VLOOKUP(B247,'Input - Center points'!$A$2:$F$996,6,0)-VLOOKUP(C247,'Input - Center points'!$A$2:$F$996,6,0))))*6371,0)),"",ROUND(ACOS(COS(RADIANS(90-VLOOKUP(B247,'Input - Center points'!$A$2:$F$996,5,0)))*COS(RADIANS(90-VLOOKUP(C247,'Input - Center points'!$A$2:$F$996,5,0)))+SIN(RADIANS(90-VLOOKUP(B247,'Input - Center points'!$A$2:$F$996,5,0)))*SIN(RADIANS(90-VLOOKUP(C247,'Input - Center points'!$A$2:$F$996,5,0)))*COS(RADIANS(VLOOKUP(B247,'Input - Center points'!$A$2:$F$996,6,0)-VLOOKUP(C247,'Input - Center points'!$A$2:$F$996,6,0))))*6371,0))</f>
        <v>273</v>
      </c>
      <c r="E247" s="19" t="str">
        <f>if(isna(if(vlookup(A247,'Input - Config'!$A$3:$D$1006,4,0)="Yes","Subsea",if(D247&gt;'Input - Config'!$H$10,"HVDC","HVAC"))),"",if(vlookup(A247,'Input - Config'!$A$3:$D$1006,4,0)="Yes","Subsea",if(D247&gt;'Input - Config'!$H$10,"HVDC","HVAC")))</f>
        <v>HVAC</v>
      </c>
      <c r="F247" s="19">
        <f>iferror((hlookup(E247,'Input - Config'!$H$2:$J$7,2,0)*D247)+(hlookup(E247,'Input - Config'!$H$2:$J$7,3,0)*2),"")</f>
        <v>308175.8</v>
      </c>
      <c r="G247" s="19">
        <f>if(isna(hlookup(E247,'Input - Config'!$H$2:$J$7,6,0)*'Input - Config'!$H$9%*F247+F247),"",hlookup(E247,'Input - Config'!$H$2:$J$7,6,0)*'Input - Config'!$H$9%*F247+F247)</f>
        <v>739621.92</v>
      </c>
      <c r="H247" s="19">
        <f>if(isna(ROUND((hlookup(E247,'Input - Config'!$H$2:$J$7,4,0)/10000*D247)+(hlookup(E247,'Input - Config'!$H$2:$J$7,5,0)/100),3)),"",ROUND((hlookup(E247,'Input - Config'!$H$2:$J$7,4,0)/10000*D247)+(hlookup(E247,'Input - Config'!$H$2:$J$7,5,0)/100),3))</f>
        <v>0.018</v>
      </c>
    </row>
    <row r="248">
      <c r="A248" s="53" t="str">
        <f>'Input - Config'!A249</f>
        <v>TRNCHNJSCHNSI</v>
      </c>
      <c r="B248" s="19" t="str">
        <f>if(isna(vlookup(A248,'Input - Config'!$A$3:$C$1006,2,0)),"",vlookup(A248,'Input - Config'!$A$3:$C$1006,2,0))</f>
        <v>CHNJS</v>
      </c>
      <c r="C248" s="19" t="str">
        <f>if(isna(vlookup(A248,'Input - Config'!$A$3:$C$1006,3,0)),"",vlookup(A248,'Input - Config'!$A$3:$C$1006,3,0))</f>
        <v>CHNSI</v>
      </c>
      <c r="D248" s="42">
        <f>if(isna(ROUND(ACOS(COS(RADIANS(90-VLOOKUP(B248,'Input - Center points'!$A$2:$F$996,5,0)))*COS(RADIANS(90-VLOOKUP(C248,'Input - Center points'!$A$2:$F$996,5,0)))+SIN(RADIANS(90-VLOOKUP(B248,'Input - Center points'!$A$2:$F$996,5,0)))*SIN(RADIANS(90-VLOOKUP(C248,'Input - Center points'!$A$2:$F$996,5,0)))*COS(RADIANS(VLOOKUP(B248,'Input - Center points'!$A$2:$F$996,6,0)-VLOOKUP(C248,'Input - Center points'!$A$2:$F$996,6,0))))*6371,0)),"",ROUND(ACOS(COS(RADIANS(90-VLOOKUP(B248,'Input - Center points'!$A$2:$F$996,5,0)))*COS(RADIANS(90-VLOOKUP(C248,'Input - Center points'!$A$2:$F$996,5,0)))+SIN(RADIANS(90-VLOOKUP(B248,'Input - Center points'!$A$2:$F$996,5,0)))*SIN(RADIANS(90-VLOOKUP(C248,'Input - Center points'!$A$2:$F$996,5,0)))*COS(RADIANS(VLOOKUP(B248,'Input - Center points'!$A$2:$F$996,6,0)-VLOOKUP(C248,'Input - Center points'!$A$2:$F$996,6,0))))*6371,0))</f>
        <v>951</v>
      </c>
      <c r="E248" s="19" t="str">
        <f>if(isna(if(vlookup(A248,'Input - Config'!$A$3:$D$1006,4,0)="Yes","Subsea",if(D248&gt;'Input - Config'!$H$10,"HVDC","HVAC"))),"",if(vlookup(A248,'Input - Config'!$A$3:$D$1006,4,0)="Yes","Subsea",if(D248&gt;'Input - Config'!$H$10,"HVDC","HVAC")))</f>
        <v>HVDC</v>
      </c>
      <c r="F248" s="19">
        <f>iferror((hlookup(E248,'Input - Config'!$H$2:$J$7,2,0)*D248)+(hlookup(E248,'Input - Config'!$H$2:$J$7,3,0)*2),"")</f>
        <v>523656.8</v>
      </c>
      <c r="G248" s="19">
        <f>if(isna(hlookup(E248,'Input - Config'!$H$2:$J$7,6,0)*'Input - Config'!$H$9%*F248+F248),"",hlookup(E248,'Input - Config'!$H$2:$J$7,6,0)*'Input - Config'!$H$9%*F248+F248)</f>
        <v>1256776.32</v>
      </c>
      <c r="H248" s="19">
        <f>if(isna(ROUND((hlookup(E248,'Input - Config'!$H$2:$J$7,4,0)/10000*D248)+(hlookup(E248,'Input - Config'!$H$2:$J$7,5,0)/100),3)),"",ROUND((hlookup(E248,'Input - Config'!$H$2:$J$7,4,0)/10000*D248)+(hlookup(E248,'Input - Config'!$H$2:$J$7,5,0)/100),3))</f>
        <v>0.046</v>
      </c>
    </row>
    <row r="249">
      <c r="A249" s="53" t="str">
        <f>'Input - Config'!A250</f>
        <v>TRNCHNJSCHNSX</v>
      </c>
      <c r="B249" s="19" t="str">
        <f>if(isna(vlookup(A249,'Input - Config'!$A$3:$C$1006,2,0)),"",vlookup(A249,'Input - Config'!$A$3:$C$1006,2,0))</f>
        <v>CHNJS</v>
      </c>
      <c r="C249" s="19" t="str">
        <f>if(isna(vlookup(A249,'Input - Config'!$A$3:$C$1006,3,0)),"",vlookup(A249,'Input - Config'!$A$3:$C$1006,3,0))</f>
        <v>CHNSX</v>
      </c>
      <c r="D249" s="42">
        <f>if(isna(ROUND(ACOS(COS(RADIANS(90-VLOOKUP(B249,'Input - Center points'!$A$2:$F$996,5,0)))*COS(RADIANS(90-VLOOKUP(C249,'Input - Center points'!$A$2:$F$996,5,0)))+SIN(RADIANS(90-VLOOKUP(B249,'Input - Center points'!$A$2:$F$996,5,0)))*SIN(RADIANS(90-VLOOKUP(C249,'Input - Center points'!$A$2:$F$996,5,0)))*COS(RADIANS(VLOOKUP(B249,'Input - Center points'!$A$2:$F$996,6,0)-VLOOKUP(C249,'Input - Center points'!$A$2:$F$996,6,0))))*6371,0)),"",ROUND(ACOS(COS(RADIANS(90-VLOOKUP(B249,'Input - Center points'!$A$2:$F$996,5,0)))*COS(RADIANS(90-VLOOKUP(C249,'Input - Center points'!$A$2:$F$996,5,0)))+SIN(RADIANS(90-VLOOKUP(B249,'Input - Center points'!$A$2:$F$996,5,0)))*SIN(RADIANS(90-VLOOKUP(C249,'Input - Center points'!$A$2:$F$996,5,0)))*COS(RADIANS(VLOOKUP(B249,'Input - Center points'!$A$2:$F$996,6,0)-VLOOKUP(C249,'Input - Center points'!$A$2:$F$996,6,0))))*6371,0))</f>
        <v>860</v>
      </c>
      <c r="E249" s="19" t="str">
        <f>if(isna(if(vlookup(A249,'Input - Config'!$A$3:$D$1006,4,0)="Yes","Subsea",if(D249&gt;'Input - Config'!$H$10,"HVDC","HVAC"))),"",if(vlookup(A249,'Input - Config'!$A$3:$D$1006,4,0)="Yes","Subsea",if(D249&gt;'Input - Config'!$H$10,"HVDC","HVAC")))</f>
        <v>HVDC</v>
      </c>
      <c r="F249" s="19">
        <f>iferror((hlookup(E249,'Input - Config'!$H$2:$J$7,2,0)*D249)+(hlookup(E249,'Input - Config'!$H$2:$J$7,3,0)*2),"")</f>
        <v>502017</v>
      </c>
      <c r="G249" s="19">
        <f>if(isna(hlookup(E249,'Input - Config'!$H$2:$J$7,6,0)*'Input - Config'!$H$9%*F249+F249),"",hlookup(E249,'Input - Config'!$H$2:$J$7,6,0)*'Input - Config'!$H$9%*F249+F249)</f>
        <v>1204840.8</v>
      </c>
      <c r="H249" s="19">
        <f>if(isna(ROUND((hlookup(E249,'Input - Config'!$H$2:$J$7,4,0)/10000*D249)+(hlookup(E249,'Input - Config'!$H$2:$J$7,5,0)/100),3)),"",ROUND((hlookup(E249,'Input - Config'!$H$2:$J$7,4,0)/10000*D249)+(hlookup(E249,'Input - Config'!$H$2:$J$7,5,0)/100),3))</f>
        <v>0.043</v>
      </c>
    </row>
    <row r="250">
      <c r="A250" s="53" t="str">
        <f>'Input - Config'!A251</f>
        <v>TRNCHNJSCHNZH</v>
      </c>
      <c r="B250" s="19" t="str">
        <f>if(isna(vlookup(A250,'Input - Config'!$A$3:$C$1006,2,0)),"",vlookup(A250,'Input - Config'!$A$3:$C$1006,2,0))</f>
        <v>CHNJS</v>
      </c>
      <c r="C250" s="19" t="str">
        <f>if(isna(vlookup(A250,'Input - Config'!$A$3:$C$1006,3,0)),"",vlookup(A250,'Input - Config'!$A$3:$C$1006,3,0))</f>
        <v>CHNZH</v>
      </c>
      <c r="D250" s="42">
        <f>if(isna(ROUND(ACOS(COS(RADIANS(90-VLOOKUP(B250,'Input - Center points'!$A$2:$F$996,5,0)))*COS(RADIANS(90-VLOOKUP(C250,'Input - Center points'!$A$2:$F$996,5,0)))+SIN(RADIANS(90-VLOOKUP(B250,'Input - Center points'!$A$2:$F$996,5,0)))*SIN(RADIANS(90-VLOOKUP(C250,'Input - Center points'!$A$2:$F$996,5,0)))*COS(RADIANS(VLOOKUP(B250,'Input - Center points'!$A$2:$F$996,6,0)-VLOOKUP(C250,'Input - Center points'!$A$2:$F$996,6,0))))*6371,0)),"",ROUND(ACOS(COS(RADIANS(90-VLOOKUP(B250,'Input - Center points'!$A$2:$F$996,5,0)))*COS(RADIANS(90-VLOOKUP(C250,'Input - Center points'!$A$2:$F$996,5,0)))+SIN(RADIANS(90-VLOOKUP(B250,'Input - Center points'!$A$2:$F$996,5,0)))*SIN(RADIANS(90-VLOOKUP(C250,'Input - Center points'!$A$2:$F$996,5,0)))*COS(RADIANS(VLOOKUP(B250,'Input - Center points'!$A$2:$F$996,6,0)-VLOOKUP(C250,'Input - Center points'!$A$2:$F$996,6,0))))*6371,0))</f>
        <v>241</v>
      </c>
      <c r="E250" s="19" t="str">
        <f>if(isna(if(vlookup(A250,'Input - Config'!$A$3:$D$1006,4,0)="Yes","Subsea",if(D250&gt;'Input - Config'!$H$10,"HVDC","HVAC"))),"",if(vlookup(A250,'Input - Config'!$A$3:$D$1006,4,0)="Yes","Subsea",if(D250&gt;'Input - Config'!$H$10,"HVDC","HVAC")))</f>
        <v>HVAC</v>
      </c>
      <c r="F250" s="19">
        <f>iferror((hlookup(E250,'Input - Config'!$H$2:$J$7,2,0)*D250)+(hlookup(E250,'Input - Config'!$H$2:$J$7,3,0)*2),"")</f>
        <v>283235</v>
      </c>
      <c r="G250" s="19">
        <f>if(isna(hlookup(E250,'Input - Config'!$H$2:$J$7,6,0)*'Input - Config'!$H$9%*F250+F250),"",hlookup(E250,'Input - Config'!$H$2:$J$7,6,0)*'Input - Config'!$H$9%*F250+F250)</f>
        <v>679764</v>
      </c>
      <c r="H250" s="19">
        <f>if(isna(ROUND((hlookup(E250,'Input - Config'!$H$2:$J$7,4,0)/10000*D250)+(hlookup(E250,'Input - Config'!$H$2:$J$7,5,0)/100),3)),"",ROUND((hlookup(E250,'Input - Config'!$H$2:$J$7,4,0)/10000*D250)+(hlookup(E250,'Input - Config'!$H$2:$J$7,5,0)/100),3))</f>
        <v>0.016</v>
      </c>
    </row>
    <row r="251">
      <c r="A251" s="53" t="str">
        <f>'Input - Config'!A252</f>
        <v>TRNCHNJXCHNNM</v>
      </c>
      <c r="B251" s="19" t="str">
        <f>if(isna(vlookup(A251,'Input - Config'!$A$3:$C$1006,2,0)),"",vlookup(A251,'Input - Config'!$A$3:$C$1006,2,0))</f>
        <v>CHNJX</v>
      </c>
      <c r="C251" s="19" t="str">
        <f>if(isna(vlookup(A251,'Input - Config'!$A$3:$C$1006,3,0)),"",vlookup(A251,'Input - Config'!$A$3:$C$1006,3,0))</f>
        <v>CHNNM</v>
      </c>
      <c r="D251" s="42">
        <f>if(isna(ROUND(ACOS(COS(RADIANS(90-VLOOKUP(B251,'Input - Center points'!$A$2:$F$996,5,0)))*COS(RADIANS(90-VLOOKUP(C251,'Input - Center points'!$A$2:$F$996,5,0)))+SIN(RADIANS(90-VLOOKUP(B251,'Input - Center points'!$A$2:$F$996,5,0)))*SIN(RADIANS(90-VLOOKUP(C251,'Input - Center points'!$A$2:$F$996,5,0)))*COS(RADIANS(VLOOKUP(B251,'Input - Center points'!$A$2:$F$996,6,0)-VLOOKUP(C251,'Input - Center points'!$A$2:$F$996,6,0))))*6371,0)),"",ROUND(ACOS(COS(RADIANS(90-VLOOKUP(B251,'Input - Center points'!$A$2:$F$996,5,0)))*COS(RADIANS(90-VLOOKUP(C251,'Input - Center points'!$A$2:$F$996,5,0)))+SIN(RADIANS(90-VLOOKUP(B251,'Input - Center points'!$A$2:$F$996,5,0)))*SIN(RADIANS(90-VLOOKUP(C251,'Input - Center points'!$A$2:$F$996,5,0)))*COS(RADIANS(VLOOKUP(B251,'Input - Center points'!$A$2:$F$996,6,0)-VLOOKUP(C251,'Input - Center points'!$A$2:$F$996,6,0))))*6371,0))</f>
        <v>1535</v>
      </c>
      <c r="E251" s="19" t="str">
        <f>if(isna(if(vlookup(A251,'Input - Config'!$A$3:$D$1006,4,0)="Yes","Subsea",if(D251&gt;'Input - Config'!$H$10,"HVDC","HVAC"))),"",if(vlookup(A251,'Input - Config'!$A$3:$D$1006,4,0)="Yes","Subsea",if(D251&gt;'Input - Config'!$H$10,"HVDC","HVAC")))</f>
        <v>HVDC</v>
      </c>
      <c r="F251" s="19">
        <f>iferror((hlookup(E251,'Input - Config'!$H$2:$J$7,2,0)*D251)+(hlookup(E251,'Input - Config'!$H$2:$J$7,3,0)*2),"")</f>
        <v>662532</v>
      </c>
      <c r="G251" s="19">
        <f>if(isna(hlookup(E251,'Input - Config'!$H$2:$J$7,6,0)*'Input - Config'!$H$9%*F251+F251),"",hlookup(E251,'Input - Config'!$H$2:$J$7,6,0)*'Input - Config'!$H$9%*F251+F251)</f>
        <v>1590076.8</v>
      </c>
      <c r="H251" s="19">
        <f>if(isna(ROUND((hlookup(E251,'Input - Config'!$H$2:$J$7,4,0)/10000*D251)+(hlookup(E251,'Input - Config'!$H$2:$J$7,5,0)/100),3)),"",ROUND((hlookup(E251,'Input - Config'!$H$2:$J$7,4,0)/10000*D251)+(hlookup(E251,'Input - Config'!$H$2:$J$7,5,0)/100),3))</f>
        <v>0.067</v>
      </c>
    </row>
    <row r="252">
      <c r="A252" s="53" t="str">
        <f>'Input - Config'!A253</f>
        <v>TRNCHNJXCHNSC</v>
      </c>
      <c r="B252" s="19" t="str">
        <f>if(isna(vlookup(A252,'Input - Config'!$A$3:$C$1006,2,0)),"",vlookup(A252,'Input - Config'!$A$3:$C$1006,2,0))</f>
        <v>CHNJX</v>
      </c>
      <c r="C252" s="19" t="str">
        <f>if(isna(vlookup(A252,'Input - Config'!$A$3:$C$1006,3,0)),"",vlookup(A252,'Input - Config'!$A$3:$C$1006,3,0))</f>
        <v>CHNSC</v>
      </c>
      <c r="D252" s="42">
        <f>if(isna(ROUND(ACOS(COS(RADIANS(90-VLOOKUP(B252,'Input - Center points'!$A$2:$F$996,5,0)))*COS(RADIANS(90-VLOOKUP(C252,'Input - Center points'!$A$2:$F$996,5,0)))+SIN(RADIANS(90-VLOOKUP(B252,'Input - Center points'!$A$2:$F$996,5,0)))*SIN(RADIANS(90-VLOOKUP(C252,'Input - Center points'!$A$2:$F$996,5,0)))*COS(RADIANS(VLOOKUP(B252,'Input - Center points'!$A$2:$F$996,6,0)-VLOOKUP(C252,'Input - Center points'!$A$2:$F$996,6,0))))*6371,0)),"",ROUND(ACOS(COS(RADIANS(90-VLOOKUP(B252,'Input - Center points'!$A$2:$F$996,5,0)))*COS(RADIANS(90-VLOOKUP(C252,'Input - Center points'!$A$2:$F$996,5,0)))+SIN(RADIANS(90-VLOOKUP(B252,'Input - Center points'!$A$2:$F$996,5,0)))*SIN(RADIANS(90-VLOOKUP(C252,'Input - Center points'!$A$2:$F$996,5,0)))*COS(RADIANS(VLOOKUP(B252,'Input - Center points'!$A$2:$F$996,6,0)-VLOOKUP(C252,'Input - Center points'!$A$2:$F$996,6,0))))*6371,0))</f>
        <v>1163</v>
      </c>
      <c r="E252" s="19" t="str">
        <f>if(isna(if(vlookup(A252,'Input - Config'!$A$3:$D$1006,4,0)="Yes","Subsea",if(D252&gt;'Input - Config'!$H$10,"HVDC","HVAC"))),"",if(vlookup(A252,'Input - Config'!$A$3:$D$1006,4,0)="Yes","Subsea",if(D252&gt;'Input - Config'!$H$10,"HVDC","HVAC")))</f>
        <v>HVDC</v>
      </c>
      <c r="F252" s="19">
        <f>iferror((hlookup(E252,'Input - Config'!$H$2:$J$7,2,0)*D252)+(hlookup(E252,'Input - Config'!$H$2:$J$7,3,0)*2),"")</f>
        <v>574070.4</v>
      </c>
      <c r="G252" s="19">
        <f>if(isna(hlookup(E252,'Input - Config'!$H$2:$J$7,6,0)*'Input - Config'!$H$9%*F252+F252),"",hlookup(E252,'Input - Config'!$H$2:$J$7,6,0)*'Input - Config'!$H$9%*F252+F252)</f>
        <v>1377768.96</v>
      </c>
      <c r="H252" s="19">
        <f>if(isna(ROUND((hlookup(E252,'Input - Config'!$H$2:$J$7,4,0)/10000*D252)+(hlookup(E252,'Input - Config'!$H$2:$J$7,5,0)/100),3)),"",ROUND((hlookup(E252,'Input - Config'!$H$2:$J$7,4,0)/10000*D252)+(hlookup(E252,'Input - Config'!$H$2:$J$7,5,0)/100),3))</f>
        <v>0.054</v>
      </c>
    </row>
    <row r="253">
      <c r="A253" s="53" t="str">
        <f>'Input - Config'!A254</f>
        <v>TRNCHNJXCHNZH</v>
      </c>
      <c r="B253" s="19" t="str">
        <f>if(isna(vlookup(A253,'Input - Config'!$A$3:$C$1006,2,0)),"",vlookup(A253,'Input - Config'!$A$3:$C$1006,2,0))</f>
        <v>CHNJX</v>
      </c>
      <c r="C253" s="19" t="str">
        <f>if(isna(vlookup(A253,'Input - Config'!$A$3:$C$1006,3,0)),"",vlookup(A253,'Input - Config'!$A$3:$C$1006,3,0))</f>
        <v>CHNZH</v>
      </c>
      <c r="D253" s="42">
        <f>if(isna(ROUND(ACOS(COS(RADIANS(90-VLOOKUP(B253,'Input - Center points'!$A$2:$F$996,5,0)))*COS(RADIANS(90-VLOOKUP(C253,'Input - Center points'!$A$2:$F$996,5,0)))+SIN(RADIANS(90-VLOOKUP(B253,'Input - Center points'!$A$2:$F$996,5,0)))*SIN(RADIANS(90-VLOOKUP(C253,'Input - Center points'!$A$2:$F$996,5,0)))*COS(RADIANS(VLOOKUP(B253,'Input - Center points'!$A$2:$F$996,6,0)-VLOOKUP(C253,'Input - Center points'!$A$2:$F$996,6,0))))*6371,0)),"",ROUND(ACOS(COS(RADIANS(90-VLOOKUP(B253,'Input - Center points'!$A$2:$F$996,5,0)))*COS(RADIANS(90-VLOOKUP(C253,'Input - Center points'!$A$2:$F$996,5,0)))+SIN(RADIANS(90-VLOOKUP(B253,'Input - Center points'!$A$2:$F$996,5,0)))*SIN(RADIANS(90-VLOOKUP(C253,'Input - Center points'!$A$2:$F$996,5,0)))*COS(RADIANS(VLOOKUP(B253,'Input - Center points'!$A$2:$F$996,6,0)-VLOOKUP(C253,'Input - Center points'!$A$2:$F$996,6,0))))*6371,0))</f>
        <v>449</v>
      </c>
      <c r="E253" s="19" t="str">
        <f>if(isna(if(vlookup(A253,'Input - Config'!$A$3:$D$1006,4,0)="Yes","Subsea",if(D253&gt;'Input - Config'!$H$10,"HVDC","HVAC"))),"",if(vlookup(A253,'Input - Config'!$A$3:$D$1006,4,0)="Yes","Subsea",if(D253&gt;'Input - Config'!$H$10,"HVDC","HVAC")))</f>
        <v>HVDC</v>
      </c>
      <c r="F253" s="19">
        <f>iferror((hlookup(E253,'Input - Config'!$H$2:$J$7,2,0)*D253)+(hlookup(E253,'Input - Config'!$H$2:$J$7,3,0)*2),"")</f>
        <v>404281.2</v>
      </c>
      <c r="G253" s="19">
        <f>if(isna(hlookup(E253,'Input - Config'!$H$2:$J$7,6,0)*'Input - Config'!$H$9%*F253+F253),"",hlookup(E253,'Input - Config'!$H$2:$J$7,6,0)*'Input - Config'!$H$9%*F253+F253)</f>
        <v>970274.88</v>
      </c>
      <c r="H253" s="19">
        <f>if(isna(ROUND((hlookup(E253,'Input - Config'!$H$2:$J$7,4,0)/10000*D253)+(hlookup(E253,'Input - Config'!$H$2:$J$7,5,0)/100),3)),"",ROUND((hlookup(E253,'Input - Config'!$H$2:$J$7,4,0)/10000*D253)+(hlookup(E253,'Input - Config'!$H$2:$J$7,5,0)/100),3))</f>
        <v>0.029</v>
      </c>
    </row>
    <row r="254">
      <c r="A254" s="53" t="str">
        <f>'Input - Config'!A255</f>
        <v>TRNCHNLICHNNM</v>
      </c>
      <c r="B254" s="19" t="str">
        <f>if(isna(vlookup(A254,'Input - Config'!$A$3:$C$1006,2,0)),"",vlookup(A254,'Input - Config'!$A$3:$C$1006,2,0))</f>
        <v>CHNLI</v>
      </c>
      <c r="C254" s="19" t="str">
        <f>if(isna(vlookup(A254,'Input - Config'!$A$3:$C$1006,3,0)),"",vlookup(A254,'Input - Config'!$A$3:$C$1006,3,0))</f>
        <v>CHNNM</v>
      </c>
      <c r="D254" s="42">
        <f>if(isna(ROUND(ACOS(COS(RADIANS(90-VLOOKUP(B254,'Input - Center points'!$A$2:$F$996,5,0)))*COS(RADIANS(90-VLOOKUP(C254,'Input - Center points'!$A$2:$F$996,5,0)))+SIN(RADIANS(90-VLOOKUP(B254,'Input - Center points'!$A$2:$F$996,5,0)))*SIN(RADIANS(90-VLOOKUP(C254,'Input - Center points'!$A$2:$F$996,5,0)))*COS(RADIANS(VLOOKUP(B254,'Input - Center points'!$A$2:$F$996,6,0)-VLOOKUP(C254,'Input - Center points'!$A$2:$F$996,6,0))))*6371,0)),"",ROUND(ACOS(COS(RADIANS(90-VLOOKUP(B254,'Input - Center points'!$A$2:$F$996,5,0)))*COS(RADIANS(90-VLOOKUP(C254,'Input - Center points'!$A$2:$F$996,5,0)))+SIN(RADIANS(90-VLOOKUP(B254,'Input - Center points'!$A$2:$F$996,5,0)))*SIN(RADIANS(90-VLOOKUP(C254,'Input - Center points'!$A$2:$F$996,5,0)))*COS(RADIANS(VLOOKUP(B254,'Input - Center points'!$A$2:$F$996,6,0)-VLOOKUP(C254,'Input - Center points'!$A$2:$F$996,6,0))))*6371,0))</f>
        <v>376</v>
      </c>
      <c r="E254" s="19" t="str">
        <f>if(isna(if(vlookup(A254,'Input - Config'!$A$3:$D$1006,4,0)="Yes","Subsea",if(D254&gt;'Input - Config'!$H$10,"HVDC","HVAC"))),"",if(vlookup(A254,'Input - Config'!$A$3:$D$1006,4,0)="Yes","Subsea",if(D254&gt;'Input - Config'!$H$10,"HVDC","HVAC")))</f>
        <v>HVDC</v>
      </c>
      <c r="F254" s="19">
        <f>iferror((hlookup(E254,'Input - Config'!$H$2:$J$7,2,0)*D254)+(hlookup(E254,'Input - Config'!$H$2:$J$7,3,0)*2),"")</f>
        <v>386921.8</v>
      </c>
      <c r="G254" s="19">
        <f>if(isna(hlookup(E254,'Input - Config'!$H$2:$J$7,6,0)*'Input - Config'!$H$9%*F254+F254),"",hlookup(E254,'Input - Config'!$H$2:$J$7,6,0)*'Input - Config'!$H$9%*F254+F254)</f>
        <v>928612.32</v>
      </c>
      <c r="H254" s="19">
        <f>if(isna(ROUND((hlookup(E254,'Input - Config'!$H$2:$J$7,4,0)/10000*D254)+(hlookup(E254,'Input - Config'!$H$2:$J$7,5,0)/100),3)),"",ROUND((hlookup(E254,'Input - Config'!$H$2:$J$7,4,0)/10000*D254)+(hlookup(E254,'Input - Config'!$H$2:$J$7,5,0)/100),3))</f>
        <v>0.026</v>
      </c>
    </row>
    <row r="255">
      <c r="A255" s="53" t="str">
        <f>'Input - Config'!A256</f>
        <v>TRNCHNLIPRKXX</v>
      </c>
      <c r="B255" s="19" t="str">
        <f>if(isna(vlookup(A255,'Input - Config'!$A$3:$C$1006,2,0)),"",vlookup(A255,'Input - Config'!$A$3:$C$1006,2,0))</f>
        <v>CHNLI</v>
      </c>
      <c r="C255" s="19" t="str">
        <f>if(isna(vlookup(A255,'Input - Config'!$A$3:$C$1006,3,0)),"",vlookup(A255,'Input - Config'!$A$3:$C$1006,3,0))</f>
        <v>PRK</v>
      </c>
      <c r="D255" s="42">
        <f>if(isna(ROUND(ACOS(COS(RADIANS(90-VLOOKUP(B255,'Input - Center points'!$A$2:$F$996,5,0)))*COS(RADIANS(90-VLOOKUP(C255,'Input - Center points'!$A$2:$F$996,5,0)))+SIN(RADIANS(90-VLOOKUP(B255,'Input - Center points'!$A$2:$F$996,5,0)))*SIN(RADIANS(90-VLOOKUP(C255,'Input - Center points'!$A$2:$F$996,5,0)))*COS(RADIANS(VLOOKUP(B255,'Input - Center points'!$A$2:$F$996,6,0)-VLOOKUP(C255,'Input - Center points'!$A$2:$F$996,6,0))))*6371,0)),"",ROUND(ACOS(COS(RADIANS(90-VLOOKUP(B255,'Input - Center points'!$A$2:$F$996,5,0)))*COS(RADIANS(90-VLOOKUP(C255,'Input - Center points'!$A$2:$F$996,5,0)))+SIN(RADIANS(90-VLOOKUP(B255,'Input - Center points'!$A$2:$F$996,5,0)))*SIN(RADIANS(90-VLOOKUP(C255,'Input - Center points'!$A$2:$F$996,5,0)))*COS(RADIANS(VLOOKUP(B255,'Input - Center points'!$A$2:$F$996,6,0)-VLOOKUP(C255,'Input - Center points'!$A$2:$F$996,6,0))))*6371,0))</f>
        <v>366</v>
      </c>
      <c r="E255" s="19" t="str">
        <f>if(isna(if(vlookup(A255,'Input - Config'!$A$3:$D$1006,4,0)="Yes","Subsea",if(D255&gt;'Input - Config'!$H$10,"HVDC","HVAC"))),"",if(vlookup(A255,'Input - Config'!$A$3:$D$1006,4,0)="Yes","Subsea",if(D255&gt;'Input - Config'!$H$10,"HVDC","HVAC")))</f>
        <v>HVAC</v>
      </c>
      <c r="F255" s="19">
        <f>iferror((hlookup(E255,'Input - Config'!$H$2:$J$7,2,0)*D255)+(hlookup(E255,'Input - Config'!$H$2:$J$7,3,0)*2),"")</f>
        <v>380660</v>
      </c>
      <c r="G255" s="19">
        <f>if(isna(hlookup(E255,'Input - Config'!$H$2:$J$7,6,0)*'Input - Config'!$H$9%*F255+F255),"",hlookup(E255,'Input - Config'!$H$2:$J$7,6,0)*'Input - Config'!$H$9%*F255+F255)</f>
        <v>913584</v>
      </c>
      <c r="H255" s="19">
        <f>if(isna(ROUND((hlookup(E255,'Input - Config'!$H$2:$J$7,4,0)/10000*D255)+(hlookup(E255,'Input - Config'!$H$2:$J$7,5,0)/100),3)),"",ROUND((hlookup(E255,'Input - Config'!$H$2:$J$7,4,0)/10000*D255)+(hlookup(E255,'Input - Config'!$H$2:$J$7,5,0)/100),3))</f>
        <v>0.025</v>
      </c>
    </row>
    <row r="256">
      <c r="A256" s="53" t="str">
        <f>'Input - Config'!A257</f>
        <v>TRNCHNNICHNNM</v>
      </c>
      <c r="B256" s="19" t="str">
        <f>if(isna(vlookup(A256,'Input - Config'!$A$3:$C$1006,2,0)),"",vlookup(A256,'Input - Config'!$A$3:$C$1006,2,0))</f>
        <v>CHNNI</v>
      </c>
      <c r="C256" s="19" t="str">
        <f>if(isna(vlookup(A256,'Input - Config'!$A$3:$C$1006,3,0)),"",vlookup(A256,'Input - Config'!$A$3:$C$1006,3,0))</f>
        <v>CHNNM</v>
      </c>
      <c r="D256" s="42">
        <f>if(isna(ROUND(ACOS(COS(RADIANS(90-VLOOKUP(B256,'Input - Center points'!$A$2:$F$996,5,0)))*COS(RADIANS(90-VLOOKUP(C256,'Input - Center points'!$A$2:$F$996,5,0)))+SIN(RADIANS(90-VLOOKUP(B256,'Input - Center points'!$A$2:$F$996,5,0)))*SIN(RADIANS(90-VLOOKUP(C256,'Input - Center points'!$A$2:$F$996,5,0)))*COS(RADIANS(VLOOKUP(B256,'Input - Center points'!$A$2:$F$996,6,0)-VLOOKUP(C256,'Input - Center points'!$A$2:$F$996,6,0))))*6371,0)),"",ROUND(ACOS(COS(RADIANS(90-VLOOKUP(B256,'Input - Center points'!$A$2:$F$996,5,0)))*COS(RADIANS(90-VLOOKUP(C256,'Input - Center points'!$A$2:$F$996,5,0)))+SIN(RADIANS(90-VLOOKUP(B256,'Input - Center points'!$A$2:$F$996,5,0)))*SIN(RADIANS(90-VLOOKUP(C256,'Input - Center points'!$A$2:$F$996,5,0)))*COS(RADIANS(VLOOKUP(B256,'Input - Center points'!$A$2:$F$996,6,0)-VLOOKUP(C256,'Input - Center points'!$A$2:$F$996,6,0))))*6371,0))</f>
        <v>1154</v>
      </c>
      <c r="E256" s="19" t="str">
        <f>if(isna(if(vlookup(A256,'Input - Config'!$A$3:$D$1006,4,0)="Yes","Subsea",if(D256&gt;'Input - Config'!$H$10,"HVDC","HVAC"))),"",if(vlookup(A256,'Input - Config'!$A$3:$D$1006,4,0)="Yes","Subsea",if(D256&gt;'Input - Config'!$H$10,"HVDC","HVAC")))</f>
        <v>HVDC</v>
      </c>
      <c r="F256" s="19">
        <f>iferror((hlookup(E256,'Input - Config'!$H$2:$J$7,2,0)*D256)+(hlookup(E256,'Input - Config'!$H$2:$J$7,3,0)*2),"")</f>
        <v>571930.2</v>
      </c>
      <c r="G256" s="19">
        <f>if(isna(hlookup(E256,'Input - Config'!$H$2:$J$7,6,0)*'Input - Config'!$H$9%*F256+F256),"",hlookup(E256,'Input - Config'!$H$2:$J$7,6,0)*'Input - Config'!$H$9%*F256+F256)</f>
        <v>1372632.48</v>
      </c>
      <c r="H256" s="19">
        <f>if(isna(ROUND((hlookup(E256,'Input - Config'!$H$2:$J$7,4,0)/10000*D256)+(hlookup(E256,'Input - Config'!$H$2:$J$7,5,0)/100),3)),"",ROUND((hlookup(E256,'Input - Config'!$H$2:$J$7,4,0)/10000*D256)+(hlookup(E256,'Input - Config'!$H$2:$J$7,5,0)/100),3))</f>
        <v>0.053</v>
      </c>
    </row>
    <row r="257">
      <c r="A257" s="53" t="str">
        <f>'Input - Config'!A258</f>
        <v>TRNCHNNICHNSD</v>
      </c>
      <c r="B257" s="19" t="str">
        <f>if(isna(vlookup(A257,'Input - Config'!$A$3:$C$1006,2,0)),"",vlookup(A257,'Input - Config'!$A$3:$C$1006,2,0))</f>
        <v>CHNNI</v>
      </c>
      <c r="C257" s="19" t="str">
        <f>if(isna(vlookup(A257,'Input - Config'!$A$3:$C$1006,3,0)),"",vlookup(A257,'Input - Config'!$A$3:$C$1006,3,0))</f>
        <v>CHNSD</v>
      </c>
      <c r="D257" s="42">
        <f>if(isna(ROUND(ACOS(COS(RADIANS(90-VLOOKUP(B257,'Input - Center points'!$A$2:$F$996,5,0)))*COS(RADIANS(90-VLOOKUP(C257,'Input - Center points'!$A$2:$F$996,5,0)))+SIN(RADIANS(90-VLOOKUP(B257,'Input - Center points'!$A$2:$F$996,5,0)))*SIN(RADIANS(90-VLOOKUP(C257,'Input - Center points'!$A$2:$F$996,5,0)))*COS(RADIANS(VLOOKUP(B257,'Input - Center points'!$A$2:$F$996,6,0)-VLOOKUP(C257,'Input - Center points'!$A$2:$F$996,6,0))))*6371,0)),"",ROUND(ACOS(COS(RADIANS(90-VLOOKUP(B257,'Input - Center points'!$A$2:$F$996,5,0)))*COS(RADIANS(90-VLOOKUP(C257,'Input - Center points'!$A$2:$F$996,5,0)))+SIN(RADIANS(90-VLOOKUP(B257,'Input - Center points'!$A$2:$F$996,5,0)))*SIN(RADIANS(90-VLOOKUP(C257,'Input - Center points'!$A$2:$F$996,5,0)))*COS(RADIANS(VLOOKUP(B257,'Input - Center points'!$A$2:$F$996,6,0)-VLOOKUP(C257,'Input - Center points'!$A$2:$F$996,6,0))))*6371,0))</f>
        <v>1280</v>
      </c>
      <c r="E257" s="19" t="str">
        <f>if(isna(if(vlookup(A257,'Input - Config'!$A$3:$D$1006,4,0)="Yes","Subsea",if(D257&gt;'Input - Config'!$H$10,"HVDC","HVAC"))),"",if(vlookup(A257,'Input - Config'!$A$3:$D$1006,4,0)="Yes","Subsea",if(D257&gt;'Input - Config'!$H$10,"HVDC","HVAC")))</f>
        <v>HVDC</v>
      </c>
      <c r="F257" s="19">
        <f>iferror((hlookup(E257,'Input - Config'!$H$2:$J$7,2,0)*D257)+(hlookup(E257,'Input - Config'!$H$2:$J$7,3,0)*2),"")</f>
        <v>601893</v>
      </c>
      <c r="G257" s="19">
        <f>if(isna(hlookup(E257,'Input - Config'!$H$2:$J$7,6,0)*'Input - Config'!$H$9%*F257+F257),"",hlookup(E257,'Input - Config'!$H$2:$J$7,6,0)*'Input - Config'!$H$9%*F257+F257)</f>
        <v>1444543.2</v>
      </c>
      <c r="H257" s="19">
        <f>if(isna(ROUND((hlookup(E257,'Input - Config'!$H$2:$J$7,4,0)/10000*D257)+(hlookup(E257,'Input - Config'!$H$2:$J$7,5,0)/100),3)),"",ROUND((hlookup(E257,'Input - Config'!$H$2:$J$7,4,0)/10000*D257)+(hlookup(E257,'Input - Config'!$H$2:$J$7,5,0)/100),3))</f>
        <v>0.058</v>
      </c>
    </row>
    <row r="258">
      <c r="A258" s="53" t="str">
        <f>'Input - Config'!A259</f>
        <v>TRNCHNNICHNSI</v>
      </c>
      <c r="B258" s="19" t="str">
        <f>if(isna(vlookup(A258,'Input - Config'!$A$3:$C$1006,2,0)),"",vlookup(A258,'Input - Config'!$A$3:$C$1006,2,0))</f>
        <v>CHNNI</v>
      </c>
      <c r="C258" s="19" t="str">
        <f>if(isna(vlookup(A258,'Input - Config'!$A$3:$C$1006,3,0)),"",vlookup(A258,'Input - Config'!$A$3:$C$1006,3,0))</f>
        <v>CHNSI</v>
      </c>
      <c r="D258" s="42">
        <f>if(isna(ROUND(ACOS(COS(RADIANS(90-VLOOKUP(B258,'Input - Center points'!$A$2:$F$996,5,0)))*COS(RADIANS(90-VLOOKUP(C258,'Input - Center points'!$A$2:$F$996,5,0)))+SIN(RADIANS(90-VLOOKUP(B258,'Input - Center points'!$A$2:$F$996,5,0)))*SIN(RADIANS(90-VLOOKUP(C258,'Input - Center points'!$A$2:$F$996,5,0)))*COS(RADIANS(VLOOKUP(B258,'Input - Center points'!$A$2:$F$996,6,0)-VLOOKUP(C258,'Input - Center points'!$A$2:$F$996,6,0))))*6371,0)),"",ROUND(ACOS(COS(RADIANS(90-VLOOKUP(B258,'Input - Center points'!$A$2:$F$996,5,0)))*COS(RADIANS(90-VLOOKUP(C258,'Input - Center points'!$A$2:$F$996,5,0)))+SIN(RADIANS(90-VLOOKUP(B258,'Input - Center points'!$A$2:$F$996,5,0)))*SIN(RADIANS(90-VLOOKUP(C258,'Input - Center points'!$A$2:$F$996,5,0)))*COS(RADIANS(VLOOKUP(B258,'Input - Center points'!$A$2:$F$996,6,0)-VLOOKUP(C258,'Input - Center points'!$A$2:$F$996,6,0))))*6371,0))</f>
        <v>526</v>
      </c>
      <c r="E258" s="19" t="str">
        <f>if(isna(if(vlookup(A258,'Input - Config'!$A$3:$D$1006,4,0)="Yes","Subsea",if(D258&gt;'Input - Config'!$H$10,"HVDC","HVAC"))),"",if(vlookup(A258,'Input - Config'!$A$3:$D$1006,4,0)="Yes","Subsea",if(D258&gt;'Input - Config'!$H$10,"HVDC","HVAC")))</f>
        <v>HVDC</v>
      </c>
      <c r="F258" s="19">
        <f>iferror((hlookup(E258,'Input - Config'!$H$2:$J$7,2,0)*D258)+(hlookup(E258,'Input - Config'!$H$2:$J$7,3,0)*2),"")</f>
        <v>422591.8</v>
      </c>
      <c r="G258" s="19">
        <f>if(isna(hlookup(E258,'Input - Config'!$H$2:$J$7,6,0)*'Input - Config'!$H$9%*F258+F258),"",hlookup(E258,'Input - Config'!$H$2:$J$7,6,0)*'Input - Config'!$H$9%*F258+F258)</f>
        <v>1014220.32</v>
      </c>
      <c r="H258" s="19">
        <f>if(isna(ROUND((hlookup(E258,'Input - Config'!$H$2:$J$7,4,0)/10000*D258)+(hlookup(E258,'Input - Config'!$H$2:$J$7,5,0)/100),3)),"",ROUND((hlookup(E258,'Input - Config'!$H$2:$J$7,4,0)/10000*D258)+(hlookup(E258,'Input - Config'!$H$2:$J$7,5,0)/100),3))</f>
        <v>0.031</v>
      </c>
    </row>
    <row r="259">
      <c r="A259" s="53" t="str">
        <f>'Input - Config'!A260</f>
        <v>TRNCHNNICHNZH</v>
      </c>
      <c r="B259" s="19" t="str">
        <f>if(isna(vlookup(A259,'Input - Config'!$A$3:$C$1006,2,0)),"",vlookup(A259,'Input - Config'!$A$3:$C$1006,2,0))</f>
        <v>CHNNI</v>
      </c>
      <c r="C259" s="19" t="str">
        <f>if(isna(vlookup(A259,'Input - Config'!$A$3:$C$1006,3,0)),"",vlookup(A259,'Input - Config'!$A$3:$C$1006,3,0))</f>
        <v>CHNZH</v>
      </c>
      <c r="D259" s="42">
        <f>if(isna(ROUND(ACOS(COS(RADIANS(90-VLOOKUP(B259,'Input - Center points'!$A$2:$F$996,5,0)))*COS(RADIANS(90-VLOOKUP(C259,'Input - Center points'!$A$2:$F$996,5,0)))+SIN(RADIANS(90-VLOOKUP(B259,'Input - Center points'!$A$2:$F$996,5,0)))*SIN(RADIANS(90-VLOOKUP(C259,'Input - Center points'!$A$2:$F$996,5,0)))*COS(RADIANS(VLOOKUP(B259,'Input - Center points'!$A$2:$F$996,6,0)-VLOOKUP(C259,'Input - Center points'!$A$2:$F$996,6,0))))*6371,0)),"",ROUND(ACOS(COS(RADIANS(90-VLOOKUP(B259,'Input - Center points'!$A$2:$F$996,5,0)))*COS(RADIANS(90-VLOOKUP(C259,'Input - Center points'!$A$2:$F$996,5,0)))+SIN(RADIANS(90-VLOOKUP(B259,'Input - Center points'!$A$2:$F$996,5,0)))*SIN(RADIANS(90-VLOOKUP(C259,'Input - Center points'!$A$2:$F$996,5,0)))*COS(RADIANS(VLOOKUP(B259,'Input - Center points'!$A$2:$F$996,6,0)-VLOOKUP(C259,'Input - Center points'!$A$2:$F$996,6,0))))*6371,0))</f>
        <v>1570</v>
      </c>
      <c r="E259" s="19" t="str">
        <f>if(isna(if(vlookup(A259,'Input - Config'!$A$3:$D$1006,4,0)="Yes","Subsea",if(D259&gt;'Input - Config'!$H$10,"HVDC","HVAC"))),"",if(vlookup(A259,'Input - Config'!$A$3:$D$1006,4,0)="Yes","Subsea",if(D259&gt;'Input - Config'!$H$10,"HVDC","HVAC")))</f>
        <v>HVDC</v>
      </c>
      <c r="F259" s="19">
        <f>iferror((hlookup(E259,'Input - Config'!$H$2:$J$7,2,0)*D259)+(hlookup(E259,'Input - Config'!$H$2:$J$7,3,0)*2),"")</f>
        <v>670855</v>
      </c>
      <c r="G259" s="19">
        <f>if(isna(hlookup(E259,'Input - Config'!$H$2:$J$7,6,0)*'Input - Config'!$H$9%*F259+F259),"",hlookup(E259,'Input - Config'!$H$2:$J$7,6,0)*'Input - Config'!$H$9%*F259+F259)</f>
        <v>1610052</v>
      </c>
      <c r="H259" s="19">
        <f>if(isna(ROUND((hlookup(E259,'Input - Config'!$H$2:$J$7,4,0)/10000*D259)+(hlookup(E259,'Input - Config'!$H$2:$J$7,5,0)/100),3)),"",ROUND((hlookup(E259,'Input - Config'!$H$2:$J$7,4,0)/10000*D259)+(hlookup(E259,'Input - Config'!$H$2:$J$7,5,0)/100),3))</f>
        <v>0.068</v>
      </c>
    </row>
    <row r="260">
      <c r="A260" s="53" t="str">
        <f>'Input - Config'!A261</f>
        <v>TRNCHNNMCHNSD</v>
      </c>
      <c r="B260" s="19" t="str">
        <f>if(isna(vlookup(A260,'Input - Config'!$A$3:$C$1006,2,0)),"",vlookup(A260,'Input - Config'!$A$3:$C$1006,2,0))</f>
        <v>CHNNM</v>
      </c>
      <c r="C260" s="19" t="str">
        <f>if(isna(vlookup(A260,'Input - Config'!$A$3:$C$1006,3,0)),"",vlookup(A260,'Input - Config'!$A$3:$C$1006,3,0))</f>
        <v>CHNSD</v>
      </c>
      <c r="D260" s="42">
        <f>if(isna(ROUND(ACOS(COS(RADIANS(90-VLOOKUP(B260,'Input - Center points'!$A$2:$F$996,5,0)))*COS(RADIANS(90-VLOOKUP(C260,'Input - Center points'!$A$2:$F$996,5,0)))+SIN(RADIANS(90-VLOOKUP(B260,'Input - Center points'!$A$2:$F$996,5,0)))*SIN(RADIANS(90-VLOOKUP(C260,'Input - Center points'!$A$2:$F$996,5,0)))*COS(RADIANS(VLOOKUP(B260,'Input - Center points'!$A$2:$F$996,6,0)-VLOOKUP(C260,'Input - Center points'!$A$2:$F$996,6,0))))*6371,0)),"",ROUND(ACOS(COS(RADIANS(90-VLOOKUP(B260,'Input - Center points'!$A$2:$F$996,5,0)))*COS(RADIANS(90-VLOOKUP(C260,'Input - Center points'!$A$2:$F$996,5,0)))+SIN(RADIANS(90-VLOOKUP(B260,'Input - Center points'!$A$2:$F$996,5,0)))*SIN(RADIANS(90-VLOOKUP(C260,'Input - Center points'!$A$2:$F$996,5,0)))*COS(RADIANS(VLOOKUP(B260,'Input - Center points'!$A$2:$F$996,6,0)-VLOOKUP(C260,'Input - Center points'!$A$2:$F$996,6,0))))*6371,0))</f>
        <v>696</v>
      </c>
      <c r="E260" s="19" t="str">
        <f>if(isna(if(vlookup(A260,'Input - Config'!$A$3:$D$1006,4,0)="Yes","Subsea",if(D260&gt;'Input - Config'!$H$10,"HVDC","HVAC"))),"",if(vlookup(A260,'Input - Config'!$A$3:$D$1006,4,0)="Yes","Subsea",if(D260&gt;'Input - Config'!$H$10,"HVDC","HVAC")))</f>
        <v>HVDC</v>
      </c>
      <c r="F260" s="19">
        <f>iferror((hlookup(E260,'Input - Config'!$H$2:$J$7,2,0)*D260)+(hlookup(E260,'Input - Config'!$H$2:$J$7,3,0)*2),"")</f>
        <v>463017.8</v>
      </c>
      <c r="G260" s="19">
        <f>if(isna(hlookup(E260,'Input - Config'!$H$2:$J$7,6,0)*'Input - Config'!$H$9%*F260+F260),"",hlookup(E260,'Input - Config'!$H$2:$J$7,6,0)*'Input - Config'!$H$9%*F260+F260)</f>
        <v>1111242.72</v>
      </c>
      <c r="H260" s="19">
        <f>if(isna(ROUND((hlookup(E260,'Input - Config'!$H$2:$J$7,4,0)/10000*D260)+(hlookup(E260,'Input - Config'!$H$2:$J$7,5,0)/100),3)),"",ROUND((hlookup(E260,'Input - Config'!$H$2:$J$7,4,0)/10000*D260)+(hlookup(E260,'Input - Config'!$H$2:$J$7,5,0)/100),3))</f>
        <v>0.037</v>
      </c>
    </row>
    <row r="261">
      <c r="A261" s="53" t="str">
        <f>'Input - Config'!A262</f>
        <v>TRNCHNNMCHNSI</v>
      </c>
      <c r="B261" s="19" t="str">
        <f>if(isna(vlookup(A261,'Input - Config'!$A$3:$C$1006,2,0)),"",vlookup(A261,'Input - Config'!$A$3:$C$1006,2,0))</f>
        <v>CHNNM</v>
      </c>
      <c r="C261" s="19" t="str">
        <f>if(isna(vlookup(A261,'Input - Config'!$A$3:$C$1006,3,0)),"",vlookup(A261,'Input - Config'!$A$3:$C$1006,3,0))</f>
        <v>CHNSI</v>
      </c>
      <c r="D261" s="42">
        <f>if(isna(ROUND(ACOS(COS(RADIANS(90-VLOOKUP(B261,'Input - Center points'!$A$2:$F$996,5,0)))*COS(RADIANS(90-VLOOKUP(C261,'Input - Center points'!$A$2:$F$996,5,0)))+SIN(RADIANS(90-VLOOKUP(B261,'Input - Center points'!$A$2:$F$996,5,0)))*SIN(RADIANS(90-VLOOKUP(C261,'Input - Center points'!$A$2:$F$996,5,0)))*COS(RADIANS(VLOOKUP(B261,'Input - Center points'!$A$2:$F$996,6,0)-VLOOKUP(C261,'Input - Center points'!$A$2:$F$996,6,0))))*6371,0)),"",ROUND(ACOS(COS(RADIANS(90-VLOOKUP(B261,'Input - Center points'!$A$2:$F$996,5,0)))*COS(RADIANS(90-VLOOKUP(C261,'Input - Center points'!$A$2:$F$996,5,0)))+SIN(RADIANS(90-VLOOKUP(B261,'Input - Center points'!$A$2:$F$996,5,0)))*SIN(RADIANS(90-VLOOKUP(C261,'Input - Center points'!$A$2:$F$996,5,0)))*COS(RADIANS(VLOOKUP(B261,'Input - Center points'!$A$2:$F$996,6,0)-VLOOKUP(C261,'Input - Center points'!$A$2:$F$996,6,0))))*6371,0))</f>
        <v>1246</v>
      </c>
      <c r="E261" s="19" t="str">
        <f>if(isna(if(vlookup(A261,'Input - Config'!$A$3:$D$1006,4,0)="Yes","Subsea",if(D261&gt;'Input - Config'!$H$10,"HVDC","HVAC"))),"",if(vlookup(A261,'Input - Config'!$A$3:$D$1006,4,0)="Yes","Subsea",if(D261&gt;'Input - Config'!$H$10,"HVDC","HVAC")))</f>
        <v>HVDC</v>
      </c>
      <c r="F261" s="19">
        <f>iferror((hlookup(E261,'Input - Config'!$H$2:$J$7,2,0)*D261)+(hlookup(E261,'Input - Config'!$H$2:$J$7,3,0)*2),"")</f>
        <v>593807.8</v>
      </c>
      <c r="G261" s="19">
        <f>if(isna(hlookup(E261,'Input - Config'!$H$2:$J$7,6,0)*'Input - Config'!$H$9%*F261+F261),"",hlookup(E261,'Input - Config'!$H$2:$J$7,6,0)*'Input - Config'!$H$9%*F261+F261)</f>
        <v>1425138.72</v>
      </c>
      <c r="H261" s="19">
        <f>if(isna(ROUND((hlookup(E261,'Input - Config'!$H$2:$J$7,4,0)/10000*D261)+(hlookup(E261,'Input - Config'!$H$2:$J$7,5,0)/100),3)),"",ROUND((hlookup(E261,'Input - Config'!$H$2:$J$7,4,0)/10000*D261)+(hlookup(E261,'Input - Config'!$H$2:$J$7,5,0)/100),3))</f>
        <v>0.057</v>
      </c>
    </row>
    <row r="262">
      <c r="A262" s="53" t="str">
        <f>'Input - Config'!A263</f>
        <v>TRNCHNNMCHNSX</v>
      </c>
      <c r="B262" s="19" t="str">
        <f>if(isna(vlookup(A262,'Input - Config'!$A$3:$C$1006,2,0)),"",vlookup(A262,'Input - Config'!$A$3:$C$1006,2,0))</f>
        <v>CHNNM</v>
      </c>
      <c r="C262" s="19" t="str">
        <f>if(isna(vlookup(A262,'Input - Config'!$A$3:$C$1006,3,0)),"",vlookup(A262,'Input - Config'!$A$3:$C$1006,3,0))</f>
        <v>CHNSX</v>
      </c>
      <c r="D262" s="42">
        <f>if(isna(ROUND(ACOS(COS(RADIANS(90-VLOOKUP(B262,'Input - Center points'!$A$2:$F$996,5,0)))*COS(RADIANS(90-VLOOKUP(C262,'Input - Center points'!$A$2:$F$996,5,0)))+SIN(RADIANS(90-VLOOKUP(B262,'Input - Center points'!$A$2:$F$996,5,0)))*SIN(RADIANS(90-VLOOKUP(C262,'Input - Center points'!$A$2:$F$996,5,0)))*COS(RADIANS(VLOOKUP(B262,'Input - Center points'!$A$2:$F$996,6,0)-VLOOKUP(C262,'Input - Center points'!$A$2:$F$996,6,0))))*6371,0)),"",ROUND(ACOS(COS(RADIANS(90-VLOOKUP(B262,'Input - Center points'!$A$2:$F$996,5,0)))*COS(RADIANS(90-VLOOKUP(C262,'Input - Center points'!$A$2:$F$996,5,0)))+SIN(RADIANS(90-VLOOKUP(B262,'Input - Center points'!$A$2:$F$996,5,0)))*SIN(RADIANS(90-VLOOKUP(C262,'Input - Center points'!$A$2:$F$996,5,0)))*COS(RADIANS(VLOOKUP(B262,'Input - Center points'!$A$2:$F$996,6,0)-VLOOKUP(C262,'Input - Center points'!$A$2:$F$996,6,0))))*6371,0))</f>
        <v>730</v>
      </c>
      <c r="E262" s="19" t="str">
        <f>if(isna(if(vlookup(A262,'Input - Config'!$A$3:$D$1006,4,0)="Yes","Subsea",if(D262&gt;'Input - Config'!$H$10,"HVDC","HVAC"))),"",if(vlookup(A262,'Input - Config'!$A$3:$D$1006,4,0)="Yes","Subsea",if(D262&gt;'Input - Config'!$H$10,"HVDC","HVAC")))</f>
        <v>HVDC</v>
      </c>
      <c r="F262" s="19">
        <f>iferror((hlookup(E262,'Input - Config'!$H$2:$J$7,2,0)*D262)+(hlookup(E262,'Input - Config'!$H$2:$J$7,3,0)*2),"")</f>
        <v>471103</v>
      </c>
      <c r="G262" s="19">
        <f>if(isna(hlookup(E262,'Input - Config'!$H$2:$J$7,6,0)*'Input - Config'!$H$9%*F262+F262),"",hlookup(E262,'Input - Config'!$H$2:$J$7,6,0)*'Input - Config'!$H$9%*F262+F262)</f>
        <v>1130647.2</v>
      </c>
      <c r="H262" s="19">
        <f>if(isna(ROUND((hlookup(E262,'Input - Config'!$H$2:$J$7,4,0)/10000*D262)+(hlookup(E262,'Input - Config'!$H$2:$J$7,5,0)/100),3)),"",ROUND((hlookup(E262,'Input - Config'!$H$2:$J$7,4,0)/10000*D262)+(hlookup(E262,'Input - Config'!$H$2:$J$7,5,0)/100),3))</f>
        <v>0.039</v>
      </c>
    </row>
    <row r="263">
      <c r="A263" s="53" t="str">
        <f>'Input - Config'!A264</f>
        <v>TRNCHNNMCHNTJ</v>
      </c>
      <c r="B263" s="19" t="str">
        <f>if(isna(vlookup(A263,'Input - Config'!$A$3:$C$1006,2,0)),"",vlookup(A263,'Input - Config'!$A$3:$C$1006,2,0))</f>
        <v>CHNNM</v>
      </c>
      <c r="C263" s="19" t="str">
        <f>if(isna(vlookup(A263,'Input - Config'!$A$3:$C$1006,3,0)),"",vlookup(A263,'Input - Config'!$A$3:$C$1006,3,0))</f>
        <v>CHNTJ</v>
      </c>
      <c r="D263" s="42">
        <f>if(isna(ROUND(ACOS(COS(RADIANS(90-VLOOKUP(B263,'Input - Center points'!$A$2:$F$996,5,0)))*COS(RADIANS(90-VLOOKUP(C263,'Input - Center points'!$A$2:$F$996,5,0)))+SIN(RADIANS(90-VLOOKUP(B263,'Input - Center points'!$A$2:$F$996,5,0)))*SIN(RADIANS(90-VLOOKUP(C263,'Input - Center points'!$A$2:$F$996,5,0)))*COS(RADIANS(VLOOKUP(B263,'Input - Center points'!$A$2:$F$996,6,0)-VLOOKUP(C263,'Input - Center points'!$A$2:$F$996,6,0))))*6371,0)),"",ROUND(ACOS(COS(RADIANS(90-VLOOKUP(B263,'Input - Center points'!$A$2:$F$996,5,0)))*COS(RADIANS(90-VLOOKUP(C263,'Input - Center points'!$A$2:$F$996,5,0)))+SIN(RADIANS(90-VLOOKUP(B263,'Input - Center points'!$A$2:$F$996,5,0)))*SIN(RADIANS(90-VLOOKUP(C263,'Input - Center points'!$A$2:$F$996,5,0)))*COS(RADIANS(VLOOKUP(B263,'Input - Center points'!$A$2:$F$996,6,0)-VLOOKUP(C263,'Input - Center points'!$A$2:$F$996,6,0))))*6371,0))</f>
        <v>376</v>
      </c>
      <c r="E263" s="19" t="str">
        <f>if(isna(if(vlookup(A263,'Input - Config'!$A$3:$D$1006,4,0)="Yes","Subsea",if(D263&gt;'Input - Config'!$H$10,"HVDC","HVAC"))),"",if(vlookup(A263,'Input - Config'!$A$3:$D$1006,4,0)="Yes","Subsea",if(D263&gt;'Input - Config'!$H$10,"HVDC","HVAC")))</f>
        <v>HVDC</v>
      </c>
      <c r="F263" s="19">
        <f>iferror((hlookup(E263,'Input - Config'!$H$2:$J$7,2,0)*D263)+(hlookup(E263,'Input - Config'!$H$2:$J$7,3,0)*2),"")</f>
        <v>386921.8</v>
      </c>
      <c r="G263" s="19">
        <f>if(isna(hlookup(E263,'Input - Config'!$H$2:$J$7,6,0)*'Input - Config'!$H$9%*F263+F263),"",hlookup(E263,'Input - Config'!$H$2:$J$7,6,0)*'Input - Config'!$H$9%*F263+F263)</f>
        <v>928612.32</v>
      </c>
      <c r="H263" s="19">
        <f>if(isna(ROUND((hlookup(E263,'Input - Config'!$H$2:$J$7,4,0)/10000*D263)+(hlookup(E263,'Input - Config'!$H$2:$J$7,5,0)/100),3)),"",ROUND((hlookup(E263,'Input - Config'!$H$2:$J$7,4,0)/10000*D263)+(hlookup(E263,'Input - Config'!$H$2:$J$7,5,0)/100),3))</f>
        <v>0.026</v>
      </c>
    </row>
    <row r="264">
      <c r="A264" s="53" t="str">
        <f>'Input - Config'!A265</f>
        <v>TRNCHNNMMNGXX</v>
      </c>
      <c r="B264" s="19" t="str">
        <f>if(isna(vlookup(A264,'Input - Config'!$A$3:$C$1006,2,0)),"",vlookup(A264,'Input - Config'!$A$3:$C$1006,2,0))</f>
        <v>CHNNM</v>
      </c>
      <c r="C264" s="19" t="str">
        <f>if(isna(vlookup(A264,'Input - Config'!$A$3:$C$1006,3,0)),"",vlookup(A264,'Input - Config'!$A$3:$C$1006,3,0))</f>
        <v>MNG</v>
      </c>
      <c r="D264" s="42">
        <f>if(isna(ROUND(ACOS(COS(RADIANS(90-VLOOKUP(B264,'Input - Center points'!$A$2:$F$996,5,0)))*COS(RADIANS(90-VLOOKUP(C264,'Input - Center points'!$A$2:$F$996,5,0)))+SIN(RADIANS(90-VLOOKUP(B264,'Input - Center points'!$A$2:$F$996,5,0)))*SIN(RADIANS(90-VLOOKUP(C264,'Input - Center points'!$A$2:$F$996,5,0)))*COS(RADIANS(VLOOKUP(B264,'Input - Center points'!$A$2:$F$996,6,0)-VLOOKUP(C264,'Input - Center points'!$A$2:$F$996,6,0))))*6371,0)),"",ROUND(ACOS(COS(RADIANS(90-VLOOKUP(B264,'Input - Center points'!$A$2:$F$996,5,0)))*COS(RADIANS(90-VLOOKUP(C264,'Input - Center points'!$A$2:$F$996,5,0)))+SIN(RADIANS(90-VLOOKUP(B264,'Input - Center points'!$A$2:$F$996,5,0)))*SIN(RADIANS(90-VLOOKUP(C264,'Input - Center points'!$A$2:$F$996,5,0)))*COS(RADIANS(VLOOKUP(B264,'Input - Center points'!$A$2:$F$996,6,0)-VLOOKUP(C264,'Input - Center points'!$A$2:$F$996,6,0))))*6371,0))</f>
        <v>1131</v>
      </c>
      <c r="E264" s="19" t="str">
        <f>if(isna(if(vlookup(A264,'Input - Config'!$A$3:$D$1006,4,0)="Yes","Subsea",if(D264&gt;'Input - Config'!$H$10,"HVDC","HVAC"))),"",if(vlookup(A264,'Input - Config'!$A$3:$D$1006,4,0)="Yes","Subsea",if(D264&gt;'Input - Config'!$H$10,"HVDC","HVAC")))</f>
        <v>HVDC</v>
      </c>
      <c r="F264" s="19">
        <f>iferror((hlookup(E264,'Input - Config'!$H$2:$J$7,2,0)*D264)+(hlookup(E264,'Input - Config'!$H$2:$J$7,3,0)*2),"")</f>
        <v>566460.8</v>
      </c>
      <c r="G264" s="19">
        <f>if(isna(hlookup(E264,'Input - Config'!$H$2:$J$7,6,0)*'Input - Config'!$H$9%*F264+F264),"",hlookup(E264,'Input - Config'!$H$2:$J$7,6,0)*'Input - Config'!$H$9%*F264+F264)</f>
        <v>1359505.92</v>
      </c>
      <c r="H264" s="19">
        <f>if(isna(ROUND((hlookup(E264,'Input - Config'!$H$2:$J$7,4,0)/10000*D264)+(hlookup(E264,'Input - Config'!$H$2:$J$7,5,0)/100),3)),"",ROUND((hlookup(E264,'Input - Config'!$H$2:$J$7,4,0)/10000*D264)+(hlookup(E264,'Input - Config'!$H$2:$J$7,5,0)/100),3))</f>
        <v>0.053</v>
      </c>
    </row>
    <row r="265">
      <c r="A265" s="53" t="str">
        <f>'Input - Config'!A266</f>
        <v>TRNCHNNMRUSSI</v>
      </c>
      <c r="B265" s="19" t="str">
        <f>if(isna(vlookup(A265,'Input - Config'!$A$3:$C$1006,2,0)),"",vlookup(A265,'Input - Config'!$A$3:$C$1006,2,0))</f>
        <v>CHNNM</v>
      </c>
      <c r="C265" s="19" t="str">
        <f>if(isna(vlookup(A265,'Input - Config'!$A$3:$C$1006,3,0)),"",vlookup(A265,'Input - Config'!$A$3:$C$1006,3,0))</f>
        <v>RUSSI</v>
      </c>
      <c r="D265" s="42">
        <f>if(isna(ROUND(ACOS(COS(RADIANS(90-VLOOKUP(B265,'Input - Center points'!$A$2:$F$996,5,0)))*COS(RADIANS(90-VLOOKUP(C265,'Input - Center points'!$A$2:$F$996,5,0)))+SIN(RADIANS(90-VLOOKUP(B265,'Input - Center points'!$A$2:$F$996,5,0)))*SIN(RADIANS(90-VLOOKUP(C265,'Input - Center points'!$A$2:$F$996,5,0)))*COS(RADIANS(VLOOKUP(B265,'Input - Center points'!$A$2:$F$996,6,0)-VLOOKUP(C265,'Input - Center points'!$A$2:$F$996,6,0))))*6371,0)),"",ROUND(ACOS(COS(RADIANS(90-VLOOKUP(B265,'Input - Center points'!$A$2:$F$996,5,0)))*COS(RADIANS(90-VLOOKUP(C265,'Input - Center points'!$A$2:$F$996,5,0)))+SIN(RADIANS(90-VLOOKUP(B265,'Input - Center points'!$A$2:$F$996,5,0)))*SIN(RADIANS(90-VLOOKUP(C265,'Input - Center points'!$A$2:$F$996,5,0)))*COS(RADIANS(VLOOKUP(B265,'Input - Center points'!$A$2:$F$996,6,0)-VLOOKUP(C265,'Input - Center points'!$A$2:$F$996,6,0))))*6371,0))</f>
        <v>2956</v>
      </c>
      <c r="E265" s="19" t="str">
        <f>if(isna(if(vlookup(A265,'Input - Config'!$A$3:$D$1006,4,0)="Yes","Subsea",if(D265&gt;'Input - Config'!$H$10,"HVDC","HVAC"))),"",if(vlookup(A265,'Input - Config'!$A$3:$D$1006,4,0)="Yes","Subsea",if(D265&gt;'Input - Config'!$H$10,"HVDC","HVAC")))</f>
        <v>HVDC</v>
      </c>
      <c r="F265" s="19">
        <f>iferror((hlookup(E265,'Input - Config'!$H$2:$J$7,2,0)*D265)+(hlookup(E265,'Input - Config'!$H$2:$J$7,3,0)*2),"")</f>
        <v>1000445.8</v>
      </c>
      <c r="G265" s="19">
        <f>if(isna(hlookup(E265,'Input - Config'!$H$2:$J$7,6,0)*'Input - Config'!$H$9%*F265+F265),"",hlookup(E265,'Input - Config'!$H$2:$J$7,6,0)*'Input - Config'!$H$9%*F265+F265)</f>
        <v>2401069.92</v>
      </c>
      <c r="H265" s="19">
        <f>if(isna(ROUND((hlookup(E265,'Input - Config'!$H$2:$J$7,4,0)/10000*D265)+(hlookup(E265,'Input - Config'!$H$2:$J$7,5,0)/100),3)),"",ROUND((hlookup(E265,'Input - Config'!$H$2:$J$7,4,0)/10000*D265)+(hlookup(E265,'Input - Config'!$H$2:$J$7,5,0)/100),3))</f>
        <v>0.116</v>
      </c>
    </row>
    <row r="266">
      <c r="A266" s="53" t="str">
        <f>'Input - Config'!A267</f>
        <v>TRNCHNQICHNSC</v>
      </c>
      <c r="B266" s="19" t="str">
        <f>if(isna(vlookup(A266,'Input - Config'!$A$3:$C$1006,2,0)),"",vlookup(A266,'Input - Config'!$A$3:$C$1006,2,0))</f>
        <v>CHNQI</v>
      </c>
      <c r="C266" s="19" t="str">
        <f>if(isna(vlookup(A266,'Input - Config'!$A$3:$C$1006,3,0)),"",vlookup(A266,'Input - Config'!$A$3:$C$1006,3,0))</f>
        <v>CHNSC</v>
      </c>
      <c r="D266" s="42">
        <f>if(isna(ROUND(ACOS(COS(RADIANS(90-VLOOKUP(B266,'Input - Center points'!$A$2:$F$996,5,0)))*COS(RADIANS(90-VLOOKUP(C266,'Input - Center points'!$A$2:$F$996,5,0)))+SIN(RADIANS(90-VLOOKUP(B266,'Input - Center points'!$A$2:$F$996,5,0)))*SIN(RADIANS(90-VLOOKUP(C266,'Input - Center points'!$A$2:$F$996,5,0)))*COS(RADIANS(VLOOKUP(B266,'Input - Center points'!$A$2:$F$996,6,0)-VLOOKUP(C266,'Input - Center points'!$A$2:$F$996,6,0))))*6371,0)),"",ROUND(ACOS(COS(RADIANS(90-VLOOKUP(B266,'Input - Center points'!$A$2:$F$996,5,0)))*COS(RADIANS(90-VLOOKUP(C266,'Input - Center points'!$A$2:$F$996,5,0)))+SIN(RADIANS(90-VLOOKUP(B266,'Input - Center points'!$A$2:$F$996,5,0)))*SIN(RADIANS(90-VLOOKUP(C266,'Input - Center points'!$A$2:$F$996,5,0)))*COS(RADIANS(VLOOKUP(B266,'Input - Center points'!$A$2:$F$996,6,0)-VLOOKUP(C266,'Input - Center points'!$A$2:$F$996,6,0))))*6371,0))</f>
        <v>696</v>
      </c>
      <c r="E266" s="19" t="str">
        <f>if(isna(if(vlookup(A266,'Input - Config'!$A$3:$D$1006,4,0)="Yes","Subsea",if(D266&gt;'Input - Config'!$H$10,"HVDC","HVAC"))),"",if(vlookup(A266,'Input - Config'!$A$3:$D$1006,4,0)="Yes","Subsea",if(D266&gt;'Input - Config'!$H$10,"HVDC","HVAC")))</f>
        <v>HVDC</v>
      </c>
      <c r="F266" s="19">
        <f>iferror((hlookup(E266,'Input - Config'!$H$2:$J$7,2,0)*D266)+(hlookup(E266,'Input - Config'!$H$2:$J$7,3,0)*2),"")</f>
        <v>463017.8</v>
      </c>
      <c r="G266" s="19">
        <f>if(isna(hlookup(E266,'Input - Config'!$H$2:$J$7,6,0)*'Input - Config'!$H$9%*F266+F266),"",hlookup(E266,'Input - Config'!$H$2:$J$7,6,0)*'Input - Config'!$H$9%*F266+F266)</f>
        <v>1111242.72</v>
      </c>
      <c r="H266" s="19">
        <f>if(isna(ROUND((hlookup(E266,'Input - Config'!$H$2:$J$7,4,0)/10000*D266)+(hlookup(E266,'Input - Config'!$H$2:$J$7,5,0)/100),3)),"",ROUND((hlookup(E266,'Input - Config'!$H$2:$J$7,4,0)/10000*D266)+(hlookup(E266,'Input - Config'!$H$2:$J$7,5,0)/100),3))</f>
        <v>0.037</v>
      </c>
    </row>
    <row r="267">
      <c r="A267" s="53" t="str">
        <f>'Input - Config'!A268</f>
        <v>TRNCHNQICHNTI</v>
      </c>
      <c r="B267" s="19" t="str">
        <f>if(isna(vlookup(A267,'Input - Config'!$A$3:$C$1006,2,0)),"",vlookup(A267,'Input - Config'!$A$3:$C$1006,2,0))</f>
        <v>CHNQI</v>
      </c>
      <c r="C267" s="19" t="str">
        <f>if(isna(vlookup(A267,'Input - Config'!$A$3:$C$1006,3,0)),"",vlookup(A267,'Input - Config'!$A$3:$C$1006,3,0))</f>
        <v>CHNTI</v>
      </c>
      <c r="D267" s="42">
        <f>if(isna(ROUND(ACOS(COS(RADIANS(90-VLOOKUP(B267,'Input - Center points'!$A$2:$F$996,5,0)))*COS(RADIANS(90-VLOOKUP(C267,'Input - Center points'!$A$2:$F$996,5,0)))+SIN(RADIANS(90-VLOOKUP(B267,'Input - Center points'!$A$2:$F$996,5,0)))*SIN(RADIANS(90-VLOOKUP(C267,'Input - Center points'!$A$2:$F$996,5,0)))*COS(RADIANS(VLOOKUP(B267,'Input - Center points'!$A$2:$F$996,6,0)-VLOOKUP(C267,'Input - Center points'!$A$2:$F$996,6,0))))*6371,0)),"",ROUND(ACOS(COS(RADIANS(90-VLOOKUP(B267,'Input - Center points'!$A$2:$F$996,5,0)))*COS(RADIANS(90-VLOOKUP(C267,'Input - Center points'!$A$2:$F$996,5,0)))+SIN(RADIANS(90-VLOOKUP(B267,'Input - Center points'!$A$2:$F$996,5,0)))*SIN(RADIANS(90-VLOOKUP(C267,'Input - Center points'!$A$2:$F$996,5,0)))*COS(RADIANS(VLOOKUP(B267,'Input - Center points'!$A$2:$F$996,6,0)-VLOOKUP(C267,'Input - Center points'!$A$2:$F$996,6,0))))*6371,0))</f>
        <v>1254</v>
      </c>
      <c r="E267" s="19" t="str">
        <f>if(isna(if(vlookup(A267,'Input - Config'!$A$3:$D$1006,4,0)="Yes","Subsea",if(D267&gt;'Input - Config'!$H$10,"HVDC","HVAC"))),"",if(vlookup(A267,'Input - Config'!$A$3:$D$1006,4,0)="Yes","Subsea",if(D267&gt;'Input - Config'!$H$10,"HVDC","HVAC")))</f>
        <v>HVDC</v>
      </c>
      <c r="F267" s="19">
        <f>iferror((hlookup(E267,'Input - Config'!$H$2:$J$7,2,0)*D267)+(hlookup(E267,'Input - Config'!$H$2:$J$7,3,0)*2),"")</f>
        <v>595710.2</v>
      </c>
      <c r="G267" s="19">
        <f>if(isna(hlookup(E267,'Input - Config'!$H$2:$J$7,6,0)*'Input - Config'!$H$9%*F267+F267),"",hlookup(E267,'Input - Config'!$H$2:$J$7,6,0)*'Input - Config'!$H$9%*F267+F267)</f>
        <v>1429704.48</v>
      </c>
      <c r="H267" s="19">
        <f>if(isna(ROUND((hlookup(E267,'Input - Config'!$H$2:$J$7,4,0)/10000*D267)+(hlookup(E267,'Input - Config'!$H$2:$J$7,5,0)/100),3)),"",ROUND((hlookup(E267,'Input - Config'!$H$2:$J$7,4,0)/10000*D267)+(hlookup(E267,'Input - Config'!$H$2:$J$7,5,0)/100),3))</f>
        <v>0.057</v>
      </c>
    </row>
    <row r="268">
      <c r="A268" s="53" t="str">
        <f>'Input - Config'!A269</f>
        <v>TRNCHNQICHNXI</v>
      </c>
      <c r="B268" s="19" t="str">
        <f>if(isna(vlookup(A268,'Input - Config'!$A$3:$C$1006,2,0)),"",vlookup(A268,'Input - Config'!$A$3:$C$1006,2,0))</f>
        <v>CHNQI</v>
      </c>
      <c r="C268" s="19" t="str">
        <f>if(isna(vlookup(A268,'Input - Config'!$A$3:$C$1006,3,0)),"",vlookup(A268,'Input - Config'!$A$3:$C$1006,3,0))</f>
        <v>CHNXI</v>
      </c>
      <c r="D268" s="42">
        <f>if(isna(ROUND(ACOS(COS(RADIANS(90-VLOOKUP(B268,'Input - Center points'!$A$2:$F$996,5,0)))*COS(RADIANS(90-VLOOKUP(C268,'Input - Center points'!$A$2:$F$996,5,0)))+SIN(RADIANS(90-VLOOKUP(B268,'Input - Center points'!$A$2:$F$996,5,0)))*SIN(RADIANS(90-VLOOKUP(C268,'Input - Center points'!$A$2:$F$996,5,0)))*COS(RADIANS(VLOOKUP(B268,'Input - Center points'!$A$2:$F$996,6,0)-VLOOKUP(C268,'Input - Center points'!$A$2:$F$996,6,0))))*6371,0)),"",ROUND(ACOS(COS(RADIANS(90-VLOOKUP(B268,'Input - Center points'!$A$2:$F$996,5,0)))*COS(RADIANS(90-VLOOKUP(C268,'Input - Center points'!$A$2:$F$996,5,0)))+SIN(RADIANS(90-VLOOKUP(B268,'Input - Center points'!$A$2:$F$996,5,0)))*SIN(RADIANS(90-VLOOKUP(C268,'Input - Center points'!$A$2:$F$996,5,0)))*COS(RADIANS(VLOOKUP(B268,'Input - Center points'!$A$2:$F$996,6,0)-VLOOKUP(C268,'Input - Center points'!$A$2:$F$996,6,0))))*6371,0))</f>
        <v>1442</v>
      </c>
      <c r="E268" s="19" t="str">
        <f>if(isna(if(vlookup(A268,'Input - Config'!$A$3:$D$1006,4,0)="Yes","Subsea",if(D268&gt;'Input - Config'!$H$10,"HVDC","HVAC"))),"",if(vlookup(A268,'Input - Config'!$A$3:$D$1006,4,0)="Yes","Subsea",if(D268&gt;'Input - Config'!$H$10,"HVDC","HVAC")))</f>
        <v>HVDC</v>
      </c>
      <c r="F268" s="19">
        <f>iferror((hlookup(E268,'Input - Config'!$H$2:$J$7,2,0)*D268)+(hlookup(E268,'Input - Config'!$H$2:$J$7,3,0)*2),"")</f>
        <v>640416.6</v>
      </c>
      <c r="G268" s="19">
        <f>if(isna(hlookup(E268,'Input - Config'!$H$2:$J$7,6,0)*'Input - Config'!$H$9%*F268+F268),"",hlookup(E268,'Input - Config'!$H$2:$J$7,6,0)*'Input - Config'!$H$9%*F268+F268)</f>
        <v>1536999.84</v>
      </c>
      <c r="H268" s="19">
        <f>if(isna(ROUND((hlookup(E268,'Input - Config'!$H$2:$J$7,4,0)/10000*D268)+(hlookup(E268,'Input - Config'!$H$2:$J$7,5,0)/100),3)),"",ROUND((hlookup(E268,'Input - Config'!$H$2:$J$7,4,0)/10000*D268)+(hlookup(E268,'Input - Config'!$H$2:$J$7,5,0)/100),3))</f>
        <v>0.063</v>
      </c>
    </row>
    <row r="269">
      <c r="A269" s="53" t="str">
        <f>'Input - Config'!A270</f>
        <v>TRNCHNSCCHNSI</v>
      </c>
      <c r="B269" s="19" t="str">
        <f>if(isna(vlookup(A269,'Input - Config'!$A$3:$C$1006,2,0)),"",vlookup(A269,'Input - Config'!$A$3:$C$1006,2,0))</f>
        <v>CHNSC</v>
      </c>
      <c r="C269" s="19" t="str">
        <f>if(isna(vlookup(A269,'Input - Config'!$A$3:$C$1006,3,0)),"",vlookup(A269,'Input - Config'!$A$3:$C$1006,3,0))</f>
        <v>CHNSI</v>
      </c>
      <c r="D269" s="42">
        <f>if(isna(ROUND(ACOS(COS(RADIANS(90-VLOOKUP(B269,'Input - Center points'!$A$2:$F$996,5,0)))*COS(RADIANS(90-VLOOKUP(C269,'Input - Center points'!$A$2:$F$996,5,0)))+SIN(RADIANS(90-VLOOKUP(B269,'Input - Center points'!$A$2:$F$996,5,0)))*SIN(RADIANS(90-VLOOKUP(C269,'Input - Center points'!$A$2:$F$996,5,0)))*COS(RADIANS(VLOOKUP(B269,'Input - Center points'!$A$2:$F$996,6,0)-VLOOKUP(C269,'Input - Center points'!$A$2:$F$996,6,0))))*6371,0)),"",ROUND(ACOS(COS(RADIANS(90-VLOOKUP(B269,'Input - Center points'!$A$2:$F$996,5,0)))*COS(RADIANS(90-VLOOKUP(C269,'Input - Center points'!$A$2:$F$996,5,0)))+SIN(RADIANS(90-VLOOKUP(B269,'Input - Center points'!$A$2:$F$996,5,0)))*SIN(RADIANS(90-VLOOKUP(C269,'Input - Center points'!$A$2:$F$996,5,0)))*COS(RADIANS(VLOOKUP(B269,'Input - Center points'!$A$2:$F$996,6,0)-VLOOKUP(C269,'Input - Center points'!$A$2:$F$996,6,0))))*6371,0))</f>
        <v>605</v>
      </c>
      <c r="E269" s="19" t="str">
        <f>if(isna(if(vlookup(A269,'Input - Config'!$A$3:$D$1006,4,0)="Yes","Subsea",if(D269&gt;'Input - Config'!$H$10,"HVDC","HVAC"))),"",if(vlookup(A269,'Input - Config'!$A$3:$D$1006,4,0)="Yes","Subsea",if(D269&gt;'Input - Config'!$H$10,"HVDC","HVAC")))</f>
        <v>HVDC</v>
      </c>
      <c r="F269" s="19">
        <f>iferror((hlookup(E269,'Input - Config'!$H$2:$J$7,2,0)*D269)+(hlookup(E269,'Input - Config'!$H$2:$J$7,3,0)*2),"")</f>
        <v>441378</v>
      </c>
      <c r="G269" s="19">
        <f>if(isna(hlookup(E269,'Input - Config'!$H$2:$J$7,6,0)*'Input - Config'!$H$9%*F269+F269),"",hlookup(E269,'Input - Config'!$H$2:$J$7,6,0)*'Input - Config'!$H$9%*F269+F269)</f>
        <v>1059307.2</v>
      </c>
      <c r="H269" s="19">
        <f>if(isna(ROUND((hlookup(E269,'Input - Config'!$H$2:$J$7,4,0)/10000*D269)+(hlookup(E269,'Input - Config'!$H$2:$J$7,5,0)/100),3)),"",ROUND((hlookup(E269,'Input - Config'!$H$2:$J$7,4,0)/10000*D269)+(hlookup(E269,'Input - Config'!$H$2:$J$7,5,0)/100),3))</f>
        <v>0.034</v>
      </c>
    </row>
    <row r="270">
      <c r="A270" s="53" t="str">
        <f>'Input - Config'!A271</f>
        <v>TRNCHNSCCHNTI</v>
      </c>
      <c r="B270" s="19" t="str">
        <f>if(isna(vlookup(A270,'Input - Config'!$A$3:$C$1006,2,0)),"",vlookup(A270,'Input - Config'!$A$3:$C$1006,2,0))</f>
        <v>CHNSC</v>
      </c>
      <c r="C270" s="19" t="str">
        <f>if(isna(vlookup(A270,'Input - Config'!$A$3:$C$1006,3,0)),"",vlookup(A270,'Input - Config'!$A$3:$C$1006,3,0))</f>
        <v>CHNTI</v>
      </c>
      <c r="D270" s="42">
        <f>if(isna(ROUND(ACOS(COS(RADIANS(90-VLOOKUP(B270,'Input - Center points'!$A$2:$F$996,5,0)))*COS(RADIANS(90-VLOOKUP(C270,'Input - Center points'!$A$2:$F$996,5,0)))+SIN(RADIANS(90-VLOOKUP(B270,'Input - Center points'!$A$2:$F$996,5,0)))*SIN(RADIANS(90-VLOOKUP(C270,'Input - Center points'!$A$2:$F$996,5,0)))*COS(RADIANS(VLOOKUP(B270,'Input - Center points'!$A$2:$F$996,6,0)-VLOOKUP(C270,'Input - Center points'!$A$2:$F$996,6,0))))*6371,0)),"",ROUND(ACOS(COS(RADIANS(90-VLOOKUP(B270,'Input - Center points'!$A$2:$F$996,5,0)))*COS(RADIANS(90-VLOOKUP(C270,'Input - Center points'!$A$2:$F$996,5,0)))+SIN(RADIANS(90-VLOOKUP(B270,'Input - Center points'!$A$2:$F$996,5,0)))*SIN(RADIANS(90-VLOOKUP(C270,'Input - Center points'!$A$2:$F$996,5,0)))*COS(RADIANS(VLOOKUP(B270,'Input - Center points'!$A$2:$F$996,6,0)-VLOOKUP(C270,'Input - Center points'!$A$2:$F$996,6,0))))*6371,0))</f>
        <v>1244</v>
      </c>
      <c r="E270" s="19" t="str">
        <f>if(isna(if(vlookup(A270,'Input - Config'!$A$3:$D$1006,4,0)="Yes","Subsea",if(D270&gt;'Input - Config'!$H$10,"HVDC","HVAC"))),"",if(vlookup(A270,'Input - Config'!$A$3:$D$1006,4,0)="Yes","Subsea",if(D270&gt;'Input - Config'!$H$10,"HVDC","HVAC")))</f>
        <v>HVDC</v>
      </c>
      <c r="F270" s="19">
        <f>iferror((hlookup(E270,'Input - Config'!$H$2:$J$7,2,0)*D270)+(hlookup(E270,'Input - Config'!$H$2:$J$7,3,0)*2),"")</f>
        <v>593332.2</v>
      </c>
      <c r="G270" s="19">
        <f>if(isna(hlookup(E270,'Input - Config'!$H$2:$J$7,6,0)*'Input - Config'!$H$9%*F270+F270),"",hlookup(E270,'Input - Config'!$H$2:$J$7,6,0)*'Input - Config'!$H$9%*F270+F270)</f>
        <v>1423997.28</v>
      </c>
      <c r="H270" s="19">
        <f>if(isna(ROUND((hlookup(E270,'Input - Config'!$H$2:$J$7,4,0)/10000*D270)+(hlookup(E270,'Input - Config'!$H$2:$J$7,5,0)/100),3)),"",ROUND((hlookup(E270,'Input - Config'!$H$2:$J$7,4,0)/10000*D270)+(hlookup(E270,'Input - Config'!$H$2:$J$7,5,0)/100),3))</f>
        <v>0.057</v>
      </c>
    </row>
    <row r="271">
      <c r="A271" s="53" t="str">
        <f>'Input - Config'!A272</f>
        <v>TRNCHNSCCHNYU</v>
      </c>
      <c r="B271" s="19" t="str">
        <f>if(isna(vlookup(A271,'Input - Config'!$A$3:$C$1006,2,0)),"",vlookup(A271,'Input - Config'!$A$3:$C$1006,2,0))</f>
        <v>CHNSC</v>
      </c>
      <c r="C271" s="19" t="str">
        <f>if(isna(vlookup(A271,'Input - Config'!$A$3:$C$1006,3,0)),"",vlookup(A271,'Input - Config'!$A$3:$C$1006,3,0))</f>
        <v>CHNYU</v>
      </c>
      <c r="D271" s="42">
        <f>if(isna(ROUND(ACOS(COS(RADIANS(90-VLOOKUP(B271,'Input - Center points'!$A$2:$F$996,5,0)))*COS(RADIANS(90-VLOOKUP(C271,'Input - Center points'!$A$2:$F$996,5,0)))+SIN(RADIANS(90-VLOOKUP(B271,'Input - Center points'!$A$2:$F$996,5,0)))*SIN(RADIANS(90-VLOOKUP(C271,'Input - Center points'!$A$2:$F$996,5,0)))*COS(RADIANS(VLOOKUP(B271,'Input - Center points'!$A$2:$F$996,6,0)-VLOOKUP(C271,'Input - Center points'!$A$2:$F$996,6,0))))*6371,0)),"",ROUND(ACOS(COS(RADIANS(90-VLOOKUP(B271,'Input - Center points'!$A$2:$F$996,5,0)))*COS(RADIANS(90-VLOOKUP(C271,'Input - Center points'!$A$2:$F$996,5,0)))+SIN(RADIANS(90-VLOOKUP(B271,'Input - Center points'!$A$2:$F$996,5,0)))*SIN(RADIANS(90-VLOOKUP(C271,'Input - Center points'!$A$2:$F$996,5,0)))*COS(RADIANS(VLOOKUP(B271,'Input - Center points'!$A$2:$F$996,6,0)-VLOOKUP(C271,'Input - Center points'!$A$2:$F$996,6,0))))*6371,0))</f>
        <v>639</v>
      </c>
      <c r="E271" s="19" t="str">
        <f>if(isna(if(vlookup(A271,'Input - Config'!$A$3:$D$1006,4,0)="Yes","Subsea",if(D271&gt;'Input - Config'!$H$10,"HVDC","HVAC"))),"",if(vlookup(A271,'Input - Config'!$A$3:$D$1006,4,0)="Yes","Subsea",if(D271&gt;'Input - Config'!$H$10,"HVDC","HVAC")))</f>
        <v>HVDC</v>
      </c>
      <c r="F271" s="19">
        <f>iferror((hlookup(E271,'Input - Config'!$H$2:$J$7,2,0)*D271)+(hlookup(E271,'Input - Config'!$H$2:$J$7,3,0)*2),"")</f>
        <v>449463.2</v>
      </c>
      <c r="G271" s="19">
        <f>if(isna(hlookup(E271,'Input - Config'!$H$2:$J$7,6,0)*'Input - Config'!$H$9%*F271+F271),"",hlookup(E271,'Input - Config'!$H$2:$J$7,6,0)*'Input - Config'!$H$9%*F271+F271)</f>
        <v>1078711.68</v>
      </c>
      <c r="H271" s="19">
        <f>if(isna(ROUND((hlookup(E271,'Input - Config'!$H$2:$J$7,4,0)/10000*D271)+(hlookup(E271,'Input - Config'!$H$2:$J$7,5,0)/100),3)),"",ROUND((hlookup(E271,'Input - Config'!$H$2:$J$7,4,0)/10000*D271)+(hlookup(E271,'Input - Config'!$H$2:$J$7,5,0)/100),3))</f>
        <v>0.035</v>
      </c>
    </row>
    <row r="272">
      <c r="A272" s="53" t="str">
        <f>'Input - Config'!A273</f>
        <v>TRNCHNSCCHNZH</v>
      </c>
      <c r="B272" s="19" t="str">
        <f>if(isna(vlookup(A272,'Input - Config'!$A$3:$C$1006,2,0)),"",vlookup(A272,'Input - Config'!$A$3:$C$1006,2,0))</f>
        <v>CHNSC</v>
      </c>
      <c r="C272" s="19" t="str">
        <f>if(isna(vlookup(A272,'Input - Config'!$A$3:$C$1006,3,0)),"",vlookup(A272,'Input - Config'!$A$3:$C$1006,3,0))</f>
        <v>CHNZH</v>
      </c>
      <c r="D272" s="42">
        <f>if(isna(ROUND(ACOS(COS(RADIANS(90-VLOOKUP(B272,'Input - Center points'!$A$2:$F$996,5,0)))*COS(RADIANS(90-VLOOKUP(C272,'Input - Center points'!$A$2:$F$996,5,0)))+SIN(RADIANS(90-VLOOKUP(B272,'Input - Center points'!$A$2:$F$996,5,0)))*SIN(RADIANS(90-VLOOKUP(C272,'Input - Center points'!$A$2:$F$996,5,0)))*COS(RADIANS(VLOOKUP(B272,'Input - Center points'!$A$2:$F$996,6,0)-VLOOKUP(C272,'Input - Center points'!$A$2:$F$996,6,0))))*6371,0)),"",ROUND(ACOS(COS(RADIANS(90-VLOOKUP(B272,'Input - Center points'!$A$2:$F$996,5,0)))*COS(RADIANS(90-VLOOKUP(C272,'Input - Center points'!$A$2:$F$996,5,0)))+SIN(RADIANS(90-VLOOKUP(B272,'Input - Center points'!$A$2:$F$996,5,0)))*SIN(RADIANS(90-VLOOKUP(C272,'Input - Center points'!$A$2:$F$996,5,0)))*COS(RADIANS(VLOOKUP(B272,'Input - Center points'!$A$2:$F$996,6,0)-VLOOKUP(C272,'Input - Center points'!$A$2:$F$996,6,0))))*6371,0))</f>
        <v>1543</v>
      </c>
      <c r="E272" s="19" t="str">
        <f>if(isna(if(vlookup(A272,'Input - Config'!$A$3:$D$1006,4,0)="Yes","Subsea",if(D272&gt;'Input - Config'!$H$10,"HVDC","HVAC"))),"",if(vlookup(A272,'Input - Config'!$A$3:$D$1006,4,0)="Yes","Subsea",if(D272&gt;'Input - Config'!$H$10,"HVDC","HVAC")))</f>
        <v>HVDC</v>
      </c>
      <c r="F272" s="19">
        <f>iferror((hlookup(E272,'Input - Config'!$H$2:$J$7,2,0)*D272)+(hlookup(E272,'Input - Config'!$H$2:$J$7,3,0)*2),"")</f>
        <v>664434.4</v>
      </c>
      <c r="G272" s="19">
        <f>if(isna(hlookup(E272,'Input - Config'!$H$2:$J$7,6,0)*'Input - Config'!$H$9%*F272+F272),"",hlookup(E272,'Input - Config'!$H$2:$J$7,6,0)*'Input - Config'!$H$9%*F272+F272)</f>
        <v>1594642.56</v>
      </c>
      <c r="H272" s="19">
        <f>if(isna(ROUND((hlookup(E272,'Input - Config'!$H$2:$J$7,4,0)/10000*D272)+(hlookup(E272,'Input - Config'!$H$2:$J$7,5,0)/100),3)),"",ROUND((hlookup(E272,'Input - Config'!$H$2:$J$7,4,0)/10000*D272)+(hlookup(E272,'Input - Config'!$H$2:$J$7,5,0)/100),3))</f>
        <v>0.067</v>
      </c>
    </row>
    <row r="273">
      <c r="A273" s="53" t="str">
        <f>'Input - Config'!A274</f>
        <v>TRNCHNSDCHNSX</v>
      </c>
      <c r="B273" s="19" t="str">
        <f>if(isna(vlookup(A273,'Input - Config'!$A$3:$C$1006,2,0)),"",vlookup(A273,'Input - Config'!$A$3:$C$1006,2,0))</f>
        <v>CHNSD</v>
      </c>
      <c r="C273" s="19" t="str">
        <f>if(isna(vlookup(A273,'Input - Config'!$A$3:$C$1006,3,0)),"",vlookup(A273,'Input - Config'!$A$3:$C$1006,3,0))</f>
        <v>CHNSX</v>
      </c>
      <c r="D273" s="42">
        <f>if(isna(ROUND(ACOS(COS(RADIANS(90-VLOOKUP(B273,'Input - Center points'!$A$2:$F$996,5,0)))*COS(RADIANS(90-VLOOKUP(C273,'Input - Center points'!$A$2:$F$996,5,0)))+SIN(RADIANS(90-VLOOKUP(B273,'Input - Center points'!$A$2:$F$996,5,0)))*SIN(RADIANS(90-VLOOKUP(C273,'Input - Center points'!$A$2:$F$996,5,0)))*COS(RADIANS(VLOOKUP(B273,'Input - Center points'!$A$2:$F$996,6,0)-VLOOKUP(C273,'Input - Center points'!$A$2:$F$996,6,0))))*6371,0)),"",ROUND(ACOS(COS(RADIANS(90-VLOOKUP(B273,'Input - Center points'!$A$2:$F$996,5,0)))*COS(RADIANS(90-VLOOKUP(C273,'Input - Center points'!$A$2:$F$996,5,0)))+SIN(RADIANS(90-VLOOKUP(B273,'Input - Center points'!$A$2:$F$996,5,0)))*SIN(RADIANS(90-VLOOKUP(C273,'Input - Center points'!$A$2:$F$996,5,0)))*COS(RADIANS(VLOOKUP(B273,'Input - Center points'!$A$2:$F$996,6,0)-VLOOKUP(C273,'Input - Center points'!$A$2:$F$996,6,0))))*6371,0))</f>
        <v>724</v>
      </c>
      <c r="E273" s="19" t="str">
        <f>if(isna(if(vlookup(A273,'Input - Config'!$A$3:$D$1006,4,0)="Yes","Subsea",if(D273&gt;'Input - Config'!$H$10,"HVDC","HVAC"))),"",if(vlookup(A273,'Input - Config'!$A$3:$D$1006,4,0)="Yes","Subsea",if(D273&gt;'Input - Config'!$H$10,"HVDC","HVAC")))</f>
        <v>HVDC</v>
      </c>
      <c r="F273" s="19">
        <f>iferror((hlookup(E273,'Input - Config'!$H$2:$J$7,2,0)*D273)+(hlookup(E273,'Input - Config'!$H$2:$J$7,3,0)*2),"")</f>
        <v>469676.2</v>
      </c>
      <c r="G273" s="19">
        <f>if(isna(hlookup(E273,'Input - Config'!$H$2:$J$7,6,0)*'Input - Config'!$H$9%*F273+F273),"",hlookup(E273,'Input - Config'!$H$2:$J$7,6,0)*'Input - Config'!$H$9%*F273+F273)</f>
        <v>1127222.88</v>
      </c>
      <c r="H273" s="19">
        <f>if(isna(ROUND((hlookup(E273,'Input - Config'!$H$2:$J$7,4,0)/10000*D273)+(hlookup(E273,'Input - Config'!$H$2:$J$7,5,0)/100),3)),"",ROUND((hlookup(E273,'Input - Config'!$H$2:$J$7,4,0)/10000*D273)+(hlookup(E273,'Input - Config'!$H$2:$J$7,5,0)/100),3))</f>
        <v>0.038</v>
      </c>
    </row>
    <row r="274">
      <c r="A274" s="53" t="str">
        <f>'Input - Config'!A275</f>
        <v>TRNCHNSDCHNTJ</v>
      </c>
      <c r="B274" s="19" t="str">
        <f>if(isna(vlookup(A274,'Input - Config'!$A$3:$C$1006,2,0)),"",vlookup(A274,'Input - Config'!$A$3:$C$1006,2,0))</f>
        <v>CHNSD</v>
      </c>
      <c r="C274" s="19" t="str">
        <f>if(isna(vlookup(A274,'Input - Config'!$A$3:$C$1006,3,0)),"",vlookup(A274,'Input - Config'!$A$3:$C$1006,3,0))</f>
        <v>CHNTJ</v>
      </c>
      <c r="D274" s="42">
        <f>if(isna(ROUND(ACOS(COS(RADIANS(90-VLOOKUP(B274,'Input - Center points'!$A$2:$F$996,5,0)))*COS(RADIANS(90-VLOOKUP(C274,'Input - Center points'!$A$2:$F$996,5,0)))+SIN(RADIANS(90-VLOOKUP(B274,'Input - Center points'!$A$2:$F$996,5,0)))*SIN(RADIANS(90-VLOOKUP(C274,'Input - Center points'!$A$2:$F$996,5,0)))*COS(RADIANS(VLOOKUP(B274,'Input - Center points'!$A$2:$F$996,6,0)-VLOOKUP(C274,'Input - Center points'!$A$2:$F$996,6,0))))*6371,0)),"",ROUND(ACOS(COS(RADIANS(90-VLOOKUP(B274,'Input - Center points'!$A$2:$F$996,5,0)))*COS(RADIANS(90-VLOOKUP(C274,'Input - Center points'!$A$2:$F$996,5,0)))+SIN(RADIANS(90-VLOOKUP(B274,'Input - Center points'!$A$2:$F$996,5,0)))*SIN(RADIANS(90-VLOOKUP(C274,'Input - Center points'!$A$2:$F$996,5,0)))*COS(RADIANS(VLOOKUP(B274,'Input - Center points'!$A$2:$F$996,6,0)-VLOOKUP(C274,'Input - Center points'!$A$2:$F$996,6,0))))*6371,0))</f>
        <v>439</v>
      </c>
      <c r="E274" s="19" t="str">
        <f>if(isna(if(vlookup(A274,'Input - Config'!$A$3:$D$1006,4,0)="Yes","Subsea",if(D274&gt;'Input - Config'!$H$10,"HVDC","HVAC"))),"",if(vlookup(A274,'Input - Config'!$A$3:$D$1006,4,0)="Yes","Subsea",if(D274&gt;'Input - Config'!$H$10,"HVDC","HVAC")))</f>
        <v>HVDC</v>
      </c>
      <c r="F274" s="19">
        <f>iferror((hlookup(E274,'Input - Config'!$H$2:$J$7,2,0)*D274)+(hlookup(E274,'Input - Config'!$H$2:$J$7,3,0)*2),"")</f>
        <v>401903.2</v>
      </c>
      <c r="G274" s="19">
        <f>if(isna(hlookup(E274,'Input - Config'!$H$2:$J$7,6,0)*'Input - Config'!$H$9%*F274+F274),"",hlookup(E274,'Input - Config'!$H$2:$J$7,6,0)*'Input - Config'!$H$9%*F274+F274)</f>
        <v>964567.68</v>
      </c>
      <c r="H274" s="19">
        <f>if(isna(ROUND((hlookup(E274,'Input - Config'!$H$2:$J$7,4,0)/10000*D274)+(hlookup(E274,'Input - Config'!$H$2:$J$7,5,0)/100),3)),"",ROUND((hlookup(E274,'Input - Config'!$H$2:$J$7,4,0)/10000*D274)+(hlookup(E274,'Input - Config'!$H$2:$J$7,5,0)/100),3))</f>
        <v>0.028</v>
      </c>
    </row>
    <row r="275">
      <c r="A275" s="53" t="str">
        <f>'Input - Config'!A276</f>
        <v>TRNCHNSDKORXX</v>
      </c>
      <c r="B275" s="19" t="str">
        <f>if(isna(vlookup(A275,'Input - Config'!$A$3:$C$1006,2,0)),"",vlookup(A275,'Input - Config'!$A$3:$C$1006,2,0))</f>
        <v>CHNSD</v>
      </c>
      <c r="C275" s="19" t="str">
        <f>if(isna(vlookup(A275,'Input - Config'!$A$3:$C$1006,3,0)),"",vlookup(A275,'Input - Config'!$A$3:$C$1006,3,0))</f>
        <v>KOR</v>
      </c>
      <c r="D275" s="42">
        <f>if(isna(ROUND(ACOS(COS(RADIANS(90-VLOOKUP(B275,'Input - Center points'!$A$2:$F$996,5,0)))*COS(RADIANS(90-VLOOKUP(C275,'Input - Center points'!$A$2:$F$996,5,0)))+SIN(RADIANS(90-VLOOKUP(B275,'Input - Center points'!$A$2:$F$996,5,0)))*SIN(RADIANS(90-VLOOKUP(C275,'Input - Center points'!$A$2:$F$996,5,0)))*COS(RADIANS(VLOOKUP(B275,'Input - Center points'!$A$2:$F$996,6,0)-VLOOKUP(C275,'Input - Center points'!$A$2:$F$996,6,0))))*6371,0)),"",ROUND(ACOS(COS(RADIANS(90-VLOOKUP(B275,'Input - Center points'!$A$2:$F$996,5,0)))*COS(RADIANS(90-VLOOKUP(C275,'Input - Center points'!$A$2:$F$996,5,0)))+SIN(RADIANS(90-VLOOKUP(B275,'Input - Center points'!$A$2:$F$996,5,0)))*SIN(RADIANS(90-VLOOKUP(C275,'Input - Center points'!$A$2:$F$996,5,0)))*COS(RADIANS(VLOOKUP(B275,'Input - Center points'!$A$2:$F$996,6,0)-VLOOKUP(C275,'Input - Center points'!$A$2:$F$996,6,0))))*6371,0))</f>
        <v>608</v>
      </c>
      <c r="E275" s="19" t="str">
        <f>if(isna(if(vlookup(A275,'Input - Config'!$A$3:$D$1006,4,0)="Yes","Subsea",if(D275&gt;'Input - Config'!$H$10,"HVDC","HVAC"))),"",if(vlookup(A275,'Input - Config'!$A$3:$D$1006,4,0)="Yes","Subsea",if(D275&gt;'Input - Config'!$H$10,"HVDC","HVAC")))</f>
        <v>Subsea</v>
      </c>
      <c r="F275" s="19">
        <f>iferror((hlookup(E275,'Input - Config'!$H$2:$J$7,2,0)*D275)+(hlookup(E275,'Input - Config'!$H$2:$J$7,3,0)*2),"")</f>
        <v>476929.8</v>
      </c>
      <c r="G275" s="19">
        <f>if(isna(hlookup(E275,'Input - Config'!$H$2:$J$7,6,0)*'Input - Config'!$H$9%*F275+F275),"",hlookup(E275,'Input - Config'!$H$2:$J$7,6,0)*'Input - Config'!$H$9%*F275+F275)</f>
        <v>1144631.52</v>
      </c>
      <c r="H275" s="19">
        <f>if(isna(ROUND((hlookup(E275,'Input - Config'!$H$2:$J$7,4,0)/10000*D275)+(hlookup(E275,'Input - Config'!$H$2:$J$7,5,0)/100),3)),"",ROUND((hlookup(E275,'Input - Config'!$H$2:$J$7,4,0)/10000*D275)+(hlookup(E275,'Input - Config'!$H$2:$J$7,5,0)/100),3))</f>
        <v>0.034</v>
      </c>
    </row>
    <row r="276">
      <c r="A276" s="53" t="str">
        <f>'Input - Config'!A277</f>
        <v>TRNCHNSDPRKXX</v>
      </c>
      <c r="B276" s="19" t="str">
        <f>if(isna(vlookup(A276,'Input - Config'!$A$3:$C$1006,2,0)),"",vlookup(A276,'Input - Config'!$A$3:$C$1006,2,0))</f>
        <v>CHNSD</v>
      </c>
      <c r="C276" s="19" t="str">
        <f>if(isna(vlookup(A276,'Input - Config'!$A$3:$C$1006,3,0)),"",vlookup(A276,'Input - Config'!$A$3:$C$1006,3,0))</f>
        <v>PRK</v>
      </c>
      <c r="D276" s="42">
        <f>if(isna(ROUND(ACOS(COS(RADIANS(90-VLOOKUP(B276,'Input - Center points'!$A$2:$F$996,5,0)))*COS(RADIANS(90-VLOOKUP(C276,'Input - Center points'!$A$2:$F$996,5,0)))+SIN(RADIANS(90-VLOOKUP(B276,'Input - Center points'!$A$2:$F$996,5,0)))*SIN(RADIANS(90-VLOOKUP(C276,'Input - Center points'!$A$2:$F$996,5,0)))*COS(RADIANS(VLOOKUP(B276,'Input - Center points'!$A$2:$F$996,6,0)-VLOOKUP(C276,'Input - Center points'!$A$2:$F$996,6,0))))*6371,0)),"",ROUND(ACOS(COS(RADIANS(90-VLOOKUP(B276,'Input - Center points'!$A$2:$F$996,5,0)))*COS(RADIANS(90-VLOOKUP(C276,'Input - Center points'!$A$2:$F$996,5,0)))+SIN(RADIANS(90-VLOOKUP(B276,'Input - Center points'!$A$2:$F$996,5,0)))*SIN(RADIANS(90-VLOOKUP(C276,'Input - Center points'!$A$2:$F$996,5,0)))*COS(RADIANS(VLOOKUP(B276,'Input - Center points'!$A$2:$F$996,6,0)-VLOOKUP(C276,'Input - Center points'!$A$2:$F$996,6,0))))*6371,0))</f>
        <v>570</v>
      </c>
      <c r="E276" s="19" t="str">
        <f>if(isna(if(vlookup(A276,'Input - Config'!$A$3:$D$1006,4,0)="Yes","Subsea",if(D276&gt;'Input - Config'!$H$10,"HVDC","HVAC"))),"",if(vlookup(A276,'Input - Config'!$A$3:$D$1006,4,0)="Yes","Subsea",if(D276&gt;'Input - Config'!$H$10,"HVDC","HVAC")))</f>
        <v>Subsea</v>
      </c>
      <c r="F276" s="19">
        <f>iferror((hlookup(E276,'Input - Config'!$H$2:$J$7,2,0)*D276)+(hlookup(E276,'Input - Config'!$H$2:$J$7,3,0)*2),"")</f>
        <v>465716</v>
      </c>
      <c r="G276" s="19">
        <f>if(isna(hlookup(E276,'Input - Config'!$H$2:$J$7,6,0)*'Input - Config'!$H$9%*F276+F276),"",hlookup(E276,'Input - Config'!$H$2:$J$7,6,0)*'Input - Config'!$H$9%*F276+F276)</f>
        <v>1117718.4</v>
      </c>
      <c r="H276" s="19">
        <f>if(isna(ROUND((hlookup(E276,'Input - Config'!$H$2:$J$7,4,0)/10000*D276)+(hlookup(E276,'Input - Config'!$H$2:$J$7,5,0)/100),3)),"",ROUND((hlookup(E276,'Input - Config'!$H$2:$J$7,4,0)/10000*D276)+(hlookup(E276,'Input - Config'!$H$2:$J$7,5,0)/100),3))</f>
        <v>0.033</v>
      </c>
    </row>
    <row r="277">
      <c r="A277" s="53" t="str">
        <f>'Input - Config'!A278</f>
        <v>TRNCHNSHCHNZH</v>
      </c>
      <c r="B277" s="19" t="str">
        <f>if(isna(vlookup(A277,'Input - Config'!$A$3:$C$1006,2,0)),"",vlookup(A277,'Input - Config'!$A$3:$C$1006,2,0))</f>
        <v>CHNSH</v>
      </c>
      <c r="C277" s="19" t="str">
        <f>if(isna(vlookup(A277,'Input - Config'!$A$3:$C$1006,3,0)),"",vlookup(A277,'Input - Config'!$A$3:$C$1006,3,0))</f>
        <v>CHNZH</v>
      </c>
      <c r="D277" s="42">
        <f>if(isna(ROUND(ACOS(COS(RADIANS(90-VLOOKUP(B277,'Input - Center points'!$A$2:$F$996,5,0)))*COS(RADIANS(90-VLOOKUP(C277,'Input - Center points'!$A$2:$F$996,5,0)))+SIN(RADIANS(90-VLOOKUP(B277,'Input - Center points'!$A$2:$F$996,5,0)))*SIN(RADIANS(90-VLOOKUP(C277,'Input - Center points'!$A$2:$F$996,5,0)))*COS(RADIANS(VLOOKUP(B277,'Input - Center points'!$A$2:$F$996,6,0)-VLOOKUP(C277,'Input - Center points'!$A$2:$F$996,6,0))))*6371,0)),"",ROUND(ACOS(COS(RADIANS(90-VLOOKUP(B277,'Input - Center points'!$A$2:$F$996,5,0)))*COS(RADIANS(90-VLOOKUP(C277,'Input - Center points'!$A$2:$F$996,5,0)))+SIN(RADIANS(90-VLOOKUP(B277,'Input - Center points'!$A$2:$F$996,5,0)))*SIN(RADIANS(90-VLOOKUP(C277,'Input - Center points'!$A$2:$F$996,5,0)))*COS(RADIANS(VLOOKUP(B277,'Input - Center points'!$A$2:$F$996,6,0)-VLOOKUP(C277,'Input - Center points'!$A$2:$F$996,6,0))))*6371,0))</f>
        <v>161</v>
      </c>
      <c r="E277" s="19" t="str">
        <f>if(isna(if(vlookup(A277,'Input - Config'!$A$3:$D$1006,4,0)="Yes","Subsea",if(D277&gt;'Input - Config'!$H$10,"HVDC","HVAC"))),"",if(vlookup(A277,'Input - Config'!$A$3:$D$1006,4,0)="Yes","Subsea",if(D277&gt;'Input - Config'!$H$10,"HVDC","HVAC")))</f>
        <v>HVAC</v>
      </c>
      <c r="F277" s="19">
        <f>iferror((hlookup(E277,'Input - Config'!$H$2:$J$7,2,0)*D277)+(hlookup(E277,'Input - Config'!$H$2:$J$7,3,0)*2),"")</f>
        <v>220883</v>
      </c>
      <c r="G277" s="19">
        <f>if(isna(hlookup(E277,'Input - Config'!$H$2:$J$7,6,0)*'Input - Config'!$H$9%*F277+F277),"",hlookup(E277,'Input - Config'!$H$2:$J$7,6,0)*'Input - Config'!$H$9%*F277+F277)</f>
        <v>530119.2</v>
      </c>
      <c r="H277" s="19">
        <f>if(isna(ROUND((hlookup(E277,'Input - Config'!$H$2:$J$7,4,0)/10000*D277)+(hlookup(E277,'Input - Config'!$H$2:$J$7,5,0)/100),3)),"",ROUND((hlookup(E277,'Input - Config'!$H$2:$J$7,4,0)/10000*D277)+(hlookup(E277,'Input - Config'!$H$2:$J$7,5,0)/100),3))</f>
        <v>0.011</v>
      </c>
    </row>
    <row r="278">
      <c r="A278" s="53" t="str">
        <f>'Input - Config'!A279</f>
        <v>TRNCHNSICHNSX</v>
      </c>
      <c r="B278" s="19" t="str">
        <f>if(isna(vlookup(A278,'Input - Config'!$A$3:$C$1006,2,0)),"",vlookup(A278,'Input - Config'!$A$3:$C$1006,2,0))</f>
        <v>CHNSI</v>
      </c>
      <c r="C278" s="19" t="str">
        <f>if(isna(vlookup(A278,'Input - Config'!$A$3:$C$1006,3,0)),"",vlookup(A278,'Input - Config'!$A$3:$C$1006,3,0))</f>
        <v>CHNSX</v>
      </c>
      <c r="D278" s="42">
        <f>if(isna(ROUND(ACOS(COS(RADIANS(90-VLOOKUP(B278,'Input - Center points'!$A$2:$F$996,5,0)))*COS(RADIANS(90-VLOOKUP(C278,'Input - Center points'!$A$2:$F$996,5,0)))+SIN(RADIANS(90-VLOOKUP(B278,'Input - Center points'!$A$2:$F$996,5,0)))*SIN(RADIANS(90-VLOOKUP(C278,'Input - Center points'!$A$2:$F$996,5,0)))*COS(RADIANS(VLOOKUP(B278,'Input - Center points'!$A$2:$F$996,6,0)-VLOOKUP(C278,'Input - Center points'!$A$2:$F$996,6,0))))*6371,0)),"",ROUND(ACOS(COS(RADIANS(90-VLOOKUP(B278,'Input - Center points'!$A$2:$F$996,5,0)))*COS(RADIANS(90-VLOOKUP(C278,'Input - Center points'!$A$2:$F$996,5,0)))+SIN(RADIANS(90-VLOOKUP(B278,'Input - Center points'!$A$2:$F$996,5,0)))*SIN(RADIANS(90-VLOOKUP(C278,'Input - Center points'!$A$2:$F$996,5,0)))*COS(RADIANS(VLOOKUP(B278,'Input - Center points'!$A$2:$F$996,6,0)-VLOOKUP(C278,'Input - Center points'!$A$2:$F$996,6,0))))*6371,0))</f>
        <v>518</v>
      </c>
      <c r="E278" s="19" t="str">
        <f>if(isna(if(vlookup(A278,'Input - Config'!$A$3:$D$1006,4,0)="Yes","Subsea",if(D278&gt;'Input - Config'!$H$10,"HVDC","HVAC"))),"",if(vlookup(A278,'Input - Config'!$A$3:$D$1006,4,0)="Yes","Subsea",if(D278&gt;'Input - Config'!$H$10,"HVDC","HVAC")))</f>
        <v>HVDC</v>
      </c>
      <c r="F278" s="19">
        <f>iferror((hlookup(E278,'Input - Config'!$H$2:$J$7,2,0)*D278)+(hlookup(E278,'Input - Config'!$H$2:$J$7,3,0)*2),"")</f>
        <v>420689.4</v>
      </c>
      <c r="G278" s="19">
        <f>if(isna(hlookup(E278,'Input - Config'!$H$2:$J$7,6,0)*'Input - Config'!$H$9%*F278+F278),"",hlookup(E278,'Input - Config'!$H$2:$J$7,6,0)*'Input - Config'!$H$9%*F278+F278)</f>
        <v>1009654.56</v>
      </c>
      <c r="H278" s="19">
        <f>if(isna(ROUND((hlookup(E278,'Input - Config'!$H$2:$J$7,4,0)/10000*D278)+(hlookup(E278,'Input - Config'!$H$2:$J$7,5,0)/100),3)),"",ROUND((hlookup(E278,'Input - Config'!$H$2:$J$7,4,0)/10000*D278)+(hlookup(E278,'Input - Config'!$H$2:$J$7,5,0)/100),3))</f>
        <v>0.031</v>
      </c>
    </row>
    <row r="279">
      <c r="A279" s="53" t="str">
        <f>'Input - Config'!A280</f>
        <v>TRNCHNTICHNXI</v>
      </c>
      <c r="B279" s="19" t="str">
        <f>if(isna(vlookup(A279,'Input - Config'!$A$3:$C$1006,2,0)),"",vlookup(A279,'Input - Config'!$A$3:$C$1006,2,0))</f>
        <v>CHNTI</v>
      </c>
      <c r="C279" s="19" t="str">
        <f>if(isna(vlookup(A279,'Input - Config'!$A$3:$C$1006,3,0)),"",vlookup(A279,'Input - Config'!$A$3:$C$1006,3,0))</f>
        <v>CHNXI</v>
      </c>
      <c r="D279" s="42">
        <f>if(isna(ROUND(ACOS(COS(RADIANS(90-VLOOKUP(B279,'Input - Center points'!$A$2:$F$996,5,0)))*COS(RADIANS(90-VLOOKUP(C279,'Input - Center points'!$A$2:$F$996,5,0)))+SIN(RADIANS(90-VLOOKUP(B279,'Input - Center points'!$A$2:$F$996,5,0)))*SIN(RADIANS(90-VLOOKUP(C279,'Input - Center points'!$A$2:$F$996,5,0)))*COS(RADIANS(VLOOKUP(B279,'Input - Center points'!$A$2:$F$996,6,0)-VLOOKUP(C279,'Input - Center points'!$A$2:$F$996,6,0))))*6371,0)),"",ROUND(ACOS(COS(RADIANS(90-VLOOKUP(B279,'Input - Center points'!$A$2:$F$996,5,0)))*COS(RADIANS(90-VLOOKUP(C279,'Input - Center points'!$A$2:$F$996,5,0)))+SIN(RADIANS(90-VLOOKUP(B279,'Input - Center points'!$A$2:$F$996,5,0)))*SIN(RADIANS(90-VLOOKUP(C279,'Input - Center points'!$A$2:$F$996,5,0)))*COS(RADIANS(VLOOKUP(B279,'Input - Center points'!$A$2:$F$996,6,0)-VLOOKUP(C279,'Input - Center points'!$A$2:$F$996,6,0))))*6371,0))</f>
        <v>1607</v>
      </c>
      <c r="E279" s="19" t="str">
        <f>if(isna(if(vlookup(A279,'Input - Config'!$A$3:$D$1006,4,0)="Yes","Subsea",if(D279&gt;'Input - Config'!$H$10,"HVDC","HVAC"))),"",if(vlookup(A279,'Input - Config'!$A$3:$D$1006,4,0)="Yes","Subsea",if(D279&gt;'Input - Config'!$H$10,"HVDC","HVAC")))</f>
        <v>HVDC</v>
      </c>
      <c r="F279" s="19">
        <f>iferror((hlookup(E279,'Input - Config'!$H$2:$J$7,2,0)*D279)+(hlookup(E279,'Input - Config'!$H$2:$J$7,3,0)*2),"")</f>
        <v>679653.6</v>
      </c>
      <c r="G279" s="19">
        <f>if(isna(hlookup(E279,'Input - Config'!$H$2:$J$7,6,0)*'Input - Config'!$H$9%*F279+F279),"",hlookup(E279,'Input - Config'!$H$2:$J$7,6,0)*'Input - Config'!$H$9%*F279+F279)</f>
        <v>1631168.64</v>
      </c>
      <c r="H279" s="19">
        <f>if(isna(ROUND((hlookup(E279,'Input - Config'!$H$2:$J$7,4,0)/10000*D279)+(hlookup(E279,'Input - Config'!$H$2:$J$7,5,0)/100),3)),"",ROUND((hlookup(E279,'Input - Config'!$H$2:$J$7,4,0)/10000*D279)+(hlookup(E279,'Input - Config'!$H$2:$J$7,5,0)/100),3))</f>
        <v>0.069</v>
      </c>
    </row>
    <row r="280">
      <c r="A280" s="53" t="str">
        <f>'Input - Config'!A281</f>
        <v>TRNCHNTICHNYU</v>
      </c>
      <c r="B280" s="19" t="str">
        <f>if(isna(vlookup(A280,'Input - Config'!$A$3:$C$1006,2,0)),"",vlookup(A280,'Input - Config'!$A$3:$C$1006,2,0))</f>
        <v>CHNTI</v>
      </c>
      <c r="C280" s="19" t="str">
        <f>if(isna(vlookup(A280,'Input - Config'!$A$3:$C$1006,3,0)),"",vlookup(A280,'Input - Config'!$A$3:$C$1006,3,0))</f>
        <v>CHNYU</v>
      </c>
      <c r="D280" s="42">
        <f>if(isna(ROUND(ACOS(COS(RADIANS(90-VLOOKUP(B280,'Input - Center points'!$A$2:$F$996,5,0)))*COS(RADIANS(90-VLOOKUP(C280,'Input - Center points'!$A$2:$F$996,5,0)))+SIN(RADIANS(90-VLOOKUP(B280,'Input - Center points'!$A$2:$F$996,5,0)))*SIN(RADIANS(90-VLOOKUP(C280,'Input - Center points'!$A$2:$F$996,5,0)))*COS(RADIANS(VLOOKUP(B280,'Input - Center points'!$A$2:$F$996,6,0)-VLOOKUP(C280,'Input - Center points'!$A$2:$F$996,6,0))))*6371,0)),"",ROUND(ACOS(COS(RADIANS(90-VLOOKUP(B280,'Input - Center points'!$A$2:$F$996,5,0)))*COS(RADIANS(90-VLOOKUP(C280,'Input - Center points'!$A$2:$F$996,5,0)))+SIN(RADIANS(90-VLOOKUP(B280,'Input - Center points'!$A$2:$F$996,5,0)))*SIN(RADIANS(90-VLOOKUP(C280,'Input - Center points'!$A$2:$F$996,5,0)))*COS(RADIANS(VLOOKUP(B280,'Input - Center points'!$A$2:$F$996,6,0)-VLOOKUP(C280,'Input - Center points'!$A$2:$F$996,6,0))))*6371,0))</f>
        <v>1248</v>
      </c>
      <c r="E280" s="19" t="str">
        <f>if(isna(if(vlookup(A280,'Input - Config'!$A$3:$D$1006,4,0)="Yes","Subsea",if(D280&gt;'Input - Config'!$H$10,"HVDC","HVAC"))),"",if(vlookup(A280,'Input - Config'!$A$3:$D$1006,4,0)="Yes","Subsea",if(D280&gt;'Input - Config'!$H$10,"HVDC","HVAC")))</f>
        <v>HVDC</v>
      </c>
      <c r="F280" s="19">
        <f>iferror((hlookup(E280,'Input - Config'!$H$2:$J$7,2,0)*D280)+(hlookup(E280,'Input - Config'!$H$2:$J$7,3,0)*2),"")</f>
        <v>594283.4</v>
      </c>
      <c r="G280" s="19">
        <f>if(isna(hlookup(E280,'Input - Config'!$H$2:$J$7,6,0)*'Input - Config'!$H$9%*F280+F280),"",hlookup(E280,'Input - Config'!$H$2:$J$7,6,0)*'Input - Config'!$H$9%*F280+F280)</f>
        <v>1426280.16</v>
      </c>
      <c r="H280" s="19">
        <f>if(isna(ROUND((hlookup(E280,'Input - Config'!$H$2:$J$7,4,0)/10000*D280)+(hlookup(E280,'Input - Config'!$H$2:$J$7,5,0)/100),3)),"",ROUND((hlookup(E280,'Input - Config'!$H$2:$J$7,4,0)/10000*D280)+(hlookup(E280,'Input - Config'!$H$2:$J$7,5,0)/100),3))</f>
        <v>0.057</v>
      </c>
    </row>
    <row r="281">
      <c r="A281" s="53" t="str">
        <f>'Input - Config'!A282</f>
        <v>TRNCHNTIINDNE</v>
      </c>
      <c r="B281" s="19" t="str">
        <f>if(isna(vlookup(A281,'Input - Config'!$A$3:$C$1006,2,0)),"",vlookup(A281,'Input - Config'!$A$3:$C$1006,2,0))</f>
        <v>CHNTI</v>
      </c>
      <c r="C281" s="19" t="str">
        <f>if(isna(vlookup(A281,'Input - Config'!$A$3:$C$1006,3,0)),"",vlookup(A281,'Input - Config'!$A$3:$C$1006,3,0))</f>
        <v>INDNE</v>
      </c>
      <c r="D281" s="42">
        <f>if(isna(ROUND(ACOS(COS(RADIANS(90-VLOOKUP(B281,'Input - Center points'!$A$2:$F$996,5,0)))*COS(RADIANS(90-VLOOKUP(C281,'Input - Center points'!$A$2:$F$996,5,0)))+SIN(RADIANS(90-VLOOKUP(B281,'Input - Center points'!$A$2:$F$996,5,0)))*SIN(RADIANS(90-VLOOKUP(C281,'Input - Center points'!$A$2:$F$996,5,0)))*COS(RADIANS(VLOOKUP(B281,'Input - Center points'!$A$2:$F$996,6,0)-VLOOKUP(C281,'Input - Center points'!$A$2:$F$996,6,0))))*6371,0)),"",ROUND(ACOS(COS(RADIANS(90-VLOOKUP(B281,'Input - Center points'!$A$2:$F$996,5,0)))*COS(RADIANS(90-VLOOKUP(C281,'Input - Center points'!$A$2:$F$996,5,0)))+SIN(RADIANS(90-VLOOKUP(B281,'Input - Center points'!$A$2:$F$996,5,0)))*SIN(RADIANS(90-VLOOKUP(C281,'Input - Center points'!$A$2:$F$996,5,0)))*COS(RADIANS(VLOOKUP(B281,'Input - Center points'!$A$2:$F$996,6,0)-VLOOKUP(C281,'Input - Center points'!$A$2:$F$996,6,0))))*6371,0))</f>
        <v>391</v>
      </c>
      <c r="E281" s="19" t="str">
        <f>if(isna(if(vlookup(A281,'Input - Config'!$A$3:$D$1006,4,0)="Yes","Subsea",if(D281&gt;'Input - Config'!$H$10,"HVDC","HVAC"))),"",if(vlookup(A281,'Input - Config'!$A$3:$D$1006,4,0)="Yes","Subsea",if(D281&gt;'Input - Config'!$H$10,"HVDC","HVAC")))</f>
        <v>HVDC</v>
      </c>
      <c r="F281" s="19">
        <f>iferror((hlookup(E281,'Input - Config'!$H$2:$J$7,2,0)*D281)+(hlookup(E281,'Input - Config'!$H$2:$J$7,3,0)*2),"")</f>
        <v>390488.8</v>
      </c>
      <c r="G281" s="19">
        <f>if(isna(hlookup(E281,'Input - Config'!$H$2:$J$7,6,0)*'Input - Config'!$H$9%*F281+F281),"",hlookup(E281,'Input - Config'!$H$2:$J$7,6,0)*'Input - Config'!$H$9%*F281+F281)</f>
        <v>937173.12</v>
      </c>
      <c r="H281" s="19">
        <f>if(isna(ROUND((hlookup(E281,'Input - Config'!$H$2:$J$7,4,0)/10000*D281)+(hlookup(E281,'Input - Config'!$H$2:$J$7,5,0)/100),3)),"",ROUND((hlookup(E281,'Input - Config'!$H$2:$J$7,4,0)/10000*D281)+(hlookup(E281,'Input - Config'!$H$2:$J$7,5,0)/100),3))</f>
        <v>0.027</v>
      </c>
    </row>
    <row r="282">
      <c r="A282" s="53" t="str">
        <f>'Input - Config'!A283</f>
        <v>TRNCHNTIINDNO</v>
      </c>
      <c r="B282" s="19" t="str">
        <f>if(isna(vlookup(A282,'Input - Config'!$A$3:$C$1006,2,0)),"",vlookup(A282,'Input - Config'!$A$3:$C$1006,2,0))</f>
        <v>CHNTI</v>
      </c>
      <c r="C282" s="19" t="str">
        <f>if(isna(vlookup(A282,'Input - Config'!$A$3:$C$1006,3,0)),"",vlookup(A282,'Input - Config'!$A$3:$C$1006,3,0))</f>
        <v>INDNO</v>
      </c>
      <c r="D282" s="42">
        <f>if(isna(ROUND(ACOS(COS(RADIANS(90-VLOOKUP(B282,'Input - Center points'!$A$2:$F$996,5,0)))*COS(RADIANS(90-VLOOKUP(C282,'Input - Center points'!$A$2:$F$996,5,0)))+SIN(RADIANS(90-VLOOKUP(B282,'Input - Center points'!$A$2:$F$996,5,0)))*SIN(RADIANS(90-VLOOKUP(C282,'Input - Center points'!$A$2:$F$996,5,0)))*COS(RADIANS(VLOOKUP(B282,'Input - Center points'!$A$2:$F$996,6,0)-VLOOKUP(C282,'Input - Center points'!$A$2:$F$996,6,0))))*6371,0)),"",ROUND(ACOS(COS(RADIANS(90-VLOOKUP(B282,'Input - Center points'!$A$2:$F$996,5,0)))*COS(RADIANS(90-VLOOKUP(C282,'Input - Center points'!$A$2:$F$996,5,0)))+SIN(RADIANS(90-VLOOKUP(B282,'Input - Center points'!$A$2:$F$996,5,0)))*SIN(RADIANS(90-VLOOKUP(C282,'Input - Center points'!$A$2:$F$996,5,0)))*COS(RADIANS(VLOOKUP(B282,'Input - Center points'!$A$2:$F$996,6,0)-VLOOKUP(C282,'Input - Center points'!$A$2:$F$996,6,0))))*6371,0))</f>
        <v>1358</v>
      </c>
      <c r="E282" s="19" t="str">
        <f>if(isna(if(vlookup(A282,'Input - Config'!$A$3:$D$1006,4,0)="Yes","Subsea",if(D282&gt;'Input - Config'!$H$10,"HVDC","HVAC"))),"",if(vlookup(A282,'Input - Config'!$A$3:$D$1006,4,0)="Yes","Subsea",if(D282&gt;'Input - Config'!$H$10,"HVDC","HVAC")))</f>
        <v>HVDC</v>
      </c>
      <c r="F282" s="19">
        <f>iferror((hlookup(E282,'Input - Config'!$H$2:$J$7,2,0)*D282)+(hlookup(E282,'Input - Config'!$H$2:$J$7,3,0)*2),"")</f>
        <v>620441.4</v>
      </c>
      <c r="G282" s="19">
        <f>if(isna(hlookup(E282,'Input - Config'!$H$2:$J$7,6,0)*'Input - Config'!$H$9%*F282+F282),"",hlookup(E282,'Input - Config'!$H$2:$J$7,6,0)*'Input - Config'!$H$9%*F282+F282)</f>
        <v>1489059.36</v>
      </c>
      <c r="H282" s="19">
        <f>if(isna(ROUND((hlookup(E282,'Input - Config'!$H$2:$J$7,4,0)/10000*D282)+(hlookup(E282,'Input - Config'!$H$2:$J$7,5,0)/100),3)),"",ROUND((hlookup(E282,'Input - Config'!$H$2:$J$7,4,0)/10000*D282)+(hlookup(E282,'Input - Config'!$H$2:$J$7,5,0)/100),3))</f>
        <v>0.061</v>
      </c>
    </row>
    <row r="283">
      <c r="A283" s="53" t="str">
        <f>'Input - Config'!A284</f>
        <v>TRNCHNTIMMRXX</v>
      </c>
      <c r="B283" s="19" t="str">
        <f>if(isna(vlookup(A283,'Input - Config'!$A$3:$C$1006,2,0)),"",vlookup(A283,'Input - Config'!$A$3:$C$1006,2,0))</f>
        <v>CHNTI</v>
      </c>
      <c r="C283" s="19" t="str">
        <f>if(isna(vlookup(A283,'Input - Config'!$A$3:$C$1006,3,0)),"",vlookup(A283,'Input - Config'!$A$3:$C$1006,3,0))</f>
        <v>MMR</v>
      </c>
      <c r="D283" s="42">
        <f>if(isna(ROUND(ACOS(COS(RADIANS(90-VLOOKUP(B283,'Input - Center points'!$A$2:$F$996,5,0)))*COS(RADIANS(90-VLOOKUP(C283,'Input - Center points'!$A$2:$F$996,5,0)))+SIN(RADIANS(90-VLOOKUP(B283,'Input - Center points'!$A$2:$F$996,5,0)))*SIN(RADIANS(90-VLOOKUP(C283,'Input - Center points'!$A$2:$F$996,5,0)))*COS(RADIANS(VLOOKUP(B283,'Input - Center points'!$A$2:$F$996,6,0)-VLOOKUP(C283,'Input - Center points'!$A$2:$F$996,6,0))))*6371,0)),"",ROUND(ACOS(COS(RADIANS(90-VLOOKUP(B283,'Input - Center points'!$A$2:$F$996,5,0)))*COS(RADIANS(90-VLOOKUP(C283,'Input - Center points'!$A$2:$F$996,5,0)))+SIN(RADIANS(90-VLOOKUP(B283,'Input - Center points'!$A$2:$F$996,5,0)))*SIN(RADIANS(90-VLOOKUP(C283,'Input - Center points'!$A$2:$F$996,5,0)))*COS(RADIANS(VLOOKUP(B283,'Input - Center points'!$A$2:$F$996,6,0)-VLOOKUP(C283,'Input - Center points'!$A$2:$F$996,6,0))))*6371,0))</f>
        <v>1517</v>
      </c>
      <c r="E283" s="19" t="str">
        <f>if(isna(if(vlookup(A283,'Input - Config'!$A$3:$D$1006,4,0)="Yes","Subsea",if(D283&gt;'Input - Config'!$H$10,"HVDC","HVAC"))),"",if(vlookup(A283,'Input - Config'!$A$3:$D$1006,4,0)="Yes","Subsea",if(D283&gt;'Input - Config'!$H$10,"HVDC","HVAC")))</f>
        <v>HVDC</v>
      </c>
      <c r="F283" s="19">
        <f>iferror((hlookup(E283,'Input - Config'!$H$2:$J$7,2,0)*D283)+(hlookup(E283,'Input - Config'!$H$2:$J$7,3,0)*2),"")</f>
        <v>658251.6</v>
      </c>
      <c r="G283" s="19">
        <f>if(isna(hlookup(E283,'Input - Config'!$H$2:$J$7,6,0)*'Input - Config'!$H$9%*F283+F283),"",hlookup(E283,'Input - Config'!$H$2:$J$7,6,0)*'Input - Config'!$H$9%*F283+F283)</f>
        <v>1579803.84</v>
      </c>
      <c r="H283" s="19">
        <f>if(isna(ROUND((hlookup(E283,'Input - Config'!$H$2:$J$7,4,0)/10000*D283)+(hlookup(E283,'Input - Config'!$H$2:$J$7,5,0)/100),3)),"",ROUND((hlookup(E283,'Input - Config'!$H$2:$J$7,4,0)/10000*D283)+(hlookup(E283,'Input - Config'!$H$2:$J$7,5,0)/100),3))</f>
        <v>0.066</v>
      </c>
    </row>
    <row r="284">
      <c r="A284" s="53" t="str">
        <f>'Input - Config'!A285</f>
        <v>TRNCHNTINPLXX</v>
      </c>
      <c r="B284" s="19" t="str">
        <f>if(isna(vlookup(A284,'Input - Config'!$A$3:$C$1006,2,0)),"",vlookup(A284,'Input - Config'!$A$3:$C$1006,2,0))</f>
        <v>CHNTI</v>
      </c>
      <c r="C284" s="19" t="str">
        <f>if(isna(vlookup(A284,'Input - Config'!$A$3:$C$1006,3,0)),"",vlookup(A284,'Input - Config'!$A$3:$C$1006,3,0))</f>
        <v>NPL</v>
      </c>
      <c r="D284" s="42">
        <f>if(isna(ROUND(ACOS(COS(RADIANS(90-VLOOKUP(B284,'Input - Center points'!$A$2:$F$996,5,0)))*COS(RADIANS(90-VLOOKUP(C284,'Input - Center points'!$A$2:$F$996,5,0)))+SIN(RADIANS(90-VLOOKUP(B284,'Input - Center points'!$A$2:$F$996,5,0)))*SIN(RADIANS(90-VLOOKUP(C284,'Input - Center points'!$A$2:$F$996,5,0)))*COS(RADIANS(VLOOKUP(B284,'Input - Center points'!$A$2:$F$996,6,0)-VLOOKUP(C284,'Input - Center points'!$A$2:$F$996,6,0))))*6371,0)),"",ROUND(ACOS(COS(RADIANS(90-VLOOKUP(B284,'Input - Center points'!$A$2:$F$996,5,0)))*COS(RADIANS(90-VLOOKUP(C284,'Input - Center points'!$A$2:$F$996,5,0)))+SIN(RADIANS(90-VLOOKUP(B284,'Input - Center points'!$A$2:$F$996,5,0)))*SIN(RADIANS(90-VLOOKUP(C284,'Input - Center points'!$A$2:$F$996,5,0)))*COS(RADIANS(VLOOKUP(B284,'Input - Center points'!$A$2:$F$996,6,0)-VLOOKUP(C284,'Input - Center points'!$A$2:$F$996,6,0))))*6371,0))</f>
        <v>610</v>
      </c>
      <c r="E284" s="19" t="str">
        <f>if(isna(if(vlookup(A284,'Input - Config'!$A$3:$D$1006,4,0)="Yes","Subsea",if(D284&gt;'Input - Config'!$H$10,"HVDC","HVAC"))),"",if(vlookup(A284,'Input - Config'!$A$3:$D$1006,4,0)="Yes","Subsea",if(D284&gt;'Input - Config'!$H$10,"HVDC","HVAC")))</f>
        <v>HVDC</v>
      </c>
      <c r="F284" s="19">
        <f>iferror((hlookup(E284,'Input - Config'!$H$2:$J$7,2,0)*D284)+(hlookup(E284,'Input - Config'!$H$2:$J$7,3,0)*2),"")</f>
        <v>442567</v>
      </c>
      <c r="G284" s="19">
        <f>if(isna(hlookup(E284,'Input - Config'!$H$2:$J$7,6,0)*'Input - Config'!$H$9%*F284+F284),"",hlookup(E284,'Input - Config'!$H$2:$J$7,6,0)*'Input - Config'!$H$9%*F284+F284)</f>
        <v>1062160.8</v>
      </c>
      <c r="H284" s="19">
        <f>if(isna(ROUND((hlookup(E284,'Input - Config'!$H$2:$J$7,4,0)/10000*D284)+(hlookup(E284,'Input - Config'!$H$2:$J$7,5,0)/100),3)),"",ROUND((hlookup(E284,'Input - Config'!$H$2:$J$7,4,0)/10000*D284)+(hlookup(E284,'Input - Config'!$H$2:$J$7,5,0)/100),3))</f>
        <v>0.034</v>
      </c>
    </row>
    <row r="285">
      <c r="A285" s="53" t="str">
        <f>'Input - Config'!A286</f>
        <v>TRNCHNTIPAKXX</v>
      </c>
      <c r="B285" s="19" t="str">
        <f>if(isna(vlookup(A285,'Input - Config'!$A$3:$C$1006,2,0)),"",vlookup(A285,'Input - Config'!$A$3:$C$1006,2,0))</f>
        <v>CHNTI</v>
      </c>
      <c r="C285" s="19" t="str">
        <f>if(isna(vlookup(A285,'Input - Config'!$A$3:$C$1006,3,0)),"",vlookup(A285,'Input - Config'!$A$3:$C$1006,3,0))</f>
        <v>PAK</v>
      </c>
      <c r="D285" s="42">
        <f>if(isna(ROUND(ACOS(COS(RADIANS(90-VLOOKUP(B285,'Input - Center points'!$A$2:$F$996,5,0)))*COS(RADIANS(90-VLOOKUP(C285,'Input - Center points'!$A$2:$F$996,5,0)))+SIN(RADIANS(90-VLOOKUP(B285,'Input - Center points'!$A$2:$F$996,5,0)))*SIN(RADIANS(90-VLOOKUP(C285,'Input - Center points'!$A$2:$F$996,5,0)))*COS(RADIANS(VLOOKUP(B285,'Input - Center points'!$A$2:$F$996,6,0)-VLOOKUP(C285,'Input - Center points'!$A$2:$F$996,6,0))))*6371,0)),"",ROUND(ACOS(COS(RADIANS(90-VLOOKUP(B285,'Input - Center points'!$A$2:$F$996,5,0)))*COS(RADIANS(90-VLOOKUP(C285,'Input - Center points'!$A$2:$F$996,5,0)))+SIN(RADIANS(90-VLOOKUP(B285,'Input - Center points'!$A$2:$F$996,5,0)))*SIN(RADIANS(90-VLOOKUP(C285,'Input - Center points'!$A$2:$F$996,5,0)))*COS(RADIANS(VLOOKUP(B285,'Input - Center points'!$A$2:$F$996,6,0)-VLOOKUP(C285,'Input - Center points'!$A$2:$F$996,6,0))))*6371,0))</f>
        <v>2442</v>
      </c>
      <c r="E285" s="19" t="str">
        <f>if(isna(if(vlookup(A285,'Input - Config'!$A$3:$D$1006,4,0)="Yes","Subsea",if(D285&gt;'Input - Config'!$H$10,"HVDC","HVAC"))),"",if(vlookup(A285,'Input - Config'!$A$3:$D$1006,4,0)="Yes","Subsea",if(D285&gt;'Input - Config'!$H$10,"HVDC","HVAC")))</f>
        <v>HVDC</v>
      </c>
      <c r="F285" s="19">
        <f>iferror((hlookup(E285,'Input - Config'!$H$2:$J$7,2,0)*D285)+(hlookup(E285,'Input - Config'!$H$2:$J$7,3,0)*2),"")</f>
        <v>878216.6</v>
      </c>
      <c r="G285" s="19">
        <f>if(isna(hlookup(E285,'Input - Config'!$H$2:$J$7,6,0)*'Input - Config'!$H$9%*F285+F285),"",hlookup(E285,'Input - Config'!$H$2:$J$7,6,0)*'Input - Config'!$H$9%*F285+F285)</f>
        <v>2107719.84</v>
      </c>
      <c r="H285" s="19">
        <f>if(isna(ROUND((hlookup(E285,'Input - Config'!$H$2:$J$7,4,0)/10000*D285)+(hlookup(E285,'Input - Config'!$H$2:$J$7,5,0)/100),3)),"",ROUND((hlookup(E285,'Input - Config'!$H$2:$J$7,4,0)/10000*D285)+(hlookup(E285,'Input - Config'!$H$2:$J$7,5,0)/100),3))</f>
        <v>0.098</v>
      </c>
    </row>
    <row r="286">
      <c r="A286" s="53" t="str">
        <f>'Input - Config'!A287</f>
        <v>TRNCHNXIINDNO</v>
      </c>
      <c r="B286" s="19" t="str">
        <f>if(isna(vlookup(A286,'Input - Config'!$A$3:$C$1006,2,0)),"",vlookup(A286,'Input - Config'!$A$3:$C$1006,2,0))</f>
        <v>CHNXI</v>
      </c>
      <c r="C286" s="19" t="str">
        <f>if(isna(vlookup(A286,'Input - Config'!$A$3:$C$1006,3,0)),"",vlookup(A286,'Input - Config'!$A$3:$C$1006,3,0))</f>
        <v>INDNO</v>
      </c>
      <c r="D286" s="42">
        <f>if(isna(ROUND(ACOS(COS(RADIANS(90-VLOOKUP(B286,'Input - Center points'!$A$2:$F$996,5,0)))*COS(RADIANS(90-VLOOKUP(C286,'Input - Center points'!$A$2:$F$996,5,0)))+SIN(RADIANS(90-VLOOKUP(B286,'Input - Center points'!$A$2:$F$996,5,0)))*SIN(RADIANS(90-VLOOKUP(C286,'Input - Center points'!$A$2:$F$996,5,0)))*COS(RADIANS(VLOOKUP(B286,'Input - Center points'!$A$2:$F$996,6,0)-VLOOKUP(C286,'Input - Center points'!$A$2:$F$996,6,0))))*6371,0)),"",ROUND(ACOS(COS(RADIANS(90-VLOOKUP(B286,'Input - Center points'!$A$2:$F$996,5,0)))*COS(RADIANS(90-VLOOKUP(C286,'Input - Center points'!$A$2:$F$996,5,0)))+SIN(RADIANS(90-VLOOKUP(B286,'Input - Center points'!$A$2:$F$996,5,0)))*SIN(RADIANS(90-VLOOKUP(C286,'Input - Center points'!$A$2:$F$996,5,0)))*COS(RADIANS(VLOOKUP(B286,'Input - Center points'!$A$2:$F$996,6,0)-VLOOKUP(C286,'Input - Center points'!$A$2:$F$996,6,0))))*6371,0))</f>
        <v>1927</v>
      </c>
      <c r="E286" s="19" t="str">
        <f>if(isna(if(vlookup(A286,'Input - Config'!$A$3:$D$1006,4,0)="Yes","Subsea",if(D286&gt;'Input - Config'!$H$10,"HVDC","HVAC"))),"",if(vlookup(A286,'Input - Config'!$A$3:$D$1006,4,0)="Yes","Subsea",if(D286&gt;'Input - Config'!$H$10,"HVDC","HVAC")))</f>
        <v>HVDC</v>
      </c>
      <c r="F286" s="19">
        <f>iferror((hlookup(E286,'Input - Config'!$H$2:$J$7,2,0)*D286)+(hlookup(E286,'Input - Config'!$H$2:$J$7,3,0)*2),"")</f>
        <v>755749.6</v>
      </c>
      <c r="G286" s="19">
        <f>if(isna(hlookup(E286,'Input - Config'!$H$2:$J$7,6,0)*'Input - Config'!$H$9%*F286+F286),"",hlookup(E286,'Input - Config'!$H$2:$J$7,6,0)*'Input - Config'!$H$9%*F286+F286)</f>
        <v>1813799.04</v>
      </c>
      <c r="H286" s="19">
        <f>if(isna(ROUND((hlookup(E286,'Input - Config'!$H$2:$J$7,4,0)/10000*D286)+(hlookup(E286,'Input - Config'!$H$2:$J$7,5,0)/100),3)),"",ROUND((hlookup(E286,'Input - Config'!$H$2:$J$7,4,0)/10000*D286)+(hlookup(E286,'Input - Config'!$H$2:$J$7,5,0)/100),3))</f>
        <v>0.08</v>
      </c>
    </row>
    <row r="287">
      <c r="A287" s="53" t="str">
        <f>'Input - Config'!A288</f>
        <v>TRNCHNXIKAZXX</v>
      </c>
      <c r="B287" s="19" t="str">
        <f>if(isna(vlookup(A287,'Input - Config'!$A$3:$C$1006,2,0)),"",vlookup(A287,'Input - Config'!$A$3:$C$1006,2,0))</f>
        <v>CHNXI</v>
      </c>
      <c r="C287" s="19" t="str">
        <f>if(isna(vlookup(A287,'Input - Config'!$A$3:$C$1006,3,0)),"",vlookup(A287,'Input - Config'!$A$3:$C$1006,3,0))</f>
        <v>KAZ</v>
      </c>
      <c r="D287" s="42">
        <f>if(isna(ROUND(ACOS(COS(RADIANS(90-VLOOKUP(B287,'Input - Center points'!$A$2:$F$996,5,0)))*COS(RADIANS(90-VLOOKUP(C287,'Input - Center points'!$A$2:$F$996,5,0)))+SIN(RADIANS(90-VLOOKUP(B287,'Input - Center points'!$A$2:$F$996,5,0)))*SIN(RADIANS(90-VLOOKUP(C287,'Input - Center points'!$A$2:$F$996,5,0)))*COS(RADIANS(VLOOKUP(B287,'Input - Center points'!$A$2:$F$996,6,0)-VLOOKUP(C287,'Input - Center points'!$A$2:$F$996,6,0))))*6371,0)),"",ROUND(ACOS(COS(RADIANS(90-VLOOKUP(B287,'Input - Center points'!$A$2:$F$996,5,0)))*COS(RADIANS(90-VLOOKUP(C287,'Input - Center points'!$A$2:$F$996,5,0)))+SIN(RADIANS(90-VLOOKUP(B287,'Input - Center points'!$A$2:$F$996,5,0)))*SIN(RADIANS(90-VLOOKUP(C287,'Input - Center points'!$A$2:$F$996,5,0)))*COS(RADIANS(VLOOKUP(B287,'Input - Center points'!$A$2:$F$996,6,0)-VLOOKUP(C287,'Input - Center points'!$A$2:$F$996,6,0))))*6371,0))</f>
        <v>865</v>
      </c>
      <c r="E287" s="19" t="str">
        <f>if(isna(if(vlookup(A287,'Input - Config'!$A$3:$D$1006,4,0)="Yes","Subsea",if(D287&gt;'Input - Config'!$H$10,"HVDC","HVAC"))),"",if(vlookup(A287,'Input - Config'!$A$3:$D$1006,4,0)="Yes","Subsea",if(D287&gt;'Input - Config'!$H$10,"HVDC","HVAC")))</f>
        <v>HVDC</v>
      </c>
      <c r="F287" s="19">
        <f>iferror((hlookup(E287,'Input - Config'!$H$2:$J$7,2,0)*D287)+(hlookup(E287,'Input - Config'!$H$2:$J$7,3,0)*2),"")</f>
        <v>503206</v>
      </c>
      <c r="G287" s="19">
        <f>if(isna(hlookup(E287,'Input - Config'!$H$2:$J$7,6,0)*'Input - Config'!$H$9%*F287+F287),"",hlookup(E287,'Input - Config'!$H$2:$J$7,6,0)*'Input - Config'!$H$9%*F287+F287)</f>
        <v>1207694.4</v>
      </c>
      <c r="H287" s="19">
        <f>if(isna(ROUND((hlookup(E287,'Input - Config'!$H$2:$J$7,4,0)/10000*D287)+(hlookup(E287,'Input - Config'!$H$2:$J$7,5,0)/100),3)),"",ROUND((hlookup(E287,'Input - Config'!$H$2:$J$7,4,0)/10000*D287)+(hlookup(E287,'Input - Config'!$H$2:$J$7,5,0)/100),3))</f>
        <v>0.043</v>
      </c>
    </row>
    <row r="288">
      <c r="A288" s="53" t="str">
        <f>'Input - Config'!A289</f>
        <v>TRNCHNXIKGZXX</v>
      </c>
      <c r="B288" s="19" t="str">
        <f>if(isna(vlookup(A288,'Input - Config'!$A$3:$C$1006,2,0)),"",vlookup(A288,'Input - Config'!$A$3:$C$1006,2,0))</f>
        <v>CHNXI</v>
      </c>
      <c r="C288" s="19" t="str">
        <f>if(isna(vlookup(A288,'Input - Config'!$A$3:$C$1006,3,0)),"",vlookup(A288,'Input - Config'!$A$3:$C$1006,3,0))</f>
        <v>KGZ</v>
      </c>
      <c r="D288" s="42">
        <f>if(isna(ROUND(ACOS(COS(RADIANS(90-VLOOKUP(B288,'Input - Center points'!$A$2:$F$996,5,0)))*COS(RADIANS(90-VLOOKUP(C288,'Input - Center points'!$A$2:$F$996,5,0)))+SIN(RADIANS(90-VLOOKUP(B288,'Input - Center points'!$A$2:$F$996,5,0)))*SIN(RADIANS(90-VLOOKUP(C288,'Input - Center points'!$A$2:$F$996,5,0)))*COS(RADIANS(VLOOKUP(B288,'Input - Center points'!$A$2:$F$996,6,0)-VLOOKUP(C288,'Input - Center points'!$A$2:$F$996,6,0))))*6371,0)),"",ROUND(ACOS(COS(RADIANS(90-VLOOKUP(B288,'Input - Center points'!$A$2:$F$996,5,0)))*COS(RADIANS(90-VLOOKUP(C288,'Input - Center points'!$A$2:$F$996,5,0)))+SIN(RADIANS(90-VLOOKUP(B288,'Input - Center points'!$A$2:$F$996,5,0)))*SIN(RADIANS(90-VLOOKUP(C288,'Input - Center points'!$A$2:$F$996,5,0)))*COS(RADIANS(VLOOKUP(B288,'Input - Center points'!$A$2:$F$996,6,0)-VLOOKUP(C288,'Input - Center points'!$A$2:$F$996,6,0))))*6371,0))</f>
        <v>1055</v>
      </c>
      <c r="E288" s="19" t="str">
        <f>if(isna(if(vlookup(A288,'Input - Config'!$A$3:$D$1006,4,0)="Yes","Subsea",if(D288&gt;'Input - Config'!$H$10,"HVDC","HVAC"))),"",if(vlookup(A288,'Input - Config'!$A$3:$D$1006,4,0)="Yes","Subsea",if(D288&gt;'Input - Config'!$H$10,"HVDC","HVAC")))</f>
        <v>HVDC</v>
      </c>
      <c r="F288" s="19">
        <f>iferror((hlookup(E288,'Input - Config'!$H$2:$J$7,2,0)*D288)+(hlookup(E288,'Input - Config'!$H$2:$J$7,3,0)*2),"")</f>
        <v>548388</v>
      </c>
      <c r="G288" s="19">
        <f>if(isna(hlookup(E288,'Input - Config'!$H$2:$J$7,6,0)*'Input - Config'!$H$9%*F288+F288),"",hlookup(E288,'Input - Config'!$H$2:$J$7,6,0)*'Input - Config'!$H$9%*F288+F288)</f>
        <v>1316131.2</v>
      </c>
      <c r="H288" s="19">
        <f>if(isna(ROUND((hlookup(E288,'Input - Config'!$H$2:$J$7,4,0)/10000*D288)+(hlookup(E288,'Input - Config'!$H$2:$J$7,5,0)/100),3)),"",ROUND((hlookup(E288,'Input - Config'!$H$2:$J$7,4,0)/10000*D288)+(hlookup(E288,'Input - Config'!$H$2:$J$7,5,0)/100),3))</f>
        <v>0.05</v>
      </c>
    </row>
    <row r="289">
      <c r="A289" s="53" t="str">
        <f>'Input - Config'!A290</f>
        <v>TRNCHNXIMNGXX</v>
      </c>
      <c r="B289" s="19" t="str">
        <f>if(isna(vlookup(A289,'Input - Config'!$A$3:$C$1006,2,0)),"",vlookup(A289,'Input - Config'!$A$3:$C$1006,2,0))</f>
        <v>CHNXI</v>
      </c>
      <c r="C289" s="19" t="str">
        <f>if(isna(vlookup(A289,'Input - Config'!$A$3:$C$1006,3,0)),"",vlookup(A289,'Input - Config'!$A$3:$C$1006,3,0))</f>
        <v>MNG</v>
      </c>
      <c r="D289" s="42">
        <f>if(isna(ROUND(ACOS(COS(RADIANS(90-VLOOKUP(B289,'Input - Center points'!$A$2:$F$996,5,0)))*COS(RADIANS(90-VLOOKUP(C289,'Input - Center points'!$A$2:$F$996,5,0)))+SIN(RADIANS(90-VLOOKUP(B289,'Input - Center points'!$A$2:$F$996,5,0)))*SIN(RADIANS(90-VLOOKUP(C289,'Input - Center points'!$A$2:$F$996,5,0)))*COS(RADIANS(VLOOKUP(B289,'Input - Center points'!$A$2:$F$996,6,0)-VLOOKUP(C289,'Input - Center points'!$A$2:$F$996,6,0))))*6371,0)),"",ROUND(ACOS(COS(RADIANS(90-VLOOKUP(B289,'Input - Center points'!$A$2:$F$996,5,0)))*COS(RADIANS(90-VLOOKUP(C289,'Input - Center points'!$A$2:$F$996,5,0)))+SIN(RADIANS(90-VLOOKUP(B289,'Input - Center points'!$A$2:$F$996,5,0)))*SIN(RADIANS(90-VLOOKUP(C289,'Input - Center points'!$A$2:$F$996,5,0)))*COS(RADIANS(VLOOKUP(B289,'Input - Center points'!$A$2:$F$996,6,0)-VLOOKUP(C289,'Input - Center points'!$A$2:$F$996,6,0))))*6371,0))</f>
        <v>1558</v>
      </c>
      <c r="E289" s="19" t="str">
        <f>if(isna(if(vlookup(A289,'Input - Config'!$A$3:$D$1006,4,0)="Yes","Subsea",if(D289&gt;'Input - Config'!$H$10,"HVDC","HVAC"))),"",if(vlookup(A289,'Input - Config'!$A$3:$D$1006,4,0)="Yes","Subsea",if(D289&gt;'Input - Config'!$H$10,"HVDC","HVAC")))</f>
        <v>HVDC</v>
      </c>
      <c r="F289" s="19">
        <f>iferror((hlookup(E289,'Input - Config'!$H$2:$J$7,2,0)*D289)+(hlookup(E289,'Input - Config'!$H$2:$J$7,3,0)*2),"")</f>
        <v>668001.4</v>
      </c>
      <c r="G289" s="19">
        <f>if(isna(hlookup(E289,'Input - Config'!$H$2:$J$7,6,0)*'Input - Config'!$H$9%*F289+F289),"",hlookup(E289,'Input - Config'!$H$2:$J$7,6,0)*'Input - Config'!$H$9%*F289+F289)</f>
        <v>1603203.36</v>
      </c>
      <c r="H289" s="19">
        <f>if(isna(ROUND((hlookup(E289,'Input - Config'!$H$2:$J$7,4,0)/10000*D289)+(hlookup(E289,'Input - Config'!$H$2:$J$7,5,0)/100),3)),"",ROUND((hlookup(E289,'Input - Config'!$H$2:$J$7,4,0)/10000*D289)+(hlookup(E289,'Input - Config'!$H$2:$J$7,5,0)/100),3))</f>
        <v>0.068</v>
      </c>
    </row>
    <row r="290">
      <c r="A290" s="53" t="str">
        <f>'Input - Config'!A291</f>
        <v>TRNCHNXIPAKXX</v>
      </c>
      <c r="B290" s="19" t="str">
        <f>if(isna(vlookup(A290,'Input - Config'!$A$3:$C$1006,2,0)),"",vlookup(A290,'Input - Config'!$A$3:$C$1006,2,0))</f>
        <v>CHNXI</v>
      </c>
      <c r="C290" s="19" t="str">
        <f>if(isna(vlookup(A290,'Input - Config'!$A$3:$C$1006,3,0)),"",vlookup(A290,'Input - Config'!$A$3:$C$1006,3,0))</f>
        <v>PAK</v>
      </c>
      <c r="D290" s="42">
        <f>if(isna(ROUND(ACOS(COS(RADIANS(90-VLOOKUP(B290,'Input - Center points'!$A$2:$F$996,5,0)))*COS(RADIANS(90-VLOOKUP(C290,'Input - Center points'!$A$2:$F$996,5,0)))+SIN(RADIANS(90-VLOOKUP(B290,'Input - Center points'!$A$2:$F$996,5,0)))*SIN(RADIANS(90-VLOOKUP(C290,'Input - Center points'!$A$2:$F$996,5,0)))*COS(RADIANS(VLOOKUP(B290,'Input - Center points'!$A$2:$F$996,6,0)-VLOOKUP(C290,'Input - Center points'!$A$2:$F$996,6,0))))*6371,0)),"",ROUND(ACOS(COS(RADIANS(90-VLOOKUP(B290,'Input - Center points'!$A$2:$F$996,5,0)))*COS(RADIANS(90-VLOOKUP(C290,'Input - Center points'!$A$2:$F$996,5,0)))+SIN(RADIANS(90-VLOOKUP(B290,'Input - Center points'!$A$2:$F$996,5,0)))*SIN(RADIANS(90-VLOOKUP(C290,'Input - Center points'!$A$2:$F$996,5,0)))*COS(RADIANS(VLOOKUP(B290,'Input - Center points'!$A$2:$F$996,6,0)-VLOOKUP(C290,'Input - Center points'!$A$2:$F$996,6,0))))*6371,0))</f>
        <v>2816</v>
      </c>
      <c r="E290" s="19" t="str">
        <f>if(isna(if(vlookup(A290,'Input - Config'!$A$3:$D$1006,4,0)="Yes","Subsea",if(D290&gt;'Input - Config'!$H$10,"HVDC","HVAC"))),"",if(vlookup(A290,'Input - Config'!$A$3:$D$1006,4,0)="Yes","Subsea",if(D290&gt;'Input - Config'!$H$10,"HVDC","HVAC")))</f>
        <v>HVDC</v>
      </c>
      <c r="F290" s="19">
        <f>iferror((hlookup(E290,'Input - Config'!$H$2:$J$7,2,0)*D290)+(hlookup(E290,'Input - Config'!$H$2:$J$7,3,0)*2),"")</f>
        <v>967153.8</v>
      </c>
      <c r="G290" s="19">
        <f>if(isna(hlookup(E290,'Input - Config'!$H$2:$J$7,6,0)*'Input - Config'!$H$9%*F290+F290),"",hlookup(E290,'Input - Config'!$H$2:$J$7,6,0)*'Input - Config'!$H$9%*F290+F290)</f>
        <v>2321169.12</v>
      </c>
      <c r="H290" s="19">
        <f>if(isna(ROUND((hlookup(E290,'Input - Config'!$H$2:$J$7,4,0)/10000*D290)+(hlookup(E290,'Input - Config'!$H$2:$J$7,5,0)/100),3)),"",ROUND((hlookup(E290,'Input - Config'!$H$2:$J$7,4,0)/10000*D290)+(hlookup(E290,'Input - Config'!$H$2:$J$7,5,0)/100),3))</f>
        <v>0.112</v>
      </c>
    </row>
    <row r="291">
      <c r="A291" s="53" t="str">
        <f>'Input - Config'!A292</f>
        <v>TRNCHNXIRUSSI</v>
      </c>
      <c r="B291" s="19" t="str">
        <f>if(isna(vlookup(A291,'Input - Config'!$A$3:$C$1006,2,0)),"",vlookup(A291,'Input - Config'!$A$3:$C$1006,2,0))</f>
        <v>CHNXI</v>
      </c>
      <c r="C291" s="19" t="str">
        <f>if(isna(vlookup(A291,'Input - Config'!$A$3:$C$1006,3,0)),"",vlookup(A291,'Input - Config'!$A$3:$C$1006,3,0))</f>
        <v>RUSSI</v>
      </c>
      <c r="D291" s="42">
        <f>if(isna(ROUND(ACOS(COS(RADIANS(90-VLOOKUP(B291,'Input - Center points'!$A$2:$F$996,5,0)))*COS(RADIANS(90-VLOOKUP(C291,'Input - Center points'!$A$2:$F$996,5,0)))+SIN(RADIANS(90-VLOOKUP(B291,'Input - Center points'!$A$2:$F$996,5,0)))*SIN(RADIANS(90-VLOOKUP(C291,'Input - Center points'!$A$2:$F$996,5,0)))*COS(RADIANS(VLOOKUP(B291,'Input - Center points'!$A$2:$F$996,6,0)-VLOOKUP(C291,'Input - Center points'!$A$2:$F$996,6,0))))*6371,0)),"",ROUND(ACOS(COS(RADIANS(90-VLOOKUP(B291,'Input - Center points'!$A$2:$F$996,5,0)))*COS(RADIANS(90-VLOOKUP(C291,'Input - Center points'!$A$2:$F$996,5,0)))+SIN(RADIANS(90-VLOOKUP(B291,'Input - Center points'!$A$2:$F$996,5,0)))*SIN(RADIANS(90-VLOOKUP(C291,'Input - Center points'!$A$2:$F$996,5,0)))*COS(RADIANS(VLOOKUP(B291,'Input - Center points'!$A$2:$F$996,6,0)-VLOOKUP(C291,'Input - Center points'!$A$2:$F$996,6,0))))*6371,0))</f>
        <v>1291</v>
      </c>
      <c r="E291" s="19" t="str">
        <f>if(isna(if(vlookup(A291,'Input - Config'!$A$3:$D$1006,4,0)="Yes","Subsea",if(D291&gt;'Input - Config'!$H$10,"HVDC","HVAC"))),"",if(vlookup(A291,'Input - Config'!$A$3:$D$1006,4,0)="Yes","Subsea",if(D291&gt;'Input - Config'!$H$10,"HVDC","HVAC")))</f>
        <v>HVDC</v>
      </c>
      <c r="F291" s="19">
        <f>iferror((hlookup(E291,'Input - Config'!$H$2:$J$7,2,0)*D291)+(hlookup(E291,'Input - Config'!$H$2:$J$7,3,0)*2),"")</f>
        <v>604508.8</v>
      </c>
      <c r="G291" s="19">
        <f>if(isna(hlookup(E291,'Input - Config'!$H$2:$J$7,6,0)*'Input - Config'!$H$9%*F291+F291),"",hlookup(E291,'Input - Config'!$H$2:$J$7,6,0)*'Input - Config'!$H$9%*F291+F291)</f>
        <v>1450821.12</v>
      </c>
      <c r="H291" s="19">
        <f>if(isna(ROUND((hlookup(E291,'Input - Config'!$H$2:$J$7,4,0)/10000*D291)+(hlookup(E291,'Input - Config'!$H$2:$J$7,5,0)/100),3)),"",ROUND((hlookup(E291,'Input - Config'!$H$2:$J$7,4,0)/10000*D291)+(hlookup(E291,'Input - Config'!$H$2:$J$7,5,0)/100),3))</f>
        <v>0.058</v>
      </c>
    </row>
    <row r="292">
      <c r="A292" s="53" t="str">
        <f>'Input - Config'!A293</f>
        <v>TRNCHNXITJKXX</v>
      </c>
      <c r="B292" s="19" t="str">
        <f>if(isna(vlookup(A292,'Input - Config'!$A$3:$C$1006,2,0)),"",vlookup(A292,'Input - Config'!$A$3:$C$1006,2,0))</f>
        <v>CHNXI</v>
      </c>
      <c r="C292" s="19" t="str">
        <f>if(isna(vlookup(A292,'Input - Config'!$A$3:$C$1006,3,0)),"",vlookup(A292,'Input - Config'!$A$3:$C$1006,3,0))</f>
        <v>TJK</v>
      </c>
      <c r="D292" s="42">
        <f>if(isna(ROUND(ACOS(COS(RADIANS(90-VLOOKUP(B292,'Input - Center points'!$A$2:$F$996,5,0)))*COS(RADIANS(90-VLOOKUP(C292,'Input - Center points'!$A$2:$F$996,5,0)))+SIN(RADIANS(90-VLOOKUP(B292,'Input - Center points'!$A$2:$F$996,5,0)))*SIN(RADIANS(90-VLOOKUP(C292,'Input - Center points'!$A$2:$F$996,5,0)))*COS(RADIANS(VLOOKUP(B292,'Input - Center points'!$A$2:$F$996,6,0)-VLOOKUP(C292,'Input - Center points'!$A$2:$F$996,6,0))))*6371,0)),"",ROUND(ACOS(COS(RADIANS(90-VLOOKUP(B292,'Input - Center points'!$A$2:$F$996,5,0)))*COS(RADIANS(90-VLOOKUP(C292,'Input - Center points'!$A$2:$F$996,5,0)))+SIN(RADIANS(90-VLOOKUP(B292,'Input - Center points'!$A$2:$F$996,5,0)))*SIN(RADIANS(90-VLOOKUP(C292,'Input - Center points'!$A$2:$F$996,5,0)))*COS(RADIANS(VLOOKUP(B292,'Input - Center points'!$A$2:$F$996,6,0)-VLOOKUP(C292,'Input - Center points'!$A$2:$F$996,6,0))))*6371,0))</f>
        <v>1678</v>
      </c>
      <c r="E292" s="19" t="str">
        <f>if(isna(if(vlookup(A292,'Input - Config'!$A$3:$D$1006,4,0)="Yes","Subsea",if(D292&gt;'Input - Config'!$H$10,"HVDC","HVAC"))),"",if(vlookup(A292,'Input - Config'!$A$3:$D$1006,4,0)="Yes","Subsea",if(D292&gt;'Input - Config'!$H$10,"HVDC","HVAC")))</f>
        <v>HVDC</v>
      </c>
      <c r="F292" s="19">
        <f>iferror((hlookup(E292,'Input - Config'!$H$2:$J$7,2,0)*D292)+(hlookup(E292,'Input - Config'!$H$2:$J$7,3,0)*2),"")</f>
        <v>696537.4</v>
      </c>
      <c r="G292" s="19">
        <f>if(isna(hlookup(E292,'Input - Config'!$H$2:$J$7,6,0)*'Input - Config'!$H$9%*F292+F292),"",hlookup(E292,'Input - Config'!$H$2:$J$7,6,0)*'Input - Config'!$H$9%*F292+F292)</f>
        <v>1671689.76</v>
      </c>
      <c r="H292" s="19">
        <f>if(isna(ROUND((hlookup(E292,'Input - Config'!$H$2:$J$7,4,0)/10000*D292)+(hlookup(E292,'Input - Config'!$H$2:$J$7,5,0)/100),3)),"",ROUND((hlookup(E292,'Input - Config'!$H$2:$J$7,4,0)/10000*D292)+(hlookup(E292,'Input - Config'!$H$2:$J$7,5,0)/100),3))</f>
        <v>0.072</v>
      </c>
    </row>
    <row r="293">
      <c r="A293" s="53" t="str">
        <f>'Input - Config'!A294</f>
        <v>TRNCHNYUCHNZH</v>
      </c>
      <c r="B293" s="19" t="str">
        <f>if(isna(vlookup(A293,'Input - Config'!$A$3:$C$1006,2,0)),"",vlookup(A293,'Input - Config'!$A$3:$C$1006,2,0))</f>
        <v>CHNYU</v>
      </c>
      <c r="C293" s="19" t="str">
        <f>if(isna(vlookup(A293,'Input - Config'!$A$3:$C$1006,3,0)),"",vlookup(A293,'Input - Config'!$A$3:$C$1006,3,0))</f>
        <v>CHNZH</v>
      </c>
      <c r="D293" s="42">
        <f>if(isna(ROUND(ACOS(COS(RADIANS(90-VLOOKUP(B293,'Input - Center points'!$A$2:$F$996,5,0)))*COS(RADIANS(90-VLOOKUP(C293,'Input - Center points'!$A$2:$F$996,5,0)))+SIN(RADIANS(90-VLOOKUP(B293,'Input - Center points'!$A$2:$F$996,5,0)))*SIN(RADIANS(90-VLOOKUP(C293,'Input - Center points'!$A$2:$F$996,5,0)))*COS(RADIANS(VLOOKUP(B293,'Input - Center points'!$A$2:$F$996,6,0)-VLOOKUP(C293,'Input - Center points'!$A$2:$F$996,6,0))))*6371,0)),"",ROUND(ACOS(COS(RADIANS(90-VLOOKUP(B293,'Input - Center points'!$A$2:$F$996,5,0)))*COS(RADIANS(90-VLOOKUP(C293,'Input - Center points'!$A$2:$F$996,5,0)))+SIN(RADIANS(90-VLOOKUP(B293,'Input - Center points'!$A$2:$F$996,5,0)))*SIN(RADIANS(90-VLOOKUP(C293,'Input - Center points'!$A$2:$F$996,5,0)))*COS(RADIANS(VLOOKUP(B293,'Input - Center points'!$A$2:$F$996,6,0)-VLOOKUP(C293,'Input - Center points'!$A$2:$F$996,6,0))))*6371,0))</f>
        <v>1812</v>
      </c>
      <c r="E293" s="19" t="str">
        <f>if(isna(if(vlookup(A293,'Input - Config'!$A$3:$D$1006,4,0)="Yes","Subsea",if(D293&gt;'Input - Config'!$H$10,"HVDC","HVAC"))),"",if(vlookup(A293,'Input - Config'!$A$3:$D$1006,4,0)="Yes","Subsea",if(D293&gt;'Input - Config'!$H$10,"HVDC","HVAC")))</f>
        <v>HVDC</v>
      </c>
      <c r="F293" s="19">
        <f>iferror((hlookup(E293,'Input - Config'!$H$2:$J$7,2,0)*D293)+(hlookup(E293,'Input - Config'!$H$2:$J$7,3,0)*2),"")</f>
        <v>728402.6</v>
      </c>
      <c r="G293" s="19">
        <f>if(isna(hlookup(E293,'Input - Config'!$H$2:$J$7,6,0)*'Input - Config'!$H$9%*F293+F293),"",hlookup(E293,'Input - Config'!$H$2:$J$7,6,0)*'Input - Config'!$H$9%*F293+F293)</f>
        <v>1748166.24</v>
      </c>
      <c r="H293" s="19">
        <f>if(isna(ROUND((hlookup(E293,'Input - Config'!$H$2:$J$7,4,0)/10000*D293)+(hlookup(E293,'Input - Config'!$H$2:$J$7,5,0)/100),3)),"",ROUND((hlookup(E293,'Input - Config'!$H$2:$J$7,4,0)/10000*D293)+(hlookup(E293,'Input - Config'!$H$2:$J$7,5,0)/100),3))</f>
        <v>0.076</v>
      </c>
    </row>
    <row r="294">
      <c r="A294" s="53" t="str">
        <f>'Input - Config'!A295</f>
        <v>TRNCHNYULAOXX</v>
      </c>
      <c r="B294" s="19" t="str">
        <f>if(isna(vlookup(A294,'Input - Config'!$A$3:$C$1006,2,0)),"",vlookup(A294,'Input - Config'!$A$3:$C$1006,2,0))</f>
        <v>CHNYU</v>
      </c>
      <c r="C294" s="19" t="str">
        <f>if(isna(vlookup(A294,'Input - Config'!$A$3:$C$1006,3,0)),"",vlookup(A294,'Input - Config'!$A$3:$C$1006,3,0))</f>
        <v>LAO</v>
      </c>
      <c r="D294" s="42">
        <f>if(isna(ROUND(ACOS(COS(RADIANS(90-VLOOKUP(B294,'Input - Center points'!$A$2:$F$996,5,0)))*COS(RADIANS(90-VLOOKUP(C294,'Input - Center points'!$A$2:$F$996,5,0)))+SIN(RADIANS(90-VLOOKUP(B294,'Input - Center points'!$A$2:$F$996,5,0)))*SIN(RADIANS(90-VLOOKUP(C294,'Input - Center points'!$A$2:$F$996,5,0)))*COS(RADIANS(VLOOKUP(B294,'Input - Center points'!$A$2:$F$996,6,0)-VLOOKUP(C294,'Input - Center points'!$A$2:$F$996,6,0))))*6371,0)),"",ROUND(ACOS(COS(RADIANS(90-VLOOKUP(B294,'Input - Center points'!$A$2:$F$996,5,0)))*COS(RADIANS(90-VLOOKUP(C294,'Input - Center points'!$A$2:$F$996,5,0)))+SIN(RADIANS(90-VLOOKUP(B294,'Input - Center points'!$A$2:$F$996,5,0)))*SIN(RADIANS(90-VLOOKUP(C294,'Input - Center points'!$A$2:$F$996,5,0)))*COS(RADIANS(VLOOKUP(B294,'Input - Center points'!$A$2:$F$996,6,0)-VLOOKUP(C294,'Input - Center points'!$A$2:$F$996,6,0))))*6371,0))</f>
        <v>787</v>
      </c>
      <c r="E294" s="19" t="str">
        <f>if(isna(if(vlookup(A294,'Input - Config'!$A$3:$D$1006,4,0)="Yes","Subsea",if(D294&gt;'Input - Config'!$H$10,"HVDC","HVAC"))),"",if(vlookup(A294,'Input - Config'!$A$3:$D$1006,4,0)="Yes","Subsea",if(D294&gt;'Input - Config'!$H$10,"HVDC","HVAC")))</f>
        <v>HVDC</v>
      </c>
      <c r="F294" s="19">
        <f>iferror((hlookup(E294,'Input - Config'!$H$2:$J$7,2,0)*D294)+(hlookup(E294,'Input - Config'!$H$2:$J$7,3,0)*2),"")</f>
        <v>484657.6</v>
      </c>
      <c r="G294" s="19">
        <f>if(isna(hlookup(E294,'Input - Config'!$H$2:$J$7,6,0)*'Input - Config'!$H$9%*F294+F294),"",hlookup(E294,'Input - Config'!$H$2:$J$7,6,0)*'Input - Config'!$H$9%*F294+F294)</f>
        <v>1163178.24</v>
      </c>
      <c r="H294" s="19">
        <f>if(isna(ROUND((hlookup(E294,'Input - Config'!$H$2:$J$7,4,0)/10000*D294)+(hlookup(E294,'Input - Config'!$H$2:$J$7,5,0)/100),3)),"",ROUND((hlookup(E294,'Input - Config'!$H$2:$J$7,4,0)/10000*D294)+(hlookup(E294,'Input - Config'!$H$2:$J$7,5,0)/100),3))</f>
        <v>0.041</v>
      </c>
    </row>
    <row r="295">
      <c r="A295" s="53" t="str">
        <f>'Input - Config'!A296</f>
        <v>TRNCHNYUMMRXX</v>
      </c>
      <c r="B295" s="19" t="str">
        <f>if(isna(vlookup(A295,'Input - Config'!$A$3:$C$1006,2,0)),"",vlookup(A295,'Input - Config'!$A$3:$C$1006,2,0))</f>
        <v>CHNYU</v>
      </c>
      <c r="C295" s="19" t="str">
        <f>if(isna(vlookup(A295,'Input - Config'!$A$3:$C$1006,3,0)),"",vlookup(A295,'Input - Config'!$A$3:$C$1006,3,0))</f>
        <v>MMR</v>
      </c>
      <c r="D295" s="42">
        <f>if(isna(ROUND(ACOS(COS(RADIANS(90-VLOOKUP(B295,'Input - Center points'!$A$2:$F$996,5,0)))*COS(RADIANS(90-VLOOKUP(C295,'Input - Center points'!$A$2:$F$996,5,0)))+SIN(RADIANS(90-VLOOKUP(B295,'Input - Center points'!$A$2:$F$996,5,0)))*SIN(RADIANS(90-VLOOKUP(C295,'Input - Center points'!$A$2:$F$996,5,0)))*COS(RADIANS(VLOOKUP(B295,'Input - Center points'!$A$2:$F$996,6,0)-VLOOKUP(C295,'Input - Center points'!$A$2:$F$996,6,0))))*6371,0)),"",ROUND(ACOS(COS(RADIANS(90-VLOOKUP(B295,'Input - Center points'!$A$2:$F$996,5,0)))*COS(RADIANS(90-VLOOKUP(C295,'Input - Center points'!$A$2:$F$996,5,0)))+SIN(RADIANS(90-VLOOKUP(B295,'Input - Center points'!$A$2:$F$996,5,0)))*SIN(RADIANS(90-VLOOKUP(C295,'Input - Center points'!$A$2:$F$996,5,0)))*COS(RADIANS(VLOOKUP(B295,'Input - Center points'!$A$2:$F$996,6,0)-VLOOKUP(C295,'Input - Center points'!$A$2:$F$996,6,0))))*6371,0))</f>
        <v>1141</v>
      </c>
      <c r="E295" s="19" t="str">
        <f>if(isna(if(vlookup(A295,'Input - Config'!$A$3:$D$1006,4,0)="Yes","Subsea",if(D295&gt;'Input - Config'!$H$10,"HVDC","HVAC"))),"",if(vlookup(A295,'Input - Config'!$A$3:$D$1006,4,0)="Yes","Subsea",if(D295&gt;'Input - Config'!$H$10,"HVDC","HVAC")))</f>
        <v>HVDC</v>
      </c>
      <c r="F295" s="19">
        <f>iferror((hlookup(E295,'Input - Config'!$H$2:$J$7,2,0)*D295)+(hlookup(E295,'Input - Config'!$H$2:$J$7,3,0)*2),"")</f>
        <v>568838.8</v>
      </c>
      <c r="G295" s="19">
        <f>if(isna(hlookup(E295,'Input - Config'!$H$2:$J$7,6,0)*'Input - Config'!$H$9%*F295+F295),"",hlookup(E295,'Input - Config'!$H$2:$J$7,6,0)*'Input - Config'!$H$9%*F295+F295)</f>
        <v>1365213.12</v>
      </c>
      <c r="H295" s="19">
        <f>if(isna(ROUND((hlookup(E295,'Input - Config'!$H$2:$J$7,4,0)/10000*D295)+(hlookup(E295,'Input - Config'!$H$2:$J$7,5,0)/100),3)),"",ROUND((hlookup(E295,'Input - Config'!$H$2:$J$7,4,0)/10000*D295)+(hlookup(E295,'Input - Config'!$H$2:$J$7,5,0)/100),3))</f>
        <v>0.053</v>
      </c>
    </row>
    <row r="296">
      <c r="A296" s="53" t="str">
        <f>'Input - Config'!A297</f>
        <v>TRNCHNYUVNMNO</v>
      </c>
      <c r="B296" s="19" t="str">
        <f>if(isna(vlookup(A296,'Input - Config'!$A$3:$C$1006,2,0)),"",vlookup(A296,'Input - Config'!$A$3:$C$1006,2,0))</f>
        <v>CHNYU</v>
      </c>
      <c r="C296" s="19" t="str">
        <f>if(isna(vlookup(A296,'Input - Config'!$A$3:$C$1006,3,0)),"",vlookup(A296,'Input - Config'!$A$3:$C$1006,3,0))</f>
        <v>VNMNO</v>
      </c>
      <c r="D296" s="42">
        <f>if(isna(ROUND(ACOS(COS(RADIANS(90-VLOOKUP(B296,'Input - Center points'!$A$2:$F$996,5,0)))*COS(RADIANS(90-VLOOKUP(C296,'Input - Center points'!$A$2:$F$996,5,0)))+SIN(RADIANS(90-VLOOKUP(B296,'Input - Center points'!$A$2:$F$996,5,0)))*SIN(RADIANS(90-VLOOKUP(C296,'Input - Center points'!$A$2:$F$996,5,0)))*COS(RADIANS(VLOOKUP(B296,'Input - Center points'!$A$2:$F$996,6,0)-VLOOKUP(C296,'Input - Center points'!$A$2:$F$996,6,0))))*6371,0)),"",ROUND(ACOS(COS(RADIANS(90-VLOOKUP(B296,'Input - Center points'!$A$2:$F$996,5,0)))*COS(RADIANS(90-VLOOKUP(C296,'Input - Center points'!$A$2:$F$996,5,0)))+SIN(RADIANS(90-VLOOKUP(B296,'Input - Center points'!$A$2:$F$996,5,0)))*SIN(RADIANS(90-VLOOKUP(C296,'Input - Center points'!$A$2:$F$996,5,0)))*COS(RADIANS(VLOOKUP(B296,'Input - Center points'!$A$2:$F$996,6,0)-VLOOKUP(C296,'Input - Center points'!$A$2:$F$996,6,0))))*6371,0))</f>
        <v>550</v>
      </c>
      <c r="E296" s="19" t="str">
        <f>if(isna(if(vlookup(A296,'Input - Config'!$A$3:$D$1006,4,0)="Yes","Subsea",if(D296&gt;'Input - Config'!$H$10,"HVDC","HVAC"))),"",if(vlookup(A296,'Input - Config'!$A$3:$D$1006,4,0)="Yes","Subsea",if(D296&gt;'Input - Config'!$H$10,"HVDC","HVAC")))</f>
        <v>HVDC</v>
      </c>
      <c r="F296" s="19">
        <f>iferror((hlookup(E296,'Input - Config'!$H$2:$J$7,2,0)*D296)+(hlookup(E296,'Input - Config'!$H$2:$J$7,3,0)*2),"")</f>
        <v>428299</v>
      </c>
      <c r="G296" s="19">
        <f>if(isna(hlookup(E296,'Input - Config'!$H$2:$J$7,6,0)*'Input - Config'!$H$9%*F296+F296),"",hlookup(E296,'Input - Config'!$H$2:$J$7,6,0)*'Input - Config'!$H$9%*F296+F296)</f>
        <v>1027917.6</v>
      </c>
      <c r="H296" s="19">
        <f>if(isna(ROUND((hlookup(E296,'Input - Config'!$H$2:$J$7,4,0)/10000*D296)+(hlookup(E296,'Input - Config'!$H$2:$J$7,5,0)/100),3)),"",ROUND((hlookup(E296,'Input - Config'!$H$2:$J$7,4,0)/10000*D296)+(hlookup(E296,'Input - Config'!$H$2:$J$7,5,0)/100),3))</f>
        <v>0.032</v>
      </c>
    </row>
    <row r="297">
      <c r="A297" s="53" t="str">
        <f>'Input - Config'!A298</f>
        <v>TRNCIVXXGHAXX</v>
      </c>
      <c r="B297" s="19" t="str">
        <f>if(isna(vlookup(A297,'Input - Config'!$A$3:$C$1006,2,0)),"",vlookup(A297,'Input - Config'!$A$3:$C$1006,2,0))</f>
        <v>CIV</v>
      </c>
      <c r="C297" s="19" t="str">
        <f>if(isna(vlookup(A297,'Input - Config'!$A$3:$C$1006,3,0)),"",vlookup(A297,'Input - Config'!$A$3:$C$1006,3,0))</f>
        <v>GHA</v>
      </c>
      <c r="D297" s="42">
        <f>if(isna(ROUND(ACOS(COS(RADIANS(90-VLOOKUP(B297,'Input - Center points'!$A$2:$F$996,5,0)))*COS(RADIANS(90-VLOOKUP(C297,'Input - Center points'!$A$2:$F$996,5,0)))+SIN(RADIANS(90-VLOOKUP(B297,'Input - Center points'!$A$2:$F$996,5,0)))*SIN(RADIANS(90-VLOOKUP(C297,'Input - Center points'!$A$2:$F$996,5,0)))*COS(RADIANS(VLOOKUP(B297,'Input - Center points'!$A$2:$F$996,6,0)-VLOOKUP(C297,'Input - Center points'!$A$2:$F$996,6,0))))*6371,0)),"",ROUND(ACOS(COS(RADIANS(90-VLOOKUP(B297,'Input - Center points'!$A$2:$F$996,5,0)))*COS(RADIANS(90-VLOOKUP(C297,'Input - Center points'!$A$2:$F$996,5,0)))+SIN(RADIANS(90-VLOOKUP(B297,'Input - Center points'!$A$2:$F$996,5,0)))*SIN(RADIANS(90-VLOOKUP(C297,'Input - Center points'!$A$2:$F$996,5,0)))*COS(RADIANS(VLOOKUP(B297,'Input - Center points'!$A$2:$F$996,6,0)-VLOOKUP(C297,'Input - Center points'!$A$2:$F$996,6,0))))*6371,0))</f>
        <v>425</v>
      </c>
      <c r="E297" s="19" t="str">
        <f>if(isna(if(vlookup(A297,'Input - Config'!$A$3:$D$1006,4,0)="Yes","Subsea",if(D297&gt;'Input - Config'!$H$10,"HVDC","HVAC"))),"",if(vlookup(A297,'Input - Config'!$A$3:$D$1006,4,0)="Yes","Subsea",if(D297&gt;'Input - Config'!$H$10,"HVDC","HVAC")))</f>
        <v>HVDC</v>
      </c>
      <c r="F297" s="19">
        <f>iferror((hlookup(E297,'Input - Config'!$H$2:$J$7,2,0)*D297)+(hlookup(E297,'Input - Config'!$H$2:$J$7,3,0)*2),"")</f>
        <v>398574</v>
      </c>
      <c r="G297" s="19">
        <f>if(isna(hlookup(E297,'Input - Config'!$H$2:$J$7,6,0)*'Input - Config'!$H$9%*F297+F297),"",hlookup(E297,'Input - Config'!$H$2:$J$7,6,0)*'Input - Config'!$H$9%*F297+F297)</f>
        <v>956577.6</v>
      </c>
      <c r="H297" s="19">
        <f>if(isna(ROUND((hlookup(E297,'Input - Config'!$H$2:$J$7,4,0)/10000*D297)+(hlookup(E297,'Input - Config'!$H$2:$J$7,5,0)/100),3)),"",ROUND((hlookup(E297,'Input - Config'!$H$2:$J$7,4,0)/10000*D297)+(hlookup(E297,'Input - Config'!$H$2:$J$7,5,0)/100),3))</f>
        <v>0.028</v>
      </c>
    </row>
    <row r="298">
      <c r="A298" s="53" t="str">
        <f>'Input - Config'!A299</f>
        <v>TRNCIVXXGINXX</v>
      </c>
      <c r="B298" s="19" t="str">
        <f>if(isna(vlookup(A298,'Input - Config'!$A$3:$C$1006,2,0)),"",vlookup(A298,'Input - Config'!$A$3:$C$1006,2,0))</f>
        <v>CIV</v>
      </c>
      <c r="C298" s="19" t="str">
        <f>if(isna(vlookup(A298,'Input - Config'!$A$3:$C$1006,3,0)),"",vlookup(A298,'Input - Config'!$A$3:$C$1006,3,0))</f>
        <v>GIN</v>
      </c>
      <c r="D298" s="42">
        <f>if(isna(ROUND(ACOS(COS(RADIANS(90-VLOOKUP(B298,'Input - Center points'!$A$2:$F$996,5,0)))*COS(RADIANS(90-VLOOKUP(C298,'Input - Center points'!$A$2:$F$996,5,0)))+SIN(RADIANS(90-VLOOKUP(B298,'Input - Center points'!$A$2:$F$996,5,0)))*SIN(RADIANS(90-VLOOKUP(C298,'Input - Center points'!$A$2:$F$996,5,0)))*COS(RADIANS(VLOOKUP(B298,'Input - Center points'!$A$2:$F$996,6,0)-VLOOKUP(C298,'Input - Center points'!$A$2:$F$996,6,0))))*6371,0)),"",ROUND(ACOS(COS(RADIANS(90-VLOOKUP(B298,'Input - Center points'!$A$2:$F$996,5,0)))*COS(RADIANS(90-VLOOKUP(C298,'Input - Center points'!$A$2:$F$996,5,0)))+SIN(RADIANS(90-VLOOKUP(B298,'Input - Center points'!$A$2:$F$996,5,0)))*SIN(RADIANS(90-VLOOKUP(C298,'Input - Center points'!$A$2:$F$996,5,0)))*COS(RADIANS(VLOOKUP(B298,'Input - Center points'!$A$2:$F$996,6,0)-VLOOKUP(C298,'Input - Center points'!$A$2:$F$996,6,0))))*6371,0))</f>
        <v>1164</v>
      </c>
      <c r="E298" s="19" t="str">
        <f>if(isna(if(vlookup(A298,'Input - Config'!$A$3:$D$1006,4,0)="Yes","Subsea",if(D298&gt;'Input - Config'!$H$10,"HVDC","HVAC"))),"",if(vlookup(A298,'Input - Config'!$A$3:$D$1006,4,0)="Yes","Subsea",if(D298&gt;'Input - Config'!$H$10,"HVDC","HVAC")))</f>
        <v>HVDC</v>
      </c>
      <c r="F298" s="19">
        <f>iferror((hlookup(E298,'Input - Config'!$H$2:$J$7,2,0)*D298)+(hlookup(E298,'Input - Config'!$H$2:$J$7,3,0)*2),"")</f>
        <v>574308.2</v>
      </c>
      <c r="G298" s="19">
        <f>if(isna(hlookup(E298,'Input - Config'!$H$2:$J$7,6,0)*'Input - Config'!$H$9%*F298+F298),"",hlookup(E298,'Input - Config'!$H$2:$J$7,6,0)*'Input - Config'!$H$9%*F298+F298)</f>
        <v>1378339.68</v>
      </c>
      <c r="H298" s="19">
        <f>if(isna(ROUND((hlookup(E298,'Input - Config'!$H$2:$J$7,4,0)/10000*D298)+(hlookup(E298,'Input - Config'!$H$2:$J$7,5,0)/100),3)),"",ROUND((hlookup(E298,'Input - Config'!$H$2:$J$7,4,0)/10000*D298)+(hlookup(E298,'Input - Config'!$H$2:$J$7,5,0)/100),3))</f>
        <v>0.054</v>
      </c>
    </row>
    <row r="299">
      <c r="A299" s="53" t="str">
        <f>'Input - Config'!A300</f>
        <v>TRNCIVXXLBRXX</v>
      </c>
      <c r="B299" s="19" t="str">
        <f>if(isna(vlookup(A299,'Input - Config'!$A$3:$C$1006,2,0)),"",vlookup(A299,'Input - Config'!$A$3:$C$1006,2,0))</f>
        <v>CIV</v>
      </c>
      <c r="C299" s="19" t="str">
        <f>if(isna(vlookup(A299,'Input - Config'!$A$3:$C$1006,3,0)),"",vlookup(A299,'Input - Config'!$A$3:$C$1006,3,0))</f>
        <v>LBR</v>
      </c>
      <c r="D299" s="42">
        <f>if(isna(ROUND(ACOS(COS(RADIANS(90-VLOOKUP(B299,'Input - Center points'!$A$2:$F$996,5,0)))*COS(RADIANS(90-VLOOKUP(C299,'Input - Center points'!$A$2:$F$996,5,0)))+SIN(RADIANS(90-VLOOKUP(B299,'Input - Center points'!$A$2:$F$996,5,0)))*SIN(RADIANS(90-VLOOKUP(C299,'Input - Center points'!$A$2:$F$996,5,0)))*COS(RADIANS(VLOOKUP(B299,'Input - Center points'!$A$2:$F$996,6,0)-VLOOKUP(C299,'Input - Center points'!$A$2:$F$996,6,0))))*6371,0)),"",ROUND(ACOS(COS(RADIANS(90-VLOOKUP(B299,'Input - Center points'!$A$2:$F$996,5,0)))*COS(RADIANS(90-VLOOKUP(C299,'Input - Center points'!$A$2:$F$996,5,0)))+SIN(RADIANS(90-VLOOKUP(B299,'Input - Center points'!$A$2:$F$996,5,0)))*SIN(RADIANS(90-VLOOKUP(C299,'Input - Center points'!$A$2:$F$996,5,0)))*COS(RADIANS(VLOOKUP(B299,'Input - Center points'!$A$2:$F$996,6,0)-VLOOKUP(C299,'Input - Center points'!$A$2:$F$996,6,0))))*6371,0))</f>
        <v>757</v>
      </c>
      <c r="E299" s="19" t="str">
        <f>if(isna(if(vlookup(A299,'Input - Config'!$A$3:$D$1006,4,0)="Yes","Subsea",if(D299&gt;'Input - Config'!$H$10,"HVDC","HVAC"))),"",if(vlookup(A299,'Input - Config'!$A$3:$D$1006,4,0)="Yes","Subsea",if(D299&gt;'Input - Config'!$H$10,"HVDC","HVAC")))</f>
        <v>HVDC</v>
      </c>
      <c r="F299" s="19">
        <f>iferror((hlookup(E299,'Input - Config'!$H$2:$J$7,2,0)*D299)+(hlookup(E299,'Input - Config'!$H$2:$J$7,3,0)*2),"")</f>
        <v>477523.6</v>
      </c>
      <c r="G299" s="19">
        <f>if(isna(hlookup(E299,'Input - Config'!$H$2:$J$7,6,0)*'Input - Config'!$H$9%*F299+F299),"",hlookup(E299,'Input - Config'!$H$2:$J$7,6,0)*'Input - Config'!$H$9%*F299+F299)</f>
        <v>1146056.64</v>
      </c>
      <c r="H299" s="19">
        <f>if(isna(ROUND((hlookup(E299,'Input - Config'!$H$2:$J$7,4,0)/10000*D299)+(hlookup(E299,'Input - Config'!$H$2:$J$7,5,0)/100),3)),"",ROUND((hlookup(E299,'Input - Config'!$H$2:$J$7,4,0)/10000*D299)+(hlookup(E299,'Input - Config'!$H$2:$J$7,5,0)/100),3))</f>
        <v>0.039</v>
      </c>
    </row>
    <row r="300">
      <c r="A300" s="53" t="str">
        <f>'Input - Config'!A301</f>
        <v>TRNCIVXXMLIXX</v>
      </c>
      <c r="B300" s="19" t="str">
        <f>if(isna(vlookup(A300,'Input - Config'!$A$3:$C$1006,2,0)),"",vlookup(A300,'Input - Config'!$A$3:$C$1006,2,0))</f>
        <v>CIV</v>
      </c>
      <c r="C300" s="19" t="str">
        <f>if(isna(vlookup(A300,'Input - Config'!$A$3:$C$1006,3,0)),"",vlookup(A300,'Input - Config'!$A$3:$C$1006,3,0))</f>
        <v>MLI</v>
      </c>
      <c r="D300" s="42">
        <f>if(isna(ROUND(ACOS(COS(RADIANS(90-VLOOKUP(B300,'Input - Center points'!$A$2:$F$996,5,0)))*COS(RADIANS(90-VLOOKUP(C300,'Input - Center points'!$A$2:$F$996,5,0)))+SIN(RADIANS(90-VLOOKUP(B300,'Input - Center points'!$A$2:$F$996,5,0)))*SIN(RADIANS(90-VLOOKUP(C300,'Input - Center points'!$A$2:$F$996,5,0)))*COS(RADIANS(VLOOKUP(B300,'Input - Center points'!$A$2:$F$996,6,0)-VLOOKUP(C300,'Input - Center points'!$A$2:$F$996,6,0))))*6371,0)),"",ROUND(ACOS(COS(RADIANS(90-VLOOKUP(B300,'Input - Center points'!$A$2:$F$996,5,0)))*COS(RADIANS(90-VLOOKUP(C300,'Input - Center points'!$A$2:$F$996,5,0)))+SIN(RADIANS(90-VLOOKUP(B300,'Input - Center points'!$A$2:$F$996,5,0)))*SIN(RADIANS(90-VLOOKUP(C300,'Input - Center points'!$A$2:$F$996,5,0)))*COS(RADIANS(VLOOKUP(B300,'Input - Center points'!$A$2:$F$996,6,0)-VLOOKUP(C300,'Input - Center points'!$A$2:$F$996,6,0))))*6371,0))</f>
        <v>924</v>
      </c>
      <c r="E300" s="19" t="str">
        <f>if(isna(if(vlookup(A300,'Input - Config'!$A$3:$D$1006,4,0)="Yes","Subsea",if(D300&gt;'Input - Config'!$H$10,"HVDC","HVAC"))),"",if(vlookup(A300,'Input - Config'!$A$3:$D$1006,4,0)="Yes","Subsea",if(D300&gt;'Input - Config'!$H$10,"HVDC","HVAC")))</f>
        <v>HVDC</v>
      </c>
      <c r="F300" s="19">
        <f>iferror((hlookup(E300,'Input - Config'!$H$2:$J$7,2,0)*D300)+(hlookup(E300,'Input - Config'!$H$2:$J$7,3,0)*2),"")</f>
        <v>517236.2</v>
      </c>
      <c r="G300" s="19">
        <f>if(isna(hlookup(E300,'Input - Config'!$H$2:$J$7,6,0)*'Input - Config'!$H$9%*F300+F300),"",hlookup(E300,'Input - Config'!$H$2:$J$7,6,0)*'Input - Config'!$H$9%*F300+F300)</f>
        <v>1241366.88</v>
      </c>
      <c r="H300" s="19">
        <f>if(isna(ROUND((hlookup(E300,'Input - Config'!$H$2:$J$7,4,0)/10000*D300)+(hlookup(E300,'Input - Config'!$H$2:$J$7,5,0)/100),3)),"",ROUND((hlookup(E300,'Input - Config'!$H$2:$J$7,4,0)/10000*D300)+(hlookup(E300,'Input - Config'!$H$2:$J$7,5,0)/100),3))</f>
        <v>0.045</v>
      </c>
    </row>
    <row r="301">
      <c r="A301" s="53" t="str">
        <f>'Input - Config'!A302</f>
        <v>TRNCMRXXCOGXX</v>
      </c>
      <c r="B301" s="19" t="str">
        <f>if(isna(vlookup(A301,'Input - Config'!$A$3:$C$1006,2,0)),"",vlookup(A301,'Input - Config'!$A$3:$C$1006,2,0))</f>
        <v>CMR</v>
      </c>
      <c r="C301" s="19" t="str">
        <f>if(isna(vlookup(A301,'Input - Config'!$A$3:$C$1006,3,0)),"",vlookup(A301,'Input - Config'!$A$3:$C$1006,3,0))</f>
        <v>COG</v>
      </c>
      <c r="D301" s="42">
        <f>if(isna(ROUND(ACOS(COS(RADIANS(90-VLOOKUP(B301,'Input - Center points'!$A$2:$F$996,5,0)))*COS(RADIANS(90-VLOOKUP(C301,'Input - Center points'!$A$2:$F$996,5,0)))+SIN(RADIANS(90-VLOOKUP(B301,'Input - Center points'!$A$2:$F$996,5,0)))*SIN(RADIANS(90-VLOOKUP(C301,'Input - Center points'!$A$2:$F$996,5,0)))*COS(RADIANS(VLOOKUP(B301,'Input - Center points'!$A$2:$F$996,6,0)-VLOOKUP(C301,'Input - Center points'!$A$2:$F$996,6,0))))*6371,0)),"",ROUND(ACOS(COS(RADIANS(90-VLOOKUP(B301,'Input - Center points'!$A$2:$F$996,5,0)))*COS(RADIANS(90-VLOOKUP(C301,'Input - Center points'!$A$2:$F$996,5,0)))+SIN(RADIANS(90-VLOOKUP(B301,'Input - Center points'!$A$2:$F$996,5,0)))*SIN(RADIANS(90-VLOOKUP(C301,'Input - Center points'!$A$2:$F$996,5,0)))*COS(RADIANS(VLOOKUP(B301,'Input - Center points'!$A$2:$F$996,6,0)-VLOOKUP(C301,'Input - Center points'!$A$2:$F$996,6,0))))*6371,0))</f>
        <v>1113</v>
      </c>
      <c r="E301" s="19" t="str">
        <f>if(isna(if(vlookup(A301,'Input - Config'!$A$3:$D$1006,4,0)="Yes","Subsea",if(D301&gt;'Input - Config'!$H$10,"HVDC","HVAC"))),"",if(vlookup(A301,'Input - Config'!$A$3:$D$1006,4,0)="Yes","Subsea",if(D301&gt;'Input - Config'!$H$10,"HVDC","HVAC")))</f>
        <v>HVDC</v>
      </c>
      <c r="F301" s="19">
        <f>iferror((hlookup(E301,'Input - Config'!$H$2:$J$7,2,0)*D301)+(hlookup(E301,'Input - Config'!$H$2:$J$7,3,0)*2),"")</f>
        <v>562180.4</v>
      </c>
      <c r="G301" s="19">
        <f>if(isna(hlookup(E301,'Input - Config'!$H$2:$J$7,6,0)*'Input - Config'!$H$9%*F301+F301),"",hlookup(E301,'Input - Config'!$H$2:$J$7,6,0)*'Input - Config'!$H$9%*F301+F301)</f>
        <v>1349232.96</v>
      </c>
      <c r="H301" s="19">
        <f>if(isna(ROUND((hlookup(E301,'Input - Config'!$H$2:$J$7,4,0)/10000*D301)+(hlookup(E301,'Input - Config'!$H$2:$J$7,5,0)/100),3)),"",ROUND((hlookup(E301,'Input - Config'!$H$2:$J$7,4,0)/10000*D301)+(hlookup(E301,'Input - Config'!$H$2:$J$7,5,0)/100),3))</f>
        <v>0.052</v>
      </c>
    </row>
    <row r="302">
      <c r="A302" s="53" t="str">
        <f>'Input - Config'!A303</f>
        <v>TRNCMRXXGABXX</v>
      </c>
      <c r="B302" s="19" t="str">
        <f>if(isna(vlookup(A302,'Input - Config'!$A$3:$C$1006,2,0)),"",vlookup(A302,'Input - Config'!$A$3:$C$1006,2,0))</f>
        <v>CMR</v>
      </c>
      <c r="C302" s="19" t="str">
        <f>if(isna(vlookup(A302,'Input - Config'!$A$3:$C$1006,3,0)),"",vlookup(A302,'Input - Config'!$A$3:$C$1006,3,0))</f>
        <v>GAB</v>
      </c>
      <c r="D302" s="42">
        <f>if(isna(ROUND(ACOS(COS(RADIANS(90-VLOOKUP(B302,'Input - Center points'!$A$2:$F$996,5,0)))*COS(RADIANS(90-VLOOKUP(C302,'Input - Center points'!$A$2:$F$996,5,0)))+SIN(RADIANS(90-VLOOKUP(B302,'Input - Center points'!$A$2:$F$996,5,0)))*SIN(RADIANS(90-VLOOKUP(C302,'Input - Center points'!$A$2:$F$996,5,0)))*COS(RADIANS(VLOOKUP(B302,'Input - Center points'!$A$2:$F$996,6,0)-VLOOKUP(C302,'Input - Center points'!$A$2:$F$996,6,0))))*6371,0)),"",ROUND(ACOS(COS(RADIANS(90-VLOOKUP(B302,'Input - Center points'!$A$2:$F$996,5,0)))*COS(RADIANS(90-VLOOKUP(C302,'Input - Center points'!$A$2:$F$996,5,0)))+SIN(RADIANS(90-VLOOKUP(B302,'Input - Center points'!$A$2:$F$996,5,0)))*SIN(RADIANS(90-VLOOKUP(C302,'Input - Center points'!$A$2:$F$996,5,0)))*COS(RADIANS(VLOOKUP(B302,'Input - Center points'!$A$2:$F$996,6,0)-VLOOKUP(C302,'Input - Center points'!$A$2:$F$996,6,0))))*6371,0))</f>
        <v>408</v>
      </c>
      <c r="E302" s="19" t="str">
        <f>if(isna(if(vlookup(A302,'Input - Config'!$A$3:$D$1006,4,0)="Yes","Subsea",if(D302&gt;'Input - Config'!$H$10,"HVDC","HVAC"))),"",if(vlookup(A302,'Input - Config'!$A$3:$D$1006,4,0)="Yes","Subsea",if(D302&gt;'Input - Config'!$H$10,"HVDC","HVAC")))</f>
        <v>HVDC</v>
      </c>
      <c r="F302" s="19">
        <f>iferror((hlookup(E302,'Input - Config'!$H$2:$J$7,2,0)*D302)+(hlookup(E302,'Input - Config'!$H$2:$J$7,3,0)*2),"")</f>
        <v>394531.4</v>
      </c>
      <c r="G302" s="19">
        <f>if(isna(hlookup(E302,'Input - Config'!$H$2:$J$7,6,0)*'Input - Config'!$H$9%*F302+F302),"",hlookup(E302,'Input - Config'!$H$2:$J$7,6,0)*'Input - Config'!$H$9%*F302+F302)</f>
        <v>946875.36</v>
      </c>
      <c r="H302" s="19">
        <f>if(isna(ROUND((hlookup(E302,'Input - Config'!$H$2:$J$7,4,0)/10000*D302)+(hlookup(E302,'Input - Config'!$H$2:$J$7,5,0)/100),3)),"",ROUND((hlookup(E302,'Input - Config'!$H$2:$J$7,4,0)/10000*D302)+(hlookup(E302,'Input - Config'!$H$2:$J$7,5,0)/100),3))</f>
        <v>0.027</v>
      </c>
    </row>
    <row r="303">
      <c r="A303" s="53" t="str">
        <f>'Input - Config'!A304</f>
        <v>TRNCMRXXGNQXX</v>
      </c>
      <c r="B303" s="19" t="str">
        <f>if(isna(vlookup(A303,'Input - Config'!$A$3:$C$1006,2,0)),"",vlookup(A303,'Input - Config'!$A$3:$C$1006,2,0))</f>
        <v>CMR</v>
      </c>
      <c r="C303" s="19" t="str">
        <f>if(isna(vlookup(A303,'Input - Config'!$A$3:$C$1006,3,0)),"",vlookup(A303,'Input - Config'!$A$3:$C$1006,3,0))</f>
        <v>GNQ</v>
      </c>
      <c r="D303" s="42">
        <f>if(isna(ROUND(ACOS(COS(RADIANS(90-VLOOKUP(B303,'Input - Center points'!$A$2:$F$996,5,0)))*COS(RADIANS(90-VLOOKUP(C303,'Input - Center points'!$A$2:$F$996,5,0)))+SIN(RADIANS(90-VLOOKUP(B303,'Input - Center points'!$A$2:$F$996,5,0)))*SIN(RADIANS(90-VLOOKUP(C303,'Input - Center points'!$A$2:$F$996,5,0)))*COS(RADIANS(VLOOKUP(B303,'Input - Center points'!$A$2:$F$996,6,0)-VLOOKUP(C303,'Input - Center points'!$A$2:$F$996,6,0))))*6371,0)),"",ROUND(ACOS(COS(RADIANS(90-VLOOKUP(B303,'Input - Center points'!$A$2:$F$996,5,0)))*COS(RADIANS(90-VLOOKUP(C303,'Input - Center points'!$A$2:$F$996,5,0)))+SIN(RADIANS(90-VLOOKUP(B303,'Input - Center points'!$A$2:$F$996,5,0)))*SIN(RADIANS(90-VLOOKUP(C303,'Input - Center points'!$A$2:$F$996,5,0)))*COS(RADIANS(VLOOKUP(B303,'Input - Center points'!$A$2:$F$996,6,0)-VLOOKUP(C303,'Input - Center points'!$A$2:$F$996,6,0))))*6371,0))</f>
        <v>243</v>
      </c>
      <c r="E303" s="19" t="str">
        <f>if(isna(if(vlookup(A303,'Input - Config'!$A$3:$D$1006,4,0)="Yes","Subsea",if(D303&gt;'Input - Config'!$H$10,"HVDC","HVAC"))),"",if(vlookup(A303,'Input - Config'!$A$3:$D$1006,4,0)="Yes","Subsea",if(D303&gt;'Input - Config'!$H$10,"HVDC","HVAC")))</f>
        <v>HVAC</v>
      </c>
      <c r="F303" s="19">
        <f>iferror((hlookup(E303,'Input - Config'!$H$2:$J$7,2,0)*D303)+(hlookup(E303,'Input - Config'!$H$2:$J$7,3,0)*2),"")</f>
        <v>284793.8</v>
      </c>
      <c r="G303" s="19">
        <f>if(isna(hlookup(E303,'Input - Config'!$H$2:$J$7,6,0)*'Input - Config'!$H$9%*F303+F303),"",hlookup(E303,'Input - Config'!$H$2:$J$7,6,0)*'Input - Config'!$H$9%*F303+F303)</f>
        <v>683505.12</v>
      </c>
      <c r="H303" s="19">
        <f>if(isna(ROUND((hlookup(E303,'Input - Config'!$H$2:$J$7,4,0)/10000*D303)+(hlookup(E303,'Input - Config'!$H$2:$J$7,5,0)/100),3)),"",ROUND((hlookup(E303,'Input - Config'!$H$2:$J$7,4,0)/10000*D303)+(hlookup(E303,'Input - Config'!$H$2:$J$7,5,0)/100),3))</f>
        <v>0.016</v>
      </c>
    </row>
    <row r="304">
      <c r="A304" s="53" t="str">
        <f>'Input - Config'!A305</f>
        <v>TRNCMRXXNGAXX</v>
      </c>
      <c r="B304" s="19" t="str">
        <f>if(isna(vlookup(A304,'Input - Config'!$A$3:$C$1006,2,0)),"",vlookup(A304,'Input - Config'!$A$3:$C$1006,2,0))</f>
        <v>CMR</v>
      </c>
      <c r="C304" s="19" t="str">
        <f>if(isna(vlookup(A304,'Input - Config'!$A$3:$C$1006,3,0)),"",vlookup(A304,'Input - Config'!$A$3:$C$1006,3,0))</f>
        <v>NGA</v>
      </c>
      <c r="D304" s="42">
        <f>if(isna(ROUND(ACOS(COS(RADIANS(90-VLOOKUP(B304,'Input - Center points'!$A$2:$F$996,5,0)))*COS(RADIANS(90-VLOOKUP(C304,'Input - Center points'!$A$2:$F$996,5,0)))+SIN(RADIANS(90-VLOOKUP(B304,'Input - Center points'!$A$2:$F$996,5,0)))*SIN(RADIANS(90-VLOOKUP(C304,'Input - Center points'!$A$2:$F$996,5,0)))*COS(RADIANS(VLOOKUP(B304,'Input - Center points'!$A$2:$F$996,6,0)-VLOOKUP(C304,'Input - Center points'!$A$2:$F$996,6,0))))*6371,0)),"",ROUND(ACOS(COS(RADIANS(90-VLOOKUP(B304,'Input - Center points'!$A$2:$F$996,5,0)))*COS(RADIANS(90-VLOOKUP(C304,'Input - Center points'!$A$2:$F$996,5,0)))+SIN(RADIANS(90-VLOOKUP(B304,'Input - Center points'!$A$2:$F$996,5,0)))*SIN(RADIANS(90-VLOOKUP(C304,'Input - Center points'!$A$2:$F$996,5,0)))*COS(RADIANS(VLOOKUP(B304,'Input - Center points'!$A$2:$F$996,6,0)-VLOOKUP(C304,'Input - Center points'!$A$2:$F$996,6,0))))*6371,0))</f>
        <v>749</v>
      </c>
      <c r="E304" s="19" t="str">
        <f>if(isna(if(vlookup(A304,'Input - Config'!$A$3:$D$1006,4,0)="Yes","Subsea",if(D304&gt;'Input - Config'!$H$10,"HVDC","HVAC"))),"",if(vlookup(A304,'Input - Config'!$A$3:$D$1006,4,0)="Yes","Subsea",if(D304&gt;'Input - Config'!$H$10,"HVDC","HVAC")))</f>
        <v>HVDC</v>
      </c>
      <c r="F304" s="19">
        <f>iferror((hlookup(E304,'Input - Config'!$H$2:$J$7,2,0)*D304)+(hlookup(E304,'Input - Config'!$H$2:$J$7,3,0)*2),"")</f>
        <v>475621.2</v>
      </c>
      <c r="G304" s="19">
        <f>if(isna(hlookup(E304,'Input - Config'!$H$2:$J$7,6,0)*'Input - Config'!$H$9%*F304+F304),"",hlookup(E304,'Input - Config'!$H$2:$J$7,6,0)*'Input - Config'!$H$9%*F304+F304)</f>
        <v>1141490.88</v>
      </c>
      <c r="H304" s="19">
        <f>if(isna(ROUND((hlookup(E304,'Input - Config'!$H$2:$J$7,4,0)/10000*D304)+(hlookup(E304,'Input - Config'!$H$2:$J$7,5,0)/100),3)),"",ROUND((hlookup(E304,'Input - Config'!$H$2:$J$7,4,0)/10000*D304)+(hlookup(E304,'Input - Config'!$H$2:$J$7,5,0)/100),3))</f>
        <v>0.039</v>
      </c>
    </row>
    <row r="305">
      <c r="A305" s="53" t="str">
        <f>'Input - Config'!A306</f>
        <v>TRNCMRXXTCDXX</v>
      </c>
      <c r="B305" s="19" t="str">
        <f>if(isna(vlookup(A305,'Input - Config'!$A$3:$C$1006,2,0)),"",vlookup(A305,'Input - Config'!$A$3:$C$1006,2,0))</f>
        <v>CMR</v>
      </c>
      <c r="C305" s="19" t="str">
        <f>if(isna(vlookup(A305,'Input - Config'!$A$3:$C$1006,3,0)),"",vlookup(A305,'Input - Config'!$A$3:$C$1006,3,0))</f>
        <v>TCD</v>
      </c>
      <c r="D305" s="42">
        <f>if(isna(ROUND(ACOS(COS(RADIANS(90-VLOOKUP(B305,'Input - Center points'!$A$2:$F$996,5,0)))*COS(RADIANS(90-VLOOKUP(C305,'Input - Center points'!$A$2:$F$996,5,0)))+SIN(RADIANS(90-VLOOKUP(B305,'Input - Center points'!$A$2:$F$996,5,0)))*SIN(RADIANS(90-VLOOKUP(C305,'Input - Center points'!$A$2:$F$996,5,0)))*COS(RADIANS(VLOOKUP(B305,'Input - Center points'!$A$2:$F$996,6,0)-VLOOKUP(C305,'Input - Center points'!$A$2:$F$996,6,0))))*6371,0)),"",ROUND(ACOS(COS(RADIANS(90-VLOOKUP(B305,'Input - Center points'!$A$2:$F$996,5,0)))*COS(RADIANS(90-VLOOKUP(C305,'Input - Center points'!$A$2:$F$996,5,0)))+SIN(RADIANS(90-VLOOKUP(B305,'Input - Center points'!$A$2:$F$996,5,0)))*SIN(RADIANS(90-VLOOKUP(C305,'Input - Center points'!$A$2:$F$996,5,0)))*COS(RADIANS(VLOOKUP(B305,'Input - Center points'!$A$2:$F$996,6,0)-VLOOKUP(C305,'Input - Center points'!$A$2:$F$996,6,0))))*6371,0))</f>
        <v>1072</v>
      </c>
      <c r="E305" s="19" t="str">
        <f>if(isna(if(vlookup(A305,'Input - Config'!$A$3:$D$1006,4,0)="Yes","Subsea",if(D305&gt;'Input - Config'!$H$10,"HVDC","HVAC"))),"",if(vlookup(A305,'Input - Config'!$A$3:$D$1006,4,0)="Yes","Subsea",if(D305&gt;'Input - Config'!$H$10,"HVDC","HVAC")))</f>
        <v>HVDC</v>
      </c>
      <c r="F305" s="19">
        <f>iferror((hlookup(E305,'Input - Config'!$H$2:$J$7,2,0)*D305)+(hlookup(E305,'Input - Config'!$H$2:$J$7,3,0)*2),"")</f>
        <v>552430.6</v>
      </c>
      <c r="G305" s="19">
        <f>if(isna(hlookup(E305,'Input - Config'!$H$2:$J$7,6,0)*'Input - Config'!$H$9%*F305+F305),"",hlookup(E305,'Input - Config'!$H$2:$J$7,6,0)*'Input - Config'!$H$9%*F305+F305)</f>
        <v>1325833.44</v>
      </c>
      <c r="H305" s="19">
        <f>if(isna(ROUND((hlookup(E305,'Input - Config'!$H$2:$J$7,4,0)/10000*D305)+(hlookup(E305,'Input - Config'!$H$2:$J$7,5,0)/100),3)),"",ROUND((hlookup(E305,'Input - Config'!$H$2:$J$7,4,0)/10000*D305)+(hlookup(E305,'Input - Config'!$H$2:$J$7,5,0)/100),3))</f>
        <v>0.051</v>
      </c>
    </row>
    <row r="306">
      <c r="A306" s="53" t="str">
        <f>'Input - Config'!A307</f>
        <v>TRNCODXXCOGXX</v>
      </c>
      <c r="B306" s="19" t="str">
        <f>if(isna(vlookup(A306,'Input - Config'!$A$3:$C$1006,2,0)),"",vlookup(A306,'Input - Config'!$A$3:$C$1006,2,0))</f>
        <v>COD</v>
      </c>
      <c r="C306" s="19" t="str">
        <f>if(isna(vlookup(A306,'Input - Config'!$A$3:$C$1006,3,0)),"",vlookup(A306,'Input - Config'!$A$3:$C$1006,3,0))</f>
        <v>COG</v>
      </c>
      <c r="D306" s="42">
        <f>if(isna(ROUND(ACOS(COS(RADIANS(90-VLOOKUP(B306,'Input - Center points'!$A$2:$F$996,5,0)))*COS(RADIANS(90-VLOOKUP(C306,'Input - Center points'!$A$2:$F$996,5,0)))+SIN(RADIANS(90-VLOOKUP(B306,'Input - Center points'!$A$2:$F$996,5,0)))*SIN(RADIANS(90-VLOOKUP(C306,'Input - Center points'!$A$2:$F$996,5,0)))*COS(RADIANS(VLOOKUP(B306,'Input - Center points'!$A$2:$F$996,6,0)-VLOOKUP(C306,'Input - Center points'!$A$2:$F$996,6,0))))*6371,0)),"",ROUND(ACOS(COS(RADIANS(90-VLOOKUP(B306,'Input - Center points'!$A$2:$F$996,5,0)))*COS(RADIANS(90-VLOOKUP(C306,'Input - Center points'!$A$2:$F$996,5,0)))+SIN(RADIANS(90-VLOOKUP(B306,'Input - Center points'!$A$2:$F$996,5,0)))*SIN(RADIANS(90-VLOOKUP(C306,'Input - Center points'!$A$2:$F$996,5,0)))*COS(RADIANS(VLOOKUP(B306,'Input - Center points'!$A$2:$F$996,6,0)-VLOOKUP(C306,'Input - Center points'!$A$2:$F$996,6,0))))*6371,0))</f>
        <v>8</v>
      </c>
      <c r="E306" s="19" t="str">
        <f>if(isna(if(vlookup(A306,'Input - Config'!$A$3:$D$1006,4,0)="Yes","Subsea",if(D306&gt;'Input - Config'!$H$10,"HVDC","HVAC"))),"",if(vlookup(A306,'Input - Config'!$A$3:$D$1006,4,0)="Yes","Subsea",if(D306&gt;'Input - Config'!$H$10,"HVDC","HVAC")))</f>
        <v>HVAC</v>
      </c>
      <c r="F306" s="19">
        <f>iferror((hlookup(E306,'Input - Config'!$H$2:$J$7,2,0)*D306)+(hlookup(E306,'Input - Config'!$H$2:$J$7,3,0)*2),"")</f>
        <v>101634.8</v>
      </c>
      <c r="G306" s="19">
        <f>if(isna(hlookup(E306,'Input - Config'!$H$2:$J$7,6,0)*'Input - Config'!$H$9%*F306+F306),"",hlookup(E306,'Input - Config'!$H$2:$J$7,6,0)*'Input - Config'!$H$9%*F306+F306)</f>
        <v>243923.52</v>
      </c>
      <c r="H306" s="19">
        <f>if(isna(ROUND((hlookup(E306,'Input - Config'!$H$2:$J$7,4,0)/10000*D306)+(hlookup(E306,'Input - Config'!$H$2:$J$7,5,0)/100),3)),"",ROUND((hlookup(E306,'Input - Config'!$H$2:$J$7,4,0)/10000*D306)+(hlookup(E306,'Input - Config'!$H$2:$J$7,5,0)/100),3))</f>
        <v>0.001</v>
      </c>
    </row>
    <row r="307">
      <c r="A307" s="53" t="str">
        <f>'Input - Config'!A308</f>
        <v>TRNCODXXRWAXX</v>
      </c>
      <c r="B307" s="19" t="str">
        <f>if(isna(vlookup(A307,'Input - Config'!$A$3:$C$1006,2,0)),"",vlookup(A307,'Input - Config'!$A$3:$C$1006,2,0))</f>
        <v>COD</v>
      </c>
      <c r="C307" s="19" t="str">
        <f>if(isna(vlookup(A307,'Input - Config'!$A$3:$C$1006,3,0)),"",vlookup(A307,'Input - Config'!$A$3:$C$1006,3,0))</f>
        <v>RWA</v>
      </c>
      <c r="D307" s="42">
        <f>if(isna(ROUND(ACOS(COS(RADIANS(90-VLOOKUP(B307,'Input - Center points'!$A$2:$F$996,5,0)))*COS(RADIANS(90-VLOOKUP(C307,'Input - Center points'!$A$2:$F$996,5,0)))+SIN(RADIANS(90-VLOOKUP(B307,'Input - Center points'!$A$2:$F$996,5,0)))*SIN(RADIANS(90-VLOOKUP(C307,'Input - Center points'!$A$2:$F$996,5,0)))*COS(RADIANS(VLOOKUP(B307,'Input - Center points'!$A$2:$F$996,6,0)-VLOOKUP(C307,'Input - Center points'!$A$2:$F$996,6,0))))*6371,0)),"",ROUND(ACOS(COS(RADIANS(90-VLOOKUP(B307,'Input - Center points'!$A$2:$F$996,5,0)))*COS(RADIANS(90-VLOOKUP(C307,'Input - Center points'!$A$2:$F$996,5,0)))+SIN(RADIANS(90-VLOOKUP(B307,'Input - Center points'!$A$2:$F$996,5,0)))*SIN(RADIANS(90-VLOOKUP(C307,'Input - Center points'!$A$2:$F$996,5,0)))*COS(RADIANS(VLOOKUP(B307,'Input - Center points'!$A$2:$F$996,6,0)-VLOOKUP(C307,'Input - Center points'!$A$2:$F$996,6,0))))*6371,0))</f>
        <v>1657</v>
      </c>
      <c r="E307" s="19" t="str">
        <f>if(isna(if(vlookup(A307,'Input - Config'!$A$3:$D$1006,4,0)="Yes","Subsea",if(D307&gt;'Input - Config'!$H$10,"HVDC","HVAC"))),"",if(vlookup(A307,'Input - Config'!$A$3:$D$1006,4,0)="Yes","Subsea",if(D307&gt;'Input - Config'!$H$10,"HVDC","HVAC")))</f>
        <v>HVDC</v>
      </c>
      <c r="F307" s="19">
        <f>iferror((hlookup(E307,'Input - Config'!$H$2:$J$7,2,0)*D307)+(hlookup(E307,'Input - Config'!$H$2:$J$7,3,0)*2),"")</f>
        <v>691543.6</v>
      </c>
      <c r="G307" s="19">
        <f>if(isna(hlookup(E307,'Input - Config'!$H$2:$J$7,6,0)*'Input - Config'!$H$9%*F307+F307),"",hlookup(E307,'Input - Config'!$H$2:$J$7,6,0)*'Input - Config'!$H$9%*F307+F307)</f>
        <v>1659704.64</v>
      </c>
      <c r="H307" s="19">
        <f>if(isna(ROUND((hlookup(E307,'Input - Config'!$H$2:$J$7,4,0)/10000*D307)+(hlookup(E307,'Input - Config'!$H$2:$J$7,5,0)/100),3)),"",ROUND((hlookup(E307,'Input - Config'!$H$2:$J$7,4,0)/10000*D307)+(hlookup(E307,'Input - Config'!$H$2:$J$7,5,0)/100),3))</f>
        <v>0.071</v>
      </c>
    </row>
    <row r="308">
      <c r="A308" s="53" t="str">
        <f>'Input - Config'!A309</f>
        <v>TRNCODXXTZAXX</v>
      </c>
      <c r="B308" s="19" t="str">
        <f>if(isna(vlookup(A308,'Input - Config'!$A$3:$C$1006,2,0)),"",vlookup(A308,'Input - Config'!$A$3:$C$1006,2,0))</f>
        <v>COD</v>
      </c>
      <c r="C308" s="19" t="str">
        <f>if(isna(vlookup(A308,'Input - Config'!$A$3:$C$1006,3,0)),"",vlookup(A308,'Input - Config'!$A$3:$C$1006,3,0))</f>
        <v>TZA</v>
      </c>
      <c r="D308" s="42">
        <f>if(isna(ROUND(ACOS(COS(RADIANS(90-VLOOKUP(B308,'Input - Center points'!$A$2:$F$996,5,0)))*COS(RADIANS(90-VLOOKUP(C308,'Input - Center points'!$A$2:$F$996,5,0)))+SIN(RADIANS(90-VLOOKUP(B308,'Input - Center points'!$A$2:$F$996,5,0)))*SIN(RADIANS(90-VLOOKUP(C308,'Input - Center points'!$A$2:$F$996,5,0)))*COS(RADIANS(VLOOKUP(B308,'Input - Center points'!$A$2:$F$996,6,0)-VLOOKUP(C308,'Input - Center points'!$A$2:$F$996,6,0))))*6371,0)),"",ROUND(ACOS(COS(RADIANS(90-VLOOKUP(B308,'Input - Center points'!$A$2:$F$996,5,0)))*COS(RADIANS(90-VLOOKUP(C308,'Input - Center points'!$A$2:$F$996,5,0)))+SIN(RADIANS(90-VLOOKUP(B308,'Input - Center points'!$A$2:$F$996,5,0)))*SIN(RADIANS(90-VLOOKUP(C308,'Input - Center points'!$A$2:$F$996,5,0)))*COS(RADIANS(VLOOKUP(B308,'Input - Center points'!$A$2:$F$996,6,0)-VLOOKUP(C308,'Input - Center points'!$A$2:$F$996,6,0))))*6371,0))</f>
        <v>2665</v>
      </c>
      <c r="E308" s="19" t="str">
        <f>if(isna(if(vlookup(A308,'Input - Config'!$A$3:$D$1006,4,0)="Yes","Subsea",if(D308&gt;'Input - Config'!$H$10,"HVDC","HVAC"))),"",if(vlookup(A308,'Input - Config'!$A$3:$D$1006,4,0)="Yes","Subsea",if(D308&gt;'Input - Config'!$H$10,"HVDC","HVAC")))</f>
        <v>HVDC</v>
      </c>
      <c r="F308" s="19">
        <f>iferror((hlookup(E308,'Input - Config'!$H$2:$J$7,2,0)*D308)+(hlookup(E308,'Input - Config'!$H$2:$J$7,3,0)*2),"")</f>
        <v>931246</v>
      </c>
      <c r="G308" s="19">
        <f>if(isna(hlookup(E308,'Input - Config'!$H$2:$J$7,6,0)*'Input - Config'!$H$9%*F308+F308),"",hlookup(E308,'Input - Config'!$H$2:$J$7,6,0)*'Input - Config'!$H$9%*F308+F308)</f>
        <v>2234990.4</v>
      </c>
      <c r="H308" s="19">
        <f>if(isna(ROUND((hlookup(E308,'Input - Config'!$H$2:$J$7,4,0)/10000*D308)+(hlookup(E308,'Input - Config'!$H$2:$J$7,5,0)/100),3)),"",ROUND((hlookup(E308,'Input - Config'!$H$2:$J$7,4,0)/10000*D308)+(hlookup(E308,'Input - Config'!$H$2:$J$7,5,0)/100),3))</f>
        <v>0.106</v>
      </c>
    </row>
    <row r="309">
      <c r="A309" s="53" t="str">
        <f>'Input - Config'!A310</f>
        <v>TRNCODXXUGAXX</v>
      </c>
      <c r="B309" s="19" t="str">
        <f>if(isna(vlookup(A309,'Input - Config'!$A$3:$C$1006,2,0)),"",vlookup(A309,'Input - Config'!$A$3:$C$1006,2,0))</f>
        <v>COD</v>
      </c>
      <c r="C309" s="19" t="str">
        <f>if(isna(vlookup(A309,'Input - Config'!$A$3:$C$1006,3,0)),"",vlookup(A309,'Input - Config'!$A$3:$C$1006,3,0))</f>
        <v>UGA</v>
      </c>
      <c r="D309" s="42">
        <f>if(isna(ROUND(ACOS(COS(RADIANS(90-VLOOKUP(B309,'Input - Center points'!$A$2:$F$996,5,0)))*COS(RADIANS(90-VLOOKUP(C309,'Input - Center points'!$A$2:$F$996,5,0)))+SIN(RADIANS(90-VLOOKUP(B309,'Input - Center points'!$A$2:$F$996,5,0)))*SIN(RADIANS(90-VLOOKUP(C309,'Input - Center points'!$A$2:$F$996,5,0)))*COS(RADIANS(VLOOKUP(B309,'Input - Center points'!$A$2:$F$996,6,0)-VLOOKUP(C309,'Input - Center points'!$A$2:$F$996,6,0))))*6371,0)),"",ROUND(ACOS(COS(RADIANS(90-VLOOKUP(B309,'Input - Center points'!$A$2:$F$996,5,0)))*COS(RADIANS(90-VLOOKUP(C309,'Input - Center points'!$A$2:$F$996,5,0)))+SIN(RADIANS(90-VLOOKUP(B309,'Input - Center points'!$A$2:$F$996,5,0)))*SIN(RADIANS(90-VLOOKUP(C309,'Input - Center points'!$A$2:$F$996,5,0)))*COS(RADIANS(VLOOKUP(B309,'Input - Center points'!$A$2:$F$996,6,0)-VLOOKUP(C309,'Input - Center points'!$A$2:$F$996,6,0))))*6371,0))</f>
        <v>1986</v>
      </c>
      <c r="E309" s="19" t="str">
        <f>if(isna(if(vlookup(A309,'Input - Config'!$A$3:$D$1006,4,0)="Yes","Subsea",if(D309&gt;'Input - Config'!$H$10,"HVDC","HVAC"))),"",if(vlookup(A309,'Input - Config'!$A$3:$D$1006,4,0)="Yes","Subsea",if(D309&gt;'Input - Config'!$H$10,"HVDC","HVAC")))</f>
        <v>HVDC</v>
      </c>
      <c r="F309" s="19">
        <f>iferror((hlookup(E309,'Input - Config'!$H$2:$J$7,2,0)*D309)+(hlookup(E309,'Input - Config'!$H$2:$J$7,3,0)*2),"")</f>
        <v>769779.8</v>
      </c>
      <c r="G309" s="19">
        <f>if(isna(hlookup(E309,'Input - Config'!$H$2:$J$7,6,0)*'Input - Config'!$H$9%*F309+F309),"",hlookup(E309,'Input - Config'!$H$2:$J$7,6,0)*'Input - Config'!$H$9%*F309+F309)</f>
        <v>1847471.52</v>
      </c>
      <c r="H309" s="19">
        <f>if(isna(ROUND((hlookup(E309,'Input - Config'!$H$2:$J$7,4,0)/10000*D309)+(hlookup(E309,'Input - Config'!$H$2:$J$7,5,0)/100),3)),"",ROUND((hlookup(E309,'Input - Config'!$H$2:$J$7,4,0)/10000*D309)+(hlookup(E309,'Input - Config'!$H$2:$J$7,5,0)/100),3))</f>
        <v>0.083</v>
      </c>
    </row>
    <row r="310">
      <c r="A310" s="53" t="str">
        <f>'Input - Config'!A311</f>
        <v>TRNCODXXZMBXX</v>
      </c>
      <c r="B310" s="19" t="str">
        <f>if(isna(vlookup(A310,'Input - Config'!$A$3:$C$1006,2,0)),"",vlookup(A310,'Input - Config'!$A$3:$C$1006,2,0))</f>
        <v>COD</v>
      </c>
      <c r="C310" s="19" t="str">
        <f>if(isna(vlookup(A310,'Input - Config'!$A$3:$C$1006,3,0)),"",vlookup(A310,'Input - Config'!$A$3:$C$1006,3,0))</f>
        <v>ZMB</v>
      </c>
      <c r="D310" s="42">
        <f>if(isna(ROUND(ACOS(COS(RADIANS(90-VLOOKUP(B310,'Input - Center points'!$A$2:$F$996,5,0)))*COS(RADIANS(90-VLOOKUP(C310,'Input - Center points'!$A$2:$F$996,5,0)))+SIN(RADIANS(90-VLOOKUP(B310,'Input - Center points'!$A$2:$F$996,5,0)))*SIN(RADIANS(90-VLOOKUP(C310,'Input - Center points'!$A$2:$F$996,5,0)))*COS(RADIANS(VLOOKUP(B310,'Input - Center points'!$A$2:$F$996,6,0)-VLOOKUP(C310,'Input - Center points'!$A$2:$F$996,6,0))))*6371,0)),"",ROUND(ACOS(COS(RADIANS(90-VLOOKUP(B310,'Input - Center points'!$A$2:$F$996,5,0)))*COS(RADIANS(90-VLOOKUP(C310,'Input - Center points'!$A$2:$F$996,5,0)))+SIN(RADIANS(90-VLOOKUP(B310,'Input - Center points'!$A$2:$F$996,5,0)))*SIN(RADIANS(90-VLOOKUP(C310,'Input - Center points'!$A$2:$F$996,5,0)))*COS(RADIANS(VLOOKUP(B310,'Input - Center points'!$A$2:$F$996,6,0)-VLOOKUP(C310,'Input - Center points'!$A$2:$F$996,6,0))))*6371,0))</f>
        <v>1879</v>
      </c>
      <c r="E310" s="19" t="str">
        <f>if(isna(if(vlookup(A310,'Input - Config'!$A$3:$D$1006,4,0)="Yes","Subsea",if(D310&gt;'Input - Config'!$H$10,"HVDC","HVAC"))),"",if(vlookup(A310,'Input - Config'!$A$3:$D$1006,4,0)="Yes","Subsea",if(D310&gt;'Input - Config'!$H$10,"HVDC","HVAC")))</f>
        <v>HVDC</v>
      </c>
      <c r="F310" s="19">
        <f>iferror((hlookup(E310,'Input - Config'!$H$2:$J$7,2,0)*D310)+(hlookup(E310,'Input - Config'!$H$2:$J$7,3,0)*2),"")</f>
        <v>744335.2</v>
      </c>
      <c r="G310" s="19">
        <f>if(isna(hlookup(E310,'Input - Config'!$H$2:$J$7,6,0)*'Input - Config'!$H$9%*F310+F310),"",hlookup(E310,'Input - Config'!$H$2:$J$7,6,0)*'Input - Config'!$H$9%*F310+F310)</f>
        <v>1786404.48</v>
      </c>
      <c r="H310" s="19">
        <f>if(isna(ROUND((hlookup(E310,'Input - Config'!$H$2:$J$7,4,0)/10000*D310)+(hlookup(E310,'Input - Config'!$H$2:$J$7,5,0)/100),3)),"",ROUND((hlookup(E310,'Input - Config'!$H$2:$J$7,4,0)/10000*D310)+(hlookup(E310,'Input - Config'!$H$2:$J$7,5,0)/100),3))</f>
        <v>0.079</v>
      </c>
    </row>
    <row r="311">
      <c r="A311" s="53" t="str">
        <f>'Input - Config'!A312</f>
        <v>TRNCOGXXGABXX</v>
      </c>
      <c r="B311" s="19" t="str">
        <f>if(isna(vlookup(A311,'Input - Config'!$A$3:$C$1006,2,0)),"",vlookup(A311,'Input - Config'!$A$3:$C$1006,2,0))</f>
        <v>COG</v>
      </c>
      <c r="C311" s="19" t="str">
        <f>if(isna(vlookup(A311,'Input - Config'!$A$3:$C$1006,3,0)),"",vlookup(A311,'Input - Config'!$A$3:$C$1006,3,0))</f>
        <v>GAB</v>
      </c>
      <c r="D311" s="42">
        <f>if(isna(ROUND(ACOS(COS(RADIANS(90-VLOOKUP(B311,'Input - Center points'!$A$2:$F$996,5,0)))*COS(RADIANS(90-VLOOKUP(C311,'Input - Center points'!$A$2:$F$996,5,0)))+SIN(RADIANS(90-VLOOKUP(B311,'Input - Center points'!$A$2:$F$996,5,0)))*SIN(RADIANS(90-VLOOKUP(C311,'Input - Center points'!$A$2:$F$996,5,0)))*COS(RADIANS(VLOOKUP(B311,'Input - Center points'!$A$2:$F$996,6,0)-VLOOKUP(C311,'Input - Center points'!$A$2:$F$996,6,0))))*6371,0)),"",ROUND(ACOS(COS(RADIANS(90-VLOOKUP(B311,'Input - Center points'!$A$2:$F$996,5,0)))*COS(RADIANS(90-VLOOKUP(C311,'Input - Center points'!$A$2:$F$996,5,0)))+SIN(RADIANS(90-VLOOKUP(B311,'Input - Center points'!$A$2:$F$996,5,0)))*SIN(RADIANS(90-VLOOKUP(C311,'Input - Center points'!$A$2:$F$996,5,0)))*COS(RADIANS(VLOOKUP(B311,'Input - Center points'!$A$2:$F$996,6,0)-VLOOKUP(C311,'Input - Center points'!$A$2:$F$996,6,0))))*6371,0))</f>
        <v>828</v>
      </c>
      <c r="E311" s="19" t="str">
        <f>if(isna(if(vlookup(A311,'Input - Config'!$A$3:$D$1006,4,0)="Yes","Subsea",if(D311&gt;'Input - Config'!$H$10,"HVDC","HVAC"))),"",if(vlookup(A311,'Input - Config'!$A$3:$D$1006,4,0)="Yes","Subsea",if(D311&gt;'Input - Config'!$H$10,"HVDC","HVAC")))</f>
        <v>HVDC</v>
      </c>
      <c r="F311" s="19">
        <f>iferror((hlookup(E311,'Input - Config'!$H$2:$J$7,2,0)*D311)+(hlookup(E311,'Input - Config'!$H$2:$J$7,3,0)*2),"")</f>
        <v>494407.4</v>
      </c>
      <c r="G311" s="19">
        <f>if(isna(hlookup(E311,'Input - Config'!$H$2:$J$7,6,0)*'Input - Config'!$H$9%*F311+F311),"",hlookup(E311,'Input - Config'!$H$2:$J$7,6,0)*'Input - Config'!$H$9%*F311+F311)</f>
        <v>1186577.76</v>
      </c>
      <c r="H311" s="19">
        <f>if(isna(ROUND((hlookup(E311,'Input - Config'!$H$2:$J$7,4,0)/10000*D311)+(hlookup(E311,'Input - Config'!$H$2:$J$7,5,0)/100),3)),"",ROUND((hlookup(E311,'Input - Config'!$H$2:$J$7,4,0)/10000*D311)+(hlookup(E311,'Input - Config'!$H$2:$J$7,5,0)/100),3))</f>
        <v>0.042</v>
      </c>
    </row>
    <row r="312">
      <c r="A312" s="53" t="str">
        <f>'Input - Config'!A313</f>
        <v>TRNCOLXXECUXX</v>
      </c>
      <c r="B312" s="19" t="str">
        <f>if(isna(vlookup(A312,'Input - Config'!$A$3:$C$1006,2,0)),"",vlookup(A312,'Input - Config'!$A$3:$C$1006,2,0))</f>
        <v>COL</v>
      </c>
      <c r="C312" s="19" t="str">
        <f>if(isna(vlookup(A312,'Input - Config'!$A$3:$C$1006,3,0)),"",vlookup(A312,'Input - Config'!$A$3:$C$1006,3,0))</f>
        <v>ECU</v>
      </c>
      <c r="D312" s="42">
        <f>if(isna(ROUND(ACOS(COS(RADIANS(90-VLOOKUP(B312,'Input - Center points'!$A$2:$F$996,5,0)))*COS(RADIANS(90-VLOOKUP(C312,'Input - Center points'!$A$2:$F$996,5,0)))+SIN(RADIANS(90-VLOOKUP(B312,'Input - Center points'!$A$2:$F$996,5,0)))*SIN(RADIANS(90-VLOOKUP(C312,'Input - Center points'!$A$2:$F$996,5,0)))*COS(RADIANS(VLOOKUP(B312,'Input - Center points'!$A$2:$F$996,6,0)-VLOOKUP(C312,'Input - Center points'!$A$2:$F$996,6,0))))*6371,0)),"",ROUND(ACOS(COS(RADIANS(90-VLOOKUP(B312,'Input - Center points'!$A$2:$F$996,5,0)))*COS(RADIANS(90-VLOOKUP(C312,'Input - Center points'!$A$2:$F$996,5,0)))+SIN(RADIANS(90-VLOOKUP(B312,'Input - Center points'!$A$2:$F$996,5,0)))*SIN(RADIANS(90-VLOOKUP(C312,'Input - Center points'!$A$2:$F$996,5,0)))*COS(RADIANS(VLOOKUP(B312,'Input - Center points'!$A$2:$F$996,6,0)-VLOOKUP(C312,'Input - Center points'!$A$2:$F$996,6,0))))*6371,0))</f>
        <v>1003</v>
      </c>
      <c r="E312" s="19" t="str">
        <f>if(isna(if(vlookup(A312,'Input - Config'!$A$3:$D$1006,4,0)="Yes","Subsea",if(D312&gt;'Input - Config'!$H$10,"HVDC","HVAC"))),"",if(vlookup(A312,'Input - Config'!$A$3:$D$1006,4,0)="Yes","Subsea",if(D312&gt;'Input - Config'!$H$10,"HVDC","HVAC")))</f>
        <v>HVDC</v>
      </c>
      <c r="F312" s="19">
        <f>iferror((hlookup(E312,'Input - Config'!$H$2:$J$7,2,0)*D312)+(hlookup(E312,'Input - Config'!$H$2:$J$7,3,0)*2),"")</f>
        <v>536022.4</v>
      </c>
      <c r="G312" s="19">
        <f>if(isna(hlookup(E312,'Input - Config'!$H$2:$J$7,6,0)*'Input - Config'!$H$9%*F312+F312),"",hlookup(E312,'Input - Config'!$H$2:$J$7,6,0)*'Input - Config'!$H$9%*F312+F312)</f>
        <v>1286453.76</v>
      </c>
      <c r="H312" s="19">
        <f>if(isna(ROUND((hlookup(E312,'Input - Config'!$H$2:$J$7,4,0)/10000*D312)+(hlookup(E312,'Input - Config'!$H$2:$J$7,5,0)/100),3)),"",ROUND((hlookup(E312,'Input - Config'!$H$2:$J$7,4,0)/10000*D312)+(hlookup(E312,'Input - Config'!$H$2:$J$7,5,0)/100),3))</f>
        <v>0.048</v>
      </c>
    </row>
    <row r="313">
      <c r="A313" s="53" t="str">
        <f>'Input - Config'!A314</f>
        <v>TRNCOLXXPANXX</v>
      </c>
      <c r="B313" s="19" t="str">
        <f>if(isna(vlookup(A313,'Input - Config'!$A$3:$C$1006,2,0)),"",vlookup(A313,'Input - Config'!$A$3:$C$1006,2,0))</f>
        <v>COL</v>
      </c>
      <c r="C313" s="19" t="str">
        <f>if(isna(vlookup(A313,'Input - Config'!$A$3:$C$1006,3,0)),"",vlookup(A313,'Input - Config'!$A$3:$C$1006,3,0))</f>
        <v>PAN</v>
      </c>
      <c r="D313" s="42">
        <f>if(isna(ROUND(ACOS(COS(RADIANS(90-VLOOKUP(B313,'Input - Center points'!$A$2:$F$996,5,0)))*COS(RADIANS(90-VLOOKUP(C313,'Input - Center points'!$A$2:$F$996,5,0)))+SIN(RADIANS(90-VLOOKUP(B313,'Input - Center points'!$A$2:$F$996,5,0)))*SIN(RADIANS(90-VLOOKUP(C313,'Input - Center points'!$A$2:$F$996,5,0)))*COS(RADIANS(VLOOKUP(B313,'Input - Center points'!$A$2:$F$996,6,0)-VLOOKUP(C313,'Input - Center points'!$A$2:$F$996,6,0))))*6371,0)),"",ROUND(ACOS(COS(RADIANS(90-VLOOKUP(B313,'Input - Center points'!$A$2:$F$996,5,0)))*COS(RADIANS(90-VLOOKUP(C313,'Input - Center points'!$A$2:$F$996,5,0)))+SIN(RADIANS(90-VLOOKUP(B313,'Input - Center points'!$A$2:$F$996,5,0)))*SIN(RADIANS(90-VLOOKUP(C313,'Input - Center points'!$A$2:$F$996,5,0)))*COS(RADIANS(VLOOKUP(B313,'Input - Center points'!$A$2:$F$996,6,0)-VLOOKUP(C313,'Input - Center points'!$A$2:$F$996,6,0))))*6371,0))</f>
        <v>766</v>
      </c>
      <c r="E313" s="19" t="str">
        <f>if(isna(if(vlookup(A313,'Input - Config'!$A$3:$D$1006,4,0)="Yes","Subsea",if(D313&gt;'Input - Config'!$H$10,"HVDC","HVAC"))),"",if(vlookup(A313,'Input - Config'!$A$3:$D$1006,4,0)="Yes","Subsea",if(D313&gt;'Input - Config'!$H$10,"HVDC","HVAC")))</f>
        <v>HVDC</v>
      </c>
      <c r="F313" s="19">
        <f>iferror((hlookup(E313,'Input - Config'!$H$2:$J$7,2,0)*D313)+(hlookup(E313,'Input - Config'!$H$2:$J$7,3,0)*2),"")</f>
        <v>479663.8</v>
      </c>
      <c r="G313" s="19">
        <f>if(isna(hlookup(E313,'Input - Config'!$H$2:$J$7,6,0)*'Input - Config'!$H$9%*F313+F313),"",hlookup(E313,'Input - Config'!$H$2:$J$7,6,0)*'Input - Config'!$H$9%*F313+F313)</f>
        <v>1151193.12</v>
      </c>
      <c r="H313" s="19">
        <f>if(isna(ROUND((hlookup(E313,'Input - Config'!$H$2:$J$7,4,0)/10000*D313)+(hlookup(E313,'Input - Config'!$H$2:$J$7,5,0)/100),3)),"",ROUND((hlookup(E313,'Input - Config'!$H$2:$J$7,4,0)/10000*D313)+(hlookup(E313,'Input - Config'!$H$2:$J$7,5,0)/100),3))</f>
        <v>0.04</v>
      </c>
    </row>
    <row r="314">
      <c r="A314" s="53" t="str">
        <f>'Input - Config'!A315</f>
        <v>TRNCOLXXPERXX</v>
      </c>
      <c r="B314" s="19" t="str">
        <f>if(isna(vlookup(A314,'Input - Config'!$A$3:$C$1006,2,0)),"",vlookup(A314,'Input - Config'!$A$3:$C$1006,2,0))</f>
        <v>COL</v>
      </c>
      <c r="C314" s="19" t="str">
        <f>if(isna(vlookup(A314,'Input - Config'!$A$3:$C$1006,3,0)),"",vlookup(A314,'Input - Config'!$A$3:$C$1006,3,0))</f>
        <v>PER</v>
      </c>
      <c r="D314" s="42">
        <f>if(isna(ROUND(ACOS(COS(RADIANS(90-VLOOKUP(B314,'Input - Center points'!$A$2:$F$996,5,0)))*COS(RADIANS(90-VLOOKUP(C314,'Input - Center points'!$A$2:$F$996,5,0)))+SIN(RADIANS(90-VLOOKUP(B314,'Input - Center points'!$A$2:$F$996,5,0)))*SIN(RADIANS(90-VLOOKUP(C314,'Input - Center points'!$A$2:$F$996,5,0)))*COS(RADIANS(VLOOKUP(B314,'Input - Center points'!$A$2:$F$996,6,0)-VLOOKUP(C314,'Input - Center points'!$A$2:$F$996,6,0))))*6371,0)),"",ROUND(ACOS(COS(RADIANS(90-VLOOKUP(B314,'Input - Center points'!$A$2:$F$996,5,0)))*COS(RADIANS(90-VLOOKUP(C314,'Input - Center points'!$A$2:$F$996,5,0)))+SIN(RADIANS(90-VLOOKUP(B314,'Input - Center points'!$A$2:$F$996,5,0)))*SIN(RADIANS(90-VLOOKUP(C314,'Input - Center points'!$A$2:$F$996,5,0)))*COS(RADIANS(VLOOKUP(B314,'Input - Center points'!$A$2:$F$996,6,0)-VLOOKUP(C314,'Input - Center points'!$A$2:$F$996,6,0))))*6371,0))</f>
        <v>1893</v>
      </c>
      <c r="E314" s="19" t="str">
        <f>if(isna(if(vlookup(A314,'Input - Config'!$A$3:$D$1006,4,0)="Yes","Subsea",if(D314&gt;'Input - Config'!$H$10,"HVDC","HVAC"))),"",if(vlookup(A314,'Input - Config'!$A$3:$D$1006,4,0)="Yes","Subsea",if(D314&gt;'Input - Config'!$H$10,"HVDC","HVAC")))</f>
        <v>HVDC</v>
      </c>
      <c r="F314" s="19">
        <f>iferror((hlookup(E314,'Input - Config'!$H$2:$J$7,2,0)*D314)+(hlookup(E314,'Input - Config'!$H$2:$J$7,3,0)*2),"")</f>
        <v>747664.4</v>
      </c>
      <c r="G314" s="19">
        <f>if(isna(hlookup(E314,'Input - Config'!$H$2:$J$7,6,0)*'Input - Config'!$H$9%*F314+F314),"",hlookup(E314,'Input - Config'!$H$2:$J$7,6,0)*'Input - Config'!$H$9%*F314+F314)</f>
        <v>1794394.56</v>
      </c>
      <c r="H314" s="19">
        <f>if(isna(ROUND((hlookup(E314,'Input - Config'!$H$2:$J$7,4,0)/10000*D314)+(hlookup(E314,'Input - Config'!$H$2:$J$7,5,0)/100),3)),"",ROUND((hlookup(E314,'Input - Config'!$H$2:$J$7,4,0)/10000*D314)+(hlookup(E314,'Input - Config'!$H$2:$J$7,5,0)/100),3))</f>
        <v>0.079</v>
      </c>
    </row>
    <row r="315">
      <c r="A315" s="53" t="str">
        <f>'Input - Config'!A316</f>
        <v>TRNCOLXXVENXX</v>
      </c>
      <c r="B315" s="19" t="str">
        <f>if(isna(vlookup(A315,'Input - Config'!$A$3:$C$1006,2,0)),"",vlookup(A315,'Input - Config'!$A$3:$C$1006,2,0))</f>
        <v>COL</v>
      </c>
      <c r="C315" s="19" t="str">
        <f>if(isna(vlookup(A315,'Input - Config'!$A$3:$C$1006,3,0)),"",vlookup(A315,'Input - Config'!$A$3:$C$1006,3,0))</f>
        <v>VEN</v>
      </c>
      <c r="D315" s="42">
        <f>if(isna(ROUND(ACOS(COS(RADIANS(90-VLOOKUP(B315,'Input - Center points'!$A$2:$F$996,5,0)))*COS(RADIANS(90-VLOOKUP(C315,'Input - Center points'!$A$2:$F$996,5,0)))+SIN(RADIANS(90-VLOOKUP(B315,'Input - Center points'!$A$2:$F$996,5,0)))*SIN(RADIANS(90-VLOOKUP(C315,'Input - Center points'!$A$2:$F$996,5,0)))*COS(RADIANS(VLOOKUP(B315,'Input - Center points'!$A$2:$F$996,6,0)-VLOOKUP(C315,'Input - Center points'!$A$2:$F$996,6,0))))*6371,0)),"",ROUND(ACOS(COS(RADIANS(90-VLOOKUP(B315,'Input - Center points'!$A$2:$F$996,5,0)))*COS(RADIANS(90-VLOOKUP(C315,'Input - Center points'!$A$2:$F$996,5,0)))+SIN(RADIANS(90-VLOOKUP(B315,'Input - Center points'!$A$2:$F$996,5,0)))*SIN(RADIANS(90-VLOOKUP(C315,'Input - Center points'!$A$2:$F$996,5,0)))*COS(RADIANS(VLOOKUP(B315,'Input - Center points'!$A$2:$F$996,6,0)-VLOOKUP(C315,'Input - Center points'!$A$2:$F$996,6,0))))*6371,0))</f>
        <v>1017</v>
      </c>
      <c r="E315" s="19" t="str">
        <f>if(isna(if(vlookup(A315,'Input - Config'!$A$3:$D$1006,4,0)="Yes","Subsea",if(D315&gt;'Input - Config'!$H$10,"HVDC","HVAC"))),"",if(vlookup(A315,'Input - Config'!$A$3:$D$1006,4,0)="Yes","Subsea",if(D315&gt;'Input - Config'!$H$10,"HVDC","HVAC")))</f>
        <v>HVDC</v>
      </c>
      <c r="F315" s="19">
        <f>iferror((hlookup(E315,'Input - Config'!$H$2:$J$7,2,0)*D315)+(hlookup(E315,'Input - Config'!$H$2:$J$7,3,0)*2),"")</f>
        <v>539351.6</v>
      </c>
      <c r="G315" s="19">
        <f>if(isna(hlookup(E315,'Input - Config'!$H$2:$J$7,6,0)*'Input - Config'!$H$9%*F315+F315),"",hlookup(E315,'Input - Config'!$H$2:$J$7,6,0)*'Input - Config'!$H$9%*F315+F315)</f>
        <v>1294443.84</v>
      </c>
      <c r="H315" s="19">
        <f>if(isna(ROUND((hlookup(E315,'Input - Config'!$H$2:$J$7,4,0)/10000*D315)+(hlookup(E315,'Input - Config'!$H$2:$J$7,5,0)/100),3)),"",ROUND((hlookup(E315,'Input - Config'!$H$2:$J$7,4,0)/10000*D315)+(hlookup(E315,'Input - Config'!$H$2:$J$7,5,0)/100),3))</f>
        <v>0.049</v>
      </c>
    </row>
    <row r="316">
      <c r="A316" s="53" t="str">
        <f>'Input - Config'!A317</f>
        <v>TRNCRIXXNICXX</v>
      </c>
      <c r="B316" s="19" t="str">
        <f>if(isna(vlookup(A316,'Input - Config'!$A$3:$C$1006,2,0)),"",vlookup(A316,'Input - Config'!$A$3:$C$1006,2,0))</f>
        <v>CRI</v>
      </c>
      <c r="C316" s="19" t="str">
        <f>if(isna(vlookup(A316,'Input - Config'!$A$3:$C$1006,3,0)),"",vlookup(A316,'Input - Config'!$A$3:$C$1006,3,0))</f>
        <v>NIC</v>
      </c>
      <c r="D316" s="42">
        <f>if(isna(ROUND(ACOS(COS(RADIANS(90-VLOOKUP(B316,'Input - Center points'!$A$2:$F$996,5,0)))*COS(RADIANS(90-VLOOKUP(C316,'Input - Center points'!$A$2:$F$996,5,0)))+SIN(RADIANS(90-VLOOKUP(B316,'Input - Center points'!$A$2:$F$996,5,0)))*SIN(RADIANS(90-VLOOKUP(C316,'Input - Center points'!$A$2:$F$996,5,0)))*COS(RADIANS(VLOOKUP(B316,'Input - Center points'!$A$2:$F$996,6,0)-VLOOKUP(C316,'Input - Center points'!$A$2:$F$996,6,0))))*6371,0)),"",ROUND(ACOS(COS(RADIANS(90-VLOOKUP(B316,'Input - Center points'!$A$2:$F$996,5,0)))*COS(RADIANS(90-VLOOKUP(C316,'Input - Center points'!$A$2:$F$996,5,0)))+SIN(RADIANS(90-VLOOKUP(B316,'Input - Center points'!$A$2:$F$996,5,0)))*SIN(RADIANS(90-VLOOKUP(C316,'Input - Center points'!$A$2:$F$996,5,0)))*COS(RADIANS(VLOOKUP(B316,'Input - Center points'!$A$2:$F$996,6,0)-VLOOKUP(C316,'Input - Center points'!$A$2:$F$996,6,0))))*6371,0))</f>
        <v>344</v>
      </c>
      <c r="E316" s="19" t="str">
        <f>if(isna(if(vlookup(A316,'Input - Config'!$A$3:$D$1006,4,0)="Yes","Subsea",if(D316&gt;'Input - Config'!$H$10,"HVDC","HVAC"))),"",if(vlookup(A316,'Input - Config'!$A$3:$D$1006,4,0)="Yes","Subsea",if(D316&gt;'Input - Config'!$H$10,"HVDC","HVAC")))</f>
        <v>HVAC</v>
      </c>
      <c r="F316" s="19">
        <f>iferror((hlookup(E316,'Input - Config'!$H$2:$J$7,2,0)*D316)+(hlookup(E316,'Input - Config'!$H$2:$J$7,3,0)*2),"")</f>
        <v>363513.2</v>
      </c>
      <c r="G316" s="19">
        <f>if(isna(hlookup(E316,'Input - Config'!$H$2:$J$7,6,0)*'Input - Config'!$H$9%*F316+F316),"",hlookup(E316,'Input - Config'!$H$2:$J$7,6,0)*'Input - Config'!$H$9%*F316+F316)</f>
        <v>872431.68</v>
      </c>
      <c r="H316" s="19">
        <f>if(isna(ROUND((hlookup(E316,'Input - Config'!$H$2:$J$7,4,0)/10000*D316)+(hlookup(E316,'Input - Config'!$H$2:$J$7,5,0)/100),3)),"",ROUND((hlookup(E316,'Input - Config'!$H$2:$J$7,4,0)/10000*D316)+(hlookup(E316,'Input - Config'!$H$2:$J$7,5,0)/100),3))</f>
        <v>0.023</v>
      </c>
    </row>
    <row r="317">
      <c r="A317" s="53" t="str">
        <f>'Input - Config'!A318</f>
        <v>TRNCRIXXPANXX</v>
      </c>
      <c r="B317" s="19" t="str">
        <f>if(isna(vlookup(A317,'Input - Config'!$A$3:$C$1006,2,0)),"",vlookup(A317,'Input - Config'!$A$3:$C$1006,2,0))</f>
        <v>CRI</v>
      </c>
      <c r="C317" s="19" t="str">
        <f>if(isna(vlookup(A317,'Input - Config'!$A$3:$C$1006,3,0)),"",vlookup(A317,'Input - Config'!$A$3:$C$1006,3,0))</f>
        <v>PAN</v>
      </c>
      <c r="D317" s="42">
        <f>if(isna(ROUND(ACOS(COS(RADIANS(90-VLOOKUP(B317,'Input - Center points'!$A$2:$F$996,5,0)))*COS(RADIANS(90-VLOOKUP(C317,'Input - Center points'!$A$2:$F$996,5,0)))+SIN(RADIANS(90-VLOOKUP(B317,'Input - Center points'!$A$2:$F$996,5,0)))*SIN(RADIANS(90-VLOOKUP(C317,'Input - Center points'!$A$2:$F$996,5,0)))*COS(RADIANS(VLOOKUP(B317,'Input - Center points'!$A$2:$F$996,6,0)-VLOOKUP(C317,'Input - Center points'!$A$2:$F$996,6,0))))*6371,0)),"",ROUND(ACOS(COS(RADIANS(90-VLOOKUP(B317,'Input - Center points'!$A$2:$F$996,5,0)))*COS(RADIANS(90-VLOOKUP(C317,'Input - Center points'!$A$2:$F$996,5,0)))+SIN(RADIANS(90-VLOOKUP(B317,'Input - Center points'!$A$2:$F$996,5,0)))*SIN(RADIANS(90-VLOOKUP(C317,'Input - Center points'!$A$2:$F$996,5,0)))*COS(RADIANS(VLOOKUP(B317,'Input - Center points'!$A$2:$F$996,6,0)-VLOOKUP(C317,'Input - Center points'!$A$2:$F$996,6,0))))*6371,0))</f>
        <v>512</v>
      </c>
      <c r="E317" s="19" t="str">
        <f>if(isna(if(vlookup(A317,'Input - Config'!$A$3:$D$1006,4,0)="Yes","Subsea",if(D317&gt;'Input - Config'!$H$10,"HVDC","HVAC"))),"",if(vlookup(A317,'Input - Config'!$A$3:$D$1006,4,0)="Yes","Subsea",if(D317&gt;'Input - Config'!$H$10,"HVDC","HVAC")))</f>
        <v>HVDC</v>
      </c>
      <c r="F317" s="19">
        <f>iferror((hlookup(E317,'Input - Config'!$H$2:$J$7,2,0)*D317)+(hlookup(E317,'Input - Config'!$H$2:$J$7,3,0)*2),"")</f>
        <v>419262.6</v>
      </c>
      <c r="G317" s="19">
        <f>if(isna(hlookup(E317,'Input - Config'!$H$2:$J$7,6,0)*'Input - Config'!$H$9%*F317+F317),"",hlookup(E317,'Input - Config'!$H$2:$J$7,6,0)*'Input - Config'!$H$9%*F317+F317)</f>
        <v>1006230.24</v>
      </c>
      <c r="H317" s="19">
        <f>if(isna(ROUND((hlookup(E317,'Input - Config'!$H$2:$J$7,4,0)/10000*D317)+(hlookup(E317,'Input - Config'!$H$2:$J$7,5,0)/100),3)),"",ROUND((hlookup(E317,'Input - Config'!$H$2:$J$7,4,0)/10000*D317)+(hlookup(E317,'Input - Config'!$H$2:$J$7,5,0)/100),3))</f>
        <v>0.031</v>
      </c>
    </row>
    <row r="318">
      <c r="A318" s="53" t="str">
        <f>'Input - Config'!A319</f>
        <v>TRNCYPXXEGYXX</v>
      </c>
      <c r="B318" s="19" t="str">
        <f>if(isna(vlookup(A318,'Input - Config'!$A$3:$C$1006,2,0)),"",vlookup(A318,'Input - Config'!$A$3:$C$1006,2,0))</f>
        <v>CYP</v>
      </c>
      <c r="C318" s="19" t="str">
        <f>if(isna(vlookup(A318,'Input - Config'!$A$3:$C$1006,3,0)),"",vlookup(A318,'Input - Config'!$A$3:$C$1006,3,0))</f>
        <v>EGY</v>
      </c>
      <c r="D318" s="42">
        <f>if(isna(ROUND(ACOS(COS(RADIANS(90-VLOOKUP(B318,'Input - Center points'!$A$2:$F$996,5,0)))*COS(RADIANS(90-VLOOKUP(C318,'Input - Center points'!$A$2:$F$996,5,0)))+SIN(RADIANS(90-VLOOKUP(B318,'Input - Center points'!$A$2:$F$996,5,0)))*SIN(RADIANS(90-VLOOKUP(C318,'Input - Center points'!$A$2:$F$996,5,0)))*COS(RADIANS(VLOOKUP(B318,'Input - Center points'!$A$2:$F$996,6,0)-VLOOKUP(C318,'Input - Center points'!$A$2:$F$996,6,0))))*6371,0)),"",ROUND(ACOS(COS(RADIANS(90-VLOOKUP(B318,'Input - Center points'!$A$2:$F$996,5,0)))*COS(RADIANS(90-VLOOKUP(C318,'Input - Center points'!$A$2:$F$996,5,0)))+SIN(RADIANS(90-VLOOKUP(B318,'Input - Center points'!$A$2:$F$996,5,0)))*SIN(RADIANS(90-VLOOKUP(C318,'Input - Center points'!$A$2:$F$996,5,0)))*COS(RADIANS(VLOOKUP(B318,'Input - Center points'!$A$2:$F$996,6,0)-VLOOKUP(C318,'Input - Center points'!$A$2:$F$996,6,0))))*6371,0))</f>
        <v>604</v>
      </c>
      <c r="E318" s="19" t="str">
        <f>if(isna(if(vlookup(A318,'Input - Config'!$A$3:$D$1006,4,0)="Yes","Subsea",if(D318&gt;'Input - Config'!$H$10,"HVDC","HVAC"))),"",if(vlookup(A318,'Input - Config'!$A$3:$D$1006,4,0)="Yes","Subsea",if(D318&gt;'Input - Config'!$H$10,"HVDC","HVAC")))</f>
        <v>Subsea</v>
      </c>
      <c r="F318" s="19">
        <f>iferror((hlookup(E318,'Input - Config'!$H$2:$J$7,2,0)*D318)+(hlookup(E318,'Input - Config'!$H$2:$J$7,3,0)*2),"")</f>
        <v>475749.4</v>
      </c>
      <c r="G318" s="19">
        <f>if(isna(hlookup(E318,'Input - Config'!$H$2:$J$7,6,0)*'Input - Config'!$H$9%*F318+F318),"",hlookup(E318,'Input - Config'!$H$2:$J$7,6,0)*'Input - Config'!$H$9%*F318+F318)</f>
        <v>1141798.56</v>
      </c>
      <c r="H318" s="19">
        <f>if(isna(ROUND((hlookup(E318,'Input - Config'!$H$2:$J$7,4,0)/10000*D318)+(hlookup(E318,'Input - Config'!$H$2:$J$7,5,0)/100),3)),"",ROUND((hlookup(E318,'Input - Config'!$H$2:$J$7,4,0)/10000*D318)+(hlookup(E318,'Input - Config'!$H$2:$J$7,5,0)/100),3))</f>
        <v>0.034</v>
      </c>
    </row>
    <row r="319">
      <c r="A319" s="53" t="str">
        <f>'Input - Config'!A320</f>
        <v>TRNCYPXXGRCXX</v>
      </c>
      <c r="B319" s="19" t="str">
        <f>if(isna(vlookup(A319,'Input - Config'!$A$3:$C$1006,2,0)),"",vlookup(A319,'Input - Config'!$A$3:$C$1006,2,0))</f>
        <v>CYP</v>
      </c>
      <c r="C319" s="19" t="str">
        <f>if(isna(vlookup(A319,'Input - Config'!$A$3:$C$1006,3,0)),"",vlookup(A319,'Input - Config'!$A$3:$C$1006,3,0))</f>
        <v>GRC</v>
      </c>
      <c r="D319" s="42">
        <f>if(isna(ROUND(ACOS(COS(RADIANS(90-VLOOKUP(B319,'Input - Center points'!$A$2:$F$996,5,0)))*COS(RADIANS(90-VLOOKUP(C319,'Input - Center points'!$A$2:$F$996,5,0)))+SIN(RADIANS(90-VLOOKUP(B319,'Input - Center points'!$A$2:$F$996,5,0)))*SIN(RADIANS(90-VLOOKUP(C319,'Input - Center points'!$A$2:$F$996,5,0)))*COS(RADIANS(VLOOKUP(B319,'Input - Center points'!$A$2:$F$996,6,0)-VLOOKUP(C319,'Input - Center points'!$A$2:$F$996,6,0))))*6371,0)),"",ROUND(ACOS(COS(RADIANS(90-VLOOKUP(B319,'Input - Center points'!$A$2:$F$996,5,0)))*COS(RADIANS(90-VLOOKUP(C319,'Input - Center points'!$A$2:$F$996,5,0)))+SIN(RADIANS(90-VLOOKUP(B319,'Input - Center points'!$A$2:$F$996,5,0)))*SIN(RADIANS(90-VLOOKUP(C319,'Input - Center points'!$A$2:$F$996,5,0)))*COS(RADIANS(VLOOKUP(B319,'Input - Center points'!$A$2:$F$996,6,0)-VLOOKUP(C319,'Input - Center points'!$A$2:$F$996,6,0))))*6371,0))</f>
        <v>915</v>
      </c>
      <c r="E319" s="19" t="str">
        <f>if(isna(if(vlookup(A319,'Input - Config'!$A$3:$D$1006,4,0)="Yes","Subsea",if(D319&gt;'Input - Config'!$H$10,"HVDC","HVAC"))),"",if(vlookup(A319,'Input - Config'!$A$3:$D$1006,4,0)="Yes","Subsea",if(D319&gt;'Input - Config'!$H$10,"HVDC","HVAC")))</f>
        <v>Subsea</v>
      </c>
      <c r="F319" s="19">
        <f>iferror((hlookup(E319,'Input - Config'!$H$2:$J$7,2,0)*D319)+(hlookup(E319,'Input - Config'!$H$2:$J$7,3,0)*2),"")</f>
        <v>567525.5</v>
      </c>
      <c r="G319" s="19">
        <f>if(isna(hlookup(E319,'Input - Config'!$H$2:$J$7,6,0)*'Input - Config'!$H$9%*F319+F319),"",hlookup(E319,'Input - Config'!$H$2:$J$7,6,0)*'Input - Config'!$H$9%*F319+F319)</f>
        <v>1362061.2</v>
      </c>
      <c r="H319" s="19">
        <f>if(isna(ROUND((hlookup(E319,'Input - Config'!$H$2:$J$7,4,0)/10000*D319)+(hlookup(E319,'Input - Config'!$H$2:$J$7,5,0)/100),3)),"",ROUND((hlookup(E319,'Input - Config'!$H$2:$J$7,4,0)/10000*D319)+(hlookup(E319,'Input - Config'!$H$2:$J$7,5,0)/100),3))</f>
        <v>0.045</v>
      </c>
    </row>
    <row r="320">
      <c r="A320" s="53" t="str">
        <f>'Input - Config'!A321</f>
        <v>TRNCYPXXISRXX</v>
      </c>
      <c r="B320" s="19" t="str">
        <f>if(isna(vlookup(A320,'Input - Config'!$A$3:$C$1006,2,0)),"",vlookup(A320,'Input - Config'!$A$3:$C$1006,2,0))</f>
        <v>CYP</v>
      </c>
      <c r="C320" s="19" t="str">
        <f>if(isna(vlookup(A320,'Input - Config'!$A$3:$C$1006,3,0)),"",vlookup(A320,'Input - Config'!$A$3:$C$1006,3,0))</f>
        <v>ISR</v>
      </c>
      <c r="D320" s="42">
        <f>if(isna(ROUND(ACOS(COS(RADIANS(90-VLOOKUP(B320,'Input - Center points'!$A$2:$F$996,5,0)))*COS(RADIANS(90-VLOOKUP(C320,'Input - Center points'!$A$2:$F$996,5,0)))+SIN(RADIANS(90-VLOOKUP(B320,'Input - Center points'!$A$2:$F$996,5,0)))*SIN(RADIANS(90-VLOOKUP(C320,'Input - Center points'!$A$2:$F$996,5,0)))*COS(RADIANS(VLOOKUP(B320,'Input - Center points'!$A$2:$F$996,6,0)-VLOOKUP(C320,'Input - Center points'!$A$2:$F$996,6,0))))*6371,0)),"",ROUND(ACOS(COS(RADIANS(90-VLOOKUP(B320,'Input - Center points'!$A$2:$F$996,5,0)))*COS(RADIANS(90-VLOOKUP(C320,'Input - Center points'!$A$2:$F$996,5,0)))+SIN(RADIANS(90-VLOOKUP(B320,'Input - Center points'!$A$2:$F$996,5,0)))*SIN(RADIANS(90-VLOOKUP(C320,'Input - Center points'!$A$2:$F$996,5,0)))*COS(RADIANS(VLOOKUP(B320,'Input - Center points'!$A$2:$F$996,6,0)-VLOOKUP(C320,'Input - Center points'!$A$2:$F$996,6,0))))*6371,0))</f>
        <v>368</v>
      </c>
      <c r="E320" s="19" t="str">
        <f>if(isna(if(vlookup(A320,'Input - Config'!$A$3:$D$1006,4,0)="Yes","Subsea",if(D320&gt;'Input - Config'!$H$10,"HVDC","HVAC"))),"",if(vlookup(A320,'Input - Config'!$A$3:$D$1006,4,0)="Yes","Subsea",if(D320&gt;'Input - Config'!$H$10,"HVDC","HVAC")))</f>
        <v>Subsea</v>
      </c>
      <c r="F320" s="19">
        <f>iferror((hlookup(E320,'Input - Config'!$H$2:$J$7,2,0)*D320)+(hlookup(E320,'Input - Config'!$H$2:$J$7,3,0)*2),"")</f>
        <v>406105.8</v>
      </c>
      <c r="G320" s="19">
        <f>if(isna(hlookup(E320,'Input - Config'!$H$2:$J$7,6,0)*'Input - Config'!$H$9%*F320+F320),"",hlookup(E320,'Input - Config'!$H$2:$J$7,6,0)*'Input - Config'!$H$9%*F320+F320)</f>
        <v>974653.92</v>
      </c>
      <c r="H320" s="19">
        <f>if(isna(ROUND((hlookup(E320,'Input - Config'!$H$2:$J$7,4,0)/10000*D320)+(hlookup(E320,'Input - Config'!$H$2:$J$7,5,0)/100),3)),"",ROUND((hlookup(E320,'Input - Config'!$H$2:$J$7,4,0)/10000*D320)+(hlookup(E320,'Input - Config'!$H$2:$J$7,5,0)/100),3))</f>
        <v>0.026</v>
      </c>
    </row>
    <row r="321">
      <c r="A321" s="53" t="str">
        <f>'Input - Config'!A322</f>
        <v>TRNCYPXXLBNXX</v>
      </c>
      <c r="B321" s="19" t="str">
        <f>if(isna(vlookup(A321,'Input - Config'!$A$3:$C$1006,2,0)),"",vlookup(A321,'Input - Config'!$A$3:$C$1006,2,0))</f>
        <v>CYP</v>
      </c>
      <c r="C321" s="19" t="str">
        <f>if(isna(vlookup(A321,'Input - Config'!$A$3:$C$1006,3,0)),"",vlookup(A321,'Input - Config'!$A$3:$C$1006,3,0))</f>
        <v>LBN</v>
      </c>
      <c r="D321" s="42">
        <f>if(isna(ROUND(ACOS(COS(RADIANS(90-VLOOKUP(B321,'Input - Center points'!$A$2:$F$996,5,0)))*COS(RADIANS(90-VLOOKUP(C321,'Input - Center points'!$A$2:$F$996,5,0)))+SIN(RADIANS(90-VLOOKUP(B321,'Input - Center points'!$A$2:$F$996,5,0)))*SIN(RADIANS(90-VLOOKUP(C321,'Input - Center points'!$A$2:$F$996,5,0)))*COS(RADIANS(VLOOKUP(B321,'Input - Center points'!$A$2:$F$996,6,0)-VLOOKUP(C321,'Input - Center points'!$A$2:$F$996,6,0))))*6371,0)),"",ROUND(ACOS(COS(RADIANS(90-VLOOKUP(B321,'Input - Center points'!$A$2:$F$996,5,0)))*COS(RADIANS(90-VLOOKUP(C321,'Input - Center points'!$A$2:$F$996,5,0)))+SIN(RADIANS(90-VLOOKUP(B321,'Input - Center points'!$A$2:$F$996,5,0)))*SIN(RADIANS(90-VLOOKUP(C321,'Input - Center points'!$A$2:$F$996,5,0)))*COS(RADIANS(VLOOKUP(B321,'Input - Center points'!$A$2:$F$996,6,0)-VLOOKUP(C321,'Input - Center points'!$A$2:$F$996,6,0))))*6371,0))</f>
        <v>243</v>
      </c>
      <c r="E321" s="19" t="str">
        <f>if(isna(if(vlookup(A321,'Input - Config'!$A$3:$D$1006,4,0)="Yes","Subsea",if(D321&gt;'Input - Config'!$H$10,"HVDC","HVAC"))),"",if(vlookup(A321,'Input - Config'!$A$3:$D$1006,4,0)="Yes","Subsea",if(D321&gt;'Input - Config'!$H$10,"HVDC","HVAC")))</f>
        <v>Subsea</v>
      </c>
      <c r="F321" s="19">
        <f>iferror((hlookup(E321,'Input - Config'!$H$2:$J$7,2,0)*D321)+(hlookup(E321,'Input - Config'!$H$2:$J$7,3,0)*2),"")</f>
        <v>369218.3</v>
      </c>
      <c r="G321" s="19">
        <f>if(isna(hlookup(E321,'Input - Config'!$H$2:$J$7,6,0)*'Input - Config'!$H$9%*F321+F321),"",hlookup(E321,'Input - Config'!$H$2:$J$7,6,0)*'Input - Config'!$H$9%*F321+F321)</f>
        <v>886123.92</v>
      </c>
      <c r="H321" s="19">
        <f>if(isna(ROUND((hlookup(E321,'Input - Config'!$H$2:$J$7,4,0)/10000*D321)+(hlookup(E321,'Input - Config'!$H$2:$J$7,5,0)/100),3)),"",ROUND((hlookup(E321,'Input - Config'!$H$2:$J$7,4,0)/10000*D321)+(hlookup(E321,'Input - Config'!$H$2:$J$7,5,0)/100),3))</f>
        <v>0.022</v>
      </c>
    </row>
    <row r="322">
      <c r="A322" s="53" t="str">
        <f>'Input - Config'!A323</f>
        <v>TRNCYPXXSYRXX</v>
      </c>
      <c r="B322" s="19" t="str">
        <f>if(isna(vlookup(A322,'Input - Config'!$A$3:$C$1006,2,0)),"",vlookup(A322,'Input - Config'!$A$3:$C$1006,2,0))</f>
        <v>CYP</v>
      </c>
      <c r="C322" s="19" t="str">
        <f>if(isna(vlookup(A322,'Input - Config'!$A$3:$C$1006,3,0)),"",vlookup(A322,'Input - Config'!$A$3:$C$1006,3,0))</f>
        <v>SYR</v>
      </c>
      <c r="D322" s="42">
        <f>if(isna(ROUND(ACOS(COS(RADIANS(90-VLOOKUP(B322,'Input - Center points'!$A$2:$F$996,5,0)))*COS(RADIANS(90-VLOOKUP(C322,'Input - Center points'!$A$2:$F$996,5,0)))+SIN(RADIANS(90-VLOOKUP(B322,'Input - Center points'!$A$2:$F$996,5,0)))*SIN(RADIANS(90-VLOOKUP(C322,'Input - Center points'!$A$2:$F$996,5,0)))*COS(RADIANS(VLOOKUP(B322,'Input - Center points'!$A$2:$F$996,6,0)-VLOOKUP(C322,'Input - Center points'!$A$2:$F$996,6,0))))*6371,0)),"",ROUND(ACOS(COS(RADIANS(90-VLOOKUP(B322,'Input - Center points'!$A$2:$F$996,5,0)))*COS(RADIANS(90-VLOOKUP(C322,'Input - Center points'!$A$2:$F$996,5,0)))+SIN(RADIANS(90-VLOOKUP(B322,'Input - Center points'!$A$2:$F$996,5,0)))*SIN(RADIANS(90-VLOOKUP(C322,'Input - Center points'!$A$2:$F$996,5,0)))*COS(RADIANS(VLOOKUP(B322,'Input - Center points'!$A$2:$F$996,6,0)-VLOOKUP(C322,'Input - Center points'!$A$2:$F$996,6,0))))*6371,0))</f>
        <v>326</v>
      </c>
      <c r="E322" s="19" t="str">
        <f>if(isna(if(vlookup(A322,'Input - Config'!$A$3:$D$1006,4,0)="Yes","Subsea",if(D322&gt;'Input - Config'!$H$10,"HVDC","HVAC"))),"",if(vlookup(A322,'Input - Config'!$A$3:$D$1006,4,0)="Yes","Subsea",if(D322&gt;'Input - Config'!$H$10,"HVDC","HVAC")))</f>
        <v>Subsea</v>
      </c>
      <c r="F322" s="19">
        <f>iferror((hlookup(E322,'Input - Config'!$H$2:$J$7,2,0)*D322)+(hlookup(E322,'Input - Config'!$H$2:$J$7,3,0)*2),"")</f>
        <v>393711.6</v>
      </c>
      <c r="G322" s="19">
        <f>if(isna(hlookup(E322,'Input - Config'!$H$2:$J$7,6,0)*'Input - Config'!$H$9%*F322+F322),"",hlookup(E322,'Input - Config'!$H$2:$J$7,6,0)*'Input - Config'!$H$9%*F322+F322)</f>
        <v>944907.84</v>
      </c>
      <c r="H322" s="19">
        <f>if(isna(ROUND((hlookup(E322,'Input - Config'!$H$2:$J$7,4,0)/10000*D322)+(hlookup(E322,'Input - Config'!$H$2:$J$7,5,0)/100),3)),"",ROUND((hlookup(E322,'Input - Config'!$H$2:$J$7,4,0)/10000*D322)+(hlookup(E322,'Input - Config'!$H$2:$J$7,5,0)/100),3))</f>
        <v>0.024</v>
      </c>
    </row>
    <row r="323">
      <c r="A323" s="53" t="str">
        <f>'Input - Config'!A324</f>
        <v>TRNCYPXXTURXX</v>
      </c>
      <c r="B323" s="19" t="str">
        <f>if(isna(vlookup(A323,'Input - Config'!$A$3:$C$1006,2,0)),"",vlookup(A323,'Input - Config'!$A$3:$C$1006,2,0))</f>
        <v>CYP</v>
      </c>
      <c r="C323" s="19" t="str">
        <f>if(isna(vlookup(A323,'Input - Config'!$A$3:$C$1006,3,0)),"",vlookup(A323,'Input - Config'!$A$3:$C$1006,3,0))</f>
        <v>TUR</v>
      </c>
      <c r="D323" s="42">
        <f>if(isna(ROUND(ACOS(COS(RADIANS(90-VLOOKUP(B323,'Input - Center points'!$A$2:$F$996,5,0)))*COS(RADIANS(90-VLOOKUP(C323,'Input - Center points'!$A$2:$F$996,5,0)))+SIN(RADIANS(90-VLOOKUP(B323,'Input - Center points'!$A$2:$F$996,5,0)))*SIN(RADIANS(90-VLOOKUP(C323,'Input - Center points'!$A$2:$F$996,5,0)))*COS(RADIANS(VLOOKUP(B323,'Input - Center points'!$A$2:$F$996,6,0)-VLOOKUP(C323,'Input - Center points'!$A$2:$F$996,6,0))))*6371,0)),"",ROUND(ACOS(COS(RADIANS(90-VLOOKUP(B323,'Input - Center points'!$A$2:$F$996,5,0)))*COS(RADIANS(90-VLOOKUP(C323,'Input - Center points'!$A$2:$F$996,5,0)))+SIN(RADIANS(90-VLOOKUP(B323,'Input - Center points'!$A$2:$F$996,5,0)))*SIN(RADIANS(90-VLOOKUP(C323,'Input - Center points'!$A$2:$F$996,5,0)))*COS(RADIANS(VLOOKUP(B323,'Input - Center points'!$A$2:$F$996,6,0)-VLOOKUP(C323,'Input - Center points'!$A$2:$F$996,6,0))))*6371,0))</f>
        <v>755</v>
      </c>
      <c r="E323" s="19" t="str">
        <f>if(isna(if(vlookup(A323,'Input - Config'!$A$3:$D$1006,4,0)="Yes","Subsea",if(D323&gt;'Input - Config'!$H$10,"HVDC","HVAC"))),"",if(vlookup(A323,'Input - Config'!$A$3:$D$1006,4,0)="Yes","Subsea",if(D323&gt;'Input - Config'!$H$10,"HVDC","HVAC")))</f>
        <v>Subsea</v>
      </c>
      <c r="F323" s="19">
        <f>iferror((hlookup(E323,'Input - Config'!$H$2:$J$7,2,0)*D323)+(hlookup(E323,'Input - Config'!$H$2:$J$7,3,0)*2),"")</f>
        <v>520309.5</v>
      </c>
      <c r="G323" s="19">
        <f>if(isna(hlookup(E323,'Input - Config'!$H$2:$J$7,6,0)*'Input - Config'!$H$9%*F323+F323),"",hlookup(E323,'Input - Config'!$H$2:$J$7,6,0)*'Input - Config'!$H$9%*F323+F323)</f>
        <v>1248742.8</v>
      </c>
      <c r="H323" s="19">
        <f>if(isna(ROUND((hlookup(E323,'Input - Config'!$H$2:$J$7,4,0)/10000*D323)+(hlookup(E323,'Input - Config'!$H$2:$J$7,5,0)/100),3)),"",ROUND((hlookup(E323,'Input - Config'!$H$2:$J$7,4,0)/10000*D323)+(hlookup(E323,'Input - Config'!$H$2:$J$7,5,0)/100),3))</f>
        <v>0.039</v>
      </c>
    </row>
    <row r="324">
      <c r="A324" s="53" t="str">
        <f>'Input - Config'!A325</f>
        <v>TRNCZEXXDEUXX</v>
      </c>
      <c r="B324" s="19" t="str">
        <f>if(isna(vlookup(A324,'Input - Config'!$A$3:$C$1006,2,0)),"",vlookup(A324,'Input - Config'!$A$3:$C$1006,2,0))</f>
        <v>CZE</v>
      </c>
      <c r="C324" s="19" t="str">
        <f>if(isna(vlookup(A324,'Input - Config'!$A$3:$C$1006,3,0)),"",vlookup(A324,'Input - Config'!$A$3:$C$1006,3,0))</f>
        <v>DEU</v>
      </c>
      <c r="D324" s="42">
        <f>if(isna(ROUND(ACOS(COS(RADIANS(90-VLOOKUP(B324,'Input - Center points'!$A$2:$F$996,5,0)))*COS(RADIANS(90-VLOOKUP(C324,'Input - Center points'!$A$2:$F$996,5,0)))+SIN(RADIANS(90-VLOOKUP(B324,'Input - Center points'!$A$2:$F$996,5,0)))*SIN(RADIANS(90-VLOOKUP(C324,'Input - Center points'!$A$2:$F$996,5,0)))*COS(RADIANS(VLOOKUP(B324,'Input - Center points'!$A$2:$F$996,6,0)-VLOOKUP(C324,'Input - Center points'!$A$2:$F$996,6,0))))*6371,0)),"",ROUND(ACOS(COS(RADIANS(90-VLOOKUP(B324,'Input - Center points'!$A$2:$F$996,5,0)))*COS(RADIANS(90-VLOOKUP(C324,'Input - Center points'!$A$2:$F$996,5,0)))+SIN(RADIANS(90-VLOOKUP(B324,'Input - Center points'!$A$2:$F$996,5,0)))*SIN(RADIANS(90-VLOOKUP(C324,'Input - Center points'!$A$2:$F$996,5,0)))*COS(RADIANS(VLOOKUP(B324,'Input - Center points'!$A$2:$F$996,6,0)-VLOOKUP(C324,'Input - Center points'!$A$2:$F$996,6,0))))*6371,0))</f>
        <v>280</v>
      </c>
      <c r="E324" s="19" t="str">
        <f>if(isna(if(vlookup(A324,'Input - Config'!$A$3:$D$1006,4,0)="Yes","Subsea",if(D324&gt;'Input - Config'!$H$10,"HVDC","HVAC"))),"",if(vlookup(A324,'Input - Config'!$A$3:$D$1006,4,0)="Yes","Subsea",if(D324&gt;'Input - Config'!$H$10,"HVDC","HVAC")))</f>
        <v>HVAC</v>
      </c>
      <c r="F324" s="19">
        <f>iferror((hlookup(E324,'Input - Config'!$H$2:$J$7,2,0)*D324)+(hlookup(E324,'Input - Config'!$H$2:$J$7,3,0)*2),"")</f>
        <v>313631.6</v>
      </c>
      <c r="G324" s="19">
        <f>if(isna(hlookup(E324,'Input - Config'!$H$2:$J$7,6,0)*'Input - Config'!$H$9%*F324+F324),"",hlookup(E324,'Input - Config'!$H$2:$J$7,6,0)*'Input - Config'!$H$9%*F324+F324)</f>
        <v>752715.84</v>
      </c>
      <c r="H324" s="19">
        <f>if(isna(ROUND((hlookup(E324,'Input - Config'!$H$2:$J$7,4,0)/10000*D324)+(hlookup(E324,'Input - Config'!$H$2:$J$7,5,0)/100),3)),"",ROUND((hlookup(E324,'Input - Config'!$H$2:$J$7,4,0)/10000*D324)+(hlookup(E324,'Input - Config'!$H$2:$J$7,5,0)/100),3))</f>
        <v>0.019</v>
      </c>
    </row>
    <row r="325">
      <c r="A325" s="53" t="str">
        <f>'Input - Config'!A326</f>
        <v>TRNCZEXXPOLXX</v>
      </c>
      <c r="B325" s="19" t="str">
        <f>if(isna(vlookup(A325,'Input - Config'!$A$3:$C$1006,2,0)),"",vlookup(A325,'Input - Config'!$A$3:$C$1006,2,0))</f>
        <v>CZE</v>
      </c>
      <c r="C325" s="19" t="str">
        <f>if(isna(vlookup(A325,'Input - Config'!$A$3:$C$1006,3,0)),"",vlookup(A325,'Input - Config'!$A$3:$C$1006,3,0))</f>
        <v>POL</v>
      </c>
      <c r="D325" s="42">
        <f>if(isna(ROUND(ACOS(COS(RADIANS(90-VLOOKUP(B325,'Input - Center points'!$A$2:$F$996,5,0)))*COS(RADIANS(90-VLOOKUP(C325,'Input - Center points'!$A$2:$F$996,5,0)))+SIN(RADIANS(90-VLOOKUP(B325,'Input - Center points'!$A$2:$F$996,5,0)))*SIN(RADIANS(90-VLOOKUP(C325,'Input - Center points'!$A$2:$F$996,5,0)))*COS(RADIANS(VLOOKUP(B325,'Input - Center points'!$A$2:$F$996,6,0)-VLOOKUP(C325,'Input - Center points'!$A$2:$F$996,6,0))))*6371,0)),"",ROUND(ACOS(COS(RADIANS(90-VLOOKUP(B325,'Input - Center points'!$A$2:$F$996,5,0)))*COS(RADIANS(90-VLOOKUP(C325,'Input - Center points'!$A$2:$F$996,5,0)))+SIN(RADIANS(90-VLOOKUP(B325,'Input - Center points'!$A$2:$F$996,5,0)))*SIN(RADIANS(90-VLOOKUP(C325,'Input - Center points'!$A$2:$F$996,5,0)))*COS(RADIANS(VLOOKUP(B325,'Input - Center points'!$A$2:$F$996,6,0)-VLOOKUP(C325,'Input - Center points'!$A$2:$F$996,6,0))))*6371,0))</f>
        <v>517</v>
      </c>
      <c r="E325" s="19" t="str">
        <f>if(isna(if(vlookup(A325,'Input - Config'!$A$3:$D$1006,4,0)="Yes","Subsea",if(D325&gt;'Input - Config'!$H$10,"HVDC","HVAC"))),"",if(vlookup(A325,'Input - Config'!$A$3:$D$1006,4,0)="Yes","Subsea",if(D325&gt;'Input - Config'!$H$10,"HVDC","HVAC")))</f>
        <v>HVDC</v>
      </c>
      <c r="F325" s="19">
        <f>iferror((hlookup(E325,'Input - Config'!$H$2:$J$7,2,0)*D325)+(hlookup(E325,'Input - Config'!$H$2:$J$7,3,0)*2),"")</f>
        <v>420451.6</v>
      </c>
      <c r="G325" s="19">
        <f>if(isna(hlookup(E325,'Input - Config'!$H$2:$J$7,6,0)*'Input - Config'!$H$9%*F325+F325),"",hlookup(E325,'Input - Config'!$H$2:$J$7,6,0)*'Input - Config'!$H$9%*F325+F325)</f>
        <v>1009083.84</v>
      </c>
      <c r="H325" s="19">
        <f>if(isna(ROUND((hlookup(E325,'Input - Config'!$H$2:$J$7,4,0)/10000*D325)+(hlookup(E325,'Input - Config'!$H$2:$J$7,5,0)/100),3)),"",ROUND((hlookup(E325,'Input - Config'!$H$2:$J$7,4,0)/10000*D325)+(hlookup(E325,'Input - Config'!$H$2:$J$7,5,0)/100),3))</f>
        <v>0.031</v>
      </c>
    </row>
    <row r="326">
      <c r="A326" s="53" t="str">
        <f>'Input - Config'!A327</f>
        <v>TRNCZEXXSVKXX</v>
      </c>
      <c r="B326" s="19" t="str">
        <f>if(isna(vlookup(A326,'Input - Config'!$A$3:$C$1006,2,0)),"",vlookup(A326,'Input - Config'!$A$3:$C$1006,2,0))</f>
        <v>CZE</v>
      </c>
      <c r="C326" s="19" t="str">
        <f>if(isna(vlookup(A326,'Input - Config'!$A$3:$C$1006,3,0)),"",vlookup(A326,'Input - Config'!$A$3:$C$1006,3,0))</f>
        <v>SVK</v>
      </c>
      <c r="D326" s="42">
        <f>if(isna(ROUND(ACOS(COS(RADIANS(90-VLOOKUP(B326,'Input - Center points'!$A$2:$F$996,5,0)))*COS(RADIANS(90-VLOOKUP(C326,'Input - Center points'!$A$2:$F$996,5,0)))+SIN(RADIANS(90-VLOOKUP(B326,'Input - Center points'!$A$2:$F$996,5,0)))*SIN(RADIANS(90-VLOOKUP(C326,'Input - Center points'!$A$2:$F$996,5,0)))*COS(RADIANS(VLOOKUP(B326,'Input - Center points'!$A$2:$F$996,6,0)-VLOOKUP(C326,'Input - Center points'!$A$2:$F$996,6,0))))*6371,0)),"",ROUND(ACOS(COS(RADIANS(90-VLOOKUP(B326,'Input - Center points'!$A$2:$F$996,5,0)))*COS(RADIANS(90-VLOOKUP(C326,'Input - Center points'!$A$2:$F$996,5,0)))+SIN(RADIANS(90-VLOOKUP(B326,'Input - Center points'!$A$2:$F$996,5,0)))*SIN(RADIANS(90-VLOOKUP(C326,'Input - Center points'!$A$2:$F$996,5,0)))*COS(RADIANS(VLOOKUP(B326,'Input - Center points'!$A$2:$F$996,6,0)-VLOOKUP(C326,'Input - Center points'!$A$2:$F$996,6,0))))*6371,0))</f>
        <v>291</v>
      </c>
      <c r="E326" s="19" t="str">
        <f>if(isna(if(vlookup(A326,'Input - Config'!$A$3:$D$1006,4,0)="Yes","Subsea",if(D326&gt;'Input - Config'!$H$10,"HVDC","HVAC"))),"",if(vlookup(A326,'Input - Config'!$A$3:$D$1006,4,0)="Yes","Subsea",if(D326&gt;'Input - Config'!$H$10,"HVDC","HVAC")))</f>
        <v>HVAC</v>
      </c>
      <c r="F326" s="19">
        <f>iferror((hlookup(E326,'Input - Config'!$H$2:$J$7,2,0)*D326)+(hlookup(E326,'Input - Config'!$H$2:$J$7,3,0)*2),"")</f>
        <v>322205</v>
      </c>
      <c r="G326" s="19">
        <f>if(isna(hlookup(E326,'Input - Config'!$H$2:$J$7,6,0)*'Input - Config'!$H$9%*F326+F326),"",hlookup(E326,'Input - Config'!$H$2:$J$7,6,0)*'Input - Config'!$H$9%*F326+F326)</f>
        <v>773292</v>
      </c>
      <c r="H326" s="19">
        <f>if(isna(ROUND((hlookup(E326,'Input - Config'!$H$2:$J$7,4,0)/10000*D326)+(hlookup(E326,'Input - Config'!$H$2:$J$7,5,0)/100),3)),"",ROUND((hlookup(E326,'Input - Config'!$H$2:$J$7,4,0)/10000*D326)+(hlookup(E326,'Input - Config'!$H$2:$J$7,5,0)/100),3))</f>
        <v>0.02</v>
      </c>
    </row>
    <row r="327">
      <c r="A327" s="53" t="str">
        <f>'Input - Config'!A328</f>
        <v>TRNDEUXXDNKXX</v>
      </c>
      <c r="B327" s="19" t="str">
        <f>if(isna(vlookup(A327,'Input - Config'!$A$3:$C$1006,2,0)),"",vlookup(A327,'Input - Config'!$A$3:$C$1006,2,0))</f>
        <v>DEU</v>
      </c>
      <c r="C327" s="19" t="str">
        <f>if(isna(vlookup(A327,'Input - Config'!$A$3:$C$1006,3,0)),"",vlookup(A327,'Input - Config'!$A$3:$C$1006,3,0))</f>
        <v>DNK</v>
      </c>
      <c r="D327" s="42">
        <f>if(isna(ROUND(ACOS(COS(RADIANS(90-VLOOKUP(B327,'Input - Center points'!$A$2:$F$996,5,0)))*COS(RADIANS(90-VLOOKUP(C327,'Input - Center points'!$A$2:$F$996,5,0)))+SIN(RADIANS(90-VLOOKUP(B327,'Input - Center points'!$A$2:$F$996,5,0)))*SIN(RADIANS(90-VLOOKUP(C327,'Input - Center points'!$A$2:$F$996,5,0)))*COS(RADIANS(VLOOKUP(B327,'Input - Center points'!$A$2:$F$996,6,0)-VLOOKUP(C327,'Input - Center points'!$A$2:$F$996,6,0))))*6371,0)),"",ROUND(ACOS(COS(RADIANS(90-VLOOKUP(B327,'Input - Center points'!$A$2:$F$996,5,0)))*COS(RADIANS(90-VLOOKUP(C327,'Input - Center points'!$A$2:$F$996,5,0)))+SIN(RADIANS(90-VLOOKUP(B327,'Input - Center points'!$A$2:$F$996,5,0)))*SIN(RADIANS(90-VLOOKUP(C327,'Input - Center points'!$A$2:$F$996,5,0)))*COS(RADIANS(VLOOKUP(B327,'Input - Center points'!$A$2:$F$996,6,0)-VLOOKUP(C327,'Input - Center points'!$A$2:$F$996,6,0))))*6371,0))</f>
        <v>355</v>
      </c>
      <c r="E327" s="19" t="str">
        <f>if(isna(if(vlookup(A327,'Input - Config'!$A$3:$D$1006,4,0)="Yes","Subsea",if(D327&gt;'Input - Config'!$H$10,"HVDC","HVAC"))),"",if(vlookup(A327,'Input - Config'!$A$3:$D$1006,4,0)="Yes","Subsea",if(D327&gt;'Input - Config'!$H$10,"HVDC","HVAC")))</f>
        <v>HVAC</v>
      </c>
      <c r="F327" s="19">
        <f>iferror((hlookup(E327,'Input - Config'!$H$2:$J$7,2,0)*D327)+(hlookup(E327,'Input - Config'!$H$2:$J$7,3,0)*2),"")</f>
        <v>372086.6</v>
      </c>
      <c r="G327" s="19">
        <f>if(isna(hlookup(E327,'Input - Config'!$H$2:$J$7,6,0)*'Input - Config'!$H$9%*F327+F327),"",hlookup(E327,'Input - Config'!$H$2:$J$7,6,0)*'Input - Config'!$H$9%*F327+F327)</f>
        <v>893007.84</v>
      </c>
      <c r="H327" s="19">
        <f>if(isna(ROUND((hlookup(E327,'Input - Config'!$H$2:$J$7,4,0)/10000*D327)+(hlookup(E327,'Input - Config'!$H$2:$J$7,5,0)/100),3)),"",ROUND((hlookup(E327,'Input - Config'!$H$2:$J$7,4,0)/10000*D327)+(hlookup(E327,'Input - Config'!$H$2:$J$7,5,0)/100),3))</f>
        <v>0.024</v>
      </c>
    </row>
    <row r="328">
      <c r="A328" s="53" t="str">
        <f>'Input - Config'!A329</f>
        <v>TRNDEUXXFRAXX</v>
      </c>
      <c r="B328" s="19" t="str">
        <f>if(isna(vlookup(A328,'Input - Config'!$A$3:$C$1006,2,0)),"",vlookup(A328,'Input - Config'!$A$3:$C$1006,2,0))</f>
        <v>DEU</v>
      </c>
      <c r="C328" s="19" t="str">
        <f>if(isna(vlookup(A328,'Input - Config'!$A$3:$C$1006,3,0)),"",vlookup(A328,'Input - Config'!$A$3:$C$1006,3,0))</f>
        <v>FRA</v>
      </c>
      <c r="D328" s="42">
        <f>if(isna(ROUND(ACOS(COS(RADIANS(90-VLOOKUP(B328,'Input - Center points'!$A$2:$F$996,5,0)))*COS(RADIANS(90-VLOOKUP(C328,'Input - Center points'!$A$2:$F$996,5,0)))+SIN(RADIANS(90-VLOOKUP(B328,'Input - Center points'!$A$2:$F$996,5,0)))*SIN(RADIANS(90-VLOOKUP(C328,'Input - Center points'!$A$2:$F$996,5,0)))*COS(RADIANS(VLOOKUP(B328,'Input - Center points'!$A$2:$F$996,6,0)-VLOOKUP(C328,'Input - Center points'!$A$2:$F$996,6,0))))*6371,0)),"",ROUND(ACOS(COS(RADIANS(90-VLOOKUP(B328,'Input - Center points'!$A$2:$F$996,5,0)))*COS(RADIANS(90-VLOOKUP(C328,'Input - Center points'!$A$2:$F$996,5,0)))+SIN(RADIANS(90-VLOOKUP(B328,'Input - Center points'!$A$2:$F$996,5,0)))*SIN(RADIANS(90-VLOOKUP(C328,'Input - Center points'!$A$2:$F$996,5,0)))*COS(RADIANS(VLOOKUP(B328,'Input - Center points'!$A$2:$F$996,6,0)-VLOOKUP(C328,'Input - Center points'!$A$2:$F$996,6,0))))*6371,0))</f>
        <v>877</v>
      </c>
      <c r="E328" s="19" t="str">
        <f>if(isna(if(vlookup(A328,'Input - Config'!$A$3:$D$1006,4,0)="Yes","Subsea",if(D328&gt;'Input - Config'!$H$10,"HVDC","HVAC"))),"",if(vlookup(A328,'Input - Config'!$A$3:$D$1006,4,0)="Yes","Subsea",if(D328&gt;'Input - Config'!$H$10,"HVDC","HVAC")))</f>
        <v>HVDC</v>
      </c>
      <c r="F328" s="19">
        <f>iferror((hlookup(E328,'Input - Config'!$H$2:$J$7,2,0)*D328)+(hlookup(E328,'Input - Config'!$H$2:$J$7,3,0)*2),"")</f>
        <v>506059.6</v>
      </c>
      <c r="G328" s="19">
        <f>if(isna(hlookup(E328,'Input - Config'!$H$2:$J$7,6,0)*'Input - Config'!$H$9%*F328+F328),"",hlookup(E328,'Input - Config'!$H$2:$J$7,6,0)*'Input - Config'!$H$9%*F328+F328)</f>
        <v>1214543.04</v>
      </c>
      <c r="H328" s="19">
        <f>if(isna(ROUND((hlookup(E328,'Input - Config'!$H$2:$J$7,4,0)/10000*D328)+(hlookup(E328,'Input - Config'!$H$2:$J$7,5,0)/100),3)),"",ROUND((hlookup(E328,'Input - Config'!$H$2:$J$7,4,0)/10000*D328)+(hlookup(E328,'Input - Config'!$H$2:$J$7,5,0)/100),3))</f>
        <v>0.044</v>
      </c>
    </row>
    <row r="329">
      <c r="A329" s="53" t="str">
        <f>'Input - Config'!A330</f>
        <v>TRNDEUXXGBRXX</v>
      </c>
      <c r="B329" s="19" t="str">
        <f>if(isna(vlookup(A329,'Input - Config'!$A$3:$C$1006,2,0)),"",vlookup(A329,'Input - Config'!$A$3:$C$1006,2,0))</f>
        <v>DEU</v>
      </c>
      <c r="C329" s="19" t="str">
        <f>if(isna(vlookup(A329,'Input - Config'!$A$3:$C$1006,3,0)),"",vlookup(A329,'Input - Config'!$A$3:$C$1006,3,0))</f>
        <v>GBR</v>
      </c>
      <c r="D329" s="42">
        <f>if(isna(ROUND(ACOS(COS(RADIANS(90-VLOOKUP(B329,'Input - Center points'!$A$2:$F$996,5,0)))*COS(RADIANS(90-VLOOKUP(C329,'Input - Center points'!$A$2:$F$996,5,0)))+SIN(RADIANS(90-VLOOKUP(B329,'Input - Center points'!$A$2:$F$996,5,0)))*SIN(RADIANS(90-VLOOKUP(C329,'Input - Center points'!$A$2:$F$996,5,0)))*COS(RADIANS(VLOOKUP(B329,'Input - Center points'!$A$2:$F$996,6,0)-VLOOKUP(C329,'Input - Center points'!$A$2:$F$996,6,0))))*6371,0)),"",ROUND(ACOS(COS(RADIANS(90-VLOOKUP(B329,'Input - Center points'!$A$2:$F$996,5,0)))*COS(RADIANS(90-VLOOKUP(C329,'Input - Center points'!$A$2:$F$996,5,0)))+SIN(RADIANS(90-VLOOKUP(B329,'Input - Center points'!$A$2:$F$996,5,0)))*SIN(RADIANS(90-VLOOKUP(C329,'Input - Center points'!$A$2:$F$996,5,0)))*COS(RADIANS(VLOOKUP(B329,'Input - Center points'!$A$2:$F$996,6,0)-VLOOKUP(C329,'Input - Center points'!$A$2:$F$996,6,0))))*6371,0))</f>
        <v>932</v>
      </c>
      <c r="E329" s="19" t="str">
        <f>if(isna(if(vlookup(A329,'Input - Config'!$A$3:$D$1006,4,0)="Yes","Subsea",if(D329&gt;'Input - Config'!$H$10,"HVDC","HVAC"))),"",if(vlookup(A329,'Input - Config'!$A$3:$D$1006,4,0)="Yes","Subsea",if(D329&gt;'Input - Config'!$H$10,"HVDC","HVAC")))</f>
        <v>Subsea</v>
      </c>
      <c r="F329" s="19">
        <f>iferror((hlookup(E329,'Input - Config'!$H$2:$J$7,2,0)*D329)+(hlookup(E329,'Input - Config'!$H$2:$J$7,3,0)*2),"")</f>
        <v>572542.2</v>
      </c>
      <c r="G329" s="19">
        <f>if(isna(hlookup(E329,'Input - Config'!$H$2:$J$7,6,0)*'Input - Config'!$H$9%*F329+F329),"",hlookup(E329,'Input - Config'!$H$2:$J$7,6,0)*'Input - Config'!$H$9%*F329+F329)</f>
        <v>1374101.28</v>
      </c>
      <c r="H329" s="19">
        <f>if(isna(ROUND((hlookup(E329,'Input - Config'!$H$2:$J$7,4,0)/10000*D329)+(hlookup(E329,'Input - Config'!$H$2:$J$7,5,0)/100),3)),"",ROUND((hlookup(E329,'Input - Config'!$H$2:$J$7,4,0)/10000*D329)+(hlookup(E329,'Input - Config'!$H$2:$J$7,5,0)/100),3))</f>
        <v>0.046</v>
      </c>
    </row>
    <row r="330">
      <c r="A330" s="53" t="str">
        <f>'Input - Config'!A331</f>
        <v>TRNDEUXXLUXXX</v>
      </c>
      <c r="B330" s="19" t="str">
        <f>if(isna(vlookup(A330,'Input - Config'!$A$3:$C$1006,2,0)),"",vlookup(A330,'Input - Config'!$A$3:$C$1006,2,0))</f>
        <v>DEU</v>
      </c>
      <c r="C330" s="19" t="str">
        <f>if(isna(vlookup(A330,'Input - Config'!$A$3:$C$1006,3,0)),"",vlookup(A330,'Input - Config'!$A$3:$C$1006,3,0))</f>
        <v>LUX</v>
      </c>
      <c r="D330" s="42">
        <f>if(isna(ROUND(ACOS(COS(RADIANS(90-VLOOKUP(B330,'Input - Center points'!$A$2:$F$996,5,0)))*COS(RADIANS(90-VLOOKUP(C330,'Input - Center points'!$A$2:$F$996,5,0)))+SIN(RADIANS(90-VLOOKUP(B330,'Input - Center points'!$A$2:$F$996,5,0)))*SIN(RADIANS(90-VLOOKUP(C330,'Input - Center points'!$A$2:$F$996,5,0)))*COS(RADIANS(VLOOKUP(B330,'Input - Center points'!$A$2:$F$996,6,0)-VLOOKUP(C330,'Input - Center points'!$A$2:$F$996,6,0))))*6371,0)),"",ROUND(ACOS(COS(RADIANS(90-VLOOKUP(B330,'Input - Center points'!$A$2:$F$996,5,0)))*COS(RADIANS(90-VLOOKUP(C330,'Input - Center points'!$A$2:$F$996,5,0)))+SIN(RADIANS(90-VLOOKUP(B330,'Input - Center points'!$A$2:$F$996,5,0)))*SIN(RADIANS(90-VLOOKUP(C330,'Input - Center points'!$A$2:$F$996,5,0)))*COS(RADIANS(VLOOKUP(B330,'Input - Center points'!$A$2:$F$996,6,0)-VLOOKUP(C330,'Input - Center points'!$A$2:$F$996,6,0))))*6371,0))</f>
        <v>602</v>
      </c>
      <c r="E330" s="19" t="str">
        <f>if(isna(if(vlookup(A330,'Input - Config'!$A$3:$D$1006,4,0)="Yes","Subsea",if(D330&gt;'Input - Config'!$H$10,"HVDC","HVAC"))),"",if(vlookup(A330,'Input - Config'!$A$3:$D$1006,4,0)="Yes","Subsea",if(D330&gt;'Input - Config'!$H$10,"HVDC","HVAC")))</f>
        <v>HVDC</v>
      </c>
      <c r="F330" s="19">
        <f>iferror((hlookup(E330,'Input - Config'!$H$2:$J$7,2,0)*D330)+(hlookup(E330,'Input - Config'!$H$2:$J$7,3,0)*2),"")</f>
        <v>440664.6</v>
      </c>
      <c r="G330" s="19">
        <f>if(isna(hlookup(E330,'Input - Config'!$H$2:$J$7,6,0)*'Input - Config'!$H$9%*F330+F330),"",hlookup(E330,'Input - Config'!$H$2:$J$7,6,0)*'Input - Config'!$H$9%*F330+F330)</f>
        <v>1057595.04</v>
      </c>
      <c r="H330" s="19">
        <f>if(isna(ROUND((hlookup(E330,'Input - Config'!$H$2:$J$7,4,0)/10000*D330)+(hlookup(E330,'Input - Config'!$H$2:$J$7,5,0)/100),3)),"",ROUND((hlookup(E330,'Input - Config'!$H$2:$J$7,4,0)/10000*D330)+(hlookup(E330,'Input - Config'!$H$2:$J$7,5,0)/100),3))</f>
        <v>0.034</v>
      </c>
    </row>
    <row r="331">
      <c r="A331" s="53" t="str">
        <f>'Input - Config'!A332</f>
        <v>TRNDEUXXNLDXX</v>
      </c>
      <c r="B331" s="19" t="str">
        <f>if(isna(vlookup(A331,'Input - Config'!$A$3:$C$1006,2,0)),"",vlookup(A331,'Input - Config'!$A$3:$C$1006,2,0))</f>
        <v>DEU</v>
      </c>
      <c r="C331" s="19" t="str">
        <f>if(isna(vlookup(A331,'Input - Config'!$A$3:$C$1006,3,0)),"",vlookup(A331,'Input - Config'!$A$3:$C$1006,3,0))</f>
        <v>NLD</v>
      </c>
      <c r="D331" s="42">
        <f>if(isna(ROUND(ACOS(COS(RADIANS(90-VLOOKUP(B331,'Input - Center points'!$A$2:$F$996,5,0)))*COS(RADIANS(90-VLOOKUP(C331,'Input - Center points'!$A$2:$F$996,5,0)))+SIN(RADIANS(90-VLOOKUP(B331,'Input - Center points'!$A$2:$F$996,5,0)))*SIN(RADIANS(90-VLOOKUP(C331,'Input - Center points'!$A$2:$F$996,5,0)))*COS(RADIANS(VLOOKUP(B331,'Input - Center points'!$A$2:$F$996,6,0)-VLOOKUP(C331,'Input - Center points'!$A$2:$F$996,6,0))))*6371,0)),"",ROUND(ACOS(COS(RADIANS(90-VLOOKUP(B331,'Input - Center points'!$A$2:$F$996,5,0)))*COS(RADIANS(90-VLOOKUP(C331,'Input - Center points'!$A$2:$F$996,5,0)))+SIN(RADIANS(90-VLOOKUP(B331,'Input - Center points'!$A$2:$F$996,5,0)))*SIN(RADIANS(90-VLOOKUP(C331,'Input - Center points'!$A$2:$F$996,5,0)))*COS(RADIANS(VLOOKUP(B331,'Input - Center points'!$A$2:$F$996,6,0)-VLOOKUP(C331,'Input - Center points'!$A$2:$F$996,6,0))))*6371,0))</f>
        <v>577</v>
      </c>
      <c r="E331" s="19" t="str">
        <f>if(isna(if(vlookup(A331,'Input - Config'!$A$3:$D$1006,4,0)="Yes","Subsea",if(D331&gt;'Input - Config'!$H$10,"HVDC","HVAC"))),"",if(vlookup(A331,'Input - Config'!$A$3:$D$1006,4,0)="Yes","Subsea",if(D331&gt;'Input - Config'!$H$10,"HVDC","HVAC")))</f>
        <v>HVDC</v>
      </c>
      <c r="F331" s="19">
        <f>iferror((hlookup(E331,'Input - Config'!$H$2:$J$7,2,0)*D331)+(hlookup(E331,'Input - Config'!$H$2:$J$7,3,0)*2),"")</f>
        <v>434719.6</v>
      </c>
      <c r="G331" s="19">
        <f>if(isna(hlookup(E331,'Input - Config'!$H$2:$J$7,6,0)*'Input - Config'!$H$9%*F331+F331),"",hlookup(E331,'Input - Config'!$H$2:$J$7,6,0)*'Input - Config'!$H$9%*F331+F331)</f>
        <v>1043327.04</v>
      </c>
      <c r="H331" s="19">
        <f>if(isna(ROUND((hlookup(E331,'Input - Config'!$H$2:$J$7,4,0)/10000*D331)+(hlookup(E331,'Input - Config'!$H$2:$J$7,5,0)/100),3)),"",ROUND((hlookup(E331,'Input - Config'!$H$2:$J$7,4,0)/10000*D331)+(hlookup(E331,'Input - Config'!$H$2:$J$7,5,0)/100),3))</f>
        <v>0.033</v>
      </c>
    </row>
    <row r="332">
      <c r="A332" s="53" t="str">
        <f>'Input - Config'!A333</f>
        <v>TRNDEUXXNORXX</v>
      </c>
      <c r="B332" s="19" t="str">
        <f>if(isna(vlookup(A332,'Input - Config'!$A$3:$C$1006,2,0)),"",vlookup(A332,'Input - Config'!$A$3:$C$1006,2,0))</f>
        <v>DEU</v>
      </c>
      <c r="C332" s="19" t="str">
        <f>if(isna(vlookup(A332,'Input - Config'!$A$3:$C$1006,3,0)),"",vlookup(A332,'Input - Config'!$A$3:$C$1006,3,0))</f>
        <v>NOR</v>
      </c>
      <c r="D332" s="42">
        <f>if(isna(ROUND(ACOS(COS(RADIANS(90-VLOOKUP(B332,'Input - Center points'!$A$2:$F$996,5,0)))*COS(RADIANS(90-VLOOKUP(C332,'Input - Center points'!$A$2:$F$996,5,0)))+SIN(RADIANS(90-VLOOKUP(B332,'Input - Center points'!$A$2:$F$996,5,0)))*SIN(RADIANS(90-VLOOKUP(C332,'Input - Center points'!$A$2:$F$996,5,0)))*COS(RADIANS(VLOOKUP(B332,'Input - Center points'!$A$2:$F$996,6,0)-VLOOKUP(C332,'Input - Center points'!$A$2:$F$996,6,0))))*6371,0)),"",ROUND(ACOS(COS(RADIANS(90-VLOOKUP(B332,'Input - Center points'!$A$2:$F$996,5,0)))*COS(RADIANS(90-VLOOKUP(C332,'Input - Center points'!$A$2:$F$996,5,0)))+SIN(RADIANS(90-VLOOKUP(B332,'Input - Center points'!$A$2:$F$996,5,0)))*SIN(RADIANS(90-VLOOKUP(C332,'Input - Center points'!$A$2:$F$996,5,0)))*COS(RADIANS(VLOOKUP(B332,'Input - Center points'!$A$2:$F$996,6,0)-VLOOKUP(C332,'Input - Center points'!$A$2:$F$996,6,0))))*6371,0))</f>
        <v>838</v>
      </c>
      <c r="E332" s="19" t="str">
        <f>if(isna(if(vlookup(A332,'Input - Config'!$A$3:$D$1006,4,0)="Yes","Subsea",if(D332&gt;'Input - Config'!$H$10,"HVDC","HVAC"))),"",if(vlookup(A332,'Input - Config'!$A$3:$D$1006,4,0)="Yes","Subsea",if(D332&gt;'Input - Config'!$H$10,"HVDC","HVAC")))</f>
        <v>Subsea</v>
      </c>
      <c r="F332" s="19">
        <f>iferror((hlookup(E332,'Input - Config'!$H$2:$J$7,2,0)*D332)+(hlookup(E332,'Input - Config'!$H$2:$J$7,3,0)*2),"")</f>
        <v>544802.8</v>
      </c>
      <c r="G332" s="19">
        <f>if(isna(hlookup(E332,'Input - Config'!$H$2:$J$7,6,0)*'Input - Config'!$H$9%*F332+F332),"",hlookup(E332,'Input - Config'!$H$2:$J$7,6,0)*'Input - Config'!$H$9%*F332+F332)</f>
        <v>1307526.72</v>
      </c>
      <c r="H332" s="19">
        <f>if(isna(ROUND((hlookup(E332,'Input - Config'!$H$2:$J$7,4,0)/10000*D332)+(hlookup(E332,'Input - Config'!$H$2:$J$7,5,0)/100),3)),"",ROUND((hlookup(E332,'Input - Config'!$H$2:$J$7,4,0)/10000*D332)+(hlookup(E332,'Input - Config'!$H$2:$J$7,5,0)/100),3))</f>
        <v>0.042</v>
      </c>
    </row>
    <row r="333">
      <c r="A333" s="53" t="str">
        <f>'Input - Config'!A334</f>
        <v>TRNDEUXXPOLXX</v>
      </c>
      <c r="B333" s="19" t="str">
        <f>if(isna(vlookup(A333,'Input - Config'!$A$3:$C$1006,2,0)),"",vlookup(A333,'Input - Config'!$A$3:$C$1006,2,0))</f>
        <v>DEU</v>
      </c>
      <c r="C333" s="19" t="str">
        <f>if(isna(vlookup(A333,'Input - Config'!$A$3:$C$1006,3,0)),"",vlookup(A333,'Input - Config'!$A$3:$C$1006,3,0))</f>
        <v>POL</v>
      </c>
      <c r="D333" s="42">
        <f>if(isna(ROUND(ACOS(COS(RADIANS(90-VLOOKUP(B333,'Input - Center points'!$A$2:$F$996,5,0)))*COS(RADIANS(90-VLOOKUP(C333,'Input - Center points'!$A$2:$F$996,5,0)))+SIN(RADIANS(90-VLOOKUP(B333,'Input - Center points'!$A$2:$F$996,5,0)))*SIN(RADIANS(90-VLOOKUP(C333,'Input - Center points'!$A$2:$F$996,5,0)))*COS(RADIANS(VLOOKUP(B333,'Input - Center points'!$A$2:$F$996,6,0)-VLOOKUP(C333,'Input - Center points'!$A$2:$F$996,6,0))))*6371,0)),"",ROUND(ACOS(COS(RADIANS(90-VLOOKUP(B333,'Input - Center points'!$A$2:$F$996,5,0)))*COS(RADIANS(90-VLOOKUP(C333,'Input - Center points'!$A$2:$F$996,5,0)))+SIN(RADIANS(90-VLOOKUP(B333,'Input - Center points'!$A$2:$F$996,5,0)))*SIN(RADIANS(90-VLOOKUP(C333,'Input - Center points'!$A$2:$F$996,5,0)))*COS(RADIANS(VLOOKUP(B333,'Input - Center points'!$A$2:$F$996,6,0)-VLOOKUP(C333,'Input - Center points'!$A$2:$F$996,6,0))))*6371,0))</f>
        <v>517</v>
      </c>
      <c r="E333" s="19" t="str">
        <f>if(isna(if(vlookup(A333,'Input - Config'!$A$3:$D$1006,4,0)="Yes","Subsea",if(D333&gt;'Input - Config'!$H$10,"HVDC","HVAC"))),"",if(vlookup(A333,'Input - Config'!$A$3:$D$1006,4,0)="Yes","Subsea",if(D333&gt;'Input - Config'!$H$10,"HVDC","HVAC")))</f>
        <v>HVDC</v>
      </c>
      <c r="F333" s="19">
        <f>iferror((hlookup(E333,'Input - Config'!$H$2:$J$7,2,0)*D333)+(hlookup(E333,'Input - Config'!$H$2:$J$7,3,0)*2),"")</f>
        <v>420451.6</v>
      </c>
      <c r="G333" s="19">
        <f>if(isna(hlookup(E333,'Input - Config'!$H$2:$J$7,6,0)*'Input - Config'!$H$9%*F333+F333),"",hlookup(E333,'Input - Config'!$H$2:$J$7,6,0)*'Input - Config'!$H$9%*F333+F333)</f>
        <v>1009083.84</v>
      </c>
      <c r="H333" s="19">
        <f>if(isna(ROUND((hlookup(E333,'Input - Config'!$H$2:$J$7,4,0)/10000*D333)+(hlookup(E333,'Input - Config'!$H$2:$J$7,5,0)/100),3)),"",ROUND((hlookup(E333,'Input - Config'!$H$2:$J$7,4,0)/10000*D333)+(hlookup(E333,'Input - Config'!$H$2:$J$7,5,0)/100),3))</f>
        <v>0.031</v>
      </c>
    </row>
    <row r="334">
      <c r="A334" s="53" t="str">
        <f>'Input - Config'!A335</f>
        <v>TRNDEUXXSWEXX</v>
      </c>
      <c r="B334" s="19" t="str">
        <f>if(isna(vlookup(A334,'Input - Config'!$A$3:$C$1006,2,0)),"",vlookup(A334,'Input - Config'!$A$3:$C$1006,2,0))</f>
        <v>DEU</v>
      </c>
      <c r="C334" s="19" t="str">
        <f>if(isna(vlookup(A334,'Input - Config'!$A$3:$C$1006,3,0)),"",vlookup(A334,'Input - Config'!$A$3:$C$1006,3,0))</f>
        <v>SWE</v>
      </c>
      <c r="D334" s="42">
        <f>if(isna(ROUND(ACOS(COS(RADIANS(90-VLOOKUP(B334,'Input - Center points'!$A$2:$F$996,5,0)))*COS(RADIANS(90-VLOOKUP(C334,'Input - Center points'!$A$2:$F$996,5,0)))+SIN(RADIANS(90-VLOOKUP(B334,'Input - Center points'!$A$2:$F$996,5,0)))*SIN(RADIANS(90-VLOOKUP(C334,'Input - Center points'!$A$2:$F$996,5,0)))*COS(RADIANS(VLOOKUP(B334,'Input - Center points'!$A$2:$F$996,6,0)-VLOOKUP(C334,'Input - Center points'!$A$2:$F$996,6,0))))*6371,0)),"",ROUND(ACOS(COS(RADIANS(90-VLOOKUP(B334,'Input - Center points'!$A$2:$F$996,5,0)))*COS(RADIANS(90-VLOOKUP(C334,'Input - Center points'!$A$2:$F$996,5,0)))+SIN(RADIANS(90-VLOOKUP(B334,'Input - Center points'!$A$2:$F$996,5,0)))*SIN(RADIANS(90-VLOOKUP(C334,'Input - Center points'!$A$2:$F$996,5,0)))*COS(RADIANS(VLOOKUP(B334,'Input - Center points'!$A$2:$F$996,6,0)-VLOOKUP(C334,'Input - Center points'!$A$2:$F$996,6,0))))*6371,0))</f>
        <v>811</v>
      </c>
      <c r="E334" s="19" t="str">
        <f>if(isna(if(vlookup(A334,'Input - Config'!$A$3:$D$1006,4,0)="Yes","Subsea",if(D334&gt;'Input - Config'!$H$10,"HVDC","HVAC"))),"",if(vlookup(A334,'Input - Config'!$A$3:$D$1006,4,0)="Yes","Subsea",if(D334&gt;'Input - Config'!$H$10,"HVDC","HVAC")))</f>
        <v>Subsea</v>
      </c>
      <c r="F334" s="19">
        <f>iferror((hlookup(E334,'Input - Config'!$H$2:$J$7,2,0)*D334)+(hlookup(E334,'Input - Config'!$H$2:$J$7,3,0)*2),"")</f>
        <v>536835.1</v>
      </c>
      <c r="G334" s="19">
        <f>if(isna(hlookup(E334,'Input - Config'!$H$2:$J$7,6,0)*'Input - Config'!$H$9%*F334+F334),"",hlookup(E334,'Input - Config'!$H$2:$J$7,6,0)*'Input - Config'!$H$9%*F334+F334)</f>
        <v>1288404.24</v>
      </c>
      <c r="H334" s="19">
        <f>if(isna(ROUND((hlookup(E334,'Input - Config'!$H$2:$J$7,4,0)/10000*D334)+(hlookup(E334,'Input - Config'!$H$2:$J$7,5,0)/100),3)),"",ROUND((hlookup(E334,'Input - Config'!$H$2:$J$7,4,0)/10000*D334)+(hlookup(E334,'Input - Config'!$H$2:$J$7,5,0)/100),3))</f>
        <v>0.041</v>
      </c>
    </row>
    <row r="335">
      <c r="A335" s="53" t="str">
        <f>'Input - Config'!A336</f>
        <v>TRNDJIXXERIXX</v>
      </c>
      <c r="B335" s="19" t="str">
        <f>if(isna(vlookup(A335,'Input - Config'!$A$3:$C$1006,2,0)),"",vlookup(A335,'Input - Config'!$A$3:$C$1006,2,0))</f>
        <v>DJI</v>
      </c>
      <c r="C335" s="19" t="str">
        <f>if(isna(vlookup(A335,'Input - Config'!$A$3:$C$1006,3,0)),"",vlookup(A335,'Input - Config'!$A$3:$C$1006,3,0))</f>
        <v>ERI</v>
      </c>
      <c r="D335" s="42">
        <f>if(isna(ROUND(ACOS(COS(RADIANS(90-VLOOKUP(B335,'Input - Center points'!$A$2:$F$996,5,0)))*COS(RADIANS(90-VLOOKUP(C335,'Input - Center points'!$A$2:$F$996,5,0)))+SIN(RADIANS(90-VLOOKUP(B335,'Input - Center points'!$A$2:$F$996,5,0)))*SIN(RADIANS(90-VLOOKUP(C335,'Input - Center points'!$A$2:$F$996,5,0)))*COS(RADIANS(VLOOKUP(B335,'Input - Center points'!$A$2:$F$996,6,0)-VLOOKUP(C335,'Input - Center points'!$A$2:$F$996,6,0))))*6371,0)),"",ROUND(ACOS(COS(RADIANS(90-VLOOKUP(B335,'Input - Center points'!$A$2:$F$996,5,0)))*COS(RADIANS(90-VLOOKUP(C335,'Input - Center points'!$A$2:$F$996,5,0)))+SIN(RADIANS(90-VLOOKUP(B335,'Input - Center points'!$A$2:$F$996,5,0)))*SIN(RADIANS(90-VLOOKUP(C335,'Input - Center points'!$A$2:$F$996,5,0)))*COS(RADIANS(VLOOKUP(B335,'Input - Center points'!$A$2:$F$996,6,0)-VLOOKUP(C335,'Input - Center points'!$A$2:$F$996,6,0))))*6371,0))</f>
        <v>617</v>
      </c>
      <c r="E335" s="19" t="str">
        <f>if(isna(if(vlookup(A335,'Input - Config'!$A$3:$D$1006,4,0)="Yes","Subsea",if(D335&gt;'Input - Config'!$H$10,"HVDC","HVAC"))),"",if(vlookup(A335,'Input - Config'!$A$3:$D$1006,4,0)="Yes","Subsea",if(D335&gt;'Input - Config'!$H$10,"HVDC","HVAC")))</f>
        <v>HVDC</v>
      </c>
      <c r="F335" s="19">
        <f>iferror((hlookup(E335,'Input - Config'!$H$2:$J$7,2,0)*D335)+(hlookup(E335,'Input - Config'!$H$2:$J$7,3,0)*2),"")</f>
        <v>444231.6</v>
      </c>
      <c r="G335" s="19">
        <f>if(isna(hlookup(E335,'Input - Config'!$H$2:$J$7,6,0)*'Input - Config'!$H$9%*F335+F335),"",hlookup(E335,'Input - Config'!$H$2:$J$7,6,0)*'Input - Config'!$H$9%*F335+F335)</f>
        <v>1066155.84</v>
      </c>
      <c r="H335" s="19">
        <f>if(isna(ROUND((hlookup(E335,'Input - Config'!$H$2:$J$7,4,0)/10000*D335)+(hlookup(E335,'Input - Config'!$H$2:$J$7,5,0)/100),3)),"",ROUND((hlookup(E335,'Input - Config'!$H$2:$J$7,4,0)/10000*D335)+(hlookup(E335,'Input - Config'!$H$2:$J$7,5,0)/100),3))</f>
        <v>0.035</v>
      </c>
    </row>
    <row r="336">
      <c r="A336" s="53" t="str">
        <f>'Input - Config'!A337</f>
        <v>TRNDJIXXETHXX</v>
      </c>
      <c r="B336" s="19" t="str">
        <f>if(isna(vlookup(A336,'Input - Config'!$A$3:$C$1006,2,0)),"",vlookup(A336,'Input - Config'!$A$3:$C$1006,2,0))</f>
        <v>DJI</v>
      </c>
      <c r="C336" s="19" t="str">
        <f>if(isna(vlookup(A336,'Input - Config'!$A$3:$C$1006,3,0)),"",vlookup(A336,'Input - Config'!$A$3:$C$1006,3,0))</f>
        <v>ETH</v>
      </c>
      <c r="D336" s="42">
        <f>if(isna(ROUND(ACOS(COS(RADIANS(90-VLOOKUP(B336,'Input - Center points'!$A$2:$F$996,5,0)))*COS(RADIANS(90-VLOOKUP(C336,'Input - Center points'!$A$2:$F$996,5,0)))+SIN(RADIANS(90-VLOOKUP(B336,'Input - Center points'!$A$2:$F$996,5,0)))*SIN(RADIANS(90-VLOOKUP(C336,'Input - Center points'!$A$2:$F$996,5,0)))*COS(RADIANS(VLOOKUP(B336,'Input - Center points'!$A$2:$F$996,6,0)-VLOOKUP(C336,'Input - Center points'!$A$2:$F$996,6,0))))*6371,0)),"",ROUND(ACOS(COS(RADIANS(90-VLOOKUP(B336,'Input - Center points'!$A$2:$F$996,5,0)))*COS(RADIANS(90-VLOOKUP(C336,'Input - Center points'!$A$2:$F$996,5,0)))+SIN(RADIANS(90-VLOOKUP(B336,'Input - Center points'!$A$2:$F$996,5,0)))*SIN(RADIANS(90-VLOOKUP(C336,'Input - Center points'!$A$2:$F$996,5,0)))*COS(RADIANS(VLOOKUP(B336,'Input - Center points'!$A$2:$F$996,6,0)-VLOOKUP(C336,'Input - Center points'!$A$2:$F$996,6,0))))*6371,0))</f>
        <v>560</v>
      </c>
      <c r="E336" s="19" t="str">
        <f>if(isna(if(vlookup(A336,'Input - Config'!$A$3:$D$1006,4,0)="Yes","Subsea",if(D336&gt;'Input - Config'!$H$10,"HVDC","HVAC"))),"",if(vlookup(A336,'Input - Config'!$A$3:$D$1006,4,0)="Yes","Subsea",if(D336&gt;'Input - Config'!$H$10,"HVDC","HVAC")))</f>
        <v>HVDC</v>
      </c>
      <c r="F336" s="19">
        <f>iferror((hlookup(E336,'Input - Config'!$H$2:$J$7,2,0)*D336)+(hlookup(E336,'Input - Config'!$H$2:$J$7,3,0)*2),"")</f>
        <v>430677</v>
      </c>
      <c r="G336" s="19">
        <f>if(isna(hlookup(E336,'Input - Config'!$H$2:$J$7,6,0)*'Input - Config'!$H$9%*F336+F336),"",hlookup(E336,'Input - Config'!$H$2:$J$7,6,0)*'Input - Config'!$H$9%*F336+F336)</f>
        <v>1033624.8</v>
      </c>
      <c r="H336" s="19">
        <f>if(isna(ROUND((hlookup(E336,'Input - Config'!$H$2:$J$7,4,0)/10000*D336)+(hlookup(E336,'Input - Config'!$H$2:$J$7,5,0)/100),3)),"",ROUND((hlookup(E336,'Input - Config'!$H$2:$J$7,4,0)/10000*D336)+(hlookup(E336,'Input - Config'!$H$2:$J$7,5,0)/100),3))</f>
        <v>0.033</v>
      </c>
    </row>
    <row r="337">
      <c r="A337" s="53" t="str">
        <f>'Input - Config'!A338</f>
        <v>TRNDJIXXSOMXX</v>
      </c>
      <c r="B337" s="19" t="str">
        <f>if(isna(vlookup(A337,'Input - Config'!$A$3:$C$1006,2,0)),"",vlookup(A337,'Input - Config'!$A$3:$C$1006,2,0))</f>
        <v>DJI</v>
      </c>
      <c r="C337" s="19" t="str">
        <f>if(isna(vlookup(A337,'Input - Config'!$A$3:$C$1006,3,0)),"",vlookup(A337,'Input - Config'!$A$3:$C$1006,3,0))</f>
        <v>SOM</v>
      </c>
      <c r="D337" s="42">
        <f>if(isna(ROUND(ACOS(COS(RADIANS(90-VLOOKUP(B337,'Input - Center points'!$A$2:$F$996,5,0)))*COS(RADIANS(90-VLOOKUP(C337,'Input - Center points'!$A$2:$F$996,5,0)))+SIN(RADIANS(90-VLOOKUP(B337,'Input - Center points'!$A$2:$F$996,5,0)))*SIN(RADIANS(90-VLOOKUP(C337,'Input - Center points'!$A$2:$F$996,5,0)))*COS(RADIANS(VLOOKUP(B337,'Input - Center points'!$A$2:$F$996,6,0)-VLOOKUP(C337,'Input - Center points'!$A$2:$F$996,6,0))))*6371,0)),"",ROUND(ACOS(COS(RADIANS(90-VLOOKUP(B337,'Input - Center points'!$A$2:$F$996,5,0)))*COS(RADIANS(90-VLOOKUP(C337,'Input - Center points'!$A$2:$F$996,5,0)))+SIN(RADIANS(90-VLOOKUP(B337,'Input - Center points'!$A$2:$F$996,5,0)))*SIN(RADIANS(90-VLOOKUP(C337,'Input - Center points'!$A$2:$F$996,5,0)))*COS(RADIANS(VLOOKUP(B337,'Input - Center points'!$A$2:$F$996,6,0)-VLOOKUP(C337,'Input - Center points'!$A$2:$F$996,6,0))))*6371,0))</f>
        <v>1089</v>
      </c>
      <c r="E337" s="19" t="str">
        <f>if(isna(if(vlookup(A337,'Input - Config'!$A$3:$D$1006,4,0)="Yes","Subsea",if(D337&gt;'Input - Config'!$H$10,"HVDC","HVAC"))),"",if(vlookup(A337,'Input - Config'!$A$3:$D$1006,4,0)="Yes","Subsea",if(D337&gt;'Input - Config'!$H$10,"HVDC","HVAC")))</f>
        <v>HVDC</v>
      </c>
      <c r="F337" s="19">
        <f>iferror((hlookup(E337,'Input - Config'!$H$2:$J$7,2,0)*D337)+(hlookup(E337,'Input - Config'!$H$2:$J$7,3,0)*2),"")</f>
        <v>556473.2</v>
      </c>
      <c r="G337" s="19">
        <f>if(isna(hlookup(E337,'Input - Config'!$H$2:$J$7,6,0)*'Input - Config'!$H$9%*F337+F337),"",hlookup(E337,'Input - Config'!$H$2:$J$7,6,0)*'Input - Config'!$H$9%*F337+F337)</f>
        <v>1335535.68</v>
      </c>
      <c r="H337" s="19">
        <f>if(isna(ROUND((hlookup(E337,'Input - Config'!$H$2:$J$7,4,0)/10000*D337)+(hlookup(E337,'Input - Config'!$H$2:$J$7,5,0)/100),3)),"",ROUND((hlookup(E337,'Input - Config'!$H$2:$J$7,4,0)/10000*D337)+(hlookup(E337,'Input - Config'!$H$2:$J$7,5,0)/100),3))</f>
        <v>0.051</v>
      </c>
    </row>
    <row r="338">
      <c r="A338" s="53" t="str">
        <f>'Input - Config'!A339</f>
        <v>TRNDJIXXYEMXX</v>
      </c>
      <c r="B338" s="19" t="str">
        <f>if(isna(vlookup(A338,'Input - Config'!$A$3:$C$1006,2,0)),"",vlookup(A338,'Input - Config'!$A$3:$C$1006,2,0))</f>
        <v>DJI</v>
      </c>
      <c r="C338" s="19" t="str">
        <f>if(isna(vlookup(A338,'Input - Config'!$A$3:$C$1006,3,0)),"",vlookup(A338,'Input - Config'!$A$3:$C$1006,3,0))</f>
        <v>YEM</v>
      </c>
      <c r="D338" s="42">
        <f>if(isna(ROUND(ACOS(COS(RADIANS(90-VLOOKUP(B338,'Input - Center points'!$A$2:$F$996,5,0)))*COS(RADIANS(90-VLOOKUP(C338,'Input - Center points'!$A$2:$F$996,5,0)))+SIN(RADIANS(90-VLOOKUP(B338,'Input - Center points'!$A$2:$F$996,5,0)))*SIN(RADIANS(90-VLOOKUP(C338,'Input - Center points'!$A$2:$F$996,5,0)))*COS(RADIANS(VLOOKUP(B338,'Input - Center points'!$A$2:$F$996,6,0)-VLOOKUP(C338,'Input - Center points'!$A$2:$F$996,6,0))))*6371,0)),"",ROUND(ACOS(COS(RADIANS(90-VLOOKUP(B338,'Input - Center points'!$A$2:$F$996,5,0)))*COS(RADIANS(90-VLOOKUP(C338,'Input - Center points'!$A$2:$F$996,5,0)))+SIN(RADIANS(90-VLOOKUP(B338,'Input - Center points'!$A$2:$F$996,5,0)))*SIN(RADIANS(90-VLOOKUP(C338,'Input - Center points'!$A$2:$F$996,5,0)))*COS(RADIANS(VLOOKUP(B338,'Input - Center points'!$A$2:$F$996,6,0)-VLOOKUP(C338,'Input - Center points'!$A$2:$F$996,6,0))))*6371,0))</f>
        <v>434</v>
      </c>
      <c r="E338" s="19" t="str">
        <f>if(isna(if(vlookup(A338,'Input - Config'!$A$3:$D$1006,4,0)="Yes","Subsea",if(D338&gt;'Input - Config'!$H$10,"HVDC","HVAC"))),"",if(vlookup(A338,'Input - Config'!$A$3:$D$1006,4,0)="Yes","Subsea",if(D338&gt;'Input - Config'!$H$10,"HVDC","HVAC")))</f>
        <v>Subsea</v>
      </c>
      <c r="F338" s="19">
        <f>iferror((hlookup(E338,'Input - Config'!$H$2:$J$7,2,0)*D338)+(hlookup(E338,'Input - Config'!$H$2:$J$7,3,0)*2),"")</f>
        <v>425582.4</v>
      </c>
      <c r="G338" s="19">
        <f>if(isna(hlookup(E338,'Input - Config'!$H$2:$J$7,6,0)*'Input - Config'!$H$9%*F338+F338),"",hlookup(E338,'Input - Config'!$H$2:$J$7,6,0)*'Input - Config'!$H$9%*F338+F338)</f>
        <v>1021397.76</v>
      </c>
      <c r="H338" s="19">
        <f>if(isna(ROUND((hlookup(E338,'Input - Config'!$H$2:$J$7,4,0)/10000*D338)+(hlookup(E338,'Input - Config'!$H$2:$J$7,5,0)/100),3)),"",ROUND((hlookup(E338,'Input - Config'!$H$2:$J$7,4,0)/10000*D338)+(hlookup(E338,'Input - Config'!$H$2:$J$7,5,0)/100),3))</f>
        <v>0.028</v>
      </c>
    </row>
    <row r="339">
      <c r="A339" s="53" t="str">
        <f>'Input - Config'!A340</f>
        <v>TRNDNKXXGBRXX</v>
      </c>
      <c r="B339" s="19" t="str">
        <f>if(isna(vlookup(A339,'Input - Config'!$A$3:$C$1006,2,0)),"",vlookup(A339,'Input - Config'!$A$3:$C$1006,2,0))</f>
        <v>DNK</v>
      </c>
      <c r="C339" s="19" t="str">
        <f>if(isna(vlookup(A339,'Input - Config'!$A$3:$C$1006,3,0)),"",vlookup(A339,'Input - Config'!$A$3:$C$1006,3,0))</f>
        <v>GBR</v>
      </c>
      <c r="D339" s="42">
        <f>if(isna(ROUND(ACOS(COS(RADIANS(90-VLOOKUP(B339,'Input - Center points'!$A$2:$F$996,5,0)))*COS(RADIANS(90-VLOOKUP(C339,'Input - Center points'!$A$2:$F$996,5,0)))+SIN(RADIANS(90-VLOOKUP(B339,'Input - Center points'!$A$2:$F$996,5,0)))*SIN(RADIANS(90-VLOOKUP(C339,'Input - Center points'!$A$2:$F$996,5,0)))*COS(RADIANS(VLOOKUP(B339,'Input - Center points'!$A$2:$F$996,6,0)-VLOOKUP(C339,'Input - Center points'!$A$2:$F$996,6,0))))*6371,0)),"",ROUND(ACOS(COS(RADIANS(90-VLOOKUP(B339,'Input - Center points'!$A$2:$F$996,5,0)))*COS(RADIANS(90-VLOOKUP(C339,'Input - Center points'!$A$2:$F$996,5,0)))+SIN(RADIANS(90-VLOOKUP(B339,'Input - Center points'!$A$2:$F$996,5,0)))*SIN(RADIANS(90-VLOOKUP(C339,'Input - Center points'!$A$2:$F$996,5,0)))*COS(RADIANS(VLOOKUP(B339,'Input - Center points'!$A$2:$F$996,6,0)-VLOOKUP(C339,'Input - Center points'!$A$2:$F$996,6,0))))*6371,0))</f>
        <v>956</v>
      </c>
      <c r="E339" s="19" t="str">
        <f>if(isna(if(vlookup(A339,'Input - Config'!$A$3:$D$1006,4,0)="Yes","Subsea",if(D339&gt;'Input - Config'!$H$10,"HVDC","HVAC"))),"",if(vlookup(A339,'Input - Config'!$A$3:$D$1006,4,0)="Yes","Subsea",if(D339&gt;'Input - Config'!$H$10,"HVDC","HVAC")))</f>
        <v>Subsea</v>
      </c>
      <c r="F339" s="19">
        <f>iferror((hlookup(E339,'Input - Config'!$H$2:$J$7,2,0)*D339)+(hlookup(E339,'Input - Config'!$H$2:$J$7,3,0)*2),"")</f>
        <v>579624.6</v>
      </c>
      <c r="G339" s="19">
        <f>if(isna(hlookup(E339,'Input - Config'!$H$2:$J$7,6,0)*'Input - Config'!$H$9%*F339+F339),"",hlookup(E339,'Input - Config'!$H$2:$J$7,6,0)*'Input - Config'!$H$9%*F339+F339)</f>
        <v>1391099.04</v>
      </c>
      <c r="H339" s="19">
        <f>if(isna(ROUND((hlookup(E339,'Input - Config'!$H$2:$J$7,4,0)/10000*D339)+(hlookup(E339,'Input - Config'!$H$2:$J$7,5,0)/100),3)),"",ROUND((hlookup(E339,'Input - Config'!$H$2:$J$7,4,0)/10000*D339)+(hlookup(E339,'Input - Config'!$H$2:$J$7,5,0)/100),3))</f>
        <v>0.046</v>
      </c>
    </row>
    <row r="340">
      <c r="A340" s="53" t="str">
        <f>'Input - Config'!A341</f>
        <v>TRNDNKXXNLDXX</v>
      </c>
      <c r="B340" s="19" t="str">
        <f>if(isna(vlookup(A340,'Input - Config'!$A$3:$C$1006,2,0)),"",vlookup(A340,'Input - Config'!$A$3:$C$1006,2,0))</f>
        <v>DNK</v>
      </c>
      <c r="C340" s="19" t="str">
        <f>if(isna(vlookup(A340,'Input - Config'!$A$3:$C$1006,3,0)),"",vlookup(A340,'Input - Config'!$A$3:$C$1006,3,0))</f>
        <v>NLD</v>
      </c>
      <c r="D340" s="42">
        <f>if(isna(ROUND(ACOS(COS(RADIANS(90-VLOOKUP(B340,'Input - Center points'!$A$2:$F$996,5,0)))*COS(RADIANS(90-VLOOKUP(C340,'Input - Center points'!$A$2:$F$996,5,0)))+SIN(RADIANS(90-VLOOKUP(B340,'Input - Center points'!$A$2:$F$996,5,0)))*SIN(RADIANS(90-VLOOKUP(C340,'Input - Center points'!$A$2:$F$996,5,0)))*COS(RADIANS(VLOOKUP(B340,'Input - Center points'!$A$2:$F$996,6,0)-VLOOKUP(C340,'Input - Center points'!$A$2:$F$996,6,0))))*6371,0)),"",ROUND(ACOS(COS(RADIANS(90-VLOOKUP(B340,'Input - Center points'!$A$2:$F$996,5,0)))*COS(RADIANS(90-VLOOKUP(C340,'Input - Center points'!$A$2:$F$996,5,0)))+SIN(RADIANS(90-VLOOKUP(B340,'Input - Center points'!$A$2:$F$996,5,0)))*SIN(RADIANS(90-VLOOKUP(C340,'Input - Center points'!$A$2:$F$996,5,0)))*COS(RADIANS(VLOOKUP(B340,'Input - Center points'!$A$2:$F$996,6,0)-VLOOKUP(C340,'Input - Center points'!$A$2:$F$996,6,0))))*6371,0))</f>
        <v>621</v>
      </c>
      <c r="E340" s="19" t="str">
        <f>if(isna(if(vlookup(A340,'Input - Config'!$A$3:$D$1006,4,0)="Yes","Subsea",if(D340&gt;'Input - Config'!$H$10,"HVDC","HVAC"))),"",if(vlookup(A340,'Input - Config'!$A$3:$D$1006,4,0)="Yes","Subsea",if(D340&gt;'Input - Config'!$H$10,"HVDC","HVAC")))</f>
        <v>Subsea</v>
      </c>
      <c r="F340" s="19">
        <f>iferror((hlookup(E340,'Input - Config'!$H$2:$J$7,2,0)*D340)+(hlookup(E340,'Input - Config'!$H$2:$J$7,3,0)*2),"")</f>
        <v>480766.1</v>
      </c>
      <c r="G340" s="19">
        <f>if(isna(hlookup(E340,'Input - Config'!$H$2:$J$7,6,0)*'Input - Config'!$H$9%*F340+F340),"",hlookup(E340,'Input - Config'!$H$2:$J$7,6,0)*'Input - Config'!$H$9%*F340+F340)</f>
        <v>1153838.64</v>
      </c>
      <c r="H340" s="19">
        <f>if(isna(ROUND((hlookup(E340,'Input - Config'!$H$2:$J$7,4,0)/10000*D340)+(hlookup(E340,'Input - Config'!$H$2:$J$7,5,0)/100),3)),"",ROUND((hlookup(E340,'Input - Config'!$H$2:$J$7,4,0)/10000*D340)+(hlookup(E340,'Input - Config'!$H$2:$J$7,5,0)/100),3))</f>
        <v>0.035</v>
      </c>
    </row>
    <row r="341">
      <c r="A341" s="53" t="str">
        <f>'Input - Config'!A342</f>
        <v>TRNDNKXXNORXX</v>
      </c>
      <c r="B341" s="19" t="str">
        <f>if(isna(vlookup(A341,'Input - Config'!$A$3:$C$1006,2,0)),"",vlookup(A341,'Input - Config'!$A$3:$C$1006,2,0))</f>
        <v>DNK</v>
      </c>
      <c r="C341" s="19" t="str">
        <f>if(isna(vlookup(A341,'Input - Config'!$A$3:$C$1006,3,0)),"",vlookup(A341,'Input - Config'!$A$3:$C$1006,3,0))</f>
        <v>NOR</v>
      </c>
      <c r="D341" s="42">
        <f>if(isna(ROUND(ACOS(COS(RADIANS(90-VLOOKUP(B341,'Input - Center points'!$A$2:$F$996,5,0)))*COS(RADIANS(90-VLOOKUP(C341,'Input - Center points'!$A$2:$F$996,5,0)))+SIN(RADIANS(90-VLOOKUP(B341,'Input - Center points'!$A$2:$F$996,5,0)))*SIN(RADIANS(90-VLOOKUP(C341,'Input - Center points'!$A$2:$F$996,5,0)))*COS(RADIANS(VLOOKUP(B341,'Input - Center points'!$A$2:$F$996,6,0)-VLOOKUP(C341,'Input - Center points'!$A$2:$F$996,6,0))))*6371,0)),"",ROUND(ACOS(COS(RADIANS(90-VLOOKUP(B341,'Input - Center points'!$A$2:$F$996,5,0)))*COS(RADIANS(90-VLOOKUP(C341,'Input - Center points'!$A$2:$F$996,5,0)))+SIN(RADIANS(90-VLOOKUP(B341,'Input - Center points'!$A$2:$F$996,5,0)))*SIN(RADIANS(90-VLOOKUP(C341,'Input - Center points'!$A$2:$F$996,5,0)))*COS(RADIANS(VLOOKUP(B341,'Input - Center points'!$A$2:$F$996,6,0)-VLOOKUP(C341,'Input - Center points'!$A$2:$F$996,6,0))))*6371,0))</f>
        <v>483</v>
      </c>
      <c r="E341" s="19" t="str">
        <f>if(isna(if(vlookup(A341,'Input - Config'!$A$3:$D$1006,4,0)="Yes","Subsea",if(D341&gt;'Input - Config'!$H$10,"HVDC","HVAC"))),"",if(vlookup(A341,'Input - Config'!$A$3:$D$1006,4,0)="Yes","Subsea",if(D341&gt;'Input - Config'!$H$10,"HVDC","HVAC")))</f>
        <v>Subsea</v>
      </c>
      <c r="F341" s="19">
        <f>iferror((hlookup(E341,'Input - Config'!$H$2:$J$7,2,0)*D341)+(hlookup(E341,'Input - Config'!$H$2:$J$7,3,0)*2),"")</f>
        <v>440042.3</v>
      </c>
      <c r="G341" s="19">
        <f>if(isna(hlookup(E341,'Input - Config'!$H$2:$J$7,6,0)*'Input - Config'!$H$9%*F341+F341),"",hlookup(E341,'Input - Config'!$H$2:$J$7,6,0)*'Input - Config'!$H$9%*F341+F341)</f>
        <v>1056101.52</v>
      </c>
      <c r="H341" s="19">
        <f>if(isna(ROUND((hlookup(E341,'Input - Config'!$H$2:$J$7,4,0)/10000*D341)+(hlookup(E341,'Input - Config'!$H$2:$J$7,5,0)/100),3)),"",ROUND((hlookup(E341,'Input - Config'!$H$2:$J$7,4,0)/10000*D341)+(hlookup(E341,'Input - Config'!$H$2:$J$7,5,0)/100),3))</f>
        <v>0.03</v>
      </c>
    </row>
    <row r="342">
      <c r="A342" s="53" t="str">
        <f>'Input - Config'!A343</f>
        <v>TRNDNKXXSWEXX</v>
      </c>
      <c r="B342" s="19" t="str">
        <f>if(isna(vlookup(A342,'Input - Config'!$A$3:$C$1006,2,0)),"",vlookup(A342,'Input - Config'!$A$3:$C$1006,2,0))</f>
        <v>DNK</v>
      </c>
      <c r="C342" s="19" t="str">
        <f>if(isna(vlookup(A342,'Input - Config'!$A$3:$C$1006,3,0)),"",vlookup(A342,'Input - Config'!$A$3:$C$1006,3,0))</f>
        <v>SWE</v>
      </c>
      <c r="D342" s="42">
        <f>if(isna(ROUND(ACOS(COS(RADIANS(90-VLOOKUP(B342,'Input - Center points'!$A$2:$F$996,5,0)))*COS(RADIANS(90-VLOOKUP(C342,'Input - Center points'!$A$2:$F$996,5,0)))+SIN(RADIANS(90-VLOOKUP(B342,'Input - Center points'!$A$2:$F$996,5,0)))*SIN(RADIANS(90-VLOOKUP(C342,'Input - Center points'!$A$2:$F$996,5,0)))*COS(RADIANS(VLOOKUP(B342,'Input - Center points'!$A$2:$F$996,6,0)-VLOOKUP(C342,'Input - Center points'!$A$2:$F$996,6,0))))*6371,0)),"",ROUND(ACOS(COS(RADIANS(90-VLOOKUP(B342,'Input - Center points'!$A$2:$F$996,5,0)))*COS(RADIANS(90-VLOOKUP(C342,'Input - Center points'!$A$2:$F$996,5,0)))+SIN(RADIANS(90-VLOOKUP(B342,'Input - Center points'!$A$2:$F$996,5,0)))*SIN(RADIANS(90-VLOOKUP(C342,'Input - Center points'!$A$2:$F$996,5,0)))*COS(RADIANS(VLOOKUP(B342,'Input - Center points'!$A$2:$F$996,6,0)-VLOOKUP(C342,'Input - Center points'!$A$2:$F$996,6,0))))*6371,0))</f>
        <v>522</v>
      </c>
      <c r="E342" s="19" t="str">
        <f>if(isna(if(vlookup(A342,'Input - Config'!$A$3:$D$1006,4,0)="Yes","Subsea",if(D342&gt;'Input - Config'!$H$10,"HVDC","HVAC"))),"",if(vlookup(A342,'Input - Config'!$A$3:$D$1006,4,0)="Yes","Subsea",if(D342&gt;'Input - Config'!$H$10,"HVDC","HVAC")))</f>
        <v>Subsea</v>
      </c>
      <c r="F342" s="19">
        <f>iferror((hlookup(E342,'Input - Config'!$H$2:$J$7,2,0)*D342)+(hlookup(E342,'Input - Config'!$H$2:$J$7,3,0)*2),"")</f>
        <v>451551.2</v>
      </c>
      <c r="G342" s="19">
        <f>if(isna(hlookup(E342,'Input - Config'!$H$2:$J$7,6,0)*'Input - Config'!$H$9%*F342+F342),"",hlookup(E342,'Input - Config'!$H$2:$J$7,6,0)*'Input - Config'!$H$9%*F342+F342)</f>
        <v>1083722.88</v>
      </c>
      <c r="H342" s="19">
        <f>if(isna(ROUND((hlookup(E342,'Input - Config'!$H$2:$J$7,4,0)/10000*D342)+(hlookup(E342,'Input - Config'!$H$2:$J$7,5,0)/100),3)),"",ROUND((hlookup(E342,'Input - Config'!$H$2:$J$7,4,0)/10000*D342)+(hlookup(E342,'Input - Config'!$H$2:$J$7,5,0)/100),3))</f>
        <v>0.031</v>
      </c>
    </row>
    <row r="343">
      <c r="A343" s="53" t="str">
        <f>'Input - Config'!A344</f>
        <v>TRNDOMXXHTIXX</v>
      </c>
      <c r="B343" s="19" t="str">
        <f>if(isna(vlookup(A343,'Input - Config'!$A$3:$C$1006,2,0)),"",vlookup(A343,'Input - Config'!$A$3:$C$1006,2,0))</f>
        <v>DOM</v>
      </c>
      <c r="C343" s="19" t="str">
        <f>if(isna(vlookup(A343,'Input - Config'!$A$3:$C$1006,3,0)),"",vlookup(A343,'Input - Config'!$A$3:$C$1006,3,0))</f>
        <v>HTI</v>
      </c>
      <c r="D343" s="42">
        <f>if(isna(ROUND(ACOS(COS(RADIANS(90-VLOOKUP(B343,'Input - Center points'!$A$2:$F$996,5,0)))*COS(RADIANS(90-VLOOKUP(C343,'Input - Center points'!$A$2:$F$996,5,0)))+SIN(RADIANS(90-VLOOKUP(B343,'Input - Center points'!$A$2:$F$996,5,0)))*SIN(RADIANS(90-VLOOKUP(C343,'Input - Center points'!$A$2:$F$996,5,0)))*COS(RADIANS(VLOOKUP(B343,'Input - Center points'!$A$2:$F$996,6,0)-VLOOKUP(C343,'Input - Center points'!$A$2:$F$996,6,0))))*6371,0)),"",ROUND(ACOS(COS(RADIANS(90-VLOOKUP(B343,'Input - Center points'!$A$2:$F$996,5,0)))*COS(RADIANS(90-VLOOKUP(C343,'Input - Center points'!$A$2:$F$996,5,0)))+SIN(RADIANS(90-VLOOKUP(B343,'Input - Center points'!$A$2:$F$996,5,0)))*SIN(RADIANS(90-VLOOKUP(C343,'Input - Center points'!$A$2:$F$996,5,0)))*COS(RADIANS(VLOOKUP(B343,'Input - Center points'!$A$2:$F$996,6,0)-VLOOKUP(C343,'Input - Center points'!$A$2:$F$996,6,0))))*6371,0))</f>
        <v>257</v>
      </c>
      <c r="E343" s="19" t="str">
        <f>if(isna(if(vlookup(A343,'Input - Config'!$A$3:$D$1006,4,0)="Yes","Subsea",if(D343&gt;'Input - Config'!$H$10,"HVDC","HVAC"))),"",if(vlookup(A343,'Input - Config'!$A$3:$D$1006,4,0)="Yes","Subsea",if(D343&gt;'Input - Config'!$H$10,"HVDC","HVAC")))</f>
        <v>HVAC</v>
      </c>
      <c r="F343" s="19">
        <f>iferror((hlookup(E343,'Input - Config'!$H$2:$J$7,2,0)*D343)+(hlookup(E343,'Input - Config'!$H$2:$J$7,3,0)*2),"")</f>
        <v>295705.4</v>
      </c>
      <c r="G343" s="19">
        <f>if(isna(hlookup(E343,'Input - Config'!$H$2:$J$7,6,0)*'Input - Config'!$H$9%*F343+F343),"",hlookup(E343,'Input - Config'!$H$2:$J$7,6,0)*'Input - Config'!$H$9%*F343+F343)</f>
        <v>709692.96</v>
      </c>
      <c r="H343" s="19">
        <f>if(isna(ROUND((hlookup(E343,'Input - Config'!$H$2:$J$7,4,0)/10000*D343)+(hlookup(E343,'Input - Config'!$H$2:$J$7,5,0)/100),3)),"",ROUND((hlookup(E343,'Input - Config'!$H$2:$J$7,4,0)/10000*D343)+(hlookup(E343,'Input - Config'!$H$2:$J$7,5,0)/100),3))</f>
        <v>0.017</v>
      </c>
    </row>
    <row r="344">
      <c r="A344" s="53" t="str">
        <f>'Input - Config'!A345</f>
        <v>TRNDZAXXESHXX</v>
      </c>
      <c r="B344" s="19" t="str">
        <f>if(isna(vlookup(A344,'Input - Config'!$A$3:$C$1006,2,0)),"",vlookup(A344,'Input - Config'!$A$3:$C$1006,2,0))</f>
        <v>DZA</v>
      </c>
      <c r="C344" s="19" t="str">
        <f>if(isna(vlookup(A344,'Input - Config'!$A$3:$C$1006,3,0)),"",vlookup(A344,'Input - Config'!$A$3:$C$1006,3,0))</f>
        <v>ESH</v>
      </c>
      <c r="D344" s="42">
        <f>if(isna(ROUND(ACOS(COS(RADIANS(90-VLOOKUP(B344,'Input - Center points'!$A$2:$F$996,5,0)))*COS(RADIANS(90-VLOOKUP(C344,'Input - Center points'!$A$2:$F$996,5,0)))+SIN(RADIANS(90-VLOOKUP(B344,'Input - Center points'!$A$2:$F$996,5,0)))*SIN(RADIANS(90-VLOOKUP(C344,'Input - Center points'!$A$2:$F$996,5,0)))*COS(RADIANS(VLOOKUP(B344,'Input - Center points'!$A$2:$F$996,6,0)-VLOOKUP(C344,'Input - Center points'!$A$2:$F$996,6,0))))*6371,0)),"",ROUND(ACOS(COS(RADIANS(90-VLOOKUP(B344,'Input - Center points'!$A$2:$F$996,5,0)))*COS(RADIANS(90-VLOOKUP(C344,'Input - Center points'!$A$2:$F$996,5,0)))+SIN(RADIANS(90-VLOOKUP(B344,'Input - Center points'!$A$2:$F$996,5,0)))*SIN(RADIANS(90-VLOOKUP(C344,'Input - Center points'!$A$2:$F$996,5,0)))*COS(RADIANS(VLOOKUP(B344,'Input - Center points'!$A$2:$F$996,6,0)-VLOOKUP(C344,'Input - Center points'!$A$2:$F$996,6,0))))*6371,0))</f>
        <v>1865</v>
      </c>
      <c r="E344" s="19" t="str">
        <f>if(isna(if(vlookup(A344,'Input - Config'!$A$3:$D$1006,4,0)="Yes","Subsea",if(D344&gt;'Input - Config'!$H$10,"HVDC","HVAC"))),"",if(vlookup(A344,'Input - Config'!$A$3:$D$1006,4,0)="Yes","Subsea",if(D344&gt;'Input - Config'!$H$10,"HVDC","HVAC")))</f>
        <v>HVDC</v>
      </c>
      <c r="F344" s="19">
        <f>iferror((hlookup(E344,'Input - Config'!$H$2:$J$7,2,0)*D344)+(hlookup(E344,'Input - Config'!$H$2:$J$7,3,0)*2),"")</f>
        <v>741006</v>
      </c>
      <c r="G344" s="19">
        <f>if(isna(hlookup(E344,'Input - Config'!$H$2:$J$7,6,0)*'Input - Config'!$H$9%*F344+F344),"",hlookup(E344,'Input - Config'!$H$2:$J$7,6,0)*'Input - Config'!$H$9%*F344+F344)</f>
        <v>1778414.4</v>
      </c>
      <c r="H344" s="19">
        <f>if(isna(ROUND((hlookup(E344,'Input - Config'!$H$2:$J$7,4,0)/10000*D344)+(hlookup(E344,'Input - Config'!$H$2:$J$7,5,0)/100),3)),"",ROUND((hlookup(E344,'Input - Config'!$H$2:$J$7,4,0)/10000*D344)+(hlookup(E344,'Input - Config'!$H$2:$J$7,5,0)/100),3))</f>
        <v>0.078</v>
      </c>
    </row>
    <row r="345">
      <c r="A345" s="53" t="str">
        <f>'Input - Config'!A346</f>
        <v>TRNDZAXXESPXX</v>
      </c>
      <c r="B345" s="19" t="str">
        <f>if(isna(vlookup(A345,'Input - Config'!$A$3:$C$1006,2,0)),"",vlookup(A345,'Input - Config'!$A$3:$C$1006,2,0))</f>
        <v>DZA</v>
      </c>
      <c r="C345" s="19" t="str">
        <f>if(isna(vlookup(A345,'Input - Config'!$A$3:$C$1006,3,0)),"",vlookup(A345,'Input - Config'!$A$3:$C$1006,3,0))</f>
        <v>ESP</v>
      </c>
      <c r="D345" s="42">
        <f>if(isna(ROUND(ACOS(COS(RADIANS(90-VLOOKUP(B345,'Input - Center points'!$A$2:$F$996,5,0)))*COS(RADIANS(90-VLOOKUP(C345,'Input - Center points'!$A$2:$F$996,5,0)))+SIN(RADIANS(90-VLOOKUP(B345,'Input - Center points'!$A$2:$F$996,5,0)))*SIN(RADIANS(90-VLOOKUP(C345,'Input - Center points'!$A$2:$F$996,5,0)))*COS(RADIANS(VLOOKUP(B345,'Input - Center points'!$A$2:$F$996,6,0)-VLOOKUP(C345,'Input - Center points'!$A$2:$F$996,6,0))))*6371,0)),"",ROUND(ACOS(COS(RADIANS(90-VLOOKUP(B345,'Input - Center points'!$A$2:$F$996,5,0)))*COS(RADIANS(90-VLOOKUP(C345,'Input - Center points'!$A$2:$F$996,5,0)))+SIN(RADIANS(90-VLOOKUP(B345,'Input - Center points'!$A$2:$F$996,5,0)))*SIN(RADIANS(90-VLOOKUP(C345,'Input - Center points'!$A$2:$F$996,5,0)))*COS(RADIANS(VLOOKUP(B345,'Input - Center points'!$A$2:$F$996,6,0)-VLOOKUP(C345,'Input - Center points'!$A$2:$F$996,6,0))))*6371,0))</f>
        <v>715</v>
      </c>
      <c r="E345" s="19" t="str">
        <f>if(isna(if(vlookup(A345,'Input - Config'!$A$3:$D$1006,4,0)="Yes","Subsea",if(D345&gt;'Input - Config'!$H$10,"HVDC","HVAC"))),"",if(vlookup(A345,'Input - Config'!$A$3:$D$1006,4,0)="Yes","Subsea",if(D345&gt;'Input - Config'!$H$10,"HVDC","HVAC")))</f>
        <v>Subsea</v>
      </c>
      <c r="F345" s="19">
        <f>iferror((hlookup(E345,'Input - Config'!$H$2:$J$7,2,0)*D345)+(hlookup(E345,'Input - Config'!$H$2:$J$7,3,0)*2),"")</f>
        <v>508505.5</v>
      </c>
      <c r="G345" s="19">
        <f>if(isna(hlookup(E345,'Input - Config'!$H$2:$J$7,6,0)*'Input - Config'!$H$9%*F345+F345),"",hlookup(E345,'Input - Config'!$H$2:$J$7,6,0)*'Input - Config'!$H$9%*F345+F345)</f>
        <v>1220413.2</v>
      </c>
      <c r="H345" s="19">
        <f>if(isna(ROUND((hlookup(E345,'Input - Config'!$H$2:$J$7,4,0)/10000*D345)+(hlookup(E345,'Input - Config'!$H$2:$J$7,5,0)/100),3)),"",ROUND((hlookup(E345,'Input - Config'!$H$2:$J$7,4,0)/10000*D345)+(hlookup(E345,'Input - Config'!$H$2:$J$7,5,0)/100),3))</f>
        <v>0.038</v>
      </c>
    </row>
    <row r="346">
      <c r="A346" s="53" t="str">
        <f>'Input - Config'!A347</f>
        <v>TRNDZAXXFRAXX</v>
      </c>
      <c r="B346" s="19" t="str">
        <f>if(isna(vlookup(A346,'Input - Config'!$A$3:$C$1006,2,0)),"",vlookup(A346,'Input - Config'!$A$3:$C$1006,2,0))</f>
        <v>DZA</v>
      </c>
      <c r="C346" s="19" t="str">
        <f>if(isna(vlookup(A346,'Input - Config'!$A$3:$C$1006,3,0)),"",vlookup(A346,'Input - Config'!$A$3:$C$1006,3,0))</f>
        <v>FRA</v>
      </c>
      <c r="D346" s="42">
        <f>if(isna(ROUND(ACOS(COS(RADIANS(90-VLOOKUP(B346,'Input - Center points'!$A$2:$F$996,5,0)))*COS(RADIANS(90-VLOOKUP(C346,'Input - Center points'!$A$2:$F$996,5,0)))+SIN(RADIANS(90-VLOOKUP(B346,'Input - Center points'!$A$2:$F$996,5,0)))*SIN(RADIANS(90-VLOOKUP(C346,'Input - Center points'!$A$2:$F$996,5,0)))*COS(RADIANS(VLOOKUP(B346,'Input - Center points'!$A$2:$F$996,6,0)-VLOOKUP(C346,'Input - Center points'!$A$2:$F$996,6,0))))*6371,0)),"",ROUND(ACOS(COS(RADIANS(90-VLOOKUP(B346,'Input - Center points'!$A$2:$F$996,5,0)))*COS(RADIANS(90-VLOOKUP(C346,'Input - Center points'!$A$2:$F$996,5,0)))+SIN(RADIANS(90-VLOOKUP(B346,'Input - Center points'!$A$2:$F$996,5,0)))*SIN(RADIANS(90-VLOOKUP(C346,'Input - Center points'!$A$2:$F$996,5,0)))*COS(RADIANS(VLOOKUP(B346,'Input - Center points'!$A$2:$F$996,6,0)-VLOOKUP(C346,'Input - Center points'!$A$2:$F$996,6,0))))*6371,0))</f>
        <v>1347</v>
      </c>
      <c r="E346" s="19" t="str">
        <f>if(isna(if(vlookup(A346,'Input - Config'!$A$3:$D$1006,4,0)="Yes","Subsea",if(D346&gt;'Input - Config'!$H$10,"HVDC","HVAC"))),"",if(vlookup(A346,'Input - Config'!$A$3:$D$1006,4,0)="Yes","Subsea",if(D346&gt;'Input - Config'!$H$10,"HVDC","HVAC")))</f>
        <v>Subsea</v>
      </c>
      <c r="F346" s="19">
        <f>iferror((hlookup(E346,'Input - Config'!$H$2:$J$7,2,0)*D346)+(hlookup(E346,'Input - Config'!$H$2:$J$7,3,0)*2),"")</f>
        <v>695008.7</v>
      </c>
      <c r="G346" s="19">
        <f>if(isna(hlookup(E346,'Input - Config'!$H$2:$J$7,6,0)*'Input - Config'!$H$9%*F346+F346),"",hlookup(E346,'Input - Config'!$H$2:$J$7,6,0)*'Input - Config'!$H$9%*F346+F346)</f>
        <v>1668020.88</v>
      </c>
      <c r="H346" s="19">
        <f>if(isna(ROUND((hlookup(E346,'Input - Config'!$H$2:$J$7,4,0)/10000*D346)+(hlookup(E346,'Input - Config'!$H$2:$J$7,5,0)/100),3)),"",ROUND((hlookup(E346,'Input - Config'!$H$2:$J$7,4,0)/10000*D346)+(hlookup(E346,'Input - Config'!$H$2:$J$7,5,0)/100),3))</f>
        <v>0.06</v>
      </c>
    </row>
    <row r="347">
      <c r="A347" s="53" t="str">
        <f>'Input - Config'!A348</f>
        <v>TRNDZAXXITAXX</v>
      </c>
      <c r="B347" s="19" t="str">
        <f>if(isna(vlookup(A347,'Input - Config'!$A$3:$C$1006,2,0)),"",vlookup(A347,'Input - Config'!$A$3:$C$1006,2,0))</f>
        <v>DZA</v>
      </c>
      <c r="C347" s="19" t="str">
        <f>if(isna(vlookup(A347,'Input - Config'!$A$3:$C$1006,3,0)),"",vlookup(A347,'Input - Config'!$A$3:$C$1006,3,0))</f>
        <v>ITA</v>
      </c>
      <c r="D347" s="42">
        <f>if(isna(ROUND(ACOS(COS(RADIANS(90-VLOOKUP(B347,'Input - Center points'!$A$2:$F$996,5,0)))*COS(RADIANS(90-VLOOKUP(C347,'Input - Center points'!$A$2:$F$996,5,0)))+SIN(RADIANS(90-VLOOKUP(B347,'Input - Center points'!$A$2:$F$996,5,0)))*SIN(RADIANS(90-VLOOKUP(C347,'Input - Center points'!$A$2:$F$996,5,0)))*COS(RADIANS(VLOOKUP(B347,'Input - Center points'!$A$2:$F$996,6,0)-VLOOKUP(C347,'Input - Center points'!$A$2:$F$996,6,0))))*6371,0)),"",ROUND(ACOS(COS(RADIANS(90-VLOOKUP(B347,'Input - Center points'!$A$2:$F$996,5,0)))*COS(RADIANS(90-VLOOKUP(C347,'Input - Center points'!$A$2:$F$996,5,0)))+SIN(RADIANS(90-VLOOKUP(B347,'Input - Center points'!$A$2:$F$996,5,0)))*SIN(RADIANS(90-VLOOKUP(C347,'Input - Center points'!$A$2:$F$996,5,0)))*COS(RADIANS(VLOOKUP(B347,'Input - Center points'!$A$2:$F$996,6,0)-VLOOKUP(C347,'Input - Center points'!$A$2:$F$996,6,0))))*6371,0))</f>
        <v>991</v>
      </c>
      <c r="E347" s="19" t="str">
        <f>if(isna(if(vlookup(A347,'Input - Config'!$A$3:$D$1006,4,0)="Yes","Subsea",if(D347&gt;'Input - Config'!$H$10,"HVDC","HVAC"))),"",if(vlookup(A347,'Input - Config'!$A$3:$D$1006,4,0)="Yes","Subsea",if(D347&gt;'Input - Config'!$H$10,"HVDC","HVAC")))</f>
        <v>Subsea</v>
      </c>
      <c r="F347" s="19">
        <f>iferror((hlookup(E347,'Input - Config'!$H$2:$J$7,2,0)*D347)+(hlookup(E347,'Input - Config'!$H$2:$J$7,3,0)*2),"")</f>
        <v>589953.1</v>
      </c>
      <c r="G347" s="19">
        <f>if(isna(hlookup(E347,'Input - Config'!$H$2:$J$7,6,0)*'Input - Config'!$H$9%*F347+F347),"",hlookup(E347,'Input - Config'!$H$2:$J$7,6,0)*'Input - Config'!$H$9%*F347+F347)</f>
        <v>1415887.44</v>
      </c>
      <c r="H347" s="19">
        <f>if(isna(ROUND((hlookup(E347,'Input - Config'!$H$2:$J$7,4,0)/10000*D347)+(hlookup(E347,'Input - Config'!$H$2:$J$7,5,0)/100),3)),"",ROUND((hlookup(E347,'Input - Config'!$H$2:$J$7,4,0)/10000*D347)+(hlookup(E347,'Input - Config'!$H$2:$J$7,5,0)/100),3))</f>
        <v>0.048</v>
      </c>
    </row>
    <row r="348">
      <c r="A348" s="53" t="str">
        <f>'Input - Config'!A349</f>
        <v>TRNDZAXXLBYXX</v>
      </c>
      <c r="B348" s="19" t="str">
        <f>if(isna(vlookup(A348,'Input - Config'!$A$3:$C$1006,2,0)),"",vlookup(A348,'Input - Config'!$A$3:$C$1006,2,0))</f>
        <v>DZA</v>
      </c>
      <c r="C348" s="19" t="str">
        <f>if(isna(vlookup(A348,'Input - Config'!$A$3:$C$1006,3,0)),"",vlookup(A348,'Input - Config'!$A$3:$C$1006,3,0))</f>
        <v>LBY</v>
      </c>
      <c r="D348" s="42">
        <f>if(isna(ROUND(ACOS(COS(RADIANS(90-VLOOKUP(B348,'Input - Center points'!$A$2:$F$996,5,0)))*COS(RADIANS(90-VLOOKUP(C348,'Input - Center points'!$A$2:$F$996,5,0)))+SIN(RADIANS(90-VLOOKUP(B348,'Input - Center points'!$A$2:$F$996,5,0)))*SIN(RADIANS(90-VLOOKUP(C348,'Input - Center points'!$A$2:$F$996,5,0)))*COS(RADIANS(VLOOKUP(B348,'Input - Center points'!$A$2:$F$996,6,0)-VLOOKUP(C348,'Input - Center points'!$A$2:$F$996,6,0))))*6371,0)),"",ROUND(ACOS(COS(RADIANS(90-VLOOKUP(B348,'Input - Center points'!$A$2:$F$996,5,0)))*COS(RADIANS(90-VLOOKUP(C348,'Input - Center points'!$A$2:$F$996,5,0)))+SIN(RADIANS(90-VLOOKUP(B348,'Input - Center points'!$A$2:$F$996,5,0)))*SIN(RADIANS(90-VLOOKUP(C348,'Input - Center points'!$A$2:$F$996,5,0)))*COS(RADIANS(VLOOKUP(B348,'Input - Center points'!$A$2:$F$996,6,0)-VLOOKUP(C348,'Input - Center points'!$A$2:$F$996,6,0))))*6371,0))</f>
        <v>1019</v>
      </c>
      <c r="E348" s="19" t="str">
        <f>if(isna(if(vlookup(A348,'Input - Config'!$A$3:$D$1006,4,0)="Yes","Subsea",if(D348&gt;'Input - Config'!$H$10,"HVDC","HVAC"))),"",if(vlookup(A348,'Input - Config'!$A$3:$D$1006,4,0)="Yes","Subsea",if(D348&gt;'Input - Config'!$H$10,"HVDC","HVAC")))</f>
        <v>HVDC</v>
      </c>
      <c r="F348" s="19">
        <f>iferror((hlookup(E348,'Input - Config'!$H$2:$J$7,2,0)*D348)+(hlookup(E348,'Input - Config'!$H$2:$J$7,3,0)*2),"")</f>
        <v>539827.2</v>
      </c>
      <c r="G348" s="19">
        <f>if(isna(hlookup(E348,'Input - Config'!$H$2:$J$7,6,0)*'Input - Config'!$H$9%*F348+F348),"",hlookup(E348,'Input - Config'!$H$2:$J$7,6,0)*'Input - Config'!$H$9%*F348+F348)</f>
        <v>1295585.28</v>
      </c>
      <c r="H348" s="19">
        <f>if(isna(ROUND((hlookup(E348,'Input - Config'!$H$2:$J$7,4,0)/10000*D348)+(hlookup(E348,'Input - Config'!$H$2:$J$7,5,0)/100),3)),"",ROUND((hlookup(E348,'Input - Config'!$H$2:$J$7,4,0)/10000*D348)+(hlookup(E348,'Input - Config'!$H$2:$J$7,5,0)/100),3))</f>
        <v>0.049</v>
      </c>
    </row>
    <row r="349">
      <c r="A349" s="53" t="str">
        <f>'Input - Config'!A350</f>
        <v>TRNDZAXXMARXX</v>
      </c>
      <c r="B349" s="19" t="str">
        <f>if(isna(vlookup(A349,'Input - Config'!$A$3:$C$1006,2,0)),"",vlookup(A349,'Input - Config'!$A$3:$C$1006,2,0))</f>
        <v>DZA</v>
      </c>
      <c r="C349" s="19" t="str">
        <f>if(isna(vlookup(A349,'Input - Config'!$A$3:$C$1006,3,0)),"",vlookup(A349,'Input - Config'!$A$3:$C$1006,3,0))</f>
        <v>MAR</v>
      </c>
      <c r="D349" s="42">
        <f>if(isna(ROUND(ACOS(COS(RADIANS(90-VLOOKUP(B349,'Input - Center points'!$A$2:$F$996,5,0)))*COS(RADIANS(90-VLOOKUP(C349,'Input - Center points'!$A$2:$F$996,5,0)))+SIN(RADIANS(90-VLOOKUP(B349,'Input - Center points'!$A$2:$F$996,5,0)))*SIN(RADIANS(90-VLOOKUP(C349,'Input - Center points'!$A$2:$F$996,5,0)))*COS(RADIANS(VLOOKUP(B349,'Input - Center points'!$A$2:$F$996,6,0)-VLOOKUP(C349,'Input - Center points'!$A$2:$F$996,6,0))))*6371,0)),"",ROUND(ACOS(COS(RADIANS(90-VLOOKUP(B349,'Input - Center points'!$A$2:$F$996,5,0)))*COS(RADIANS(90-VLOOKUP(C349,'Input - Center points'!$A$2:$F$996,5,0)))+SIN(RADIANS(90-VLOOKUP(B349,'Input - Center points'!$A$2:$F$996,5,0)))*SIN(RADIANS(90-VLOOKUP(C349,'Input - Center points'!$A$2:$F$996,5,0)))*COS(RADIANS(VLOOKUP(B349,'Input - Center points'!$A$2:$F$996,6,0)-VLOOKUP(C349,'Input - Center points'!$A$2:$F$996,6,0))))*6371,0))</f>
        <v>1031</v>
      </c>
      <c r="E349" s="19" t="str">
        <f>if(isna(if(vlookup(A349,'Input - Config'!$A$3:$D$1006,4,0)="Yes","Subsea",if(D349&gt;'Input - Config'!$H$10,"HVDC","HVAC"))),"",if(vlookup(A349,'Input - Config'!$A$3:$D$1006,4,0)="Yes","Subsea",if(D349&gt;'Input - Config'!$H$10,"HVDC","HVAC")))</f>
        <v>HVDC</v>
      </c>
      <c r="F349" s="19">
        <f>iferror((hlookup(E349,'Input - Config'!$H$2:$J$7,2,0)*D349)+(hlookup(E349,'Input - Config'!$H$2:$J$7,3,0)*2),"")</f>
        <v>542680.8</v>
      </c>
      <c r="G349" s="19">
        <f>if(isna(hlookup(E349,'Input - Config'!$H$2:$J$7,6,0)*'Input - Config'!$H$9%*F349+F349),"",hlookup(E349,'Input - Config'!$H$2:$J$7,6,0)*'Input - Config'!$H$9%*F349+F349)</f>
        <v>1302433.92</v>
      </c>
      <c r="H349" s="19">
        <f>if(isna(ROUND((hlookup(E349,'Input - Config'!$H$2:$J$7,4,0)/10000*D349)+(hlookup(E349,'Input - Config'!$H$2:$J$7,5,0)/100),3)),"",ROUND((hlookup(E349,'Input - Config'!$H$2:$J$7,4,0)/10000*D349)+(hlookup(E349,'Input - Config'!$H$2:$J$7,5,0)/100),3))</f>
        <v>0.049</v>
      </c>
    </row>
    <row r="350">
      <c r="A350" s="53" t="str">
        <f>'Input - Config'!A351</f>
        <v>TRNDZAXXMLIXX</v>
      </c>
      <c r="B350" s="19" t="str">
        <f>if(isna(vlookup(A350,'Input - Config'!$A$3:$C$1006,2,0)),"",vlookup(A350,'Input - Config'!$A$3:$C$1006,2,0))</f>
        <v>DZA</v>
      </c>
      <c r="C350" s="19" t="str">
        <f>if(isna(vlookup(A350,'Input - Config'!$A$3:$C$1006,3,0)),"",vlookup(A350,'Input - Config'!$A$3:$C$1006,3,0))</f>
        <v>MLI</v>
      </c>
      <c r="D350" s="42">
        <f>if(isna(ROUND(ACOS(COS(RADIANS(90-VLOOKUP(B350,'Input - Center points'!$A$2:$F$996,5,0)))*COS(RADIANS(90-VLOOKUP(C350,'Input - Center points'!$A$2:$F$996,5,0)))+SIN(RADIANS(90-VLOOKUP(B350,'Input - Center points'!$A$2:$F$996,5,0)))*SIN(RADIANS(90-VLOOKUP(C350,'Input - Center points'!$A$2:$F$996,5,0)))*COS(RADIANS(VLOOKUP(B350,'Input - Center points'!$A$2:$F$996,6,0)-VLOOKUP(C350,'Input - Center points'!$A$2:$F$996,6,0))))*6371,0)),"",ROUND(ACOS(COS(RADIANS(90-VLOOKUP(B350,'Input - Center points'!$A$2:$F$996,5,0)))*COS(RADIANS(90-VLOOKUP(C350,'Input - Center points'!$A$2:$F$996,5,0)))+SIN(RADIANS(90-VLOOKUP(B350,'Input - Center points'!$A$2:$F$996,5,0)))*SIN(RADIANS(90-VLOOKUP(C350,'Input - Center points'!$A$2:$F$996,5,0)))*COS(RADIANS(VLOOKUP(B350,'Input - Center points'!$A$2:$F$996,6,0)-VLOOKUP(C350,'Input - Center points'!$A$2:$F$996,6,0))))*6371,0))</f>
        <v>2899</v>
      </c>
      <c r="E350" s="19" t="str">
        <f>if(isna(if(vlookup(A350,'Input - Config'!$A$3:$D$1006,4,0)="Yes","Subsea",if(D350&gt;'Input - Config'!$H$10,"HVDC","HVAC"))),"",if(vlookup(A350,'Input - Config'!$A$3:$D$1006,4,0)="Yes","Subsea",if(D350&gt;'Input - Config'!$H$10,"HVDC","HVAC")))</f>
        <v>HVDC</v>
      </c>
      <c r="F350" s="19">
        <f>iferror((hlookup(E350,'Input - Config'!$H$2:$J$7,2,0)*D350)+(hlookup(E350,'Input - Config'!$H$2:$J$7,3,0)*2),"")</f>
        <v>986891.2</v>
      </c>
      <c r="G350" s="19">
        <f>if(isna(hlookup(E350,'Input - Config'!$H$2:$J$7,6,0)*'Input - Config'!$H$9%*F350+F350),"",hlookup(E350,'Input - Config'!$H$2:$J$7,6,0)*'Input - Config'!$H$9%*F350+F350)</f>
        <v>2368538.88</v>
      </c>
      <c r="H350" s="19">
        <f>if(isna(ROUND((hlookup(E350,'Input - Config'!$H$2:$J$7,4,0)/10000*D350)+(hlookup(E350,'Input - Config'!$H$2:$J$7,5,0)/100),3)),"",ROUND((hlookup(E350,'Input - Config'!$H$2:$J$7,4,0)/10000*D350)+(hlookup(E350,'Input - Config'!$H$2:$J$7,5,0)/100),3))</f>
        <v>0.114</v>
      </c>
    </row>
    <row r="351">
      <c r="A351" s="53" t="str">
        <f>'Input - Config'!A352</f>
        <v>TRNDZAXXMRTXX</v>
      </c>
      <c r="B351" s="19" t="str">
        <f>if(isna(vlookup(A351,'Input - Config'!$A$3:$C$1006,2,0)),"",vlookup(A351,'Input - Config'!$A$3:$C$1006,2,0))</f>
        <v>DZA</v>
      </c>
      <c r="C351" s="19" t="str">
        <f>if(isna(vlookup(A351,'Input - Config'!$A$3:$C$1006,3,0)),"",vlookup(A351,'Input - Config'!$A$3:$C$1006,3,0))</f>
        <v>MRT</v>
      </c>
      <c r="D351" s="42">
        <f>if(isna(ROUND(ACOS(COS(RADIANS(90-VLOOKUP(B351,'Input - Center points'!$A$2:$F$996,5,0)))*COS(RADIANS(90-VLOOKUP(C351,'Input - Center points'!$A$2:$F$996,5,0)))+SIN(RADIANS(90-VLOOKUP(B351,'Input - Center points'!$A$2:$F$996,5,0)))*SIN(RADIANS(90-VLOOKUP(C351,'Input - Center points'!$A$2:$F$996,5,0)))*COS(RADIANS(VLOOKUP(B351,'Input - Center points'!$A$2:$F$996,6,0)-VLOOKUP(C351,'Input - Center points'!$A$2:$F$996,6,0))))*6371,0)),"",ROUND(ACOS(COS(RADIANS(90-VLOOKUP(B351,'Input - Center points'!$A$2:$F$996,5,0)))*COS(RADIANS(90-VLOOKUP(C351,'Input - Center points'!$A$2:$F$996,5,0)))+SIN(RADIANS(90-VLOOKUP(B351,'Input - Center points'!$A$2:$F$996,5,0)))*SIN(RADIANS(90-VLOOKUP(C351,'Input - Center points'!$A$2:$F$996,5,0)))*COS(RADIANS(VLOOKUP(B351,'Input - Center points'!$A$2:$F$996,6,0)-VLOOKUP(C351,'Input - Center points'!$A$2:$F$996,6,0))))*6371,0))</f>
        <v>2789</v>
      </c>
      <c r="E351" s="19" t="str">
        <f>if(isna(if(vlookup(A351,'Input - Config'!$A$3:$D$1006,4,0)="Yes","Subsea",if(D351&gt;'Input - Config'!$H$10,"HVDC","HVAC"))),"",if(vlookup(A351,'Input - Config'!$A$3:$D$1006,4,0)="Yes","Subsea",if(D351&gt;'Input - Config'!$H$10,"HVDC","HVAC")))</f>
        <v>HVDC</v>
      </c>
      <c r="F351" s="19">
        <f>iferror((hlookup(E351,'Input - Config'!$H$2:$J$7,2,0)*D351)+(hlookup(E351,'Input - Config'!$H$2:$J$7,3,0)*2),"")</f>
        <v>960733.2</v>
      </c>
      <c r="G351" s="19">
        <f>if(isna(hlookup(E351,'Input - Config'!$H$2:$J$7,6,0)*'Input - Config'!$H$9%*F351+F351),"",hlookup(E351,'Input - Config'!$H$2:$J$7,6,0)*'Input - Config'!$H$9%*F351+F351)</f>
        <v>2305759.68</v>
      </c>
      <c r="H351" s="19">
        <f>if(isna(ROUND((hlookup(E351,'Input - Config'!$H$2:$J$7,4,0)/10000*D351)+(hlookup(E351,'Input - Config'!$H$2:$J$7,5,0)/100),3)),"",ROUND((hlookup(E351,'Input - Config'!$H$2:$J$7,4,0)/10000*D351)+(hlookup(E351,'Input - Config'!$H$2:$J$7,5,0)/100),3))</f>
        <v>0.111</v>
      </c>
    </row>
    <row r="352">
      <c r="A352" s="53" t="str">
        <f>'Input - Config'!A353</f>
        <v>TRNDZAXXNERXX</v>
      </c>
      <c r="B352" s="19" t="str">
        <f>if(isna(vlookup(A352,'Input - Config'!$A$3:$C$1006,2,0)),"",vlookup(A352,'Input - Config'!$A$3:$C$1006,2,0))</f>
        <v>DZA</v>
      </c>
      <c r="C352" s="19" t="str">
        <f>if(isna(vlookup(A352,'Input - Config'!$A$3:$C$1006,3,0)),"",vlookup(A352,'Input - Config'!$A$3:$C$1006,3,0))</f>
        <v>NER</v>
      </c>
      <c r="D352" s="42">
        <f>if(isna(ROUND(ACOS(COS(RADIANS(90-VLOOKUP(B352,'Input - Center points'!$A$2:$F$996,5,0)))*COS(RADIANS(90-VLOOKUP(C352,'Input - Center points'!$A$2:$F$996,5,0)))+SIN(RADIANS(90-VLOOKUP(B352,'Input - Center points'!$A$2:$F$996,5,0)))*SIN(RADIANS(90-VLOOKUP(C352,'Input - Center points'!$A$2:$F$996,5,0)))*COS(RADIANS(VLOOKUP(B352,'Input - Center points'!$A$2:$F$996,6,0)-VLOOKUP(C352,'Input - Center points'!$A$2:$F$996,6,0))))*6371,0)),"",ROUND(ACOS(COS(RADIANS(90-VLOOKUP(B352,'Input - Center points'!$A$2:$F$996,5,0)))*COS(RADIANS(90-VLOOKUP(C352,'Input - Center points'!$A$2:$F$996,5,0)))+SIN(RADIANS(90-VLOOKUP(B352,'Input - Center points'!$A$2:$F$996,5,0)))*SIN(RADIANS(90-VLOOKUP(C352,'Input - Center points'!$A$2:$F$996,5,0)))*COS(RADIANS(VLOOKUP(B352,'Input - Center points'!$A$2:$F$996,6,0)-VLOOKUP(C352,'Input - Center points'!$A$2:$F$996,6,0))))*6371,0))</f>
        <v>2586</v>
      </c>
      <c r="E352" s="19" t="str">
        <f>if(isna(if(vlookup(A352,'Input - Config'!$A$3:$D$1006,4,0)="Yes","Subsea",if(D352&gt;'Input - Config'!$H$10,"HVDC","HVAC"))),"",if(vlookup(A352,'Input - Config'!$A$3:$D$1006,4,0)="Yes","Subsea",if(D352&gt;'Input - Config'!$H$10,"HVDC","HVAC")))</f>
        <v>HVDC</v>
      </c>
      <c r="F352" s="19">
        <f>iferror((hlookup(E352,'Input - Config'!$H$2:$J$7,2,0)*D352)+(hlookup(E352,'Input - Config'!$H$2:$J$7,3,0)*2),"")</f>
        <v>912459.8</v>
      </c>
      <c r="G352" s="19">
        <f>if(isna(hlookup(E352,'Input - Config'!$H$2:$J$7,6,0)*'Input - Config'!$H$9%*F352+F352),"",hlookup(E352,'Input - Config'!$H$2:$J$7,6,0)*'Input - Config'!$H$9%*F352+F352)</f>
        <v>2189903.52</v>
      </c>
      <c r="H352" s="19">
        <f>if(isna(ROUND((hlookup(E352,'Input - Config'!$H$2:$J$7,4,0)/10000*D352)+(hlookup(E352,'Input - Config'!$H$2:$J$7,5,0)/100),3)),"",ROUND((hlookup(E352,'Input - Config'!$H$2:$J$7,4,0)/10000*D352)+(hlookup(E352,'Input - Config'!$H$2:$J$7,5,0)/100),3))</f>
        <v>0.104</v>
      </c>
    </row>
    <row r="353">
      <c r="A353" s="53" t="str">
        <f>'Input - Config'!A354</f>
        <v>TRNDZAXXTUNXX</v>
      </c>
      <c r="B353" s="19" t="str">
        <f>if(isna(vlookup(A353,'Input - Config'!$A$3:$C$1006,2,0)),"",vlookup(A353,'Input - Config'!$A$3:$C$1006,2,0))</f>
        <v>DZA</v>
      </c>
      <c r="C353" s="19" t="str">
        <f>if(isna(vlookup(A353,'Input - Config'!$A$3:$C$1006,3,0)),"",vlookup(A353,'Input - Config'!$A$3:$C$1006,3,0))</f>
        <v>TUN</v>
      </c>
      <c r="D353" s="42">
        <f>if(isna(ROUND(ACOS(COS(RADIANS(90-VLOOKUP(B353,'Input - Center points'!$A$2:$F$996,5,0)))*COS(RADIANS(90-VLOOKUP(C353,'Input - Center points'!$A$2:$F$996,5,0)))+SIN(RADIANS(90-VLOOKUP(B353,'Input - Center points'!$A$2:$F$996,5,0)))*SIN(RADIANS(90-VLOOKUP(C353,'Input - Center points'!$A$2:$F$996,5,0)))*COS(RADIANS(VLOOKUP(B353,'Input - Center points'!$A$2:$F$996,6,0)-VLOOKUP(C353,'Input - Center points'!$A$2:$F$996,6,0))))*6371,0)),"",ROUND(ACOS(COS(RADIANS(90-VLOOKUP(B353,'Input - Center points'!$A$2:$F$996,5,0)))*COS(RADIANS(90-VLOOKUP(C353,'Input - Center points'!$A$2:$F$996,5,0)))+SIN(RADIANS(90-VLOOKUP(B353,'Input - Center points'!$A$2:$F$996,5,0)))*SIN(RADIANS(90-VLOOKUP(C353,'Input - Center points'!$A$2:$F$996,5,0)))*COS(RADIANS(VLOOKUP(B353,'Input - Center points'!$A$2:$F$996,6,0)-VLOOKUP(C353,'Input - Center points'!$A$2:$F$996,6,0))))*6371,0))</f>
        <v>634</v>
      </c>
      <c r="E353" s="19" t="str">
        <f>if(isna(if(vlookup(A353,'Input - Config'!$A$3:$D$1006,4,0)="Yes","Subsea",if(D353&gt;'Input - Config'!$H$10,"HVDC","HVAC"))),"",if(vlookup(A353,'Input - Config'!$A$3:$D$1006,4,0)="Yes","Subsea",if(D353&gt;'Input - Config'!$H$10,"HVDC","HVAC")))</f>
        <v>HVDC</v>
      </c>
      <c r="F353" s="19">
        <f>iferror((hlookup(E353,'Input - Config'!$H$2:$J$7,2,0)*D353)+(hlookup(E353,'Input - Config'!$H$2:$J$7,3,0)*2),"")</f>
        <v>448274.2</v>
      </c>
      <c r="G353" s="19">
        <f>if(isna(hlookup(E353,'Input - Config'!$H$2:$J$7,6,0)*'Input - Config'!$H$9%*F353+F353),"",hlookup(E353,'Input - Config'!$H$2:$J$7,6,0)*'Input - Config'!$H$9%*F353+F353)</f>
        <v>1075858.08</v>
      </c>
      <c r="H353" s="19">
        <f>if(isna(ROUND((hlookup(E353,'Input - Config'!$H$2:$J$7,4,0)/10000*D353)+(hlookup(E353,'Input - Config'!$H$2:$J$7,5,0)/100),3)),"",ROUND((hlookup(E353,'Input - Config'!$H$2:$J$7,4,0)/10000*D353)+(hlookup(E353,'Input - Config'!$H$2:$J$7,5,0)/100),3))</f>
        <v>0.035</v>
      </c>
    </row>
    <row r="354">
      <c r="A354" s="53" t="str">
        <f>'Input - Config'!A355</f>
        <v>TRNECUXXPERXX</v>
      </c>
      <c r="B354" s="19" t="str">
        <f>if(isna(vlookup(A354,'Input - Config'!$A$3:$C$1006,2,0)),"",vlookup(A354,'Input - Config'!$A$3:$C$1006,2,0))</f>
        <v>ECU</v>
      </c>
      <c r="C354" s="19" t="str">
        <f>if(isna(vlookup(A354,'Input - Config'!$A$3:$C$1006,3,0)),"",vlookup(A354,'Input - Config'!$A$3:$C$1006,3,0))</f>
        <v>PER</v>
      </c>
      <c r="D354" s="42">
        <f>if(isna(ROUND(ACOS(COS(RADIANS(90-VLOOKUP(B354,'Input - Center points'!$A$2:$F$996,5,0)))*COS(RADIANS(90-VLOOKUP(C354,'Input - Center points'!$A$2:$F$996,5,0)))+SIN(RADIANS(90-VLOOKUP(B354,'Input - Center points'!$A$2:$F$996,5,0)))*SIN(RADIANS(90-VLOOKUP(C354,'Input - Center points'!$A$2:$F$996,5,0)))*COS(RADIANS(VLOOKUP(B354,'Input - Center points'!$A$2:$F$996,6,0)-VLOOKUP(C354,'Input - Center points'!$A$2:$F$996,6,0))))*6371,0)),"",ROUND(ACOS(COS(RADIANS(90-VLOOKUP(B354,'Input - Center points'!$A$2:$F$996,5,0)))*COS(RADIANS(90-VLOOKUP(C354,'Input - Center points'!$A$2:$F$996,5,0)))+SIN(RADIANS(90-VLOOKUP(B354,'Input - Center points'!$A$2:$F$996,5,0)))*SIN(RADIANS(90-VLOOKUP(C354,'Input - Center points'!$A$2:$F$996,5,0)))*COS(RADIANS(VLOOKUP(B354,'Input - Center points'!$A$2:$F$996,6,0)-VLOOKUP(C354,'Input - Center points'!$A$2:$F$996,6,0))))*6371,0))</f>
        <v>1142</v>
      </c>
      <c r="E354" s="19" t="str">
        <f>if(isna(if(vlookup(A354,'Input - Config'!$A$3:$D$1006,4,0)="Yes","Subsea",if(D354&gt;'Input - Config'!$H$10,"HVDC","HVAC"))),"",if(vlookup(A354,'Input - Config'!$A$3:$D$1006,4,0)="Yes","Subsea",if(D354&gt;'Input - Config'!$H$10,"HVDC","HVAC")))</f>
        <v>HVDC</v>
      </c>
      <c r="F354" s="19">
        <f>iferror((hlookup(E354,'Input - Config'!$H$2:$J$7,2,0)*D354)+(hlookup(E354,'Input - Config'!$H$2:$J$7,3,0)*2),"")</f>
        <v>569076.6</v>
      </c>
      <c r="G354" s="19">
        <f>if(isna(hlookup(E354,'Input - Config'!$H$2:$J$7,6,0)*'Input - Config'!$H$9%*F354+F354),"",hlookup(E354,'Input - Config'!$H$2:$J$7,6,0)*'Input - Config'!$H$9%*F354+F354)</f>
        <v>1365783.84</v>
      </c>
      <c r="H354" s="19">
        <f>if(isna(ROUND((hlookup(E354,'Input - Config'!$H$2:$J$7,4,0)/10000*D354)+(hlookup(E354,'Input - Config'!$H$2:$J$7,5,0)/100),3)),"",ROUND((hlookup(E354,'Input - Config'!$H$2:$J$7,4,0)/10000*D354)+(hlookup(E354,'Input - Config'!$H$2:$J$7,5,0)/100),3))</f>
        <v>0.053</v>
      </c>
    </row>
    <row r="355">
      <c r="A355" s="53" t="str">
        <f>'Input - Config'!A356</f>
        <v>TRNEGYXXGRCXX</v>
      </c>
      <c r="B355" s="19" t="str">
        <f>if(isna(vlookup(A355,'Input - Config'!$A$3:$C$1006,2,0)),"",vlookup(A355,'Input - Config'!$A$3:$C$1006,2,0))</f>
        <v>EGY</v>
      </c>
      <c r="C355" s="19" t="str">
        <f>if(isna(vlookup(A355,'Input - Config'!$A$3:$C$1006,3,0)),"",vlookup(A355,'Input - Config'!$A$3:$C$1006,3,0))</f>
        <v>GRC</v>
      </c>
      <c r="D355" s="42">
        <f>if(isna(ROUND(ACOS(COS(RADIANS(90-VLOOKUP(B355,'Input - Center points'!$A$2:$F$996,5,0)))*COS(RADIANS(90-VLOOKUP(C355,'Input - Center points'!$A$2:$F$996,5,0)))+SIN(RADIANS(90-VLOOKUP(B355,'Input - Center points'!$A$2:$F$996,5,0)))*SIN(RADIANS(90-VLOOKUP(C355,'Input - Center points'!$A$2:$F$996,5,0)))*COS(RADIANS(VLOOKUP(B355,'Input - Center points'!$A$2:$F$996,6,0)-VLOOKUP(C355,'Input - Center points'!$A$2:$F$996,6,0))))*6371,0)),"",ROUND(ACOS(COS(RADIANS(90-VLOOKUP(B355,'Input - Center points'!$A$2:$F$996,5,0)))*COS(RADIANS(90-VLOOKUP(C355,'Input - Center points'!$A$2:$F$996,5,0)))+SIN(RADIANS(90-VLOOKUP(B355,'Input - Center points'!$A$2:$F$996,5,0)))*SIN(RADIANS(90-VLOOKUP(C355,'Input - Center points'!$A$2:$F$996,5,0)))*COS(RADIANS(VLOOKUP(B355,'Input - Center points'!$A$2:$F$996,6,0)-VLOOKUP(C355,'Input - Center points'!$A$2:$F$996,6,0))))*6371,0))</f>
        <v>1121</v>
      </c>
      <c r="E355" s="19" t="str">
        <f>if(isna(if(vlookup(A355,'Input - Config'!$A$3:$D$1006,4,0)="Yes","Subsea",if(D355&gt;'Input - Config'!$H$10,"HVDC","HVAC"))),"",if(vlookup(A355,'Input - Config'!$A$3:$D$1006,4,0)="Yes","Subsea",if(D355&gt;'Input - Config'!$H$10,"HVDC","HVAC")))</f>
        <v>Subsea</v>
      </c>
      <c r="F355" s="19">
        <f>iferror((hlookup(E355,'Input - Config'!$H$2:$J$7,2,0)*D355)+(hlookup(E355,'Input - Config'!$H$2:$J$7,3,0)*2),"")</f>
        <v>628316.1</v>
      </c>
      <c r="G355" s="19">
        <f>if(isna(hlookup(E355,'Input - Config'!$H$2:$J$7,6,0)*'Input - Config'!$H$9%*F355+F355),"",hlookup(E355,'Input - Config'!$H$2:$J$7,6,0)*'Input - Config'!$H$9%*F355+F355)</f>
        <v>1507958.64</v>
      </c>
      <c r="H355" s="19">
        <f>if(isna(ROUND((hlookup(E355,'Input - Config'!$H$2:$J$7,4,0)/10000*D355)+(hlookup(E355,'Input - Config'!$H$2:$J$7,5,0)/100),3)),"",ROUND((hlookup(E355,'Input - Config'!$H$2:$J$7,4,0)/10000*D355)+(hlookup(E355,'Input - Config'!$H$2:$J$7,5,0)/100),3))</f>
        <v>0.052</v>
      </c>
    </row>
    <row r="356">
      <c r="A356" s="53" t="str">
        <f>'Input - Config'!A357</f>
        <v>TRNEGYXXISRXX</v>
      </c>
      <c r="B356" s="19" t="str">
        <f>if(isna(vlookup(A356,'Input - Config'!$A$3:$C$1006,2,0)),"",vlookup(A356,'Input - Config'!$A$3:$C$1006,2,0))</f>
        <v>EGY</v>
      </c>
      <c r="C356" s="19" t="str">
        <f>if(isna(vlookup(A356,'Input - Config'!$A$3:$C$1006,3,0)),"",vlookup(A356,'Input - Config'!$A$3:$C$1006,3,0))</f>
        <v>ISR</v>
      </c>
      <c r="D356" s="42">
        <f>if(isna(ROUND(ACOS(COS(RADIANS(90-VLOOKUP(B356,'Input - Center points'!$A$2:$F$996,5,0)))*COS(RADIANS(90-VLOOKUP(C356,'Input - Center points'!$A$2:$F$996,5,0)))+SIN(RADIANS(90-VLOOKUP(B356,'Input - Center points'!$A$2:$F$996,5,0)))*SIN(RADIANS(90-VLOOKUP(C356,'Input - Center points'!$A$2:$F$996,5,0)))*COS(RADIANS(VLOOKUP(B356,'Input - Center points'!$A$2:$F$996,6,0)-VLOOKUP(C356,'Input - Center points'!$A$2:$F$996,6,0))))*6371,0)),"",ROUND(ACOS(COS(RADIANS(90-VLOOKUP(B356,'Input - Center points'!$A$2:$F$996,5,0)))*COS(RADIANS(90-VLOOKUP(C356,'Input - Center points'!$A$2:$F$996,5,0)))+SIN(RADIANS(90-VLOOKUP(B356,'Input - Center points'!$A$2:$F$996,5,0)))*SIN(RADIANS(90-VLOOKUP(C356,'Input - Center points'!$A$2:$F$996,5,0)))*COS(RADIANS(VLOOKUP(B356,'Input - Center points'!$A$2:$F$996,6,0)-VLOOKUP(C356,'Input - Center points'!$A$2:$F$996,6,0))))*6371,0))</f>
        <v>406</v>
      </c>
      <c r="E356" s="19" t="str">
        <f>if(isna(if(vlookup(A356,'Input - Config'!$A$3:$D$1006,4,0)="Yes","Subsea",if(D356&gt;'Input - Config'!$H$10,"HVDC","HVAC"))),"",if(vlookup(A356,'Input - Config'!$A$3:$D$1006,4,0)="Yes","Subsea",if(D356&gt;'Input - Config'!$H$10,"HVDC","HVAC")))</f>
        <v>HVDC</v>
      </c>
      <c r="F356" s="19">
        <f>iferror((hlookup(E356,'Input - Config'!$H$2:$J$7,2,0)*D356)+(hlookup(E356,'Input - Config'!$H$2:$J$7,3,0)*2),"")</f>
        <v>394055.8</v>
      </c>
      <c r="G356" s="19">
        <f>if(isna(hlookup(E356,'Input - Config'!$H$2:$J$7,6,0)*'Input - Config'!$H$9%*F356+F356),"",hlookup(E356,'Input - Config'!$H$2:$J$7,6,0)*'Input - Config'!$H$9%*F356+F356)</f>
        <v>945733.92</v>
      </c>
      <c r="H356" s="19">
        <f>if(isna(ROUND((hlookup(E356,'Input - Config'!$H$2:$J$7,4,0)/10000*D356)+(hlookup(E356,'Input - Config'!$H$2:$J$7,5,0)/100),3)),"",ROUND((hlookup(E356,'Input - Config'!$H$2:$J$7,4,0)/10000*D356)+(hlookup(E356,'Input - Config'!$H$2:$J$7,5,0)/100),3))</f>
        <v>0.027</v>
      </c>
    </row>
    <row r="357">
      <c r="A357" s="53" t="str">
        <f>'Input - Config'!A358</f>
        <v>TRNEGYXXJORXX</v>
      </c>
      <c r="B357" s="19" t="str">
        <f>if(isna(vlookup(A357,'Input - Config'!$A$3:$C$1006,2,0)),"",vlookup(A357,'Input - Config'!$A$3:$C$1006,2,0))</f>
        <v>EGY</v>
      </c>
      <c r="C357" s="19" t="str">
        <f>if(isna(vlookup(A357,'Input - Config'!$A$3:$C$1006,3,0)),"",vlookup(A357,'Input - Config'!$A$3:$C$1006,3,0))</f>
        <v>JOR</v>
      </c>
      <c r="D357" s="42">
        <f>if(isna(ROUND(ACOS(COS(RADIANS(90-VLOOKUP(B357,'Input - Center points'!$A$2:$F$996,5,0)))*COS(RADIANS(90-VLOOKUP(C357,'Input - Center points'!$A$2:$F$996,5,0)))+SIN(RADIANS(90-VLOOKUP(B357,'Input - Center points'!$A$2:$F$996,5,0)))*SIN(RADIANS(90-VLOOKUP(C357,'Input - Center points'!$A$2:$F$996,5,0)))*COS(RADIANS(VLOOKUP(B357,'Input - Center points'!$A$2:$F$996,6,0)-VLOOKUP(C357,'Input - Center points'!$A$2:$F$996,6,0))))*6371,0)),"",ROUND(ACOS(COS(RADIANS(90-VLOOKUP(B357,'Input - Center points'!$A$2:$F$996,5,0)))*COS(RADIANS(90-VLOOKUP(C357,'Input - Center points'!$A$2:$F$996,5,0)))+SIN(RADIANS(90-VLOOKUP(B357,'Input - Center points'!$A$2:$F$996,5,0)))*SIN(RADIANS(90-VLOOKUP(C357,'Input - Center points'!$A$2:$F$996,5,0)))*COS(RADIANS(VLOOKUP(B357,'Input - Center points'!$A$2:$F$996,6,0)-VLOOKUP(C357,'Input - Center points'!$A$2:$F$996,6,0))))*6371,0))</f>
        <v>495</v>
      </c>
      <c r="E357" s="19" t="str">
        <f>if(isna(if(vlookup(A357,'Input - Config'!$A$3:$D$1006,4,0)="Yes","Subsea",if(D357&gt;'Input - Config'!$H$10,"HVDC","HVAC"))),"",if(vlookup(A357,'Input - Config'!$A$3:$D$1006,4,0)="Yes","Subsea",if(D357&gt;'Input - Config'!$H$10,"HVDC","HVAC")))</f>
        <v>Subsea</v>
      </c>
      <c r="F357" s="19">
        <f>iferror((hlookup(E357,'Input - Config'!$H$2:$J$7,2,0)*D357)+(hlookup(E357,'Input - Config'!$H$2:$J$7,3,0)*2),"")</f>
        <v>443583.5</v>
      </c>
      <c r="G357" s="19">
        <f>if(isna(hlookup(E357,'Input - Config'!$H$2:$J$7,6,0)*'Input - Config'!$H$9%*F357+F357),"",hlookup(E357,'Input - Config'!$H$2:$J$7,6,0)*'Input - Config'!$H$9%*F357+F357)</f>
        <v>1064600.4</v>
      </c>
      <c r="H357" s="19">
        <f>if(isna(ROUND((hlookup(E357,'Input - Config'!$H$2:$J$7,4,0)/10000*D357)+(hlookup(E357,'Input - Config'!$H$2:$J$7,5,0)/100),3)),"",ROUND((hlookup(E357,'Input - Config'!$H$2:$J$7,4,0)/10000*D357)+(hlookup(E357,'Input - Config'!$H$2:$J$7,5,0)/100),3))</f>
        <v>0.03</v>
      </c>
    </row>
    <row r="358">
      <c r="A358" s="53" t="str">
        <f>'Input - Config'!A359</f>
        <v>TRNEGYXXLBYXX</v>
      </c>
      <c r="B358" s="19" t="str">
        <f>if(isna(vlookup(A358,'Input - Config'!$A$3:$C$1006,2,0)),"",vlookup(A358,'Input - Config'!$A$3:$C$1006,2,0))</f>
        <v>EGY</v>
      </c>
      <c r="C358" s="19" t="str">
        <f>if(isna(vlookup(A358,'Input - Config'!$A$3:$C$1006,3,0)),"",vlookup(A358,'Input - Config'!$A$3:$C$1006,3,0))</f>
        <v>LBY</v>
      </c>
      <c r="D358" s="42">
        <f>if(isna(ROUND(ACOS(COS(RADIANS(90-VLOOKUP(B358,'Input - Center points'!$A$2:$F$996,5,0)))*COS(RADIANS(90-VLOOKUP(C358,'Input - Center points'!$A$2:$F$996,5,0)))+SIN(RADIANS(90-VLOOKUP(B358,'Input - Center points'!$A$2:$F$996,5,0)))*SIN(RADIANS(90-VLOOKUP(C358,'Input - Center points'!$A$2:$F$996,5,0)))*COS(RADIANS(VLOOKUP(B358,'Input - Center points'!$A$2:$F$996,6,0)-VLOOKUP(C358,'Input - Center points'!$A$2:$F$996,6,0))))*6371,0)),"",ROUND(ACOS(COS(RADIANS(90-VLOOKUP(B358,'Input - Center points'!$A$2:$F$996,5,0)))*COS(RADIANS(90-VLOOKUP(C358,'Input - Center points'!$A$2:$F$996,5,0)))+SIN(RADIANS(90-VLOOKUP(B358,'Input - Center points'!$A$2:$F$996,5,0)))*SIN(RADIANS(90-VLOOKUP(C358,'Input - Center points'!$A$2:$F$996,5,0)))*COS(RADIANS(VLOOKUP(B358,'Input - Center points'!$A$2:$F$996,6,0)-VLOOKUP(C358,'Input - Center points'!$A$2:$F$996,6,0))))*6371,0))</f>
        <v>1738</v>
      </c>
      <c r="E358" s="19" t="str">
        <f>if(isna(if(vlookup(A358,'Input - Config'!$A$3:$D$1006,4,0)="Yes","Subsea",if(D358&gt;'Input - Config'!$H$10,"HVDC","HVAC"))),"",if(vlookup(A358,'Input - Config'!$A$3:$D$1006,4,0)="Yes","Subsea",if(D358&gt;'Input - Config'!$H$10,"HVDC","HVAC")))</f>
        <v>HVDC</v>
      </c>
      <c r="F358" s="19">
        <f>iferror((hlookup(E358,'Input - Config'!$H$2:$J$7,2,0)*D358)+(hlookup(E358,'Input - Config'!$H$2:$J$7,3,0)*2),"")</f>
        <v>710805.4</v>
      </c>
      <c r="G358" s="19">
        <f>if(isna(hlookup(E358,'Input - Config'!$H$2:$J$7,6,0)*'Input - Config'!$H$9%*F358+F358),"",hlookup(E358,'Input - Config'!$H$2:$J$7,6,0)*'Input - Config'!$H$9%*F358+F358)</f>
        <v>1705932.96</v>
      </c>
      <c r="H358" s="19">
        <f>if(isna(ROUND((hlookup(E358,'Input - Config'!$H$2:$J$7,4,0)/10000*D358)+(hlookup(E358,'Input - Config'!$H$2:$J$7,5,0)/100),3)),"",ROUND((hlookup(E358,'Input - Config'!$H$2:$J$7,4,0)/10000*D358)+(hlookup(E358,'Input - Config'!$H$2:$J$7,5,0)/100),3))</f>
        <v>0.074</v>
      </c>
    </row>
    <row r="359">
      <c r="A359" s="53" t="str">
        <f>'Input - Config'!A360</f>
        <v>TRNEGYXXSAUXX</v>
      </c>
      <c r="B359" s="19" t="str">
        <f>if(isna(vlookup(A359,'Input - Config'!$A$3:$C$1006,2,0)),"",vlookup(A359,'Input - Config'!$A$3:$C$1006,2,0))</f>
        <v>EGY</v>
      </c>
      <c r="C359" s="19" t="str">
        <f>if(isna(vlookup(A359,'Input - Config'!$A$3:$C$1006,3,0)),"",vlookup(A359,'Input - Config'!$A$3:$C$1006,3,0))</f>
        <v>SAU</v>
      </c>
      <c r="D359" s="42">
        <f>if(isna(ROUND(ACOS(COS(RADIANS(90-VLOOKUP(B359,'Input - Center points'!$A$2:$F$996,5,0)))*COS(RADIANS(90-VLOOKUP(C359,'Input - Center points'!$A$2:$F$996,5,0)))+SIN(RADIANS(90-VLOOKUP(B359,'Input - Center points'!$A$2:$F$996,5,0)))*SIN(RADIANS(90-VLOOKUP(C359,'Input - Center points'!$A$2:$F$996,5,0)))*COS(RADIANS(VLOOKUP(B359,'Input - Center points'!$A$2:$F$996,6,0)-VLOOKUP(C359,'Input - Center points'!$A$2:$F$996,6,0))))*6371,0)),"",ROUND(ACOS(COS(RADIANS(90-VLOOKUP(B359,'Input - Center points'!$A$2:$F$996,5,0)))*COS(RADIANS(90-VLOOKUP(C359,'Input - Center points'!$A$2:$F$996,5,0)))+SIN(RADIANS(90-VLOOKUP(B359,'Input - Center points'!$A$2:$F$996,5,0)))*SIN(RADIANS(90-VLOOKUP(C359,'Input - Center points'!$A$2:$F$996,5,0)))*COS(RADIANS(VLOOKUP(B359,'Input - Center points'!$A$2:$F$996,6,0)-VLOOKUP(C359,'Input - Center points'!$A$2:$F$996,6,0))))*6371,0))</f>
        <v>1641</v>
      </c>
      <c r="E359" s="19" t="str">
        <f>if(isna(if(vlookup(A359,'Input - Config'!$A$3:$D$1006,4,0)="Yes","Subsea",if(D359&gt;'Input - Config'!$H$10,"HVDC","HVAC"))),"",if(vlookup(A359,'Input - Config'!$A$3:$D$1006,4,0)="Yes","Subsea",if(D359&gt;'Input - Config'!$H$10,"HVDC","HVAC")))</f>
        <v>Subsea</v>
      </c>
      <c r="F359" s="19">
        <f>iferror((hlookup(E359,'Input - Config'!$H$2:$J$7,2,0)*D359)+(hlookup(E359,'Input - Config'!$H$2:$J$7,3,0)*2),"")</f>
        <v>781768.1</v>
      </c>
      <c r="G359" s="19">
        <f>if(isna(hlookup(E359,'Input - Config'!$H$2:$J$7,6,0)*'Input - Config'!$H$9%*F359+F359),"",hlookup(E359,'Input - Config'!$H$2:$J$7,6,0)*'Input - Config'!$H$9%*F359+F359)</f>
        <v>1876243.44</v>
      </c>
      <c r="H359" s="19">
        <f>if(isna(ROUND((hlookup(E359,'Input - Config'!$H$2:$J$7,4,0)/10000*D359)+(hlookup(E359,'Input - Config'!$H$2:$J$7,5,0)/100),3)),"",ROUND((hlookup(E359,'Input - Config'!$H$2:$J$7,4,0)/10000*D359)+(hlookup(E359,'Input - Config'!$H$2:$J$7,5,0)/100),3))</f>
        <v>0.07</v>
      </c>
    </row>
    <row r="360">
      <c r="A360" s="53" t="str">
        <f>'Input - Config'!A361</f>
        <v>TRNEGYXXSDNXX</v>
      </c>
      <c r="B360" s="19" t="str">
        <f>if(isna(vlookup(A360,'Input - Config'!$A$3:$C$1006,2,0)),"",vlookup(A360,'Input - Config'!$A$3:$C$1006,2,0))</f>
        <v>EGY</v>
      </c>
      <c r="C360" s="19" t="str">
        <f>if(isna(vlookup(A360,'Input - Config'!$A$3:$C$1006,3,0)),"",vlookup(A360,'Input - Config'!$A$3:$C$1006,3,0))</f>
        <v>SDN</v>
      </c>
      <c r="D360" s="42">
        <f>if(isna(ROUND(ACOS(COS(RADIANS(90-VLOOKUP(B360,'Input - Center points'!$A$2:$F$996,5,0)))*COS(RADIANS(90-VLOOKUP(C360,'Input - Center points'!$A$2:$F$996,5,0)))+SIN(RADIANS(90-VLOOKUP(B360,'Input - Center points'!$A$2:$F$996,5,0)))*SIN(RADIANS(90-VLOOKUP(C360,'Input - Center points'!$A$2:$F$996,5,0)))*COS(RADIANS(VLOOKUP(B360,'Input - Center points'!$A$2:$F$996,6,0)-VLOOKUP(C360,'Input - Center points'!$A$2:$F$996,6,0))))*6371,0)),"",ROUND(ACOS(COS(RADIANS(90-VLOOKUP(B360,'Input - Center points'!$A$2:$F$996,5,0)))*COS(RADIANS(90-VLOOKUP(C360,'Input - Center points'!$A$2:$F$996,5,0)))+SIN(RADIANS(90-VLOOKUP(B360,'Input - Center points'!$A$2:$F$996,5,0)))*SIN(RADIANS(90-VLOOKUP(C360,'Input - Center points'!$A$2:$F$996,5,0)))*COS(RADIANS(VLOOKUP(B360,'Input - Center points'!$A$2:$F$996,6,0)-VLOOKUP(C360,'Input - Center points'!$A$2:$F$996,6,0))))*6371,0))</f>
        <v>1623</v>
      </c>
      <c r="E360" s="19" t="str">
        <f>if(isna(if(vlookup(A360,'Input - Config'!$A$3:$D$1006,4,0)="Yes","Subsea",if(D360&gt;'Input - Config'!$H$10,"HVDC","HVAC"))),"",if(vlookup(A360,'Input - Config'!$A$3:$D$1006,4,0)="Yes","Subsea",if(D360&gt;'Input - Config'!$H$10,"HVDC","HVAC")))</f>
        <v>HVDC</v>
      </c>
      <c r="F360" s="19">
        <f>iferror((hlookup(E360,'Input - Config'!$H$2:$J$7,2,0)*D360)+(hlookup(E360,'Input - Config'!$H$2:$J$7,3,0)*2),"")</f>
        <v>683458.4</v>
      </c>
      <c r="G360" s="19">
        <f>if(isna(hlookup(E360,'Input - Config'!$H$2:$J$7,6,0)*'Input - Config'!$H$9%*F360+F360),"",hlookup(E360,'Input - Config'!$H$2:$J$7,6,0)*'Input - Config'!$H$9%*F360+F360)</f>
        <v>1640300.16</v>
      </c>
      <c r="H360" s="19">
        <f>if(isna(ROUND((hlookup(E360,'Input - Config'!$H$2:$J$7,4,0)/10000*D360)+(hlookup(E360,'Input - Config'!$H$2:$J$7,5,0)/100),3)),"",ROUND((hlookup(E360,'Input - Config'!$H$2:$J$7,4,0)/10000*D360)+(hlookup(E360,'Input - Config'!$H$2:$J$7,5,0)/100),3))</f>
        <v>0.07</v>
      </c>
    </row>
    <row r="361">
      <c r="A361" s="53" t="str">
        <f>'Input - Config'!A362</f>
        <v>TRNERIXXETHXX</v>
      </c>
      <c r="B361" s="19" t="str">
        <f>if(isna(vlookup(A361,'Input - Config'!$A$3:$C$1006,2,0)),"",vlookup(A361,'Input - Config'!$A$3:$C$1006,2,0))</f>
        <v>ERI</v>
      </c>
      <c r="C361" s="19" t="str">
        <f>if(isna(vlookup(A361,'Input - Config'!$A$3:$C$1006,3,0)),"",vlookup(A361,'Input - Config'!$A$3:$C$1006,3,0))</f>
        <v>ETH</v>
      </c>
      <c r="D361" s="42">
        <f>if(isna(ROUND(ACOS(COS(RADIANS(90-VLOOKUP(B361,'Input - Center points'!$A$2:$F$996,5,0)))*COS(RADIANS(90-VLOOKUP(C361,'Input - Center points'!$A$2:$F$996,5,0)))+SIN(RADIANS(90-VLOOKUP(B361,'Input - Center points'!$A$2:$F$996,5,0)))*SIN(RADIANS(90-VLOOKUP(C361,'Input - Center points'!$A$2:$F$996,5,0)))*COS(RADIANS(VLOOKUP(B361,'Input - Center points'!$A$2:$F$996,6,0)-VLOOKUP(C361,'Input - Center points'!$A$2:$F$996,6,0))))*6371,0)),"",ROUND(ACOS(COS(RADIANS(90-VLOOKUP(B361,'Input - Center points'!$A$2:$F$996,5,0)))*COS(RADIANS(90-VLOOKUP(C361,'Input - Center points'!$A$2:$F$996,5,0)))+SIN(RADIANS(90-VLOOKUP(B361,'Input - Center points'!$A$2:$F$996,5,0)))*SIN(RADIANS(90-VLOOKUP(C361,'Input - Center points'!$A$2:$F$996,5,0)))*COS(RADIANS(VLOOKUP(B361,'Input - Center points'!$A$2:$F$996,6,0)-VLOOKUP(C361,'Input - Center points'!$A$2:$F$996,6,0))))*6371,0))</f>
        <v>700</v>
      </c>
      <c r="E361" s="19" t="str">
        <f>if(isna(if(vlookup(A361,'Input - Config'!$A$3:$D$1006,4,0)="Yes","Subsea",if(D361&gt;'Input - Config'!$H$10,"HVDC","HVAC"))),"",if(vlookup(A361,'Input - Config'!$A$3:$D$1006,4,0)="Yes","Subsea",if(D361&gt;'Input - Config'!$H$10,"HVDC","HVAC")))</f>
        <v>HVDC</v>
      </c>
      <c r="F361" s="19">
        <f>iferror((hlookup(E361,'Input - Config'!$H$2:$J$7,2,0)*D361)+(hlookup(E361,'Input - Config'!$H$2:$J$7,3,0)*2),"")</f>
        <v>463969</v>
      </c>
      <c r="G361" s="19">
        <f>if(isna(hlookup(E361,'Input - Config'!$H$2:$J$7,6,0)*'Input - Config'!$H$9%*F361+F361),"",hlookup(E361,'Input - Config'!$H$2:$J$7,6,0)*'Input - Config'!$H$9%*F361+F361)</f>
        <v>1113525.6</v>
      </c>
      <c r="H361" s="19">
        <f>if(isna(ROUND((hlookup(E361,'Input - Config'!$H$2:$J$7,4,0)/10000*D361)+(hlookup(E361,'Input - Config'!$H$2:$J$7,5,0)/100),3)),"",ROUND((hlookup(E361,'Input - Config'!$H$2:$J$7,4,0)/10000*D361)+(hlookup(E361,'Input - Config'!$H$2:$J$7,5,0)/100),3))</f>
        <v>0.038</v>
      </c>
    </row>
    <row r="362">
      <c r="A362" s="53" t="str">
        <f>'Input - Config'!A363</f>
        <v>TRNERIXXSAUXX</v>
      </c>
      <c r="B362" s="19" t="str">
        <f>if(isna(vlookup(A362,'Input - Config'!$A$3:$C$1006,2,0)),"",vlookup(A362,'Input - Config'!$A$3:$C$1006,2,0))</f>
        <v>ERI</v>
      </c>
      <c r="C362" s="19" t="str">
        <f>if(isna(vlookup(A362,'Input - Config'!$A$3:$C$1006,3,0)),"",vlookup(A362,'Input - Config'!$A$3:$C$1006,3,0))</f>
        <v>SAU</v>
      </c>
      <c r="D362" s="42">
        <f>if(isna(ROUND(ACOS(COS(RADIANS(90-VLOOKUP(B362,'Input - Center points'!$A$2:$F$996,5,0)))*COS(RADIANS(90-VLOOKUP(C362,'Input - Center points'!$A$2:$F$996,5,0)))+SIN(RADIANS(90-VLOOKUP(B362,'Input - Center points'!$A$2:$F$996,5,0)))*SIN(RADIANS(90-VLOOKUP(C362,'Input - Center points'!$A$2:$F$996,5,0)))*COS(RADIANS(VLOOKUP(B362,'Input - Center points'!$A$2:$F$996,6,0)-VLOOKUP(C362,'Input - Center points'!$A$2:$F$996,6,0))))*6371,0)),"",ROUND(ACOS(COS(RADIANS(90-VLOOKUP(B362,'Input - Center points'!$A$2:$F$996,5,0)))*COS(RADIANS(90-VLOOKUP(C362,'Input - Center points'!$A$2:$F$996,5,0)))+SIN(RADIANS(90-VLOOKUP(B362,'Input - Center points'!$A$2:$F$996,5,0)))*SIN(RADIANS(90-VLOOKUP(C362,'Input - Center points'!$A$2:$F$996,5,0)))*COS(RADIANS(VLOOKUP(B362,'Input - Center points'!$A$2:$F$996,6,0)-VLOOKUP(C362,'Input - Center points'!$A$2:$F$996,6,0))))*6371,0))</f>
        <v>1316</v>
      </c>
      <c r="E362" s="19" t="str">
        <f>if(isna(if(vlookup(A362,'Input - Config'!$A$3:$D$1006,4,0)="Yes","Subsea",if(D362&gt;'Input - Config'!$H$10,"HVDC","HVAC"))),"",if(vlookup(A362,'Input - Config'!$A$3:$D$1006,4,0)="Yes","Subsea",if(D362&gt;'Input - Config'!$H$10,"HVDC","HVAC")))</f>
        <v>Subsea</v>
      </c>
      <c r="F362" s="19">
        <f>iferror((hlookup(E362,'Input - Config'!$H$2:$J$7,2,0)*D362)+(hlookup(E362,'Input - Config'!$H$2:$J$7,3,0)*2),"")</f>
        <v>685860.6</v>
      </c>
      <c r="G362" s="19">
        <f>if(isna(hlookup(E362,'Input - Config'!$H$2:$J$7,6,0)*'Input - Config'!$H$9%*F362+F362),"",hlookup(E362,'Input - Config'!$H$2:$J$7,6,0)*'Input - Config'!$H$9%*F362+F362)</f>
        <v>1646065.44</v>
      </c>
      <c r="H362" s="19">
        <f>if(isna(ROUND((hlookup(E362,'Input - Config'!$H$2:$J$7,4,0)/10000*D362)+(hlookup(E362,'Input - Config'!$H$2:$J$7,5,0)/100),3)),"",ROUND((hlookup(E362,'Input - Config'!$H$2:$J$7,4,0)/10000*D362)+(hlookup(E362,'Input - Config'!$H$2:$J$7,5,0)/100),3))</f>
        <v>0.059</v>
      </c>
    </row>
    <row r="363">
      <c r="A363" s="53" t="str">
        <f>'Input - Config'!A364</f>
        <v>TRNERIXXSDNXX</v>
      </c>
      <c r="B363" s="19" t="str">
        <f>if(isna(vlookup(A363,'Input - Config'!$A$3:$C$1006,2,0)),"",vlookup(A363,'Input - Config'!$A$3:$C$1006,2,0))</f>
        <v>ERI</v>
      </c>
      <c r="C363" s="19" t="str">
        <f>if(isna(vlookup(A363,'Input - Config'!$A$3:$C$1006,3,0)),"",vlookup(A363,'Input - Config'!$A$3:$C$1006,3,0))</f>
        <v>SDN</v>
      </c>
      <c r="D363" s="42">
        <f>if(isna(ROUND(ACOS(COS(RADIANS(90-VLOOKUP(B363,'Input - Center points'!$A$2:$F$996,5,0)))*COS(RADIANS(90-VLOOKUP(C363,'Input - Center points'!$A$2:$F$996,5,0)))+SIN(RADIANS(90-VLOOKUP(B363,'Input - Center points'!$A$2:$F$996,5,0)))*SIN(RADIANS(90-VLOOKUP(C363,'Input - Center points'!$A$2:$F$996,5,0)))*COS(RADIANS(VLOOKUP(B363,'Input - Center points'!$A$2:$F$996,6,0)-VLOOKUP(C363,'Input - Center points'!$A$2:$F$996,6,0))))*6371,0)),"",ROUND(ACOS(COS(RADIANS(90-VLOOKUP(B363,'Input - Center points'!$A$2:$F$996,5,0)))*COS(RADIANS(90-VLOOKUP(C363,'Input - Center points'!$A$2:$F$996,5,0)))+SIN(RADIANS(90-VLOOKUP(B363,'Input - Center points'!$A$2:$F$996,5,0)))*SIN(RADIANS(90-VLOOKUP(C363,'Input - Center points'!$A$2:$F$996,5,0)))*COS(RADIANS(VLOOKUP(B363,'Input - Center points'!$A$2:$F$996,6,0)-VLOOKUP(C363,'Input - Center points'!$A$2:$F$996,6,0))))*6371,0))</f>
        <v>683</v>
      </c>
      <c r="E363" s="19" t="str">
        <f>if(isna(if(vlookup(A363,'Input - Config'!$A$3:$D$1006,4,0)="Yes","Subsea",if(D363&gt;'Input - Config'!$H$10,"HVDC","HVAC"))),"",if(vlookup(A363,'Input - Config'!$A$3:$D$1006,4,0)="Yes","Subsea",if(D363&gt;'Input - Config'!$H$10,"HVDC","HVAC")))</f>
        <v>HVDC</v>
      </c>
      <c r="F363" s="19">
        <f>iferror((hlookup(E363,'Input - Config'!$H$2:$J$7,2,0)*D363)+(hlookup(E363,'Input - Config'!$H$2:$J$7,3,0)*2),"")</f>
        <v>459926.4</v>
      </c>
      <c r="G363" s="19">
        <f>if(isna(hlookup(E363,'Input - Config'!$H$2:$J$7,6,0)*'Input - Config'!$H$9%*F363+F363),"",hlookup(E363,'Input - Config'!$H$2:$J$7,6,0)*'Input - Config'!$H$9%*F363+F363)</f>
        <v>1103823.36</v>
      </c>
      <c r="H363" s="19">
        <f>if(isna(ROUND((hlookup(E363,'Input - Config'!$H$2:$J$7,4,0)/10000*D363)+(hlookup(E363,'Input - Config'!$H$2:$J$7,5,0)/100),3)),"",ROUND((hlookup(E363,'Input - Config'!$H$2:$J$7,4,0)/10000*D363)+(hlookup(E363,'Input - Config'!$H$2:$J$7,5,0)/100),3))</f>
        <v>0.037</v>
      </c>
    </row>
    <row r="364">
      <c r="A364" s="53" t="str">
        <f>'Input - Config'!A365</f>
        <v>TRNERIXXYEMXX</v>
      </c>
      <c r="B364" s="19" t="str">
        <f>if(isna(vlookup(A364,'Input - Config'!$A$3:$C$1006,2,0)),"",vlookup(A364,'Input - Config'!$A$3:$C$1006,2,0))</f>
        <v>ERI</v>
      </c>
      <c r="C364" s="19" t="str">
        <f>if(isna(vlookup(A364,'Input - Config'!$A$3:$C$1006,3,0)),"",vlookup(A364,'Input - Config'!$A$3:$C$1006,3,0))</f>
        <v>YEM</v>
      </c>
      <c r="D364" s="42">
        <f>if(isna(ROUND(ACOS(COS(RADIANS(90-VLOOKUP(B364,'Input - Center points'!$A$2:$F$996,5,0)))*COS(RADIANS(90-VLOOKUP(C364,'Input - Center points'!$A$2:$F$996,5,0)))+SIN(RADIANS(90-VLOOKUP(B364,'Input - Center points'!$A$2:$F$996,5,0)))*SIN(RADIANS(90-VLOOKUP(C364,'Input - Center points'!$A$2:$F$996,5,0)))*COS(RADIANS(VLOOKUP(B364,'Input - Center points'!$A$2:$F$996,6,0)-VLOOKUP(C364,'Input - Center points'!$A$2:$F$996,6,0))))*6371,0)),"",ROUND(ACOS(COS(RADIANS(90-VLOOKUP(B364,'Input - Center points'!$A$2:$F$996,5,0)))*COS(RADIANS(90-VLOOKUP(C364,'Input - Center points'!$A$2:$F$996,5,0)))+SIN(RADIANS(90-VLOOKUP(B364,'Input - Center points'!$A$2:$F$996,5,0)))*SIN(RADIANS(90-VLOOKUP(C364,'Input - Center points'!$A$2:$F$996,5,0)))*COS(RADIANS(VLOOKUP(B364,'Input - Center points'!$A$2:$F$996,6,0)-VLOOKUP(C364,'Input - Center points'!$A$2:$F$996,6,0))))*6371,0))</f>
        <v>566</v>
      </c>
      <c r="E364" s="19" t="str">
        <f>if(isna(if(vlookup(A364,'Input - Config'!$A$3:$D$1006,4,0)="Yes","Subsea",if(D364&gt;'Input - Config'!$H$10,"HVDC","HVAC"))),"",if(vlookup(A364,'Input - Config'!$A$3:$D$1006,4,0)="Yes","Subsea",if(D364&gt;'Input - Config'!$H$10,"HVDC","HVAC")))</f>
        <v>Subsea</v>
      </c>
      <c r="F364" s="19">
        <f>iferror((hlookup(E364,'Input - Config'!$H$2:$J$7,2,0)*D364)+(hlookup(E364,'Input - Config'!$H$2:$J$7,3,0)*2),"")</f>
        <v>464535.6</v>
      </c>
      <c r="G364" s="19">
        <f>if(isna(hlookup(E364,'Input - Config'!$H$2:$J$7,6,0)*'Input - Config'!$H$9%*F364+F364),"",hlookup(E364,'Input - Config'!$H$2:$J$7,6,0)*'Input - Config'!$H$9%*F364+F364)</f>
        <v>1114885.44</v>
      </c>
      <c r="H364" s="19">
        <f>if(isna(ROUND((hlookup(E364,'Input - Config'!$H$2:$J$7,4,0)/10000*D364)+(hlookup(E364,'Input - Config'!$H$2:$J$7,5,0)/100),3)),"",ROUND((hlookup(E364,'Input - Config'!$H$2:$J$7,4,0)/10000*D364)+(hlookup(E364,'Input - Config'!$H$2:$J$7,5,0)/100),3))</f>
        <v>0.033</v>
      </c>
    </row>
    <row r="365">
      <c r="A365" s="53" t="str">
        <f>'Input - Config'!A366</f>
        <v>TRNESHXXMARXX</v>
      </c>
      <c r="B365" s="19" t="str">
        <f>if(isna(vlookup(A365,'Input - Config'!$A$3:$C$1006,2,0)),"",vlookup(A365,'Input - Config'!$A$3:$C$1006,2,0))</f>
        <v>ESH</v>
      </c>
      <c r="C365" s="19" t="str">
        <f>if(isna(vlookup(A365,'Input - Config'!$A$3:$C$1006,3,0)),"",vlookup(A365,'Input - Config'!$A$3:$C$1006,3,0))</f>
        <v>MAR</v>
      </c>
      <c r="D365" s="42">
        <f>if(isna(ROUND(ACOS(COS(RADIANS(90-VLOOKUP(B365,'Input - Center points'!$A$2:$F$996,5,0)))*COS(RADIANS(90-VLOOKUP(C365,'Input - Center points'!$A$2:$F$996,5,0)))+SIN(RADIANS(90-VLOOKUP(B365,'Input - Center points'!$A$2:$F$996,5,0)))*SIN(RADIANS(90-VLOOKUP(C365,'Input - Center points'!$A$2:$F$996,5,0)))*COS(RADIANS(VLOOKUP(B365,'Input - Center points'!$A$2:$F$996,6,0)-VLOOKUP(C365,'Input - Center points'!$A$2:$F$996,6,0))))*6371,0)),"",ROUND(ACOS(COS(RADIANS(90-VLOOKUP(B365,'Input - Center points'!$A$2:$F$996,5,0)))*COS(RADIANS(90-VLOOKUP(C365,'Input - Center points'!$A$2:$F$996,5,0)))+SIN(RADIANS(90-VLOOKUP(B365,'Input - Center points'!$A$2:$F$996,5,0)))*SIN(RADIANS(90-VLOOKUP(C365,'Input - Center points'!$A$2:$F$996,5,0)))*COS(RADIANS(VLOOKUP(B365,'Input - Center points'!$A$2:$F$996,6,0)-VLOOKUP(C365,'Input - Center points'!$A$2:$F$996,6,0))))*6371,0))</f>
        <v>891</v>
      </c>
      <c r="E365" s="19" t="str">
        <f>if(isna(if(vlookup(A365,'Input - Config'!$A$3:$D$1006,4,0)="Yes","Subsea",if(D365&gt;'Input - Config'!$H$10,"HVDC","HVAC"))),"",if(vlookup(A365,'Input - Config'!$A$3:$D$1006,4,0)="Yes","Subsea",if(D365&gt;'Input - Config'!$H$10,"HVDC","HVAC")))</f>
        <v>HVDC</v>
      </c>
      <c r="F365" s="19">
        <f>iferror((hlookup(E365,'Input - Config'!$H$2:$J$7,2,0)*D365)+(hlookup(E365,'Input - Config'!$H$2:$J$7,3,0)*2),"")</f>
        <v>509388.8</v>
      </c>
      <c r="G365" s="19">
        <f>if(isna(hlookup(E365,'Input - Config'!$H$2:$J$7,6,0)*'Input - Config'!$H$9%*F365+F365),"",hlookup(E365,'Input - Config'!$H$2:$J$7,6,0)*'Input - Config'!$H$9%*F365+F365)</f>
        <v>1222533.12</v>
      </c>
      <c r="H365" s="19">
        <f>if(isna(ROUND((hlookup(E365,'Input - Config'!$H$2:$J$7,4,0)/10000*D365)+(hlookup(E365,'Input - Config'!$H$2:$J$7,5,0)/100),3)),"",ROUND((hlookup(E365,'Input - Config'!$H$2:$J$7,4,0)/10000*D365)+(hlookup(E365,'Input - Config'!$H$2:$J$7,5,0)/100),3))</f>
        <v>0.044</v>
      </c>
    </row>
    <row r="366">
      <c r="A366" s="53" t="str">
        <f>'Input - Config'!A367</f>
        <v>TRNESHXXMRTXX</v>
      </c>
      <c r="B366" s="19" t="str">
        <f>if(isna(vlookup(A366,'Input - Config'!$A$3:$C$1006,2,0)),"",vlookup(A366,'Input - Config'!$A$3:$C$1006,2,0))</f>
        <v>ESH</v>
      </c>
      <c r="C366" s="19" t="str">
        <f>if(isna(vlookup(A366,'Input - Config'!$A$3:$C$1006,3,0)),"",vlookup(A366,'Input - Config'!$A$3:$C$1006,3,0))</f>
        <v>MRT</v>
      </c>
      <c r="D366" s="42">
        <f>if(isna(ROUND(ACOS(COS(RADIANS(90-VLOOKUP(B366,'Input - Center points'!$A$2:$F$996,5,0)))*COS(RADIANS(90-VLOOKUP(C366,'Input - Center points'!$A$2:$F$996,5,0)))+SIN(RADIANS(90-VLOOKUP(B366,'Input - Center points'!$A$2:$F$996,5,0)))*SIN(RADIANS(90-VLOOKUP(C366,'Input - Center points'!$A$2:$F$996,5,0)))*COS(RADIANS(VLOOKUP(B366,'Input - Center points'!$A$2:$F$996,6,0)-VLOOKUP(C366,'Input - Center points'!$A$2:$F$996,6,0))))*6371,0)),"",ROUND(ACOS(COS(RADIANS(90-VLOOKUP(B366,'Input - Center points'!$A$2:$F$996,5,0)))*COS(RADIANS(90-VLOOKUP(C366,'Input - Center points'!$A$2:$F$996,5,0)))+SIN(RADIANS(90-VLOOKUP(B366,'Input - Center points'!$A$2:$F$996,5,0)))*SIN(RADIANS(90-VLOOKUP(C366,'Input - Center points'!$A$2:$F$996,5,0)))*COS(RADIANS(VLOOKUP(B366,'Input - Center points'!$A$2:$F$996,6,0)-VLOOKUP(C366,'Input - Center points'!$A$2:$F$996,6,0))))*6371,0))</f>
        <v>1048</v>
      </c>
      <c r="E366" s="19" t="str">
        <f>if(isna(if(vlookup(A366,'Input - Config'!$A$3:$D$1006,4,0)="Yes","Subsea",if(D366&gt;'Input - Config'!$H$10,"HVDC","HVAC"))),"",if(vlookup(A366,'Input - Config'!$A$3:$D$1006,4,0)="Yes","Subsea",if(D366&gt;'Input - Config'!$H$10,"HVDC","HVAC")))</f>
        <v>HVDC</v>
      </c>
      <c r="F366" s="19">
        <f>iferror((hlookup(E366,'Input - Config'!$H$2:$J$7,2,0)*D366)+(hlookup(E366,'Input - Config'!$H$2:$J$7,3,0)*2),"")</f>
        <v>546723.4</v>
      </c>
      <c r="G366" s="19">
        <f>if(isna(hlookup(E366,'Input - Config'!$H$2:$J$7,6,0)*'Input - Config'!$H$9%*F366+F366),"",hlookup(E366,'Input - Config'!$H$2:$J$7,6,0)*'Input - Config'!$H$9%*F366+F366)</f>
        <v>1312136.16</v>
      </c>
      <c r="H366" s="19">
        <f>if(isna(ROUND((hlookup(E366,'Input - Config'!$H$2:$J$7,4,0)/10000*D366)+(hlookup(E366,'Input - Config'!$H$2:$J$7,5,0)/100),3)),"",ROUND((hlookup(E366,'Input - Config'!$H$2:$J$7,4,0)/10000*D366)+(hlookup(E366,'Input - Config'!$H$2:$J$7,5,0)/100),3))</f>
        <v>0.05</v>
      </c>
    </row>
    <row r="367">
      <c r="A367" s="53" t="str">
        <f>'Input - Config'!A368</f>
        <v>TRNESPXXFRAXX</v>
      </c>
      <c r="B367" s="19" t="str">
        <f>if(isna(vlookup(A367,'Input - Config'!$A$3:$C$1006,2,0)),"",vlookup(A367,'Input - Config'!$A$3:$C$1006,2,0))</f>
        <v>ESP</v>
      </c>
      <c r="C367" s="19" t="str">
        <f>if(isna(vlookup(A367,'Input - Config'!$A$3:$C$1006,3,0)),"",vlookup(A367,'Input - Config'!$A$3:$C$1006,3,0))</f>
        <v>FRA</v>
      </c>
      <c r="D367" s="42">
        <f>if(isna(ROUND(ACOS(COS(RADIANS(90-VLOOKUP(B367,'Input - Center points'!$A$2:$F$996,5,0)))*COS(RADIANS(90-VLOOKUP(C367,'Input - Center points'!$A$2:$F$996,5,0)))+SIN(RADIANS(90-VLOOKUP(B367,'Input - Center points'!$A$2:$F$996,5,0)))*SIN(RADIANS(90-VLOOKUP(C367,'Input - Center points'!$A$2:$F$996,5,0)))*COS(RADIANS(VLOOKUP(B367,'Input - Center points'!$A$2:$F$996,6,0)-VLOOKUP(C367,'Input - Center points'!$A$2:$F$996,6,0))))*6371,0)),"",ROUND(ACOS(COS(RADIANS(90-VLOOKUP(B367,'Input - Center points'!$A$2:$F$996,5,0)))*COS(RADIANS(90-VLOOKUP(C367,'Input - Center points'!$A$2:$F$996,5,0)))+SIN(RADIANS(90-VLOOKUP(B367,'Input - Center points'!$A$2:$F$996,5,0)))*SIN(RADIANS(90-VLOOKUP(C367,'Input - Center points'!$A$2:$F$996,5,0)))*COS(RADIANS(VLOOKUP(B367,'Input - Center points'!$A$2:$F$996,6,0)-VLOOKUP(C367,'Input - Center points'!$A$2:$F$996,6,0))))*6371,0))</f>
        <v>1053</v>
      </c>
      <c r="E367" s="19" t="str">
        <f>if(isna(if(vlookup(A367,'Input - Config'!$A$3:$D$1006,4,0)="Yes","Subsea",if(D367&gt;'Input - Config'!$H$10,"HVDC","HVAC"))),"",if(vlookup(A367,'Input - Config'!$A$3:$D$1006,4,0)="Yes","Subsea",if(D367&gt;'Input - Config'!$H$10,"HVDC","HVAC")))</f>
        <v>HVDC</v>
      </c>
      <c r="F367" s="19">
        <f>iferror((hlookup(E367,'Input - Config'!$H$2:$J$7,2,0)*D367)+(hlookup(E367,'Input - Config'!$H$2:$J$7,3,0)*2),"")</f>
        <v>547912.4</v>
      </c>
      <c r="G367" s="19">
        <f>if(isna(hlookup(E367,'Input - Config'!$H$2:$J$7,6,0)*'Input - Config'!$H$9%*F367+F367),"",hlookup(E367,'Input - Config'!$H$2:$J$7,6,0)*'Input - Config'!$H$9%*F367+F367)</f>
        <v>1314989.76</v>
      </c>
      <c r="H367" s="19">
        <f>if(isna(ROUND((hlookup(E367,'Input - Config'!$H$2:$J$7,4,0)/10000*D367)+(hlookup(E367,'Input - Config'!$H$2:$J$7,5,0)/100),3)),"",ROUND((hlookup(E367,'Input - Config'!$H$2:$J$7,4,0)/10000*D367)+(hlookup(E367,'Input - Config'!$H$2:$J$7,5,0)/100),3))</f>
        <v>0.05</v>
      </c>
    </row>
    <row r="368">
      <c r="A368" s="53" t="str">
        <f>'Input - Config'!A369</f>
        <v>TRNESPXXMARXX</v>
      </c>
      <c r="B368" s="19" t="str">
        <f>if(isna(vlookup(A368,'Input - Config'!$A$3:$C$1006,2,0)),"",vlookup(A368,'Input - Config'!$A$3:$C$1006,2,0))</f>
        <v>ESP</v>
      </c>
      <c r="C368" s="19" t="str">
        <f>if(isna(vlookup(A368,'Input - Config'!$A$3:$C$1006,3,0)),"",vlookup(A368,'Input - Config'!$A$3:$C$1006,3,0))</f>
        <v>MAR</v>
      </c>
      <c r="D368" s="42">
        <f>if(isna(ROUND(ACOS(COS(RADIANS(90-VLOOKUP(B368,'Input - Center points'!$A$2:$F$996,5,0)))*COS(RADIANS(90-VLOOKUP(C368,'Input - Center points'!$A$2:$F$996,5,0)))+SIN(RADIANS(90-VLOOKUP(B368,'Input - Center points'!$A$2:$F$996,5,0)))*SIN(RADIANS(90-VLOOKUP(C368,'Input - Center points'!$A$2:$F$996,5,0)))*COS(RADIANS(VLOOKUP(B368,'Input - Center points'!$A$2:$F$996,6,0)-VLOOKUP(C368,'Input - Center points'!$A$2:$F$996,6,0))))*6371,0)),"",ROUND(ACOS(COS(RADIANS(90-VLOOKUP(B368,'Input - Center points'!$A$2:$F$996,5,0)))*COS(RADIANS(90-VLOOKUP(C368,'Input - Center points'!$A$2:$F$996,5,0)))+SIN(RADIANS(90-VLOOKUP(B368,'Input - Center points'!$A$2:$F$996,5,0)))*SIN(RADIANS(90-VLOOKUP(C368,'Input - Center points'!$A$2:$F$996,5,0)))*COS(RADIANS(VLOOKUP(B368,'Input - Center points'!$A$2:$F$996,6,0)-VLOOKUP(C368,'Input - Center points'!$A$2:$F$996,6,0))))*6371,0))</f>
        <v>839</v>
      </c>
      <c r="E368" s="19" t="str">
        <f>if(isna(if(vlookup(A368,'Input - Config'!$A$3:$D$1006,4,0)="Yes","Subsea",if(D368&gt;'Input - Config'!$H$10,"HVDC","HVAC"))),"",if(vlookup(A368,'Input - Config'!$A$3:$D$1006,4,0)="Yes","Subsea",if(D368&gt;'Input - Config'!$H$10,"HVDC","HVAC")))</f>
        <v>Subsea</v>
      </c>
      <c r="F368" s="19">
        <f>iferror((hlookup(E368,'Input - Config'!$H$2:$J$7,2,0)*D368)+(hlookup(E368,'Input - Config'!$H$2:$J$7,3,0)*2),"")</f>
        <v>545097.9</v>
      </c>
      <c r="G368" s="19">
        <f>if(isna(hlookup(E368,'Input - Config'!$H$2:$J$7,6,0)*'Input - Config'!$H$9%*F368+F368),"",hlookup(E368,'Input - Config'!$H$2:$J$7,6,0)*'Input - Config'!$H$9%*F368+F368)</f>
        <v>1308234.96</v>
      </c>
      <c r="H368" s="19">
        <f>if(isna(ROUND((hlookup(E368,'Input - Config'!$H$2:$J$7,4,0)/10000*D368)+(hlookup(E368,'Input - Config'!$H$2:$J$7,5,0)/100),3)),"",ROUND((hlookup(E368,'Input - Config'!$H$2:$J$7,4,0)/10000*D368)+(hlookup(E368,'Input - Config'!$H$2:$J$7,5,0)/100),3))</f>
        <v>0.042</v>
      </c>
    </row>
    <row r="369">
      <c r="A369" s="53" t="str">
        <f>'Input - Config'!A370</f>
        <v>TRNESPXXPRTXX</v>
      </c>
      <c r="B369" s="19" t="str">
        <f>if(isna(vlookup(A369,'Input - Config'!$A$3:$C$1006,2,0)),"",vlookup(A369,'Input - Config'!$A$3:$C$1006,2,0))</f>
        <v>ESP</v>
      </c>
      <c r="C369" s="19" t="str">
        <f>if(isna(vlookup(A369,'Input - Config'!$A$3:$C$1006,3,0)),"",vlookup(A369,'Input - Config'!$A$3:$C$1006,3,0))</f>
        <v>PRT</v>
      </c>
      <c r="D369" s="42">
        <f>if(isna(ROUND(ACOS(COS(RADIANS(90-VLOOKUP(B369,'Input - Center points'!$A$2:$F$996,5,0)))*COS(RADIANS(90-VLOOKUP(C369,'Input - Center points'!$A$2:$F$996,5,0)))+SIN(RADIANS(90-VLOOKUP(B369,'Input - Center points'!$A$2:$F$996,5,0)))*SIN(RADIANS(90-VLOOKUP(C369,'Input - Center points'!$A$2:$F$996,5,0)))*COS(RADIANS(VLOOKUP(B369,'Input - Center points'!$A$2:$F$996,6,0)-VLOOKUP(C369,'Input - Center points'!$A$2:$F$996,6,0))))*6371,0)),"",ROUND(ACOS(COS(RADIANS(90-VLOOKUP(B369,'Input - Center points'!$A$2:$F$996,5,0)))*COS(RADIANS(90-VLOOKUP(C369,'Input - Center points'!$A$2:$F$996,5,0)))+SIN(RADIANS(90-VLOOKUP(B369,'Input - Center points'!$A$2:$F$996,5,0)))*SIN(RADIANS(90-VLOOKUP(C369,'Input - Center points'!$A$2:$F$996,5,0)))*COS(RADIANS(VLOOKUP(B369,'Input - Center points'!$A$2:$F$996,6,0)-VLOOKUP(C369,'Input - Center points'!$A$2:$F$996,6,0))))*6371,0))</f>
        <v>503</v>
      </c>
      <c r="E369" s="19" t="str">
        <f>if(isna(if(vlookup(A369,'Input - Config'!$A$3:$D$1006,4,0)="Yes","Subsea",if(D369&gt;'Input - Config'!$H$10,"HVDC","HVAC"))),"",if(vlookup(A369,'Input - Config'!$A$3:$D$1006,4,0)="Yes","Subsea",if(D369&gt;'Input - Config'!$H$10,"HVDC","HVAC")))</f>
        <v>HVDC</v>
      </c>
      <c r="F369" s="19">
        <f>iferror((hlookup(E369,'Input - Config'!$H$2:$J$7,2,0)*D369)+(hlookup(E369,'Input - Config'!$H$2:$J$7,3,0)*2),"")</f>
        <v>417122.4</v>
      </c>
      <c r="G369" s="19">
        <f>if(isna(hlookup(E369,'Input - Config'!$H$2:$J$7,6,0)*'Input - Config'!$H$9%*F369+F369),"",hlookup(E369,'Input - Config'!$H$2:$J$7,6,0)*'Input - Config'!$H$9%*F369+F369)</f>
        <v>1001093.76</v>
      </c>
      <c r="H369" s="19">
        <f>if(isna(ROUND((hlookup(E369,'Input - Config'!$H$2:$J$7,4,0)/10000*D369)+(hlookup(E369,'Input - Config'!$H$2:$J$7,5,0)/100),3)),"",ROUND((hlookup(E369,'Input - Config'!$H$2:$J$7,4,0)/10000*D369)+(hlookup(E369,'Input - Config'!$H$2:$J$7,5,0)/100),3))</f>
        <v>0.031</v>
      </c>
    </row>
    <row r="370">
      <c r="A370" s="53" t="str">
        <f>'Input - Config'!A371</f>
        <v>TRNESTXXFINXX</v>
      </c>
      <c r="B370" s="19" t="str">
        <f>if(isna(vlookup(A370,'Input - Config'!$A$3:$C$1006,2,0)),"",vlookup(A370,'Input - Config'!$A$3:$C$1006,2,0))</f>
        <v>EST</v>
      </c>
      <c r="C370" s="19" t="str">
        <f>if(isna(vlookup(A370,'Input - Config'!$A$3:$C$1006,3,0)),"",vlookup(A370,'Input - Config'!$A$3:$C$1006,3,0))</f>
        <v>FIN</v>
      </c>
      <c r="D370" s="42">
        <f>if(isna(ROUND(ACOS(COS(RADIANS(90-VLOOKUP(B370,'Input - Center points'!$A$2:$F$996,5,0)))*COS(RADIANS(90-VLOOKUP(C370,'Input - Center points'!$A$2:$F$996,5,0)))+SIN(RADIANS(90-VLOOKUP(B370,'Input - Center points'!$A$2:$F$996,5,0)))*SIN(RADIANS(90-VLOOKUP(C370,'Input - Center points'!$A$2:$F$996,5,0)))*COS(RADIANS(VLOOKUP(B370,'Input - Center points'!$A$2:$F$996,6,0)-VLOOKUP(C370,'Input - Center points'!$A$2:$F$996,6,0))))*6371,0)),"",ROUND(ACOS(COS(RADIANS(90-VLOOKUP(B370,'Input - Center points'!$A$2:$F$996,5,0)))*COS(RADIANS(90-VLOOKUP(C370,'Input - Center points'!$A$2:$F$996,5,0)))+SIN(RADIANS(90-VLOOKUP(B370,'Input - Center points'!$A$2:$F$996,5,0)))*SIN(RADIANS(90-VLOOKUP(C370,'Input - Center points'!$A$2:$F$996,5,0)))*COS(RADIANS(VLOOKUP(B370,'Input - Center points'!$A$2:$F$996,6,0)-VLOOKUP(C370,'Input - Center points'!$A$2:$F$996,6,0))))*6371,0))</f>
        <v>82</v>
      </c>
      <c r="E370" s="19" t="str">
        <f>if(isna(if(vlookup(A370,'Input - Config'!$A$3:$D$1006,4,0)="Yes","Subsea",if(D370&gt;'Input - Config'!$H$10,"HVDC","HVAC"))),"",if(vlookup(A370,'Input - Config'!$A$3:$D$1006,4,0)="Yes","Subsea",if(D370&gt;'Input - Config'!$H$10,"HVDC","HVAC")))</f>
        <v>Subsea</v>
      </c>
      <c r="F370" s="19">
        <f>iferror((hlookup(E370,'Input - Config'!$H$2:$J$7,2,0)*D370)+(hlookup(E370,'Input - Config'!$H$2:$J$7,3,0)*2),"")</f>
        <v>321707.2</v>
      </c>
      <c r="G370" s="19">
        <f>if(isna(hlookup(E370,'Input - Config'!$H$2:$J$7,6,0)*'Input - Config'!$H$9%*F370+F370),"",hlookup(E370,'Input - Config'!$H$2:$J$7,6,0)*'Input - Config'!$H$9%*F370+F370)</f>
        <v>772097.28</v>
      </c>
      <c r="H370" s="19">
        <f>if(isna(ROUND((hlookup(E370,'Input - Config'!$H$2:$J$7,4,0)/10000*D370)+(hlookup(E370,'Input - Config'!$H$2:$J$7,5,0)/100),3)),"",ROUND((hlookup(E370,'Input - Config'!$H$2:$J$7,4,0)/10000*D370)+(hlookup(E370,'Input - Config'!$H$2:$J$7,5,0)/100),3))</f>
        <v>0.016</v>
      </c>
    </row>
    <row r="371">
      <c r="A371" s="53" t="str">
        <f>'Input - Config'!A372</f>
        <v>TRNESTXXLVAXX</v>
      </c>
      <c r="B371" s="19" t="str">
        <f>if(isna(vlookup(A371,'Input - Config'!$A$3:$C$1006,2,0)),"",vlookup(A371,'Input - Config'!$A$3:$C$1006,2,0))</f>
        <v>EST</v>
      </c>
      <c r="C371" s="19" t="str">
        <f>if(isna(vlookup(A371,'Input - Config'!$A$3:$C$1006,3,0)),"",vlookup(A371,'Input - Config'!$A$3:$C$1006,3,0))</f>
        <v>LVA</v>
      </c>
      <c r="D371" s="42">
        <f>if(isna(ROUND(ACOS(COS(RADIANS(90-VLOOKUP(B371,'Input - Center points'!$A$2:$F$996,5,0)))*COS(RADIANS(90-VLOOKUP(C371,'Input - Center points'!$A$2:$F$996,5,0)))+SIN(RADIANS(90-VLOOKUP(B371,'Input - Center points'!$A$2:$F$996,5,0)))*SIN(RADIANS(90-VLOOKUP(C371,'Input - Center points'!$A$2:$F$996,5,0)))*COS(RADIANS(VLOOKUP(B371,'Input - Center points'!$A$2:$F$996,6,0)-VLOOKUP(C371,'Input - Center points'!$A$2:$F$996,6,0))))*6371,0)),"",ROUND(ACOS(COS(RADIANS(90-VLOOKUP(B371,'Input - Center points'!$A$2:$F$996,5,0)))*COS(RADIANS(90-VLOOKUP(C371,'Input - Center points'!$A$2:$F$996,5,0)))+SIN(RADIANS(90-VLOOKUP(B371,'Input - Center points'!$A$2:$F$996,5,0)))*SIN(RADIANS(90-VLOOKUP(C371,'Input - Center points'!$A$2:$F$996,5,0)))*COS(RADIANS(VLOOKUP(B371,'Input - Center points'!$A$2:$F$996,6,0)-VLOOKUP(C371,'Input - Center points'!$A$2:$F$996,6,0))))*6371,0))</f>
        <v>279</v>
      </c>
      <c r="E371" s="19" t="str">
        <f>if(isna(if(vlookup(A371,'Input - Config'!$A$3:$D$1006,4,0)="Yes","Subsea",if(D371&gt;'Input - Config'!$H$10,"HVDC","HVAC"))),"",if(vlookup(A371,'Input - Config'!$A$3:$D$1006,4,0)="Yes","Subsea",if(D371&gt;'Input - Config'!$H$10,"HVDC","HVAC")))</f>
        <v>HVAC</v>
      </c>
      <c r="F371" s="19">
        <f>iferror((hlookup(E371,'Input - Config'!$H$2:$J$7,2,0)*D371)+(hlookup(E371,'Input - Config'!$H$2:$J$7,3,0)*2),"")</f>
        <v>312852.2</v>
      </c>
      <c r="G371" s="19">
        <f>if(isna(hlookup(E371,'Input - Config'!$H$2:$J$7,6,0)*'Input - Config'!$H$9%*F371+F371),"",hlookup(E371,'Input - Config'!$H$2:$J$7,6,0)*'Input - Config'!$H$9%*F371+F371)</f>
        <v>750845.28</v>
      </c>
      <c r="H371" s="19">
        <f>if(isna(ROUND((hlookup(E371,'Input - Config'!$H$2:$J$7,4,0)/10000*D371)+(hlookup(E371,'Input - Config'!$H$2:$J$7,5,0)/100),3)),"",ROUND((hlookup(E371,'Input - Config'!$H$2:$J$7,4,0)/10000*D371)+(hlookup(E371,'Input - Config'!$H$2:$J$7,5,0)/100),3))</f>
        <v>0.019</v>
      </c>
    </row>
    <row r="372">
      <c r="A372" s="53" t="str">
        <f>'Input - Config'!A373</f>
        <v>TRNESTXXRUSNW</v>
      </c>
      <c r="B372" s="19" t="str">
        <f>if(isna(vlookup(A372,'Input - Config'!$A$3:$C$1006,2,0)),"",vlookup(A372,'Input - Config'!$A$3:$C$1006,2,0))</f>
        <v>EST</v>
      </c>
      <c r="C372" s="19" t="str">
        <f>if(isna(vlookup(A372,'Input - Config'!$A$3:$C$1006,3,0)),"",vlookup(A372,'Input - Config'!$A$3:$C$1006,3,0))</f>
        <v>RUSNW</v>
      </c>
      <c r="D372" s="42">
        <f>if(isna(ROUND(ACOS(COS(RADIANS(90-VLOOKUP(B372,'Input - Center points'!$A$2:$F$996,5,0)))*COS(RADIANS(90-VLOOKUP(C372,'Input - Center points'!$A$2:$F$996,5,0)))+SIN(RADIANS(90-VLOOKUP(B372,'Input - Center points'!$A$2:$F$996,5,0)))*SIN(RADIANS(90-VLOOKUP(C372,'Input - Center points'!$A$2:$F$996,5,0)))*COS(RADIANS(VLOOKUP(B372,'Input - Center points'!$A$2:$F$996,6,0)-VLOOKUP(C372,'Input - Center points'!$A$2:$F$996,6,0))))*6371,0)),"",ROUND(ACOS(COS(RADIANS(90-VLOOKUP(B372,'Input - Center points'!$A$2:$F$996,5,0)))*COS(RADIANS(90-VLOOKUP(C372,'Input - Center points'!$A$2:$F$996,5,0)))+SIN(RADIANS(90-VLOOKUP(B372,'Input - Center points'!$A$2:$F$996,5,0)))*SIN(RADIANS(90-VLOOKUP(C372,'Input - Center points'!$A$2:$F$996,5,0)))*COS(RADIANS(VLOOKUP(B372,'Input - Center points'!$A$2:$F$996,6,0)-VLOOKUP(C372,'Input - Center points'!$A$2:$F$996,6,0))))*6371,0))</f>
        <v>318</v>
      </c>
      <c r="E372" s="19" t="str">
        <f>if(isna(if(vlookup(A372,'Input - Config'!$A$3:$D$1006,4,0)="Yes","Subsea",if(D372&gt;'Input - Config'!$H$10,"HVDC","HVAC"))),"",if(vlookup(A372,'Input - Config'!$A$3:$D$1006,4,0)="Yes","Subsea",if(D372&gt;'Input - Config'!$H$10,"HVDC","HVAC")))</f>
        <v>HVAC</v>
      </c>
      <c r="F372" s="19">
        <f>iferror((hlookup(E372,'Input - Config'!$H$2:$J$7,2,0)*D372)+(hlookup(E372,'Input - Config'!$H$2:$J$7,3,0)*2),"")</f>
        <v>343248.8</v>
      </c>
      <c r="G372" s="19">
        <f>if(isna(hlookup(E372,'Input - Config'!$H$2:$J$7,6,0)*'Input - Config'!$H$9%*F372+F372),"",hlookup(E372,'Input - Config'!$H$2:$J$7,6,0)*'Input - Config'!$H$9%*F372+F372)</f>
        <v>823797.12</v>
      </c>
      <c r="H372" s="19">
        <f>if(isna(ROUND((hlookup(E372,'Input - Config'!$H$2:$J$7,4,0)/10000*D372)+(hlookup(E372,'Input - Config'!$H$2:$J$7,5,0)/100),3)),"",ROUND((hlookup(E372,'Input - Config'!$H$2:$J$7,4,0)/10000*D372)+(hlookup(E372,'Input - Config'!$H$2:$J$7,5,0)/100),3))</f>
        <v>0.021</v>
      </c>
    </row>
    <row r="373">
      <c r="A373" s="53" t="str">
        <f>'Input - Config'!A374</f>
        <v>TRNETHXXKENXX</v>
      </c>
      <c r="B373" s="19" t="str">
        <f>if(isna(vlookup(A373,'Input - Config'!$A$3:$C$1006,2,0)),"",vlookup(A373,'Input - Config'!$A$3:$C$1006,2,0))</f>
        <v>ETH</v>
      </c>
      <c r="C373" s="19" t="str">
        <f>if(isna(vlookup(A373,'Input - Config'!$A$3:$C$1006,3,0)),"",vlookup(A373,'Input - Config'!$A$3:$C$1006,3,0))</f>
        <v>KEN</v>
      </c>
      <c r="D373" s="42">
        <f>if(isna(ROUND(ACOS(COS(RADIANS(90-VLOOKUP(B373,'Input - Center points'!$A$2:$F$996,5,0)))*COS(RADIANS(90-VLOOKUP(C373,'Input - Center points'!$A$2:$F$996,5,0)))+SIN(RADIANS(90-VLOOKUP(B373,'Input - Center points'!$A$2:$F$996,5,0)))*SIN(RADIANS(90-VLOOKUP(C373,'Input - Center points'!$A$2:$F$996,5,0)))*COS(RADIANS(VLOOKUP(B373,'Input - Center points'!$A$2:$F$996,6,0)-VLOOKUP(C373,'Input - Center points'!$A$2:$F$996,6,0))))*6371,0)),"",ROUND(ACOS(COS(RADIANS(90-VLOOKUP(B373,'Input - Center points'!$A$2:$F$996,5,0)))*COS(RADIANS(90-VLOOKUP(C373,'Input - Center points'!$A$2:$F$996,5,0)))+SIN(RADIANS(90-VLOOKUP(B373,'Input - Center points'!$A$2:$F$996,5,0)))*SIN(RADIANS(90-VLOOKUP(C373,'Input - Center points'!$A$2:$F$996,5,0)))*COS(RADIANS(VLOOKUP(B373,'Input - Center points'!$A$2:$F$996,6,0)-VLOOKUP(C373,'Input - Center points'!$A$2:$F$996,6,0))))*6371,0))</f>
        <v>1167</v>
      </c>
      <c r="E373" s="19" t="str">
        <f>if(isna(if(vlookup(A373,'Input - Config'!$A$3:$D$1006,4,0)="Yes","Subsea",if(D373&gt;'Input - Config'!$H$10,"HVDC","HVAC"))),"",if(vlookup(A373,'Input - Config'!$A$3:$D$1006,4,0)="Yes","Subsea",if(D373&gt;'Input - Config'!$H$10,"HVDC","HVAC")))</f>
        <v>HVDC</v>
      </c>
      <c r="F373" s="19">
        <f>iferror((hlookup(E373,'Input - Config'!$H$2:$J$7,2,0)*D373)+(hlookup(E373,'Input - Config'!$H$2:$J$7,3,0)*2),"")</f>
        <v>575021.6</v>
      </c>
      <c r="G373" s="19">
        <f>if(isna(hlookup(E373,'Input - Config'!$H$2:$J$7,6,0)*'Input - Config'!$H$9%*F373+F373),"",hlookup(E373,'Input - Config'!$H$2:$J$7,6,0)*'Input - Config'!$H$9%*F373+F373)</f>
        <v>1380051.84</v>
      </c>
      <c r="H373" s="19">
        <f>if(isna(ROUND((hlookup(E373,'Input - Config'!$H$2:$J$7,4,0)/10000*D373)+(hlookup(E373,'Input - Config'!$H$2:$J$7,5,0)/100),3)),"",ROUND((hlookup(E373,'Input - Config'!$H$2:$J$7,4,0)/10000*D373)+(hlookup(E373,'Input - Config'!$H$2:$J$7,5,0)/100),3))</f>
        <v>0.054</v>
      </c>
    </row>
    <row r="374">
      <c r="A374" s="53" t="str">
        <f>'Input - Config'!A375</f>
        <v>TRNETHXXSDNXX</v>
      </c>
      <c r="B374" s="19" t="str">
        <f>if(isna(vlookup(A374,'Input - Config'!$A$3:$C$1006,2,0)),"",vlookup(A374,'Input - Config'!$A$3:$C$1006,2,0))</f>
        <v>ETH</v>
      </c>
      <c r="C374" s="19" t="str">
        <f>if(isna(vlookup(A374,'Input - Config'!$A$3:$C$1006,3,0)),"",vlookup(A374,'Input - Config'!$A$3:$C$1006,3,0))</f>
        <v>SDN</v>
      </c>
      <c r="D374" s="42">
        <f>if(isna(ROUND(ACOS(COS(RADIANS(90-VLOOKUP(B374,'Input - Center points'!$A$2:$F$996,5,0)))*COS(RADIANS(90-VLOOKUP(C374,'Input - Center points'!$A$2:$F$996,5,0)))+SIN(RADIANS(90-VLOOKUP(B374,'Input - Center points'!$A$2:$F$996,5,0)))*SIN(RADIANS(90-VLOOKUP(C374,'Input - Center points'!$A$2:$F$996,5,0)))*COS(RADIANS(VLOOKUP(B374,'Input - Center points'!$A$2:$F$996,6,0)-VLOOKUP(C374,'Input - Center points'!$A$2:$F$996,6,0))))*6371,0)),"",ROUND(ACOS(COS(RADIANS(90-VLOOKUP(B374,'Input - Center points'!$A$2:$F$996,5,0)))*COS(RADIANS(90-VLOOKUP(C374,'Input - Center points'!$A$2:$F$996,5,0)))+SIN(RADIANS(90-VLOOKUP(B374,'Input - Center points'!$A$2:$F$996,5,0)))*SIN(RADIANS(90-VLOOKUP(C374,'Input - Center points'!$A$2:$F$996,5,0)))*COS(RADIANS(VLOOKUP(B374,'Input - Center points'!$A$2:$F$996,6,0)-VLOOKUP(C374,'Input - Center points'!$A$2:$F$996,6,0))))*6371,0))</f>
        <v>984</v>
      </c>
      <c r="E374" s="19" t="str">
        <f>if(isna(if(vlookup(A374,'Input - Config'!$A$3:$D$1006,4,0)="Yes","Subsea",if(D374&gt;'Input - Config'!$H$10,"HVDC","HVAC"))),"",if(vlookup(A374,'Input - Config'!$A$3:$D$1006,4,0)="Yes","Subsea",if(D374&gt;'Input - Config'!$H$10,"HVDC","HVAC")))</f>
        <v>HVDC</v>
      </c>
      <c r="F374" s="19">
        <f>iferror((hlookup(E374,'Input - Config'!$H$2:$J$7,2,0)*D374)+(hlookup(E374,'Input - Config'!$H$2:$J$7,3,0)*2),"")</f>
        <v>531504.2</v>
      </c>
      <c r="G374" s="19">
        <f>if(isna(hlookup(E374,'Input - Config'!$H$2:$J$7,6,0)*'Input - Config'!$H$9%*F374+F374),"",hlookup(E374,'Input - Config'!$H$2:$J$7,6,0)*'Input - Config'!$H$9%*F374+F374)</f>
        <v>1275610.08</v>
      </c>
      <c r="H374" s="19">
        <f>if(isna(ROUND((hlookup(E374,'Input - Config'!$H$2:$J$7,4,0)/10000*D374)+(hlookup(E374,'Input - Config'!$H$2:$J$7,5,0)/100),3)),"",ROUND((hlookup(E374,'Input - Config'!$H$2:$J$7,4,0)/10000*D374)+(hlookup(E374,'Input - Config'!$H$2:$J$7,5,0)/100),3))</f>
        <v>0.047</v>
      </c>
    </row>
    <row r="375">
      <c r="A375" s="53" t="str">
        <f>'Input - Config'!A376</f>
        <v>TRNFINXXNORXX</v>
      </c>
      <c r="B375" s="19" t="str">
        <f>if(isna(vlookup(A375,'Input - Config'!$A$3:$C$1006,2,0)),"",vlookup(A375,'Input - Config'!$A$3:$C$1006,2,0))</f>
        <v>FIN</v>
      </c>
      <c r="C375" s="19" t="str">
        <f>if(isna(vlookup(A375,'Input - Config'!$A$3:$C$1006,3,0)),"",vlookup(A375,'Input - Config'!$A$3:$C$1006,3,0))</f>
        <v>NOR</v>
      </c>
      <c r="D375" s="42">
        <f>if(isna(ROUND(ACOS(COS(RADIANS(90-VLOOKUP(B375,'Input - Center points'!$A$2:$F$996,5,0)))*COS(RADIANS(90-VLOOKUP(C375,'Input - Center points'!$A$2:$F$996,5,0)))+SIN(RADIANS(90-VLOOKUP(B375,'Input - Center points'!$A$2:$F$996,5,0)))*SIN(RADIANS(90-VLOOKUP(C375,'Input - Center points'!$A$2:$F$996,5,0)))*COS(RADIANS(VLOOKUP(B375,'Input - Center points'!$A$2:$F$996,6,0)-VLOOKUP(C375,'Input - Center points'!$A$2:$F$996,6,0))))*6371,0)),"",ROUND(ACOS(COS(RADIANS(90-VLOOKUP(B375,'Input - Center points'!$A$2:$F$996,5,0)))*COS(RADIANS(90-VLOOKUP(C375,'Input - Center points'!$A$2:$F$996,5,0)))+SIN(RADIANS(90-VLOOKUP(B375,'Input - Center points'!$A$2:$F$996,5,0)))*SIN(RADIANS(90-VLOOKUP(C375,'Input - Center points'!$A$2:$F$996,5,0)))*COS(RADIANS(VLOOKUP(B375,'Input - Center points'!$A$2:$F$996,6,0)-VLOOKUP(C375,'Input - Center points'!$A$2:$F$996,6,0))))*6371,0))</f>
        <v>787</v>
      </c>
      <c r="E375" s="19" t="str">
        <f>if(isna(if(vlookup(A375,'Input - Config'!$A$3:$D$1006,4,0)="Yes","Subsea",if(D375&gt;'Input - Config'!$H$10,"HVDC","HVAC"))),"",if(vlookup(A375,'Input - Config'!$A$3:$D$1006,4,0)="Yes","Subsea",if(D375&gt;'Input - Config'!$H$10,"HVDC","HVAC")))</f>
        <v>HVDC</v>
      </c>
      <c r="F375" s="19">
        <f>iferror((hlookup(E375,'Input - Config'!$H$2:$J$7,2,0)*D375)+(hlookup(E375,'Input - Config'!$H$2:$J$7,3,0)*2),"")</f>
        <v>484657.6</v>
      </c>
      <c r="G375" s="19">
        <f>if(isna(hlookup(E375,'Input - Config'!$H$2:$J$7,6,0)*'Input - Config'!$H$9%*F375+F375),"",hlookup(E375,'Input - Config'!$H$2:$J$7,6,0)*'Input - Config'!$H$9%*F375+F375)</f>
        <v>1163178.24</v>
      </c>
      <c r="H375" s="19">
        <f>if(isna(ROUND((hlookup(E375,'Input - Config'!$H$2:$J$7,4,0)/10000*D375)+(hlookup(E375,'Input - Config'!$H$2:$J$7,5,0)/100),3)),"",ROUND((hlookup(E375,'Input - Config'!$H$2:$J$7,4,0)/10000*D375)+(hlookup(E375,'Input - Config'!$H$2:$J$7,5,0)/100),3))</f>
        <v>0.041</v>
      </c>
    </row>
    <row r="376">
      <c r="A376" s="53" t="str">
        <f>'Input - Config'!A377</f>
        <v>TRNFINXXRUSNW</v>
      </c>
      <c r="B376" s="19" t="str">
        <f>if(isna(vlookup(A376,'Input - Config'!$A$3:$C$1006,2,0)),"",vlookup(A376,'Input - Config'!$A$3:$C$1006,2,0))</f>
        <v>FIN</v>
      </c>
      <c r="C376" s="19" t="str">
        <f>if(isna(vlookup(A376,'Input - Config'!$A$3:$C$1006,3,0)),"",vlookup(A376,'Input - Config'!$A$3:$C$1006,3,0))</f>
        <v>RUSNW</v>
      </c>
      <c r="D376" s="42">
        <f>if(isna(ROUND(ACOS(COS(RADIANS(90-VLOOKUP(B376,'Input - Center points'!$A$2:$F$996,5,0)))*COS(RADIANS(90-VLOOKUP(C376,'Input - Center points'!$A$2:$F$996,5,0)))+SIN(RADIANS(90-VLOOKUP(B376,'Input - Center points'!$A$2:$F$996,5,0)))*SIN(RADIANS(90-VLOOKUP(C376,'Input - Center points'!$A$2:$F$996,5,0)))*COS(RADIANS(VLOOKUP(B376,'Input - Center points'!$A$2:$F$996,6,0)-VLOOKUP(C376,'Input - Center points'!$A$2:$F$996,6,0))))*6371,0)),"",ROUND(ACOS(COS(RADIANS(90-VLOOKUP(B376,'Input - Center points'!$A$2:$F$996,5,0)))*COS(RADIANS(90-VLOOKUP(C376,'Input - Center points'!$A$2:$F$996,5,0)))+SIN(RADIANS(90-VLOOKUP(B376,'Input - Center points'!$A$2:$F$996,5,0)))*SIN(RADIANS(90-VLOOKUP(C376,'Input - Center points'!$A$2:$F$996,5,0)))*COS(RADIANS(VLOOKUP(B376,'Input - Center points'!$A$2:$F$996,6,0)-VLOOKUP(C376,'Input - Center points'!$A$2:$F$996,6,0))))*6371,0))</f>
        <v>299</v>
      </c>
      <c r="E376" s="19" t="str">
        <f>if(isna(if(vlookup(A376,'Input - Config'!$A$3:$D$1006,4,0)="Yes","Subsea",if(D376&gt;'Input - Config'!$H$10,"HVDC","HVAC"))),"",if(vlookup(A376,'Input - Config'!$A$3:$D$1006,4,0)="Yes","Subsea",if(D376&gt;'Input - Config'!$H$10,"HVDC","HVAC")))</f>
        <v>HVAC</v>
      </c>
      <c r="F376" s="19">
        <f>iferror((hlookup(E376,'Input - Config'!$H$2:$J$7,2,0)*D376)+(hlookup(E376,'Input - Config'!$H$2:$J$7,3,0)*2),"")</f>
        <v>328440.2</v>
      </c>
      <c r="G376" s="19">
        <f>if(isna(hlookup(E376,'Input - Config'!$H$2:$J$7,6,0)*'Input - Config'!$H$9%*F376+F376),"",hlookup(E376,'Input - Config'!$H$2:$J$7,6,0)*'Input - Config'!$H$9%*F376+F376)</f>
        <v>788256.48</v>
      </c>
      <c r="H376" s="19">
        <f>if(isna(ROUND((hlookup(E376,'Input - Config'!$H$2:$J$7,4,0)/10000*D376)+(hlookup(E376,'Input - Config'!$H$2:$J$7,5,0)/100),3)),"",ROUND((hlookup(E376,'Input - Config'!$H$2:$J$7,4,0)/10000*D376)+(hlookup(E376,'Input - Config'!$H$2:$J$7,5,0)/100),3))</f>
        <v>0.02</v>
      </c>
    </row>
    <row r="377">
      <c r="A377" s="53" t="str">
        <f>'Input - Config'!A378</f>
        <v>TRNFINXXSWEXX</v>
      </c>
      <c r="B377" s="19" t="str">
        <f>if(isna(vlookup(A377,'Input - Config'!$A$3:$C$1006,2,0)),"",vlookup(A377,'Input - Config'!$A$3:$C$1006,2,0))</f>
        <v>FIN</v>
      </c>
      <c r="C377" s="19" t="str">
        <f>if(isna(vlookup(A377,'Input - Config'!$A$3:$C$1006,3,0)),"",vlookup(A377,'Input - Config'!$A$3:$C$1006,3,0))</f>
        <v>SWE</v>
      </c>
      <c r="D377" s="42">
        <f>if(isna(ROUND(ACOS(COS(RADIANS(90-VLOOKUP(B377,'Input - Center points'!$A$2:$F$996,5,0)))*COS(RADIANS(90-VLOOKUP(C377,'Input - Center points'!$A$2:$F$996,5,0)))+SIN(RADIANS(90-VLOOKUP(B377,'Input - Center points'!$A$2:$F$996,5,0)))*SIN(RADIANS(90-VLOOKUP(C377,'Input - Center points'!$A$2:$F$996,5,0)))*COS(RADIANS(VLOOKUP(B377,'Input - Center points'!$A$2:$F$996,6,0)-VLOOKUP(C377,'Input - Center points'!$A$2:$F$996,6,0))))*6371,0)),"",ROUND(ACOS(COS(RADIANS(90-VLOOKUP(B377,'Input - Center points'!$A$2:$F$996,5,0)))*COS(RADIANS(90-VLOOKUP(C377,'Input - Center points'!$A$2:$F$996,5,0)))+SIN(RADIANS(90-VLOOKUP(B377,'Input - Center points'!$A$2:$F$996,5,0)))*SIN(RADIANS(90-VLOOKUP(C377,'Input - Center points'!$A$2:$F$996,5,0)))*COS(RADIANS(VLOOKUP(B377,'Input - Center points'!$A$2:$F$996,6,0)-VLOOKUP(C377,'Input - Center points'!$A$2:$F$996,6,0))))*6371,0))</f>
        <v>396</v>
      </c>
      <c r="E377" s="19" t="str">
        <f>if(isna(if(vlookup(A377,'Input - Config'!$A$3:$D$1006,4,0)="Yes","Subsea",if(D377&gt;'Input - Config'!$H$10,"HVDC","HVAC"))),"",if(vlookup(A377,'Input - Config'!$A$3:$D$1006,4,0)="Yes","Subsea",if(D377&gt;'Input - Config'!$H$10,"HVDC","HVAC")))</f>
        <v>HVDC</v>
      </c>
      <c r="F377" s="19">
        <f>iferror((hlookup(E377,'Input - Config'!$H$2:$J$7,2,0)*D377)+(hlookup(E377,'Input - Config'!$H$2:$J$7,3,0)*2),"")</f>
        <v>391677.8</v>
      </c>
      <c r="G377" s="19">
        <f>if(isna(hlookup(E377,'Input - Config'!$H$2:$J$7,6,0)*'Input - Config'!$H$9%*F377+F377),"",hlookup(E377,'Input - Config'!$H$2:$J$7,6,0)*'Input - Config'!$H$9%*F377+F377)</f>
        <v>940026.72</v>
      </c>
      <c r="H377" s="19">
        <f>if(isna(ROUND((hlookup(E377,'Input - Config'!$H$2:$J$7,4,0)/10000*D377)+(hlookup(E377,'Input - Config'!$H$2:$J$7,5,0)/100),3)),"",ROUND((hlookup(E377,'Input - Config'!$H$2:$J$7,4,0)/10000*D377)+(hlookup(E377,'Input - Config'!$H$2:$J$7,5,0)/100),3))</f>
        <v>0.027</v>
      </c>
    </row>
    <row r="378">
      <c r="A378" s="53" t="str">
        <f>'Input - Config'!A379</f>
        <v>TRNFRAXXGBRXX</v>
      </c>
      <c r="B378" s="19" t="str">
        <f>if(isna(vlookup(A378,'Input - Config'!$A$3:$C$1006,2,0)),"",vlookup(A378,'Input - Config'!$A$3:$C$1006,2,0))</f>
        <v>FRA</v>
      </c>
      <c r="C378" s="19" t="str">
        <f>if(isna(vlookup(A378,'Input - Config'!$A$3:$C$1006,3,0)),"",vlookup(A378,'Input - Config'!$A$3:$C$1006,3,0))</f>
        <v>GBR</v>
      </c>
      <c r="D378" s="42">
        <f>if(isna(ROUND(ACOS(COS(RADIANS(90-VLOOKUP(B378,'Input - Center points'!$A$2:$F$996,5,0)))*COS(RADIANS(90-VLOOKUP(C378,'Input - Center points'!$A$2:$F$996,5,0)))+SIN(RADIANS(90-VLOOKUP(B378,'Input - Center points'!$A$2:$F$996,5,0)))*SIN(RADIANS(90-VLOOKUP(C378,'Input - Center points'!$A$2:$F$996,5,0)))*COS(RADIANS(VLOOKUP(B378,'Input - Center points'!$A$2:$F$996,6,0)-VLOOKUP(C378,'Input - Center points'!$A$2:$F$996,6,0))))*6371,0)),"",ROUND(ACOS(COS(RADIANS(90-VLOOKUP(B378,'Input - Center points'!$A$2:$F$996,5,0)))*COS(RADIANS(90-VLOOKUP(C378,'Input - Center points'!$A$2:$F$996,5,0)))+SIN(RADIANS(90-VLOOKUP(B378,'Input - Center points'!$A$2:$F$996,5,0)))*SIN(RADIANS(90-VLOOKUP(C378,'Input - Center points'!$A$2:$F$996,5,0)))*COS(RADIANS(VLOOKUP(B378,'Input - Center points'!$A$2:$F$996,6,0)-VLOOKUP(C378,'Input - Center points'!$A$2:$F$996,6,0))))*6371,0))</f>
        <v>344</v>
      </c>
      <c r="E378" s="19" t="str">
        <f>if(isna(if(vlookup(A378,'Input - Config'!$A$3:$D$1006,4,0)="Yes","Subsea",if(D378&gt;'Input - Config'!$H$10,"HVDC","HVAC"))),"",if(vlookup(A378,'Input - Config'!$A$3:$D$1006,4,0)="Yes","Subsea",if(D378&gt;'Input - Config'!$H$10,"HVDC","HVAC")))</f>
        <v>Subsea</v>
      </c>
      <c r="F378" s="19">
        <f>iferror((hlookup(E378,'Input - Config'!$H$2:$J$7,2,0)*D378)+(hlookup(E378,'Input - Config'!$H$2:$J$7,3,0)*2),"")</f>
        <v>399023.4</v>
      </c>
      <c r="G378" s="19">
        <f>if(isna(hlookup(E378,'Input - Config'!$H$2:$J$7,6,0)*'Input - Config'!$H$9%*F378+F378),"",hlookup(E378,'Input - Config'!$H$2:$J$7,6,0)*'Input - Config'!$H$9%*F378+F378)</f>
        <v>957656.16</v>
      </c>
      <c r="H378" s="19">
        <f>if(isna(ROUND((hlookup(E378,'Input - Config'!$H$2:$J$7,4,0)/10000*D378)+(hlookup(E378,'Input - Config'!$H$2:$J$7,5,0)/100),3)),"",ROUND((hlookup(E378,'Input - Config'!$H$2:$J$7,4,0)/10000*D378)+(hlookup(E378,'Input - Config'!$H$2:$J$7,5,0)/100),3))</f>
        <v>0.025</v>
      </c>
    </row>
    <row r="379">
      <c r="A379" s="53" t="str">
        <f>'Input - Config'!A380</f>
        <v>TRNFRAXXIRLXX</v>
      </c>
      <c r="B379" s="19" t="str">
        <f>if(isna(vlookup(A379,'Input - Config'!$A$3:$C$1006,2,0)),"",vlookup(A379,'Input - Config'!$A$3:$C$1006,2,0))</f>
        <v>FRA</v>
      </c>
      <c r="C379" s="19" t="str">
        <f>if(isna(vlookup(A379,'Input - Config'!$A$3:$C$1006,3,0)),"",vlookup(A379,'Input - Config'!$A$3:$C$1006,3,0))</f>
        <v>IRL</v>
      </c>
      <c r="D379" s="42">
        <f>if(isna(ROUND(ACOS(COS(RADIANS(90-VLOOKUP(B379,'Input - Center points'!$A$2:$F$996,5,0)))*COS(RADIANS(90-VLOOKUP(C379,'Input - Center points'!$A$2:$F$996,5,0)))+SIN(RADIANS(90-VLOOKUP(B379,'Input - Center points'!$A$2:$F$996,5,0)))*SIN(RADIANS(90-VLOOKUP(C379,'Input - Center points'!$A$2:$F$996,5,0)))*COS(RADIANS(VLOOKUP(B379,'Input - Center points'!$A$2:$F$996,6,0)-VLOOKUP(C379,'Input - Center points'!$A$2:$F$996,6,0))))*6371,0)),"",ROUND(ACOS(COS(RADIANS(90-VLOOKUP(B379,'Input - Center points'!$A$2:$F$996,5,0)))*COS(RADIANS(90-VLOOKUP(C379,'Input - Center points'!$A$2:$F$996,5,0)))+SIN(RADIANS(90-VLOOKUP(B379,'Input - Center points'!$A$2:$F$996,5,0)))*SIN(RADIANS(90-VLOOKUP(C379,'Input - Center points'!$A$2:$F$996,5,0)))*COS(RADIANS(VLOOKUP(B379,'Input - Center points'!$A$2:$F$996,6,0)-VLOOKUP(C379,'Input - Center points'!$A$2:$F$996,6,0))))*6371,0))</f>
        <v>781</v>
      </c>
      <c r="E379" s="19" t="str">
        <f>if(isna(if(vlookup(A379,'Input - Config'!$A$3:$D$1006,4,0)="Yes","Subsea",if(D379&gt;'Input - Config'!$H$10,"HVDC","HVAC"))),"",if(vlookup(A379,'Input - Config'!$A$3:$D$1006,4,0)="Yes","Subsea",if(D379&gt;'Input - Config'!$H$10,"HVDC","HVAC")))</f>
        <v>Subsea</v>
      </c>
      <c r="F379" s="19">
        <f>iferror((hlookup(E379,'Input - Config'!$H$2:$J$7,2,0)*D379)+(hlookup(E379,'Input - Config'!$H$2:$J$7,3,0)*2),"")</f>
        <v>527982.1</v>
      </c>
      <c r="G379" s="19">
        <f>if(isna(hlookup(E379,'Input - Config'!$H$2:$J$7,6,0)*'Input - Config'!$H$9%*F379+F379),"",hlookup(E379,'Input - Config'!$H$2:$J$7,6,0)*'Input - Config'!$H$9%*F379+F379)</f>
        <v>1267157.04</v>
      </c>
      <c r="H379" s="19">
        <f>if(isna(ROUND((hlookup(E379,'Input - Config'!$H$2:$J$7,4,0)/10000*D379)+(hlookup(E379,'Input - Config'!$H$2:$J$7,5,0)/100),3)),"",ROUND((hlookup(E379,'Input - Config'!$H$2:$J$7,4,0)/10000*D379)+(hlookup(E379,'Input - Config'!$H$2:$J$7,5,0)/100),3))</f>
        <v>0.04</v>
      </c>
    </row>
    <row r="380">
      <c r="A380" s="53" t="str">
        <f>'Input - Config'!A381</f>
        <v>TRNFRAXXITAXX</v>
      </c>
      <c r="B380" s="19" t="str">
        <f>if(isna(vlookup(A380,'Input - Config'!$A$3:$C$1006,2,0)),"",vlookup(A380,'Input - Config'!$A$3:$C$1006,2,0))</f>
        <v>FRA</v>
      </c>
      <c r="C380" s="19" t="str">
        <f>if(isna(vlookup(A380,'Input - Config'!$A$3:$C$1006,3,0)),"",vlookup(A380,'Input - Config'!$A$3:$C$1006,3,0))</f>
        <v>ITA</v>
      </c>
      <c r="D380" s="42">
        <f>if(isna(ROUND(ACOS(COS(RADIANS(90-VLOOKUP(B380,'Input - Center points'!$A$2:$F$996,5,0)))*COS(RADIANS(90-VLOOKUP(C380,'Input - Center points'!$A$2:$F$996,5,0)))+SIN(RADIANS(90-VLOOKUP(B380,'Input - Center points'!$A$2:$F$996,5,0)))*SIN(RADIANS(90-VLOOKUP(C380,'Input - Center points'!$A$2:$F$996,5,0)))*COS(RADIANS(VLOOKUP(B380,'Input - Center points'!$A$2:$F$996,6,0)-VLOOKUP(C380,'Input - Center points'!$A$2:$F$996,6,0))))*6371,0)),"",ROUND(ACOS(COS(RADIANS(90-VLOOKUP(B380,'Input - Center points'!$A$2:$F$996,5,0)))*COS(RADIANS(90-VLOOKUP(C380,'Input - Center points'!$A$2:$F$996,5,0)))+SIN(RADIANS(90-VLOOKUP(B380,'Input - Center points'!$A$2:$F$996,5,0)))*SIN(RADIANS(90-VLOOKUP(C380,'Input - Center points'!$A$2:$F$996,5,0)))*COS(RADIANS(VLOOKUP(B380,'Input - Center points'!$A$2:$F$996,6,0)-VLOOKUP(C380,'Input - Center points'!$A$2:$F$996,6,0))))*6371,0))</f>
        <v>1105</v>
      </c>
      <c r="E380" s="19" t="str">
        <f>if(isna(if(vlookup(A380,'Input - Config'!$A$3:$D$1006,4,0)="Yes","Subsea",if(D380&gt;'Input - Config'!$H$10,"HVDC","HVAC"))),"",if(vlookup(A380,'Input - Config'!$A$3:$D$1006,4,0)="Yes","Subsea",if(D380&gt;'Input - Config'!$H$10,"HVDC","HVAC")))</f>
        <v>HVDC</v>
      </c>
      <c r="F380" s="19">
        <f>iferror((hlookup(E380,'Input - Config'!$H$2:$J$7,2,0)*D380)+(hlookup(E380,'Input - Config'!$H$2:$J$7,3,0)*2),"")</f>
        <v>560278</v>
      </c>
      <c r="G380" s="19">
        <f>if(isna(hlookup(E380,'Input - Config'!$H$2:$J$7,6,0)*'Input - Config'!$H$9%*F380+F380),"",hlookup(E380,'Input - Config'!$H$2:$J$7,6,0)*'Input - Config'!$H$9%*F380+F380)</f>
        <v>1344667.2</v>
      </c>
      <c r="H380" s="19">
        <f>if(isna(ROUND((hlookup(E380,'Input - Config'!$H$2:$J$7,4,0)/10000*D380)+(hlookup(E380,'Input - Config'!$H$2:$J$7,5,0)/100),3)),"",ROUND((hlookup(E380,'Input - Config'!$H$2:$J$7,4,0)/10000*D380)+(hlookup(E380,'Input - Config'!$H$2:$J$7,5,0)/100),3))</f>
        <v>0.052</v>
      </c>
    </row>
    <row r="381">
      <c r="A381" s="53" t="str">
        <f>'Input - Config'!A382</f>
        <v>TRNFRAXXLUXXX</v>
      </c>
      <c r="B381" s="19" t="str">
        <f>if(isna(vlookup(A381,'Input - Config'!$A$3:$C$1006,2,0)),"",vlookup(A381,'Input - Config'!$A$3:$C$1006,2,0))</f>
        <v>FRA</v>
      </c>
      <c r="C381" s="19" t="str">
        <f>if(isna(vlookup(A381,'Input - Config'!$A$3:$C$1006,3,0)),"",vlookup(A381,'Input - Config'!$A$3:$C$1006,3,0))</f>
        <v>LUX</v>
      </c>
      <c r="D381" s="42">
        <f>if(isna(ROUND(ACOS(COS(RADIANS(90-VLOOKUP(B381,'Input - Center points'!$A$2:$F$996,5,0)))*COS(RADIANS(90-VLOOKUP(C381,'Input - Center points'!$A$2:$F$996,5,0)))+SIN(RADIANS(90-VLOOKUP(B381,'Input - Center points'!$A$2:$F$996,5,0)))*SIN(RADIANS(90-VLOOKUP(C381,'Input - Center points'!$A$2:$F$996,5,0)))*COS(RADIANS(VLOOKUP(B381,'Input - Center points'!$A$2:$F$996,6,0)-VLOOKUP(C381,'Input - Center points'!$A$2:$F$996,6,0))))*6371,0)),"",ROUND(ACOS(COS(RADIANS(90-VLOOKUP(B381,'Input - Center points'!$A$2:$F$996,5,0)))*COS(RADIANS(90-VLOOKUP(C381,'Input - Center points'!$A$2:$F$996,5,0)))+SIN(RADIANS(90-VLOOKUP(B381,'Input - Center points'!$A$2:$F$996,5,0)))*SIN(RADIANS(90-VLOOKUP(C381,'Input - Center points'!$A$2:$F$996,5,0)))*COS(RADIANS(VLOOKUP(B381,'Input - Center points'!$A$2:$F$996,6,0)-VLOOKUP(C381,'Input - Center points'!$A$2:$F$996,6,0))))*6371,0))</f>
        <v>287</v>
      </c>
      <c r="E381" s="19" t="str">
        <f>if(isna(if(vlookup(A381,'Input - Config'!$A$3:$D$1006,4,0)="Yes","Subsea",if(D381&gt;'Input - Config'!$H$10,"HVDC","HVAC"))),"",if(vlookup(A381,'Input - Config'!$A$3:$D$1006,4,0)="Yes","Subsea",if(D381&gt;'Input - Config'!$H$10,"HVDC","HVAC")))</f>
        <v>HVAC</v>
      </c>
      <c r="F381" s="19">
        <f>iferror((hlookup(E381,'Input - Config'!$H$2:$J$7,2,0)*D381)+(hlookup(E381,'Input - Config'!$H$2:$J$7,3,0)*2),"")</f>
        <v>319087.4</v>
      </c>
      <c r="G381" s="19">
        <f>if(isna(hlookup(E381,'Input - Config'!$H$2:$J$7,6,0)*'Input - Config'!$H$9%*F381+F381),"",hlookup(E381,'Input - Config'!$H$2:$J$7,6,0)*'Input - Config'!$H$9%*F381+F381)</f>
        <v>765809.76</v>
      </c>
      <c r="H381" s="19">
        <f>if(isna(ROUND((hlookup(E381,'Input - Config'!$H$2:$J$7,4,0)/10000*D381)+(hlookup(E381,'Input - Config'!$H$2:$J$7,5,0)/100),3)),"",ROUND((hlookup(E381,'Input - Config'!$H$2:$J$7,4,0)/10000*D381)+(hlookup(E381,'Input - Config'!$H$2:$J$7,5,0)/100),3))</f>
        <v>0.019</v>
      </c>
    </row>
    <row r="382">
      <c r="A382" s="53" t="str">
        <f>'Input - Config'!A383</f>
        <v>TRNGABXXGNQXX</v>
      </c>
      <c r="B382" s="19" t="str">
        <f>if(isna(vlookup(A382,'Input - Config'!$A$3:$C$1006,2,0)),"",vlookup(A382,'Input - Config'!$A$3:$C$1006,2,0))</f>
        <v>GAB</v>
      </c>
      <c r="C382" s="19" t="str">
        <f>if(isna(vlookup(A382,'Input - Config'!$A$3:$C$1006,3,0)),"",vlookup(A382,'Input - Config'!$A$3:$C$1006,3,0))</f>
        <v>GNQ</v>
      </c>
      <c r="D382" s="42">
        <f>if(isna(ROUND(ACOS(COS(RADIANS(90-VLOOKUP(B382,'Input - Center points'!$A$2:$F$996,5,0)))*COS(RADIANS(90-VLOOKUP(C382,'Input - Center points'!$A$2:$F$996,5,0)))+SIN(RADIANS(90-VLOOKUP(B382,'Input - Center points'!$A$2:$F$996,5,0)))*SIN(RADIANS(90-VLOOKUP(C382,'Input - Center points'!$A$2:$F$996,5,0)))*COS(RADIANS(VLOOKUP(B382,'Input - Center points'!$A$2:$F$996,6,0)-VLOOKUP(C382,'Input - Center points'!$A$2:$F$996,6,0))))*6371,0)),"",ROUND(ACOS(COS(RADIANS(90-VLOOKUP(B382,'Input - Center points'!$A$2:$F$996,5,0)))*COS(RADIANS(90-VLOOKUP(C382,'Input - Center points'!$A$2:$F$996,5,0)))+SIN(RADIANS(90-VLOOKUP(B382,'Input - Center points'!$A$2:$F$996,5,0)))*SIN(RADIANS(90-VLOOKUP(C382,'Input - Center points'!$A$2:$F$996,5,0)))*COS(RADIANS(VLOOKUP(B382,'Input - Center points'!$A$2:$F$996,6,0)-VLOOKUP(C382,'Input - Center points'!$A$2:$F$996,6,0))))*6371,0))</f>
        <v>168</v>
      </c>
      <c r="E382" s="19" t="str">
        <f>if(isna(if(vlookup(A382,'Input - Config'!$A$3:$D$1006,4,0)="Yes","Subsea",if(D382&gt;'Input - Config'!$H$10,"HVDC","HVAC"))),"",if(vlookup(A382,'Input - Config'!$A$3:$D$1006,4,0)="Yes","Subsea",if(D382&gt;'Input - Config'!$H$10,"HVDC","HVAC")))</f>
        <v>HVAC</v>
      </c>
      <c r="F382" s="19">
        <f>iferror((hlookup(E382,'Input - Config'!$H$2:$J$7,2,0)*D382)+(hlookup(E382,'Input - Config'!$H$2:$J$7,3,0)*2),"")</f>
        <v>226338.8</v>
      </c>
      <c r="G382" s="19">
        <f>if(isna(hlookup(E382,'Input - Config'!$H$2:$J$7,6,0)*'Input - Config'!$H$9%*F382+F382),"",hlookup(E382,'Input - Config'!$H$2:$J$7,6,0)*'Input - Config'!$H$9%*F382+F382)</f>
        <v>543213.12</v>
      </c>
      <c r="H382" s="19">
        <f>if(isna(ROUND((hlookup(E382,'Input - Config'!$H$2:$J$7,4,0)/10000*D382)+(hlookup(E382,'Input - Config'!$H$2:$J$7,5,0)/100),3)),"",ROUND((hlookup(E382,'Input - Config'!$H$2:$J$7,4,0)/10000*D382)+(hlookup(E382,'Input - Config'!$H$2:$J$7,5,0)/100),3))</f>
        <v>0.011</v>
      </c>
    </row>
    <row r="383">
      <c r="A383" s="53" t="str">
        <f>'Input - Config'!A384</f>
        <v>TRNGBRXXIRLXX</v>
      </c>
      <c r="B383" s="19" t="str">
        <f>if(isna(vlookup(A383,'Input - Config'!$A$3:$C$1006,2,0)),"",vlookup(A383,'Input - Config'!$A$3:$C$1006,2,0))</f>
        <v>GBR</v>
      </c>
      <c r="C383" s="19" t="str">
        <f>if(isna(vlookup(A383,'Input - Config'!$A$3:$C$1006,3,0)),"",vlookup(A383,'Input - Config'!$A$3:$C$1006,3,0))</f>
        <v>IRL</v>
      </c>
      <c r="D383" s="42">
        <f>if(isna(ROUND(ACOS(COS(RADIANS(90-VLOOKUP(B383,'Input - Center points'!$A$2:$F$996,5,0)))*COS(RADIANS(90-VLOOKUP(C383,'Input - Center points'!$A$2:$F$996,5,0)))+SIN(RADIANS(90-VLOOKUP(B383,'Input - Center points'!$A$2:$F$996,5,0)))*SIN(RADIANS(90-VLOOKUP(C383,'Input - Center points'!$A$2:$F$996,5,0)))*COS(RADIANS(VLOOKUP(B383,'Input - Center points'!$A$2:$F$996,6,0)-VLOOKUP(C383,'Input - Center points'!$A$2:$F$996,6,0))))*6371,0)),"",ROUND(ACOS(COS(RADIANS(90-VLOOKUP(B383,'Input - Center points'!$A$2:$F$996,5,0)))*COS(RADIANS(90-VLOOKUP(C383,'Input - Center points'!$A$2:$F$996,5,0)))+SIN(RADIANS(90-VLOOKUP(B383,'Input - Center points'!$A$2:$F$996,5,0)))*SIN(RADIANS(90-VLOOKUP(C383,'Input - Center points'!$A$2:$F$996,5,0)))*COS(RADIANS(VLOOKUP(B383,'Input - Center points'!$A$2:$F$996,6,0)-VLOOKUP(C383,'Input - Center points'!$A$2:$F$996,6,0))))*6371,0))</f>
        <v>463</v>
      </c>
      <c r="E383" s="19" t="str">
        <f>if(isna(if(vlookup(A383,'Input - Config'!$A$3:$D$1006,4,0)="Yes","Subsea",if(D383&gt;'Input - Config'!$H$10,"HVDC","HVAC"))),"",if(vlookup(A383,'Input - Config'!$A$3:$D$1006,4,0)="Yes","Subsea",if(D383&gt;'Input - Config'!$H$10,"HVDC","HVAC")))</f>
        <v>HVDC</v>
      </c>
      <c r="F383" s="19">
        <f>iferror((hlookup(E383,'Input - Config'!$H$2:$J$7,2,0)*D383)+(hlookup(E383,'Input - Config'!$H$2:$J$7,3,0)*2),"")</f>
        <v>407610.4</v>
      </c>
      <c r="G383" s="19">
        <f>if(isna(hlookup(E383,'Input - Config'!$H$2:$J$7,6,0)*'Input - Config'!$H$9%*F383+F383),"",hlookup(E383,'Input - Config'!$H$2:$J$7,6,0)*'Input - Config'!$H$9%*F383+F383)</f>
        <v>978264.96</v>
      </c>
      <c r="H383" s="19">
        <f>if(isna(ROUND((hlookup(E383,'Input - Config'!$H$2:$J$7,4,0)/10000*D383)+(hlookup(E383,'Input - Config'!$H$2:$J$7,5,0)/100),3)),"",ROUND((hlookup(E383,'Input - Config'!$H$2:$J$7,4,0)/10000*D383)+(hlookup(E383,'Input - Config'!$H$2:$J$7,5,0)/100),3))</f>
        <v>0.029</v>
      </c>
    </row>
    <row r="384">
      <c r="A384" s="53" t="str">
        <f>'Input - Config'!A385</f>
        <v>TRNGBRXXISLXX</v>
      </c>
      <c r="B384" s="19" t="str">
        <f>if(isna(vlookup(A384,'Input - Config'!$A$3:$C$1006,2,0)),"",vlookup(A384,'Input - Config'!$A$3:$C$1006,2,0))</f>
        <v>GBR</v>
      </c>
      <c r="C384" s="19" t="str">
        <f>if(isna(vlookup(A384,'Input - Config'!$A$3:$C$1006,3,0)),"",vlookup(A384,'Input - Config'!$A$3:$C$1006,3,0))</f>
        <v>ISL</v>
      </c>
      <c r="D384" s="42">
        <f>if(isna(ROUND(ACOS(COS(RADIANS(90-VLOOKUP(B384,'Input - Center points'!$A$2:$F$996,5,0)))*COS(RADIANS(90-VLOOKUP(C384,'Input - Center points'!$A$2:$F$996,5,0)))+SIN(RADIANS(90-VLOOKUP(B384,'Input - Center points'!$A$2:$F$996,5,0)))*SIN(RADIANS(90-VLOOKUP(C384,'Input - Center points'!$A$2:$F$996,5,0)))*COS(RADIANS(VLOOKUP(B384,'Input - Center points'!$A$2:$F$996,6,0)-VLOOKUP(C384,'Input - Center points'!$A$2:$F$996,6,0))))*6371,0)),"",ROUND(ACOS(COS(RADIANS(90-VLOOKUP(B384,'Input - Center points'!$A$2:$F$996,5,0)))*COS(RADIANS(90-VLOOKUP(C384,'Input - Center points'!$A$2:$F$996,5,0)))+SIN(RADIANS(90-VLOOKUP(B384,'Input - Center points'!$A$2:$F$996,5,0)))*SIN(RADIANS(90-VLOOKUP(C384,'Input - Center points'!$A$2:$F$996,5,0)))*COS(RADIANS(VLOOKUP(B384,'Input - Center points'!$A$2:$F$996,6,0)-VLOOKUP(C384,'Input - Center points'!$A$2:$F$996,6,0))))*6371,0))</f>
        <v>1890</v>
      </c>
      <c r="E384" s="19" t="str">
        <f>if(isna(if(vlookup(A384,'Input - Config'!$A$3:$D$1006,4,0)="Yes","Subsea",if(D384&gt;'Input - Config'!$H$10,"HVDC","HVAC"))),"",if(vlookup(A384,'Input - Config'!$A$3:$D$1006,4,0)="Yes","Subsea",if(D384&gt;'Input - Config'!$H$10,"HVDC","HVAC")))</f>
        <v>Subsea</v>
      </c>
      <c r="F384" s="19">
        <f>iferror((hlookup(E384,'Input - Config'!$H$2:$J$7,2,0)*D384)+(hlookup(E384,'Input - Config'!$H$2:$J$7,3,0)*2),"")</f>
        <v>855248</v>
      </c>
      <c r="G384" s="19">
        <f>if(isna(hlookup(E384,'Input - Config'!$H$2:$J$7,6,0)*'Input - Config'!$H$9%*F384+F384),"",hlookup(E384,'Input - Config'!$H$2:$J$7,6,0)*'Input - Config'!$H$9%*F384+F384)</f>
        <v>2052595.2</v>
      </c>
      <c r="H384" s="19">
        <f>if(isna(ROUND((hlookup(E384,'Input - Config'!$H$2:$J$7,4,0)/10000*D384)+(hlookup(E384,'Input - Config'!$H$2:$J$7,5,0)/100),3)),"",ROUND((hlookup(E384,'Input - Config'!$H$2:$J$7,4,0)/10000*D384)+(hlookup(E384,'Input - Config'!$H$2:$J$7,5,0)/100),3))</f>
        <v>0.079</v>
      </c>
    </row>
    <row r="385">
      <c r="A385" s="53" t="str">
        <f>'Input - Config'!A386</f>
        <v>TRNGBRXXNLDXX</v>
      </c>
      <c r="B385" s="19" t="str">
        <f>if(isna(vlookup(A385,'Input - Config'!$A$3:$C$1006,2,0)),"",vlookup(A385,'Input - Config'!$A$3:$C$1006,2,0))</f>
        <v>GBR</v>
      </c>
      <c r="C385" s="19" t="str">
        <f>if(isna(vlookup(A385,'Input - Config'!$A$3:$C$1006,3,0)),"",vlookup(A385,'Input - Config'!$A$3:$C$1006,3,0))</f>
        <v>NLD</v>
      </c>
      <c r="D385" s="42">
        <f>if(isna(ROUND(ACOS(COS(RADIANS(90-VLOOKUP(B385,'Input - Center points'!$A$2:$F$996,5,0)))*COS(RADIANS(90-VLOOKUP(C385,'Input - Center points'!$A$2:$F$996,5,0)))+SIN(RADIANS(90-VLOOKUP(B385,'Input - Center points'!$A$2:$F$996,5,0)))*SIN(RADIANS(90-VLOOKUP(C385,'Input - Center points'!$A$2:$F$996,5,0)))*COS(RADIANS(VLOOKUP(B385,'Input - Center points'!$A$2:$F$996,6,0)-VLOOKUP(C385,'Input - Center points'!$A$2:$F$996,6,0))))*6371,0)),"",ROUND(ACOS(COS(RADIANS(90-VLOOKUP(B385,'Input - Center points'!$A$2:$F$996,5,0)))*COS(RADIANS(90-VLOOKUP(C385,'Input - Center points'!$A$2:$F$996,5,0)))+SIN(RADIANS(90-VLOOKUP(B385,'Input - Center points'!$A$2:$F$996,5,0)))*SIN(RADIANS(90-VLOOKUP(C385,'Input - Center points'!$A$2:$F$996,5,0)))*COS(RADIANS(VLOOKUP(B385,'Input - Center points'!$A$2:$F$996,6,0)-VLOOKUP(C385,'Input - Center points'!$A$2:$F$996,6,0))))*6371,0))</f>
        <v>357</v>
      </c>
      <c r="E385" s="19" t="str">
        <f>if(isna(if(vlookup(A385,'Input - Config'!$A$3:$D$1006,4,0)="Yes","Subsea",if(D385&gt;'Input - Config'!$H$10,"HVDC","HVAC"))),"",if(vlookup(A385,'Input - Config'!$A$3:$D$1006,4,0)="Yes","Subsea",if(D385&gt;'Input - Config'!$H$10,"HVDC","HVAC")))</f>
        <v>Subsea</v>
      </c>
      <c r="F385" s="19">
        <f>iferror((hlookup(E385,'Input - Config'!$H$2:$J$7,2,0)*D385)+(hlookup(E385,'Input - Config'!$H$2:$J$7,3,0)*2),"")</f>
        <v>402859.7</v>
      </c>
      <c r="G385" s="19">
        <f>if(isna(hlookup(E385,'Input - Config'!$H$2:$J$7,6,0)*'Input - Config'!$H$9%*F385+F385),"",hlookup(E385,'Input - Config'!$H$2:$J$7,6,0)*'Input - Config'!$H$9%*F385+F385)</f>
        <v>966863.28</v>
      </c>
      <c r="H385" s="19">
        <f>if(isna(ROUND((hlookup(E385,'Input - Config'!$H$2:$J$7,4,0)/10000*D385)+(hlookup(E385,'Input - Config'!$H$2:$J$7,5,0)/100),3)),"",ROUND((hlookup(E385,'Input - Config'!$H$2:$J$7,4,0)/10000*D385)+(hlookup(E385,'Input - Config'!$H$2:$J$7,5,0)/100),3))</f>
        <v>0.025</v>
      </c>
    </row>
    <row r="386">
      <c r="A386" s="53" t="str">
        <f>'Input - Config'!A387</f>
        <v>TRNGBRXXNORXX</v>
      </c>
      <c r="B386" s="19" t="str">
        <f>if(isna(vlookup(A386,'Input - Config'!$A$3:$C$1006,2,0)),"",vlookup(A386,'Input - Config'!$A$3:$C$1006,2,0))</f>
        <v>GBR</v>
      </c>
      <c r="C386" s="19" t="str">
        <f>if(isna(vlookup(A386,'Input - Config'!$A$3:$C$1006,3,0)),"",vlookup(A386,'Input - Config'!$A$3:$C$1006,3,0))</f>
        <v>NOR</v>
      </c>
      <c r="D386" s="42">
        <f>if(isna(ROUND(ACOS(COS(RADIANS(90-VLOOKUP(B386,'Input - Center points'!$A$2:$F$996,5,0)))*COS(RADIANS(90-VLOOKUP(C386,'Input - Center points'!$A$2:$F$996,5,0)))+SIN(RADIANS(90-VLOOKUP(B386,'Input - Center points'!$A$2:$F$996,5,0)))*SIN(RADIANS(90-VLOOKUP(C386,'Input - Center points'!$A$2:$F$996,5,0)))*COS(RADIANS(VLOOKUP(B386,'Input - Center points'!$A$2:$F$996,6,0)-VLOOKUP(C386,'Input - Center points'!$A$2:$F$996,6,0))))*6371,0)),"",ROUND(ACOS(COS(RADIANS(90-VLOOKUP(B386,'Input - Center points'!$A$2:$F$996,5,0)))*COS(RADIANS(90-VLOOKUP(C386,'Input - Center points'!$A$2:$F$996,5,0)))+SIN(RADIANS(90-VLOOKUP(B386,'Input - Center points'!$A$2:$F$996,5,0)))*SIN(RADIANS(90-VLOOKUP(C386,'Input - Center points'!$A$2:$F$996,5,0)))*COS(RADIANS(VLOOKUP(B386,'Input - Center points'!$A$2:$F$996,6,0)-VLOOKUP(C386,'Input - Center points'!$A$2:$F$996,6,0))))*6371,0))</f>
        <v>1153</v>
      </c>
      <c r="E386" s="19" t="str">
        <f>if(isna(if(vlookup(A386,'Input - Config'!$A$3:$D$1006,4,0)="Yes","Subsea",if(D386&gt;'Input - Config'!$H$10,"HVDC","HVAC"))),"",if(vlookup(A386,'Input - Config'!$A$3:$D$1006,4,0)="Yes","Subsea",if(D386&gt;'Input - Config'!$H$10,"HVDC","HVAC")))</f>
        <v>Subsea</v>
      </c>
      <c r="F386" s="19">
        <f>iferror((hlookup(E386,'Input - Config'!$H$2:$J$7,2,0)*D386)+(hlookup(E386,'Input - Config'!$H$2:$J$7,3,0)*2),"")</f>
        <v>637759.3</v>
      </c>
      <c r="G386" s="19">
        <f>if(isna(hlookup(E386,'Input - Config'!$H$2:$J$7,6,0)*'Input - Config'!$H$9%*F386+F386),"",hlookup(E386,'Input - Config'!$H$2:$J$7,6,0)*'Input - Config'!$H$9%*F386+F386)</f>
        <v>1530622.32</v>
      </c>
      <c r="H386" s="19">
        <f>if(isna(ROUND((hlookup(E386,'Input - Config'!$H$2:$J$7,4,0)/10000*D386)+(hlookup(E386,'Input - Config'!$H$2:$J$7,5,0)/100),3)),"",ROUND((hlookup(E386,'Input - Config'!$H$2:$J$7,4,0)/10000*D386)+(hlookup(E386,'Input - Config'!$H$2:$J$7,5,0)/100),3))</f>
        <v>0.053</v>
      </c>
    </row>
    <row r="387">
      <c r="A387" s="53" t="str">
        <f>'Input - Config'!A388</f>
        <v>TRNGEOXXRUSSO</v>
      </c>
      <c r="B387" s="19" t="str">
        <f>if(isna(vlookup(A387,'Input - Config'!$A$3:$C$1006,2,0)),"",vlookup(A387,'Input - Config'!$A$3:$C$1006,2,0))</f>
        <v>GEO</v>
      </c>
      <c r="C387" s="19" t="str">
        <f>if(isna(vlookup(A387,'Input - Config'!$A$3:$C$1006,3,0)),"",vlookup(A387,'Input - Config'!$A$3:$C$1006,3,0))</f>
        <v>RUSSO</v>
      </c>
      <c r="D387" s="42">
        <f>if(isna(ROUND(ACOS(COS(RADIANS(90-VLOOKUP(B387,'Input - Center points'!$A$2:$F$996,5,0)))*COS(RADIANS(90-VLOOKUP(C387,'Input - Center points'!$A$2:$F$996,5,0)))+SIN(RADIANS(90-VLOOKUP(B387,'Input - Center points'!$A$2:$F$996,5,0)))*SIN(RADIANS(90-VLOOKUP(C387,'Input - Center points'!$A$2:$F$996,5,0)))*COS(RADIANS(VLOOKUP(B387,'Input - Center points'!$A$2:$F$996,6,0)-VLOOKUP(C387,'Input - Center points'!$A$2:$F$996,6,0))))*6371,0)),"",ROUND(ACOS(COS(RADIANS(90-VLOOKUP(B387,'Input - Center points'!$A$2:$F$996,5,0)))*COS(RADIANS(90-VLOOKUP(C387,'Input - Center points'!$A$2:$F$996,5,0)))+SIN(RADIANS(90-VLOOKUP(B387,'Input - Center points'!$A$2:$F$996,5,0)))*SIN(RADIANS(90-VLOOKUP(C387,'Input - Center points'!$A$2:$F$996,5,0)))*COS(RADIANS(VLOOKUP(B387,'Input - Center points'!$A$2:$F$996,6,0)-VLOOKUP(C387,'Input - Center points'!$A$2:$F$996,6,0))))*6371,0))</f>
        <v>734</v>
      </c>
      <c r="E387" s="19" t="str">
        <f>if(isna(if(vlookup(A387,'Input - Config'!$A$3:$D$1006,4,0)="Yes","Subsea",if(D387&gt;'Input - Config'!$H$10,"HVDC","HVAC"))),"",if(vlookup(A387,'Input - Config'!$A$3:$D$1006,4,0)="Yes","Subsea",if(D387&gt;'Input - Config'!$H$10,"HVDC","HVAC")))</f>
        <v>HVDC</v>
      </c>
      <c r="F387" s="19">
        <f>iferror((hlookup(E387,'Input - Config'!$H$2:$J$7,2,0)*D387)+(hlookup(E387,'Input - Config'!$H$2:$J$7,3,0)*2),"")</f>
        <v>472054.2</v>
      </c>
      <c r="G387" s="19">
        <f>if(isna(hlookup(E387,'Input - Config'!$H$2:$J$7,6,0)*'Input - Config'!$H$9%*F387+F387),"",hlookup(E387,'Input - Config'!$H$2:$J$7,6,0)*'Input - Config'!$H$9%*F387+F387)</f>
        <v>1132930.08</v>
      </c>
      <c r="H387" s="19">
        <f>if(isna(ROUND((hlookup(E387,'Input - Config'!$H$2:$J$7,4,0)/10000*D387)+(hlookup(E387,'Input - Config'!$H$2:$J$7,5,0)/100),3)),"",ROUND((hlookup(E387,'Input - Config'!$H$2:$J$7,4,0)/10000*D387)+(hlookup(E387,'Input - Config'!$H$2:$J$7,5,0)/100),3))</f>
        <v>0.039</v>
      </c>
    </row>
    <row r="388">
      <c r="A388" s="53" t="str">
        <f>'Input - Config'!A389</f>
        <v>TRNGEOXXTURXX</v>
      </c>
      <c r="B388" s="19" t="str">
        <f>if(isna(vlookup(A388,'Input - Config'!$A$3:$C$1006,2,0)),"",vlookup(A388,'Input - Config'!$A$3:$C$1006,2,0))</f>
        <v>GEO</v>
      </c>
      <c r="C388" s="19" t="str">
        <f>if(isna(vlookup(A388,'Input - Config'!$A$3:$C$1006,3,0)),"",vlookup(A388,'Input - Config'!$A$3:$C$1006,3,0))</f>
        <v>TUR</v>
      </c>
      <c r="D388" s="42">
        <f>if(isna(ROUND(ACOS(COS(RADIANS(90-VLOOKUP(B388,'Input - Center points'!$A$2:$F$996,5,0)))*COS(RADIANS(90-VLOOKUP(C388,'Input - Center points'!$A$2:$F$996,5,0)))+SIN(RADIANS(90-VLOOKUP(B388,'Input - Center points'!$A$2:$F$996,5,0)))*SIN(RADIANS(90-VLOOKUP(C388,'Input - Center points'!$A$2:$F$996,5,0)))*COS(RADIANS(VLOOKUP(B388,'Input - Center points'!$A$2:$F$996,6,0)-VLOOKUP(C388,'Input - Center points'!$A$2:$F$996,6,0))))*6371,0)),"",ROUND(ACOS(COS(RADIANS(90-VLOOKUP(B388,'Input - Center points'!$A$2:$F$996,5,0)))*COS(RADIANS(90-VLOOKUP(C388,'Input - Center points'!$A$2:$F$996,5,0)))+SIN(RADIANS(90-VLOOKUP(B388,'Input - Center points'!$A$2:$F$996,5,0)))*SIN(RADIANS(90-VLOOKUP(C388,'Input - Center points'!$A$2:$F$996,5,0)))*COS(RADIANS(VLOOKUP(B388,'Input - Center points'!$A$2:$F$996,6,0)-VLOOKUP(C388,'Input - Center points'!$A$2:$F$996,6,0))))*6371,0))</f>
        <v>1322</v>
      </c>
      <c r="E388" s="19" t="str">
        <f>if(isna(if(vlookup(A388,'Input - Config'!$A$3:$D$1006,4,0)="Yes","Subsea",if(D388&gt;'Input - Config'!$H$10,"HVDC","HVAC"))),"",if(vlookup(A388,'Input - Config'!$A$3:$D$1006,4,0)="Yes","Subsea",if(D388&gt;'Input - Config'!$H$10,"HVDC","HVAC")))</f>
        <v>HVDC</v>
      </c>
      <c r="F388" s="19">
        <f>iferror((hlookup(E388,'Input - Config'!$H$2:$J$7,2,0)*D388)+(hlookup(E388,'Input - Config'!$H$2:$J$7,3,0)*2),"")</f>
        <v>611880.6</v>
      </c>
      <c r="G388" s="19">
        <f>if(isna(hlookup(E388,'Input - Config'!$H$2:$J$7,6,0)*'Input - Config'!$H$9%*F388+F388),"",hlookup(E388,'Input - Config'!$H$2:$J$7,6,0)*'Input - Config'!$H$9%*F388+F388)</f>
        <v>1468513.44</v>
      </c>
      <c r="H388" s="19">
        <f>if(isna(ROUND((hlookup(E388,'Input - Config'!$H$2:$J$7,4,0)/10000*D388)+(hlookup(E388,'Input - Config'!$H$2:$J$7,5,0)/100),3)),"",ROUND((hlookup(E388,'Input - Config'!$H$2:$J$7,4,0)/10000*D388)+(hlookup(E388,'Input - Config'!$H$2:$J$7,5,0)/100),3))</f>
        <v>0.059</v>
      </c>
    </row>
    <row r="389">
      <c r="A389" s="53" t="str">
        <f>'Input - Config'!A390</f>
        <v>TRNGHAXXTGOXX</v>
      </c>
      <c r="B389" s="19" t="str">
        <f>if(isna(vlookup(A389,'Input - Config'!$A$3:$C$1006,2,0)),"",vlookup(A389,'Input - Config'!$A$3:$C$1006,2,0))</f>
        <v>GHA</v>
      </c>
      <c r="C389" s="19" t="str">
        <f>if(isna(vlookup(A389,'Input - Config'!$A$3:$C$1006,3,0)),"",vlookup(A389,'Input - Config'!$A$3:$C$1006,3,0))</f>
        <v>TGO</v>
      </c>
      <c r="D389" s="42">
        <f>if(isna(ROUND(ACOS(COS(RADIANS(90-VLOOKUP(B389,'Input - Center points'!$A$2:$F$996,5,0)))*COS(RADIANS(90-VLOOKUP(C389,'Input - Center points'!$A$2:$F$996,5,0)))+SIN(RADIANS(90-VLOOKUP(B389,'Input - Center points'!$A$2:$F$996,5,0)))*SIN(RADIANS(90-VLOOKUP(C389,'Input - Center points'!$A$2:$F$996,5,0)))*COS(RADIANS(VLOOKUP(B389,'Input - Center points'!$A$2:$F$996,6,0)-VLOOKUP(C389,'Input - Center points'!$A$2:$F$996,6,0))))*6371,0)),"",ROUND(ACOS(COS(RADIANS(90-VLOOKUP(B389,'Input - Center points'!$A$2:$F$996,5,0)))*COS(RADIANS(90-VLOOKUP(C389,'Input - Center points'!$A$2:$F$996,5,0)))+SIN(RADIANS(90-VLOOKUP(B389,'Input - Center points'!$A$2:$F$996,5,0)))*SIN(RADIANS(90-VLOOKUP(C389,'Input - Center points'!$A$2:$F$996,5,0)))*COS(RADIANS(VLOOKUP(B389,'Input - Center points'!$A$2:$F$996,6,0)-VLOOKUP(C389,'Input - Center points'!$A$2:$F$996,6,0))))*6371,0))</f>
        <v>170</v>
      </c>
      <c r="E389" s="19" t="str">
        <f>if(isna(if(vlookup(A389,'Input - Config'!$A$3:$D$1006,4,0)="Yes","Subsea",if(D389&gt;'Input - Config'!$H$10,"HVDC","HVAC"))),"",if(vlookup(A389,'Input - Config'!$A$3:$D$1006,4,0)="Yes","Subsea",if(D389&gt;'Input - Config'!$H$10,"HVDC","HVAC")))</f>
        <v>HVAC</v>
      </c>
      <c r="F389" s="19">
        <f>iferror((hlookup(E389,'Input - Config'!$H$2:$J$7,2,0)*D389)+(hlookup(E389,'Input - Config'!$H$2:$J$7,3,0)*2),"")</f>
        <v>227897.6</v>
      </c>
      <c r="G389" s="19">
        <f>if(isna(hlookup(E389,'Input - Config'!$H$2:$J$7,6,0)*'Input - Config'!$H$9%*F389+F389),"",hlookup(E389,'Input - Config'!$H$2:$J$7,6,0)*'Input - Config'!$H$9%*F389+F389)</f>
        <v>546954.24</v>
      </c>
      <c r="H389" s="19">
        <f>if(isna(ROUND((hlookup(E389,'Input - Config'!$H$2:$J$7,4,0)/10000*D389)+(hlookup(E389,'Input - Config'!$H$2:$J$7,5,0)/100),3)),"",ROUND((hlookup(E389,'Input - Config'!$H$2:$J$7,4,0)/10000*D389)+(hlookup(E389,'Input - Config'!$H$2:$J$7,5,0)/100),3))</f>
        <v>0.011</v>
      </c>
    </row>
    <row r="390">
      <c r="A390" s="53" t="str">
        <f>'Input - Config'!A391</f>
        <v>TRNGINXXGNBXX</v>
      </c>
      <c r="B390" s="19" t="str">
        <f>if(isna(vlookup(A390,'Input - Config'!$A$3:$C$1006,2,0)),"",vlookup(A390,'Input - Config'!$A$3:$C$1006,2,0))</f>
        <v>GIN</v>
      </c>
      <c r="C390" s="19" t="str">
        <f>if(isna(vlookup(A390,'Input - Config'!$A$3:$C$1006,3,0)),"",vlookup(A390,'Input - Config'!$A$3:$C$1006,3,0))</f>
        <v>GNB</v>
      </c>
      <c r="D390" s="42">
        <f>if(isna(ROUND(ACOS(COS(RADIANS(90-VLOOKUP(B390,'Input - Center points'!$A$2:$F$996,5,0)))*COS(RADIANS(90-VLOOKUP(C390,'Input - Center points'!$A$2:$F$996,5,0)))+SIN(RADIANS(90-VLOOKUP(B390,'Input - Center points'!$A$2:$F$996,5,0)))*SIN(RADIANS(90-VLOOKUP(C390,'Input - Center points'!$A$2:$F$996,5,0)))*COS(RADIANS(VLOOKUP(B390,'Input - Center points'!$A$2:$F$996,6,0)-VLOOKUP(C390,'Input - Center points'!$A$2:$F$996,6,0))))*6371,0)),"",ROUND(ACOS(COS(RADIANS(90-VLOOKUP(B390,'Input - Center points'!$A$2:$F$996,5,0)))*COS(RADIANS(90-VLOOKUP(C390,'Input - Center points'!$A$2:$F$996,5,0)))+SIN(RADIANS(90-VLOOKUP(B390,'Input - Center points'!$A$2:$F$996,5,0)))*SIN(RADIANS(90-VLOOKUP(C390,'Input - Center points'!$A$2:$F$996,5,0)))*COS(RADIANS(VLOOKUP(B390,'Input - Center points'!$A$2:$F$996,6,0)-VLOOKUP(C390,'Input - Center points'!$A$2:$F$996,6,0))))*6371,0))</f>
        <v>330</v>
      </c>
      <c r="E390" s="19" t="str">
        <f>if(isna(if(vlookup(A390,'Input - Config'!$A$3:$D$1006,4,0)="Yes","Subsea",if(D390&gt;'Input - Config'!$H$10,"HVDC","HVAC"))),"",if(vlookup(A390,'Input - Config'!$A$3:$D$1006,4,0)="Yes","Subsea",if(D390&gt;'Input - Config'!$H$10,"HVDC","HVAC")))</f>
        <v>HVAC</v>
      </c>
      <c r="F390" s="19">
        <f>iferror((hlookup(E390,'Input - Config'!$H$2:$J$7,2,0)*D390)+(hlookup(E390,'Input - Config'!$H$2:$J$7,3,0)*2),"")</f>
        <v>352601.6</v>
      </c>
      <c r="G390" s="19">
        <f>if(isna(hlookup(E390,'Input - Config'!$H$2:$J$7,6,0)*'Input - Config'!$H$9%*F390+F390),"",hlookup(E390,'Input - Config'!$H$2:$J$7,6,0)*'Input - Config'!$H$9%*F390+F390)</f>
        <v>846243.84</v>
      </c>
      <c r="H390" s="19">
        <f>if(isna(ROUND((hlookup(E390,'Input - Config'!$H$2:$J$7,4,0)/10000*D390)+(hlookup(E390,'Input - Config'!$H$2:$J$7,5,0)/100),3)),"",ROUND((hlookup(E390,'Input - Config'!$H$2:$J$7,4,0)/10000*D390)+(hlookup(E390,'Input - Config'!$H$2:$J$7,5,0)/100),3))</f>
        <v>0.022</v>
      </c>
    </row>
    <row r="391">
      <c r="A391" s="53" t="str">
        <f>'Input - Config'!A392</f>
        <v>TRNGINXXLBRXX</v>
      </c>
      <c r="B391" s="19" t="str">
        <f>if(isna(vlookup(A391,'Input - Config'!$A$3:$C$1006,2,0)),"",vlookup(A391,'Input - Config'!$A$3:$C$1006,2,0))</f>
        <v>GIN</v>
      </c>
      <c r="C391" s="19" t="str">
        <f>if(isna(vlookup(A391,'Input - Config'!$A$3:$C$1006,3,0)),"",vlookup(A391,'Input - Config'!$A$3:$C$1006,3,0))</f>
        <v>LBR</v>
      </c>
      <c r="D391" s="42">
        <f>if(isna(ROUND(ACOS(COS(RADIANS(90-VLOOKUP(B391,'Input - Center points'!$A$2:$F$996,5,0)))*COS(RADIANS(90-VLOOKUP(C391,'Input - Center points'!$A$2:$F$996,5,0)))+SIN(RADIANS(90-VLOOKUP(B391,'Input - Center points'!$A$2:$F$996,5,0)))*SIN(RADIANS(90-VLOOKUP(C391,'Input - Center points'!$A$2:$F$996,5,0)))*COS(RADIANS(VLOOKUP(B391,'Input - Center points'!$A$2:$F$996,6,0)-VLOOKUP(C391,'Input - Center points'!$A$2:$F$996,6,0))))*6371,0)),"",ROUND(ACOS(COS(RADIANS(90-VLOOKUP(B391,'Input - Center points'!$A$2:$F$996,5,0)))*COS(RADIANS(90-VLOOKUP(C391,'Input - Center points'!$A$2:$F$996,5,0)))+SIN(RADIANS(90-VLOOKUP(B391,'Input - Center points'!$A$2:$F$996,5,0)))*SIN(RADIANS(90-VLOOKUP(C391,'Input - Center points'!$A$2:$F$996,5,0)))*COS(RADIANS(VLOOKUP(B391,'Input - Center points'!$A$2:$F$996,6,0)-VLOOKUP(C391,'Input - Center points'!$A$2:$F$996,6,0))))*6371,0))</f>
        <v>479</v>
      </c>
      <c r="E391" s="19" t="str">
        <f>if(isna(if(vlookup(A391,'Input - Config'!$A$3:$D$1006,4,0)="Yes","Subsea",if(D391&gt;'Input - Config'!$H$10,"HVDC","HVAC"))),"",if(vlookup(A391,'Input - Config'!$A$3:$D$1006,4,0)="Yes","Subsea",if(D391&gt;'Input - Config'!$H$10,"HVDC","HVAC")))</f>
        <v>HVDC</v>
      </c>
      <c r="F391" s="19">
        <f>iferror((hlookup(E391,'Input - Config'!$H$2:$J$7,2,0)*D391)+(hlookup(E391,'Input - Config'!$H$2:$J$7,3,0)*2),"")</f>
        <v>411415.2</v>
      </c>
      <c r="G391" s="19">
        <f>if(isna(hlookup(E391,'Input - Config'!$H$2:$J$7,6,0)*'Input - Config'!$H$9%*F391+F391),"",hlookup(E391,'Input - Config'!$H$2:$J$7,6,0)*'Input - Config'!$H$9%*F391+F391)</f>
        <v>987396.48</v>
      </c>
      <c r="H391" s="19">
        <f>if(isna(ROUND((hlookup(E391,'Input - Config'!$H$2:$J$7,4,0)/10000*D391)+(hlookup(E391,'Input - Config'!$H$2:$J$7,5,0)/100),3)),"",ROUND((hlookup(E391,'Input - Config'!$H$2:$J$7,4,0)/10000*D391)+(hlookup(E391,'Input - Config'!$H$2:$J$7,5,0)/100),3))</f>
        <v>0.03</v>
      </c>
    </row>
    <row r="392">
      <c r="A392" s="53" t="str">
        <f>'Input - Config'!A393</f>
        <v>TRNGINXXMLIXX</v>
      </c>
      <c r="B392" s="19" t="str">
        <f>if(isna(vlookup(A392,'Input - Config'!$A$3:$C$1006,2,0)),"",vlookup(A392,'Input - Config'!$A$3:$C$1006,2,0))</f>
        <v>GIN</v>
      </c>
      <c r="C392" s="19" t="str">
        <f>if(isna(vlookup(A392,'Input - Config'!$A$3:$C$1006,3,0)),"",vlookup(A392,'Input - Config'!$A$3:$C$1006,3,0))</f>
        <v>MLI</v>
      </c>
      <c r="D392" s="42">
        <f>if(isna(ROUND(ACOS(COS(RADIANS(90-VLOOKUP(B392,'Input - Center points'!$A$2:$F$996,5,0)))*COS(RADIANS(90-VLOOKUP(C392,'Input - Center points'!$A$2:$F$996,5,0)))+SIN(RADIANS(90-VLOOKUP(B392,'Input - Center points'!$A$2:$F$996,5,0)))*SIN(RADIANS(90-VLOOKUP(C392,'Input - Center points'!$A$2:$F$996,5,0)))*COS(RADIANS(VLOOKUP(B392,'Input - Center points'!$A$2:$F$996,6,0)-VLOOKUP(C392,'Input - Center points'!$A$2:$F$996,6,0))))*6371,0)),"",ROUND(ACOS(COS(RADIANS(90-VLOOKUP(B392,'Input - Center points'!$A$2:$F$996,5,0)))*COS(RADIANS(90-VLOOKUP(C392,'Input - Center points'!$A$2:$F$996,5,0)))+SIN(RADIANS(90-VLOOKUP(B392,'Input - Center points'!$A$2:$F$996,5,0)))*SIN(RADIANS(90-VLOOKUP(C392,'Input - Center points'!$A$2:$F$996,5,0)))*COS(RADIANS(VLOOKUP(B392,'Input - Center points'!$A$2:$F$996,6,0)-VLOOKUP(C392,'Input - Center points'!$A$2:$F$996,6,0))))*6371,0))</f>
        <v>715</v>
      </c>
      <c r="E392" s="19" t="str">
        <f>if(isna(if(vlookup(A392,'Input - Config'!$A$3:$D$1006,4,0)="Yes","Subsea",if(D392&gt;'Input - Config'!$H$10,"HVDC","HVAC"))),"",if(vlookup(A392,'Input - Config'!$A$3:$D$1006,4,0)="Yes","Subsea",if(D392&gt;'Input - Config'!$H$10,"HVDC","HVAC")))</f>
        <v>HVDC</v>
      </c>
      <c r="F392" s="19">
        <f>iferror((hlookup(E392,'Input - Config'!$H$2:$J$7,2,0)*D392)+(hlookup(E392,'Input - Config'!$H$2:$J$7,3,0)*2),"")</f>
        <v>467536</v>
      </c>
      <c r="G392" s="19">
        <f>if(isna(hlookup(E392,'Input - Config'!$H$2:$J$7,6,0)*'Input - Config'!$H$9%*F392+F392),"",hlookup(E392,'Input - Config'!$H$2:$J$7,6,0)*'Input - Config'!$H$9%*F392+F392)</f>
        <v>1122086.4</v>
      </c>
      <c r="H392" s="19">
        <f>if(isna(ROUND((hlookup(E392,'Input - Config'!$H$2:$J$7,4,0)/10000*D392)+(hlookup(E392,'Input - Config'!$H$2:$J$7,5,0)/100),3)),"",ROUND((hlookup(E392,'Input - Config'!$H$2:$J$7,4,0)/10000*D392)+(hlookup(E392,'Input - Config'!$H$2:$J$7,5,0)/100),3))</f>
        <v>0.038</v>
      </c>
    </row>
    <row r="393">
      <c r="A393" s="53" t="str">
        <f>'Input - Config'!A394</f>
        <v>TRNGINXXSENXX</v>
      </c>
      <c r="B393" s="19" t="str">
        <f>if(isna(vlookup(A393,'Input - Config'!$A$3:$C$1006,2,0)),"",vlookup(A393,'Input - Config'!$A$3:$C$1006,2,0))</f>
        <v>GIN</v>
      </c>
      <c r="C393" s="19" t="str">
        <f>if(isna(vlookup(A393,'Input - Config'!$A$3:$C$1006,3,0)),"",vlookup(A393,'Input - Config'!$A$3:$C$1006,3,0))</f>
        <v>SEN</v>
      </c>
      <c r="D393" s="42">
        <f>if(isna(ROUND(ACOS(COS(RADIANS(90-VLOOKUP(B393,'Input - Center points'!$A$2:$F$996,5,0)))*COS(RADIANS(90-VLOOKUP(C393,'Input - Center points'!$A$2:$F$996,5,0)))+SIN(RADIANS(90-VLOOKUP(B393,'Input - Center points'!$A$2:$F$996,5,0)))*SIN(RADIANS(90-VLOOKUP(C393,'Input - Center points'!$A$2:$F$996,5,0)))*COS(RADIANS(VLOOKUP(B393,'Input - Center points'!$A$2:$F$996,6,0)-VLOOKUP(C393,'Input - Center points'!$A$2:$F$996,6,0))))*6371,0)),"",ROUND(ACOS(COS(RADIANS(90-VLOOKUP(B393,'Input - Center points'!$A$2:$F$996,5,0)))*COS(RADIANS(90-VLOOKUP(C393,'Input - Center points'!$A$2:$F$996,5,0)))+SIN(RADIANS(90-VLOOKUP(B393,'Input - Center points'!$A$2:$F$996,5,0)))*SIN(RADIANS(90-VLOOKUP(C393,'Input - Center points'!$A$2:$F$996,5,0)))*COS(RADIANS(VLOOKUP(B393,'Input - Center points'!$A$2:$F$996,6,0)-VLOOKUP(C393,'Input - Center points'!$A$2:$F$996,6,0))))*6371,0))</f>
        <v>705</v>
      </c>
      <c r="E393" s="19" t="str">
        <f>if(isna(if(vlookup(A393,'Input - Config'!$A$3:$D$1006,4,0)="Yes","Subsea",if(D393&gt;'Input - Config'!$H$10,"HVDC","HVAC"))),"",if(vlookup(A393,'Input - Config'!$A$3:$D$1006,4,0)="Yes","Subsea",if(D393&gt;'Input - Config'!$H$10,"HVDC","HVAC")))</f>
        <v>HVDC</v>
      </c>
      <c r="F393" s="19">
        <f>iferror((hlookup(E393,'Input - Config'!$H$2:$J$7,2,0)*D393)+(hlookup(E393,'Input - Config'!$H$2:$J$7,3,0)*2),"")</f>
        <v>465158</v>
      </c>
      <c r="G393" s="19">
        <f>if(isna(hlookup(E393,'Input - Config'!$H$2:$J$7,6,0)*'Input - Config'!$H$9%*F393+F393),"",hlookup(E393,'Input - Config'!$H$2:$J$7,6,0)*'Input - Config'!$H$9%*F393+F393)</f>
        <v>1116379.2</v>
      </c>
      <c r="H393" s="19">
        <f>if(isna(ROUND((hlookup(E393,'Input - Config'!$H$2:$J$7,4,0)/10000*D393)+(hlookup(E393,'Input - Config'!$H$2:$J$7,5,0)/100),3)),"",ROUND((hlookup(E393,'Input - Config'!$H$2:$J$7,4,0)/10000*D393)+(hlookup(E393,'Input - Config'!$H$2:$J$7,5,0)/100),3))</f>
        <v>0.038</v>
      </c>
    </row>
    <row r="394">
      <c r="A394" s="53" t="str">
        <f>'Input - Config'!A395</f>
        <v>TRNGINXXSLEXX</v>
      </c>
      <c r="B394" s="19" t="str">
        <f>if(isna(vlookup(A394,'Input - Config'!$A$3:$C$1006,2,0)),"",vlookup(A394,'Input - Config'!$A$3:$C$1006,2,0))</f>
        <v>GIN</v>
      </c>
      <c r="C394" s="19" t="str">
        <f>if(isna(vlookup(A394,'Input - Config'!$A$3:$C$1006,3,0)),"",vlookup(A394,'Input - Config'!$A$3:$C$1006,3,0))</f>
        <v>SLE</v>
      </c>
      <c r="D394" s="42">
        <f>if(isna(ROUND(ACOS(COS(RADIANS(90-VLOOKUP(B394,'Input - Center points'!$A$2:$F$996,5,0)))*COS(RADIANS(90-VLOOKUP(C394,'Input - Center points'!$A$2:$F$996,5,0)))+SIN(RADIANS(90-VLOOKUP(B394,'Input - Center points'!$A$2:$F$996,5,0)))*SIN(RADIANS(90-VLOOKUP(C394,'Input - Center points'!$A$2:$F$996,5,0)))*COS(RADIANS(VLOOKUP(B394,'Input - Center points'!$A$2:$F$996,6,0)-VLOOKUP(C394,'Input - Center points'!$A$2:$F$996,6,0))))*6371,0)),"",ROUND(ACOS(COS(RADIANS(90-VLOOKUP(B394,'Input - Center points'!$A$2:$F$996,5,0)))*COS(RADIANS(90-VLOOKUP(C394,'Input - Center points'!$A$2:$F$996,5,0)))+SIN(RADIANS(90-VLOOKUP(B394,'Input - Center points'!$A$2:$F$996,5,0)))*SIN(RADIANS(90-VLOOKUP(C394,'Input - Center points'!$A$2:$F$996,5,0)))*COS(RADIANS(VLOOKUP(B394,'Input - Center points'!$A$2:$F$996,6,0)-VLOOKUP(C394,'Input - Center points'!$A$2:$F$996,6,0))))*6371,0))</f>
        <v>125</v>
      </c>
      <c r="E394" s="19" t="str">
        <f>if(isna(if(vlookup(A394,'Input - Config'!$A$3:$D$1006,4,0)="Yes","Subsea",if(D394&gt;'Input - Config'!$H$10,"HVDC","HVAC"))),"",if(vlookup(A394,'Input - Config'!$A$3:$D$1006,4,0)="Yes","Subsea",if(D394&gt;'Input - Config'!$H$10,"HVDC","HVAC")))</f>
        <v>HVAC</v>
      </c>
      <c r="F394" s="19">
        <f>iferror((hlookup(E394,'Input - Config'!$H$2:$J$7,2,0)*D394)+(hlookup(E394,'Input - Config'!$H$2:$J$7,3,0)*2),"")</f>
        <v>192824.6</v>
      </c>
      <c r="G394" s="19">
        <f>if(isna(hlookup(E394,'Input - Config'!$H$2:$J$7,6,0)*'Input - Config'!$H$9%*F394+F394),"",hlookup(E394,'Input - Config'!$H$2:$J$7,6,0)*'Input - Config'!$H$9%*F394+F394)</f>
        <v>462779.04</v>
      </c>
      <c r="H394" s="19">
        <f>if(isna(ROUND((hlookup(E394,'Input - Config'!$H$2:$J$7,4,0)/10000*D394)+(hlookup(E394,'Input - Config'!$H$2:$J$7,5,0)/100),3)),"",ROUND((hlookup(E394,'Input - Config'!$H$2:$J$7,4,0)/10000*D394)+(hlookup(E394,'Input - Config'!$H$2:$J$7,5,0)/100),3))</f>
        <v>0.008</v>
      </c>
    </row>
    <row r="395">
      <c r="A395" s="53" t="str">
        <f>'Input - Config'!A396</f>
        <v>TRNGMBXXSENXX</v>
      </c>
      <c r="B395" s="19" t="str">
        <f>if(isna(vlookup(A395,'Input - Config'!$A$3:$C$1006,2,0)),"",vlookup(A395,'Input - Config'!$A$3:$C$1006,2,0))</f>
        <v>GMB</v>
      </c>
      <c r="C395" s="19" t="str">
        <f>if(isna(vlookup(A395,'Input - Config'!$A$3:$C$1006,3,0)),"",vlookup(A395,'Input - Config'!$A$3:$C$1006,3,0))</f>
        <v>SEN</v>
      </c>
      <c r="D395" s="42">
        <f>if(isna(ROUND(ACOS(COS(RADIANS(90-VLOOKUP(B395,'Input - Center points'!$A$2:$F$996,5,0)))*COS(RADIANS(90-VLOOKUP(C395,'Input - Center points'!$A$2:$F$996,5,0)))+SIN(RADIANS(90-VLOOKUP(B395,'Input - Center points'!$A$2:$F$996,5,0)))*SIN(RADIANS(90-VLOOKUP(C395,'Input - Center points'!$A$2:$F$996,5,0)))*COS(RADIANS(VLOOKUP(B395,'Input - Center points'!$A$2:$F$996,6,0)-VLOOKUP(C395,'Input - Center points'!$A$2:$F$996,6,0))))*6371,0)),"",ROUND(ACOS(COS(RADIANS(90-VLOOKUP(B395,'Input - Center points'!$A$2:$F$996,5,0)))*COS(RADIANS(90-VLOOKUP(C395,'Input - Center points'!$A$2:$F$996,5,0)))+SIN(RADIANS(90-VLOOKUP(B395,'Input - Center points'!$A$2:$F$996,5,0)))*SIN(RADIANS(90-VLOOKUP(C395,'Input - Center points'!$A$2:$F$996,5,0)))*COS(RADIANS(VLOOKUP(B395,'Input - Center points'!$A$2:$F$996,6,0)-VLOOKUP(C395,'Input - Center points'!$A$2:$F$996,6,0))))*6371,0))</f>
        <v>167</v>
      </c>
      <c r="E395" s="19" t="str">
        <f>if(isna(if(vlookup(A395,'Input - Config'!$A$3:$D$1006,4,0)="Yes","Subsea",if(D395&gt;'Input - Config'!$H$10,"HVDC","HVAC"))),"",if(vlookup(A395,'Input - Config'!$A$3:$D$1006,4,0)="Yes","Subsea",if(D395&gt;'Input - Config'!$H$10,"HVDC","HVAC")))</f>
        <v>HVAC</v>
      </c>
      <c r="F395" s="19">
        <f>iferror((hlookup(E395,'Input - Config'!$H$2:$J$7,2,0)*D395)+(hlookup(E395,'Input - Config'!$H$2:$J$7,3,0)*2),"")</f>
        <v>225559.4</v>
      </c>
      <c r="G395" s="19">
        <f>if(isna(hlookup(E395,'Input - Config'!$H$2:$J$7,6,0)*'Input - Config'!$H$9%*F395+F395),"",hlookup(E395,'Input - Config'!$H$2:$J$7,6,0)*'Input - Config'!$H$9%*F395+F395)</f>
        <v>541342.56</v>
      </c>
      <c r="H395" s="19">
        <f>if(isna(ROUND((hlookup(E395,'Input - Config'!$H$2:$J$7,4,0)/10000*D395)+(hlookup(E395,'Input - Config'!$H$2:$J$7,5,0)/100),3)),"",ROUND((hlookup(E395,'Input - Config'!$H$2:$J$7,4,0)/10000*D395)+(hlookup(E395,'Input - Config'!$H$2:$J$7,5,0)/100),3))</f>
        <v>0.011</v>
      </c>
    </row>
    <row r="396">
      <c r="A396" s="53" t="str">
        <f>'Input - Config'!A397</f>
        <v>TRNGNBXXSENXX</v>
      </c>
      <c r="B396" s="19" t="str">
        <f>if(isna(vlookup(A396,'Input - Config'!$A$3:$C$1006,2,0)),"",vlookup(A396,'Input - Config'!$A$3:$C$1006,2,0))</f>
        <v>GNB</v>
      </c>
      <c r="C396" s="19" t="str">
        <f>if(isna(vlookup(A396,'Input - Config'!$A$3:$C$1006,3,0)),"",vlookup(A396,'Input - Config'!$A$3:$C$1006,3,0))</f>
        <v>SEN</v>
      </c>
      <c r="D396" s="42">
        <f>if(isna(ROUND(ACOS(COS(RADIANS(90-VLOOKUP(B396,'Input - Center points'!$A$2:$F$996,5,0)))*COS(RADIANS(90-VLOOKUP(C396,'Input - Center points'!$A$2:$F$996,5,0)))+SIN(RADIANS(90-VLOOKUP(B396,'Input - Center points'!$A$2:$F$996,5,0)))*SIN(RADIANS(90-VLOOKUP(C396,'Input - Center points'!$A$2:$F$996,5,0)))*COS(RADIANS(VLOOKUP(B396,'Input - Center points'!$A$2:$F$996,6,0)-VLOOKUP(C396,'Input - Center points'!$A$2:$F$996,6,0))))*6371,0)),"",ROUND(ACOS(COS(RADIANS(90-VLOOKUP(B396,'Input - Center points'!$A$2:$F$996,5,0)))*COS(RADIANS(90-VLOOKUP(C396,'Input - Center points'!$A$2:$F$996,5,0)))+SIN(RADIANS(90-VLOOKUP(B396,'Input - Center points'!$A$2:$F$996,5,0)))*SIN(RADIANS(90-VLOOKUP(C396,'Input - Center points'!$A$2:$F$996,5,0)))*COS(RADIANS(VLOOKUP(B396,'Input - Center points'!$A$2:$F$996,6,0)-VLOOKUP(C396,'Input - Center points'!$A$2:$F$996,6,0))))*6371,0))</f>
        <v>376</v>
      </c>
      <c r="E396" s="19" t="str">
        <f>if(isna(if(vlookup(A396,'Input - Config'!$A$3:$D$1006,4,0)="Yes","Subsea",if(D396&gt;'Input - Config'!$H$10,"HVDC","HVAC"))),"",if(vlookup(A396,'Input - Config'!$A$3:$D$1006,4,0)="Yes","Subsea",if(D396&gt;'Input - Config'!$H$10,"HVDC","HVAC")))</f>
        <v>HVDC</v>
      </c>
      <c r="F396" s="19">
        <f>iferror((hlookup(E396,'Input - Config'!$H$2:$J$7,2,0)*D396)+(hlookup(E396,'Input - Config'!$H$2:$J$7,3,0)*2),"")</f>
        <v>386921.8</v>
      </c>
      <c r="G396" s="19">
        <f>if(isna(hlookup(E396,'Input - Config'!$H$2:$J$7,6,0)*'Input - Config'!$H$9%*F396+F396),"",hlookup(E396,'Input - Config'!$H$2:$J$7,6,0)*'Input - Config'!$H$9%*F396+F396)</f>
        <v>928612.32</v>
      </c>
      <c r="H396" s="19">
        <f>if(isna(ROUND((hlookup(E396,'Input - Config'!$H$2:$J$7,4,0)/10000*D396)+(hlookup(E396,'Input - Config'!$H$2:$J$7,5,0)/100),3)),"",ROUND((hlookup(E396,'Input - Config'!$H$2:$J$7,4,0)/10000*D396)+(hlookup(E396,'Input - Config'!$H$2:$J$7,5,0)/100),3))</f>
        <v>0.026</v>
      </c>
    </row>
    <row r="397">
      <c r="A397" s="53" t="str">
        <f>'Input - Config'!A398</f>
        <v>TRNGRCXXITAXX</v>
      </c>
      <c r="B397" s="19" t="str">
        <f>if(isna(vlookup(A397,'Input - Config'!$A$3:$C$1006,2,0)),"",vlookup(A397,'Input - Config'!$A$3:$C$1006,2,0))</f>
        <v>GRC</v>
      </c>
      <c r="C397" s="19" t="str">
        <f>if(isna(vlookup(A397,'Input - Config'!$A$3:$C$1006,3,0)),"",vlookup(A397,'Input - Config'!$A$3:$C$1006,3,0))</f>
        <v>ITA</v>
      </c>
      <c r="D397" s="42">
        <f>if(isna(ROUND(ACOS(COS(RADIANS(90-VLOOKUP(B397,'Input - Center points'!$A$2:$F$996,5,0)))*COS(RADIANS(90-VLOOKUP(C397,'Input - Center points'!$A$2:$F$996,5,0)))+SIN(RADIANS(90-VLOOKUP(B397,'Input - Center points'!$A$2:$F$996,5,0)))*SIN(RADIANS(90-VLOOKUP(C397,'Input - Center points'!$A$2:$F$996,5,0)))*COS(RADIANS(VLOOKUP(B397,'Input - Center points'!$A$2:$F$996,6,0)-VLOOKUP(C397,'Input - Center points'!$A$2:$F$996,6,0))))*6371,0)),"",ROUND(ACOS(COS(RADIANS(90-VLOOKUP(B397,'Input - Center points'!$A$2:$F$996,5,0)))*COS(RADIANS(90-VLOOKUP(C397,'Input - Center points'!$A$2:$F$996,5,0)))+SIN(RADIANS(90-VLOOKUP(B397,'Input - Center points'!$A$2:$F$996,5,0)))*SIN(RADIANS(90-VLOOKUP(C397,'Input - Center points'!$A$2:$F$996,5,0)))*COS(RADIANS(VLOOKUP(B397,'Input - Center points'!$A$2:$F$996,6,0)-VLOOKUP(C397,'Input - Center points'!$A$2:$F$996,6,0))))*6371,0))</f>
        <v>1052</v>
      </c>
      <c r="E397" s="19" t="str">
        <f>if(isna(if(vlookup(A397,'Input - Config'!$A$3:$D$1006,4,0)="Yes","Subsea",if(D397&gt;'Input - Config'!$H$10,"HVDC","HVAC"))),"",if(vlookup(A397,'Input - Config'!$A$3:$D$1006,4,0)="Yes","Subsea",if(D397&gt;'Input - Config'!$H$10,"HVDC","HVAC")))</f>
        <v>Subsea</v>
      </c>
      <c r="F397" s="19">
        <f>iferror((hlookup(E397,'Input - Config'!$H$2:$J$7,2,0)*D397)+(hlookup(E397,'Input - Config'!$H$2:$J$7,3,0)*2),"")</f>
        <v>607954.2</v>
      </c>
      <c r="G397" s="19">
        <f>if(isna(hlookup(E397,'Input - Config'!$H$2:$J$7,6,0)*'Input - Config'!$H$9%*F397+F397),"",hlookup(E397,'Input - Config'!$H$2:$J$7,6,0)*'Input - Config'!$H$9%*F397+F397)</f>
        <v>1459090.08</v>
      </c>
      <c r="H397" s="19">
        <f>if(isna(ROUND((hlookup(E397,'Input - Config'!$H$2:$J$7,4,0)/10000*D397)+(hlookup(E397,'Input - Config'!$H$2:$J$7,5,0)/100),3)),"",ROUND((hlookup(E397,'Input - Config'!$H$2:$J$7,4,0)/10000*D397)+(hlookup(E397,'Input - Config'!$H$2:$J$7,5,0)/100),3))</f>
        <v>0.05</v>
      </c>
    </row>
    <row r="398">
      <c r="A398" s="53" t="str">
        <f>'Input - Config'!A399</f>
        <v>TRNGRCXXLBYXX</v>
      </c>
      <c r="B398" s="19" t="str">
        <f>if(isna(vlookup(A398,'Input - Config'!$A$3:$C$1006,2,0)),"",vlookup(A398,'Input - Config'!$A$3:$C$1006,2,0))</f>
        <v>GRC</v>
      </c>
      <c r="C398" s="19" t="str">
        <f>if(isna(vlookup(A398,'Input - Config'!$A$3:$C$1006,3,0)),"",vlookup(A398,'Input - Config'!$A$3:$C$1006,3,0))</f>
        <v>LBY</v>
      </c>
      <c r="D398" s="42">
        <f>if(isna(ROUND(ACOS(COS(RADIANS(90-VLOOKUP(B398,'Input - Center points'!$A$2:$F$996,5,0)))*COS(RADIANS(90-VLOOKUP(C398,'Input - Center points'!$A$2:$F$996,5,0)))+SIN(RADIANS(90-VLOOKUP(B398,'Input - Center points'!$A$2:$F$996,5,0)))*SIN(RADIANS(90-VLOOKUP(C398,'Input - Center points'!$A$2:$F$996,5,0)))*COS(RADIANS(VLOOKUP(B398,'Input - Center points'!$A$2:$F$996,6,0)-VLOOKUP(C398,'Input - Center points'!$A$2:$F$996,6,0))))*6371,0)),"",ROUND(ACOS(COS(RADIANS(90-VLOOKUP(B398,'Input - Center points'!$A$2:$F$996,5,0)))*COS(RADIANS(90-VLOOKUP(C398,'Input - Center points'!$A$2:$F$996,5,0)))+SIN(RADIANS(90-VLOOKUP(B398,'Input - Center points'!$A$2:$F$996,5,0)))*SIN(RADIANS(90-VLOOKUP(C398,'Input - Center points'!$A$2:$F$996,5,0)))*COS(RADIANS(VLOOKUP(B398,'Input - Center points'!$A$2:$F$996,6,0)-VLOOKUP(C398,'Input - Center points'!$A$2:$F$996,6,0))))*6371,0))</f>
        <v>1109</v>
      </c>
      <c r="E398" s="19" t="str">
        <f>if(isna(if(vlookup(A398,'Input - Config'!$A$3:$D$1006,4,0)="Yes","Subsea",if(D398&gt;'Input - Config'!$H$10,"HVDC","HVAC"))),"",if(vlookup(A398,'Input - Config'!$A$3:$D$1006,4,0)="Yes","Subsea",if(D398&gt;'Input - Config'!$H$10,"HVDC","HVAC")))</f>
        <v>Subsea</v>
      </c>
      <c r="F398" s="19">
        <f>iferror((hlookup(E398,'Input - Config'!$H$2:$J$7,2,0)*D398)+(hlookup(E398,'Input - Config'!$H$2:$J$7,3,0)*2),"")</f>
        <v>624774.9</v>
      </c>
      <c r="G398" s="19">
        <f>if(isna(hlookup(E398,'Input - Config'!$H$2:$J$7,6,0)*'Input - Config'!$H$9%*F398+F398),"",hlookup(E398,'Input - Config'!$H$2:$J$7,6,0)*'Input - Config'!$H$9%*F398+F398)</f>
        <v>1499459.76</v>
      </c>
      <c r="H398" s="19">
        <f>if(isna(ROUND((hlookup(E398,'Input - Config'!$H$2:$J$7,4,0)/10000*D398)+(hlookup(E398,'Input - Config'!$H$2:$J$7,5,0)/100),3)),"",ROUND((hlookup(E398,'Input - Config'!$H$2:$J$7,4,0)/10000*D398)+(hlookup(E398,'Input - Config'!$H$2:$J$7,5,0)/100),3))</f>
        <v>0.052</v>
      </c>
    </row>
    <row r="399">
      <c r="A399" s="53" t="str">
        <f>'Input - Config'!A400</f>
        <v>TRNGRCXXMKDXX</v>
      </c>
      <c r="B399" s="19" t="str">
        <f>if(isna(vlookup(A399,'Input - Config'!$A$3:$C$1006,2,0)),"",vlookup(A399,'Input - Config'!$A$3:$C$1006,2,0))</f>
        <v>GRC</v>
      </c>
      <c r="C399" s="19" t="str">
        <f>if(isna(vlookup(A399,'Input - Config'!$A$3:$C$1006,3,0)),"",vlookup(A399,'Input - Config'!$A$3:$C$1006,3,0))</f>
        <v>MKD</v>
      </c>
      <c r="D399" s="42">
        <f>if(isna(ROUND(ACOS(COS(RADIANS(90-VLOOKUP(B399,'Input - Center points'!$A$2:$F$996,5,0)))*COS(RADIANS(90-VLOOKUP(C399,'Input - Center points'!$A$2:$F$996,5,0)))+SIN(RADIANS(90-VLOOKUP(B399,'Input - Center points'!$A$2:$F$996,5,0)))*SIN(RADIANS(90-VLOOKUP(C399,'Input - Center points'!$A$2:$F$996,5,0)))*COS(RADIANS(VLOOKUP(B399,'Input - Center points'!$A$2:$F$996,6,0)-VLOOKUP(C399,'Input - Center points'!$A$2:$F$996,6,0))))*6371,0)),"",ROUND(ACOS(COS(RADIANS(90-VLOOKUP(B399,'Input - Center points'!$A$2:$F$996,5,0)))*COS(RADIANS(90-VLOOKUP(C399,'Input - Center points'!$A$2:$F$996,5,0)))+SIN(RADIANS(90-VLOOKUP(B399,'Input - Center points'!$A$2:$F$996,5,0)))*SIN(RADIANS(90-VLOOKUP(C399,'Input - Center points'!$A$2:$F$996,5,0)))*COS(RADIANS(VLOOKUP(B399,'Input - Center points'!$A$2:$F$996,6,0)-VLOOKUP(C399,'Input - Center points'!$A$2:$F$996,6,0))))*6371,0))</f>
        <v>487</v>
      </c>
      <c r="E399" s="19" t="str">
        <f>if(isna(if(vlookup(A399,'Input - Config'!$A$3:$D$1006,4,0)="Yes","Subsea",if(D399&gt;'Input - Config'!$H$10,"HVDC","HVAC"))),"",if(vlookup(A399,'Input - Config'!$A$3:$D$1006,4,0)="Yes","Subsea",if(D399&gt;'Input - Config'!$H$10,"HVDC","HVAC")))</f>
        <v>HVDC</v>
      </c>
      <c r="F399" s="19">
        <f>iferror((hlookup(E399,'Input - Config'!$H$2:$J$7,2,0)*D399)+(hlookup(E399,'Input - Config'!$H$2:$J$7,3,0)*2),"")</f>
        <v>413317.6</v>
      </c>
      <c r="G399" s="19">
        <f>if(isna(hlookup(E399,'Input - Config'!$H$2:$J$7,6,0)*'Input - Config'!$H$9%*F399+F399),"",hlookup(E399,'Input - Config'!$H$2:$J$7,6,0)*'Input - Config'!$H$9%*F399+F399)</f>
        <v>991962.24</v>
      </c>
      <c r="H399" s="19">
        <f>if(isna(ROUND((hlookup(E399,'Input - Config'!$H$2:$J$7,4,0)/10000*D399)+(hlookup(E399,'Input - Config'!$H$2:$J$7,5,0)/100),3)),"",ROUND((hlookup(E399,'Input - Config'!$H$2:$J$7,4,0)/10000*D399)+(hlookup(E399,'Input - Config'!$H$2:$J$7,5,0)/100),3))</f>
        <v>0.03</v>
      </c>
    </row>
    <row r="400">
      <c r="A400" s="53" t="str">
        <f>'Input - Config'!A401</f>
        <v>TRNGRCXXTURXX</v>
      </c>
      <c r="B400" s="19" t="str">
        <f>if(isna(vlookup(A400,'Input - Config'!$A$3:$C$1006,2,0)),"",vlookup(A400,'Input - Config'!$A$3:$C$1006,2,0))</f>
        <v>GRC</v>
      </c>
      <c r="C400" s="19" t="str">
        <f>if(isna(vlookup(A400,'Input - Config'!$A$3:$C$1006,3,0)),"",vlookup(A400,'Input - Config'!$A$3:$C$1006,3,0))</f>
        <v>TUR</v>
      </c>
      <c r="D400" s="42">
        <f>if(isna(ROUND(ACOS(COS(RADIANS(90-VLOOKUP(B400,'Input - Center points'!$A$2:$F$996,5,0)))*COS(RADIANS(90-VLOOKUP(C400,'Input - Center points'!$A$2:$F$996,5,0)))+SIN(RADIANS(90-VLOOKUP(B400,'Input - Center points'!$A$2:$F$996,5,0)))*SIN(RADIANS(90-VLOOKUP(C400,'Input - Center points'!$A$2:$F$996,5,0)))*COS(RADIANS(VLOOKUP(B400,'Input - Center points'!$A$2:$F$996,6,0)-VLOOKUP(C400,'Input - Center points'!$A$2:$F$996,6,0))))*6371,0)),"",ROUND(ACOS(COS(RADIANS(90-VLOOKUP(B400,'Input - Center points'!$A$2:$F$996,5,0)))*COS(RADIANS(90-VLOOKUP(C400,'Input - Center points'!$A$2:$F$996,5,0)))+SIN(RADIANS(90-VLOOKUP(B400,'Input - Center points'!$A$2:$F$996,5,0)))*SIN(RADIANS(90-VLOOKUP(C400,'Input - Center points'!$A$2:$F$996,5,0)))*COS(RADIANS(VLOOKUP(B400,'Input - Center points'!$A$2:$F$996,6,0)-VLOOKUP(C400,'Input - Center points'!$A$2:$F$996,6,0))))*6371,0))</f>
        <v>561</v>
      </c>
      <c r="E400" s="19" t="str">
        <f>if(isna(if(vlookup(A400,'Input - Config'!$A$3:$D$1006,4,0)="Yes","Subsea",if(D400&gt;'Input - Config'!$H$10,"HVDC","HVAC"))),"",if(vlookup(A400,'Input - Config'!$A$3:$D$1006,4,0)="Yes","Subsea",if(D400&gt;'Input - Config'!$H$10,"HVDC","HVAC")))</f>
        <v>HVDC</v>
      </c>
      <c r="F400" s="19">
        <f>iferror((hlookup(E400,'Input - Config'!$H$2:$J$7,2,0)*D400)+(hlookup(E400,'Input - Config'!$H$2:$J$7,3,0)*2),"")</f>
        <v>430914.8</v>
      </c>
      <c r="G400" s="19">
        <f>if(isna(hlookup(E400,'Input - Config'!$H$2:$J$7,6,0)*'Input - Config'!$H$9%*F400+F400),"",hlookup(E400,'Input - Config'!$H$2:$J$7,6,0)*'Input - Config'!$H$9%*F400+F400)</f>
        <v>1034195.52</v>
      </c>
      <c r="H400" s="19">
        <f>if(isna(ROUND((hlookup(E400,'Input - Config'!$H$2:$J$7,4,0)/10000*D400)+(hlookup(E400,'Input - Config'!$H$2:$J$7,5,0)/100),3)),"",ROUND((hlookup(E400,'Input - Config'!$H$2:$J$7,4,0)/10000*D400)+(hlookup(E400,'Input - Config'!$H$2:$J$7,5,0)/100),3))</f>
        <v>0.033</v>
      </c>
    </row>
    <row r="401">
      <c r="A401" s="53" t="str">
        <f>'Input - Config'!A402</f>
        <v>TRNGRLXXISLXX</v>
      </c>
      <c r="B401" s="19" t="str">
        <f>if(isna(vlookup(A401,'Input - Config'!$A$3:$C$1006,2,0)),"",vlookup(A401,'Input - Config'!$A$3:$C$1006,2,0))</f>
        <v>GRL</v>
      </c>
      <c r="C401" s="19" t="str">
        <f>if(isna(vlookup(A401,'Input - Config'!$A$3:$C$1006,3,0)),"",vlookup(A401,'Input - Config'!$A$3:$C$1006,3,0))</f>
        <v>ISL</v>
      </c>
      <c r="D401" s="42">
        <f>if(isna(ROUND(ACOS(COS(RADIANS(90-VLOOKUP(B401,'Input - Center points'!$A$2:$F$996,5,0)))*COS(RADIANS(90-VLOOKUP(C401,'Input - Center points'!$A$2:$F$996,5,0)))+SIN(RADIANS(90-VLOOKUP(B401,'Input - Center points'!$A$2:$F$996,5,0)))*SIN(RADIANS(90-VLOOKUP(C401,'Input - Center points'!$A$2:$F$996,5,0)))*COS(RADIANS(VLOOKUP(B401,'Input - Center points'!$A$2:$F$996,6,0)-VLOOKUP(C401,'Input - Center points'!$A$2:$F$996,6,0))))*6371,0)),"",ROUND(ACOS(COS(RADIANS(90-VLOOKUP(B401,'Input - Center points'!$A$2:$F$996,5,0)))*COS(RADIANS(90-VLOOKUP(C401,'Input - Center points'!$A$2:$F$996,5,0)))+SIN(RADIANS(90-VLOOKUP(B401,'Input - Center points'!$A$2:$F$996,5,0)))*SIN(RADIANS(90-VLOOKUP(C401,'Input - Center points'!$A$2:$F$996,5,0)))*COS(RADIANS(VLOOKUP(B401,'Input - Center points'!$A$2:$F$996,6,0)-VLOOKUP(C401,'Input - Center points'!$A$2:$F$996,6,0))))*6371,0))</f>
        <v>1249</v>
      </c>
      <c r="E401" s="19" t="str">
        <f>if(isna(if(vlookup(A401,'Input - Config'!$A$3:$D$1006,4,0)="Yes","Subsea",if(D401&gt;'Input - Config'!$H$10,"HVDC","HVAC"))),"",if(vlookup(A401,'Input - Config'!$A$3:$D$1006,4,0)="Yes","Subsea",if(D401&gt;'Input - Config'!$H$10,"HVDC","HVAC")))</f>
        <v>Subsea</v>
      </c>
      <c r="F401" s="19">
        <f>iferror((hlookup(E401,'Input - Config'!$H$2:$J$7,2,0)*D401)+(hlookup(E401,'Input - Config'!$H$2:$J$7,3,0)*2),"")</f>
        <v>666088.9</v>
      </c>
      <c r="G401" s="19">
        <f>if(isna(hlookup(E401,'Input - Config'!$H$2:$J$7,6,0)*'Input - Config'!$H$9%*F401+F401),"",hlookup(E401,'Input - Config'!$H$2:$J$7,6,0)*'Input - Config'!$H$9%*F401+F401)</f>
        <v>1598613.36</v>
      </c>
      <c r="H401" s="19">
        <f>if(isna(ROUND((hlookup(E401,'Input - Config'!$H$2:$J$7,4,0)/10000*D401)+(hlookup(E401,'Input - Config'!$H$2:$J$7,5,0)/100),3)),"",ROUND((hlookup(E401,'Input - Config'!$H$2:$J$7,4,0)/10000*D401)+(hlookup(E401,'Input - Config'!$H$2:$J$7,5,0)/100),3))</f>
        <v>0.057</v>
      </c>
    </row>
    <row r="402">
      <c r="A402" s="53" t="str">
        <f>'Input - Config'!A403</f>
        <v>TRNGTMXXHNDXX</v>
      </c>
      <c r="B402" s="19" t="str">
        <f>if(isna(vlookup(A402,'Input - Config'!$A$3:$C$1006,2,0)),"",vlookup(A402,'Input - Config'!$A$3:$C$1006,2,0))</f>
        <v>GTM</v>
      </c>
      <c r="C402" s="19" t="str">
        <f>if(isna(vlookup(A402,'Input - Config'!$A$3:$C$1006,3,0)),"",vlookup(A402,'Input - Config'!$A$3:$C$1006,3,0))</f>
        <v>HND</v>
      </c>
      <c r="D402" s="42">
        <f>if(isna(ROUND(ACOS(COS(RADIANS(90-VLOOKUP(B402,'Input - Center points'!$A$2:$F$996,5,0)))*COS(RADIANS(90-VLOOKUP(C402,'Input - Center points'!$A$2:$F$996,5,0)))+SIN(RADIANS(90-VLOOKUP(B402,'Input - Center points'!$A$2:$F$996,5,0)))*SIN(RADIANS(90-VLOOKUP(C402,'Input - Center points'!$A$2:$F$996,5,0)))*COS(RADIANS(VLOOKUP(B402,'Input - Center points'!$A$2:$F$996,6,0)-VLOOKUP(C402,'Input - Center points'!$A$2:$F$996,6,0))))*6371,0)),"",ROUND(ACOS(COS(RADIANS(90-VLOOKUP(B402,'Input - Center points'!$A$2:$F$996,5,0)))*COS(RADIANS(90-VLOOKUP(C402,'Input - Center points'!$A$2:$F$996,5,0)))+SIN(RADIANS(90-VLOOKUP(B402,'Input - Center points'!$A$2:$F$996,5,0)))*SIN(RADIANS(90-VLOOKUP(C402,'Input - Center points'!$A$2:$F$996,5,0)))*COS(RADIANS(VLOOKUP(B402,'Input - Center points'!$A$2:$F$996,6,0)-VLOOKUP(C402,'Input - Center points'!$A$2:$F$996,6,0))))*6371,0))</f>
        <v>361</v>
      </c>
      <c r="E402" s="19" t="str">
        <f>if(isna(if(vlookup(A402,'Input - Config'!$A$3:$D$1006,4,0)="Yes","Subsea",if(D402&gt;'Input - Config'!$H$10,"HVDC","HVAC"))),"",if(vlookup(A402,'Input - Config'!$A$3:$D$1006,4,0)="Yes","Subsea",if(D402&gt;'Input - Config'!$H$10,"HVDC","HVAC")))</f>
        <v>HVAC</v>
      </c>
      <c r="F402" s="19">
        <f>iferror((hlookup(E402,'Input - Config'!$H$2:$J$7,2,0)*D402)+(hlookup(E402,'Input - Config'!$H$2:$J$7,3,0)*2),"")</f>
        <v>376763</v>
      </c>
      <c r="G402" s="19">
        <f>if(isna(hlookup(E402,'Input - Config'!$H$2:$J$7,6,0)*'Input - Config'!$H$9%*F402+F402),"",hlookup(E402,'Input - Config'!$H$2:$J$7,6,0)*'Input - Config'!$H$9%*F402+F402)</f>
        <v>904231.2</v>
      </c>
      <c r="H402" s="19">
        <f>if(isna(ROUND((hlookup(E402,'Input - Config'!$H$2:$J$7,4,0)/10000*D402)+(hlookup(E402,'Input - Config'!$H$2:$J$7,5,0)/100),3)),"",ROUND((hlookup(E402,'Input - Config'!$H$2:$J$7,4,0)/10000*D402)+(hlookup(E402,'Input - Config'!$H$2:$J$7,5,0)/100),3))</f>
        <v>0.024</v>
      </c>
    </row>
    <row r="403">
      <c r="A403" s="53" t="str">
        <f>'Input - Config'!A404</f>
        <v>TRNGTMXXMEXXX</v>
      </c>
      <c r="B403" s="19" t="str">
        <f>if(isna(vlookup(A403,'Input - Config'!$A$3:$C$1006,2,0)),"",vlookup(A403,'Input - Config'!$A$3:$C$1006,2,0))</f>
        <v>GTM</v>
      </c>
      <c r="C403" s="19" t="str">
        <f>if(isna(vlookup(A403,'Input - Config'!$A$3:$C$1006,3,0)),"",vlookup(A403,'Input - Config'!$A$3:$C$1006,3,0))</f>
        <v>MEX</v>
      </c>
      <c r="D403" s="42">
        <f>if(isna(ROUND(ACOS(COS(RADIANS(90-VLOOKUP(B403,'Input - Center points'!$A$2:$F$996,5,0)))*COS(RADIANS(90-VLOOKUP(C403,'Input - Center points'!$A$2:$F$996,5,0)))+SIN(RADIANS(90-VLOOKUP(B403,'Input - Center points'!$A$2:$F$996,5,0)))*SIN(RADIANS(90-VLOOKUP(C403,'Input - Center points'!$A$2:$F$996,5,0)))*COS(RADIANS(VLOOKUP(B403,'Input - Center points'!$A$2:$F$996,6,0)-VLOOKUP(C403,'Input - Center points'!$A$2:$F$996,6,0))))*6371,0)),"",ROUND(ACOS(COS(RADIANS(90-VLOOKUP(B403,'Input - Center points'!$A$2:$F$996,5,0)))*COS(RADIANS(90-VLOOKUP(C403,'Input - Center points'!$A$2:$F$996,5,0)))+SIN(RADIANS(90-VLOOKUP(B403,'Input - Center points'!$A$2:$F$996,5,0)))*SIN(RADIANS(90-VLOOKUP(C403,'Input - Center points'!$A$2:$F$996,5,0)))*COS(RADIANS(VLOOKUP(B403,'Input - Center points'!$A$2:$F$996,6,0)-VLOOKUP(C403,'Input - Center points'!$A$2:$F$996,6,0))))*6371,0))</f>
        <v>1060</v>
      </c>
      <c r="E403" s="19" t="str">
        <f>if(isna(if(vlookup(A403,'Input - Config'!$A$3:$D$1006,4,0)="Yes","Subsea",if(D403&gt;'Input - Config'!$H$10,"HVDC","HVAC"))),"",if(vlookup(A403,'Input - Config'!$A$3:$D$1006,4,0)="Yes","Subsea",if(D403&gt;'Input - Config'!$H$10,"HVDC","HVAC")))</f>
        <v>HVDC</v>
      </c>
      <c r="F403" s="19">
        <f>iferror((hlookup(E403,'Input - Config'!$H$2:$J$7,2,0)*D403)+(hlookup(E403,'Input - Config'!$H$2:$J$7,3,0)*2),"")</f>
        <v>549577</v>
      </c>
      <c r="G403" s="19">
        <f>if(isna(hlookup(E403,'Input - Config'!$H$2:$J$7,6,0)*'Input - Config'!$H$9%*F403+F403),"",hlookup(E403,'Input - Config'!$H$2:$J$7,6,0)*'Input - Config'!$H$9%*F403+F403)</f>
        <v>1318984.8</v>
      </c>
      <c r="H403" s="19">
        <f>if(isna(ROUND((hlookup(E403,'Input - Config'!$H$2:$J$7,4,0)/10000*D403)+(hlookup(E403,'Input - Config'!$H$2:$J$7,5,0)/100),3)),"",ROUND((hlookup(E403,'Input - Config'!$H$2:$J$7,4,0)/10000*D403)+(hlookup(E403,'Input - Config'!$H$2:$J$7,5,0)/100),3))</f>
        <v>0.05</v>
      </c>
    </row>
    <row r="404">
      <c r="A404" s="53" t="str">
        <f>'Input - Config'!A405</f>
        <v>TRNGTMXXSLVXX</v>
      </c>
      <c r="B404" s="19" t="str">
        <f>if(isna(vlookup(A404,'Input - Config'!$A$3:$C$1006,2,0)),"",vlookup(A404,'Input - Config'!$A$3:$C$1006,2,0))</f>
        <v>GTM</v>
      </c>
      <c r="C404" s="19" t="str">
        <f>if(isna(vlookup(A404,'Input - Config'!$A$3:$C$1006,3,0)),"",vlookup(A404,'Input - Config'!$A$3:$C$1006,3,0))</f>
        <v>SLV</v>
      </c>
      <c r="D404" s="42">
        <f>if(isna(ROUND(ACOS(COS(RADIANS(90-VLOOKUP(B404,'Input - Center points'!$A$2:$F$996,5,0)))*COS(RADIANS(90-VLOOKUP(C404,'Input - Center points'!$A$2:$F$996,5,0)))+SIN(RADIANS(90-VLOOKUP(B404,'Input - Center points'!$A$2:$F$996,5,0)))*SIN(RADIANS(90-VLOOKUP(C404,'Input - Center points'!$A$2:$F$996,5,0)))*COS(RADIANS(VLOOKUP(B404,'Input - Center points'!$A$2:$F$996,6,0)-VLOOKUP(C404,'Input - Center points'!$A$2:$F$996,6,0))))*6371,0)),"",ROUND(ACOS(COS(RADIANS(90-VLOOKUP(B404,'Input - Center points'!$A$2:$F$996,5,0)))*COS(RADIANS(90-VLOOKUP(C404,'Input - Center points'!$A$2:$F$996,5,0)))+SIN(RADIANS(90-VLOOKUP(B404,'Input - Center points'!$A$2:$F$996,5,0)))*SIN(RADIANS(90-VLOOKUP(C404,'Input - Center points'!$A$2:$F$996,5,0)))*COS(RADIANS(VLOOKUP(B404,'Input - Center points'!$A$2:$F$996,6,0)-VLOOKUP(C404,'Input - Center points'!$A$2:$F$996,6,0))))*6371,0))</f>
        <v>176</v>
      </c>
      <c r="E404" s="19" t="str">
        <f>if(isna(if(vlookup(A404,'Input - Config'!$A$3:$D$1006,4,0)="Yes","Subsea",if(D404&gt;'Input - Config'!$H$10,"HVDC","HVAC"))),"",if(vlookup(A404,'Input - Config'!$A$3:$D$1006,4,0)="Yes","Subsea",if(D404&gt;'Input - Config'!$H$10,"HVDC","HVAC")))</f>
        <v>HVAC</v>
      </c>
      <c r="F404" s="19">
        <f>iferror((hlookup(E404,'Input - Config'!$H$2:$J$7,2,0)*D404)+(hlookup(E404,'Input - Config'!$H$2:$J$7,3,0)*2),"")</f>
        <v>232574</v>
      </c>
      <c r="G404" s="19">
        <f>if(isna(hlookup(E404,'Input - Config'!$H$2:$J$7,6,0)*'Input - Config'!$H$9%*F404+F404),"",hlookup(E404,'Input - Config'!$H$2:$J$7,6,0)*'Input - Config'!$H$9%*F404+F404)</f>
        <v>558177.6</v>
      </c>
      <c r="H404" s="19">
        <f>if(isna(ROUND((hlookup(E404,'Input - Config'!$H$2:$J$7,4,0)/10000*D404)+(hlookup(E404,'Input - Config'!$H$2:$J$7,5,0)/100),3)),"",ROUND((hlookup(E404,'Input - Config'!$H$2:$J$7,4,0)/10000*D404)+(hlookup(E404,'Input - Config'!$H$2:$J$7,5,0)/100),3))</f>
        <v>0.012</v>
      </c>
    </row>
    <row r="405">
      <c r="A405" s="53" t="str">
        <f>'Input - Config'!A406</f>
        <v>TRNGUYXXSURXX</v>
      </c>
      <c r="B405" s="19" t="str">
        <f>if(isna(vlookup(A405,'Input - Config'!$A$3:$C$1006,2,0)),"",vlookup(A405,'Input - Config'!$A$3:$C$1006,2,0))</f>
        <v>GUY</v>
      </c>
      <c r="C405" s="19" t="str">
        <f>if(isna(vlookup(A405,'Input - Config'!$A$3:$C$1006,3,0)),"",vlookup(A405,'Input - Config'!$A$3:$C$1006,3,0))</f>
        <v>SUR</v>
      </c>
      <c r="D405" s="42">
        <f>if(isna(ROUND(ACOS(COS(RADIANS(90-VLOOKUP(B405,'Input - Center points'!$A$2:$F$996,5,0)))*COS(RADIANS(90-VLOOKUP(C405,'Input - Center points'!$A$2:$F$996,5,0)))+SIN(RADIANS(90-VLOOKUP(B405,'Input - Center points'!$A$2:$F$996,5,0)))*SIN(RADIANS(90-VLOOKUP(C405,'Input - Center points'!$A$2:$F$996,5,0)))*COS(RADIANS(VLOOKUP(B405,'Input - Center points'!$A$2:$F$996,6,0)-VLOOKUP(C405,'Input - Center points'!$A$2:$F$996,6,0))))*6371,0)),"",ROUND(ACOS(COS(RADIANS(90-VLOOKUP(B405,'Input - Center points'!$A$2:$F$996,5,0)))*COS(RADIANS(90-VLOOKUP(C405,'Input - Center points'!$A$2:$F$996,5,0)))+SIN(RADIANS(90-VLOOKUP(B405,'Input - Center points'!$A$2:$F$996,5,0)))*SIN(RADIANS(90-VLOOKUP(C405,'Input - Center points'!$A$2:$F$996,5,0)))*COS(RADIANS(VLOOKUP(B405,'Input - Center points'!$A$2:$F$996,6,0)-VLOOKUP(C405,'Input - Center points'!$A$2:$F$996,6,0))))*6371,0))</f>
        <v>343</v>
      </c>
      <c r="E405" s="19" t="str">
        <f>if(isna(if(vlookup(A405,'Input - Config'!$A$3:$D$1006,4,0)="Yes","Subsea",if(D405&gt;'Input - Config'!$H$10,"HVDC","HVAC"))),"",if(vlookup(A405,'Input - Config'!$A$3:$D$1006,4,0)="Yes","Subsea",if(D405&gt;'Input - Config'!$H$10,"HVDC","HVAC")))</f>
        <v>HVAC</v>
      </c>
      <c r="F405" s="19">
        <f>iferror((hlookup(E405,'Input - Config'!$H$2:$J$7,2,0)*D405)+(hlookup(E405,'Input - Config'!$H$2:$J$7,3,0)*2),"")</f>
        <v>362733.8</v>
      </c>
      <c r="G405" s="19">
        <f>if(isna(hlookup(E405,'Input - Config'!$H$2:$J$7,6,0)*'Input - Config'!$H$9%*F405+F405),"",hlookup(E405,'Input - Config'!$H$2:$J$7,6,0)*'Input - Config'!$H$9%*F405+F405)</f>
        <v>870561.12</v>
      </c>
      <c r="H405" s="19">
        <f>if(isna(ROUND((hlookup(E405,'Input - Config'!$H$2:$J$7,4,0)/10000*D405)+(hlookup(E405,'Input - Config'!$H$2:$J$7,5,0)/100),3)),"",ROUND((hlookup(E405,'Input - Config'!$H$2:$J$7,4,0)/10000*D405)+(hlookup(E405,'Input - Config'!$H$2:$J$7,5,0)/100),3))</f>
        <v>0.023</v>
      </c>
    </row>
    <row r="406">
      <c r="A406" s="53" t="str">
        <f>'Input - Config'!A407</f>
        <v>TRNGUYXXVENXX</v>
      </c>
      <c r="B406" s="19" t="str">
        <f>if(isna(vlookup(A406,'Input - Config'!$A$3:$C$1006,2,0)),"",vlookup(A406,'Input - Config'!$A$3:$C$1006,2,0))</f>
        <v>GUY</v>
      </c>
      <c r="C406" s="19" t="str">
        <f>if(isna(vlookup(A406,'Input - Config'!$A$3:$C$1006,3,0)),"",vlookup(A406,'Input - Config'!$A$3:$C$1006,3,0))</f>
        <v>VEN</v>
      </c>
      <c r="D406" s="42">
        <f>if(isna(ROUND(ACOS(COS(RADIANS(90-VLOOKUP(B406,'Input - Center points'!$A$2:$F$996,5,0)))*COS(RADIANS(90-VLOOKUP(C406,'Input - Center points'!$A$2:$F$996,5,0)))+SIN(RADIANS(90-VLOOKUP(B406,'Input - Center points'!$A$2:$F$996,5,0)))*SIN(RADIANS(90-VLOOKUP(C406,'Input - Center points'!$A$2:$F$996,5,0)))*COS(RADIANS(VLOOKUP(B406,'Input - Center points'!$A$2:$F$996,6,0)-VLOOKUP(C406,'Input - Center points'!$A$2:$F$996,6,0))))*6371,0)),"",ROUND(ACOS(COS(RADIANS(90-VLOOKUP(B406,'Input - Center points'!$A$2:$F$996,5,0)))*COS(RADIANS(90-VLOOKUP(C406,'Input - Center points'!$A$2:$F$996,5,0)))+SIN(RADIANS(90-VLOOKUP(B406,'Input - Center points'!$A$2:$F$996,5,0)))*SIN(RADIANS(90-VLOOKUP(C406,'Input - Center points'!$A$2:$F$996,5,0)))*COS(RADIANS(VLOOKUP(B406,'Input - Center points'!$A$2:$F$996,6,0)-VLOOKUP(C406,'Input - Center points'!$A$2:$F$996,6,0))))*6371,0))</f>
        <v>1045</v>
      </c>
      <c r="E406" s="19" t="str">
        <f>if(isna(if(vlookup(A406,'Input - Config'!$A$3:$D$1006,4,0)="Yes","Subsea",if(D406&gt;'Input - Config'!$H$10,"HVDC","HVAC"))),"",if(vlookup(A406,'Input - Config'!$A$3:$D$1006,4,0)="Yes","Subsea",if(D406&gt;'Input - Config'!$H$10,"HVDC","HVAC")))</f>
        <v>HVDC</v>
      </c>
      <c r="F406" s="19">
        <f>iferror((hlookup(E406,'Input - Config'!$H$2:$J$7,2,0)*D406)+(hlookup(E406,'Input - Config'!$H$2:$J$7,3,0)*2),"")</f>
        <v>546010</v>
      </c>
      <c r="G406" s="19">
        <f>if(isna(hlookup(E406,'Input - Config'!$H$2:$J$7,6,0)*'Input - Config'!$H$9%*F406+F406),"",hlookup(E406,'Input - Config'!$H$2:$J$7,6,0)*'Input - Config'!$H$9%*F406+F406)</f>
        <v>1310424</v>
      </c>
      <c r="H406" s="19">
        <f>if(isna(ROUND((hlookup(E406,'Input - Config'!$H$2:$J$7,4,0)/10000*D406)+(hlookup(E406,'Input - Config'!$H$2:$J$7,5,0)/100),3)),"",ROUND((hlookup(E406,'Input - Config'!$H$2:$J$7,4,0)/10000*D406)+(hlookup(E406,'Input - Config'!$H$2:$J$7,5,0)/100),3))</f>
        <v>0.05</v>
      </c>
    </row>
    <row r="407">
      <c r="A407" s="53" t="str">
        <f>'Input - Config'!A408</f>
        <v>TRNGUFXXSURXX</v>
      </c>
      <c r="B407" s="19" t="str">
        <f>if(isna(vlookup(A407,'Input - Config'!$A$3:$C$1006,2,0)),"",vlookup(A407,'Input - Config'!$A$3:$C$1006,2,0))</f>
        <v>GUF</v>
      </c>
      <c r="C407" s="19" t="str">
        <f>if(isna(vlookup(A407,'Input - Config'!$A$3:$C$1006,3,0)),"",vlookup(A407,'Input - Config'!$A$3:$C$1006,3,0))</f>
        <v>SUR</v>
      </c>
      <c r="D407" s="42">
        <f>if(isna(ROUND(ACOS(COS(RADIANS(90-VLOOKUP(B407,'Input - Center points'!$A$2:$F$996,5,0)))*COS(RADIANS(90-VLOOKUP(C407,'Input - Center points'!$A$2:$F$996,5,0)))+SIN(RADIANS(90-VLOOKUP(B407,'Input - Center points'!$A$2:$F$996,5,0)))*SIN(RADIANS(90-VLOOKUP(C407,'Input - Center points'!$A$2:$F$996,5,0)))*COS(RADIANS(VLOOKUP(B407,'Input - Center points'!$A$2:$F$996,6,0)-VLOOKUP(C407,'Input - Center points'!$A$2:$F$996,6,0))))*6371,0)),"",ROUND(ACOS(COS(RADIANS(90-VLOOKUP(B407,'Input - Center points'!$A$2:$F$996,5,0)))*COS(RADIANS(90-VLOOKUP(C407,'Input - Center points'!$A$2:$F$996,5,0)))+SIN(RADIANS(90-VLOOKUP(B407,'Input - Center points'!$A$2:$F$996,5,0)))*SIN(RADIANS(90-VLOOKUP(C407,'Input - Center points'!$A$2:$F$996,5,0)))*COS(RADIANS(VLOOKUP(B407,'Input - Center points'!$A$2:$F$996,6,0)-VLOOKUP(C407,'Input - Center points'!$A$2:$F$996,6,0))))*6371,0))</f>
        <v>334</v>
      </c>
      <c r="E407" s="19" t="str">
        <f>if(isna(if(vlookup(A407,'Input - Config'!$A$3:$D$1006,4,0)="Yes","Subsea",if(D407&gt;'Input - Config'!$H$10,"HVDC","HVAC"))),"",if(vlookup(A407,'Input - Config'!$A$3:$D$1006,4,0)="Yes","Subsea",if(D407&gt;'Input - Config'!$H$10,"HVDC","HVAC")))</f>
        <v>HVAC</v>
      </c>
      <c r="F407" s="19">
        <f>iferror((hlookup(E407,'Input - Config'!$H$2:$J$7,2,0)*D407)+(hlookup(E407,'Input - Config'!$H$2:$J$7,3,0)*2),"")</f>
        <v>355719.2</v>
      </c>
      <c r="G407" s="19">
        <f>if(isna(hlookup(E407,'Input - Config'!$H$2:$J$7,6,0)*'Input - Config'!$H$9%*F407+F407),"",hlookup(E407,'Input - Config'!$H$2:$J$7,6,0)*'Input - Config'!$H$9%*F407+F407)</f>
        <v>853726.08</v>
      </c>
      <c r="H407" s="19">
        <f>if(isna(ROUND((hlookup(E407,'Input - Config'!$H$2:$J$7,4,0)/10000*D407)+(hlookup(E407,'Input - Config'!$H$2:$J$7,5,0)/100),3)),"",ROUND((hlookup(E407,'Input - Config'!$H$2:$J$7,4,0)/10000*D407)+(hlookup(E407,'Input - Config'!$H$2:$J$7,5,0)/100),3))</f>
        <v>0.023</v>
      </c>
    </row>
    <row r="408">
      <c r="A408" s="53" t="str">
        <f>'Input - Config'!A409</f>
        <v>TRNHNDXXNICXX</v>
      </c>
      <c r="B408" s="19" t="str">
        <f>if(isna(vlookup(A408,'Input - Config'!$A$3:$C$1006,2,0)),"",vlookup(A408,'Input - Config'!$A$3:$C$1006,2,0))</f>
        <v>HND</v>
      </c>
      <c r="C408" s="19" t="str">
        <f>if(isna(vlookup(A408,'Input - Config'!$A$3:$C$1006,3,0)),"",vlookup(A408,'Input - Config'!$A$3:$C$1006,3,0))</f>
        <v>NIC</v>
      </c>
      <c r="D408" s="42">
        <f>if(isna(ROUND(ACOS(COS(RADIANS(90-VLOOKUP(B408,'Input - Center points'!$A$2:$F$996,5,0)))*COS(RADIANS(90-VLOOKUP(C408,'Input - Center points'!$A$2:$F$996,5,0)))+SIN(RADIANS(90-VLOOKUP(B408,'Input - Center points'!$A$2:$F$996,5,0)))*SIN(RADIANS(90-VLOOKUP(C408,'Input - Center points'!$A$2:$F$996,5,0)))*COS(RADIANS(VLOOKUP(B408,'Input - Center points'!$A$2:$F$996,6,0)-VLOOKUP(C408,'Input - Center points'!$A$2:$F$996,6,0))))*6371,0)),"",ROUND(ACOS(COS(RADIANS(90-VLOOKUP(B408,'Input - Center points'!$A$2:$F$996,5,0)))*COS(RADIANS(90-VLOOKUP(C408,'Input - Center points'!$A$2:$F$996,5,0)))+SIN(RADIANS(90-VLOOKUP(B408,'Input - Center points'!$A$2:$F$996,5,0)))*SIN(RADIANS(90-VLOOKUP(C408,'Input - Center points'!$A$2:$F$996,5,0)))*COS(RADIANS(VLOOKUP(B408,'Input - Center points'!$A$2:$F$996,6,0)-VLOOKUP(C408,'Input - Center points'!$A$2:$F$996,6,0))))*6371,0))</f>
        <v>239</v>
      </c>
      <c r="E408" s="19" t="str">
        <f>if(isna(if(vlookup(A408,'Input - Config'!$A$3:$D$1006,4,0)="Yes","Subsea",if(D408&gt;'Input - Config'!$H$10,"HVDC","HVAC"))),"",if(vlookup(A408,'Input - Config'!$A$3:$D$1006,4,0)="Yes","Subsea",if(D408&gt;'Input - Config'!$H$10,"HVDC","HVAC")))</f>
        <v>HVAC</v>
      </c>
      <c r="F408" s="19">
        <f>iferror((hlookup(E408,'Input - Config'!$H$2:$J$7,2,0)*D408)+(hlookup(E408,'Input - Config'!$H$2:$J$7,3,0)*2),"")</f>
        <v>281676.2</v>
      </c>
      <c r="G408" s="19">
        <f>if(isna(hlookup(E408,'Input - Config'!$H$2:$J$7,6,0)*'Input - Config'!$H$9%*F408+F408),"",hlookup(E408,'Input - Config'!$H$2:$J$7,6,0)*'Input - Config'!$H$9%*F408+F408)</f>
        <v>676022.88</v>
      </c>
      <c r="H408" s="19">
        <f>if(isna(ROUND((hlookup(E408,'Input - Config'!$H$2:$J$7,4,0)/10000*D408)+(hlookup(E408,'Input - Config'!$H$2:$J$7,5,0)/100),3)),"",ROUND((hlookup(E408,'Input - Config'!$H$2:$J$7,4,0)/10000*D408)+(hlookup(E408,'Input - Config'!$H$2:$J$7,5,0)/100),3))</f>
        <v>0.016</v>
      </c>
    </row>
    <row r="409">
      <c r="A409" s="53" t="str">
        <f>'Input - Config'!A410</f>
        <v>TRNHNDXXSLVXX</v>
      </c>
      <c r="B409" s="19" t="str">
        <f>if(isna(vlookup(A409,'Input - Config'!$A$3:$C$1006,2,0)),"",vlookup(A409,'Input - Config'!$A$3:$C$1006,2,0))</f>
        <v>HND</v>
      </c>
      <c r="C409" s="19" t="str">
        <f>if(isna(vlookup(A409,'Input - Config'!$A$3:$C$1006,3,0)),"",vlookup(A409,'Input - Config'!$A$3:$C$1006,3,0))</f>
        <v>SLV</v>
      </c>
      <c r="D409" s="42">
        <f>if(isna(ROUND(ACOS(COS(RADIANS(90-VLOOKUP(B409,'Input - Center points'!$A$2:$F$996,5,0)))*COS(RADIANS(90-VLOOKUP(C409,'Input - Center points'!$A$2:$F$996,5,0)))+SIN(RADIANS(90-VLOOKUP(B409,'Input - Center points'!$A$2:$F$996,5,0)))*SIN(RADIANS(90-VLOOKUP(C409,'Input - Center points'!$A$2:$F$996,5,0)))*COS(RADIANS(VLOOKUP(B409,'Input - Center points'!$A$2:$F$996,6,0)-VLOOKUP(C409,'Input - Center points'!$A$2:$F$996,6,0))))*6371,0)),"",ROUND(ACOS(COS(RADIANS(90-VLOOKUP(B409,'Input - Center points'!$A$2:$F$996,5,0)))*COS(RADIANS(90-VLOOKUP(C409,'Input - Center points'!$A$2:$F$996,5,0)))+SIN(RADIANS(90-VLOOKUP(B409,'Input - Center points'!$A$2:$F$996,5,0)))*SIN(RADIANS(90-VLOOKUP(C409,'Input - Center points'!$A$2:$F$996,5,0)))*COS(RADIANS(VLOOKUP(B409,'Input - Center points'!$A$2:$F$996,6,0)-VLOOKUP(C409,'Input - Center points'!$A$2:$F$996,6,0))))*6371,0))</f>
        <v>218</v>
      </c>
      <c r="E409" s="19" t="str">
        <f>if(isna(if(vlookup(A409,'Input - Config'!$A$3:$D$1006,4,0)="Yes","Subsea",if(D409&gt;'Input - Config'!$H$10,"HVDC","HVAC"))),"",if(vlookup(A409,'Input - Config'!$A$3:$D$1006,4,0)="Yes","Subsea",if(D409&gt;'Input - Config'!$H$10,"HVDC","HVAC")))</f>
        <v>HVAC</v>
      </c>
      <c r="F409" s="19">
        <f>iferror((hlookup(E409,'Input - Config'!$H$2:$J$7,2,0)*D409)+(hlookup(E409,'Input - Config'!$H$2:$J$7,3,0)*2),"")</f>
        <v>265308.8</v>
      </c>
      <c r="G409" s="19">
        <f>if(isna(hlookup(E409,'Input - Config'!$H$2:$J$7,6,0)*'Input - Config'!$H$9%*F409+F409),"",hlookup(E409,'Input - Config'!$H$2:$J$7,6,0)*'Input - Config'!$H$9%*F409+F409)</f>
        <v>636741.12</v>
      </c>
      <c r="H409" s="19">
        <f>if(isna(ROUND((hlookup(E409,'Input - Config'!$H$2:$J$7,4,0)/10000*D409)+(hlookup(E409,'Input - Config'!$H$2:$J$7,5,0)/100),3)),"",ROUND((hlookup(E409,'Input - Config'!$H$2:$J$7,4,0)/10000*D409)+(hlookup(E409,'Input - Config'!$H$2:$J$7,5,0)/100),3))</f>
        <v>0.015</v>
      </c>
    </row>
    <row r="410">
      <c r="A410" s="53" t="str">
        <f>'Input - Config'!A411</f>
        <v>TRNHRVXXHUNXX</v>
      </c>
      <c r="B410" s="19" t="str">
        <f>if(isna(vlookup(A410,'Input - Config'!$A$3:$C$1006,2,0)),"",vlookup(A410,'Input - Config'!$A$3:$C$1006,2,0))</f>
        <v>HRV</v>
      </c>
      <c r="C410" s="19" t="str">
        <f>if(isna(vlookup(A410,'Input - Config'!$A$3:$C$1006,3,0)),"",vlookup(A410,'Input - Config'!$A$3:$C$1006,3,0))</f>
        <v>HUN</v>
      </c>
      <c r="D410" s="42">
        <f>if(isna(ROUND(ACOS(COS(RADIANS(90-VLOOKUP(B410,'Input - Center points'!$A$2:$F$996,5,0)))*COS(RADIANS(90-VLOOKUP(C410,'Input - Center points'!$A$2:$F$996,5,0)))+SIN(RADIANS(90-VLOOKUP(B410,'Input - Center points'!$A$2:$F$996,5,0)))*SIN(RADIANS(90-VLOOKUP(C410,'Input - Center points'!$A$2:$F$996,5,0)))*COS(RADIANS(VLOOKUP(B410,'Input - Center points'!$A$2:$F$996,6,0)-VLOOKUP(C410,'Input - Center points'!$A$2:$F$996,6,0))))*6371,0)),"",ROUND(ACOS(COS(RADIANS(90-VLOOKUP(B410,'Input - Center points'!$A$2:$F$996,5,0)))*COS(RADIANS(90-VLOOKUP(C410,'Input - Center points'!$A$2:$F$996,5,0)))+SIN(RADIANS(90-VLOOKUP(B410,'Input - Center points'!$A$2:$F$996,5,0)))*SIN(RADIANS(90-VLOOKUP(C410,'Input - Center points'!$A$2:$F$996,5,0)))*COS(RADIANS(VLOOKUP(B410,'Input - Center points'!$A$2:$F$996,6,0)-VLOOKUP(C410,'Input - Center points'!$A$2:$F$996,6,0))))*6371,0))</f>
        <v>299</v>
      </c>
      <c r="E410" s="19" t="str">
        <f>if(isna(if(vlookup(A410,'Input - Config'!$A$3:$D$1006,4,0)="Yes","Subsea",if(D410&gt;'Input - Config'!$H$10,"HVDC","HVAC"))),"",if(vlookup(A410,'Input - Config'!$A$3:$D$1006,4,0)="Yes","Subsea",if(D410&gt;'Input - Config'!$H$10,"HVDC","HVAC")))</f>
        <v>HVAC</v>
      </c>
      <c r="F410" s="19">
        <f>iferror((hlookup(E410,'Input - Config'!$H$2:$J$7,2,0)*D410)+(hlookup(E410,'Input - Config'!$H$2:$J$7,3,0)*2),"")</f>
        <v>328440.2</v>
      </c>
      <c r="G410" s="19">
        <f>if(isna(hlookup(E410,'Input - Config'!$H$2:$J$7,6,0)*'Input - Config'!$H$9%*F410+F410),"",hlookup(E410,'Input - Config'!$H$2:$J$7,6,0)*'Input - Config'!$H$9%*F410+F410)</f>
        <v>788256.48</v>
      </c>
      <c r="H410" s="19">
        <f>if(isna(ROUND((hlookup(E410,'Input - Config'!$H$2:$J$7,4,0)/10000*D410)+(hlookup(E410,'Input - Config'!$H$2:$J$7,5,0)/100),3)),"",ROUND((hlookup(E410,'Input - Config'!$H$2:$J$7,4,0)/10000*D410)+(hlookup(E410,'Input - Config'!$H$2:$J$7,5,0)/100),3))</f>
        <v>0.02</v>
      </c>
    </row>
    <row r="411">
      <c r="A411" s="53" t="str">
        <f>'Input - Config'!A412</f>
        <v>TRNHRVXXMNEXX</v>
      </c>
      <c r="B411" s="19" t="str">
        <f>if(isna(vlookup(A411,'Input - Config'!$A$3:$C$1006,2,0)),"",vlookup(A411,'Input - Config'!$A$3:$C$1006,2,0))</f>
        <v>HRV</v>
      </c>
      <c r="C411" s="19" t="str">
        <f>if(isna(vlookup(A411,'Input - Config'!$A$3:$C$1006,3,0)),"",vlookup(A411,'Input - Config'!$A$3:$C$1006,3,0))</f>
        <v>MNE</v>
      </c>
      <c r="D411" s="42">
        <f>if(isna(ROUND(ACOS(COS(RADIANS(90-VLOOKUP(B411,'Input - Center points'!$A$2:$F$996,5,0)))*COS(RADIANS(90-VLOOKUP(C411,'Input - Center points'!$A$2:$F$996,5,0)))+SIN(RADIANS(90-VLOOKUP(B411,'Input - Center points'!$A$2:$F$996,5,0)))*SIN(RADIANS(90-VLOOKUP(C411,'Input - Center points'!$A$2:$F$996,5,0)))*COS(RADIANS(VLOOKUP(B411,'Input - Center points'!$A$2:$F$996,6,0)-VLOOKUP(C411,'Input - Center points'!$A$2:$F$996,6,0))))*6371,0)),"",ROUND(ACOS(COS(RADIANS(90-VLOOKUP(B411,'Input - Center points'!$A$2:$F$996,5,0)))*COS(RADIANS(90-VLOOKUP(C411,'Input - Center points'!$A$2:$F$996,5,0)))+SIN(RADIANS(90-VLOOKUP(B411,'Input - Center points'!$A$2:$F$996,5,0)))*SIN(RADIANS(90-VLOOKUP(C411,'Input - Center points'!$A$2:$F$996,5,0)))*COS(RADIANS(VLOOKUP(B411,'Input - Center points'!$A$2:$F$996,6,0)-VLOOKUP(C411,'Input - Center points'!$A$2:$F$996,6,0))))*6371,0))</f>
        <v>457</v>
      </c>
      <c r="E411" s="19" t="str">
        <f>if(isna(if(vlookup(A411,'Input - Config'!$A$3:$D$1006,4,0)="Yes","Subsea",if(D411&gt;'Input - Config'!$H$10,"HVDC","HVAC"))),"",if(vlookup(A411,'Input - Config'!$A$3:$D$1006,4,0)="Yes","Subsea",if(D411&gt;'Input - Config'!$H$10,"HVDC","HVAC")))</f>
        <v>HVDC</v>
      </c>
      <c r="F411" s="19">
        <f>iferror((hlookup(E411,'Input - Config'!$H$2:$J$7,2,0)*D411)+(hlookup(E411,'Input - Config'!$H$2:$J$7,3,0)*2),"")</f>
        <v>406183.6</v>
      </c>
      <c r="G411" s="19">
        <f>if(isna(hlookup(E411,'Input - Config'!$H$2:$J$7,6,0)*'Input - Config'!$H$9%*F411+F411),"",hlookup(E411,'Input - Config'!$H$2:$J$7,6,0)*'Input - Config'!$H$9%*F411+F411)</f>
        <v>974840.64</v>
      </c>
      <c r="H411" s="19">
        <f>if(isna(ROUND((hlookup(E411,'Input - Config'!$H$2:$J$7,4,0)/10000*D411)+(hlookup(E411,'Input - Config'!$H$2:$J$7,5,0)/100),3)),"",ROUND((hlookup(E411,'Input - Config'!$H$2:$J$7,4,0)/10000*D411)+(hlookup(E411,'Input - Config'!$H$2:$J$7,5,0)/100),3))</f>
        <v>0.029</v>
      </c>
    </row>
    <row r="412">
      <c r="A412" s="53" t="str">
        <f>'Input - Config'!A413</f>
        <v>TRNHRVXXSRBXX</v>
      </c>
      <c r="B412" s="19" t="str">
        <f>if(isna(vlookup(A412,'Input - Config'!$A$3:$C$1006,2,0)),"",vlookup(A412,'Input - Config'!$A$3:$C$1006,2,0))</f>
        <v>HRV</v>
      </c>
      <c r="C412" s="19" t="str">
        <f>if(isna(vlookup(A412,'Input - Config'!$A$3:$C$1006,3,0)),"",vlookup(A412,'Input - Config'!$A$3:$C$1006,3,0))</f>
        <v>SRB</v>
      </c>
      <c r="D412" s="42">
        <f>if(isna(ROUND(ACOS(COS(RADIANS(90-VLOOKUP(B412,'Input - Center points'!$A$2:$F$996,5,0)))*COS(RADIANS(90-VLOOKUP(C412,'Input - Center points'!$A$2:$F$996,5,0)))+SIN(RADIANS(90-VLOOKUP(B412,'Input - Center points'!$A$2:$F$996,5,0)))*SIN(RADIANS(90-VLOOKUP(C412,'Input - Center points'!$A$2:$F$996,5,0)))*COS(RADIANS(VLOOKUP(B412,'Input - Center points'!$A$2:$F$996,6,0)-VLOOKUP(C412,'Input - Center points'!$A$2:$F$996,6,0))))*6371,0)),"",ROUND(ACOS(COS(RADIANS(90-VLOOKUP(B412,'Input - Center points'!$A$2:$F$996,5,0)))*COS(RADIANS(90-VLOOKUP(C412,'Input - Center points'!$A$2:$F$996,5,0)))+SIN(RADIANS(90-VLOOKUP(B412,'Input - Center points'!$A$2:$F$996,5,0)))*SIN(RADIANS(90-VLOOKUP(C412,'Input - Center points'!$A$2:$F$996,5,0)))*COS(RADIANS(VLOOKUP(B412,'Input - Center points'!$A$2:$F$996,6,0)-VLOOKUP(C412,'Input - Center points'!$A$2:$F$996,6,0))))*6371,0))</f>
        <v>367</v>
      </c>
      <c r="E412" s="19" t="str">
        <f>if(isna(if(vlookup(A412,'Input - Config'!$A$3:$D$1006,4,0)="Yes","Subsea",if(D412&gt;'Input - Config'!$H$10,"HVDC","HVAC"))),"",if(vlookup(A412,'Input - Config'!$A$3:$D$1006,4,0)="Yes","Subsea",if(D412&gt;'Input - Config'!$H$10,"HVDC","HVAC")))</f>
        <v>HVAC</v>
      </c>
      <c r="F412" s="19">
        <f>iferror((hlookup(E412,'Input - Config'!$H$2:$J$7,2,0)*D412)+(hlookup(E412,'Input - Config'!$H$2:$J$7,3,0)*2),"")</f>
        <v>381439.4</v>
      </c>
      <c r="G412" s="19">
        <f>if(isna(hlookup(E412,'Input - Config'!$H$2:$J$7,6,0)*'Input - Config'!$H$9%*F412+F412),"",hlookup(E412,'Input - Config'!$H$2:$J$7,6,0)*'Input - Config'!$H$9%*F412+F412)</f>
        <v>915454.56</v>
      </c>
      <c r="H412" s="19">
        <f>if(isna(ROUND((hlookup(E412,'Input - Config'!$H$2:$J$7,4,0)/10000*D412)+(hlookup(E412,'Input - Config'!$H$2:$J$7,5,0)/100),3)),"",ROUND((hlookup(E412,'Input - Config'!$H$2:$J$7,4,0)/10000*D412)+(hlookup(E412,'Input - Config'!$H$2:$J$7,5,0)/100),3))</f>
        <v>0.025</v>
      </c>
    </row>
    <row r="413">
      <c r="A413" s="53" t="str">
        <f>'Input - Config'!A414</f>
        <v>TRNHRVXXSVNXX</v>
      </c>
      <c r="B413" s="19" t="str">
        <f>if(isna(vlookup(A413,'Input - Config'!$A$3:$C$1006,2,0)),"",vlookup(A413,'Input - Config'!$A$3:$C$1006,2,0))</f>
        <v>HRV</v>
      </c>
      <c r="C413" s="19" t="str">
        <f>if(isna(vlookup(A413,'Input - Config'!$A$3:$C$1006,3,0)),"",vlookup(A413,'Input - Config'!$A$3:$C$1006,3,0))</f>
        <v>SVN</v>
      </c>
      <c r="D413" s="42">
        <f>if(isna(ROUND(ACOS(COS(RADIANS(90-VLOOKUP(B413,'Input - Center points'!$A$2:$F$996,5,0)))*COS(RADIANS(90-VLOOKUP(C413,'Input - Center points'!$A$2:$F$996,5,0)))+SIN(RADIANS(90-VLOOKUP(B413,'Input - Center points'!$A$2:$F$996,5,0)))*SIN(RADIANS(90-VLOOKUP(C413,'Input - Center points'!$A$2:$F$996,5,0)))*COS(RADIANS(VLOOKUP(B413,'Input - Center points'!$A$2:$F$996,6,0)-VLOOKUP(C413,'Input - Center points'!$A$2:$F$996,6,0))))*6371,0)),"",ROUND(ACOS(COS(RADIANS(90-VLOOKUP(B413,'Input - Center points'!$A$2:$F$996,5,0)))*COS(RADIANS(90-VLOOKUP(C413,'Input - Center points'!$A$2:$F$996,5,0)))+SIN(RADIANS(90-VLOOKUP(B413,'Input - Center points'!$A$2:$F$996,5,0)))*SIN(RADIANS(90-VLOOKUP(C413,'Input - Center points'!$A$2:$F$996,5,0)))*COS(RADIANS(VLOOKUP(B413,'Input - Center points'!$A$2:$F$996,6,0)-VLOOKUP(C413,'Input - Center points'!$A$2:$F$996,6,0))))*6371,0))</f>
        <v>117</v>
      </c>
      <c r="E413" s="19" t="str">
        <f>if(isna(if(vlookup(A413,'Input - Config'!$A$3:$D$1006,4,0)="Yes","Subsea",if(D413&gt;'Input - Config'!$H$10,"HVDC","HVAC"))),"",if(vlookup(A413,'Input - Config'!$A$3:$D$1006,4,0)="Yes","Subsea",if(D413&gt;'Input - Config'!$H$10,"HVDC","HVAC")))</f>
        <v>HVAC</v>
      </c>
      <c r="F413" s="19">
        <f>iferror((hlookup(E413,'Input - Config'!$H$2:$J$7,2,0)*D413)+(hlookup(E413,'Input - Config'!$H$2:$J$7,3,0)*2),"")</f>
        <v>186589.4</v>
      </c>
      <c r="G413" s="19">
        <f>if(isna(hlookup(E413,'Input - Config'!$H$2:$J$7,6,0)*'Input - Config'!$H$9%*F413+F413),"",hlookup(E413,'Input - Config'!$H$2:$J$7,6,0)*'Input - Config'!$H$9%*F413+F413)</f>
        <v>447814.56</v>
      </c>
      <c r="H413" s="19">
        <f>if(isna(ROUND((hlookup(E413,'Input - Config'!$H$2:$J$7,4,0)/10000*D413)+(hlookup(E413,'Input - Config'!$H$2:$J$7,5,0)/100),3)),"",ROUND((hlookup(E413,'Input - Config'!$H$2:$J$7,4,0)/10000*D413)+(hlookup(E413,'Input - Config'!$H$2:$J$7,5,0)/100),3))</f>
        <v>0.008</v>
      </c>
    </row>
    <row r="414">
      <c r="A414" s="53" t="str">
        <f>'Input - Config'!A415</f>
        <v>TRNHUNXXROUXX</v>
      </c>
      <c r="B414" s="19" t="str">
        <f>if(isna(vlookup(A414,'Input - Config'!$A$3:$C$1006,2,0)),"",vlookup(A414,'Input - Config'!$A$3:$C$1006,2,0))</f>
        <v>HUN</v>
      </c>
      <c r="C414" s="19" t="str">
        <f>if(isna(vlookup(A414,'Input - Config'!$A$3:$C$1006,3,0)),"",vlookup(A414,'Input - Config'!$A$3:$C$1006,3,0))</f>
        <v>ROU</v>
      </c>
      <c r="D414" s="42">
        <f>if(isna(ROUND(ACOS(COS(RADIANS(90-VLOOKUP(B414,'Input - Center points'!$A$2:$F$996,5,0)))*COS(RADIANS(90-VLOOKUP(C414,'Input - Center points'!$A$2:$F$996,5,0)))+SIN(RADIANS(90-VLOOKUP(B414,'Input - Center points'!$A$2:$F$996,5,0)))*SIN(RADIANS(90-VLOOKUP(C414,'Input - Center points'!$A$2:$F$996,5,0)))*COS(RADIANS(VLOOKUP(B414,'Input - Center points'!$A$2:$F$996,6,0)-VLOOKUP(C414,'Input - Center points'!$A$2:$F$996,6,0))))*6371,0)),"",ROUND(ACOS(COS(RADIANS(90-VLOOKUP(B414,'Input - Center points'!$A$2:$F$996,5,0)))*COS(RADIANS(90-VLOOKUP(C414,'Input - Center points'!$A$2:$F$996,5,0)))+SIN(RADIANS(90-VLOOKUP(B414,'Input - Center points'!$A$2:$F$996,5,0)))*SIN(RADIANS(90-VLOOKUP(C414,'Input - Center points'!$A$2:$F$996,5,0)))*COS(RADIANS(VLOOKUP(B414,'Input - Center points'!$A$2:$F$996,6,0)-VLOOKUP(C414,'Input - Center points'!$A$2:$F$996,6,0))))*6371,0))</f>
        <v>642</v>
      </c>
      <c r="E414" s="19" t="str">
        <f>if(isna(if(vlookup(A414,'Input - Config'!$A$3:$D$1006,4,0)="Yes","Subsea",if(D414&gt;'Input - Config'!$H$10,"HVDC","HVAC"))),"",if(vlookup(A414,'Input - Config'!$A$3:$D$1006,4,0)="Yes","Subsea",if(D414&gt;'Input - Config'!$H$10,"HVDC","HVAC")))</f>
        <v>HVDC</v>
      </c>
      <c r="F414" s="19">
        <f>iferror((hlookup(E414,'Input - Config'!$H$2:$J$7,2,0)*D414)+(hlookup(E414,'Input - Config'!$H$2:$J$7,3,0)*2),"")</f>
        <v>450176.6</v>
      </c>
      <c r="G414" s="19">
        <f>if(isna(hlookup(E414,'Input - Config'!$H$2:$J$7,6,0)*'Input - Config'!$H$9%*F414+F414),"",hlookup(E414,'Input - Config'!$H$2:$J$7,6,0)*'Input - Config'!$H$9%*F414+F414)</f>
        <v>1080423.84</v>
      </c>
      <c r="H414" s="19">
        <f>if(isna(ROUND((hlookup(E414,'Input - Config'!$H$2:$J$7,4,0)/10000*D414)+(hlookup(E414,'Input - Config'!$H$2:$J$7,5,0)/100),3)),"",ROUND((hlookup(E414,'Input - Config'!$H$2:$J$7,4,0)/10000*D414)+(hlookup(E414,'Input - Config'!$H$2:$J$7,5,0)/100),3))</f>
        <v>0.035</v>
      </c>
    </row>
    <row r="415">
      <c r="A415" s="53" t="str">
        <f>'Input - Config'!A416</f>
        <v>TRNHUNXXSRBXX</v>
      </c>
      <c r="B415" s="19" t="str">
        <f>if(isna(vlookup(A415,'Input - Config'!$A$3:$C$1006,2,0)),"",vlookup(A415,'Input - Config'!$A$3:$C$1006,2,0))</f>
        <v>HUN</v>
      </c>
      <c r="C415" s="19" t="str">
        <f>if(isna(vlookup(A415,'Input - Config'!$A$3:$C$1006,3,0)),"",vlookup(A415,'Input - Config'!$A$3:$C$1006,3,0))</f>
        <v>SRB</v>
      </c>
      <c r="D415" s="42">
        <f>if(isna(ROUND(ACOS(COS(RADIANS(90-VLOOKUP(B415,'Input - Center points'!$A$2:$F$996,5,0)))*COS(RADIANS(90-VLOOKUP(C415,'Input - Center points'!$A$2:$F$996,5,0)))+SIN(RADIANS(90-VLOOKUP(B415,'Input - Center points'!$A$2:$F$996,5,0)))*SIN(RADIANS(90-VLOOKUP(C415,'Input - Center points'!$A$2:$F$996,5,0)))*COS(RADIANS(VLOOKUP(B415,'Input - Center points'!$A$2:$F$996,6,0)-VLOOKUP(C415,'Input - Center points'!$A$2:$F$996,6,0))))*6371,0)),"",ROUND(ACOS(COS(RADIANS(90-VLOOKUP(B415,'Input - Center points'!$A$2:$F$996,5,0)))*COS(RADIANS(90-VLOOKUP(C415,'Input - Center points'!$A$2:$F$996,5,0)))+SIN(RADIANS(90-VLOOKUP(B415,'Input - Center points'!$A$2:$F$996,5,0)))*SIN(RADIANS(90-VLOOKUP(C415,'Input - Center points'!$A$2:$F$996,5,0)))*COS(RADIANS(VLOOKUP(B415,'Input - Center points'!$A$2:$F$996,6,0)-VLOOKUP(C415,'Input - Center points'!$A$2:$F$996,6,0))))*6371,0))</f>
        <v>316</v>
      </c>
      <c r="E415" s="19" t="str">
        <f>if(isna(if(vlookup(A415,'Input - Config'!$A$3:$D$1006,4,0)="Yes","Subsea",if(D415&gt;'Input - Config'!$H$10,"HVDC","HVAC"))),"",if(vlookup(A415,'Input - Config'!$A$3:$D$1006,4,0)="Yes","Subsea",if(D415&gt;'Input - Config'!$H$10,"HVDC","HVAC")))</f>
        <v>HVAC</v>
      </c>
      <c r="F415" s="19">
        <f>iferror((hlookup(E415,'Input - Config'!$H$2:$J$7,2,0)*D415)+(hlookup(E415,'Input - Config'!$H$2:$J$7,3,0)*2),"")</f>
        <v>341690</v>
      </c>
      <c r="G415" s="19">
        <f>if(isna(hlookup(E415,'Input - Config'!$H$2:$J$7,6,0)*'Input - Config'!$H$9%*F415+F415),"",hlookup(E415,'Input - Config'!$H$2:$J$7,6,0)*'Input - Config'!$H$9%*F415+F415)</f>
        <v>820056</v>
      </c>
      <c r="H415" s="19">
        <f>if(isna(ROUND((hlookup(E415,'Input - Config'!$H$2:$J$7,4,0)/10000*D415)+(hlookup(E415,'Input - Config'!$H$2:$J$7,5,0)/100),3)),"",ROUND((hlookup(E415,'Input - Config'!$H$2:$J$7,4,0)/10000*D415)+(hlookup(E415,'Input - Config'!$H$2:$J$7,5,0)/100),3))</f>
        <v>0.021</v>
      </c>
    </row>
    <row r="416">
      <c r="A416" s="53" t="str">
        <f>'Input - Config'!A417</f>
        <v>TRNHUNXXSVKXX</v>
      </c>
      <c r="B416" s="19" t="str">
        <f>if(isna(vlookup(A416,'Input - Config'!$A$3:$C$1006,2,0)),"",vlookup(A416,'Input - Config'!$A$3:$C$1006,2,0))</f>
        <v>HUN</v>
      </c>
      <c r="C416" s="19" t="str">
        <f>if(isna(vlookup(A416,'Input - Config'!$A$3:$C$1006,3,0)),"",vlookup(A416,'Input - Config'!$A$3:$C$1006,3,0))</f>
        <v>SVK</v>
      </c>
      <c r="D416" s="42">
        <f>if(isna(ROUND(ACOS(COS(RADIANS(90-VLOOKUP(B416,'Input - Center points'!$A$2:$F$996,5,0)))*COS(RADIANS(90-VLOOKUP(C416,'Input - Center points'!$A$2:$F$996,5,0)))+SIN(RADIANS(90-VLOOKUP(B416,'Input - Center points'!$A$2:$F$996,5,0)))*SIN(RADIANS(90-VLOOKUP(C416,'Input - Center points'!$A$2:$F$996,5,0)))*COS(RADIANS(VLOOKUP(B416,'Input - Center points'!$A$2:$F$996,6,0)-VLOOKUP(C416,'Input - Center points'!$A$2:$F$996,6,0))))*6371,0)),"",ROUND(ACOS(COS(RADIANS(90-VLOOKUP(B416,'Input - Center points'!$A$2:$F$996,5,0)))*COS(RADIANS(90-VLOOKUP(C416,'Input - Center points'!$A$2:$F$996,5,0)))+SIN(RADIANS(90-VLOOKUP(B416,'Input - Center points'!$A$2:$F$996,5,0)))*SIN(RADIANS(90-VLOOKUP(C416,'Input - Center points'!$A$2:$F$996,5,0)))*COS(RADIANS(VLOOKUP(B416,'Input - Center points'!$A$2:$F$996,6,0)-VLOOKUP(C416,'Input - Center points'!$A$2:$F$996,6,0))))*6371,0))</f>
        <v>162</v>
      </c>
      <c r="E416" s="19" t="str">
        <f>if(isna(if(vlookup(A416,'Input - Config'!$A$3:$D$1006,4,0)="Yes","Subsea",if(D416&gt;'Input - Config'!$H$10,"HVDC","HVAC"))),"",if(vlookup(A416,'Input - Config'!$A$3:$D$1006,4,0)="Yes","Subsea",if(D416&gt;'Input - Config'!$H$10,"HVDC","HVAC")))</f>
        <v>HVAC</v>
      </c>
      <c r="F416" s="19">
        <f>iferror((hlookup(E416,'Input - Config'!$H$2:$J$7,2,0)*D416)+(hlookup(E416,'Input - Config'!$H$2:$J$7,3,0)*2),"")</f>
        <v>221662.4</v>
      </c>
      <c r="G416" s="19">
        <f>if(isna(hlookup(E416,'Input - Config'!$H$2:$J$7,6,0)*'Input - Config'!$H$9%*F416+F416),"",hlookup(E416,'Input - Config'!$H$2:$J$7,6,0)*'Input - Config'!$H$9%*F416+F416)</f>
        <v>531989.76</v>
      </c>
      <c r="H416" s="19">
        <f>if(isna(ROUND((hlookup(E416,'Input - Config'!$H$2:$J$7,4,0)/10000*D416)+(hlookup(E416,'Input - Config'!$H$2:$J$7,5,0)/100),3)),"",ROUND((hlookup(E416,'Input - Config'!$H$2:$J$7,4,0)/10000*D416)+(hlookup(E416,'Input - Config'!$H$2:$J$7,5,0)/100),3))</f>
        <v>0.011</v>
      </c>
    </row>
    <row r="417">
      <c r="A417" s="53" t="str">
        <f>'Input - Config'!A418</f>
        <v>TRNHUNXXSVNXX</v>
      </c>
      <c r="B417" s="19" t="str">
        <f>if(isna(vlookup(A417,'Input - Config'!$A$3:$C$1006,2,0)),"",vlookup(A417,'Input - Config'!$A$3:$C$1006,2,0))</f>
        <v>HUN</v>
      </c>
      <c r="C417" s="19" t="str">
        <f>if(isna(vlookup(A417,'Input - Config'!$A$3:$C$1006,3,0)),"",vlookup(A417,'Input - Config'!$A$3:$C$1006,3,0))</f>
        <v>SVN</v>
      </c>
      <c r="D417" s="42">
        <f>if(isna(ROUND(ACOS(COS(RADIANS(90-VLOOKUP(B417,'Input - Center points'!$A$2:$F$996,5,0)))*COS(RADIANS(90-VLOOKUP(C417,'Input - Center points'!$A$2:$F$996,5,0)))+SIN(RADIANS(90-VLOOKUP(B417,'Input - Center points'!$A$2:$F$996,5,0)))*SIN(RADIANS(90-VLOOKUP(C417,'Input - Center points'!$A$2:$F$996,5,0)))*COS(RADIANS(VLOOKUP(B417,'Input - Center points'!$A$2:$F$996,6,0)-VLOOKUP(C417,'Input - Center points'!$A$2:$F$996,6,0))))*6371,0)),"",ROUND(ACOS(COS(RADIANS(90-VLOOKUP(B417,'Input - Center points'!$A$2:$F$996,5,0)))*COS(RADIANS(90-VLOOKUP(C417,'Input - Center points'!$A$2:$F$996,5,0)))+SIN(RADIANS(90-VLOOKUP(B417,'Input - Center points'!$A$2:$F$996,5,0)))*SIN(RADIANS(90-VLOOKUP(C417,'Input - Center points'!$A$2:$F$996,5,0)))*COS(RADIANS(VLOOKUP(B417,'Input - Center points'!$A$2:$F$996,6,0)-VLOOKUP(C417,'Input - Center points'!$A$2:$F$996,6,0))))*6371,0))</f>
        <v>381</v>
      </c>
      <c r="E417" s="19" t="str">
        <f>if(isna(if(vlookup(A417,'Input - Config'!$A$3:$D$1006,4,0)="Yes","Subsea",if(D417&gt;'Input - Config'!$H$10,"HVDC","HVAC"))),"",if(vlookup(A417,'Input - Config'!$A$3:$D$1006,4,0)="Yes","Subsea",if(D417&gt;'Input - Config'!$H$10,"HVDC","HVAC")))</f>
        <v>HVDC</v>
      </c>
      <c r="F417" s="19">
        <f>iferror((hlookup(E417,'Input - Config'!$H$2:$J$7,2,0)*D417)+(hlookup(E417,'Input - Config'!$H$2:$J$7,3,0)*2),"")</f>
        <v>388110.8</v>
      </c>
      <c r="G417" s="19">
        <f>if(isna(hlookup(E417,'Input - Config'!$H$2:$J$7,6,0)*'Input - Config'!$H$9%*F417+F417),"",hlookup(E417,'Input - Config'!$H$2:$J$7,6,0)*'Input - Config'!$H$9%*F417+F417)</f>
        <v>931465.92</v>
      </c>
      <c r="H417" s="19">
        <f>if(isna(ROUND((hlookup(E417,'Input - Config'!$H$2:$J$7,4,0)/10000*D417)+(hlookup(E417,'Input - Config'!$H$2:$J$7,5,0)/100),3)),"",ROUND((hlookup(E417,'Input - Config'!$H$2:$J$7,4,0)/10000*D417)+(hlookup(E417,'Input - Config'!$H$2:$J$7,5,0)/100),3))</f>
        <v>0.026</v>
      </c>
    </row>
    <row r="418">
      <c r="A418" s="53" t="str">
        <f>'Input - Config'!A419</f>
        <v>TRNHUNXXUKRXX</v>
      </c>
      <c r="B418" s="19" t="str">
        <f>if(isna(vlookup(A418,'Input - Config'!$A$3:$C$1006,2,0)),"",vlookup(A418,'Input - Config'!$A$3:$C$1006,2,0))</f>
        <v>HUN</v>
      </c>
      <c r="C418" s="19" t="str">
        <f>if(isna(vlookup(A418,'Input - Config'!$A$3:$C$1006,3,0)),"",vlookup(A418,'Input - Config'!$A$3:$C$1006,3,0))</f>
        <v>UKR</v>
      </c>
      <c r="D418" s="42">
        <f>if(isna(ROUND(ACOS(COS(RADIANS(90-VLOOKUP(B418,'Input - Center points'!$A$2:$F$996,5,0)))*COS(RADIANS(90-VLOOKUP(C418,'Input - Center points'!$A$2:$F$996,5,0)))+SIN(RADIANS(90-VLOOKUP(B418,'Input - Center points'!$A$2:$F$996,5,0)))*SIN(RADIANS(90-VLOOKUP(C418,'Input - Center points'!$A$2:$F$996,5,0)))*COS(RADIANS(VLOOKUP(B418,'Input - Center points'!$A$2:$F$996,6,0)-VLOOKUP(C418,'Input - Center points'!$A$2:$F$996,6,0))))*6371,0)),"",ROUND(ACOS(COS(RADIANS(90-VLOOKUP(B418,'Input - Center points'!$A$2:$F$996,5,0)))*COS(RADIANS(90-VLOOKUP(C418,'Input - Center points'!$A$2:$F$996,5,0)))+SIN(RADIANS(90-VLOOKUP(B418,'Input - Center points'!$A$2:$F$996,5,0)))*SIN(RADIANS(90-VLOOKUP(C418,'Input - Center points'!$A$2:$F$996,5,0)))*COS(RADIANS(VLOOKUP(B418,'Input - Center points'!$A$2:$F$996,6,0)-VLOOKUP(C418,'Input - Center points'!$A$2:$F$996,6,0))))*6371,0))</f>
        <v>898</v>
      </c>
      <c r="E418" s="19" t="str">
        <f>if(isna(if(vlookup(A418,'Input - Config'!$A$3:$D$1006,4,0)="Yes","Subsea",if(D418&gt;'Input - Config'!$H$10,"HVDC","HVAC"))),"",if(vlookup(A418,'Input - Config'!$A$3:$D$1006,4,0)="Yes","Subsea",if(D418&gt;'Input - Config'!$H$10,"HVDC","HVAC")))</f>
        <v>HVDC</v>
      </c>
      <c r="F418" s="19">
        <f>iferror((hlookup(E418,'Input - Config'!$H$2:$J$7,2,0)*D418)+(hlookup(E418,'Input - Config'!$H$2:$J$7,3,0)*2),"")</f>
        <v>511053.4</v>
      </c>
      <c r="G418" s="19">
        <f>if(isna(hlookup(E418,'Input - Config'!$H$2:$J$7,6,0)*'Input - Config'!$H$9%*F418+F418),"",hlookup(E418,'Input - Config'!$H$2:$J$7,6,0)*'Input - Config'!$H$9%*F418+F418)</f>
        <v>1226528.16</v>
      </c>
      <c r="H418" s="19">
        <f>if(isna(ROUND((hlookup(E418,'Input - Config'!$H$2:$J$7,4,0)/10000*D418)+(hlookup(E418,'Input - Config'!$H$2:$J$7,5,0)/100),3)),"",ROUND((hlookup(E418,'Input - Config'!$H$2:$J$7,4,0)/10000*D418)+(hlookup(E418,'Input - Config'!$H$2:$J$7,5,0)/100),3))</f>
        <v>0.044</v>
      </c>
    </row>
    <row r="419">
      <c r="A419" s="53" t="str">
        <f>'Input - Config'!A420</f>
        <v>TRNIDNJWIDNKA</v>
      </c>
      <c r="B419" s="19" t="str">
        <f>if(isna(vlookup(A419,'Input - Config'!$A$3:$C$1006,2,0)),"",vlookup(A419,'Input - Config'!$A$3:$C$1006,2,0))</f>
        <v>IDNJW</v>
      </c>
      <c r="C419" s="19" t="str">
        <f>if(isna(vlookup(A419,'Input - Config'!$A$3:$C$1006,3,0)),"",vlookup(A419,'Input - Config'!$A$3:$C$1006,3,0))</f>
        <v>IDNKA</v>
      </c>
      <c r="D419" s="42">
        <f>if(isna(ROUND(ACOS(COS(RADIANS(90-VLOOKUP(B419,'Input - Center points'!$A$2:$F$996,5,0)))*COS(RADIANS(90-VLOOKUP(C419,'Input - Center points'!$A$2:$F$996,5,0)))+SIN(RADIANS(90-VLOOKUP(B419,'Input - Center points'!$A$2:$F$996,5,0)))*SIN(RADIANS(90-VLOOKUP(C419,'Input - Center points'!$A$2:$F$996,5,0)))*COS(RADIANS(VLOOKUP(B419,'Input - Center points'!$A$2:$F$996,6,0)-VLOOKUP(C419,'Input - Center points'!$A$2:$F$996,6,0))))*6371,0)),"",ROUND(ACOS(COS(RADIANS(90-VLOOKUP(B419,'Input - Center points'!$A$2:$F$996,5,0)))*COS(RADIANS(90-VLOOKUP(C419,'Input - Center points'!$A$2:$F$996,5,0)))+SIN(RADIANS(90-VLOOKUP(B419,'Input - Center points'!$A$2:$F$996,5,0)))*SIN(RADIANS(90-VLOOKUP(C419,'Input - Center points'!$A$2:$F$996,5,0)))*COS(RADIANS(VLOOKUP(B419,'Input - Center points'!$A$2:$F$996,6,0)-VLOOKUP(C419,'Input - Center points'!$A$2:$F$996,6,0))))*6371,0))</f>
        <v>1307</v>
      </c>
      <c r="E419" s="19" t="str">
        <f>if(isna(if(vlookup(A419,'Input - Config'!$A$3:$D$1006,4,0)="Yes","Subsea",if(D419&gt;'Input - Config'!$H$10,"HVDC","HVAC"))),"",if(vlookup(A419,'Input - Config'!$A$3:$D$1006,4,0)="Yes","Subsea",if(D419&gt;'Input - Config'!$H$10,"HVDC","HVAC")))</f>
        <v>Subsea</v>
      </c>
      <c r="F419" s="19">
        <f>iferror((hlookup(E419,'Input - Config'!$H$2:$J$7,2,0)*D419)+(hlookup(E419,'Input - Config'!$H$2:$J$7,3,0)*2),"")</f>
        <v>683204.7</v>
      </c>
      <c r="G419" s="19">
        <f>if(isna(hlookup(E419,'Input - Config'!$H$2:$J$7,6,0)*'Input - Config'!$H$9%*F419+F419),"",hlookup(E419,'Input - Config'!$H$2:$J$7,6,0)*'Input - Config'!$H$9%*F419+F419)</f>
        <v>1639691.28</v>
      </c>
      <c r="H419" s="19">
        <f>if(isna(ROUND((hlookup(E419,'Input - Config'!$H$2:$J$7,4,0)/10000*D419)+(hlookup(E419,'Input - Config'!$H$2:$J$7,5,0)/100),3)),"",ROUND((hlookup(E419,'Input - Config'!$H$2:$J$7,4,0)/10000*D419)+(hlookup(E419,'Input - Config'!$H$2:$J$7,5,0)/100),3))</f>
        <v>0.059</v>
      </c>
    </row>
    <row r="420">
      <c r="A420" s="53" t="str">
        <f>'Input - Config'!A421</f>
        <v>TRNIDNJWIDNNU</v>
      </c>
      <c r="B420" s="19" t="str">
        <f>if(isna(vlookup(A420,'Input - Config'!$A$3:$C$1006,2,0)),"",vlookup(A420,'Input - Config'!$A$3:$C$1006,2,0))</f>
        <v>IDNJW</v>
      </c>
      <c r="C420" s="19" t="str">
        <f>if(isna(vlookup(A420,'Input - Config'!$A$3:$C$1006,3,0)),"",vlookup(A420,'Input - Config'!$A$3:$C$1006,3,0))</f>
        <v>IDNNU</v>
      </c>
      <c r="D420" s="42">
        <f>if(isna(ROUND(ACOS(COS(RADIANS(90-VLOOKUP(B420,'Input - Center points'!$A$2:$F$996,5,0)))*COS(RADIANS(90-VLOOKUP(C420,'Input - Center points'!$A$2:$F$996,5,0)))+SIN(RADIANS(90-VLOOKUP(B420,'Input - Center points'!$A$2:$F$996,5,0)))*SIN(RADIANS(90-VLOOKUP(C420,'Input - Center points'!$A$2:$F$996,5,0)))*COS(RADIANS(VLOOKUP(B420,'Input - Center points'!$A$2:$F$996,6,0)-VLOOKUP(C420,'Input - Center points'!$A$2:$F$996,6,0))))*6371,0)),"",ROUND(ACOS(COS(RADIANS(90-VLOOKUP(B420,'Input - Center points'!$A$2:$F$996,5,0)))*COS(RADIANS(90-VLOOKUP(C420,'Input - Center points'!$A$2:$F$996,5,0)))+SIN(RADIANS(90-VLOOKUP(B420,'Input - Center points'!$A$2:$F$996,5,0)))*SIN(RADIANS(90-VLOOKUP(C420,'Input - Center points'!$A$2:$F$996,5,0)))*COS(RADIANS(VLOOKUP(B420,'Input - Center points'!$A$2:$F$996,6,0)-VLOOKUP(C420,'Input - Center points'!$A$2:$F$996,6,0))))*6371,0))</f>
        <v>965</v>
      </c>
      <c r="E420" s="19" t="str">
        <f>if(isna(if(vlookup(A420,'Input - Config'!$A$3:$D$1006,4,0)="Yes","Subsea",if(D420&gt;'Input - Config'!$H$10,"HVDC","HVAC"))),"",if(vlookup(A420,'Input - Config'!$A$3:$D$1006,4,0)="Yes","Subsea",if(D420&gt;'Input - Config'!$H$10,"HVDC","HVAC")))</f>
        <v>HVDC</v>
      </c>
      <c r="F420" s="19">
        <f>iferror((hlookup(E420,'Input - Config'!$H$2:$J$7,2,0)*D420)+(hlookup(E420,'Input - Config'!$H$2:$J$7,3,0)*2),"")</f>
        <v>526986</v>
      </c>
      <c r="G420" s="19">
        <f>if(isna(hlookup(E420,'Input - Config'!$H$2:$J$7,6,0)*'Input - Config'!$H$9%*F420+F420),"",hlookup(E420,'Input - Config'!$H$2:$J$7,6,0)*'Input - Config'!$H$9%*F420+F420)</f>
        <v>1264766.4</v>
      </c>
      <c r="H420" s="19">
        <f>if(isna(ROUND((hlookup(E420,'Input - Config'!$H$2:$J$7,4,0)/10000*D420)+(hlookup(E420,'Input - Config'!$H$2:$J$7,5,0)/100),3)),"",ROUND((hlookup(E420,'Input - Config'!$H$2:$J$7,4,0)/10000*D420)+(hlookup(E420,'Input - Config'!$H$2:$J$7,5,0)/100),3))</f>
        <v>0.047</v>
      </c>
    </row>
    <row r="421">
      <c r="A421" s="53" t="str">
        <f>'Input - Config'!A422</f>
        <v>TRNIDNJWIDNSM</v>
      </c>
      <c r="B421" s="19" t="str">
        <f>if(isna(vlookup(A421,'Input - Config'!$A$3:$C$1006,2,0)),"",vlookup(A421,'Input - Config'!$A$3:$C$1006,2,0))</f>
        <v>IDNJW</v>
      </c>
      <c r="C421" s="19" t="str">
        <f>if(isna(vlookup(A421,'Input - Config'!$A$3:$C$1006,3,0)),"",vlookup(A421,'Input - Config'!$A$3:$C$1006,3,0))</f>
        <v>IDNSM</v>
      </c>
      <c r="D421" s="42">
        <f>if(isna(ROUND(ACOS(COS(RADIANS(90-VLOOKUP(B421,'Input - Center points'!$A$2:$F$996,5,0)))*COS(RADIANS(90-VLOOKUP(C421,'Input - Center points'!$A$2:$F$996,5,0)))+SIN(RADIANS(90-VLOOKUP(B421,'Input - Center points'!$A$2:$F$996,5,0)))*SIN(RADIANS(90-VLOOKUP(C421,'Input - Center points'!$A$2:$F$996,5,0)))*COS(RADIANS(VLOOKUP(B421,'Input - Center points'!$A$2:$F$996,6,0)-VLOOKUP(C421,'Input - Center points'!$A$2:$F$996,6,0))))*6371,0)),"",ROUND(ACOS(COS(RADIANS(90-VLOOKUP(B421,'Input - Center points'!$A$2:$F$996,5,0)))*COS(RADIANS(90-VLOOKUP(C421,'Input - Center points'!$A$2:$F$996,5,0)))+SIN(RADIANS(90-VLOOKUP(B421,'Input - Center points'!$A$2:$F$996,5,0)))*SIN(RADIANS(90-VLOOKUP(C421,'Input - Center points'!$A$2:$F$996,5,0)))*COS(RADIANS(VLOOKUP(B421,'Input - Center points'!$A$2:$F$996,6,0)-VLOOKUP(C421,'Input - Center points'!$A$2:$F$996,6,0))))*6371,0))</f>
        <v>1414</v>
      </c>
      <c r="E421" s="19" t="str">
        <f>if(isna(if(vlookup(A421,'Input - Config'!$A$3:$D$1006,4,0)="Yes","Subsea",if(D421&gt;'Input - Config'!$H$10,"HVDC","HVAC"))),"",if(vlookup(A421,'Input - Config'!$A$3:$D$1006,4,0)="Yes","Subsea",if(D421&gt;'Input - Config'!$H$10,"HVDC","HVAC")))</f>
        <v>HVDC</v>
      </c>
      <c r="F421" s="19">
        <f>iferror((hlookup(E421,'Input - Config'!$H$2:$J$7,2,0)*D421)+(hlookup(E421,'Input - Config'!$H$2:$J$7,3,0)*2),"")</f>
        <v>633758.2</v>
      </c>
      <c r="G421" s="19">
        <f>if(isna(hlookup(E421,'Input - Config'!$H$2:$J$7,6,0)*'Input - Config'!$H$9%*F421+F421),"",hlookup(E421,'Input - Config'!$H$2:$J$7,6,0)*'Input - Config'!$H$9%*F421+F421)</f>
        <v>1521019.68</v>
      </c>
      <c r="H421" s="19">
        <f>if(isna(ROUND((hlookup(E421,'Input - Config'!$H$2:$J$7,4,0)/10000*D421)+(hlookup(E421,'Input - Config'!$H$2:$J$7,5,0)/100),3)),"",ROUND((hlookup(E421,'Input - Config'!$H$2:$J$7,4,0)/10000*D421)+(hlookup(E421,'Input - Config'!$H$2:$J$7,5,0)/100),3))</f>
        <v>0.062</v>
      </c>
    </row>
    <row r="422">
      <c r="A422" s="53" t="str">
        <f>'Input - Config'!A423</f>
        <v>TRNIDNKAIDNSL</v>
      </c>
      <c r="B422" s="19" t="str">
        <f>if(isna(vlookup(A422,'Input - Config'!$A$3:$C$1006,2,0)),"",vlookup(A422,'Input - Config'!$A$3:$C$1006,2,0))</f>
        <v>IDNKA</v>
      </c>
      <c r="C422" s="19" t="str">
        <f>if(isna(vlookup(A422,'Input - Config'!$A$3:$C$1006,3,0)),"",vlookup(A422,'Input - Config'!$A$3:$C$1006,3,0))</f>
        <v>IDNSL</v>
      </c>
      <c r="D422" s="42">
        <f>if(isna(ROUND(ACOS(COS(RADIANS(90-VLOOKUP(B422,'Input - Center points'!$A$2:$F$996,5,0)))*COS(RADIANS(90-VLOOKUP(C422,'Input - Center points'!$A$2:$F$996,5,0)))+SIN(RADIANS(90-VLOOKUP(B422,'Input - Center points'!$A$2:$F$996,5,0)))*SIN(RADIANS(90-VLOOKUP(C422,'Input - Center points'!$A$2:$F$996,5,0)))*COS(RADIANS(VLOOKUP(B422,'Input - Center points'!$A$2:$F$996,6,0)-VLOOKUP(C422,'Input - Center points'!$A$2:$F$996,6,0))))*6371,0)),"",ROUND(ACOS(COS(RADIANS(90-VLOOKUP(B422,'Input - Center points'!$A$2:$F$996,5,0)))*COS(RADIANS(90-VLOOKUP(C422,'Input - Center points'!$A$2:$F$996,5,0)))+SIN(RADIANS(90-VLOOKUP(B422,'Input - Center points'!$A$2:$F$996,5,0)))*SIN(RADIANS(90-VLOOKUP(C422,'Input - Center points'!$A$2:$F$996,5,0)))*COS(RADIANS(VLOOKUP(B422,'Input - Center points'!$A$2:$F$996,6,0)-VLOOKUP(C422,'Input - Center points'!$A$2:$F$996,6,0))))*6371,0))</f>
        <v>578</v>
      </c>
      <c r="E422" s="19" t="str">
        <f>if(isna(if(vlookup(A422,'Input - Config'!$A$3:$D$1006,4,0)="Yes","Subsea",if(D422&gt;'Input - Config'!$H$10,"HVDC","HVAC"))),"",if(vlookup(A422,'Input - Config'!$A$3:$D$1006,4,0)="Yes","Subsea",if(D422&gt;'Input - Config'!$H$10,"HVDC","HVAC")))</f>
        <v>Subsea</v>
      </c>
      <c r="F422" s="19">
        <f>iferror((hlookup(E422,'Input - Config'!$H$2:$J$7,2,0)*D422)+(hlookup(E422,'Input - Config'!$H$2:$J$7,3,0)*2),"")</f>
        <v>468076.8</v>
      </c>
      <c r="G422" s="19">
        <f>if(isna(hlookup(E422,'Input - Config'!$H$2:$J$7,6,0)*'Input - Config'!$H$9%*F422+F422),"",hlookup(E422,'Input - Config'!$H$2:$J$7,6,0)*'Input - Config'!$H$9%*F422+F422)</f>
        <v>1123384.32</v>
      </c>
      <c r="H422" s="19">
        <f>if(isna(ROUND((hlookup(E422,'Input - Config'!$H$2:$J$7,4,0)/10000*D422)+(hlookup(E422,'Input - Config'!$H$2:$J$7,5,0)/100),3)),"",ROUND((hlookup(E422,'Input - Config'!$H$2:$J$7,4,0)/10000*D422)+(hlookup(E422,'Input - Config'!$H$2:$J$7,5,0)/100),3))</f>
        <v>0.033</v>
      </c>
    </row>
    <row r="423">
      <c r="A423" s="53" t="str">
        <f>'Input - Config'!A424</f>
        <v>TRNIDNKAMYSSH</v>
      </c>
      <c r="B423" s="19" t="str">
        <f>if(isna(vlookup(A423,'Input - Config'!$A$3:$C$1006,2,0)),"",vlookup(A423,'Input - Config'!$A$3:$C$1006,2,0))</f>
        <v>IDNKA</v>
      </c>
      <c r="C423" s="19" t="str">
        <f>if(isna(vlookup(A423,'Input - Config'!$A$3:$C$1006,3,0)),"",vlookup(A423,'Input - Config'!$A$3:$C$1006,3,0))</f>
        <v>MYSSH</v>
      </c>
      <c r="D423" s="42">
        <f>if(isna(ROUND(ACOS(COS(RADIANS(90-VLOOKUP(B423,'Input - Center points'!$A$2:$F$996,5,0)))*COS(RADIANS(90-VLOOKUP(C423,'Input - Center points'!$A$2:$F$996,5,0)))+SIN(RADIANS(90-VLOOKUP(B423,'Input - Center points'!$A$2:$F$996,5,0)))*SIN(RADIANS(90-VLOOKUP(C423,'Input - Center points'!$A$2:$F$996,5,0)))*COS(RADIANS(VLOOKUP(B423,'Input - Center points'!$A$2:$F$996,6,0)-VLOOKUP(C423,'Input - Center points'!$A$2:$F$996,6,0))))*6371,0)),"",ROUND(ACOS(COS(RADIANS(90-VLOOKUP(B423,'Input - Center points'!$A$2:$F$996,5,0)))*COS(RADIANS(90-VLOOKUP(C423,'Input - Center points'!$A$2:$F$996,5,0)))+SIN(RADIANS(90-VLOOKUP(B423,'Input - Center points'!$A$2:$F$996,5,0)))*SIN(RADIANS(90-VLOOKUP(C423,'Input - Center points'!$A$2:$F$996,5,0)))*COS(RADIANS(VLOOKUP(B423,'Input - Center points'!$A$2:$F$996,6,0)-VLOOKUP(C423,'Input - Center points'!$A$2:$F$996,6,0))))*6371,0))</f>
        <v>730</v>
      </c>
      <c r="E423" s="19" t="str">
        <f>if(isna(if(vlookup(A423,'Input - Config'!$A$3:$D$1006,4,0)="Yes","Subsea",if(D423&gt;'Input - Config'!$H$10,"HVDC","HVAC"))),"",if(vlookup(A423,'Input - Config'!$A$3:$D$1006,4,0)="Yes","Subsea",if(D423&gt;'Input - Config'!$H$10,"HVDC","HVAC")))</f>
        <v>HVDC</v>
      </c>
      <c r="F423" s="19">
        <f>iferror((hlookup(E423,'Input - Config'!$H$2:$J$7,2,0)*D423)+(hlookup(E423,'Input - Config'!$H$2:$J$7,3,0)*2),"")</f>
        <v>471103</v>
      </c>
      <c r="G423" s="19">
        <f>if(isna(hlookup(E423,'Input - Config'!$H$2:$J$7,6,0)*'Input - Config'!$H$9%*F423+F423),"",hlookup(E423,'Input - Config'!$H$2:$J$7,6,0)*'Input - Config'!$H$9%*F423+F423)</f>
        <v>1130647.2</v>
      </c>
      <c r="H423" s="19">
        <f>if(isna(ROUND((hlookup(E423,'Input - Config'!$H$2:$J$7,4,0)/10000*D423)+(hlookup(E423,'Input - Config'!$H$2:$J$7,5,0)/100),3)),"",ROUND((hlookup(E423,'Input - Config'!$H$2:$J$7,4,0)/10000*D423)+(hlookup(E423,'Input - Config'!$H$2:$J$7,5,0)/100),3))</f>
        <v>0.039</v>
      </c>
    </row>
    <row r="424">
      <c r="A424" s="53" t="str">
        <f>'Input - Config'!A425</f>
        <v>TRNIDNKAMYSSK</v>
      </c>
      <c r="B424" s="19" t="str">
        <f>if(isna(vlookup(A424,'Input - Config'!$A$3:$C$1006,2,0)),"",vlookup(A424,'Input - Config'!$A$3:$C$1006,2,0))</f>
        <v>IDNKA</v>
      </c>
      <c r="C424" s="19" t="str">
        <f>if(isna(vlookup(A424,'Input - Config'!$A$3:$C$1006,3,0)),"",vlookup(A424,'Input - Config'!$A$3:$C$1006,3,0))</f>
        <v>MYSSK</v>
      </c>
      <c r="D424" s="42">
        <f>if(isna(ROUND(ACOS(COS(RADIANS(90-VLOOKUP(B424,'Input - Center points'!$A$2:$F$996,5,0)))*COS(RADIANS(90-VLOOKUP(C424,'Input - Center points'!$A$2:$F$996,5,0)))+SIN(RADIANS(90-VLOOKUP(B424,'Input - Center points'!$A$2:$F$996,5,0)))*SIN(RADIANS(90-VLOOKUP(C424,'Input - Center points'!$A$2:$F$996,5,0)))*COS(RADIANS(VLOOKUP(B424,'Input - Center points'!$A$2:$F$996,6,0)-VLOOKUP(C424,'Input - Center points'!$A$2:$F$996,6,0))))*6371,0)),"",ROUND(ACOS(COS(RADIANS(90-VLOOKUP(B424,'Input - Center points'!$A$2:$F$996,5,0)))*COS(RADIANS(90-VLOOKUP(C424,'Input - Center points'!$A$2:$F$996,5,0)))+SIN(RADIANS(90-VLOOKUP(B424,'Input - Center points'!$A$2:$F$996,5,0)))*SIN(RADIANS(90-VLOOKUP(C424,'Input - Center points'!$A$2:$F$996,5,0)))*COS(RADIANS(VLOOKUP(B424,'Input - Center points'!$A$2:$F$996,6,0)-VLOOKUP(C424,'Input - Center points'!$A$2:$F$996,6,0))))*6371,0))</f>
        <v>789</v>
      </c>
      <c r="E424" s="19" t="str">
        <f>if(isna(if(vlookup(A424,'Input - Config'!$A$3:$D$1006,4,0)="Yes","Subsea",if(D424&gt;'Input - Config'!$H$10,"HVDC","HVAC"))),"",if(vlookup(A424,'Input - Config'!$A$3:$D$1006,4,0)="Yes","Subsea",if(D424&gt;'Input - Config'!$H$10,"HVDC","HVAC")))</f>
        <v>HVDC</v>
      </c>
      <c r="F424" s="19">
        <f>iferror((hlookup(E424,'Input - Config'!$H$2:$J$7,2,0)*D424)+(hlookup(E424,'Input - Config'!$H$2:$J$7,3,0)*2),"")</f>
        <v>485133.2</v>
      </c>
      <c r="G424" s="19">
        <f>if(isna(hlookup(E424,'Input - Config'!$H$2:$J$7,6,0)*'Input - Config'!$H$9%*F424+F424),"",hlookup(E424,'Input - Config'!$H$2:$J$7,6,0)*'Input - Config'!$H$9%*F424+F424)</f>
        <v>1164319.68</v>
      </c>
      <c r="H424" s="19">
        <f>if(isna(ROUND((hlookup(E424,'Input - Config'!$H$2:$J$7,4,0)/10000*D424)+(hlookup(E424,'Input - Config'!$H$2:$J$7,5,0)/100),3)),"",ROUND((hlookup(E424,'Input - Config'!$H$2:$J$7,4,0)/10000*D424)+(hlookup(E424,'Input - Config'!$H$2:$J$7,5,0)/100),3))</f>
        <v>0.041</v>
      </c>
    </row>
    <row r="425">
      <c r="A425" s="53" t="str">
        <f>'Input - Config'!A426</f>
        <v>TRNIDNMLIDNPP</v>
      </c>
      <c r="B425" s="19" t="str">
        <f>if(isna(vlookup(A425,'Input - Config'!$A$3:$C$1006,2,0)),"",vlookup(A425,'Input - Config'!$A$3:$C$1006,2,0))</f>
        <v>IDNML</v>
      </c>
      <c r="C425" s="19" t="str">
        <f>if(isna(vlookup(A425,'Input - Config'!$A$3:$C$1006,3,0)),"",vlookup(A425,'Input - Config'!$A$3:$C$1006,3,0))</f>
        <v>IDNPP</v>
      </c>
      <c r="D425" s="42">
        <f>if(isna(ROUND(ACOS(COS(RADIANS(90-VLOOKUP(B425,'Input - Center points'!$A$2:$F$996,5,0)))*COS(RADIANS(90-VLOOKUP(C425,'Input - Center points'!$A$2:$F$996,5,0)))+SIN(RADIANS(90-VLOOKUP(B425,'Input - Center points'!$A$2:$F$996,5,0)))*SIN(RADIANS(90-VLOOKUP(C425,'Input - Center points'!$A$2:$F$996,5,0)))*COS(RADIANS(VLOOKUP(B425,'Input - Center points'!$A$2:$F$996,6,0)-VLOOKUP(C425,'Input - Center points'!$A$2:$F$996,6,0))))*6371,0)),"",ROUND(ACOS(COS(RADIANS(90-VLOOKUP(B425,'Input - Center points'!$A$2:$F$996,5,0)))*COS(RADIANS(90-VLOOKUP(C425,'Input - Center points'!$A$2:$F$996,5,0)))+SIN(RADIANS(90-VLOOKUP(B425,'Input - Center points'!$A$2:$F$996,5,0)))*SIN(RADIANS(90-VLOOKUP(C425,'Input - Center points'!$A$2:$F$996,5,0)))*COS(RADIANS(VLOOKUP(B425,'Input - Center points'!$A$2:$F$996,6,0)-VLOOKUP(C425,'Input - Center points'!$A$2:$F$996,6,0))))*6371,0))</f>
        <v>1399</v>
      </c>
      <c r="E425" s="19" t="str">
        <f>if(isna(if(vlookup(A425,'Input - Config'!$A$3:$D$1006,4,0)="Yes","Subsea",if(D425&gt;'Input - Config'!$H$10,"HVDC","HVAC"))),"",if(vlookup(A425,'Input - Config'!$A$3:$D$1006,4,0)="Yes","Subsea",if(D425&gt;'Input - Config'!$H$10,"HVDC","HVAC")))</f>
        <v>Subsea</v>
      </c>
      <c r="F425" s="19">
        <f>iferror((hlookup(E425,'Input - Config'!$H$2:$J$7,2,0)*D425)+(hlookup(E425,'Input - Config'!$H$2:$J$7,3,0)*2),"")</f>
        <v>710353.9</v>
      </c>
      <c r="G425" s="19">
        <f>if(isna(hlookup(E425,'Input - Config'!$H$2:$J$7,6,0)*'Input - Config'!$H$9%*F425+F425),"",hlookup(E425,'Input - Config'!$H$2:$J$7,6,0)*'Input - Config'!$H$9%*F425+F425)</f>
        <v>1704849.36</v>
      </c>
      <c r="H425" s="19">
        <f>if(isna(ROUND((hlookup(E425,'Input - Config'!$H$2:$J$7,4,0)/10000*D425)+(hlookup(E425,'Input - Config'!$H$2:$J$7,5,0)/100),3)),"",ROUND((hlookup(E425,'Input - Config'!$H$2:$J$7,4,0)/10000*D425)+(hlookup(E425,'Input - Config'!$H$2:$J$7,5,0)/100),3))</f>
        <v>0.062</v>
      </c>
    </row>
    <row r="426">
      <c r="A426" s="53" t="str">
        <f>'Input - Config'!A427</f>
        <v>TRNIDNMLIDNSL</v>
      </c>
      <c r="B426" s="19" t="str">
        <f>if(isna(vlookup(A426,'Input - Config'!$A$3:$C$1006,2,0)),"",vlookup(A426,'Input - Config'!$A$3:$C$1006,2,0))</f>
        <v>IDNML</v>
      </c>
      <c r="C426" s="19" t="str">
        <f>if(isna(vlookup(A426,'Input - Config'!$A$3:$C$1006,3,0)),"",vlookup(A426,'Input - Config'!$A$3:$C$1006,3,0))</f>
        <v>IDNSL</v>
      </c>
      <c r="D426" s="42">
        <f>if(isna(ROUND(ACOS(COS(RADIANS(90-VLOOKUP(B426,'Input - Center points'!$A$2:$F$996,5,0)))*COS(RADIANS(90-VLOOKUP(C426,'Input - Center points'!$A$2:$F$996,5,0)))+SIN(RADIANS(90-VLOOKUP(B426,'Input - Center points'!$A$2:$F$996,5,0)))*SIN(RADIANS(90-VLOOKUP(C426,'Input - Center points'!$A$2:$F$996,5,0)))*COS(RADIANS(VLOOKUP(B426,'Input - Center points'!$A$2:$F$996,6,0)-VLOOKUP(C426,'Input - Center points'!$A$2:$F$996,6,0))))*6371,0)),"",ROUND(ACOS(COS(RADIANS(90-VLOOKUP(B426,'Input - Center points'!$A$2:$F$996,5,0)))*COS(RADIANS(90-VLOOKUP(C426,'Input - Center points'!$A$2:$F$996,5,0)))+SIN(RADIANS(90-VLOOKUP(B426,'Input - Center points'!$A$2:$F$996,5,0)))*SIN(RADIANS(90-VLOOKUP(C426,'Input - Center points'!$A$2:$F$996,5,0)))*COS(RADIANS(VLOOKUP(B426,'Input - Center points'!$A$2:$F$996,6,0)-VLOOKUP(C426,'Input - Center points'!$A$2:$F$996,6,0))))*6371,0))</f>
        <v>981</v>
      </c>
      <c r="E426" s="19" t="str">
        <f>if(isna(if(vlookup(A426,'Input - Config'!$A$3:$D$1006,4,0)="Yes","Subsea",if(D426&gt;'Input - Config'!$H$10,"HVDC","HVAC"))),"",if(vlookup(A426,'Input - Config'!$A$3:$D$1006,4,0)="Yes","Subsea",if(D426&gt;'Input - Config'!$H$10,"HVDC","HVAC")))</f>
        <v>Subsea</v>
      </c>
      <c r="F426" s="19">
        <f>iferror((hlookup(E426,'Input - Config'!$H$2:$J$7,2,0)*D426)+(hlookup(E426,'Input - Config'!$H$2:$J$7,3,0)*2),"")</f>
        <v>587002.1</v>
      </c>
      <c r="G426" s="19">
        <f>if(isna(hlookup(E426,'Input - Config'!$H$2:$J$7,6,0)*'Input - Config'!$H$9%*F426+F426),"",hlookup(E426,'Input - Config'!$H$2:$J$7,6,0)*'Input - Config'!$H$9%*F426+F426)</f>
        <v>1408805.04</v>
      </c>
      <c r="H426" s="19">
        <f>if(isna(ROUND((hlookup(E426,'Input - Config'!$H$2:$J$7,4,0)/10000*D426)+(hlookup(E426,'Input - Config'!$H$2:$J$7,5,0)/100),3)),"",ROUND((hlookup(E426,'Input - Config'!$H$2:$J$7,4,0)/10000*D426)+(hlookup(E426,'Input - Config'!$H$2:$J$7,5,0)/100),3))</f>
        <v>0.047</v>
      </c>
    </row>
    <row r="427">
      <c r="A427" s="53" t="str">
        <f>'Input - Config'!A428</f>
        <v>TRNIDNNUIDNSL</v>
      </c>
      <c r="B427" s="19" t="str">
        <f>if(isna(vlookup(A427,'Input - Config'!$A$3:$C$1006,2,0)),"",vlookup(A427,'Input - Config'!$A$3:$C$1006,2,0))</f>
        <v>IDNNU</v>
      </c>
      <c r="C427" s="19" t="str">
        <f>if(isna(vlookup(A427,'Input - Config'!$A$3:$C$1006,3,0)),"",vlookup(A427,'Input - Config'!$A$3:$C$1006,3,0))</f>
        <v>IDNSL</v>
      </c>
      <c r="D427" s="42">
        <f>if(isna(ROUND(ACOS(COS(RADIANS(90-VLOOKUP(B427,'Input - Center points'!$A$2:$F$996,5,0)))*COS(RADIANS(90-VLOOKUP(C427,'Input - Center points'!$A$2:$F$996,5,0)))+SIN(RADIANS(90-VLOOKUP(B427,'Input - Center points'!$A$2:$F$996,5,0)))*SIN(RADIANS(90-VLOOKUP(C427,'Input - Center points'!$A$2:$F$996,5,0)))*COS(RADIANS(VLOOKUP(B427,'Input - Center points'!$A$2:$F$996,6,0)-VLOOKUP(C427,'Input - Center points'!$A$2:$F$996,6,0))))*6371,0)),"",ROUND(ACOS(COS(RADIANS(90-VLOOKUP(B427,'Input - Center points'!$A$2:$F$996,5,0)))*COS(RADIANS(90-VLOOKUP(C427,'Input - Center points'!$A$2:$F$996,5,0)))+SIN(RADIANS(90-VLOOKUP(B427,'Input - Center points'!$A$2:$F$996,5,0)))*SIN(RADIANS(90-VLOOKUP(C427,'Input - Center points'!$A$2:$F$996,5,0)))*COS(RADIANS(VLOOKUP(B427,'Input - Center points'!$A$2:$F$996,6,0)-VLOOKUP(C427,'Input - Center points'!$A$2:$F$996,6,0))))*6371,0))</f>
        <v>606</v>
      </c>
      <c r="E427" s="19" t="str">
        <f>if(isna(if(vlookup(A427,'Input - Config'!$A$3:$D$1006,4,0)="Yes","Subsea",if(D427&gt;'Input - Config'!$H$10,"HVDC","HVAC"))),"",if(vlookup(A427,'Input - Config'!$A$3:$D$1006,4,0)="Yes","Subsea",if(D427&gt;'Input - Config'!$H$10,"HVDC","HVAC")))</f>
        <v>Subsea</v>
      </c>
      <c r="F427" s="19">
        <f>iferror((hlookup(E427,'Input - Config'!$H$2:$J$7,2,0)*D427)+(hlookup(E427,'Input - Config'!$H$2:$J$7,3,0)*2),"")</f>
        <v>476339.6</v>
      </c>
      <c r="G427" s="19">
        <f>if(isna(hlookup(E427,'Input - Config'!$H$2:$J$7,6,0)*'Input - Config'!$H$9%*F427+F427),"",hlookup(E427,'Input - Config'!$H$2:$J$7,6,0)*'Input - Config'!$H$9%*F427+F427)</f>
        <v>1143215.04</v>
      </c>
      <c r="H427" s="19">
        <f>if(isna(ROUND((hlookup(E427,'Input - Config'!$H$2:$J$7,4,0)/10000*D427)+(hlookup(E427,'Input - Config'!$H$2:$J$7,5,0)/100),3)),"",ROUND((hlookup(E427,'Input - Config'!$H$2:$J$7,4,0)/10000*D427)+(hlookup(E427,'Input - Config'!$H$2:$J$7,5,0)/100),3))</f>
        <v>0.034</v>
      </c>
    </row>
    <row r="428">
      <c r="A428" s="53" t="str">
        <f>'Input - Config'!A429</f>
        <v>TRNIDNNUTLSXX</v>
      </c>
      <c r="B428" s="19" t="str">
        <f>if(isna(vlookup(A428,'Input - Config'!$A$3:$C$1006,2,0)),"",vlookup(A428,'Input - Config'!$A$3:$C$1006,2,0))</f>
        <v>IDNNU</v>
      </c>
      <c r="C428" s="19" t="str">
        <f>if(isna(vlookup(A428,'Input - Config'!$A$3:$C$1006,3,0)),"",vlookup(A428,'Input - Config'!$A$3:$C$1006,3,0))</f>
        <v>TLS</v>
      </c>
      <c r="D428" s="42">
        <f>if(isna(ROUND(ACOS(COS(RADIANS(90-VLOOKUP(B428,'Input - Center points'!$A$2:$F$996,5,0)))*COS(RADIANS(90-VLOOKUP(C428,'Input - Center points'!$A$2:$F$996,5,0)))+SIN(RADIANS(90-VLOOKUP(B428,'Input - Center points'!$A$2:$F$996,5,0)))*SIN(RADIANS(90-VLOOKUP(C428,'Input - Center points'!$A$2:$F$996,5,0)))*COS(RADIANS(VLOOKUP(B428,'Input - Center points'!$A$2:$F$996,6,0)-VLOOKUP(C428,'Input - Center points'!$A$2:$F$996,6,0))))*6371,0)),"",ROUND(ACOS(COS(RADIANS(90-VLOOKUP(B428,'Input - Center points'!$A$2:$F$996,5,0)))*COS(RADIANS(90-VLOOKUP(C428,'Input - Center points'!$A$2:$F$996,5,0)))+SIN(RADIANS(90-VLOOKUP(B428,'Input - Center points'!$A$2:$F$996,5,0)))*SIN(RADIANS(90-VLOOKUP(C428,'Input - Center points'!$A$2:$F$996,5,0)))*COS(RADIANS(VLOOKUP(B428,'Input - Center points'!$A$2:$F$996,6,0)-VLOOKUP(C428,'Input - Center points'!$A$2:$F$996,6,0))))*6371,0))</f>
        <v>1139</v>
      </c>
      <c r="E428" s="19" t="str">
        <f>if(isna(if(vlookup(A428,'Input - Config'!$A$3:$D$1006,4,0)="Yes","Subsea",if(D428&gt;'Input - Config'!$H$10,"HVDC","HVAC"))),"",if(vlookup(A428,'Input - Config'!$A$3:$D$1006,4,0)="Yes","Subsea",if(D428&gt;'Input - Config'!$H$10,"HVDC","HVAC")))</f>
        <v>HVDC</v>
      </c>
      <c r="F428" s="19">
        <f>iferror((hlookup(E428,'Input - Config'!$H$2:$J$7,2,0)*D428)+(hlookup(E428,'Input - Config'!$H$2:$J$7,3,0)*2),"")</f>
        <v>568363.2</v>
      </c>
      <c r="G428" s="19">
        <f>if(isna(hlookup(E428,'Input - Config'!$H$2:$J$7,6,0)*'Input - Config'!$H$9%*F428+F428),"",hlookup(E428,'Input - Config'!$H$2:$J$7,6,0)*'Input - Config'!$H$9%*F428+F428)</f>
        <v>1364071.68</v>
      </c>
      <c r="H428" s="19">
        <f>if(isna(ROUND((hlookup(E428,'Input - Config'!$H$2:$J$7,4,0)/10000*D428)+(hlookup(E428,'Input - Config'!$H$2:$J$7,5,0)/100),3)),"",ROUND((hlookup(E428,'Input - Config'!$H$2:$J$7,4,0)/10000*D428)+(hlookup(E428,'Input - Config'!$H$2:$J$7,5,0)/100),3))</f>
        <v>0.053</v>
      </c>
    </row>
    <row r="429">
      <c r="A429" s="53" t="str">
        <f>'Input - Config'!A430</f>
        <v>TRNIDNPPPNGXX</v>
      </c>
      <c r="B429" s="19" t="str">
        <f>if(isna(vlookup(A429,'Input - Config'!$A$3:$C$1006,2,0)),"",vlookup(A429,'Input - Config'!$A$3:$C$1006,2,0))</f>
        <v>IDNPP</v>
      </c>
      <c r="C429" s="19" t="str">
        <f>if(isna(vlookup(A429,'Input - Config'!$A$3:$C$1006,3,0)),"",vlookup(A429,'Input - Config'!$A$3:$C$1006,3,0))</f>
        <v>PNG</v>
      </c>
      <c r="D429" s="42">
        <f>if(isna(ROUND(ACOS(COS(RADIANS(90-VLOOKUP(B429,'Input - Center points'!$A$2:$F$996,5,0)))*COS(RADIANS(90-VLOOKUP(C429,'Input - Center points'!$A$2:$F$996,5,0)))+SIN(RADIANS(90-VLOOKUP(B429,'Input - Center points'!$A$2:$F$996,5,0)))*SIN(RADIANS(90-VLOOKUP(C429,'Input - Center points'!$A$2:$F$996,5,0)))*COS(RADIANS(VLOOKUP(B429,'Input - Center points'!$A$2:$F$996,6,0)-VLOOKUP(C429,'Input - Center points'!$A$2:$F$996,6,0))))*6371,0)),"",ROUND(ACOS(COS(RADIANS(90-VLOOKUP(B429,'Input - Center points'!$A$2:$F$996,5,0)))*COS(RADIANS(90-VLOOKUP(C429,'Input - Center points'!$A$2:$F$996,5,0)))+SIN(RADIANS(90-VLOOKUP(B429,'Input - Center points'!$A$2:$F$996,5,0)))*SIN(RADIANS(90-VLOOKUP(C429,'Input - Center points'!$A$2:$F$996,5,0)))*COS(RADIANS(VLOOKUP(B429,'Input - Center points'!$A$2:$F$996,6,0)-VLOOKUP(C429,'Input - Center points'!$A$2:$F$996,6,0))))*6371,0))</f>
        <v>1050</v>
      </c>
      <c r="E429" s="19" t="str">
        <f>if(isna(if(vlookup(A429,'Input - Config'!$A$3:$D$1006,4,0)="Yes","Subsea",if(D429&gt;'Input - Config'!$H$10,"HVDC","HVAC"))),"",if(vlookup(A429,'Input - Config'!$A$3:$D$1006,4,0)="Yes","Subsea",if(D429&gt;'Input - Config'!$H$10,"HVDC","HVAC")))</f>
        <v>HVDC</v>
      </c>
      <c r="F429" s="19">
        <f>iferror((hlookup(E429,'Input - Config'!$H$2:$J$7,2,0)*D429)+(hlookup(E429,'Input - Config'!$H$2:$J$7,3,0)*2),"")</f>
        <v>547199</v>
      </c>
      <c r="G429" s="19">
        <f>if(isna(hlookup(E429,'Input - Config'!$H$2:$J$7,6,0)*'Input - Config'!$H$9%*F429+F429),"",hlookup(E429,'Input - Config'!$H$2:$J$7,6,0)*'Input - Config'!$H$9%*F429+F429)</f>
        <v>1313277.6</v>
      </c>
      <c r="H429" s="19">
        <f>if(isna(ROUND((hlookup(E429,'Input - Config'!$H$2:$J$7,4,0)/10000*D429)+(hlookup(E429,'Input - Config'!$H$2:$J$7,5,0)/100),3)),"",ROUND((hlookup(E429,'Input - Config'!$H$2:$J$7,4,0)/10000*D429)+(hlookup(E429,'Input - Config'!$H$2:$J$7,5,0)/100),3))</f>
        <v>0.05</v>
      </c>
    </row>
    <row r="430">
      <c r="A430" s="53" t="str">
        <f>'Input - Config'!A431</f>
        <v>TRNIDNSMMYSPE</v>
      </c>
      <c r="B430" s="19" t="str">
        <f>if(isna(vlookup(A430,'Input - Config'!$A$3:$C$1006,2,0)),"",vlookup(A430,'Input - Config'!$A$3:$C$1006,2,0))</f>
        <v>IDNSM</v>
      </c>
      <c r="C430" s="19" t="str">
        <f>if(isna(vlookup(A430,'Input - Config'!$A$3:$C$1006,3,0)),"",vlookup(A430,'Input - Config'!$A$3:$C$1006,3,0))</f>
        <v>MYSPE</v>
      </c>
      <c r="D430" s="42">
        <f>if(isna(ROUND(ACOS(COS(RADIANS(90-VLOOKUP(B430,'Input - Center points'!$A$2:$F$996,5,0)))*COS(RADIANS(90-VLOOKUP(C430,'Input - Center points'!$A$2:$F$996,5,0)))+SIN(RADIANS(90-VLOOKUP(B430,'Input - Center points'!$A$2:$F$996,5,0)))*SIN(RADIANS(90-VLOOKUP(C430,'Input - Center points'!$A$2:$F$996,5,0)))*COS(RADIANS(VLOOKUP(B430,'Input - Center points'!$A$2:$F$996,6,0)-VLOOKUP(C430,'Input - Center points'!$A$2:$F$996,6,0))))*6371,0)),"",ROUND(ACOS(COS(RADIANS(90-VLOOKUP(B430,'Input - Center points'!$A$2:$F$996,5,0)))*COS(RADIANS(90-VLOOKUP(C430,'Input - Center points'!$A$2:$F$996,5,0)))+SIN(RADIANS(90-VLOOKUP(B430,'Input - Center points'!$A$2:$F$996,5,0)))*SIN(RADIANS(90-VLOOKUP(C430,'Input - Center points'!$A$2:$F$996,5,0)))*COS(RADIANS(VLOOKUP(B430,'Input - Center points'!$A$2:$F$996,6,0)-VLOOKUP(C430,'Input - Center points'!$A$2:$F$996,6,0))))*6371,0))</f>
        <v>339</v>
      </c>
      <c r="E430" s="19" t="str">
        <f>if(isna(if(vlookup(A430,'Input - Config'!$A$3:$D$1006,4,0)="Yes","Subsea",if(D430&gt;'Input - Config'!$H$10,"HVDC","HVAC"))),"",if(vlookup(A430,'Input - Config'!$A$3:$D$1006,4,0)="Yes","Subsea",if(D430&gt;'Input - Config'!$H$10,"HVDC","HVAC")))</f>
        <v>Subsea</v>
      </c>
      <c r="F430" s="19">
        <f>iferror((hlookup(E430,'Input - Config'!$H$2:$J$7,2,0)*D430)+(hlookup(E430,'Input - Config'!$H$2:$J$7,3,0)*2),"")</f>
        <v>397547.9</v>
      </c>
      <c r="G430" s="19">
        <f>if(isna(hlookup(E430,'Input - Config'!$H$2:$J$7,6,0)*'Input - Config'!$H$9%*F430+F430),"",hlookup(E430,'Input - Config'!$H$2:$J$7,6,0)*'Input - Config'!$H$9%*F430+F430)</f>
        <v>954114.96</v>
      </c>
      <c r="H430" s="19">
        <f>if(isna(ROUND((hlookup(E430,'Input - Config'!$H$2:$J$7,4,0)/10000*D430)+(hlookup(E430,'Input - Config'!$H$2:$J$7,5,0)/100),3)),"",ROUND((hlookup(E430,'Input - Config'!$H$2:$J$7,4,0)/10000*D430)+(hlookup(E430,'Input - Config'!$H$2:$J$7,5,0)/100),3))</f>
        <v>0.025</v>
      </c>
    </row>
    <row r="431">
      <c r="A431" s="53" t="str">
        <f>'Input - Config'!A432</f>
        <v>TRNIDNSMSGPXX</v>
      </c>
      <c r="B431" s="19" t="str">
        <f>if(isna(vlookup(A431,'Input - Config'!$A$3:$C$1006,2,0)),"",vlookup(A431,'Input - Config'!$A$3:$C$1006,2,0))</f>
        <v>IDNSM</v>
      </c>
      <c r="C431" s="19" t="str">
        <f>if(isna(vlookup(A431,'Input - Config'!$A$3:$C$1006,3,0)),"",vlookup(A431,'Input - Config'!$A$3:$C$1006,3,0))</f>
        <v>SGP</v>
      </c>
      <c r="D431" s="42">
        <f>if(isna(ROUND(ACOS(COS(RADIANS(90-VLOOKUP(B431,'Input - Center points'!$A$2:$F$996,5,0)))*COS(RADIANS(90-VLOOKUP(C431,'Input - Center points'!$A$2:$F$996,5,0)))+SIN(RADIANS(90-VLOOKUP(B431,'Input - Center points'!$A$2:$F$996,5,0)))*SIN(RADIANS(90-VLOOKUP(C431,'Input - Center points'!$A$2:$F$996,5,0)))*COS(RADIANS(VLOOKUP(B431,'Input - Center points'!$A$2:$F$996,6,0)-VLOOKUP(C431,'Input - Center points'!$A$2:$F$996,6,0))))*6371,0)),"",ROUND(ACOS(COS(RADIANS(90-VLOOKUP(B431,'Input - Center points'!$A$2:$F$996,5,0)))*COS(RADIANS(90-VLOOKUP(C431,'Input - Center points'!$A$2:$F$996,5,0)))+SIN(RADIANS(90-VLOOKUP(B431,'Input - Center points'!$A$2:$F$996,5,0)))*SIN(RADIANS(90-VLOOKUP(C431,'Input - Center points'!$A$2:$F$996,5,0)))*COS(RADIANS(VLOOKUP(B431,'Input - Center points'!$A$2:$F$996,6,0)-VLOOKUP(C431,'Input - Center points'!$A$2:$F$996,6,0))))*6371,0))</f>
        <v>624</v>
      </c>
      <c r="E431" s="19" t="str">
        <f>if(isna(if(vlookup(A431,'Input - Config'!$A$3:$D$1006,4,0)="Yes","Subsea",if(D431&gt;'Input - Config'!$H$10,"HVDC","HVAC"))),"",if(vlookup(A431,'Input - Config'!$A$3:$D$1006,4,0)="Yes","Subsea",if(D431&gt;'Input - Config'!$H$10,"HVDC","HVAC")))</f>
        <v>Subsea</v>
      </c>
      <c r="F431" s="19">
        <f>iferror((hlookup(E431,'Input - Config'!$H$2:$J$7,2,0)*D431)+(hlookup(E431,'Input - Config'!$H$2:$J$7,3,0)*2),"")</f>
        <v>481651.4</v>
      </c>
      <c r="G431" s="19">
        <f>if(isna(hlookup(E431,'Input - Config'!$H$2:$J$7,6,0)*'Input - Config'!$H$9%*F431+F431),"",hlookup(E431,'Input - Config'!$H$2:$J$7,6,0)*'Input - Config'!$H$9%*F431+F431)</f>
        <v>1155963.36</v>
      </c>
      <c r="H431" s="19">
        <f>if(isna(ROUND((hlookup(E431,'Input - Config'!$H$2:$J$7,4,0)/10000*D431)+(hlookup(E431,'Input - Config'!$H$2:$J$7,5,0)/100),3)),"",ROUND((hlookup(E431,'Input - Config'!$H$2:$J$7,4,0)/10000*D431)+(hlookup(E431,'Input - Config'!$H$2:$J$7,5,0)/100),3))</f>
        <v>0.035</v>
      </c>
    </row>
    <row r="432">
      <c r="A432" s="53" t="str">
        <f>'Input - Config'!A433</f>
        <v>TRNINDEAINDNE</v>
      </c>
      <c r="B432" s="19" t="str">
        <f>if(isna(vlookup(A432,'Input - Config'!$A$3:$C$1006,2,0)),"",vlookup(A432,'Input - Config'!$A$3:$C$1006,2,0))</f>
        <v>INDEA</v>
      </c>
      <c r="C432" s="19" t="str">
        <f>if(isna(vlookup(A432,'Input - Config'!$A$3:$C$1006,3,0)),"",vlookup(A432,'Input - Config'!$A$3:$C$1006,3,0))</f>
        <v>INDNE</v>
      </c>
      <c r="D432" s="42">
        <f>if(isna(ROUND(ACOS(COS(RADIANS(90-VLOOKUP(B432,'Input - Center points'!$A$2:$F$996,5,0)))*COS(RADIANS(90-VLOOKUP(C432,'Input - Center points'!$A$2:$F$996,5,0)))+SIN(RADIANS(90-VLOOKUP(B432,'Input - Center points'!$A$2:$F$996,5,0)))*SIN(RADIANS(90-VLOOKUP(C432,'Input - Center points'!$A$2:$F$996,5,0)))*COS(RADIANS(VLOOKUP(B432,'Input - Center points'!$A$2:$F$996,6,0)-VLOOKUP(C432,'Input - Center points'!$A$2:$F$996,6,0))))*6371,0)),"",ROUND(ACOS(COS(RADIANS(90-VLOOKUP(B432,'Input - Center points'!$A$2:$F$996,5,0)))*COS(RADIANS(90-VLOOKUP(C432,'Input - Center points'!$A$2:$F$996,5,0)))+SIN(RADIANS(90-VLOOKUP(B432,'Input - Center points'!$A$2:$F$996,5,0)))*SIN(RADIANS(90-VLOOKUP(C432,'Input - Center points'!$A$2:$F$996,5,0)))*COS(RADIANS(VLOOKUP(B432,'Input - Center points'!$A$2:$F$996,6,0)-VLOOKUP(C432,'Input - Center points'!$A$2:$F$996,6,0))))*6371,0))</f>
        <v>527</v>
      </c>
      <c r="E432" s="19" t="str">
        <f>if(isna(if(vlookup(A432,'Input - Config'!$A$3:$D$1006,4,0)="Yes","Subsea",if(D432&gt;'Input - Config'!$H$10,"HVDC","HVAC"))),"",if(vlookup(A432,'Input - Config'!$A$3:$D$1006,4,0)="Yes","Subsea",if(D432&gt;'Input - Config'!$H$10,"HVDC","HVAC")))</f>
        <v>HVDC</v>
      </c>
      <c r="F432" s="19">
        <f>iferror((hlookup(E432,'Input - Config'!$H$2:$J$7,2,0)*D432)+(hlookup(E432,'Input - Config'!$H$2:$J$7,3,0)*2),"")</f>
        <v>422829.6</v>
      </c>
      <c r="G432" s="19">
        <f>if(isna(hlookup(E432,'Input - Config'!$H$2:$J$7,6,0)*'Input - Config'!$H$9%*F432+F432),"",hlookup(E432,'Input - Config'!$H$2:$J$7,6,0)*'Input - Config'!$H$9%*F432+F432)</f>
        <v>1014791.04</v>
      </c>
      <c r="H432" s="19">
        <f>if(isna(ROUND((hlookup(E432,'Input - Config'!$H$2:$J$7,4,0)/10000*D432)+(hlookup(E432,'Input - Config'!$H$2:$J$7,5,0)/100),3)),"",ROUND((hlookup(E432,'Input - Config'!$H$2:$J$7,4,0)/10000*D432)+(hlookup(E432,'Input - Config'!$H$2:$J$7,5,0)/100),3))</f>
        <v>0.031</v>
      </c>
    </row>
    <row r="433">
      <c r="A433" s="53" t="str">
        <f>'Input - Config'!A434</f>
        <v>TRNINDEAINDNO</v>
      </c>
      <c r="B433" s="19" t="str">
        <f>if(isna(vlookup(A433,'Input - Config'!$A$3:$C$1006,2,0)),"",vlookup(A433,'Input - Config'!$A$3:$C$1006,2,0))</f>
        <v>INDEA</v>
      </c>
      <c r="C433" s="19" t="str">
        <f>if(isna(vlookup(A433,'Input - Config'!$A$3:$C$1006,3,0)),"",vlookup(A433,'Input - Config'!$A$3:$C$1006,3,0))</f>
        <v>INDNO</v>
      </c>
      <c r="D433" s="42">
        <f>if(isna(ROUND(ACOS(COS(RADIANS(90-VLOOKUP(B433,'Input - Center points'!$A$2:$F$996,5,0)))*COS(RADIANS(90-VLOOKUP(C433,'Input - Center points'!$A$2:$F$996,5,0)))+SIN(RADIANS(90-VLOOKUP(B433,'Input - Center points'!$A$2:$F$996,5,0)))*SIN(RADIANS(90-VLOOKUP(C433,'Input - Center points'!$A$2:$F$996,5,0)))*COS(RADIANS(VLOOKUP(B433,'Input - Center points'!$A$2:$F$996,6,0)-VLOOKUP(C433,'Input - Center points'!$A$2:$F$996,6,0))))*6371,0)),"",ROUND(ACOS(COS(RADIANS(90-VLOOKUP(B433,'Input - Center points'!$A$2:$F$996,5,0)))*COS(RADIANS(90-VLOOKUP(C433,'Input - Center points'!$A$2:$F$996,5,0)))+SIN(RADIANS(90-VLOOKUP(B433,'Input - Center points'!$A$2:$F$996,5,0)))*SIN(RADIANS(90-VLOOKUP(C433,'Input - Center points'!$A$2:$F$996,5,0)))*COS(RADIANS(VLOOKUP(B433,'Input - Center points'!$A$2:$F$996,6,0)-VLOOKUP(C433,'Input - Center points'!$A$2:$F$996,6,0))))*6371,0))</f>
        <v>1303</v>
      </c>
      <c r="E433" s="19" t="str">
        <f>if(isna(if(vlookup(A433,'Input - Config'!$A$3:$D$1006,4,0)="Yes","Subsea",if(D433&gt;'Input - Config'!$H$10,"HVDC","HVAC"))),"",if(vlookup(A433,'Input - Config'!$A$3:$D$1006,4,0)="Yes","Subsea",if(D433&gt;'Input - Config'!$H$10,"HVDC","HVAC")))</f>
        <v>HVDC</v>
      </c>
      <c r="F433" s="19">
        <f>iferror((hlookup(E433,'Input - Config'!$H$2:$J$7,2,0)*D433)+(hlookup(E433,'Input - Config'!$H$2:$J$7,3,0)*2),"")</f>
        <v>607362.4</v>
      </c>
      <c r="G433" s="19">
        <f>if(isna(hlookup(E433,'Input - Config'!$H$2:$J$7,6,0)*'Input - Config'!$H$9%*F433+F433),"",hlookup(E433,'Input - Config'!$H$2:$J$7,6,0)*'Input - Config'!$H$9%*F433+F433)</f>
        <v>1457669.76</v>
      </c>
      <c r="H433" s="19">
        <f>if(isna(ROUND((hlookup(E433,'Input - Config'!$H$2:$J$7,4,0)/10000*D433)+(hlookup(E433,'Input - Config'!$H$2:$J$7,5,0)/100),3)),"",ROUND((hlookup(E433,'Input - Config'!$H$2:$J$7,4,0)/10000*D433)+(hlookup(E433,'Input - Config'!$H$2:$J$7,5,0)/100),3))</f>
        <v>0.059</v>
      </c>
    </row>
    <row r="434">
      <c r="A434" s="53" t="str">
        <f>'Input - Config'!A435</f>
        <v>TRNINDEAINDSO</v>
      </c>
      <c r="B434" s="19" t="str">
        <f>if(isna(vlookup(A434,'Input - Config'!$A$3:$C$1006,2,0)),"",vlookup(A434,'Input - Config'!$A$3:$C$1006,2,0))</f>
        <v>INDEA</v>
      </c>
      <c r="C434" s="19" t="str">
        <f>if(isna(vlookup(A434,'Input - Config'!$A$3:$C$1006,3,0)),"",vlookup(A434,'Input - Config'!$A$3:$C$1006,3,0))</f>
        <v>INDSO</v>
      </c>
      <c r="D434" s="42">
        <f>if(isna(ROUND(ACOS(COS(RADIANS(90-VLOOKUP(B434,'Input - Center points'!$A$2:$F$996,5,0)))*COS(RADIANS(90-VLOOKUP(C434,'Input - Center points'!$A$2:$F$996,5,0)))+SIN(RADIANS(90-VLOOKUP(B434,'Input - Center points'!$A$2:$F$996,5,0)))*SIN(RADIANS(90-VLOOKUP(C434,'Input - Center points'!$A$2:$F$996,5,0)))*COS(RADIANS(VLOOKUP(B434,'Input - Center points'!$A$2:$F$996,6,0)-VLOOKUP(C434,'Input - Center points'!$A$2:$F$996,6,0))))*6371,0)),"",ROUND(ACOS(COS(RADIANS(90-VLOOKUP(B434,'Input - Center points'!$A$2:$F$996,5,0)))*COS(RADIANS(90-VLOOKUP(C434,'Input - Center points'!$A$2:$F$996,5,0)))+SIN(RADIANS(90-VLOOKUP(B434,'Input - Center points'!$A$2:$F$996,5,0)))*SIN(RADIANS(90-VLOOKUP(C434,'Input - Center points'!$A$2:$F$996,5,0)))*COS(RADIANS(VLOOKUP(B434,'Input - Center points'!$A$2:$F$996,6,0)-VLOOKUP(C434,'Input - Center points'!$A$2:$F$996,6,0))))*6371,0))</f>
        <v>1560</v>
      </c>
      <c r="E434" s="19" t="str">
        <f>if(isna(if(vlookup(A434,'Input - Config'!$A$3:$D$1006,4,0)="Yes","Subsea",if(D434&gt;'Input - Config'!$H$10,"HVDC","HVAC"))),"",if(vlookup(A434,'Input - Config'!$A$3:$D$1006,4,0)="Yes","Subsea",if(D434&gt;'Input - Config'!$H$10,"HVDC","HVAC")))</f>
        <v>HVDC</v>
      </c>
      <c r="F434" s="19">
        <f>iferror((hlookup(E434,'Input - Config'!$H$2:$J$7,2,0)*D434)+(hlookup(E434,'Input - Config'!$H$2:$J$7,3,0)*2),"")</f>
        <v>668477</v>
      </c>
      <c r="G434" s="19">
        <f>if(isna(hlookup(E434,'Input - Config'!$H$2:$J$7,6,0)*'Input - Config'!$H$9%*F434+F434),"",hlookup(E434,'Input - Config'!$H$2:$J$7,6,0)*'Input - Config'!$H$9%*F434+F434)</f>
        <v>1604344.8</v>
      </c>
      <c r="H434" s="19">
        <f>if(isna(ROUND((hlookup(E434,'Input - Config'!$H$2:$J$7,4,0)/10000*D434)+(hlookup(E434,'Input - Config'!$H$2:$J$7,5,0)/100),3)),"",ROUND((hlookup(E434,'Input - Config'!$H$2:$J$7,4,0)/10000*D434)+(hlookup(E434,'Input - Config'!$H$2:$J$7,5,0)/100),3))</f>
        <v>0.068</v>
      </c>
    </row>
    <row r="435">
      <c r="A435" s="53" t="str">
        <f>'Input - Config'!A436</f>
        <v>TRNINDEAINDWE</v>
      </c>
      <c r="B435" s="19" t="str">
        <f>if(isna(vlookup(A435,'Input - Config'!$A$3:$C$1006,2,0)),"",vlookup(A435,'Input - Config'!$A$3:$C$1006,2,0))</f>
        <v>INDEA</v>
      </c>
      <c r="C435" s="19" t="str">
        <f>if(isna(vlookup(A435,'Input - Config'!$A$3:$C$1006,3,0)),"",vlookup(A435,'Input - Config'!$A$3:$C$1006,3,0))</f>
        <v>INDWE</v>
      </c>
      <c r="D435" s="42">
        <f>if(isna(ROUND(ACOS(COS(RADIANS(90-VLOOKUP(B435,'Input - Center points'!$A$2:$F$996,5,0)))*COS(RADIANS(90-VLOOKUP(C435,'Input - Center points'!$A$2:$F$996,5,0)))+SIN(RADIANS(90-VLOOKUP(B435,'Input - Center points'!$A$2:$F$996,5,0)))*SIN(RADIANS(90-VLOOKUP(C435,'Input - Center points'!$A$2:$F$996,5,0)))*COS(RADIANS(VLOOKUP(B435,'Input - Center points'!$A$2:$F$996,6,0)-VLOOKUP(C435,'Input - Center points'!$A$2:$F$996,6,0))))*6371,0)),"",ROUND(ACOS(COS(RADIANS(90-VLOOKUP(B435,'Input - Center points'!$A$2:$F$996,5,0)))*COS(RADIANS(90-VLOOKUP(C435,'Input - Center points'!$A$2:$F$996,5,0)))+SIN(RADIANS(90-VLOOKUP(B435,'Input - Center points'!$A$2:$F$996,5,0)))*SIN(RADIANS(90-VLOOKUP(C435,'Input - Center points'!$A$2:$F$996,5,0)))*COS(RADIANS(VLOOKUP(B435,'Input - Center points'!$A$2:$F$996,6,0)-VLOOKUP(C435,'Input - Center points'!$A$2:$F$996,6,0))))*6371,0))</f>
        <v>1655</v>
      </c>
      <c r="E435" s="19" t="str">
        <f>if(isna(if(vlookup(A435,'Input - Config'!$A$3:$D$1006,4,0)="Yes","Subsea",if(D435&gt;'Input - Config'!$H$10,"HVDC","HVAC"))),"",if(vlookup(A435,'Input - Config'!$A$3:$D$1006,4,0)="Yes","Subsea",if(D435&gt;'Input - Config'!$H$10,"HVDC","HVAC")))</f>
        <v>HVDC</v>
      </c>
      <c r="F435" s="19">
        <f>iferror((hlookup(E435,'Input - Config'!$H$2:$J$7,2,0)*D435)+(hlookup(E435,'Input - Config'!$H$2:$J$7,3,0)*2),"")</f>
        <v>691068</v>
      </c>
      <c r="G435" s="19">
        <f>if(isna(hlookup(E435,'Input - Config'!$H$2:$J$7,6,0)*'Input - Config'!$H$9%*F435+F435),"",hlookup(E435,'Input - Config'!$H$2:$J$7,6,0)*'Input - Config'!$H$9%*F435+F435)</f>
        <v>1658563.2</v>
      </c>
      <c r="H435" s="19">
        <f>if(isna(ROUND((hlookup(E435,'Input - Config'!$H$2:$J$7,4,0)/10000*D435)+(hlookup(E435,'Input - Config'!$H$2:$J$7,5,0)/100),3)),"",ROUND((hlookup(E435,'Input - Config'!$H$2:$J$7,4,0)/10000*D435)+(hlookup(E435,'Input - Config'!$H$2:$J$7,5,0)/100),3))</f>
        <v>0.071</v>
      </c>
    </row>
    <row r="436">
      <c r="A436" s="53" t="str">
        <f>'Input - Config'!A437</f>
        <v>TRNINDEANPLXX</v>
      </c>
      <c r="B436" s="19" t="str">
        <f>if(isna(vlookup(A436,'Input - Config'!$A$3:$C$1006,2,0)),"",vlookup(A436,'Input - Config'!$A$3:$C$1006,2,0))</f>
        <v>INDEA</v>
      </c>
      <c r="C436" s="19" t="str">
        <f>if(isna(vlookup(A436,'Input - Config'!$A$3:$C$1006,3,0)),"",vlookup(A436,'Input - Config'!$A$3:$C$1006,3,0))</f>
        <v>NPL</v>
      </c>
      <c r="D436" s="42">
        <f>if(isna(ROUND(ACOS(COS(RADIANS(90-VLOOKUP(B436,'Input - Center points'!$A$2:$F$996,5,0)))*COS(RADIANS(90-VLOOKUP(C436,'Input - Center points'!$A$2:$F$996,5,0)))+SIN(RADIANS(90-VLOOKUP(B436,'Input - Center points'!$A$2:$F$996,5,0)))*SIN(RADIANS(90-VLOOKUP(C436,'Input - Center points'!$A$2:$F$996,5,0)))*COS(RADIANS(VLOOKUP(B436,'Input - Center points'!$A$2:$F$996,6,0)-VLOOKUP(C436,'Input - Center points'!$A$2:$F$996,6,0))))*6371,0)),"",ROUND(ACOS(COS(RADIANS(90-VLOOKUP(B436,'Input - Center points'!$A$2:$F$996,5,0)))*COS(RADIANS(90-VLOOKUP(C436,'Input - Center points'!$A$2:$F$996,5,0)))+SIN(RADIANS(90-VLOOKUP(B436,'Input - Center points'!$A$2:$F$996,5,0)))*SIN(RADIANS(90-VLOOKUP(C436,'Input - Center points'!$A$2:$F$996,5,0)))*COS(RADIANS(VLOOKUP(B436,'Input - Center points'!$A$2:$F$996,6,0)-VLOOKUP(C436,'Input - Center points'!$A$2:$F$996,6,0))))*6371,0))</f>
        <v>649</v>
      </c>
      <c r="E436" s="19" t="str">
        <f>if(isna(if(vlookup(A436,'Input - Config'!$A$3:$D$1006,4,0)="Yes","Subsea",if(D436&gt;'Input - Config'!$H$10,"HVDC","HVAC"))),"",if(vlookup(A436,'Input - Config'!$A$3:$D$1006,4,0)="Yes","Subsea",if(D436&gt;'Input - Config'!$H$10,"HVDC","HVAC")))</f>
        <v>HVDC</v>
      </c>
      <c r="F436" s="19">
        <f>iferror((hlookup(E436,'Input - Config'!$H$2:$J$7,2,0)*D436)+(hlookup(E436,'Input - Config'!$H$2:$J$7,3,0)*2),"")</f>
        <v>451841.2</v>
      </c>
      <c r="G436" s="19">
        <f>if(isna(hlookup(E436,'Input - Config'!$H$2:$J$7,6,0)*'Input - Config'!$H$9%*F436+F436),"",hlookup(E436,'Input - Config'!$H$2:$J$7,6,0)*'Input - Config'!$H$9%*F436+F436)</f>
        <v>1084418.88</v>
      </c>
      <c r="H436" s="19">
        <f>if(isna(ROUND((hlookup(E436,'Input - Config'!$H$2:$J$7,4,0)/10000*D436)+(hlookup(E436,'Input - Config'!$H$2:$J$7,5,0)/100),3)),"",ROUND((hlookup(E436,'Input - Config'!$H$2:$J$7,4,0)/10000*D436)+(hlookup(E436,'Input - Config'!$H$2:$J$7,5,0)/100),3))</f>
        <v>0.036</v>
      </c>
    </row>
    <row r="437">
      <c r="A437" s="53" t="str">
        <f>'Input - Config'!A438</f>
        <v>TRNINDNEMMRXX</v>
      </c>
      <c r="B437" s="19" t="str">
        <f>if(isna(vlookup(A437,'Input - Config'!$A$3:$C$1006,2,0)),"",vlookup(A437,'Input - Config'!$A$3:$C$1006,2,0))</f>
        <v>INDNE</v>
      </c>
      <c r="C437" s="19" t="str">
        <f>if(isna(vlookup(A437,'Input - Config'!$A$3:$C$1006,3,0)),"",vlookup(A437,'Input - Config'!$A$3:$C$1006,3,0))</f>
        <v>MMR</v>
      </c>
      <c r="D437" s="42">
        <f>if(isna(ROUND(ACOS(COS(RADIANS(90-VLOOKUP(B437,'Input - Center points'!$A$2:$F$996,5,0)))*COS(RADIANS(90-VLOOKUP(C437,'Input - Center points'!$A$2:$F$996,5,0)))+SIN(RADIANS(90-VLOOKUP(B437,'Input - Center points'!$A$2:$F$996,5,0)))*SIN(RADIANS(90-VLOOKUP(C437,'Input - Center points'!$A$2:$F$996,5,0)))*COS(RADIANS(VLOOKUP(B437,'Input - Center points'!$A$2:$F$996,6,0)-VLOOKUP(C437,'Input - Center points'!$A$2:$F$996,6,0))))*6371,0)),"",ROUND(ACOS(COS(RADIANS(90-VLOOKUP(B437,'Input - Center points'!$A$2:$F$996,5,0)))*COS(RADIANS(90-VLOOKUP(C437,'Input - Center points'!$A$2:$F$996,5,0)))+SIN(RADIANS(90-VLOOKUP(B437,'Input - Center points'!$A$2:$F$996,5,0)))*SIN(RADIANS(90-VLOOKUP(C437,'Input - Center points'!$A$2:$F$996,5,0)))*COS(RADIANS(VLOOKUP(B437,'Input - Center points'!$A$2:$F$996,6,0)-VLOOKUP(C437,'Input - Center points'!$A$2:$F$996,6,0))))*6371,0))</f>
        <v>1138</v>
      </c>
      <c r="E437" s="19" t="str">
        <f>if(isna(if(vlookup(A437,'Input - Config'!$A$3:$D$1006,4,0)="Yes","Subsea",if(D437&gt;'Input - Config'!$H$10,"HVDC","HVAC"))),"",if(vlookup(A437,'Input - Config'!$A$3:$D$1006,4,0)="Yes","Subsea",if(D437&gt;'Input - Config'!$H$10,"HVDC","HVAC")))</f>
        <v>HVDC</v>
      </c>
      <c r="F437" s="19">
        <f>iferror((hlookup(E437,'Input - Config'!$H$2:$J$7,2,0)*D437)+(hlookup(E437,'Input - Config'!$H$2:$J$7,3,0)*2),"")</f>
        <v>568125.4</v>
      </c>
      <c r="G437" s="19">
        <f>if(isna(hlookup(E437,'Input - Config'!$H$2:$J$7,6,0)*'Input - Config'!$H$9%*F437+F437),"",hlookup(E437,'Input - Config'!$H$2:$J$7,6,0)*'Input - Config'!$H$9%*F437+F437)</f>
        <v>1363500.96</v>
      </c>
      <c r="H437" s="19">
        <f>if(isna(ROUND((hlookup(E437,'Input - Config'!$H$2:$J$7,4,0)/10000*D437)+(hlookup(E437,'Input - Config'!$H$2:$J$7,5,0)/100),3)),"",ROUND((hlookup(E437,'Input - Config'!$H$2:$J$7,4,0)/10000*D437)+(hlookup(E437,'Input - Config'!$H$2:$J$7,5,0)/100),3))</f>
        <v>0.053</v>
      </c>
    </row>
    <row r="438">
      <c r="A438" s="53" t="str">
        <f>'Input - Config'!A439</f>
        <v>TRNINDNEINDNO</v>
      </c>
      <c r="B438" s="19" t="str">
        <f>if(isna(vlookup(A438,'Input - Config'!$A$3:$C$1006,2,0)),"",vlookup(A438,'Input - Config'!$A$3:$C$1006,2,0))</f>
        <v>INDNE</v>
      </c>
      <c r="C438" s="19" t="str">
        <f>if(isna(vlookup(A438,'Input - Config'!$A$3:$C$1006,3,0)),"",vlookup(A438,'Input - Config'!$A$3:$C$1006,3,0))</f>
        <v>INDNO</v>
      </c>
      <c r="D438" s="42">
        <f>if(isna(ROUND(ACOS(COS(RADIANS(90-VLOOKUP(B438,'Input - Center points'!$A$2:$F$996,5,0)))*COS(RADIANS(90-VLOOKUP(C438,'Input - Center points'!$A$2:$F$996,5,0)))+SIN(RADIANS(90-VLOOKUP(B438,'Input - Center points'!$A$2:$F$996,5,0)))*SIN(RADIANS(90-VLOOKUP(C438,'Input - Center points'!$A$2:$F$996,5,0)))*COS(RADIANS(VLOOKUP(B438,'Input - Center points'!$A$2:$F$996,6,0)-VLOOKUP(C438,'Input - Center points'!$A$2:$F$996,6,0))))*6371,0)),"",ROUND(ACOS(COS(RADIANS(90-VLOOKUP(B438,'Input - Center points'!$A$2:$F$996,5,0)))*COS(RADIANS(90-VLOOKUP(C438,'Input - Center points'!$A$2:$F$996,5,0)))+SIN(RADIANS(90-VLOOKUP(B438,'Input - Center points'!$A$2:$F$996,5,0)))*SIN(RADIANS(90-VLOOKUP(C438,'Input - Center points'!$A$2:$F$996,5,0)))*COS(RADIANS(VLOOKUP(B438,'Input - Center points'!$A$2:$F$996,6,0)-VLOOKUP(C438,'Input - Center points'!$A$2:$F$996,6,0))))*6371,0))</f>
        <v>1458</v>
      </c>
      <c r="E438" s="19" t="str">
        <f>if(isna(if(vlookup(A438,'Input - Config'!$A$3:$D$1006,4,0)="Yes","Subsea",if(D438&gt;'Input - Config'!$H$10,"HVDC","HVAC"))),"",if(vlookup(A438,'Input - Config'!$A$3:$D$1006,4,0)="Yes","Subsea",if(D438&gt;'Input - Config'!$H$10,"HVDC","HVAC")))</f>
        <v>HVDC</v>
      </c>
      <c r="F438" s="19">
        <f>iferror((hlookup(E438,'Input - Config'!$H$2:$J$7,2,0)*D438)+(hlookup(E438,'Input - Config'!$H$2:$J$7,3,0)*2),"")</f>
        <v>644221.4</v>
      </c>
      <c r="G438" s="19">
        <f>if(isna(hlookup(E438,'Input - Config'!$H$2:$J$7,6,0)*'Input - Config'!$H$9%*F438+F438),"",hlookup(E438,'Input - Config'!$H$2:$J$7,6,0)*'Input - Config'!$H$9%*F438+F438)</f>
        <v>1546131.36</v>
      </c>
      <c r="H438" s="19">
        <f>if(isna(ROUND((hlookup(E438,'Input - Config'!$H$2:$J$7,4,0)/10000*D438)+(hlookup(E438,'Input - Config'!$H$2:$J$7,5,0)/100),3)),"",ROUND((hlookup(E438,'Input - Config'!$H$2:$J$7,4,0)/10000*D438)+(hlookup(E438,'Input - Config'!$H$2:$J$7,5,0)/100),3))</f>
        <v>0.064</v>
      </c>
    </row>
    <row r="439">
      <c r="A439" s="53" t="str">
        <f>'Input - Config'!A440</f>
        <v>TRNINDNOINDWE</v>
      </c>
      <c r="B439" s="19" t="str">
        <f>if(isna(vlookup(A439,'Input - Config'!$A$3:$C$1006,2,0)),"",vlookup(A439,'Input - Config'!$A$3:$C$1006,2,0))</f>
        <v>INDNO</v>
      </c>
      <c r="C439" s="19" t="str">
        <f>if(isna(vlookup(A439,'Input - Config'!$A$3:$C$1006,3,0)),"",vlookup(A439,'Input - Config'!$A$3:$C$1006,3,0))</f>
        <v>INDWE</v>
      </c>
      <c r="D439" s="42">
        <f>if(isna(ROUND(ACOS(COS(RADIANS(90-VLOOKUP(B439,'Input - Center points'!$A$2:$F$996,5,0)))*COS(RADIANS(90-VLOOKUP(C439,'Input - Center points'!$A$2:$F$996,5,0)))+SIN(RADIANS(90-VLOOKUP(B439,'Input - Center points'!$A$2:$F$996,5,0)))*SIN(RADIANS(90-VLOOKUP(C439,'Input - Center points'!$A$2:$F$996,5,0)))*COS(RADIANS(VLOOKUP(B439,'Input - Center points'!$A$2:$F$996,6,0)-VLOOKUP(C439,'Input - Center points'!$A$2:$F$996,6,0))))*6371,0)),"",ROUND(ACOS(COS(RADIANS(90-VLOOKUP(B439,'Input - Center points'!$A$2:$F$996,5,0)))*COS(RADIANS(90-VLOOKUP(C439,'Input - Center points'!$A$2:$F$996,5,0)))+SIN(RADIANS(90-VLOOKUP(B439,'Input - Center points'!$A$2:$F$996,5,0)))*SIN(RADIANS(90-VLOOKUP(C439,'Input - Center points'!$A$2:$F$996,5,0)))*COS(RADIANS(VLOOKUP(B439,'Input - Center points'!$A$2:$F$996,6,0)-VLOOKUP(C439,'Input - Center points'!$A$2:$F$996,6,0))))*6371,0))</f>
        <v>1149</v>
      </c>
      <c r="E439" s="19" t="str">
        <f>if(isna(if(vlookup(A439,'Input - Config'!$A$3:$D$1006,4,0)="Yes","Subsea",if(D439&gt;'Input - Config'!$H$10,"HVDC","HVAC"))),"",if(vlookup(A439,'Input - Config'!$A$3:$D$1006,4,0)="Yes","Subsea",if(D439&gt;'Input - Config'!$H$10,"HVDC","HVAC")))</f>
        <v>HVDC</v>
      </c>
      <c r="F439" s="19">
        <f>iferror((hlookup(E439,'Input - Config'!$H$2:$J$7,2,0)*D439)+(hlookup(E439,'Input - Config'!$H$2:$J$7,3,0)*2),"")</f>
        <v>570741.2</v>
      </c>
      <c r="G439" s="19">
        <f>if(isna(hlookup(E439,'Input - Config'!$H$2:$J$7,6,0)*'Input - Config'!$H$9%*F439+F439),"",hlookup(E439,'Input - Config'!$H$2:$J$7,6,0)*'Input - Config'!$H$9%*F439+F439)</f>
        <v>1369778.88</v>
      </c>
      <c r="H439" s="19">
        <f>if(isna(ROUND((hlookup(E439,'Input - Config'!$H$2:$J$7,4,0)/10000*D439)+(hlookup(E439,'Input - Config'!$H$2:$J$7,5,0)/100),3)),"",ROUND((hlookup(E439,'Input - Config'!$H$2:$J$7,4,0)/10000*D439)+(hlookup(E439,'Input - Config'!$H$2:$J$7,5,0)/100),3))</f>
        <v>0.053</v>
      </c>
    </row>
    <row r="440">
      <c r="A440" s="53" t="str">
        <f>'Input - Config'!A441</f>
        <v>TRNINDNONPLXX</v>
      </c>
      <c r="B440" s="19" t="str">
        <f>if(isna(vlookup(A440,'Input - Config'!$A$3:$C$1006,2,0)),"",vlookup(A440,'Input - Config'!$A$3:$C$1006,2,0))</f>
        <v>INDNO</v>
      </c>
      <c r="C440" s="19" t="str">
        <f>if(isna(vlookup(A440,'Input - Config'!$A$3:$C$1006,3,0)),"",vlookup(A440,'Input - Config'!$A$3:$C$1006,3,0))</f>
        <v>NPL</v>
      </c>
      <c r="D440" s="42">
        <f>if(isna(ROUND(ACOS(COS(RADIANS(90-VLOOKUP(B440,'Input - Center points'!$A$2:$F$996,5,0)))*COS(RADIANS(90-VLOOKUP(C440,'Input - Center points'!$A$2:$F$996,5,0)))+SIN(RADIANS(90-VLOOKUP(B440,'Input - Center points'!$A$2:$F$996,5,0)))*SIN(RADIANS(90-VLOOKUP(C440,'Input - Center points'!$A$2:$F$996,5,0)))*COS(RADIANS(VLOOKUP(B440,'Input - Center points'!$A$2:$F$996,6,0)-VLOOKUP(C440,'Input - Center points'!$A$2:$F$996,6,0))))*6371,0)),"",ROUND(ACOS(COS(RADIANS(90-VLOOKUP(B440,'Input - Center points'!$A$2:$F$996,5,0)))*COS(RADIANS(90-VLOOKUP(C440,'Input - Center points'!$A$2:$F$996,5,0)))+SIN(RADIANS(90-VLOOKUP(B440,'Input - Center points'!$A$2:$F$996,5,0)))*SIN(RADIANS(90-VLOOKUP(C440,'Input - Center points'!$A$2:$F$996,5,0)))*COS(RADIANS(VLOOKUP(B440,'Input - Center points'!$A$2:$F$996,6,0)-VLOOKUP(C440,'Input - Center points'!$A$2:$F$996,6,0))))*6371,0))</f>
        <v>799</v>
      </c>
      <c r="E440" s="19" t="str">
        <f>if(isna(if(vlookup(A440,'Input - Config'!$A$3:$D$1006,4,0)="Yes","Subsea",if(D440&gt;'Input - Config'!$H$10,"HVDC","HVAC"))),"",if(vlookup(A440,'Input - Config'!$A$3:$D$1006,4,0)="Yes","Subsea",if(D440&gt;'Input - Config'!$H$10,"HVDC","HVAC")))</f>
        <v>HVDC</v>
      </c>
      <c r="F440" s="19">
        <f>iferror((hlookup(E440,'Input - Config'!$H$2:$J$7,2,0)*D440)+(hlookup(E440,'Input - Config'!$H$2:$J$7,3,0)*2),"")</f>
        <v>487511.2</v>
      </c>
      <c r="G440" s="19">
        <f>if(isna(hlookup(E440,'Input - Config'!$H$2:$J$7,6,0)*'Input - Config'!$H$9%*F440+F440),"",hlookup(E440,'Input - Config'!$H$2:$J$7,6,0)*'Input - Config'!$H$9%*F440+F440)</f>
        <v>1170026.88</v>
      </c>
      <c r="H440" s="19">
        <f>if(isna(ROUND((hlookup(E440,'Input - Config'!$H$2:$J$7,4,0)/10000*D440)+(hlookup(E440,'Input - Config'!$H$2:$J$7,5,0)/100),3)),"",ROUND((hlookup(E440,'Input - Config'!$H$2:$J$7,4,0)/10000*D440)+(hlookup(E440,'Input - Config'!$H$2:$J$7,5,0)/100),3))</f>
        <v>0.041</v>
      </c>
    </row>
    <row r="441">
      <c r="A441" s="53" t="str">
        <f>'Input - Config'!A442</f>
        <v>TRNINDNOPAKXX</v>
      </c>
      <c r="B441" s="19" t="str">
        <f>if(isna(vlookup(A441,'Input - Config'!$A$3:$C$1006,2,0)),"",vlookup(A441,'Input - Config'!$A$3:$C$1006,2,0))</f>
        <v>INDNO</v>
      </c>
      <c r="C441" s="19" t="str">
        <f>if(isna(vlookup(A441,'Input - Config'!$A$3:$C$1006,3,0)),"",vlookup(A441,'Input - Config'!$A$3:$C$1006,3,0))</f>
        <v>PAK</v>
      </c>
      <c r="D441" s="42">
        <f>if(isna(ROUND(ACOS(COS(RADIANS(90-VLOOKUP(B441,'Input - Center points'!$A$2:$F$996,5,0)))*COS(RADIANS(90-VLOOKUP(C441,'Input - Center points'!$A$2:$F$996,5,0)))+SIN(RADIANS(90-VLOOKUP(B441,'Input - Center points'!$A$2:$F$996,5,0)))*SIN(RADIANS(90-VLOOKUP(C441,'Input - Center points'!$A$2:$F$996,5,0)))*COS(RADIANS(VLOOKUP(B441,'Input - Center points'!$A$2:$F$996,6,0)-VLOOKUP(C441,'Input - Center points'!$A$2:$F$996,6,0))))*6371,0)),"",ROUND(ACOS(COS(RADIANS(90-VLOOKUP(B441,'Input - Center points'!$A$2:$F$996,5,0)))*COS(RADIANS(90-VLOOKUP(C441,'Input - Center points'!$A$2:$F$996,5,0)))+SIN(RADIANS(90-VLOOKUP(B441,'Input - Center points'!$A$2:$F$996,5,0)))*SIN(RADIANS(90-VLOOKUP(C441,'Input - Center points'!$A$2:$F$996,5,0)))*COS(RADIANS(VLOOKUP(B441,'Input - Center points'!$A$2:$F$996,6,0)-VLOOKUP(C441,'Input - Center points'!$A$2:$F$996,6,0))))*6371,0))</f>
        <v>1097</v>
      </c>
      <c r="E441" s="19" t="str">
        <f>if(isna(if(vlookup(A441,'Input - Config'!$A$3:$D$1006,4,0)="Yes","Subsea",if(D441&gt;'Input - Config'!$H$10,"HVDC","HVAC"))),"",if(vlookup(A441,'Input - Config'!$A$3:$D$1006,4,0)="Yes","Subsea",if(D441&gt;'Input - Config'!$H$10,"HVDC","HVAC")))</f>
        <v>HVDC</v>
      </c>
      <c r="F441" s="19">
        <f>iferror((hlookup(E441,'Input - Config'!$H$2:$J$7,2,0)*D441)+(hlookup(E441,'Input - Config'!$H$2:$J$7,3,0)*2),"")</f>
        <v>558375.6</v>
      </c>
      <c r="G441" s="19">
        <f>if(isna(hlookup(E441,'Input - Config'!$H$2:$J$7,6,0)*'Input - Config'!$H$9%*F441+F441),"",hlookup(E441,'Input - Config'!$H$2:$J$7,6,0)*'Input - Config'!$H$9%*F441+F441)</f>
        <v>1340101.44</v>
      </c>
      <c r="H441" s="19">
        <f>if(isna(ROUND((hlookup(E441,'Input - Config'!$H$2:$J$7,4,0)/10000*D441)+(hlookup(E441,'Input - Config'!$H$2:$J$7,5,0)/100),3)),"",ROUND((hlookup(E441,'Input - Config'!$H$2:$J$7,4,0)/10000*D441)+(hlookup(E441,'Input - Config'!$H$2:$J$7,5,0)/100),3))</f>
        <v>0.051</v>
      </c>
    </row>
    <row r="442">
      <c r="A442" s="53" t="str">
        <f>'Input - Config'!A443</f>
        <v>TRNINDSOINDWE</v>
      </c>
      <c r="B442" s="19" t="str">
        <f>if(isna(vlookup(A442,'Input - Config'!$A$3:$C$1006,2,0)),"",vlookup(A442,'Input - Config'!$A$3:$C$1006,2,0))</f>
        <v>INDSO</v>
      </c>
      <c r="C442" s="19" t="str">
        <f>if(isna(vlookup(A442,'Input - Config'!$A$3:$C$1006,3,0)),"",vlookup(A442,'Input - Config'!$A$3:$C$1006,3,0))</f>
        <v>INDWE</v>
      </c>
      <c r="D442" s="42">
        <f>if(isna(ROUND(ACOS(COS(RADIANS(90-VLOOKUP(B442,'Input - Center points'!$A$2:$F$996,5,0)))*COS(RADIANS(90-VLOOKUP(C442,'Input - Center points'!$A$2:$F$996,5,0)))+SIN(RADIANS(90-VLOOKUP(B442,'Input - Center points'!$A$2:$F$996,5,0)))*SIN(RADIANS(90-VLOOKUP(C442,'Input - Center points'!$A$2:$F$996,5,0)))*COS(RADIANS(VLOOKUP(B442,'Input - Center points'!$A$2:$F$996,6,0)-VLOOKUP(C442,'Input - Center points'!$A$2:$F$996,6,0))))*6371,0)),"",ROUND(ACOS(COS(RADIANS(90-VLOOKUP(B442,'Input - Center points'!$A$2:$F$996,5,0)))*COS(RADIANS(90-VLOOKUP(C442,'Input - Center points'!$A$2:$F$996,5,0)))+SIN(RADIANS(90-VLOOKUP(B442,'Input - Center points'!$A$2:$F$996,5,0)))*SIN(RADIANS(90-VLOOKUP(C442,'Input - Center points'!$A$2:$F$996,5,0)))*COS(RADIANS(VLOOKUP(B442,'Input - Center points'!$A$2:$F$996,6,0)-VLOOKUP(C442,'Input - Center points'!$A$2:$F$996,6,0))))*6371,0))</f>
        <v>844</v>
      </c>
      <c r="E442" s="19" t="str">
        <f>if(isna(if(vlookup(A442,'Input - Config'!$A$3:$D$1006,4,0)="Yes","Subsea",if(D442&gt;'Input - Config'!$H$10,"HVDC","HVAC"))),"",if(vlookup(A442,'Input - Config'!$A$3:$D$1006,4,0)="Yes","Subsea",if(D442&gt;'Input - Config'!$H$10,"HVDC","HVAC")))</f>
        <v>HVDC</v>
      </c>
      <c r="F442" s="19">
        <f>iferror((hlookup(E442,'Input - Config'!$H$2:$J$7,2,0)*D442)+(hlookup(E442,'Input - Config'!$H$2:$J$7,3,0)*2),"")</f>
        <v>498212.2</v>
      </c>
      <c r="G442" s="19">
        <f>if(isna(hlookup(E442,'Input - Config'!$H$2:$J$7,6,0)*'Input - Config'!$H$9%*F442+F442),"",hlookup(E442,'Input - Config'!$H$2:$J$7,6,0)*'Input - Config'!$H$9%*F442+F442)</f>
        <v>1195709.28</v>
      </c>
      <c r="H442" s="19">
        <f>if(isna(ROUND((hlookup(E442,'Input - Config'!$H$2:$J$7,4,0)/10000*D442)+(hlookup(E442,'Input - Config'!$H$2:$J$7,5,0)/100),3)),"",ROUND((hlookup(E442,'Input - Config'!$H$2:$J$7,4,0)/10000*D442)+(hlookup(E442,'Input - Config'!$H$2:$J$7,5,0)/100),3))</f>
        <v>0.043</v>
      </c>
    </row>
    <row r="443">
      <c r="A443" s="53" t="str">
        <f>'Input - Config'!A444</f>
        <v>TRNINDSOLKAXX</v>
      </c>
      <c r="B443" s="19" t="str">
        <f>if(isna(vlookup(A443,'Input - Config'!$A$3:$C$1006,2,0)),"",vlookup(A443,'Input - Config'!$A$3:$C$1006,2,0))</f>
        <v>INDSO</v>
      </c>
      <c r="C443" s="19" t="str">
        <f>if(isna(vlookup(A443,'Input - Config'!$A$3:$C$1006,3,0)),"",vlookup(A443,'Input - Config'!$A$3:$C$1006,3,0))</f>
        <v>LKA</v>
      </c>
      <c r="D443" s="42">
        <f>if(isna(ROUND(ACOS(COS(RADIANS(90-VLOOKUP(B443,'Input - Center points'!$A$2:$F$996,5,0)))*COS(RADIANS(90-VLOOKUP(C443,'Input - Center points'!$A$2:$F$996,5,0)))+SIN(RADIANS(90-VLOOKUP(B443,'Input - Center points'!$A$2:$F$996,5,0)))*SIN(RADIANS(90-VLOOKUP(C443,'Input - Center points'!$A$2:$F$996,5,0)))*COS(RADIANS(VLOOKUP(B443,'Input - Center points'!$A$2:$F$996,6,0)-VLOOKUP(C443,'Input - Center points'!$A$2:$F$996,6,0))))*6371,0)),"",ROUND(ACOS(COS(RADIANS(90-VLOOKUP(B443,'Input - Center points'!$A$2:$F$996,5,0)))*COS(RADIANS(90-VLOOKUP(C443,'Input - Center points'!$A$2:$F$996,5,0)))+SIN(RADIANS(90-VLOOKUP(B443,'Input - Center points'!$A$2:$F$996,5,0)))*SIN(RADIANS(90-VLOOKUP(C443,'Input - Center points'!$A$2:$F$996,5,0)))*COS(RADIANS(VLOOKUP(B443,'Input - Center points'!$A$2:$F$996,6,0)-VLOOKUP(C443,'Input - Center points'!$A$2:$F$996,6,0))))*6371,0))</f>
        <v>716</v>
      </c>
      <c r="E443" s="19" t="str">
        <f>if(isna(if(vlookup(A443,'Input - Config'!$A$3:$D$1006,4,0)="Yes","Subsea",if(D443&gt;'Input - Config'!$H$10,"HVDC","HVAC"))),"",if(vlookup(A443,'Input - Config'!$A$3:$D$1006,4,0)="Yes","Subsea",if(D443&gt;'Input - Config'!$H$10,"HVDC","HVAC")))</f>
        <v>Subsea</v>
      </c>
      <c r="F443" s="19">
        <f>iferror((hlookup(E443,'Input - Config'!$H$2:$J$7,2,0)*D443)+(hlookup(E443,'Input - Config'!$H$2:$J$7,3,0)*2),"")</f>
        <v>508800.6</v>
      </c>
      <c r="G443" s="19">
        <f>if(isna(hlookup(E443,'Input - Config'!$H$2:$J$7,6,0)*'Input - Config'!$H$9%*F443+F443),"",hlookup(E443,'Input - Config'!$H$2:$J$7,6,0)*'Input - Config'!$H$9%*F443+F443)</f>
        <v>1221121.44</v>
      </c>
      <c r="H443" s="19">
        <f>if(isna(ROUND((hlookup(E443,'Input - Config'!$H$2:$J$7,4,0)/10000*D443)+(hlookup(E443,'Input - Config'!$H$2:$J$7,5,0)/100),3)),"",ROUND((hlookup(E443,'Input - Config'!$H$2:$J$7,4,0)/10000*D443)+(hlookup(E443,'Input - Config'!$H$2:$J$7,5,0)/100),3))</f>
        <v>0.038</v>
      </c>
    </row>
    <row r="444">
      <c r="A444" s="53" t="str">
        <f>'Input - Config'!A445</f>
        <v>TRNINDWEOMNXX</v>
      </c>
      <c r="B444" s="19" t="str">
        <f>if(isna(vlookup(A444,'Input - Config'!$A$3:$C$1006,2,0)),"",vlookup(A444,'Input - Config'!$A$3:$C$1006,2,0))</f>
        <v>INDWE</v>
      </c>
      <c r="C444" s="19" t="str">
        <f>if(isna(vlookup(A444,'Input - Config'!$A$3:$C$1006,3,0)),"",vlookup(A444,'Input - Config'!$A$3:$C$1006,3,0))</f>
        <v>OMN</v>
      </c>
      <c r="D444" s="42">
        <f>if(isna(ROUND(ACOS(COS(RADIANS(90-VLOOKUP(B444,'Input - Center points'!$A$2:$F$996,5,0)))*COS(RADIANS(90-VLOOKUP(C444,'Input - Center points'!$A$2:$F$996,5,0)))+SIN(RADIANS(90-VLOOKUP(B444,'Input - Center points'!$A$2:$F$996,5,0)))*SIN(RADIANS(90-VLOOKUP(C444,'Input - Center points'!$A$2:$F$996,5,0)))*COS(RADIANS(VLOOKUP(B444,'Input - Center points'!$A$2:$F$996,6,0)-VLOOKUP(C444,'Input - Center points'!$A$2:$F$996,6,0))))*6371,0)),"",ROUND(ACOS(COS(RADIANS(90-VLOOKUP(B444,'Input - Center points'!$A$2:$F$996,5,0)))*COS(RADIANS(90-VLOOKUP(C444,'Input - Center points'!$A$2:$F$996,5,0)))+SIN(RADIANS(90-VLOOKUP(B444,'Input - Center points'!$A$2:$F$996,5,0)))*SIN(RADIANS(90-VLOOKUP(C444,'Input - Center points'!$A$2:$F$996,5,0)))*COS(RADIANS(VLOOKUP(B444,'Input - Center points'!$A$2:$F$996,6,0)-VLOOKUP(C444,'Input - Center points'!$A$2:$F$996,6,0))))*6371,0))</f>
        <v>1562</v>
      </c>
      <c r="E444" s="19" t="str">
        <f>if(isna(if(vlookup(A444,'Input - Config'!$A$3:$D$1006,4,0)="Yes","Subsea",if(D444&gt;'Input - Config'!$H$10,"HVDC","HVAC"))),"",if(vlookup(A444,'Input - Config'!$A$3:$D$1006,4,0)="Yes","Subsea",if(D444&gt;'Input - Config'!$H$10,"HVDC","HVAC")))</f>
        <v>Subsea</v>
      </c>
      <c r="F444" s="19">
        <f>iferror((hlookup(E444,'Input - Config'!$H$2:$J$7,2,0)*D444)+(hlookup(E444,'Input - Config'!$H$2:$J$7,3,0)*2),"")</f>
        <v>758455.2</v>
      </c>
      <c r="G444" s="19">
        <f>if(isna(hlookup(E444,'Input - Config'!$H$2:$J$7,6,0)*'Input - Config'!$H$9%*F444+F444),"",hlookup(E444,'Input - Config'!$H$2:$J$7,6,0)*'Input - Config'!$H$9%*F444+F444)</f>
        <v>1820292.48</v>
      </c>
      <c r="H444" s="19">
        <f>if(isna(ROUND((hlookup(E444,'Input - Config'!$H$2:$J$7,4,0)/10000*D444)+(hlookup(E444,'Input - Config'!$H$2:$J$7,5,0)/100),3)),"",ROUND((hlookup(E444,'Input - Config'!$H$2:$J$7,4,0)/10000*D444)+(hlookup(E444,'Input - Config'!$H$2:$J$7,5,0)/100),3))</f>
        <v>0.068</v>
      </c>
    </row>
    <row r="445">
      <c r="A445" s="53" t="str">
        <f>'Input - Config'!A446</f>
        <v>TRNINDWEPAKXX</v>
      </c>
      <c r="B445" s="19" t="str">
        <f>if(isna(vlookup(A445,'Input - Config'!$A$3:$C$1006,2,0)),"",vlookup(A445,'Input - Config'!$A$3:$C$1006,2,0))</f>
        <v>INDWE</v>
      </c>
      <c r="C445" s="19" t="str">
        <f>if(isna(vlookup(A445,'Input - Config'!$A$3:$C$1006,3,0)),"",vlookup(A445,'Input - Config'!$A$3:$C$1006,3,0))</f>
        <v>PAK</v>
      </c>
      <c r="D445" s="42">
        <f>if(isna(ROUND(ACOS(COS(RADIANS(90-VLOOKUP(B445,'Input - Center points'!$A$2:$F$996,5,0)))*COS(RADIANS(90-VLOOKUP(C445,'Input - Center points'!$A$2:$F$996,5,0)))+SIN(RADIANS(90-VLOOKUP(B445,'Input - Center points'!$A$2:$F$996,5,0)))*SIN(RADIANS(90-VLOOKUP(C445,'Input - Center points'!$A$2:$F$996,5,0)))*COS(RADIANS(VLOOKUP(B445,'Input - Center points'!$A$2:$F$996,6,0)-VLOOKUP(C445,'Input - Center points'!$A$2:$F$996,6,0))))*6371,0)),"",ROUND(ACOS(COS(RADIANS(90-VLOOKUP(B445,'Input - Center points'!$A$2:$F$996,5,0)))*COS(RADIANS(90-VLOOKUP(C445,'Input - Center points'!$A$2:$F$996,5,0)))+SIN(RADIANS(90-VLOOKUP(B445,'Input - Center points'!$A$2:$F$996,5,0)))*SIN(RADIANS(90-VLOOKUP(C445,'Input - Center points'!$A$2:$F$996,5,0)))*COS(RADIANS(VLOOKUP(B445,'Input - Center points'!$A$2:$F$996,6,0)-VLOOKUP(C445,'Input - Center points'!$A$2:$F$996,6,0))))*6371,0))</f>
        <v>883</v>
      </c>
      <c r="E445" s="19" t="str">
        <f>if(isna(if(vlookup(A445,'Input - Config'!$A$3:$D$1006,4,0)="Yes","Subsea",if(D445&gt;'Input - Config'!$H$10,"HVDC","HVAC"))),"",if(vlookup(A445,'Input - Config'!$A$3:$D$1006,4,0)="Yes","Subsea",if(D445&gt;'Input - Config'!$H$10,"HVDC","HVAC")))</f>
        <v>HVDC</v>
      </c>
      <c r="F445" s="19">
        <f>iferror((hlookup(E445,'Input - Config'!$H$2:$J$7,2,0)*D445)+(hlookup(E445,'Input - Config'!$H$2:$J$7,3,0)*2),"")</f>
        <v>507486.4</v>
      </c>
      <c r="G445" s="19">
        <f>if(isna(hlookup(E445,'Input - Config'!$H$2:$J$7,6,0)*'Input - Config'!$H$9%*F445+F445),"",hlookup(E445,'Input - Config'!$H$2:$J$7,6,0)*'Input - Config'!$H$9%*F445+F445)</f>
        <v>1217967.36</v>
      </c>
      <c r="H445" s="19">
        <f>if(isna(ROUND((hlookup(E445,'Input - Config'!$H$2:$J$7,4,0)/10000*D445)+(hlookup(E445,'Input - Config'!$H$2:$J$7,5,0)/100),3)),"",ROUND((hlookup(E445,'Input - Config'!$H$2:$J$7,4,0)/10000*D445)+(hlookup(E445,'Input - Config'!$H$2:$J$7,5,0)/100),3))</f>
        <v>0.044</v>
      </c>
    </row>
    <row r="446">
      <c r="A446" s="53" t="str">
        <f>'Input - Config'!A447</f>
        <v>TRNINDWESAUXX</v>
      </c>
      <c r="B446" s="19" t="str">
        <f>if(isna(vlookup(A446,'Input - Config'!$A$3:$C$1006,2,0)),"",vlookup(A446,'Input - Config'!$A$3:$C$1006,2,0))</f>
        <v>INDWE</v>
      </c>
      <c r="C446" s="19" t="str">
        <f>if(isna(vlookup(A446,'Input - Config'!$A$3:$C$1006,3,0)),"",vlookup(A446,'Input - Config'!$A$3:$C$1006,3,0))</f>
        <v>SAU</v>
      </c>
      <c r="D446" s="42">
        <f>if(isna(ROUND(ACOS(COS(RADIANS(90-VLOOKUP(B446,'Input - Center points'!$A$2:$F$996,5,0)))*COS(RADIANS(90-VLOOKUP(C446,'Input - Center points'!$A$2:$F$996,5,0)))+SIN(RADIANS(90-VLOOKUP(B446,'Input - Center points'!$A$2:$F$996,5,0)))*SIN(RADIANS(90-VLOOKUP(C446,'Input - Center points'!$A$2:$F$996,5,0)))*COS(RADIANS(VLOOKUP(B446,'Input - Center points'!$A$2:$F$996,6,0)-VLOOKUP(C446,'Input - Center points'!$A$2:$F$996,6,0))))*6371,0)),"",ROUND(ACOS(COS(RADIANS(90-VLOOKUP(B446,'Input - Center points'!$A$2:$F$996,5,0)))*COS(RADIANS(90-VLOOKUP(C446,'Input - Center points'!$A$2:$F$996,5,0)))+SIN(RADIANS(90-VLOOKUP(B446,'Input - Center points'!$A$2:$F$996,5,0)))*SIN(RADIANS(90-VLOOKUP(C446,'Input - Center points'!$A$2:$F$996,5,0)))*COS(RADIANS(VLOOKUP(B446,'Input - Center points'!$A$2:$F$996,6,0)-VLOOKUP(C446,'Input - Center points'!$A$2:$F$996,6,0))))*6371,0))</f>
        <v>2765</v>
      </c>
      <c r="E446" s="19" t="str">
        <f>if(isna(if(vlookup(A446,'Input - Config'!$A$3:$D$1006,4,0)="Yes","Subsea",if(D446&gt;'Input - Config'!$H$10,"HVDC","HVAC"))),"",if(vlookup(A446,'Input - Config'!$A$3:$D$1006,4,0)="Yes","Subsea",if(D446&gt;'Input - Config'!$H$10,"HVDC","HVAC")))</f>
        <v>Subsea</v>
      </c>
      <c r="F446" s="19">
        <f>iferror((hlookup(E446,'Input - Config'!$H$2:$J$7,2,0)*D446)+(hlookup(E446,'Input - Config'!$H$2:$J$7,3,0)*2),"")</f>
        <v>1113460.5</v>
      </c>
      <c r="G446" s="19">
        <f>if(isna(hlookup(E446,'Input - Config'!$H$2:$J$7,6,0)*'Input - Config'!$H$9%*F446+F446),"",hlookup(E446,'Input - Config'!$H$2:$J$7,6,0)*'Input - Config'!$H$9%*F446+F446)</f>
        <v>2672305.2</v>
      </c>
      <c r="H446" s="19">
        <f>if(isna(ROUND((hlookup(E446,'Input - Config'!$H$2:$J$7,4,0)/10000*D446)+(hlookup(E446,'Input - Config'!$H$2:$J$7,5,0)/100),3)),"",ROUND((hlookup(E446,'Input - Config'!$H$2:$J$7,4,0)/10000*D446)+(hlookup(E446,'Input - Config'!$H$2:$J$7,5,0)/100),3))</f>
        <v>0.11</v>
      </c>
    </row>
    <row r="447">
      <c r="A447" s="53" t="str">
        <f>'Input - Config'!A448</f>
        <v>TRNIRNXXIRQXX</v>
      </c>
      <c r="B447" s="19" t="str">
        <f>if(isna(vlookup(A447,'Input - Config'!$A$3:$C$1006,2,0)),"",vlookup(A447,'Input - Config'!$A$3:$C$1006,2,0))</f>
        <v>IRN</v>
      </c>
      <c r="C447" s="19" t="str">
        <f>if(isna(vlookup(A447,'Input - Config'!$A$3:$C$1006,3,0)),"",vlookup(A447,'Input - Config'!$A$3:$C$1006,3,0))</f>
        <v>IRQ</v>
      </c>
      <c r="D447" s="42">
        <f>if(isna(ROUND(ACOS(COS(RADIANS(90-VLOOKUP(B447,'Input - Center points'!$A$2:$F$996,5,0)))*COS(RADIANS(90-VLOOKUP(C447,'Input - Center points'!$A$2:$F$996,5,0)))+SIN(RADIANS(90-VLOOKUP(B447,'Input - Center points'!$A$2:$F$996,5,0)))*SIN(RADIANS(90-VLOOKUP(C447,'Input - Center points'!$A$2:$F$996,5,0)))*COS(RADIANS(VLOOKUP(B447,'Input - Center points'!$A$2:$F$996,6,0)-VLOOKUP(C447,'Input - Center points'!$A$2:$F$996,6,0))))*6371,0)),"",ROUND(ACOS(COS(RADIANS(90-VLOOKUP(B447,'Input - Center points'!$A$2:$F$996,5,0)))*COS(RADIANS(90-VLOOKUP(C447,'Input - Center points'!$A$2:$F$996,5,0)))+SIN(RADIANS(90-VLOOKUP(B447,'Input - Center points'!$A$2:$F$996,5,0)))*SIN(RADIANS(90-VLOOKUP(C447,'Input - Center points'!$A$2:$F$996,5,0)))*COS(RADIANS(VLOOKUP(B447,'Input - Center points'!$A$2:$F$996,6,0)-VLOOKUP(C447,'Input - Center points'!$A$2:$F$996,6,0))))*6371,0))</f>
        <v>695</v>
      </c>
      <c r="E447" s="19" t="str">
        <f>if(isna(if(vlookup(A447,'Input - Config'!$A$3:$D$1006,4,0)="Yes","Subsea",if(D447&gt;'Input - Config'!$H$10,"HVDC","HVAC"))),"",if(vlookup(A447,'Input - Config'!$A$3:$D$1006,4,0)="Yes","Subsea",if(D447&gt;'Input - Config'!$H$10,"HVDC","HVAC")))</f>
        <v>HVDC</v>
      </c>
      <c r="F447" s="19">
        <f>iferror((hlookup(E447,'Input - Config'!$H$2:$J$7,2,0)*D447)+(hlookup(E447,'Input - Config'!$H$2:$J$7,3,0)*2),"")</f>
        <v>462780</v>
      </c>
      <c r="G447" s="19">
        <f>if(isna(hlookup(E447,'Input - Config'!$H$2:$J$7,6,0)*'Input - Config'!$H$9%*F447+F447),"",hlookup(E447,'Input - Config'!$H$2:$J$7,6,0)*'Input - Config'!$H$9%*F447+F447)</f>
        <v>1110672</v>
      </c>
      <c r="H447" s="19">
        <f>if(isna(ROUND((hlookup(E447,'Input - Config'!$H$2:$J$7,4,0)/10000*D447)+(hlookup(E447,'Input - Config'!$H$2:$J$7,5,0)/100),3)),"",ROUND((hlookup(E447,'Input - Config'!$H$2:$J$7,4,0)/10000*D447)+(hlookup(E447,'Input - Config'!$H$2:$J$7,5,0)/100),3))</f>
        <v>0.037</v>
      </c>
    </row>
    <row r="448">
      <c r="A448" s="53" t="str">
        <f>'Input - Config'!A449</f>
        <v>TRNIRNXXOMNXX</v>
      </c>
      <c r="B448" s="19" t="str">
        <f>if(isna(vlookup(A448,'Input - Config'!$A$3:$C$1006,2,0)),"",vlookup(A448,'Input - Config'!$A$3:$C$1006,2,0))</f>
        <v>IRN</v>
      </c>
      <c r="C448" s="19" t="str">
        <f>if(isna(vlookup(A448,'Input - Config'!$A$3:$C$1006,3,0)),"",vlookup(A448,'Input - Config'!$A$3:$C$1006,3,0))</f>
        <v>OMN</v>
      </c>
      <c r="D448" s="42">
        <f>if(isna(ROUND(ACOS(COS(RADIANS(90-VLOOKUP(B448,'Input - Center points'!$A$2:$F$996,5,0)))*COS(RADIANS(90-VLOOKUP(C448,'Input - Center points'!$A$2:$F$996,5,0)))+SIN(RADIANS(90-VLOOKUP(B448,'Input - Center points'!$A$2:$F$996,5,0)))*SIN(RADIANS(90-VLOOKUP(C448,'Input - Center points'!$A$2:$F$996,5,0)))*COS(RADIANS(VLOOKUP(B448,'Input - Center points'!$A$2:$F$996,6,0)-VLOOKUP(C448,'Input - Center points'!$A$2:$F$996,6,0))))*6371,0)),"",ROUND(ACOS(COS(RADIANS(90-VLOOKUP(B448,'Input - Center points'!$A$2:$F$996,5,0)))*COS(RADIANS(90-VLOOKUP(C448,'Input - Center points'!$A$2:$F$996,5,0)))+SIN(RADIANS(90-VLOOKUP(B448,'Input - Center points'!$A$2:$F$996,5,0)))*SIN(RADIANS(90-VLOOKUP(C448,'Input - Center points'!$A$2:$F$996,5,0)))*COS(RADIANS(VLOOKUP(B448,'Input - Center points'!$A$2:$F$996,6,0)-VLOOKUP(C448,'Input - Center points'!$A$2:$F$996,6,0))))*6371,0))</f>
        <v>1511</v>
      </c>
      <c r="E448" s="19" t="str">
        <f>if(isna(if(vlookup(A448,'Input - Config'!$A$3:$D$1006,4,0)="Yes","Subsea",if(D448&gt;'Input - Config'!$H$10,"HVDC","HVAC"))),"",if(vlookup(A448,'Input - Config'!$A$3:$D$1006,4,0)="Yes","Subsea",if(D448&gt;'Input - Config'!$H$10,"HVDC","HVAC")))</f>
        <v>Subsea</v>
      </c>
      <c r="F448" s="19">
        <f>iferror((hlookup(E448,'Input - Config'!$H$2:$J$7,2,0)*D448)+(hlookup(E448,'Input - Config'!$H$2:$J$7,3,0)*2),"")</f>
        <v>743405.1</v>
      </c>
      <c r="G448" s="19">
        <f>if(isna(hlookup(E448,'Input - Config'!$H$2:$J$7,6,0)*'Input - Config'!$H$9%*F448+F448),"",hlookup(E448,'Input - Config'!$H$2:$J$7,6,0)*'Input - Config'!$H$9%*F448+F448)</f>
        <v>1784172.24</v>
      </c>
      <c r="H448" s="19">
        <f>if(isna(ROUND((hlookup(E448,'Input - Config'!$H$2:$J$7,4,0)/10000*D448)+(hlookup(E448,'Input - Config'!$H$2:$J$7,5,0)/100),3)),"",ROUND((hlookup(E448,'Input - Config'!$H$2:$J$7,4,0)/10000*D448)+(hlookup(E448,'Input - Config'!$H$2:$J$7,5,0)/100),3))</f>
        <v>0.066</v>
      </c>
    </row>
    <row r="449">
      <c r="A449" s="53" t="str">
        <f>'Input - Config'!A450</f>
        <v>TRNIRNXXPAKXX</v>
      </c>
      <c r="B449" s="19" t="str">
        <f>if(isna(vlookup(A449,'Input - Config'!$A$3:$C$1006,2,0)),"",vlookup(A449,'Input - Config'!$A$3:$C$1006,2,0))</f>
        <v>IRN</v>
      </c>
      <c r="C449" s="19" t="str">
        <f>if(isna(vlookup(A449,'Input - Config'!$A$3:$C$1006,3,0)),"",vlookup(A449,'Input - Config'!$A$3:$C$1006,3,0))</f>
        <v>PAK</v>
      </c>
      <c r="D449" s="42">
        <f>if(isna(ROUND(ACOS(COS(RADIANS(90-VLOOKUP(B449,'Input - Center points'!$A$2:$F$996,5,0)))*COS(RADIANS(90-VLOOKUP(C449,'Input - Center points'!$A$2:$F$996,5,0)))+SIN(RADIANS(90-VLOOKUP(B449,'Input - Center points'!$A$2:$F$996,5,0)))*SIN(RADIANS(90-VLOOKUP(C449,'Input - Center points'!$A$2:$F$996,5,0)))*COS(RADIANS(VLOOKUP(B449,'Input - Center points'!$A$2:$F$996,6,0)-VLOOKUP(C449,'Input - Center points'!$A$2:$F$996,6,0))))*6371,0)),"",ROUND(ACOS(COS(RADIANS(90-VLOOKUP(B449,'Input - Center points'!$A$2:$F$996,5,0)))*COS(RADIANS(90-VLOOKUP(C449,'Input - Center points'!$A$2:$F$996,5,0)))+SIN(RADIANS(90-VLOOKUP(B449,'Input - Center points'!$A$2:$F$996,5,0)))*SIN(RADIANS(90-VLOOKUP(C449,'Input - Center points'!$A$2:$F$996,5,0)))*COS(RADIANS(VLOOKUP(B449,'Input - Center points'!$A$2:$F$996,6,0)-VLOOKUP(C449,'Input - Center points'!$A$2:$F$996,6,0))))*6371,0))</f>
        <v>1919</v>
      </c>
      <c r="E449" s="19" t="str">
        <f>if(isna(if(vlookup(A449,'Input - Config'!$A$3:$D$1006,4,0)="Yes","Subsea",if(D449&gt;'Input - Config'!$H$10,"HVDC","HVAC"))),"",if(vlookup(A449,'Input - Config'!$A$3:$D$1006,4,0)="Yes","Subsea",if(D449&gt;'Input - Config'!$H$10,"HVDC","HVAC")))</f>
        <v>HVDC</v>
      </c>
      <c r="F449" s="19">
        <f>iferror((hlookup(E449,'Input - Config'!$H$2:$J$7,2,0)*D449)+(hlookup(E449,'Input - Config'!$H$2:$J$7,3,0)*2),"")</f>
        <v>753847.2</v>
      </c>
      <c r="G449" s="19">
        <f>if(isna(hlookup(E449,'Input - Config'!$H$2:$J$7,6,0)*'Input - Config'!$H$9%*F449+F449),"",hlookup(E449,'Input - Config'!$H$2:$J$7,6,0)*'Input - Config'!$H$9%*F449+F449)</f>
        <v>1809233.28</v>
      </c>
      <c r="H449" s="19">
        <f>if(isna(ROUND((hlookup(E449,'Input - Config'!$H$2:$J$7,4,0)/10000*D449)+(hlookup(E449,'Input - Config'!$H$2:$J$7,5,0)/100),3)),"",ROUND((hlookup(E449,'Input - Config'!$H$2:$J$7,4,0)/10000*D449)+(hlookup(E449,'Input - Config'!$H$2:$J$7,5,0)/100),3))</f>
        <v>0.08</v>
      </c>
    </row>
    <row r="450">
      <c r="A450" s="53" t="str">
        <f>'Input - Config'!A451</f>
        <v>TRNIRNXXTKMXX</v>
      </c>
      <c r="B450" s="19" t="str">
        <f>if(isna(vlookup(A450,'Input - Config'!$A$3:$C$1006,2,0)),"",vlookup(A450,'Input - Config'!$A$3:$C$1006,2,0))</f>
        <v>IRN</v>
      </c>
      <c r="C450" s="19" t="str">
        <f>if(isna(vlookup(A450,'Input - Config'!$A$3:$C$1006,3,0)),"",vlookup(A450,'Input - Config'!$A$3:$C$1006,3,0))</f>
        <v>TKM</v>
      </c>
      <c r="D450" s="42">
        <f>if(isna(ROUND(ACOS(COS(RADIANS(90-VLOOKUP(B450,'Input - Center points'!$A$2:$F$996,5,0)))*COS(RADIANS(90-VLOOKUP(C450,'Input - Center points'!$A$2:$F$996,5,0)))+SIN(RADIANS(90-VLOOKUP(B450,'Input - Center points'!$A$2:$F$996,5,0)))*SIN(RADIANS(90-VLOOKUP(C450,'Input - Center points'!$A$2:$F$996,5,0)))*COS(RADIANS(VLOOKUP(B450,'Input - Center points'!$A$2:$F$996,6,0)-VLOOKUP(C450,'Input - Center points'!$A$2:$F$996,6,0))))*6371,0)),"",ROUND(ACOS(COS(RADIANS(90-VLOOKUP(B450,'Input - Center points'!$A$2:$F$996,5,0)))*COS(RADIANS(90-VLOOKUP(C450,'Input - Center points'!$A$2:$F$996,5,0)))+SIN(RADIANS(90-VLOOKUP(B450,'Input - Center points'!$A$2:$F$996,5,0)))*SIN(RADIANS(90-VLOOKUP(C450,'Input - Center points'!$A$2:$F$996,5,0)))*COS(RADIANS(VLOOKUP(B450,'Input - Center points'!$A$2:$F$996,6,0)-VLOOKUP(C450,'Input - Center points'!$A$2:$F$996,6,0))))*6371,0))</f>
        <v>671</v>
      </c>
      <c r="E450" s="19" t="str">
        <f>if(isna(if(vlookup(A450,'Input - Config'!$A$3:$D$1006,4,0)="Yes","Subsea",if(D450&gt;'Input - Config'!$H$10,"HVDC","HVAC"))),"",if(vlookup(A450,'Input - Config'!$A$3:$D$1006,4,0)="Yes","Subsea",if(D450&gt;'Input - Config'!$H$10,"HVDC","HVAC")))</f>
        <v>HVDC</v>
      </c>
      <c r="F450" s="19">
        <f>iferror((hlookup(E450,'Input - Config'!$H$2:$J$7,2,0)*D450)+(hlookup(E450,'Input - Config'!$H$2:$J$7,3,0)*2),"")</f>
        <v>457072.8</v>
      </c>
      <c r="G450" s="19">
        <f>if(isna(hlookup(E450,'Input - Config'!$H$2:$J$7,6,0)*'Input - Config'!$H$9%*F450+F450),"",hlookup(E450,'Input - Config'!$H$2:$J$7,6,0)*'Input - Config'!$H$9%*F450+F450)</f>
        <v>1096974.72</v>
      </c>
      <c r="H450" s="19">
        <f>if(isna(ROUND((hlookup(E450,'Input - Config'!$H$2:$J$7,4,0)/10000*D450)+(hlookup(E450,'Input - Config'!$H$2:$J$7,5,0)/100),3)),"",ROUND((hlookup(E450,'Input - Config'!$H$2:$J$7,4,0)/10000*D450)+(hlookup(E450,'Input - Config'!$H$2:$J$7,5,0)/100),3))</f>
        <v>0.036</v>
      </c>
    </row>
    <row r="451">
      <c r="A451" s="53" t="str">
        <f>'Input - Config'!A452</f>
        <v>TRNIRNXXTURXX</v>
      </c>
      <c r="B451" s="19" t="str">
        <f>if(isna(vlookup(A451,'Input - Config'!$A$3:$C$1006,2,0)),"",vlookup(A451,'Input - Config'!$A$3:$C$1006,2,0))</f>
        <v>IRN</v>
      </c>
      <c r="C451" s="19" t="str">
        <f>if(isna(vlookup(A451,'Input - Config'!$A$3:$C$1006,3,0)),"",vlookup(A451,'Input - Config'!$A$3:$C$1006,3,0))</f>
        <v>TUR</v>
      </c>
      <c r="D451" s="42">
        <f>if(isna(ROUND(ACOS(COS(RADIANS(90-VLOOKUP(B451,'Input - Center points'!$A$2:$F$996,5,0)))*COS(RADIANS(90-VLOOKUP(C451,'Input - Center points'!$A$2:$F$996,5,0)))+SIN(RADIANS(90-VLOOKUP(B451,'Input - Center points'!$A$2:$F$996,5,0)))*SIN(RADIANS(90-VLOOKUP(C451,'Input - Center points'!$A$2:$F$996,5,0)))*COS(RADIANS(VLOOKUP(B451,'Input - Center points'!$A$2:$F$996,6,0)-VLOOKUP(C451,'Input - Center points'!$A$2:$F$996,6,0))))*6371,0)),"",ROUND(ACOS(COS(RADIANS(90-VLOOKUP(B451,'Input - Center points'!$A$2:$F$996,5,0)))*COS(RADIANS(90-VLOOKUP(C451,'Input - Center points'!$A$2:$F$996,5,0)))+SIN(RADIANS(90-VLOOKUP(B451,'Input - Center points'!$A$2:$F$996,5,0)))*SIN(RADIANS(90-VLOOKUP(C451,'Input - Center points'!$A$2:$F$996,5,0)))*COS(RADIANS(VLOOKUP(B451,'Input - Center points'!$A$2:$F$996,6,0)-VLOOKUP(C451,'Input - Center points'!$A$2:$F$996,6,0))))*6371,0))</f>
        <v>2037</v>
      </c>
      <c r="E451" s="19" t="str">
        <f>if(isna(if(vlookup(A451,'Input - Config'!$A$3:$D$1006,4,0)="Yes","Subsea",if(D451&gt;'Input - Config'!$H$10,"HVDC","HVAC"))),"",if(vlookup(A451,'Input - Config'!$A$3:$D$1006,4,0)="Yes","Subsea",if(D451&gt;'Input - Config'!$H$10,"HVDC","HVAC")))</f>
        <v>HVDC</v>
      </c>
      <c r="F451" s="19">
        <f>iferror((hlookup(E451,'Input - Config'!$H$2:$J$7,2,0)*D451)+(hlookup(E451,'Input - Config'!$H$2:$J$7,3,0)*2),"")</f>
        <v>781907.6</v>
      </c>
      <c r="G451" s="19">
        <f>if(isna(hlookup(E451,'Input - Config'!$H$2:$J$7,6,0)*'Input - Config'!$H$9%*F451+F451),"",hlookup(E451,'Input - Config'!$H$2:$J$7,6,0)*'Input - Config'!$H$9%*F451+F451)</f>
        <v>1876578.24</v>
      </c>
      <c r="H451" s="19">
        <f>if(isna(ROUND((hlookup(E451,'Input - Config'!$H$2:$J$7,4,0)/10000*D451)+(hlookup(E451,'Input - Config'!$H$2:$J$7,5,0)/100),3)),"",ROUND((hlookup(E451,'Input - Config'!$H$2:$J$7,4,0)/10000*D451)+(hlookup(E451,'Input - Config'!$H$2:$J$7,5,0)/100),3))</f>
        <v>0.084</v>
      </c>
    </row>
    <row r="452">
      <c r="A452" s="53" t="str">
        <f>'Input - Config'!A453</f>
        <v>TRNIRQXXJORXX</v>
      </c>
      <c r="B452" s="19" t="str">
        <f>if(isna(vlookup(A452,'Input - Config'!$A$3:$C$1006,2,0)),"",vlookup(A452,'Input - Config'!$A$3:$C$1006,2,0))</f>
        <v>IRQ</v>
      </c>
      <c r="C452" s="19" t="str">
        <f>if(isna(vlookup(A452,'Input - Config'!$A$3:$C$1006,3,0)),"",vlookup(A452,'Input - Config'!$A$3:$C$1006,3,0))</f>
        <v>JOR</v>
      </c>
      <c r="D452" s="42">
        <f>if(isna(ROUND(ACOS(COS(RADIANS(90-VLOOKUP(B452,'Input - Center points'!$A$2:$F$996,5,0)))*COS(RADIANS(90-VLOOKUP(C452,'Input - Center points'!$A$2:$F$996,5,0)))+SIN(RADIANS(90-VLOOKUP(B452,'Input - Center points'!$A$2:$F$996,5,0)))*SIN(RADIANS(90-VLOOKUP(C452,'Input - Center points'!$A$2:$F$996,5,0)))*COS(RADIANS(VLOOKUP(B452,'Input - Center points'!$A$2:$F$996,6,0)-VLOOKUP(C452,'Input - Center points'!$A$2:$F$996,6,0))))*6371,0)),"",ROUND(ACOS(COS(RADIANS(90-VLOOKUP(B452,'Input - Center points'!$A$2:$F$996,5,0)))*COS(RADIANS(90-VLOOKUP(C452,'Input - Center points'!$A$2:$F$996,5,0)))+SIN(RADIANS(90-VLOOKUP(B452,'Input - Center points'!$A$2:$F$996,5,0)))*SIN(RADIANS(90-VLOOKUP(C452,'Input - Center points'!$A$2:$F$996,5,0)))*COS(RADIANS(VLOOKUP(B452,'Input - Center points'!$A$2:$F$996,6,0)-VLOOKUP(C452,'Input - Center points'!$A$2:$F$996,6,0))))*6371,0))</f>
        <v>804</v>
      </c>
      <c r="E452" s="19" t="str">
        <f>if(isna(if(vlookup(A452,'Input - Config'!$A$3:$D$1006,4,0)="Yes","Subsea",if(D452&gt;'Input - Config'!$H$10,"HVDC","HVAC"))),"",if(vlookup(A452,'Input - Config'!$A$3:$D$1006,4,0)="Yes","Subsea",if(D452&gt;'Input - Config'!$H$10,"HVDC","HVAC")))</f>
        <v>HVDC</v>
      </c>
      <c r="F452" s="19">
        <f>iferror((hlookup(E452,'Input - Config'!$H$2:$J$7,2,0)*D452)+(hlookup(E452,'Input - Config'!$H$2:$J$7,3,0)*2),"")</f>
        <v>488700.2</v>
      </c>
      <c r="G452" s="19">
        <f>if(isna(hlookup(E452,'Input - Config'!$H$2:$J$7,6,0)*'Input - Config'!$H$9%*F452+F452),"",hlookup(E452,'Input - Config'!$H$2:$J$7,6,0)*'Input - Config'!$H$9%*F452+F452)</f>
        <v>1172880.48</v>
      </c>
      <c r="H452" s="19">
        <f>if(isna(ROUND((hlookup(E452,'Input - Config'!$H$2:$J$7,4,0)/10000*D452)+(hlookup(E452,'Input - Config'!$H$2:$J$7,5,0)/100),3)),"",ROUND((hlookup(E452,'Input - Config'!$H$2:$J$7,4,0)/10000*D452)+(hlookup(E452,'Input - Config'!$H$2:$J$7,5,0)/100),3))</f>
        <v>0.041</v>
      </c>
    </row>
    <row r="453">
      <c r="A453" s="53" t="str">
        <f>'Input - Config'!A454</f>
        <v>TRNIRQXXKWTXX</v>
      </c>
      <c r="B453" s="19" t="str">
        <f>if(isna(vlookup(A453,'Input - Config'!$A$3:$C$1006,2,0)),"",vlookup(A453,'Input - Config'!$A$3:$C$1006,2,0))</f>
        <v>IRQ</v>
      </c>
      <c r="C453" s="19" t="str">
        <f>if(isna(vlookup(A453,'Input - Config'!$A$3:$C$1006,3,0)),"",vlookup(A453,'Input - Config'!$A$3:$C$1006,3,0))</f>
        <v>KWT</v>
      </c>
      <c r="D453" s="42">
        <f>if(isna(ROUND(ACOS(COS(RADIANS(90-VLOOKUP(B453,'Input - Center points'!$A$2:$F$996,5,0)))*COS(RADIANS(90-VLOOKUP(C453,'Input - Center points'!$A$2:$F$996,5,0)))+SIN(RADIANS(90-VLOOKUP(B453,'Input - Center points'!$A$2:$F$996,5,0)))*SIN(RADIANS(90-VLOOKUP(C453,'Input - Center points'!$A$2:$F$996,5,0)))*COS(RADIANS(VLOOKUP(B453,'Input - Center points'!$A$2:$F$996,6,0)-VLOOKUP(C453,'Input - Center points'!$A$2:$F$996,6,0))))*6371,0)),"",ROUND(ACOS(COS(RADIANS(90-VLOOKUP(B453,'Input - Center points'!$A$2:$F$996,5,0)))*COS(RADIANS(90-VLOOKUP(C453,'Input - Center points'!$A$2:$F$996,5,0)))+SIN(RADIANS(90-VLOOKUP(B453,'Input - Center points'!$A$2:$F$996,5,0)))*SIN(RADIANS(90-VLOOKUP(C453,'Input - Center points'!$A$2:$F$996,5,0)))*COS(RADIANS(VLOOKUP(B453,'Input - Center points'!$A$2:$F$996,6,0)-VLOOKUP(C453,'Input - Center points'!$A$2:$F$996,6,0))))*6371,0))</f>
        <v>557</v>
      </c>
      <c r="E453" s="19" t="str">
        <f>if(isna(if(vlookup(A453,'Input - Config'!$A$3:$D$1006,4,0)="Yes","Subsea",if(D453&gt;'Input - Config'!$H$10,"HVDC","HVAC"))),"",if(vlookup(A453,'Input - Config'!$A$3:$D$1006,4,0)="Yes","Subsea",if(D453&gt;'Input - Config'!$H$10,"HVDC","HVAC")))</f>
        <v>HVDC</v>
      </c>
      <c r="F453" s="19">
        <f>iferror((hlookup(E453,'Input - Config'!$H$2:$J$7,2,0)*D453)+(hlookup(E453,'Input - Config'!$H$2:$J$7,3,0)*2),"")</f>
        <v>429963.6</v>
      </c>
      <c r="G453" s="19">
        <f>if(isna(hlookup(E453,'Input - Config'!$H$2:$J$7,6,0)*'Input - Config'!$H$9%*F453+F453),"",hlookup(E453,'Input - Config'!$H$2:$J$7,6,0)*'Input - Config'!$H$9%*F453+F453)</f>
        <v>1031912.64</v>
      </c>
      <c r="H453" s="19">
        <f>if(isna(ROUND((hlookup(E453,'Input - Config'!$H$2:$J$7,4,0)/10000*D453)+(hlookup(E453,'Input - Config'!$H$2:$J$7,5,0)/100),3)),"",ROUND((hlookup(E453,'Input - Config'!$H$2:$J$7,4,0)/10000*D453)+(hlookup(E453,'Input - Config'!$H$2:$J$7,5,0)/100),3))</f>
        <v>0.032</v>
      </c>
    </row>
    <row r="454">
      <c r="A454" s="53" t="str">
        <f>'Input - Config'!A455</f>
        <v>TRNIRQXXSAUXX</v>
      </c>
      <c r="B454" s="19" t="str">
        <f>if(isna(vlookup(A454,'Input - Config'!$A$3:$C$1006,2,0)),"",vlookup(A454,'Input - Config'!$A$3:$C$1006,2,0))</f>
        <v>IRQ</v>
      </c>
      <c r="C454" s="19" t="str">
        <f>if(isna(vlookup(A454,'Input - Config'!$A$3:$C$1006,3,0)),"",vlookup(A454,'Input - Config'!$A$3:$C$1006,3,0))</f>
        <v>SAU</v>
      </c>
      <c r="D454" s="42">
        <f>if(isna(ROUND(ACOS(COS(RADIANS(90-VLOOKUP(B454,'Input - Center points'!$A$2:$F$996,5,0)))*COS(RADIANS(90-VLOOKUP(C454,'Input - Center points'!$A$2:$F$996,5,0)))+SIN(RADIANS(90-VLOOKUP(B454,'Input - Center points'!$A$2:$F$996,5,0)))*SIN(RADIANS(90-VLOOKUP(C454,'Input - Center points'!$A$2:$F$996,5,0)))*COS(RADIANS(VLOOKUP(B454,'Input - Center points'!$A$2:$F$996,6,0)-VLOOKUP(C454,'Input - Center points'!$A$2:$F$996,6,0))))*6371,0)),"",ROUND(ACOS(COS(RADIANS(90-VLOOKUP(B454,'Input - Center points'!$A$2:$F$996,5,0)))*COS(RADIANS(90-VLOOKUP(C454,'Input - Center points'!$A$2:$F$996,5,0)))+SIN(RADIANS(90-VLOOKUP(B454,'Input - Center points'!$A$2:$F$996,5,0)))*SIN(RADIANS(90-VLOOKUP(C454,'Input - Center points'!$A$2:$F$996,5,0)))*COS(RADIANS(VLOOKUP(B454,'Input - Center points'!$A$2:$F$996,6,0)-VLOOKUP(C454,'Input - Center points'!$A$2:$F$996,6,0))))*6371,0))</f>
        <v>992</v>
      </c>
      <c r="E454" s="19" t="str">
        <f>if(isna(if(vlookup(A454,'Input - Config'!$A$3:$D$1006,4,0)="Yes","Subsea",if(D454&gt;'Input - Config'!$H$10,"HVDC","HVAC"))),"",if(vlookup(A454,'Input - Config'!$A$3:$D$1006,4,0)="Yes","Subsea",if(D454&gt;'Input - Config'!$H$10,"HVDC","HVAC")))</f>
        <v>HVDC</v>
      </c>
      <c r="F454" s="19">
        <f>iferror((hlookup(E454,'Input - Config'!$H$2:$J$7,2,0)*D454)+(hlookup(E454,'Input - Config'!$H$2:$J$7,3,0)*2),"")</f>
        <v>533406.6</v>
      </c>
      <c r="G454" s="19">
        <f>if(isna(hlookup(E454,'Input - Config'!$H$2:$J$7,6,0)*'Input - Config'!$H$9%*F454+F454),"",hlookup(E454,'Input - Config'!$H$2:$J$7,6,0)*'Input - Config'!$H$9%*F454+F454)</f>
        <v>1280175.84</v>
      </c>
      <c r="H454" s="19">
        <f>if(isna(ROUND((hlookup(E454,'Input - Config'!$H$2:$J$7,4,0)/10000*D454)+(hlookup(E454,'Input - Config'!$H$2:$J$7,5,0)/100),3)),"",ROUND((hlookup(E454,'Input - Config'!$H$2:$J$7,4,0)/10000*D454)+(hlookup(E454,'Input - Config'!$H$2:$J$7,5,0)/100),3))</f>
        <v>0.048</v>
      </c>
    </row>
    <row r="455">
      <c r="A455" s="53" t="str">
        <f>'Input - Config'!A456</f>
        <v>TRNIRQXXSYRXX</v>
      </c>
      <c r="B455" s="19" t="str">
        <f>if(isna(vlookup(A455,'Input - Config'!$A$3:$C$1006,2,0)),"",vlookup(A455,'Input - Config'!$A$3:$C$1006,2,0))</f>
        <v>IRQ</v>
      </c>
      <c r="C455" s="19" t="str">
        <f>if(isna(vlookup(A455,'Input - Config'!$A$3:$C$1006,3,0)),"",vlookup(A455,'Input - Config'!$A$3:$C$1006,3,0))</f>
        <v>SYR</v>
      </c>
      <c r="D455" s="42">
        <f>if(isna(ROUND(ACOS(COS(RADIANS(90-VLOOKUP(B455,'Input - Center points'!$A$2:$F$996,5,0)))*COS(RADIANS(90-VLOOKUP(C455,'Input - Center points'!$A$2:$F$996,5,0)))+SIN(RADIANS(90-VLOOKUP(B455,'Input - Center points'!$A$2:$F$996,5,0)))*SIN(RADIANS(90-VLOOKUP(C455,'Input - Center points'!$A$2:$F$996,5,0)))*COS(RADIANS(VLOOKUP(B455,'Input - Center points'!$A$2:$F$996,6,0)-VLOOKUP(C455,'Input - Center points'!$A$2:$F$996,6,0))))*6371,0)),"",ROUND(ACOS(COS(RADIANS(90-VLOOKUP(B455,'Input - Center points'!$A$2:$F$996,5,0)))*COS(RADIANS(90-VLOOKUP(C455,'Input - Center points'!$A$2:$F$996,5,0)))+SIN(RADIANS(90-VLOOKUP(B455,'Input - Center points'!$A$2:$F$996,5,0)))*SIN(RADIANS(90-VLOOKUP(C455,'Input - Center points'!$A$2:$F$996,5,0)))*COS(RADIANS(VLOOKUP(B455,'Input - Center points'!$A$2:$F$996,6,0)-VLOOKUP(C455,'Input - Center points'!$A$2:$F$996,6,0))))*6371,0))</f>
        <v>750</v>
      </c>
      <c r="E455" s="19" t="str">
        <f>if(isna(if(vlookup(A455,'Input - Config'!$A$3:$D$1006,4,0)="Yes","Subsea",if(D455&gt;'Input - Config'!$H$10,"HVDC","HVAC"))),"",if(vlookup(A455,'Input - Config'!$A$3:$D$1006,4,0)="Yes","Subsea",if(D455&gt;'Input - Config'!$H$10,"HVDC","HVAC")))</f>
        <v>HVDC</v>
      </c>
      <c r="F455" s="19">
        <f>iferror((hlookup(E455,'Input - Config'!$H$2:$J$7,2,0)*D455)+(hlookup(E455,'Input - Config'!$H$2:$J$7,3,0)*2),"")</f>
        <v>475859</v>
      </c>
      <c r="G455" s="19">
        <f>if(isna(hlookup(E455,'Input - Config'!$H$2:$J$7,6,0)*'Input - Config'!$H$9%*F455+F455),"",hlookup(E455,'Input - Config'!$H$2:$J$7,6,0)*'Input - Config'!$H$9%*F455+F455)</f>
        <v>1142061.6</v>
      </c>
      <c r="H455" s="19">
        <f>if(isna(ROUND((hlookup(E455,'Input - Config'!$H$2:$J$7,4,0)/10000*D455)+(hlookup(E455,'Input - Config'!$H$2:$J$7,5,0)/100),3)),"",ROUND((hlookup(E455,'Input - Config'!$H$2:$J$7,4,0)/10000*D455)+(hlookup(E455,'Input - Config'!$H$2:$J$7,5,0)/100),3))</f>
        <v>0.039</v>
      </c>
    </row>
    <row r="456">
      <c r="A456" s="53" t="str">
        <f>'Input - Config'!A457</f>
        <v>TRNIRQXXTURXX</v>
      </c>
      <c r="B456" s="19" t="str">
        <f>if(isna(vlookup(A456,'Input - Config'!$A$3:$C$1006,2,0)),"",vlookup(A456,'Input - Config'!$A$3:$C$1006,2,0))</f>
        <v>IRQ</v>
      </c>
      <c r="C456" s="19" t="str">
        <f>if(isna(vlookup(A456,'Input - Config'!$A$3:$C$1006,3,0)),"",vlookup(A456,'Input - Config'!$A$3:$C$1006,3,0))</f>
        <v>TUR</v>
      </c>
      <c r="D456" s="42">
        <f>if(isna(ROUND(ACOS(COS(RADIANS(90-VLOOKUP(B456,'Input - Center points'!$A$2:$F$996,5,0)))*COS(RADIANS(90-VLOOKUP(C456,'Input - Center points'!$A$2:$F$996,5,0)))+SIN(RADIANS(90-VLOOKUP(B456,'Input - Center points'!$A$2:$F$996,5,0)))*SIN(RADIANS(90-VLOOKUP(C456,'Input - Center points'!$A$2:$F$996,5,0)))*COS(RADIANS(VLOOKUP(B456,'Input - Center points'!$A$2:$F$996,6,0)-VLOOKUP(C456,'Input - Center points'!$A$2:$F$996,6,0))))*6371,0)),"",ROUND(ACOS(COS(RADIANS(90-VLOOKUP(B456,'Input - Center points'!$A$2:$F$996,5,0)))*COS(RADIANS(90-VLOOKUP(C456,'Input - Center points'!$A$2:$F$996,5,0)))+SIN(RADIANS(90-VLOOKUP(B456,'Input - Center points'!$A$2:$F$996,5,0)))*SIN(RADIANS(90-VLOOKUP(C456,'Input - Center points'!$A$2:$F$996,5,0)))*COS(RADIANS(VLOOKUP(B456,'Input - Center points'!$A$2:$F$996,6,0)-VLOOKUP(C456,'Input - Center points'!$A$2:$F$996,6,0))))*6371,0))</f>
        <v>1608</v>
      </c>
      <c r="E456" s="19" t="str">
        <f>if(isna(if(vlookup(A456,'Input - Config'!$A$3:$D$1006,4,0)="Yes","Subsea",if(D456&gt;'Input - Config'!$H$10,"HVDC","HVAC"))),"",if(vlookup(A456,'Input - Config'!$A$3:$D$1006,4,0)="Yes","Subsea",if(D456&gt;'Input - Config'!$H$10,"HVDC","HVAC")))</f>
        <v>HVDC</v>
      </c>
      <c r="F456" s="19">
        <f>iferror((hlookup(E456,'Input - Config'!$H$2:$J$7,2,0)*D456)+(hlookup(E456,'Input - Config'!$H$2:$J$7,3,0)*2),"")</f>
        <v>679891.4</v>
      </c>
      <c r="G456" s="19">
        <f>if(isna(hlookup(E456,'Input - Config'!$H$2:$J$7,6,0)*'Input - Config'!$H$9%*F456+F456),"",hlookup(E456,'Input - Config'!$H$2:$J$7,6,0)*'Input - Config'!$H$9%*F456+F456)</f>
        <v>1631739.36</v>
      </c>
      <c r="H456" s="19">
        <f>if(isna(ROUND((hlookup(E456,'Input - Config'!$H$2:$J$7,4,0)/10000*D456)+(hlookup(E456,'Input - Config'!$H$2:$J$7,5,0)/100),3)),"",ROUND((hlookup(E456,'Input - Config'!$H$2:$J$7,4,0)/10000*D456)+(hlookup(E456,'Input - Config'!$H$2:$J$7,5,0)/100),3))</f>
        <v>0.069</v>
      </c>
    </row>
    <row r="457">
      <c r="A457" s="53" t="str">
        <f>'Input - Config'!A458</f>
        <v>TRNISRXXJORXX</v>
      </c>
      <c r="B457" s="19" t="str">
        <f>if(isna(vlookup(A457,'Input - Config'!$A$3:$C$1006,2,0)),"",vlookup(A457,'Input - Config'!$A$3:$C$1006,2,0))</f>
        <v>ISR</v>
      </c>
      <c r="C457" s="19" t="str">
        <f>if(isna(vlookup(A457,'Input - Config'!$A$3:$C$1006,3,0)),"",vlookup(A457,'Input - Config'!$A$3:$C$1006,3,0))</f>
        <v>JOR</v>
      </c>
      <c r="D457" s="42">
        <f>if(isna(ROUND(ACOS(COS(RADIANS(90-VLOOKUP(B457,'Input - Center points'!$A$2:$F$996,5,0)))*COS(RADIANS(90-VLOOKUP(C457,'Input - Center points'!$A$2:$F$996,5,0)))+SIN(RADIANS(90-VLOOKUP(B457,'Input - Center points'!$A$2:$F$996,5,0)))*SIN(RADIANS(90-VLOOKUP(C457,'Input - Center points'!$A$2:$F$996,5,0)))*COS(RADIANS(VLOOKUP(B457,'Input - Center points'!$A$2:$F$996,6,0)-VLOOKUP(C457,'Input - Center points'!$A$2:$F$996,6,0))))*6371,0)),"",ROUND(ACOS(COS(RADIANS(90-VLOOKUP(B457,'Input - Center points'!$A$2:$F$996,5,0)))*COS(RADIANS(90-VLOOKUP(C457,'Input - Center points'!$A$2:$F$996,5,0)))+SIN(RADIANS(90-VLOOKUP(B457,'Input - Center points'!$A$2:$F$996,5,0)))*SIN(RADIANS(90-VLOOKUP(C457,'Input - Center points'!$A$2:$F$996,5,0)))*COS(RADIANS(VLOOKUP(B457,'Input - Center points'!$A$2:$F$996,6,0)-VLOOKUP(C457,'Input - Center points'!$A$2:$F$996,6,0))))*6371,0))</f>
        <v>110</v>
      </c>
      <c r="E457" s="19" t="str">
        <f>if(isna(if(vlookup(A457,'Input - Config'!$A$3:$D$1006,4,0)="Yes","Subsea",if(D457&gt;'Input - Config'!$H$10,"HVDC","HVAC"))),"",if(vlookup(A457,'Input - Config'!$A$3:$D$1006,4,0)="Yes","Subsea",if(D457&gt;'Input - Config'!$H$10,"HVDC","HVAC")))</f>
        <v>HVAC</v>
      </c>
      <c r="F457" s="19">
        <f>iferror((hlookup(E457,'Input - Config'!$H$2:$J$7,2,0)*D457)+(hlookup(E457,'Input - Config'!$H$2:$J$7,3,0)*2),"")</f>
        <v>181133.6</v>
      </c>
      <c r="G457" s="19">
        <f>if(isna(hlookup(E457,'Input - Config'!$H$2:$J$7,6,0)*'Input - Config'!$H$9%*F457+F457),"",hlookup(E457,'Input - Config'!$H$2:$J$7,6,0)*'Input - Config'!$H$9%*F457+F457)</f>
        <v>434720.64</v>
      </c>
      <c r="H457" s="19">
        <f>if(isna(ROUND((hlookup(E457,'Input - Config'!$H$2:$J$7,4,0)/10000*D457)+(hlookup(E457,'Input - Config'!$H$2:$J$7,5,0)/100),3)),"",ROUND((hlookup(E457,'Input - Config'!$H$2:$J$7,4,0)/10000*D457)+(hlookup(E457,'Input - Config'!$H$2:$J$7,5,0)/100),3))</f>
        <v>0.007</v>
      </c>
    </row>
    <row r="458">
      <c r="A458" s="53" t="str">
        <f>'Input - Config'!A459</f>
        <v>TRNISRXXLBNXX</v>
      </c>
      <c r="B458" s="19" t="str">
        <f>if(isna(vlookup(A458,'Input - Config'!$A$3:$C$1006,2,0)),"",vlookup(A458,'Input - Config'!$A$3:$C$1006,2,0))</f>
        <v>ISR</v>
      </c>
      <c r="C458" s="19" t="str">
        <f>if(isna(vlookup(A458,'Input - Config'!$A$3:$C$1006,3,0)),"",vlookup(A458,'Input - Config'!$A$3:$C$1006,3,0))</f>
        <v>LBN</v>
      </c>
      <c r="D458" s="42">
        <f>if(isna(ROUND(ACOS(COS(RADIANS(90-VLOOKUP(B458,'Input - Center points'!$A$2:$F$996,5,0)))*COS(RADIANS(90-VLOOKUP(C458,'Input - Center points'!$A$2:$F$996,5,0)))+SIN(RADIANS(90-VLOOKUP(B458,'Input - Center points'!$A$2:$F$996,5,0)))*SIN(RADIANS(90-VLOOKUP(C458,'Input - Center points'!$A$2:$F$996,5,0)))*COS(RADIANS(VLOOKUP(B458,'Input - Center points'!$A$2:$F$996,6,0)-VLOOKUP(C458,'Input - Center points'!$A$2:$F$996,6,0))))*6371,0)),"",ROUND(ACOS(COS(RADIANS(90-VLOOKUP(B458,'Input - Center points'!$A$2:$F$996,5,0)))*COS(RADIANS(90-VLOOKUP(C458,'Input - Center points'!$A$2:$F$996,5,0)))+SIN(RADIANS(90-VLOOKUP(B458,'Input - Center points'!$A$2:$F$996,5,0)))*SIN(RADIANS(90-VLOOKUP(C458,'Input - Center points'!$A$2:$F$996,5,0)))*COS(RADIANS(VLOOKUP(B458,'Input - Center points'!$A$2:$F$996,6,0)-VLOOKUP(C458,'Input - Center points'!$A$2:$F$996,6,0))))*6371,0))</f>
        <v>212</v>
      </c>
      <c r="E458" s="19" t="str">
        <f>if(isna(if(vlookup(A458,'Input - Config'!$A$3:$D$1006,4,0)="Yes","Subsea",if(D458&gt;'Input - Config'!$H$10,"HVDC","HVAC"))),"",if(vlookup(A458,'Input - Config'!$A$3:$D$1006,4,0)="Yes","Subsea",if(D458&gt;'Input - Config'!$H$10,"HVDC","HVAC")))</f>
        <v>HVAC</v>
      </c>
      <c r="F458" s="19">
        <f>iferror((hlookup(E458,'Input - Config'!$H$2:$J$7,2,0)*D458)+(hlookup(E458,'Input - Config'!$H$2:$J$7,3,0)*2),"")</f>
        <v>260632.4</v>
      </c>
      <c r="G458" s="19">
        <f>if(isna(hlookup(E458,'Input - Config'!$H$2:$J$7,6,0)*'Input - Config'!$H$9%*F458+F458),"",hlookup(E458,'Input - Config'!$H$2:$J$7,6,0)*'Input - Config'!$H$9%*F458+F458)</f>
        <v>625517.76</v>
      </c>
      <c r="H458" s="19">
        <f>if(isna(ROUND((hlookup(E458,'Input - Config'!$H$2:$J$7,4,0)/10000*D458)+(hlookup(E458,'Input - Config'!$H$2:$J$7,5,0)/100),3)),"",ROUND((hlookup(E458,'Input - Config'!$H$2:$J$7,4,0)/10000*D458)+(hlookup(E458,'Input - Config'!$H$2:$J$7,5,0)/100),3))</f>
        <v>0.014</v>
      </c>
    </row>
    <row r="459">
      <c r="A459" s="53" t="str">
        <f>'Input - Config'!A460</f>
        <v>TRNISRXXSYRXX</v>
      </c>
      <c r="B459" s="19" t="str">
        <f>if(isna(vlookup(A459,'Input - Config'!$A$3:$C$1006,2,0)),"",vlookup(A459,'Input - Config'!$A$3:$C$1006,2,0))</f>
        <v>ISR</v>
      </c>
      <c r="C459" s="19" t="str">
        <f>if(isna(vlookup(A459,'Input - Config'!$A$3:$C$1006,3,0)),"",vlookup(A459,'Input - Config'!$A$3:$C$1006,3,0))</f>
        <v>SYR</v>
      </c>
      <c r="D459" s="42">
        <f>if(isna(ROUND(ACOS(COS(RADIANS(90-VLOOKUP(B459,'Input - Center points'!$A$2:$F$996,5,0)))*COS(RADIANS(90-VLOOKUP(C459,'Input - Center points'!$A$2:$F$996,5,0)))+SIN(RADIANS(90-VLOOKUP(B459,'Input - Center points'!$A$2:$F$996,5,0)))*SIN(RADIANS(90-VLOOKUP(C459,'Input - Center points'!$A$2:$F$996,5,0)))*COS(RADIANS(VLOOKUP(B459,'Input - Center points'!$A$2:$F$996,6,0)-VLOOKUP(C459,'Input - Center points'!$A$2:$F$996,6,0))))*6371,0)),"",ROUND(ACOS(COS(RADIANS(90-VLOOKUP(B459,'Input - Center points'!$A$2:$F$996,5,0)))*COS(RADIANS(90-VLOOKUP(C459,'Input - Center points'!$A$2:$F$996,5,0)))+SIN(RADIANS(90-VLOOKUP(B459,'Input - Center points'!$A$2:$F$996,5,0)))*SIN(RADIANS(90-VLOOKUP(C459,'Input - Center points'!$A$2:$F$996,5,0)))*COS(RADIANS(VLOOKUP(B459,'Input - Center points'!$A$2:$F$996,6,0)-VLOOKUP(C459,'Input - Center points'!$A$2:$F$996,6,0))))*6371,0))</f>
        <v>213</v>
      </c>
      <c r="E459" s="19" t="str">
        <f>if(isna(if(vlookup(A459,'Input - Config'!$A$3:$D$1006,4,0)="Yes","Subsea",if(D459&gt;'Input - Config'!$H$10,"HVDC","HVAC"))),"",if(vlookup(A459,'Input - Config'!$A$3:$D$1006,4,0)="Yes","Subsea",if(D459&gt;'Input - Config'!$H$10,"HVDC","HVAC")))</f>
        <v>HVAC</v>
      </c>
      <c r="F459" s="19">
        <f>iferror((hlookup(E459,'Input - Config'!$H$2:$J$7,2,0)*D459)+(hlookup(E459,'Input - Config'!$H$2:$J$7,3,0)*2),"")</f>
        <v>261411.8</v>
      </c>
      <c r="G459" s="19">
        <f>if(isna(hlookup(E459,'Input - Config'!$H$2:$J$7,6,0)*'Input - Config'!$H$9%*F459+F459),"",hlookup(E459,'Input - Config'!$H$2:$J$7,6,0)*'Input - Config'!$H$9%*F459+F459)</f>
        <v>627388.32</v>
      </c>
      <c r="H459" s="19">
        <f>if(isna(ROUND((hlookup(E459,'Input - Config'!$H$2:$J$7,4,0)/10000*D459)+(hlookup(E459,'Input - Config'!$H$2:$J$7,5,0)/100),3)),"",ROUND((hlookup(E459,'Input - Config'!$H$2:$J$7,4,0)/10000*D459)+(hlookup(E459,'Input - Config'!$H$2:$J$7,5,0)/100),3))</f>
        <v>0.014</v>
      </c>
    </row>
    <row r="460">
      <c r="A460" s="53" t="str">
        <f>'Input - Config'!A461</f>
        <v>TRNITAXXMLTXX</v>
      </c>
      <c r="B460" s="19" t="str">
        <f>if(isna(vlookup(A460,'Input - Config'!$A$3:$C$1006,2,0)),"",vlookup(A460,'Input - Config'!$A$3:$C$1006,2,0))</f>
        <v>ITA</v>
      </c>
      <c r="C460" s="19" t="str">
        <f>if(isna(vlookup(A460,'Input - Config'!$A$3:$C$1006,3,0)),"",vlookup(A460,'Input - Config'!$A$3:$C$1006,3,0))</f>
        <v>MLT</v>
      </c>
      <c r="D460" s="42">
        <f>if(isna(ROUND(ACOS(COS(RADIANS(90-VLOOKUP(B460,'Input - Center points'!$A$2:$F$996,5,0)))*COS(RADIANS(90-VLOOKUP(C460,'Input - Center points'!$A$2:$F$996,5,0)))+SIN(RADIANS(90-VLOOKUP(B460,'Input - Center points'!$A$2:$F$996,5,0)))*SIN(RADIANS(90-VLOOKUP(C460,'Input - Center points'!$A$2:$F$996,5,0)))*COS(RADIANS(VLOOKUP(B460,'Input - Center points'!$A$2:$F$996,6,0)-VLOOKUP(C460,'Input - Center points'!$A$2:$F$996,6,0))))*6371,0)),"",ROUND(ACOS(COS(RADIANS(90-VLOOKUP(B460,'Input - Center points'!$A$2:$F$996,5,0)))*COS(RADIANS(90-VLOOKUP(C460,'Input - Center points'!$A$2:$F$996,5,0)))+SIN(RADIANS(90-VLOOKUP(B460,'Input - Center points'!$A$2:$F$996,5,0)))*SIN(RADIANS(90-VLOOKUP(C460,'Input - Center points'!$A$2:$F$996,5,0)))*COS(RADIANS(VLOOKUP(B460,'Input - Center points'!$A$2:$F$996,6,0)-VLOOKUP(C460,'Input - Center points'!$A$2:$F$996,6,0))))*6371,0))</f>
        <v>689</v>
      </c>
      <c r="E460" s="19" t="str">
        <f>if(isna(if(vlookup(A460,'Input - Config'!$A$3:$D$1006,4,0)="Yes","Subsea",if(D460&gt;'Input - Config'!$H$10,"HVDC","HVAC"))),"",if(vlookup(A460,'Input - Config'!$A$3:$D$1006,4,0)="Yes","Subsea",if(D460&gt;'Input - Config'!$H$10,"HVDC","HVAC")))</f>
        <v>HVDC</v>
      </c>
      <c r="F460" s="19">
        <f>iferror((hlookup(E460,'Input - Config'!$H$2:$J$7,2,0)*D460)+(hlookup(E460,'Input - Config'!$H$2:$J$7,3,0)*2),"")</f>
        <v>461353.2</v>
      </c>
      <c r="G460" s="19">
        <f>if(isna(hlookup(E460,'Input - Config'!$H$2:$J$7,6,0)*'Input - Config'!$H$9%*F460+F460),"",hlookup(E460,'Input - Config'!$H$2:$J$7,6,0)*'Input - Config'!$H$9%*F460+F460)</f>
        <v>1107247.68</v>
      </c>
      <c r="H460" s="19">
        <f>if(isna(ROUND((hlookup(E460,'Input - Config'!$H$2:$J$7,4,0)/10000*D460)+(hlookup(E460,'Input - Config'!$H$2:$J$7,5,0)/100),3)),"",ROUND((hlookup(E460,'Input - Config'!$H$2:$J$7,4,0)/10000*D460)+(hlookup(E460,'Input - Config'!$H$2:$J$7,5,0)/100),3))</f>
        <v>0.037</v>
      </c>
    </row>
    <row r="461">
      <c r="A461" s="53" t="str">
        <f>'Input - Config'!A462</f>
        <v>TRNITAXXMNEXX</v>
      </c>
      <c r="B461" s="19" t="str">
        <f>if(isna(vlookup(A461,'Input - Config'!$A$3:$C$1006,2,0)),"",vlookup(A461,'Input - Config'!$A$3:$C$1006,2,0))</f>
        <v>ITA</v>
      </c>
      <c r="C461" s="19" t="str">
        <f>if(isna(vlookup(A461,'Input - Config'!$A$3:$C$1006,3,0)),"",vlookup(A461,'Input - Config'!$A$3:$C$1006,3,0))</f>
        <v>MNE</v>
      </c>
      <c r="D461" s="42">
        <f>if(isna(ROUND(ACOS(COS(RADIANS(90-VLOOKUP(B461,'Input - Center points'!$A$2:$F$996,5,0)))*COS(RADIANS(90-VLOOKUP(C461,'Input - Center points'!$A$2:$F$996,5,0)))+SIN(RADIANS(90-VLOOKUP(B461,'Input - Center points'!$A$2:$F$996,5,0)))*SIN(RADIANS(90-VLOOKUP(C461,'Input - Center points'!$A$2:$F$996,5,0)))*COS(RADIANS(VLOOKUP(B461,'Input - Center points'!$A$2:$F$996,6,0)-VLOOKUP(C461,'Input - Center points'!$A$2:$F$996,6,0))))*6371,0)),"",ROUND(ACOS(COS(RADIANS(90-VLOOKUP(B461,'Input - Center points'!$A$2:$F$996,5,0)))*COS(RADIANS(90-VLOOKUP(C461,'Input - Center points'!$A$2:$F$996,5,0)))+SIN(RADIANS(90-VLOOKUP(B461,'Input - Center points'!$A$2:$F$996,5,0)))*SIN(RADIANS(90-VLOOKUP(C461,'Input - Center points'!$A$2:$F$996,5,0)))*COS(RADIANS(VLOOKUP(B461,'Input - Center points'!$A$2:$F$996,6,0)-VLOOKUP(C461,'Input - Center points'!$A$2:$F$996,6,0))))*6371,0))</f>
        <v>562</v>
      </c>
      <c r="E461" s="19" t="str">
        <f>if(isna(if(vlookup(A461,'Input - Config'!$A$3:$D$1006,4,0)="Yes","Subsea",if(D461&gt;'Input - Config'!$H$10,"HVDC","HVAC"))),"",if(vlookup(A461,'Input - Config'!$A$3:$D$1006,4,0)="Yes","Subsea",if(D461&gt;'Input - Config'!$H$10,"HVDC","HVAC")))</f>
        <v>Subsea</v>
      </c>
      <c r="F461" s="19">
        <f>iferror((hlookup(E461,'Input - Config'!$H$2:$J$7,2,0)*D461)+(hlookup(E461,'Input - Config'!$H$2:$J$7,3,0)*2),"")</f>
        <v>463355.2</v>
      </c>
      <c r="G461" s="19">
        <f>if(isna(hlookup(E461,'Input - Config'!$H$2:$J$7,6,0)*'Input - Config'!$H$9%*F461+F461),"",hlookup(E461,'Input - Config'!$H$2:$J$7,6,0)*'Input - Config'!$H$9%*F461+F461)</f>
        <v>1112052.48</v>
      </c>
      <c r="H461" s="19">
        <f>if(isna(ROUND((hlookup(E461,'Input - Config'!$H$2:$J$7,4,0)/10000*D461)+(hlookup(E461,'Input - Config'!$H$2:$J$7,5,0)/100),3)),"",ROUND((hlookup(E461,'Input - Config'!$H$2:$J$7,4,0)/10000*D461)+(hlookup(E461,'Input - Config'!$H$2:$J$7,5,0)/100),3))</f>
        <v>0.033</v>
      </c>
    </row>
    <row r="462">
      <c r="A462" s="53" t="str">
        <f>'Input - Config'!A463</f>
        <v>TRNITAXXSVNXX</v>
      </c>
      <c r="B462" s="19" t="str">
        <f>if(isna(vlookup(A462,'Input - Config'!$A$3:$C$1006,2,0)),"",vlookup(A462,'Input - Config'!$A$3:$C$1006,2,0))</f>
        <v>ITA</v>
      </c>
      <c r="C462" s="19" t="str">
        <f>if(isna(vlookup(A462,'Input - Config'!$A$3:$C$1006,3,0)),"",vlookup(A462,'Input - Config'!$A$3:$C$1006,3,0))</f>
        <v>SVN</v>
      </c>
      <c r="D462" s="42">
        <f>if(isna(ROUND(ACOS(COS(RADIANS(90-VLOOKUP(B462,'Input - Center points'!$A$2:$F$996,5,0)))*COS(RADIANS(90-VLOOKUP(C462,'Input - Center points'!$A$2:$F$996,5,0)))+SIN(RADIANS(90-VLOOKUP(B462,'Input - Center points'!$A$2:$F$996,5,0)))*SIN(RADIANS(90-VLOOKUP(C462,'Input - Center points'!$A$2:$F$996,5,0)))*COS(RADIANS(VLOOKUP(B462,'Input - Center points'!$A$2:$F$996,6,0)-VLOOKUP(C462,'Input - Center points'!$A$2:$F$996,6,0))))*6371,0)),"",ROUND(ACOS(COS(RADIANS(90-VLOOKUP(B462,'Input - Center points'!$A$2:$F$996,5,0)))*COS(RADIANS(90-VLOOKUP(C462,'Input - Center points'!$A$2:$F$996,5,0)))+SIN(RADIANS(90-VLOOKUP(B462,'Input - Center points'!$A$2:$F$996,5,0)))*SIN(RADIANS(90-VLOOKUP(C462,'Input - Center points'!$A$2:$F$996,5,0)))*COS(RADIANS(VLOOKUP(B462,'Input - Center points'!$A$2:$F$996,6,0)-VLOOKUP(C462,'Input - Center points'!$A$2:$F$996,6,0))))*6371,0))</f>
        <v>490</v>
      </c>
      <c r="E462" s="19" t="str">
        <f>if(isna(if(vlookup(A462,'Input - Config'!$A$3:$D$1006,4,0)="Yes","Subsea",if(D462&gt;'Input - Config'!$H$10,"HVDC","HVAC"))),"",if(vlookup(A462,'Input - Config'!$A$3:$D$1006,4,0)="Yes","Subsea",if(D462&gt;'Input - Config'!$H$10,"HVDC","HVAC")))</f>
        <v>HVDC</v>
      </c>
      <c r="F462" s="19">
        <f>iferror((hlookup(E462,'Input - Config'!$H$2:$J$7,2,0)*D462)+(hlookup(E462,'Input - Config'!$H$2:$J$7,3,0)*2),"")</f>
        <v>414031</v>
      </c>
      <c r="G462" s="19">
        <f>if(isna(hlookup(E462,'Input - Config'!$H$2:$J$7,6,0)*'Input - Config'!$H$9%*F462+F462),"",hlookup(E462,'Input - Config'!$H$2:$J$7,6,0)*'Input - Config'!$H$9%*F462+F462)</f>
        <v>993674.4</v>
      </c>
      <c r="H462" s="19">
        <f>if(isna(ROUND((hlookup(E462,'Input - Config'!$H$2:$J$7,4,0)/10000*D462)+(hlookup(E462,'Input - Config'!$H$2:$J$7,5,0)/100),3)),"",ROUND((hlookup(E462,'Input - Config'!$H$2:$J$7,4,0)/10000*D462)+(hlookup(E462,'Input - Config'!$H$2:$J$7,5,0)/100),3))</f>
        <v>0.03</v>
      </c>
    </row>
    <row r="463">
      <c r="A463" s="53" t="str">
        <f>'Input - Config'!A464</f>
        <v>TRNITAXXTUNXX</v>
      </c>
      <c r="B463" s="19" t="str">
        <f>if(isna(vlookup(A463,'Input - Config'!$A$3:$C$1006,2,0)),"",vlookup(A463,'Input - Config'!$A$3:$C$1006,2,0))</f>
        <v>ITA</v>
      </c>
      <c r="C463" s="19" t="str">
        <f>if(isna(vlookup(A463,'Input - Config'!$A$3:$C$1006,3,0)),"",vlookup(A463,'Input - Config'!$A$3:$C$1006,3,0))</f>
        <v>TUN</v>
      </c>
      <c r="D463" s="42">
        <f>if(isna(ROUND(ACOS(COS(RADIANS(90-VLOOKUP(B463,'Input - Center points'!$A$2:$F$996,5,0)))*COS(RADIANS(90-VLOOKUP(C463,'Input - Center points'!$A$2:$F$996,5,0)))+SIN(RADIANS(90-VLOOKUP(B463,'Input - Center points'!$A$2:$F$996,5,0)))*SIN(RADIANS(90-VLOOKUP(C463,'Input - Center points'!$A$2:$F$996,5,0)))*COS(RADIANS(VLOOKUP(B463,'Input - Center points'!$A$2:$F$996,6,0)-VLOOKUP(C463,'Input - Center points'!$A$2:$F$996,6,0))))*6371,0)),"",ROUND(ACOS(COS(RADIANS(90-VLOOKUP(B463,'Input - Center points'!$A$2:$F$996,5,0)))*COS(RADIANS(90-VLOOKUP(C463,'Input - Center points'!$A$2:$F$996,5,0)))+SIN(RADIANS(90-VLOOKUP(B463,'Input - Center points'!$A$2:$F$996,5,0)))*SIN(RADIANS(90-VLOOKUP(C463,'Input - Center points'!$A$2:$F$996,5,0)))*COS(RADIANS(VLOOKUP(B463,'Input - Center points'!$A$2:$F$996,6,0)-VLOOKUP(C463,'Input - Center points'!$A$2:$F$996,6,0))))*6371,0))</f>
        <v>599</v>
      </c>
      <c r="E463" s="19" t="str">
        <f>if(isna(if(vlookup(A463,'Input - Config'!$A$3:$D$1006,4,0)="Yes","Subsea",if(D463&gt;'Input - Config'!$H$10,"HVDC","HVAC"))),"",if(vlookup(A463,'Input - Config'!$A$3:$D$1006,4,0)="Yes","Subsea",if(D463&gt;'Input - Config'!$H$10,"HVDC","HVAC")))</f>
        <v>Subsea</v>
      </c>
      <c r="F463" s="19">
        <f>iferror((hlookup(E463,'Input - Config'!$H$2:$J$7,2,0)*D463)+(hlookup(E463,'Input - Config'!$H$2:$J$7,3,0)*2),"")</f>
        <v>474273.9</v>
      </c>
      <c r="G463" s="19">
        <f>if(isna(hlookup(E463,'Input - Config'!$H$2:$J$7,6,0)*'Input - Config'!$H$9%*F463+F463),"",hlookup(E463,'Input - Config'!$H$2:$J$7,6,0)*'Input - Config'!$H$9%*F463+F463)</f>
        <v>1138257.36</v>
      </c>
      <c r="H463" s="19">
        <f>if(isna(ROUND((hlookup(E463,'Input - Config'!$H$2:$J$7,4,0)/10000*D463)+(hlookup(E463,'Input - Config'!$H$2:$J$7,5,0)/100),3)),"",ROUND((hlookup(E463,'Input - Config'!$H$2:$J$7,4,0)/10000*D463)+(hlookup(E463,'Input - Config'!$H$2:$J$7,5,0)/100),3))</f>
        <v>0.034</v>
      </c>
    </row>
    <row r="464">
      <c r="A464" s="53" t="str">
        <f>'Input - Config'!A465</f>
        <v>TRNJORXXSAUXX</v>
      </c>
      <c r="B464" s="19" t="str">
        <f>if(isna(vlookup(A464,'Input - Config'!$A$3:$C$1006,2,0)),"",vlookup(A464,'Input - Config'!$A$3:$C$1006,2,0))</f>
        <v>JOR</v>
      </c>
      <c r="C464" s="19" t="str">
        <f>if(isna(vlookup(A464,'Input - Config'!$A$3:$C$1006,3,0)),"",vlookup(A464,'Input - Config'!$A$3:$C$1006,3,0))</f>
        <v>SAU</v>
      </c>
      <c r="D464" s="42">
        <f>if(isna(ROUND(ACOS(COS(RADIANS(90-VLOOKUP(B464,'Input - Center points'!$A$2:$F$996,5,0)))*COS(RADIANS(90-VLOOKUP(C464,'Input - Center points'!$A$2:$F$996,5,0)))+SIN(RADIANS(90-VLOOKUP(B464,'Input - Center points'!$A$2:$F$996,5,0)))*SIN(RADIANS(90-VLOOKUP(C464,'Input - Center points'!$A$2:$F$996,5,0)))*COS(RADIANS(VLOOKUP(B464,'Input - Center points'!$A$2:$F$996,6,0)-VLOOKUP(C464,'Input - Center points'!$A$2:$F$996,6,0))))*6371,0)),"",ROUND(ACOS(COS(RADIANS(90-VLOOKUP(B464,'Input - Center points'!$A$2:$F$996,5,0)))*COS(RADIANS(90-VLOOKUP(C464,'Input - Center points'!$A$2:$F$996,5,0)))+SIN(RADIANS(90-VLOOKUP(B464,'Input - Center points'!$A$2:$F$996,5,0)))*SIN(RADIANS(90-VLOOKUP(C464,'Input - Center points'!$A$2:$F$996,5,0)))*COS(RADIANS(VLOOKUP(B464,'Input - Center points'!$A$2:$F$996,6,0)-VLOOKUP(C464,'Input - Center points'!$A$2:$F$996,6,0))))*6371,0))</f>
        <v>1332</v>
      </c>
      <c r="E464" s="19" t="str">
        <f>if(isna(if(vlookup(A464,'Input - Config'!$A$3:$D$1006,4,0)="Yes","Subsea",if(D464&gt;'Input - Config'!$H$10,"HVDC","HVAC"))),"",if(vlookup(A464,'Input - Config'!$A$3:$D$1006,4,0)="Yes","Subsea",if(D464&gt;'Input - Config'!$H$10,"HVDC","HVAC")))</f>
        <v>HVDC</v>
      </c>
      <c r="F464" s="19">
        <f>iferror((hlookup(E464,'Input - Config'!$H$2:$J$7,2,0)*D464)+(hlookup(E464,'Input - Config'!$H$2:$J$7,3,0)*2),"")</f>
        <v>614258.6</v>
      </c>
      <c r="G464" s="19">
        <f>if(isna(hlookup(E464,'Input - Config'!$H$2:$J$7,6,0)*'Input - Config'!$H$9%*F464+F464),"",hlookup(E464,'Input - Config'!$H$2:$J$7,6,0)*'Input - Config'!$H$9%*F464+F464)</f>
        <v>1474220.64</v>
      </c>
      <c r="H464" s="19">
        <f>if(isna(ROUND((hlookup(E464,'Input - Config'!$H$2:$J$7,4,0)/10000*D464)+(hlookup(E464,'Input - Config'!$H$2:$J$7,5,0)/100),3)),"",ROUND((hlookup(E464,'Input - Config'!$H$2:$J$7,4,0)/10000*D464)+(hlookup(E464,'Input - Config'!$H$2:$J$7,5,0)/100),3))</f>
        <v>0.06</v>
      </c>
    </row>
    <row r="465">
      <c r="A465" s="53" t="str">
        <f>'Input - Config'!A466</f>
        <v>TRNJORXXSYRXX</v>
      </c>
      <c r="B465" s="19" t="str">
        <f>if(isna(vlookup(A465,'Input - Config'!$A$3:$C$1006,2,0)),"",vlookup(A465,'Input - Config'!$A$3:$C$1006,2,0))</f>
        <v>JOR</v>
      </c>
      <c r="C465" s="19" t="str">
        <f>if(isna(vlookup(A465,'Input - Config'!$A$3:$C$1006,3,0)),"",vlookup(A465,'Input - Config'!$A$3:$C$1006,3,0))</f>
        <v>SYR</v>
      </c>
      <c r="D465" s="42">
        <f>if(isna(ROUND(ACOS(COS(RADIANS(90-VLOOKUP(B465,'Input - Center points'!$A$2:$F$996,5,0)))*COS(RADIANS(90-VLOOKUP(C465,'Input - Center points'!$A$2:$F$996,5,0)))+SIN(RADIANS(90-VLOOKUP(B465,'Input - Center points'!$A$2:$F$996,5,0)))*SIN(RADIANS(90-VLOOKUP(C465,'Input - Center points'!$A$2:$F$996,5,0)))*COS(RADIANS(VLOOKUP(B465,'Input - Center points'!$A$2:$F$996,6,0)-VLOOKUP(C465,'Input - Center points'!$A$2:$F$996,6,0))))*6371,0)),"",ROUND(ACOS(COS(RADIANS(90-VLOOKUP(B465,'Input - Center points'!$A$2:$F$996,5,0)))*COS(RADIANS(90-VLOOKUP(C465,'Input - Center points'!$A$2:$F$996,5,0)))+SIN(RADIANS(90-VLOOKUP(B465,'Input - Center points'!$A$2:$F$996,5,0)))*SIN(RADIANS(90-VLOOKUP(C465,'Input - Center points'!$A$2:$F$996,5,0)))*COS(RADIANS(VLOOKUP(B465,'Input - Center points'!$A$2:$F$996,6,0)-VLOOKUP(C465,'Input - Center points'!$A$2:$F$996,6,0))))*6371,0))</f>
        <v>177</v>
      </c>
      <c r="E465" s="19" t="str">
        <f>if(isna(if(vlookup(A465,'Input - Config'!$A$3:$D$1006,4,0)="Yes","Subsea",if(D465&gt;'Input - Config'!$H$10,"HVDC","HVAC"))),"",if(vlookup(A465,'Input - Config'!$A$3:$D$1006,4,0)="Yes","Subsea",if(D465&gt;'Input - Config'!$H$10,"HVDC","HVAC")))</f>
        <v>HVAC</v>
      </c>
      <c r="F465" s="19">
        <f>iferror((hlookup(E465,'Input - Config'!$H$2:$J$7,2,0)*D465)+(hlookup(E465,'Input - Config'!$H$2:$J$7,3,0)*2),"")</f>
        <v>233353.4</v>
      </c>
      <c r="G465" s="19">
        <f>if(isna(hlookup(E465,'Input - Config'!$H$2:$J$7,6,0)*'Input - Config'!$H$9%*F465+F465),"",hlookup(E465,'Input - Config'!$H$2:$J$7,6,0)*'Input - Config'!$H$9%*F465+F465)</f>
        <v>560048.16</v>
      </c>
      <c r="H465" s="19">
        <f>if(isna(ROUND((hlookup(E465,'Input - Config'!$H$2:$J$7,4,0)/10000*D465)+(hlookup(E465,'Input - Config'!$H$2:$J$7,5,0)/100),3)),"",ROUND((hlookup(E465,'Input - Config'!$H$2:$J$7,4,0)/10000*D465)+(hlookup(E465,'Input - Config'!$H$2:$J$7,5,0)/100),3))</f>
        <v>0.012</v>
      </c>
    </row>
    <row r="466">
      <c r="A466" s="53" t="str">
        <f>'Input - Config'!A467</f>
        <v>TRNJPNCEJPNKY</v>
      </c>
      <c r="B466" s="19" t="str">
        <f>if(isna(vlookup(A466,'Input - Config'!$A$3:$C$1006,2,0)),"",vlookup(A466,'Input - Config'!$A$3:$C$1006,2,0))</f>
        <v>JPNCE</v>
      </c>
      <c r="C466" s="19" t="str">
        <f>if(isna(vlookup(A466,'Input - Config'!$A$3:$C$1006,3,0)),"",vlookup(A466,'Input - Config'!$A$3:$C$1006,3,0))</f>
        <v>JPNKY</v>
      </c>
      <c r="D466" s="42">
        <f>if(isna(ROUND(ACOS(COS(RADIANS(90-VLOOKUP(B466,'Input - Center points'!$A$2:$F$996,5,0)))*COS(RADIANS(90-VLOOKUP(C466,'Input - Center points'!$A$2:$F$996,5,0)))+SIN(RADIANS(90-VLOOKUP(B466,'Input - Center points'!$A$2:$F$996,5,0)))*SIN(RADIANS(90-VLOOKUP(C466,'Input - Center points'!$A$2:$F$996,5,0)))*COS(RADIANS(VLOOKUP(B466,'Input - Center points'!$A$2:$F$996,6,0)-VLOOKUP(C466,'Input - Center points'!$A$2:$F$996,6,0))))*6371,0)),"",ROUND(ACOS(COS(RADIANS(90-VLOOKUP(B466,'Input - Center points'!$A$2:$F$996,5,0)))*COS(RADIANS(90-VLOOKUP(C466,'Input - Center points'!$A$2:$F$996,5,0)))+SIN(RADIANS(90-VLOOKUP(B466,'Input - Center points'!$A$2:$F$996,5,0)))*SIN(RADIANS(90-VLOOKUP(C466,'Input - Center points'!$A$2:$F$996,5,0)))*COS(RADIANS(VLOOKUP(B466,'Input - Center points'!$A$2:$F$996,6,0)-VLOOKUP(C466,'Input - Center points'!$A$2:$F$996,6,0))))*6371,0))</f>
        <v>485</v>
      </c>
      <c r="E466" s="19" t="str">
        <f>if(isna(if(vlookup(A466,'Input - Config'!$A$3:$D$1006,4,0)="Yes","Subsea",if(D466&gt;'Input - Config'!$H$10,"HVDC","HVAC"))),"",if(vlookup(A466,'Input - Config'!$A$3:$D$1006,4,0)="Yes","Subsea",if(D466&gt;'Input - Config'!$H$10,"HVDC","HVAC")))</f>
        <v>HVDC</v>
      </c>
      <c r="F466" s="19">
        <f>iferror((hlookup(E466,'Input - Config'!$H$2:$J$7,2,0)*D466)+(hlookup(E466,'Input - Config'!$H$2:$J$7,3,0)*2),"")</f>
        <v>412842</v>
      </c>
      <c r="G466" s="19">
        <f>if(isna(hlookup(E466,'Input - Config'!$H$2:$J$7,6,0)*'Input - Config'!$H$9%*F466+F466),"",hlookup(E466,'Input - Config'!$H$2:$J$7,6,0)*'Input - Config'!$H$9%*F466+F466)</f>
        <v>990820.8</v>
      </c>
      <c r="H466" s="19">
        <f>if(isna(ROUND((hlookup(E466,'Input - Config'!$H$2:$J$7,4,0)/10000*D466)+(hlookup(E466,'Input - Config'!$H$2:$J$7,5,0)/100),3)),"",ROUND((hlookup(E466,'Input - Config'!$H$2:$J$7,4,0)/10000*D466)+(hlookup(E466,'Input - Config'!$H$2:$J$7,5,0)/100),3))</f>
        <v>0.03</v>
      </c>
    </row>
    <row r="467">
      <c r="A467" s="53" t="str">
        <f>'Input - Config'!A468</f>
        <v>TRNJPNCEJPNSH</v>
      </c>
      <c r="B467" s="19" t="str">
        <f>if(isna(vlookup(A467,'Input - Config'!$A$3:$C$1006,2,0)),"",vlookup(A467,'Input - Config'!$A$3:$C$1006,2,0))</f>
        <v>JPNCE</v>
      </c>
      <c r="C467" s="19" t="str">
        <f>if(isna(vlookup(A467,'Input - Config'!$A$3:$C$1006,3,0)),"",vlookup(A467,'Input - Config'!$A$3:$C$1006,3,0))</f>
        <v>JPNSH</v>
      </c>
      <c r="D467" s="42">
        <f>if(isna(ROUND(ACOS(COS(RADIANS(90-VLOOKUP(B467,'Input - Center points'!$A$2:$F$996,5,0)))*COS(RADIANS(90-VLOOKUP(C467,'Input - Center points'!$A$2:$F$996,5,0)))+SIN(RADIANS(90-VLOOKUP(B467,'Input - Center points'!$A$2:$F$996,5,0)))*SIN(RADIANS(90-VLOOKUP(C467,'Input - Center points'!$A$2:$F$996,5,0)))*COS(RADIANS(VLOOKUP(B467,'Input - Center points'!$A$2:$F$996,6,0)-VLOOKUP(C467,'Input - Center points'!$A$2:$F$996,6,0))))*6371,0)),"",ROUND(ACOS(COS(RADIANS(90-VLOOKUP(B467,'Input - Center points'!$A$2:$F$996,5,0)))*COS(RADIANS(90-VLOOKUP(C467,'Input - Center points'!$A$2:$F$996,5,0)))+SIN(RADIANS(90-VLOOKUP(B467,'Input - Center points'!$A$2:$F$996,5,0)))*SIN(RADIANS(90-VLOOKUP(C467,'Input - Center points'!$A$2:$F$996,5,0)))*COS(RADIANS(VLOOKUP(B467,'Input - Center points'!$A$2:$F$996,6,0)-VLOOKUP(C467,'Input - Center points'!$A$2:$F$996,6,0))))*6371,0))</f>
        <v>269</v>
      </c>
      <c r="E467" s="19" t="str">
        <f>if(isna(if(vlookup(A467,'Input - Config'!$A$3:$D$1006,4,0)="Yes","Subsea",if(D467&gt;'Input - Config'!$H$10,"HVDC","HVAC"))),"",if(vlookup(A467,'Input - Config'!$A$3:$D$1006,4,0)="Yes","Subsea",if(D467&gt;'Input - Config'!$H$10,"HVDC","HVAC")))</f>
        <v>HVAC</v>
      </c>
      <c r="F467" s="19">
        <f>iferror((hlookup(E467,'Input - Config'!$H$2:$J$7,2,0)*D467)+(hlookup(E467,'Input - Config'!$H$2:$J$7,3,0)*2),"")</f>
        <v>305058.2</v>
      </c>
      <c r="G467" s="19">
        <f>if(isna(hlookup(E467,'Input - Config'!$H$2:$J$7,6,0)*'Input - Config'!$H$9%*F467+F467),"",hlookup(E467,'Input - Config'!$H$2:$J$7,6,0)*'Input - Config'!$H$9%*F467+F467)</f>
        <v>732139.68</v>
      </c>
      <c r="H467" s="19">
        <f>if(isna(ROUND((hlookup(E467,'Input - Config'!$H$2:$J$7,4,0)/10000*D467)+(hlookup(E467,'Input - Config'!$H$2:$J$7,5,0)/100),3)),"",ROUND((hlookup(E467,'Input - Config'!$H$2:$J$7,4,0)/10000*D467)+(hlookup(E467,'Input - Config'!$H$2:$J$7,5,0)/100),3))</f>
        <v>0.018</v>
      </c>
    </row>
    <row r="468">
      <c r="A468" s="53" t="str">
        <f>'Input - Config'!A469</f>
        <v>TRNJPNCEJPNTO</v>
      </c>
      <c r="B468" s="19" t="str">
        <f>if(isna(vlookup(A468,'Input - Config'!$A$3:$C$1006,2,0)),"",vlookup(A468,'Input - Config'!$A$3:$C$1006,2,0))</f>
        <v>JPNCE</v>
      </c>
      <c r="C468" s="19" t="str">
        <f>if(isna(vlookup(A468,'Input - Config'!$A$3:$C$1006,3,0)),"",vlookup(A468,'Input - Config'!$A$3:$C$1006,3,0))</f>
        <v>JPNTO</v>
      </c>
      <c r="D468" s="42">
        <f>if(isna(ROUND(ACOS(COS(RADIANS(90-VLOOKUP(B468,'Input - Center points'!$A$2:$F$996,5,0)))*COS(RADIANS(90-VLOOKUP(C468,'Input - Center points'!$A$2:$F$996,5,0)))+SIN(RADIANS(90-VLOOKUP(B468,'Input - Center points'!$A$2:$F$996,5,0)))*SIN(RADIANS(90-VLOOKUP(C468,'Input - Center points'!$A$2:$F$996,5,0)))*COS(RADIANS(VLOOKUP(B468,'Input - Center points'!$A$2:$F$996,6,0)-VLOOKUP(C468,'Input - Center points'!$A$2:$F$996,6,0))))*6371,0)),"",ROUND(ACOS(COS(RADIANS(90-VLOOKUP(B468,'Input - Center points'!$A$2:$F$996,5,0)))*COS(RADIANS(90-VLOOKUP(C468,'Input - Center points'!$A$2:$F$996,5,0)))+SIN(RADIANS(90-VLOOKUP(B468,'Input - Center points'!$A$2:$F$996,5,0)))*SIN(RADIANS(90-VLOOKUP(C468,'Input - Center points'!$A$2:$F$996,5,0)))*COS(RADIANS(VLOOKUP(B468,'Input - Center points'!$A$2:$F$996,6,0)-VLOOKUP(C468,'Input - Center points'!$A$2:$F$996,6,0))))*6371,0))</f>
        <v>396</v>
      </c>
      <c r="E468" s="19" t="str">
        <f>if(isna(if(vlookup(A468,'Input - Config'!$A$3:$D$1006,4,0)="Yes","Subsea",if(D468&gt;'Input - Config'!$H$10,"HVDC","HVAC"))),"",if(vlookup(A468,'Input - Config'!$A$3:$D$1006,4,0)="Yes","Subsea",if(D468&gt;'Input - Config'!$H$10,"HVDC","HVAC")))</f>
        <v>HVDC</v>
      </c>
      <c r="F468" s="19">
        <f>iferror((hlookup(E468,'Input - Config'!$H$2:$J$7,2,0)*D468)+(hlookup(E468,'Input - Config'!$H$2:$J$7,3,0)*2),"")</f>
        <v>391677.8</v>
      </c>
      <c r="G468" s="19">
        <f>if(isna(hlookup(E468,'Input - Config'!$H$2:$J$7,6,0)*'Input - Config'!$H$9%*F468+F468),"",hlookup(E468,'Input - Config'!$H$2:$J$7,6,0)*'Input - Config'!$H$9%*F468+F468)</f>
        <v>940026.72</v>
      </c>
      <c r="H468" s="19">
        <f>if(isna(ROUND((hlookup(E468,'Input - Config'!$H$2:$J$7,4,0)/10000*D468)+(hlookup(E468,'Input - Config'!$H$2:$J$7,5,0)/100),3)),"",ROUND((hlookup(E468,'Input - Config'!$H$2:$J$7,4,0)/10000*D468)+(hlookup(E468,'Input - Config'!$H$2:$J$7,5,0)/100),3))</f>
        <v>0.027</v>
      </c>
    </row>
    <row r="469">
      <c r="A469" s="53" t="str">
        <f>'Input - Config'!A470</f>
        <v>TRNJPNCEKORXX</v>
      </c>
      <c r="B469" s="19" t="str">
        <f>if(isna(vlookup(A469,'Input - Config'!$A$3:$C$1006,2,0)),"",vlookup(A469,'Input - Config'!$A$3:$C$1006,2,0))</f>
        <v>JPNCE</v>
      </c>
      <c r="C469" s="19" t="str">
        <f>if(isna(vlookup(A469,'Input - Config'!$A$3:$C$1006,3,0)),"",vlookup(A469,'Input - Config'!$A$3:$C$1006,3,0))</f>
        <v>KOR</v>
      </c>
      <c r="D469" s="42">
        <f>if(isna(ROUND(ACOS(COS(RADIANS(90-VLOOKUP(B469,'Input - Center points'!$A$2:$F$996,5,0)))*COS(RADIANS(90-VLOOKUP(C469,'Input - Center points'!$A$2:$F$996,5,0)))+SIN(RADIANS(90-VLOOKUP(B469,'Input - Center points'!$A$2:$F$996,5,0)))*SIN(RADIANS(90-VLOOKUP(C469,'Input - Center points'!$A$2:$F$996,5,0)))*COS(RADIANS(VLOOKUP(B469,'Input - Center points'!$A$2:$F$996,6,0)-VLOOKUP(C469,'Input - Center points'!$A$2:$F$996,6,0))))*6371,0)),"",ROUND(ACOS(COS(RADIANS(90-VLOOKUP(B469,'Input - Center points'!$A$2:$F$996,5,0)))*COS(RADIANS(90-VLOOKUP(C469,'Input - Center points'!$A$2:$F$996,5,0)))+SIN(RADIANS(90-VLOOKUP(B469,'Input - Center points'!$A$2:$F$996,5,0)))*SIN(RADIANS(90-VLOOKUP(C469,'Input - Center points'!$A$2:$F$996,5,0)))*COS(RADIANS(VLOOKUP(B469,'Input - Center points'!$A$2:$F$996,6,0)-VLOOKUP(C469,'Input - Center points'!$A$2:$F$996,6,0))))*6371,0))</f>
        <v>828</v>
      </c>
      <c r="E469" s="19" t="str">
        <f>if(isna(if(vlookup(A469,'Input - Config'!$A$3:$D$1006,4,0)="Yes","Subsea",if(D469&gt;'Input - Config'!$H$10,"HVDC","HVAC"))),"",if(vlookup(A469,'Input - Config'!$A$3:$D$1006,4,0)="Yes","Subsea",if(D469&gt;'Input - Config'!$H$10,"HVDC","HVAC")))</f>
        <v>Subsea</v>
      </c>
      <c r="F469" s="19">
        <f>iferror((hlookup(E469,'Input - Config'!$H$2:$J$7,2,0)*D469)+(hlookup(E469,'Input - Config'!$H$2:$J$7,3,0)*2),"")</f>
        <v>541851.8</v>
      </c>
      <c r="G469" s="19">
        <f>if(isna(hlookup(E469,'Input - Config'!$H$2:$J$7,6,0)*'Input - Config'!$H$9%*F469+F469),"",hlookup(E469,'Input - Config'!$H$2:$J$7,6,0)*'Input - Config'!$H$9%*F469+F469)</f>
        <v>1300444.32</v>
      </c>
      <c r="H469" s="19">
        <f>if(isna(ROUND((hlookup(E469,'Input - Config'!$H$2:$J$7,4,0)/10000*D469)+(hlookup(E469,'Input - Config'!$H$2:$J$7,5,0)/100),3)),"",ROUND((hlookup(E469,'Input - Config'!$H$2:$J$7,4,0)/10000*D469)+(hlookup(E469,'Input - Config'!$H$2:$J$7,5,0)/100),3))</f>
        <v>0.042</v>
      </c>
    </row>
    <row r="470">
      <c r="A470" s="53" t="str">
        <f>'Input - Config'!A471</f>
        <v>TRNJPNHOJPNTO</v>
      </c>
      <c r="B470" s="19" t="str">
        <f>if(isna(vlookup(A470,'Input - Config'!$A$3:$C$1006,2,0)),"",vlookup(A470,'Input - Config'!$A$3:$C$1006,2,0))</f>
        <v>JPNHO</v>
      </c>
      <c r="C470" s="19" t="str">
        <f>if(isna(vlookup(A470,'Input - Config'!$A$3:$C$1006,3,0)),"",vlookup(A470,'Input - Config'!$A$3:$C$1006,3,0))</f>
        <v>JPNTO</v>
      </c>
      <c r="D470" s="42">
        <f>if(isna(ROUND(ACOS(COS(RADIANS(90-VLOOKUP(B470,'Input - Center points'!$A$2:$F$996,5,0)))*COS(RADIANS(90-VLOOKUP(C470,'Input - Center points'!$A$2:$F$996,5,0)))+SIN(RADIANS(90-VLOOKUP(B470,'Input - Center points'!$A$2:$F$996,5,0)))*SIN(RADIANS(90-VLOOKUP(C470,'Input - Center points'!$A$2:$F$996,5,0)))*COS(RADIANS(VLOOKUP(B470,'Input - Center points'!$A$2:$F$996,6,0)-VLOOKUP(C470,'Input - Center points'!$A$2:$F$996,6,0))))*6371,0)),"",ROUND(ACOS(COS(RADIANS(90-VLOOKUP(B470,'Input - Center points'!$A$2:$F$996,5,0)))*COS(RADIANS(90-VLOOKUP(C470,'Input - Center points'!$A$2:$F$996,5,0)))+SIN(RADIANS(90-VLOOKUP(B470,'Input - Center points'!$A$2:$F$996,5,0)))*SIN(RADIANS(90-VLOOKUP(C470,'Input - Center points'!$A$2:$F$996,5,0)))*COS(RADIANS(VLOOKUP(B470,'Input - Center points'!$A$2:$F$996,6,0)-VLOOKUP(C470,'Input - Center points'!$A$2:$F$996,6,0))))*6371,0))</f>
        <v>833</v>
      </c>
      <c r="E470" s="19" t="str">
        <f>if(isna(if(vlookup(A470,'Input - Config'!$A$3:$D$1006,4,0)="Yes","Subsea",if(D470&gt;'Input - Config'!$H$10,"HVDC","HVAC"))),"",if(vlookup(A470,'Input - Config'!$A$3:$D$1006,4,0)="Yes","Subsea",if(D470&gt;'Input - Config'!$H$10,"HVDC","HVAC")))</f>
        <v>HVDC</v>
      </c>
      <c r="F470" s="19">
        <f>iferror((hlookup(E470,'Input - Config'!$H$2:$J$7,2,0)*D470)+(hlookup(E470,'Input - Config'!$H$2:$J$7,3,0)*2),"")</f>
        <v>495596.4</v>
      </c>
      <c r="G470" s="19">
        <f>if(isna(hlookup(E470,'Input - Config'!$H$2:$J$7,6,0)*'Input - Config'!$H$9%*F470+F470),"",hlookup(E470,'Input - Config'!$H$2:$J$7,6,0)*'Input - Config'!$H$9%*F470+F470)</f>
        <v>1189431.36</v>
      </c>
      <c r="H470" s="19">
        <f>if(isna(ROUND((hlookup(E470,'Input - Config'!$H$2:$J$7,4,0)/10000*D470)+(hlookup(E470,'Input - Config'!$H$2:$J$7,5,0)/100),3)),"",ROUND((hlookup(E470,'Input - Config'!$H$2:$J$7,4,0)/10000*D470)+(hlookup(E470,'Input - Config'!$H$2:$J$7,5,0)/100),3))</f>
        <v>0.042</v>
      </c>
    </row>
    <row r="471">
      <c r="A471" s="53" t="str">
        <f>'Input - Config'!A472</f>
        <v>TRNJPNHORUSFE</v>
      </c>
      <c r="B471" s="19" t="str">
        <f>if(isna(vlookup(A471,'Input - Config'!$A$3:$C$1006,2,0)),"",vlookup(A471,'Input - Config'!$A$3:$C$1006,2,0))</f>
        <v>JPNHO</v>
      </c>
      <c r="C471" s="19" t="str">
        <f>if(isna(vlookup(A471,'Input - Config'!$A$3:$C$1006,3,0)),"",vlookup(A471,'Input - Config'!$A$3:$C$1006,3,0))</f>
        <v>RUSFE</v>
      </c>
      <c r="D471" s="42">
        <f>if(isna(ROUND(ACOS(COS(RADIANS(90-VLOOKUP(B471,'Input - Center points'!$A$2:$F$996,5,0)))*COS(RADIANS(90-VLOOKUP(C471,'Input - Center points'!$A$2:$F$996,5,0)))+SIN(RADIANS(90-VLOOKUP(B471,'Input - Center points'!$A$2:$F$996,5,0)))*SIN(RADIANS(90-VLOOKUP(C471,'Input - Center points'!$A$2:$F$996,5,0)))*COS(RADIANS(VLOOKUP(B471,'Input - Center points'!$A$2:$F$996,6,0)-VLOOKUP(C471,'Input - Center points'!$A$2:$F$996,6,0))))*6371,0)),"",ROUND(ACOS(COS(RADIANS(90-VLOOKUP(B471,'Input - Center points'!$A$2:$F$996,5,0)))*COS(RADIANS(90-VLOOKUP(C471,'Input - Center points'!$A$2:$F$996,5,0)))+SIN(RADIANS(90-VLOOKUP(B471,'Input - Center points'!$A$2:$F$996,5,0)))*SIN(RADIANS(90-VLOOKUP(C471,'Input - Center points'!$A$2:$F$996,5,0)))*COS(RADIANS(VLOOKUP(B471,'Input - Center points'!$A$2:$F$996,6,0)-VLOOKUP(C471,'Input - Center points'!$A$2:$F$996,6,0))))*6371,0))</f>
        <v>767</v>
      </c>
      <c r="E471" s="19" t="str">
        <f>if(isna(if(vlookup(A471,'Input - Config'!$A$3:$D$1006,4,0)="Yes","Subsea",if(D471&gt;'Input - Config'!$H$10,"HVDC","HVAC"))),"",if(vlookup(A471,'Input - Config'!$A$3:$D$1006,4,0)="Yes","Subsea",if(D471&gt;'Input - Config'!$H$10,"HVDC","HVAC")))</f>
        <v>Subsea</v>
      </c>
      <c r="F471" s="19">
        <f>iferror((hlookup(E471,'Input - Config'!$H$2:$J$7,2,0)*D471)+(hlookup(E471,'Input - Config'!$H$2:$J$7,3,0)*2),"")</f>
        <v>523850.7</v>
      </c>
      <c r="G471" s="19">
        <f>if(isna(hlookup(E471,'Input - Config'!$H$2:$J$7,6,0)*'Input - Config'!$H$9%*F471+F471),"",hlookup(E471,'Input - Config'!$H$2:$J$7,6,0)*'Input - Config'!$H$9%*F471+F471)</f>
        <v>1257241.68</v>
      </c>
      <c r="H471" s="19">
        <f>if(isna(ROUND((hlookup(E471,'Input - Config'!$H$2:$J$7,4,0)/10000*D471)+(hlookup(E471,'Input - Config'!$H$2:$J$7,5,0)/100),3)),"",ROUND((hlookup(E471,'Input - Config'!$H$2:$J$7,4,0)/10000*D471)+(hlookup(E471,'Input - Config'!$H$2:$J$7,5,0)/100),3))</f>
        <v>0.04</v>
      </c>
    </row>
    <row r="472">
      <c r="A472" s="53" t="str">
        <f>'Input - Config'!A473</f>
        <v>TRNJPNKYKORXX</v>
      </c>
      <c r="B472" s="19" t="str">
        <f>if(isna(vlookup(A472,'Input - Config'!$A$3:$C$1006,2,0)),"",vlookup(A472,'Input - Config'!$A$3:$C$1006,2,0))</f>
        <v>JPNKY</v>
      </c>
      <c r="C472" s="19" t="str">
        <f>if(isna(vlookup(A472,'Input - Config'!$A$3:$C$1006,3,0)),"",vlookup(A472,'Input - Config'!$A$3:$C$1006,3,0))</f>
        <v>KOR</v>
      </c>
      <c r="D472" s="42">
        <f>if(isna(ROUND(ACOS(COS(RADIANS(90-VLOOKUP(B472,'Input - Center points'!$A$2:$F$996,5,0)))*COS(RADIANS(90-VLOOKUP(C472,'Input - Center points'!$A$2:$F$996,5,0)))+SIN(RADIANS(90-VLOOKUP(B472,'Input - Center points'!$A$2:$F$996,5,0)))*SIN(RADIANS(90-VLOOKUP(C472,'Input - Center points'!$A$2:$F$996,5,0)))*COS(RADIANS(VLOOKUP(B472,'Input - Center points'!$A$2:$F$996,6,0)-VLOOKUP(C472,'Input - Center points'!$A$2:$F$996,6,0))))*6371,0)),"",ROUND(ACOS(COS(RADIANS(90-VLOOKUP(B472,'Input - Center points'!$A$2:$F$996,5,0)))*COS(RADIANS(90-VLOOKUP(C472,'Input - Center points'!$A$2:$F$996,5,0)))+SIN(RADIANS(90-VLOOKUP(B472,'Input - Center points'!$A$2:$F$996,5,0)))*SIN(RADIANS(90-VLOOKUP(C472,'Input - Center points'!$A$2:$F$996,5,0)))*COS(RADIANS(VLOOKUP(B472,'Input - Center points'!$A$2:$F$996,6,0)-VLOOKUP(C472,'Input - Center points'!$A$2:$F$996,6,0))))*6371,0))</f>
        <v>539</v>
      </c>
      <c r="E472" s="19" t="str">
        <f>if(isna(if(vlookup(A472,'Input - Config'!$A$3:$D$1006,4,0)="Yes","Subsea",if(D472&gt;'Input - Config'!$H$10,"HVDC","HVAC"))),"",if(vlookup(A472,'Input - Config'!$A$3:$D$1006,4,0)="Yes","Subsea",if(D472&gt;'Input - Config'!$H$10,"HVDC","HVAC")))</f>
        <v>Subsea</v>
      </c>
      <c r="F472" s="19">
        <f>iferror((hlookup(E472,'Input - Config'!$H$2:$J$7,2,0)*D472)+(hlookup(E472,'Input - Config'!$H$2:$J$7,3,0)*2),"")</f>
        <v>456567.9</v>
      </c>
      <c r="G472" s="19">
        <f>if(isna(hlookup(E472,'Input - Config'!$H$2:$J$7,6,0)*'Input - Config'!$H$9%*F472+F472),"",hlookup(E472,'Input - Config'!$H$2:$J$7,6,0)*'Input - Config'!$H$9%*F472+F472)</f>
        <v>1095762.96</v>
      </c>
      <c r="H472" s="19">
        <f>if(isna(ROUND((hlookup(E472,'Input - Config'!$H$2:$J$7,4,0)/10000*D472)+(hlookup(E472,'Input - Config'!$H$2:$J$7,5,0)/100),3)),"",ROUND((hlookup(E472,'Input - Config'!$H$2:$J$7,4,0)/10000*D472)+(hlookup(E472,'Input - Config'!$H$2:$J$7,5,0)/100),3))</f>
        <v>0.032</v>
      </c>
    </row>
    <row r="473">
      <c r="A473" s="53" t="str">
        <f>'Input - Config'!A474</f>
        <v>TRNKAZXXKGZXX</v>
      </c>
      <c r="B473" s="19" t="str">
        <f>if(isna(vlookup(A473,'Input - Config'!$A$3:$C$1006,2,0)),"",vlookup(A473,'Input - Config'!$A$3:$C$1006,2,0))</f>
        <v>KAZ</v>
      </c>
      <c r="C473" s="19" t="str">
        <f>if(isna(vlookup(A473,'Input - Config'!$A$3:$C$1006,3,0)),"",vlookup(A473,'Input - Config'!$A$3:$C$1006,3,0))</f>
        <v>KGZ</v>
      </c>
      <c r="D473" s="42">
        <f>if(isna(ROUND(ACOS(COS(RADIANS(90-VLOOKUP(B473,'Input - Center points'!$A$2:$F$996,5,0)))*COS(RADIANS(90-VLOOKUP(C473,'Input - Center points'!$A$2:$F$996,5,0)))+SIN(RADIANS(90-VLOOKUP(B473,'Input - Center points'!$A$2:$F$996,5,0)))*SIN(RADIANS(90-VLOOKUP(C473,'Input - Center points'!$A$2:$F$996,5,0)))*COS(RADIANS(VLOOKUP(B473,'Input - Center points'!$A$2:$F$996,6,0)-VLOOKUP(C473,'Input - Center points'!$A$2:$F$996,6,0))))*6371,0)),"",ROUND(ACOS(COS(RADIANS(90-VLOOKUP(B473,'Input - Center points'!$A$2:$F$996,5,0)))*COS(RADIANS(90-VLOOKUP(C473,'Input - Center points'!$A$2:$F$996,5,0)))+SIN(RADIANS(90-VLOOKUP(B473,'Input - Center points'!$A$2:$F$996,5,0)))*SIN(RADIANS(90-VLOOKUP(C473,'Input - Center points'!$A$2:$F$996,5,0)))*COS(RADIANS(VLOOKUP(B473,'Input - Center points'!$A$2:$F$996,6,0)-VLOOKUP(C473,'Input - Center points'!$A$2:$F$996,6,0))))*6371,0))</f>
        <v>191</v>
      </c>
      <c r="E473" s="19" t="str">
        <f>if(isna(if(vlookup(A473,'Input - Config'!$A$3:$D$1006,4,0)="Yes","Subsea",if(D473&gt;'Input - Config'!$H$10,"HVDC","HVAC"))),"",if(vlookup(A473,'Input - Config'!$A$3:$D$1006,4,0)="Yes","Subsea",if(D473&gt;'Input - Config'!$H$10,"HVDC","HVAC")))</f>
        <v>HVAC</v>
      </c>
      <c r="F473" s="19">
        <f>iferror((hlookup(E473,'Input - Config'!$H$2:$J$7,2,0)*D473)+(hlookup(E473,'Input - Config'!$H$2:$J$7,3,0)*2),"")</f>
        <v>244265</v>
      </c>
      <c r="G473" s="19">
        <f>if(isna(hlookup(E473,'Input - Config'!$H$2:$J$7,6,0)*'Input - Config'!$H$9%*F473+F473),"",hlookup(E473,'Input - Config'!$H$2:$J$7,6,0)*'Input - Config'!$H$9%*F473+F473)</f>
        <v>586236</v>
      </c>
      <c r="H473" s="19">
        <f>if(isna(ROUND((hlookup(E473,'Input - Config'!$H$2:$J$7,4,0)/10000*D473)+(hlookup(E473,'Input - Config'!$H$2:$J$7,5,0)/100),3)),"",ROUND((hlookup(E473,'Input - Config'!$H$2:$J$7,4,0)/10000*D473)+(hlookup(E473,'Input - Config'!$H$2:$J$7,5,0)/100),3))</f>
        <v>0.013</v>
      </c>
    </row>
    <row r="474">
      <c r="A474" s="53" t="str">
        <f>'Input - Config'!A475</f>
        <v>TRNKAZXXRUSCE</v>
      </c>
      <c r="B474" s="19" t="str">
        <f>if(isna(vlookup(A474,'Input - Config'!$A$3:$C$1006,2,0)),"",vlookup(A474,'Input - Config'!$A$3:$C$1006,2,0))</f>
        <v>KAZ</v>
      </c>
      <c r="C474" s="19" t="str">
        <f>if(isna(vlookup(A474,'Input - Config'!$A$3:$C$1006,3,0)),"",vlookup(A474,'Input - Config'!$A$3:$C$1006,3,0))</f>
        <v>RUSCE</v>
      </c>
      <c r="D474" s="42">
        <f>if(isna(ROUND(ACOS(COS(RADIANS(90-VLOOKUP(B474,'Input - Center points'!$A$2:$F$996,5,0)))*COS(RADIANS(90-VLOOKUP(C474,'Input - Center points'!$A$2:$F$996,5,0)))+SIN(RADIANS(90-VLOOKUP(B474,'Input - Center points'!$A$2:$F$996,5,0)))*SIN(RADIANS(90-VLOOKUP(C474,'Input - Center points'!$A$2:$F$996,5,0)))*COS(RADIANS(VLOOKUP(B474,'Input - Center points'!$A$2:$F$996,6,0)-VLOOKUP(C474,'Input - Center points'!$A$2:$F$996,6,0))))*6371,0)),"",ROUND(ACOS(COS(RADIANS(90-VLOOKUP(B474,'Input - Center points'!$A$2:$F$996,5,0)))*COS(RADIANS(90-VLOOKUP(C474,'Input - Center points'!$A$2:$F$996,5,0)))+SIN(RADIANS(90-VLOOKUP(B474,'Input - Center points'!$A$2:$F$996,5,0)))*SIN(RADIANS(90-VLOOKUP(C474,'Input - Center points'!$A$2:$F$996,5,0)))*COS(RADIANS(VLOOKUP(B474,'Input - Center points'!$A$2:$F$996,6,0)-VLOOKUP(C474,'Input - Center points'!$A$2:$F$996,6,0))))*6371,0))</f>
        <v>3102</v>
      </c>
      <c r="E474" s="19" t="str">
        <f>if(isna(if(vlookup(A474,'Input - Config'!$A$3:$D$1006,4,0)="Yes","Subsea",if(D474&gt;'Input - Config'!$H$10,"HVDC","HVAC"))),"",if(vlookup(A474,'Input - Config'!$A$3:$D$1006,4,0)="Yes","Subsea",if(D474&gt;'Input - Config'!$H$10,"HVDC","HVAC")))</f>
        <v>HVDC</v>
      </c>
      <c r="F474" s="19">
        <f>iferror((hlookup(E474,'Input - Config'!$H$2:$J$7,2,0)*D474)+(hlookup(E474,'Input - Config'!$H$2:$J$7,3,0)*2),"")</f>
        <v>1035164.6</v>
      </c>
      <c r="G474" s="19">
        <f>if(isna(hlookup(E474,'Input - Config'!$H$2:$J$7,6,0)*'Input - Config'!$H$9%*F474+F474),"",hlookup(E474,'Input - Config'!$H$2:$J$7,6,0)*'Input - Config'!$H$9%*F474+F474)</f>
        <v>2484395.04</v>
      </c>
      <c r="H474" s="19">
        <f>if(isna(ROUND((hlookup(E474,'Input - Config'!$H$2:$J$7,4,0)/10000*D474)+(hlookup(E474,'Input - Config'!$H$2:$J$7,5,0)/100),3)),"",ROUND((hlookup(E474,'Input - Config'!$H$2:$J$7,4,0)/10000*D474)+(hlookup(E474,'Input - Config'!$H$2:$J$7,5,0)/100),3))</f>
        <v>0.122</v>
      </c>
    </row>
    <row r="475">
      <c r="A475" s="53" t="str">
        <f>'Input - Config'!A476</f>
        <v>TRNKAZXXRUSMV</v>
      </c>
      <c r="B475" s="19" t="str">
        <f>if(isna(vlookup(A475,'Input - Config'!$A$3:$C$1006,2,0)),"",vlookup(A475,'Input - Config'!$A$3:$C$1006,2,0))</f>
        <v>KAZ</v>
      </c>
      <c r="C475" s="19" t="str">
        <f>if(isna(vlookup(A475,'Input - Config'!$A$3:$C$1006,3,0)),"",vlookup(A475,'Input - Config'!$A$3:$C$1006,3,0))</f>
        <v>RUSMV</v>
      </c>
      <c r="D475" s="42">
        <f>if(isna(ROUND(ACOS(COS(RADIANS(90-VLOOKUP(B475,'Input - Center points'!$A$2:$F$996,5,0)))*COS(RADIANS(90-VLOOKUP(C475,'Input - Center points'!$A$2:$F$996,5,0)))+SIN(RADIANS(90-VLOOKUP(B475,'Input - Center points'!$A$2:$F$996,5,0)))*SIN(RADIANS(90-VLOOKUP(C475,'Input - Center points'!$A$2:$F$996,5,0)))*COS(RADIANS(VLOOKUP(B475,'Input - Center points'!$A$2:$F$996,6,0)-VLOOKUP(C475,'Input - Center points'!$A$2:$F$996,6,0))))*6371,0)),"",ROUND(ACOS(COS(RADIANS(90-VLOOKUP(B475,'Input - Center points'!$A$2:$F$996,5,0)))*COS(RADIANS(90-VLOOKUP(C475,'Input - Center points'!$A$2:$F$996,5,0)))+SIN(RADIANS(90-VLOOKUP(B475,'Input - Center points'!$A$2:$F$996,5,0)))*SIN(RADIANS(90-VLOOKUP(C475,'Input - Center points'!$A$2:$F$996,5,0)))*COS(RADIANS(VLOOKUP(B475,'Input - Center points'!$A$2:$F$996,6,0)-VLOOKUP(C475,'Input - Center points'!$A$2:$F$996,6,0))))*6371,0))</f>
        <v>2415</v>
      </c>
      <c r="E475" s="19" t="str">
        <f>if(isna(if(vlookup(A475,'Input - Config'!$A$3:$D$1006,4,0)="Yes","Subsea",if(D475&gt;'Input - Config'!$H$10,"HVDC","HVAC"))),"",if(vlookup(A475,'Input - Config'!$A$3:$D$1006,4,0)="Yes","Subsea",if(D475&gt;'Input - Config'!$H$10,"HVDC","HVAC")))</f>
        <v>HVDC</v>
      </c>
      <c r="F475" s="19">
        <f>iferror((hlookup(E475,'Input - Config'!$H$2:$J$7,2,0)*D475)+(hlookup(E475,'Input - Config'!$H$2:$J$7,3,0)*2),"")</f>
        <v>871796</v>
      </c>
      <c r="G475" s="19">
        <f>if(isna(hlookup(E475,'Input - Config'!$H$2:$J$7,6,0)*'Input - Config'!$H$9%*F475+F475),"",hlookup(E475,'Input - Config'!$H$2:$J$7,6,0)*'Input - Config'!$H$9%*F475+F475)</f>
        <v>2092310.4</v>
      </c>
      <c r="H475" s="19">
        <f>if(isna(ROUND((hlookup(E475,'Input - Config'!$H$2:$J$7,4,0)/10000*D475)+(hlookup(E475,'Input - Config'!$H$2:$J$7,5,0)/100),3)),"",ROUND((hlookup(E475,'Input - Config'!$H$2:$J$7,4,0)/10000*D475)+(hlookup(E475,'Input - Config'!$H$2:$J$7,5,0)/100),3))</f>
        <v>0.098</v>
      </c>
    </row>
    <row r="476">
      <c r="A476" s="53" t="str">
        <f>'Input - Config'!A477</f>
        <v>TRNKAZXXRUSSI</v>
      </c>
      <c r="B476" s="19" t="str">
        <f>if(isna(vlookup(A476,'Input - Config'!$A$3:$C$1006,2,0)),"",vlookup(A476,'Input - Config'!$A$3:$C$1006,2,0))</f>
        <v>KAZ</v>
      </c>
      <c r="C476" s="19" t="str">
        <f>if(isna(vlookup(A476,'Input - Config'!$A$3:$C$1006,3,0)),"",vlookup(A476,'Input - Config'!$A$3:$C$1006,3,0))</f>
        <v>RUSSI</v>
      </c>
      <c r="D476" s="42">
        <f>if(isna(ROUND(ACOS(COS(RADIANS(90-VLOOKUP(B476,'Input - Center points'!$A$2:$F$996,5,0)))*COS(RADIANS(90-VLOOKUP(C476,'Input - Center points'!$A$2:$F$996,5,0)))+SIN(RADIANS(90-VLOOKUP(B476,'Input - Center points'!$A$2:$F$996,5,0)))*SIN(RADIANS(90-VLOOKUP(C476,'Input - Center points'!$A$2:$F$996,5,0)))*COS(RADIANS(VLOOKUP(B476,'Input - Center points'!$A$2:$F$996,6,0)-VLOOKUP(C476,'Input - Center points'!$A$2:$F$996,6,0))))*6371,0)),"",ROUND(ACOS(COS(RADIANS(90-VLOOKUP(B476,'Input - Center points'!$A$2:$F$996,5,0)))*COS(RADIANS(90-VLOOKUP(C476,'Input - Center points'!$A$2:$F$996,5,0)))+SIN(RADIANS(90-VLOOKUP(B476,'Input - Center points'!$A$2:$F$996,5,0)))*SIN(RADIANS(90-VLOOKUP(C476,'Input - Center points'!$A$2:$F$996,5,0)))*COS(RADIANS(VLOOKUP(B476,'Input - Center points'!$A$2:$F$996,6,0)-VLOOKUP(C476,'Input - Center points'!$A$2:$F$996,6,0))))*6371,0))</f>
        <v>1377</v>
      </c>
      <c r="E476" s="19" t="str">
        <f>if(isna(if(vlookup(A476,'Input - Config'!$A$3:$D$1006,4,0)="Yes","Subsea",if(D476&gt;'Input - Config'!$H$10,"HVDC","HVAC"))),"",if(vlookup(A476,'Input - Config'!$A$3:$D$1006,4,0)="Yes","Subsea",if(D476&gt;'Input - Config'!$H$10,"HVDC","HVAC")))</f>
        <v>HVDC</v>
      </c>
      <c r="F476" s="19">
        <f>iferror((hlookup(E476,'Input - Config'!$H$2:$J$7,2,0)*D476)+(hlookup(E476,'Input - Config'!$H$2:$J$7,3,0)*2),"")</f>
        <v>624959.6</v>
      </c>
      <c r="G476" s="19">
        <f>if(isna(hlookup(E476,'Input - Config'!$H$2:$J$7,6,0)*'Input - Config'!$H$9%*F476+F476),"",hlookup(E476,'Input - Config'!$H$2:$J$7,6,0)*'Input - Config'!$H$9%*F476+F476)</f>
        <v>1499903.04</v>
      </c>
      <c r="H476" s="19">
        <f>if(isna(ROUND((hlookup(E476,'Input - Config'!$H$2:$J$7,4,0)/10000*D476)+(hlookup(E476,'Input - Config'!$H$2:$J$7,5,0)/100),3)),"",ROUND((hlookup(E476,'Input - Config'!$H$2:$J$7,4,0)/10000*D476)+(hlookup(E476,'Input - Config'!$H$2:$J$7,5,0)/100),3))</f>
        <v>0.061</v>
      </c>
    </row>
    <row r="477">
      <c r="A477" s="53" t="str">
        <f>'Input - Config'!A478</f>
        <v>TRNKAZXXRUSSO</v>
      </c>
      <c r="B477" s="19" t="str">
        <f>if(isna(vlookup(A477,'Input - Config'!$A$3:$C$1006,2,0)),"",vlookup(A477,'Input - Config'!$A$3:$C$1006,2,0))</f>
        <v>KAZ</v>
      </c>
      <c r="C477" s="19" t="str">
        <f>if(isna(vlookup(A477,'Input - Config'!$A$3:$C$1006,3,0)),"",vlookup(A477,'Input - Config'!$A$3:$C$1006,3,0))</f>
        <v>RUSSO</v>
      </c>
      <c r="D477" s="42">
        <f>if(isna(ROUND(ACOS(COS(RADIANS(90-VLOOKUP(B477,'Input - Center points'!$A$2:$F$996,5,0)))*COS(RADIANS(90-VLOOKUP(C477,'Input - Center points'!$A$2:$F$996,5,0)))+SIN(RADIANS(90-VLOOKUP(B477,'Input - Center points'!$A$2:$F$996,5,0)))*SIN(RADIANS(90-VLOOKUP(C477,'Input - Center points'!$A$2:$F$996,5,0)))*COS(RADIANS(VLOOKUP(B477,'Input - Center points'!$A$2:$F$996,6,0)-VLOOKUP(C477,'Input - Center points'!$A$2:$F$996,6,0))))*6371,0)),"",ROUND(ACOS(COS(RADIANS(90-VLOOKUP(B477,'Input - Center points'!$A$2:$F$996,5,0)))*COS(RADIANS(90-VLOOKUP(C477,'Input - Center points'!$A$2:$F$996,5,0)))+SIN(RADIANS(90-VLOOKUP(B477,'Input - Center points'!$A$2:$F$996,5,0)))*SIN(RADIANS(90-VLOOKUP(C477,'Input - Center points'!$A$2:$F$996,5,0)))*COS(RADIANS(VLOOKUP(B477,'Input - Center points'!$A$2:$F$996,6,0)-VLOOKUP(C477,'Input - Center points'!$A$2:$F$996,6,0))))*6371,0))</f>
        <v>2916</v>
      </c>
      <c r="E477" s="19" t="str">
        <f>if(isna(if(vlookup(A477,'Input - Config'!$A$3:$D$1006,4,0)="Yes","Subsea",if(D477&gt;'Input - Config'!$H$10,"HVDC","HVAC"))),"",if(vlookup(A477,'Input - Config'!$A$3:$D$1006,4,0)="Yes","Subsea",if(D477&gt;'Input - Config'!$H$10,"HVDC","HVAC")))</f>
        <v>HVDC</v>
      </c>
      <c r="F477" s="19">
        <f>iferror((hlookup(E477,'Input - Config'!$H$2:$J$7,2,0)*D477)+(hlookup(E477,'Input - Config'!$H$2:$J$7,3,0)*2),"")</f>
        <v>990933.8</v>
      </c>
      <c r="G477" s="19">
        <f>if(isna(hlookup(E477,'Input - Config'!$H$2:$J$7,6,0)*'Input - Config'!$H$9%*F477+F477),"",hlookup(E477,'Input - Config'!$H$2:$J$7,6,0)*'Input - Config'!$H$9%*F477+F477)</f>
        <v>2378241.12</v>
      </c>
      <c r="H477" s="19">
        <f>if(isna(ROUND((hlookup(E477,'Input - Config'!$H$2:$J$7,4,0)/10000*D477)+(hlookup(E477,'Input - Config'!$H$2:$J$7,5,0)/100),3)),"",ROUND((hlookup(E477,'Input - Config'!$H$2:$J$7,4,0)/10000*D477)+(hlookup(E477,'Input - Config'!$H$2:$J$7,5,0)/100),3))</f>
        <v>0.115</v>
      </c>
    </row>
    <row r="478">
      <c r="A478" s="53" t="str">
        <f>'Input - Config'!A479</f>
        <v>TRNKAZXXRUSUR</v>
      </c>
      <c r="B478" s="19" t="str">
        <f>if(isna(vlookup(A478,'Input - Config'!$A$3:$C$1006,2,0)),"",vlookup(A478,'Input - Config'!$A$3:$C$1006,2,0))</f>
        <v>KAZ</v>
      </c>
      <c r="C478" s="19" t="str">
        <f>if(isna(vlookup(A478,'Input - Config'!$A$3:$C$1006,3,0)),"",vlookup(A478,'Input - Config'!$A$3:$C$1006,3,0))</f>
        <v>RUSUR</v>
      </c>
      <c r="D478" s="42">
        <f>if(isna(ROUND(ACOS(COS(RADIANS(90-VLOOKUP(B478,'Input - Center points'!$A$2:$F$996,5,0)))*COS(RADIANS(90-VLOOKUP(C478,'Input - Center points'!$A$2:$F$996,5,0)))+SIN(RADIANS(90-VLOOKUP(B478,'Input - Center points'!$A$2:$F$996,5,0)))*SIN(RADIANS(90-VLOOKUP(C478,'Input - Center points'!$A$2:$F$996,5,0)))*COS(RADIANS(VLOOKUP(B478,'Input - Center points'!$A$2:$F$996,6,0)-VLOOKUP(C478,'Input - Center points'!$A$2:$F$996,6,0))))*6371,0)),"",ROUND(ACOS(COS(RADIANS(90-VLOOKUP(B478,'Input - Center points'!$A$2:$F$996,5,0)))*COS(RADIANS(90-VLOOKUP(C478,'Input - Center points'!$A$2:$F$996,5,0)))+SIN(RADIANS(90-VLOOKUP(B478,'Input - Center points'!$A$2:$F$996,5,0)))*SIN(RADIANS(90-VLOOKUP(C478,'Input - Center points'!$A$2:$F$996,5,0)))*COS(RADIANS(VLOOKUP(B478,'Input - Center points'!$A$2:$F$996,6,0)-VLOOKUP(C478,'Input - Center points'!$A$2:$F$996,6,0))))*6371,0))</f>
        <v>1894</v>
      </c>
      <c r="E478" s="19" t="str">
        <f>if(isna(if(vlookup(A478,'Input - Config'!$A$3:$D$1006,4,0)="Yes","Subsea",if(D478&gt;'Input - Config'!$H$10,"HVDC","HVAC"))),"",if(vlookup(A478,'Input - Config'!$A$3:$D$1006,4,0)="Yes","Subsea",if(D478&gt;'Input - Config'!$H$10,"HVDC","HVAC")))</f>
        <v>HVDC</v>
      </c>
      <c r="F478" s="19">
        <f>iferror((hlookup(E478,'Input - Config'!$H$2:$J$7,2,0)*D478)+(hlookup(E478,'Input - Config'!$H$2:$J$7,3,0)*2),"")</f>
        <v>747902.2</v>
      </c>
      <c r="G478" s="19">
        <f>if(isna(hlookup(E478,'Input - Config'!$H$2:$J$7,6,0)*'Input - Config'!$H$9%*F478+F478),"",hlookup(E478,'Input - Config'!$H$2:$J$7,6,0)*'Input - Config'!$H$9%*F478+F478)</f>
        <v>1794965.28</v>
      </c>
      <c r="H478" s="19">
        <f>if(isna(ROUND((hlookup(E478,'Input - Config'!$H$2:$J$7,4,0)/10000*D478)+(hlookup(E478,'Input - Config'!$H$2:$J$7,5,0)/100),3)),"",ROUND((hlookup(E478,'Input - Config'!$H$2:$J$7,4,0)/10000*D478)+(hlookup(E478,'Input - Config'!$H$2:$J$7,5,0)/100),3))</f>
        <v>0.079</v>
      </c>
    </row>
    <row r="479">
      <c r="A479" s="53" t="str">
        <f>'Input - Config'!A480</f>
        <v>TRNKAZXXTKMXX</v>
      </c>
      <c r="B479" s="19" t="str">
        <f>if(isna(vlookup(A479,'Input - Config'!$A$3:$C$1006,2,0)),"",vlookup(A479,'Input - Config'!$A$3:$C$1006,2,0))</f>
        <v>KAZ</v>
      </c>
      <c r="C479" s="19" t="str">
        <f>if(isna(vlookup(A479,'Input - Config'!$A$3:$C$1006,3,0)),"",vlookup(A479,'Input - Config'!$A$3:$C$1006,3,0))</f>
        <v>TKM</v>
      </c>
      <c r="D479" s="42">
        <f>if(isna(ROUND(ACOS(COS(RADIANS(90-VLOOKUP(B479,'Input - Center points'!$A$2:$F$996,5,0)))*COS(RADIANS(90-VLOOKUP(C479,'Input - Center points'!$A$2:$F$996,5,0)))+SIN(RADIANS(90-VLOOKUP(B479,'Input - Center points'!$A$2:$F$996,5,0)))*SIN(RADIANS(90-VLOOKUP(C479,'Input - Center points'!$A$2:$F$996,5,0)))*COS(RADIANS(VLOOKUP(B479,'Input - Center points'!$A$2:$F$996,6,0)-VLOOKUP(C479,'Input - Center points'!$A$2:$F$996,6,0))))*6371,0)),"",ROUND(ACOS(COS(RADIANS(90-VLOOKUP(B479,'Input - Center points'!$A$2:$F$996,5,0)))*COS(RADIANS(90-VLOOKUP(C479,'Input - Center points'!$A$2:$F$996,5,0)))+SIN(RADIANS(90-VLOOKUP(B479,'Input - Center points'!$A$2:$F$996,5,0)))*SIN(RADIANS(90-VLOOKUP(C479,'Input - Center points'!$A$2:$F$996,5,0)))*COS(RADIANS(VLOOKUP(B479,'Input - Center points'!$A$2:$F$996,6,0)-VLOOKUP(C479,'Input - Center points'!$A$2:$F$996,6,0))))*6371,0))</f>
        <v>1667</v>
      </c>
      <c r="E479" s="19" t="str">
        <f>if(isna(if(vlookup(A479,'Input - Config'!$A$3:$D$1006,4,0)="Yes","Subsea",if(D479&gt;'Input - Config'!$H$10,"HVDC","HVAC"))),"",if(vlookup(A479,'Input - Config'!$A$3:$D$1006,4,0)="Yes","Subsea",if(D479&gt;'Input - Config'!$H$10,"HVDC","HVAC")))</f>
        <v>HVDC</v>
      </c>
      <c r="F479" s="19">
        <f>iferror((hlookup(E479,'Input - Config'!$H$2:$J$7,2,0)*D479)+(hlookup(E479,'Input - Config'!$H$2:$J$7,3,0)*2),"")</f>
        <v>693921.6</v>
      </c>
      <c r="G479" s="19">
        <f>if(isna(hlookup(E479,'Input - Config'!$H$2:$J$7,6,0)*'Input - Config'!$H$9%*F479+F479),"",hlookup(E479,'Input - Config'!$H$2:$J$7,6,0)*'Input - Config'!$H$9%*F479+F479)</f>
        <v>1665411.84</v>
      </c>
      <c r="H479" s="19">
        <f>if(isna(ROUND((hlookup(E479,'Input - Config'!$H$2:$J$7,4,0)/10000*D479)+(hlookup(E479,'Input - Config'!$H$2:$J$7,5,0)/100),3)),"",ROUND((hlookup(E479,'Input - Config'!$H$2:$J$7,4,0)/10000*D479)+(hlookup(E479,'Input - Config'!$H$2:$J$7,5,0)/100),3))</f>
        <v>0.071</v>
      </c>
    </row>
    <row r="480">
      <c r="A480" s="53" t="str">
        <f>'Input - Config'!A481</f>
        <v>TRNKAZXXUZBXX</v>
      </c>
      <c r="B480" s="19" t="str">
        <f>if(isna(vlookup(A480,'Input - Config'!$A$3:$C$1006,2,0)),"",vlookup(A480,'Input - Config'!$A$3:$C$1006,2,0))</f>
        <v>KAZ</v>
      </c>
      <c r="C480" s="19" t="str">
        <f>if(isna(vlookup(A480,'Input - Config'!$A$3:$C$1006,3,0)),"",vlookup(A480,'Input - Config'!$A$3:$C$1006,3,0))</f>
        <v>UZB</v>
      </c>
      <c r="D480" s="42">
        <f>if(isna(ROUND(ACOS(COS(RADIANS(90-VLOOKUP(B480,'Input - Center points'!$A$2:$F$996,5,0)))*COS(RADIANS(90-VLOOKUP(C480,'Input - Center points'!$A$2:$F$996,5,0)))+SIN(RADIANS(90-VLOOKUP(B480,'Input - Center points'!$A$2:$F$996,5,0)))*SIN(RADIANS(90-VLOOKUP(C480,'Input - Center points'!$A$2:$F$996,5,0)))*COS(RADIANS(VLOOKUP(B480,'Input - Center points'!$A$2:$F$996,6,0)-VLOOKUP(C480,'Input - Center points'!$A$2:$F$996,6,0))))*6371,0)),"",ROUND(ACOS(COS(RADIANS(90-VLOOKUP(B480,'Input - Center points'!$A$2:$F$996,5,0)))*COS(RADIANS(90-VLOOKUP(C480,'Input - Center points'!$A$2:$F$996,5,0)))+SIN(RADIANS(90-VLOOKUP(B480,'Input - Center points'!$A$2:$F$996,5,0)))*SIN(RADIANS(90-VLOOKUP(C480,'Input - Center points'!$A$2:$F$996,5,0)))*COS(RADIANS(VLOOKUP(B480,'Input - Center points'!$A$2:$F$996,6,0)-VLOOKUP(C480,'Input - Center points'!$A$2:$F$996,6,0))))*6371,0))</f>
        <v>663</v>
      </c>
      <c r="E480" s="19" t="str">
        <f>if(isna(if(vlookup(A480,'Input - Config'!$A$3:$D$1006,4,0)="Yes","Subsea",if(D480&gt;'Input - Config'!$H$10,"HVDC","HVAC"))),"",if(vlookup(A480,'Input - Config'!$A$3:$D$1006,4,0)="Yes","Subsea",if(D480&gt;'Input - Config'!$H$10,"HVDC","HVAC")))</f>
        <v>HVDC</v>
      </c>
      <c r="F480" s="19">
        <f>iferror((hlookup(E480,'Input - Config'!$H$2:$J$7,2,0)*D480)+(hlookup(E480,'Input - Config'!$H$2:$J$7,3,0)*2),"")</f>
        <v>455170.4</v>
      </c>
      <c r="G480" s="19">
        <f>if(isna(hlookup(E480,'Input - Config'!$H$2:$J$7,6,0)*'Input - Config'!$H$9%*F480+F480),"",hlookup(E480,'Input - Config'!$H$2:$J$7,6,0)*'Input - Config'!$H$9%*F480+F480)</f>
        <v>1092408.96</v>
      </c>
      <c r="H480" s="19">
        <f>if(isna(ROUND((hlookup(E480,'Input - Config'!$H$2:$J$7,4,0)/10000*D480)+(hlookup(E480,'Input - Config'!$H$2:$J$7,5,0)/100),3)),"",ROUND((hlookup(E480,'Input - Config'!$H$2:$J$7,4,0)/10000*D480)+(hlookup(E480,'Input - Config'!$H$2:$J$7,5,0)/100),3))</f>
        <v>0.036</v>
      </c>
    </row>
    <row r="481">
      <c r="A481" s="53" t="str">
        <f>'Input - Config'!A482</f>
        <v>TRNKENXXSOMXX</v>
      </c>
      <c r="B481" s="19" t="str">
        <f>if(isna(vlookup(A481,'Input - Config'!$A$3:$C$1006,2,0)),"",vlookup(A481,'Input - Config'!$A$3:$C$1006,2,0))</f>
        <v>KEN</v>
      </c>
      <c r="C481" s="19" t="str">
        <f>if(isna(vlookup(A481,'Input - Config'!$A$3:$C$1006,3,0)),"",vlookup(A481,'Input - Config'!$A$3:$C$1006,3,0))</f>
        <v>SOM</v>
      </c>
      <c r="D481" s="42">
        <f>if(isna(ROUND(ACOS(COS(RADIANS(90-VLOOKUP(B481,'Input - Center points'!$A$2:$F$996,5,0)))*COS(RADIANS(90-VLOOKUP(C481,'Input - Center points'!$A$2:$F$996,5,0)))+SIN(RADIANS(90-VLOOKUP(B481,'Input - Center points'!$A$2:$F$996,5,0)))*SIN(RADIANS(90-VLOOKUP(C481,'Input - Center points'!$A$2:$F$996,5,0)))*COS(RADIANS(VLOOKUP(B481,'Input - Center points'!$A$2:$F$996,6,0)-VLOOKUP(C481,'Input - Center points'!$A$2:$F$996,6,0))))*6371,0)),"",ROUND(ACOS(COS(RADIANS(90-VLOOKUP(B481,'Input - Center points'!$A$2:$F$996,5,0)))*COS(RADIANS(90-VLOOKUP(C481,'Input - Center points'!$A$2:$F$996,5,0)))+SIN(RADIANS(90-VLOOKUP(B481,'Input - Center points'!$A$2:$F$996,5,0)))*SIN(RADIANS(90-VLOOKUP(C481,'Input - Center points'!$A$2:$F$996,5,0)))*COS(RADIANS(VLOOKUP(B481,'Input - Center points'!$A$2:$F$996,6,0)-VLOOKUP(C481,'Input - Center points'!$A$2:$F$996,6,0))))*6371,0))</f>
        <v>1017</v>
      </c>
      <c r="E481" s="19" t="str">
        <f>if(isna(if(vlookup(A481,'Input - Config'!$A$3:$D$1006,4,0)="Yes","Subsea",if(D481&gt;'Input - Config'!$H$10,"HVDC","HVAC"))),"",if(vlookup(A481,'Input - Config'!$A$3:$D$1006,4,0)="Yes","Subsea",if(D481&gt;'Input - Config'!$H$10,"HVDC","HVAC")))</f>
        <v>HVDC</v>
      </c>
      <c r="F481" s="19">
        <f>iferror((hlookup(E481,'Input - Config'!$H$2:$J$7,2,0)*D481)+(hlookup(E481,'Input - Config'!$H$2:$J$7,3,0)*2),"")</f>
        <v>539351.6</v>
      </c>
      <c r="G481" s="19">
        <f>if(isna(hlookup(E481,'Input - Config'!$H$2:$J$7,6,0)*'Input - Config'!$H$9%*F481+F481),"",hlookup(E481,'Input - Config'!$H$2:$J$7,6,0)*'Input - Config'!$H$9%*F481+F481)</f>
        <v>1294443.84</v>
      </c>
      <c r="H481" s="19">
        <f>if(isna(ROUND((hlookup(E481,'Input - Config'!$H$2:$J$7,4,0)/10000*D481)+(hlookup(E481,'Input - Config'!$H$2:$J$7,5,0)/100),3)),"",ROUND((hlookup(E481,'Input - Config'!$H$2:$J$7,4,0)/10000*D481)+(hlookup(E481,'Input - Config'!$H$2:$J$7,5,0)/100),3))</f>
        <v>0.049</v>
      </c>
    </row>
    <row r="482">
      <c r="A482" s="53" t="str">
        <f>'Input - Config'!A483</f>
        <v>TRNKENXXTZAXX</v>
      </c>
      <c r="B482" s="19" t="str">
        <f>if(isna(vlookup(A482,'Input - Config'!$A$3:$C$1006,2,0)),"",vlookup(A482,'Input - Config'!$A$3:$C$1006,2,0))</f>
        <v>KEN</v>
      </c>
      <c r="C482" s="19" t="str">
        <f>if(isna(vlookup(A482,'Input - Config'!$A$3:$C$1006,3,0)),"",vlookup(A482,'Input - Config'!$A$3:$C$1006,3,0))</f>
        <v>TZA</v>
      </c>
      <c r="D482" s="42">
        <f>if(isna(ROUND(ACOS(COS(RADIANS(90-VLOOKUP(B482,'Input - Center points'!$A$2:$F$996,5,0)))*COS(RADIANS(90-VLOOKUP(C482,'Input - Center points'!$A$2:$F$996,5,0)))+SIN(RADIANS(90-VLOOKUP(B482,'Input - Center points'!$A$2:$F$996,5,0)))*SIN(RADIANS(90-VLOOKUP(C482,'Input - Center points'!$A$2:$F$996,5,0)))*COS(RADIANS(VLOOKUP(B482,'Input - Center points'!$A$2:$F$996,6,0)-VLOOKUP(C482,'Input - Center points'!$A$2:$F$996,6,0))))*6371,0)),"",ROUND(ACOS(COS(RADIANS(90-VLOOKUP(B482,'Input - Center points'!$A$2:$F$996,5,0)))*COS(RADIANS(90-VLOOKUP(C482,'Input - Center points'!$A$2:$F$996,5,0)))+SIN(RADIANS(90-VLOOKUP(B482,'Input - Center points'!$A$2:$F$996,5,0)))*SIN(RADIANS(90-VLOOKUP(C482,'Input - Center points'!$A$2:$F$996,5,0)))*COS(RADIANS(VLOOKUP(B482,'Input - Center points'!$A$2:$F$996,6,0)-VLOOKUP(C482,'Input - Center points'!$A$2:$F$996,6,0))))*6371,0))</f>
        <v>673</v>
      </c>
      <c r="E482" s="19" t="str">
        <f>if(isna(if(vlookup(A482,'Input - Config'!$A$3:$D$1006,4,0)="Yes","Subsea",if(D482&gt;'Input - Config'!$H$10,"HVDC","HVAC"))),"",if(vlookup(A482,'Input - Config'!$A$3:$D$1006,4,0)="Yes","Subsea",if(D482&gt;'Input - Config'!$H$10,"HVDC","HVAC")))</f>
        <v>HVDC</v>
      </c>
      <c r="F482" s="19">
        <f>iferror((hlookup(E482,'Input - Config'!$H$2:$J$7,2,0)*D482)+(hlookup(E482,'Input - Config'!$H$2:$J$7,3,0)*2),"")</f>
        <v>457548.4</v>
      </c>
      <c r="G482" s="19">
        <f>if(isna(hlookup(E482,'Input - Config'!$H$2:$J$7,6,0)*'Input - Config'!$H$9%*F482+F482),"",hlookup(E482,'Input - Config'!$H$2:$J$7,6,0)*'Input - Config'!$H$9%*F482+F482)</f>
        <v>1098116.16</v>
      </c>
      <c r="H482" s="19">
        <f>if(isna(ROUND((hlookup(E482,'Input - Config'!$H$2:$J$7,4,0)/10000*D482)+(hlookup(E482,'Input - Config'!$H$2:$J$7,5,0)/100),3)),"",ROUND((hlookup(E482,'Input - Config'!$H$2:$J$7,4,0)/10000*D482)+(hlookup(E482,'Input - Config'!$H$2:$J$7,5,0)/100),3))</f>
        <v>0.037</v>
      </c>
    </row>
    <row r="483">
      <c r="A483" s="53" t="str">
        <f>'Input - Config'!A484</f>
        <v>TRNKENXXUGAXX</v>
      </c>
      <c r="B483" s="19" t="str">
        <f>if(isna(vlookup(A483,'Input - Config'!$A$3:$C$1006,2,0)),"",vlookup(A483,'Input - Config'!$A$3:$C$1006,2,0))</f>
        <v>KEN</v>
      </c>
      <c r="C483" s="19" t="str">
        <f>if(isna(vlookup(A483,'Input - Config'!$A$3:$C$1006,3,0)),"",vlookup(A483,'Input - Config'!$A$3:$C$1006,3,0))</f>
        <v>UGA</v>
      </c>
      <c r="D483" s="42">
        <f>if(isna(ROUND(ACOS(COS(RADIANS(90-VLOOKUP(B483,'Input - Center points'!$A$2:$F$996,5,0)))*COS(RADIANS(90-VLOOKUP(C483,'Input - Center points'!$A$2:$F$996,5,0)))+SIN(RADIANS(90-VLOOKUP(B483,'Input - Center points'!$A$2:$F$996,5,0)))*SIN(RADIANS(90-VLOOKUP(C483,'Input - Center points'!$A$2:$F$996,5,0)))*COS(RADIANS(VLOOKUP(B483,'Input - Center points'!$A$2:$F$996,6,0)-VLOOKUP(C483,'Input - Center points'!$A$2:$F$996,6,0))))*6371,0)),"",ROUND(ACOS(COS(RADIANS(90-VLOOKUP(B483,'Input - Center points'!$A$2:$F$996,5,0)))*COS(RADIANS(90-VLOOKUP(C483,'Input - Center points'!$A$2:$F$996,5,0)))+SIN(RADIANS(90-VLOOKUP(B483,'Input - Center points'!$A$2:$F$996,5,0)))*SIN(RADIANS(90-VLOOKUP(C483,'Input - Center points'!$A$2:$F$996,5,0)))*COS(RADIANS(VLOOKUP(B483,'Input - Center points'!$A$2:$F$996,6,0)-VLOOKUP(C483,'Input - Center points'!$A$2:$F$996,6,0))))*6371,0))</f>
        <v>503</v>
      </c>
      <c r="E483" s="19" t="str">
        <f>if(isna(if(vlookup(A483,'Input - Config'!$A$3:$D$1006,4,0)="Yes","Subsea",if(D483&gt;'Input - Config'!$H$10,"HVDC","HVAC"))),"",if(vlookup(A483,'Input - Config'!$A$3:$D$1006,4,0)="Yes","Subsea",if(D483&gt;'Input - Config'!$H$10,"HVDC","HVAC")))</f>
        <v>HVDC</v>
      </c>
      <c r="F483" s="19">
        <f>iferror((hlookup(E483,'Input - Config'!$H$2:$J$7,2,0)*D483)+(hlookup(E483,'Input - Config'!$H$2:$J$7,3,0)*2),"")</f>
        <v>417122.4</v>
      </c>
      <c r="G483" s="19">
        <f>if(isna(hlookup(E483,'Input - Config'!$H$2:$J$7,6,0)*'Input - Config'!$H$9%*F483+F483),"",hlookup(E483,'Input - Config'!$H$2:$J$7,6,0)*'Input - Config'!$H$9%*F483+F483)</f>
        <v>1001093.76</v>
      </c>
      <c r="H483" s="19">
        <f>if(isna(ROUND((hlookup(E483,'Input - Config'!$H$2:$J$7,4,0)/10000*D483)+(hlookup(E483,'Input - Config'!$H$2:$J$7,5,0)/100),3)),"",ROUND((hlookup(E483,'Input - Config'!$H$2:$J$7,4,0)/10000*D483)+(hlookup(E483,'Input - Config'!$H$2:$J$7,5,0)/100),3))</f>
        <v>0.031</v>
      </c>
    </row>
    <row r="484">
      <c r="A484" s="53" t="str">
        <f>'Input - Config'!A485</f>
        <v>TRNKGZXXTJKXX</v>
      </c>
      <c r="B484" s="19" t="str">
        <f>if(isna(vlookup(A484,'Input - Config'!$A$3:$C$1006,2,0)),"",vlookup(A484,'Input - Config'!$A$3:$C$1006,2,0))</f>
        <v>KGZ</v>
      </c>
      <c r="C484" s="19" t="str">
        <f>if(isna(vlookup(A484,'Input - Config'!$A$3:$C$1006,3,0)),"",vlookup(A484,'Input - Config'!$A$3:$C$1006,3,0))</f>
        <v>TJK</v>
      </c>
      <c r="D484" s="42">
        <f>if(isna(ROUND(ACOS(COS(RADIANS(90-VLOOKUP(B484,'Input - Center points'!$A$2:$F$996,5,0)))*COS(RADIANS(90-VLOOKUP(C484,'Input - Center points'!$A$2:$F$996,5,0)))+SIN(RADIANS(90-VLOOKUP(B484,'Input - Center points'!$A$2:$F$996,5,0)))*SIN(RADIANS(90-VLOOKUP(C484,'Input - Center points'!$A$2:$F$996,5,0)))*COS(RADIANS(VLOOKUP(B484,'Input - Center points'!$A$2:$F$996,6,0)-VLOOKUP(C484,'Input - Center points'!$A$2:$F$996,6,0))))*6371,0)),"",ROUND(ACOS(COS(RADIANS(90-VLOOKUP(B484,'Input - Center points'!$A$2:$F$996,5,0)))*COS(RADIANS(90-VLOOKUP(C484,'Input - Center points'!$A$2:$F$996,5,0)))+SIN(RADIANS(90-VLOOKUP(B484,'Input - Center points'!$A$2:$F$996,5,0)))*SIN(RADIANS(90-VLOOKUP(C484,'Input - Center points'!$A$2:$F$996,5,0)))*COS(RADIANS(VLOOKUP(B484,'Input - Center points'!$A$2:$F$996,6,0)-VLOOKUP(C484,'Input - Center points'!$A$2:$F$996,6,0))))*6371,0))</f>
        <v>688</v>
      </c>
      <c r="E484" s="19" t="str">
        <f>if(isna(if(vlookup(A484,'Input - Config'!$A$3:$D$1006,4,0)="Yes","Subsea",if(D484&gt;'Input - Config'!$H$10,"HVDC","HVAC"))),"",if(vlookup(A484,'Input - Config'!$A$3:$D$1006,4,0)="Yes","Subsea",if(D484&gt;'Input - Config'!$H$10,"HVDC","HVAC")))</f>
        <v>HVDC</v>
      </c>
      <c r="F484" s="19">
        <f>iferror((hlookup(E484,'Input - Config'!$H$2:$J$7,2,0)*D484)+(hlookup(E484,'Input - Config'!$H$2:$J$7,3,0)*2),"")</f>
        <v>461115.4</v>
      </c>
      <c r="G484" s="19">
        <f>if(isna(hlookup(E484,'Input - Config'!$H$2:$J$7,6,0)*'Input - Config'!$H$9%*F484+F484),"",hlookup(E484,'Input - Config'!$H$2:$J$7,6,0)*'Input - Config'!$H$9%*F484+F484)</f>
        <v>1106676.96</v>
      </c>
      <c r="H484" s="19">
        <f>if(isna(ROUND((hlookup(E484,'Input - Config'!$H$2:$J$7,4,0)/10000*D484)+(hlookup(E484,'Input - Config'!$H$2:$J$7,5,0)/100),3)),"",ROUND((hlookup(E484,'Input - Config'!$H$2:$J$7,4,0)/10000*D484)+(hlookup(E484,'Input - Config'!$H$2:$J$7,5,0)/100),3))</f>
        <v>0.037</v>
      </c>
    </row>
    <row r="485">
      <c r="A485" s="53" t="str">
        <f>'Input - Config'!A486</f>
        <v>TRNKGZXXUZBXX</v>
      </c>
      <c r="B485" s="19" t="str">
        <f>if(isna(vlookup(A485,'Input - Config'!$A$3:$C$1006,2,0)),"",vlookup(A485,'Input - Config'!$A$3:$C$1006,2,0))</f>
        <v>KGZ</v>
      </c>
      <c r="C485" s="19" t="str">
        <f>if(isna(vlookup(A485,'Input - Config'!$A$3:$C$1006,3,0)),"",vlookup(A485,'Input - Config'!$A$3:$C$1006,3,0))</f>
        <v>UZB</v>
      </c>
      <c r="D485" s="42">
        <f>if(isna(ROUND(ACOS(COS(RADIANS(90-VLOOKUP(B485,'Input - Center points'!$A$2:$F$996,5,0)))*COS(RADIANS(90-VLOOKUP(C485,'Input - Center points'!$A$2:$F$996,5,0)))+SIN(RADIANS(90-VLOOKUP(B485,'Input - Center points'!$A$2:$F$996,5,0)))*SIN(RADIANS(90-VLOOKUP(C485,'Input - Center points'!$A$2:$F$996,5,0)))*COS(RADIANS(VLOOKUP(B485,'Input - Center points'!$A$2:$F$996,6,0)-VLOOKUP(C485,'Input - Center points'!$A$2:$F$996,6,0))))*6371,0)),"",ROUND(ACOS(COS(RADIANS(90-VLOOKUP(B485,'Input - Center points'!$A$2:$F$996,5,0)))*COS(RADIANS(90-VLOOKUP(C485,'Input - Center points'!$A$2:$F$996,5,0)))+SIN(RADIANS(90-VLOOKUP(B485,'Input - Center points'!$A$2:$F$996,5,0)))*SIN(RADIANS(90-VLOOKUP(C485,'Input - Center points'!$A$2:$F$996,5,0)))*COS(RADIANS(VLOOKUP(B485,'Input - Center points'!$A$2:$F$996,6,0)-VLOOKUP(C485,'Input - Center points'!$A$2:$F$996,6,0))))*6371,0))</f>
        <v>473</v>
      </c>
      <c r="E485" s="19" t="str">
        <f>if(isna(if(vlookup(A485,'Input - Config'!$A$3:$D$1006,4,0)="Yes","Subsea",if(D485&gt;'Input - Config'!$H$10,"HVDC","HVAC"))),"",if(vlookup(A485,'Input - Config'!$A$3:$D$1006,4,0)="Yes","Subsea",if(D485&gt;'Input - Config'!$H$10,"HVDC","HVAC")))</f>
        <v>HVDC</v>
      </c>
      <c r="F485" s="19">
        <f>iferror((hlookup(E485,'Input - Config'!$H$2:$J$7,2,0)*D485)+(hlookup(E485,'Input - Config'!$H$2:$J$7,3,0)*2),"")</f>
        <v>409988.4</v>
      </c>
      <c r="G485" s="19">
        <f>if(isna(hlookup(E485,'Input - Config'!$H$2:$J$7,6,0)*'Input - Config'!$H$9%*F485+F485),"",hlookup(E485,'Input - Config'!$H$2:$J$7,6,0)*'Input - Config'!$H$9%*F485+F485)</f>
        <v>983972.16</v>
      </c>
      <c r="H485" s="19">
        <f>if(isna(ROUND((hlookup(E485,'Input - Config'!$H$2:$J$7,4,0)/10000*D485)+(hlookup(E485,'Input - Config'!$H$2:$J$7,5,0)/100),3)),"",ROUND((hlookup(E485,'Input - Config'!$H$2:$J$7,4,0)/10000*D485)+(hlookup(E485,'Input - Config'!$H$2:$J$7,5,0)/100),3))</f>
        <v>0.03</v>
      </c>
    </row>
    <row r="486">
      <c r="A486" s="53" t="str">
        <f>'Input - Config'!A487</f>
        <v>TRNKHMXXLAOXX</v>
      </c>
      <c r="B486" s="19" t="str">
        <f>if(isna(vlookup(A486,'Input - Config'!$A$3:$C$1006,2,0)),"",vlookup(A486,'Input - Config'!$A$3:$C$1006,2,0))</f>
        <v>KHM</v>
      </c>
      <c r="C486" s="19" t="str">
        <f>if(isna(vlookup(A486,'Input - Config'!$A$3:$C$1006,3,0)),"",vlookup(A486,'Input - Config'!$A$3:$C$1006,3,0))</f>
        <v>LAO</v>
      </c>
      <c r="D486" s="42">
        <f>if(isna(ROUND(ACOS(COS(RADIANS(90-VLOOKUP(B486,'Input - Center points'!$A$2:$F$996,5,0)))*COS(RADIANS(90-VLOOKUP(C486,'Input - Center points'!$A$2:$F$996,5,0)))+SIN(RADIANS(90-VLOOKUP(B486,'Input - Center points'!$A$2:$F$996,5,0)))*SIN(RADIANS(90-VLOOKUP(C486,'Input - Center points'!$A$2:$F$996,5,0)))*COS(RADIANS(VLOOKUP(B486,'Input - Center points'!$A$2:$F$996,6,0)-VLOOKUP(C486,'Input - Center points'!$A$2:$F$996,6,0))))*6371,0)),"",ROUND(ACOS(COS(RADIANS(90-VLOOKUP(B486,'Input - Center points'!$A$2:$F$996,5,0)))*COS(RADIANS(90-VLOOKUP(C486,'Input - Center points'!$A$2:$F$996,5,0)))+SIN(RADIANS(90-VLOOKUP(B486,'Input - Center points'!$A$2:$F$996,5,0)))*SIN(RADIANS(90-VLOOKUP(C486,'Input - Center points'!$A$2:$F$996,5,0)))*COS(RADIANS(VLOOKUP(B486,'Input - Center points'!$A$2:$F$996,6,0)-VLOOKUP(C486,'Input - Center points'!$A$2:$F$996,6,0))))*6371,0))</f>
        <v>754</v>
      </c>
      <c r="E486" s="19" t="str">
        <f>if(isna(if(vlookup(A486,'Input - Config'!$A$3:$D$1006,4,0)="Yes","Subsea",if(D486&gt;'Input - Config'!$H$10,"HVDC","HVAC"))),"",if(vlookup(A486,'Input - Config'!$A$3:$D$1006,4,0)="Yes","Subsea",if(D486&gt;'Input - Config'!$H$10,"HVDC","HVAC")))</f>
        <v>HVDC</v>
      </c>
      <c r="F486" s="19">
        <f>iferror((hlookup(E486,'Input - Config'!$H$2:$J$7,2,0)*D486)+(hlookup(E486,'Input - Config'!$H$2:$J$7,3,0)*2),"")</f>
        <v>476810.2</v>
      </c>
      <c r="G486" s="19">
        <f>if(isna(hlookup(E486,'Input - Config'!$H$2:$J$7,6,0)*'Input - Config'!$H$9%*F486+F486),"",hlookup(E486,'Input - Config'!$H$2:$J$7,6,0)*'Input - Config'!$H$9%*F486+F486)</f>
        <v>1144344.48</v>
      </c>
      <c r="H486" s="19">
        <f>if(isna(ROUND((hlookup(E486,'Input - Config'!$H$2:$J$7,4,0)/10000*D486)+(hlookup(E486,'Input - Config'!$H$2:$J$7,5,0)/100),3)),"",ROUND((hlookup(E486,'Input - Config'!$H$2:$J$7,4,0)/10000*D486)+(hlookup(E486,'Input - Config'!$H$2:$J$7,5,0)/100),3))</f>
        <v>0.039</v>
      </c>
    </row>
    <row r="487">
      <c r="A487" s="53" t="str">
        <f>'Input - Config'!A488</f>
        <v>TRNKHMXXTHACE</v>
      </c>
      <c r="B487" s="19" t="str">
        <f>if(isna(vlookup(A487,'Input - Config'!$A$3:$C$1006,2,0)),"",vlookup(A487,'Input - Config'!$A$3:$C$1006,2,0))</f>
        <v>KHM</v>
      </c>
      <c r="C487" s="19" t="str">
        <f>if(isna(vlookup(A487,'Input - Config'!$A$3:$C$1006,3,0)),"",vlookup(A487,'Input - Config'!$A$3:$C$1006,3,0))</f>
        <v>THACE</v>
      </c>
      <c r="D487" s="42">
        <f>if(isna(ROUND(ACOS(COS(RADIANS(90-VLOOKUP(B487,'Input - Center points'!$A$2:$F$996,5,0)))*COS(RADIANS(90-VLOOKUP(C487,'Input - Center points'!$A$2:$F$996,5,0)))+SIN(RADIANS(90-VLOOKUP(B487,'Input - Center points'!$A$2:$F$996,5,0)))*SIN(RADIANS(90-VLOOKUP(C487,'Input - Center points'!$A$2:$F$996,5,0)))*COS(RADIANS(VLOOKUP(B487,'Input - Center points'!$A$2:$F$996,6,0)-VLOOKUP(C487,'Input - Center points'!$A$2:$F$996,6,0))))*6371,0)),"",ROUND(ACOS(COS(RADIANS(90-VLOOKUP(B487,'Input - Center points'!$A$2:$F$996,5,0)))*COS(RADIANS(90-VLOOKUP(C487,'Input - Center points'!$A$2:$F$996,5,0)))+SIN(RADIANS(90-VLOOKUP(B487,'Input - Center points'!$A$2:$F$996,5,0)))*SIN(RADIANS(90-VLOOKUP(C487,'Input - Center points'!$A$2:$F$996,5,0)))*COS(RADIANS(VLOOKUP(B487,'Input - Center points'!$A$2:$F$996,6,0)-VLOOKUP(C487,'Input - Center points'!$A$2:$F$996,6,0))))*6371,0))</f>
        <v>538</v>
      </c>
      <c r="E487" s="19" t="str">
        <f>if(isna(if(vlookup(A487,'Input - Config'!$A$3:$D$1006,4,0)="Yes","Subsea",if(D487&gt;'Input - Config'!$H$10,"HVDC","HVAC"))),"",if(vlookup(A487,'Input - Config'!$A$3:$D$1006,4,0)="Yes","Subsea",if(D487&gt;'Input - Config'!$H$10,"HVDC","HVAC")))</f>
        <v>HVDC</v>
      </c>
      <c r="F487" s="19">
        <f>iferror((hlookup(E487,'Input - Config'!$H$2:$J$7,2,0)*D487)+(hlookup(E487,'Input - Config'!$H$2:$J$7,3,0)*2),"")</f>
        <v>425445.4</v>
      </c>
      <c r="G487" s="19">
        <f>if(isna(hlookup(E487,'Input - Config'!$H$2:$J$7,6,0)*'Input - Config'!$H$9%*F487+F487),"",hlookup(E487,'Input - Config'!$H$2:$J$7,6,0)*'Input - Config'!$H$9%*F487+F487)</f>
        <v>1021068.96</v>
      </c>
      <c r="H487" s="19">
        <f>if(isna(ROUND((hlookup(E487,'Input - Config'!$H$2:$J$7,4,0)/10000*D487)+(hlookup(E487,'Input - Config'!$H$2:$J$7,5,0)/100),3)),"",ROUND((hlookup(E487,'Input - Config'!$H$2:$J$7,4,0)/10000*D487)+(hlookup(E487,'Input - Config'!$H$2:$J$7,5,0)/100),3))</f>
        <v>0.032</v>
      </c>
    </row>
    <row r="488">
      <c r="A488" s="53" t="str">
        <f>'Input - Config'!A489</f>
        <v>TRNKHMXXVNMSO</v>
      </c>
      <c r="B488" s="19" t="str">
        <f>if(isna(vlookup(A488,'Input - Config'!$A$3:$C$1006,2,0)),"",vlookup(A488,'Input - Config'!$A$3:$C$1006,2,0))</f>
        <v>KHM</v>
      </c>
      <c r="C488" s="19" t="str">
        <f>if(isna(vlookup(A488,'Input - Config'!$A$3:$C$1006,3,0)),"",vlookup(A488,'Input - Config'!$A$3:$C$1006,3,0))</f>
        <v>VNMSO</v>
      </c>
      <c r="D488" s="42">
        <f>if(isna(ROUND(ACOS(COS(RADIANS(90-VLOOKUP(B488,'Input - Center points'!$A$2:$F$996,5,0)))*COS(RADIANS(90-VLOOKUP(C488,'Input - Center points'!$A$2:$F$996,5,0)))+SIN(RADIANS(90-VLOOKUP(B488,'Input - Center points'!$A$2:$F$996,5,0)))*SIN(RADIANS(90-VLOOKUP(C488,'Input - Center points'!$A$2:$F$996,5,0)))*COS(RADIANS(VLOOKUP(B488,'Input - Center points'!$A$2:$F$996,6,0)-VLOOKUP(C488,'Input - Center points'!$A$2:$F$996,6,0))))*6371,0)),"",ROUND(ACOS(COS(RADIANS(90-VLOOKUP(B488,'Input - Center points'!$A$2:$F$996,5,0)))*COS(RADIANS(90-VLOOKUP(C488,'Input - Center points'!$A$2:$F$996,5,0)))+SIN(RADIANS(90-VLOOKUP(B488,'Input - Center points'!$A$2:$F$996,5,0)))*SIN(RADIANS(90-VLOOKUP(C488,'Input - Center points'!$A$2:$F$996,5,0)))*COS(RADIANS(VLOOKUP(B488,'Input - Center points'!$A$2:$F$996,6,0)-VLOOKUP(C488,'Input - Center points'!$A$2:$F$996,6,0))))*6371,0))</f>
        <v>213</v>
      </c>
      <c r="E488" s="19" t="str">
        <f>if(isna(if(vlookup(A488,'Input - Config'!$A$3:$D$1006,4,0)="Yes","Subsea",if(D488&gt;'Input - Config'!$H$10,"HVDC","HVAC"))),"",if(vlookup(A488,'Input - Config'!$A$3:$D$1006,4,0)="Yes","Subsea",if(D488&gt;'Input - Config'!$H$10,"HVDC","HVAC")))</f>
        <v>HVAC</v>
      </c>
      <c r="F488" s="19">
        <f>iferror((hlookup(E488,'Input - Config'!$H$2:$J$7,2,0)*D488)+(hlookup(E488,'Input - Config'!$H$2:$J$7,3,0)*2),"")</f>
        <v>261411.8</v>
      </c>
      <c r="G488" s="19">
        <f>if(isna(hlookup(E488,'Input - Config'!$H$2:$J$7,6,0)*'Input - Config'!$H$9%*F488+F488),"",hlookup(E488,'Input - Config'!$H$2:$J$7,6,0)*'Input - Config'!$H$9%*F488+F488)</f>
        <v>627388.32</v>
      </c>
      <c r="H488" s="19">
        <f>if(isna(ROUND((hlookup(E488,'Input - Config'!$H$2:$J$7,4,0)/10000*D488)+(hlookup(E488,'Input - Config'!$H$2:$J$7,5,0)/100),3)),"",ROUND((hlookup(E488,'Input - Config'!$H$2:$J$7,4,0)/10000*D488)+(hlookup(E488,'Input - Config'!$H$2:$J$7,5,0)/100),3))</f>
        <v>0.014</v>
      </c>
    </row>
    <row r="489">
      <c r="A489" s="53" t="str">
        <f>'Input - Config'!A490</f>
        <v>TRNKORXXPRKXX</v>
      </c>
      <c r="B489" s="19" t="str">
        <f>if(isna(vlookup(A489,'Input - Config'!$A$3:$C$1006,2,0)),"",vlookup(A489,'Input - Config'!$A$3:$C$1006,2,0))</f>
        <v>KOR</v>
      </c>
      <c r="C489" s="19" t="str">
        <f>if(isna(vlookup(A489,'Input - Config'!$A$3:$C$1006,3,0)),"",vlookup(A489,'Input - Config'!$A$3:$C$1006,3,0))</f>
        <v>PRK</v>
      </c>
      <c r="D489" s="42">
        <f>if(isna(ROUND(ACOS(COS(RADIANS(90-VLOOKUP(B489,'Input - Center points'!$A$2:$F$996,5,0)))*COS(RADIANS(90-VLOOKUP(C489,'Input - Center points'!$A$2:$F$996,5,0)))+SIN(RADIANS(90-VLOOKUP(B489,'Input - Center points'!$A$2:$F$996,5,0)))*SIN(RADIANS(90-VLOOKUP(C489,'Input - Center points'!$A$2:$F$996,5,0)))*COS(RADIANS(VLOOKUP(B489,'Input - Center points'!$A$2:$F$996,6,0)-VLOOKUP(C489,'Input - Center points'!$A$2:$F$996,6,0))))*6371,0)),"",ROUND(ACOS(COS(RADIANS(90-VLOOKUP(B489,'Input - Center points'!$A$2:$F$996,5,0)))*COS(RADIANS(90-VLOOKUP(C489,'Input - Center points'!$A$2:$F$996,5,0)))+SIN(RADIANS(90-VLOOKUP(B489,'Input - Center points'!$A$2:$F$996,5,0)))*SIN(RADIANS(90-VLOOKUP(C489,'Input - Center points'!$A$2:$F$996,5,0)))*COS(RADIANS(VLOOKUP(B489,'Input - Center points'!$A$2:$F$996,6,0)-VLOOKUP(C489,'Input - Center points'!$A$2:$F$996,6,0))))*6371,0))</f>
        <v>196</v>
      </c>
      <c r="E489" s="19" t="str">
        <f>if(isna(if(vlookup(A489,'Input - Config'!$A$3:$D$1006,4,0)="Yes","Subsea",if(D489&gt;'Input - Config'!$H$10,"HVDC","HVAC"))),"",if(vlookup(A489,'Input - Config'!$A$3:$D$1006,4,0)="Yes","Subsea",if(D489&gt;'Input - Config'!$H$10,"HVDC","HVAC")))</f>
        <v>HVAC</v>
      </c>
      <c r="F489" s="19">
        <f>iferror((hlookup(E489,'Input - Config'!$H$2:$J$7,2,0)*D489)+(hlookup(E489,'Input - Config'!$H$2:$J$7,3,0)*2),"")</f>
        <v>248162</v>
      </c>
      <c r="G489" s="19">
        <f>if(isna(hlookup(E489,'Input - Config'!$H$2:$J$7,6,0)*'Input - Config'!$H$9%*F489+F489),"",hlookup(E489,'Input - Config'!$H$2:$J$7,6,0)*'Input - Config'!$H$9%*F489+F489)</f>
        <v>595588.8</v>
      </c>
      <c r="H489" s="19">
        <f>if(isna(ROUND((hlookup(E489,'Input - Config'!$H$2:$J$7,4,0)/10000*D489)+(hlookup(E489,'Input - Config'!$H$2:$J$7,5,0)/100),3)),"",ROUND((hlookup(E489,'Input - Config'!$H$2:$J$7,4,0)/10000*D489)+(hlookup(E489,'Input - Config'!$H$2:$J$7,5,0)/100),3))</f>
        <v>0.013</v>
      </c>
    </row>
    <row r="490">
      <c r="A490" s="53" t="str">
        <f>'Input - Config'!A491</f>
        <v>TRNKOSXXMKDXX</v>
      </c>
      <c r="B490" s="19" t="str">
        <f>if(isna(vlookup(A490,'Input - Config'!$A$3:$C$1006,2,0)),"",vlookup(A490,'Input - Config'!$A$3:$C$1006,2,0))</f>
        <v>KOS</v>
      </c>
      <c r="C490" s="19" t="str">
        <f>if(isna(vlookup(A490,'Input - Config'!$A$3:$C$1006,3,0)),"",vlookup(A490,'Input - Config'!$A$3:$C$1006,3,0))</f>
        <v>MKD</v>
      </c>
      <c r="D490" s="42">
        <f>if(isna(ROUND(ACOS(COS(RADIANS(90-VLOOKUP(B490,'Input - Center points'!$A$2:$F$996,5,0)))*COS(RADIANS(90-VLOOKUP(C490,'Input - Center points'!$A$2:$F$996,5,0)))+SIN(RADIANS(90-VLOOKUP(B490,'Input - Center points'!$A$2:$F$996,5,0)))*SIN(RADIANS(90-VLOOKUP(C490,'Input - Center points'!$A$2:$F$996,5,0)))*COS(RADIANS(VLOOKUP(B490,'Input - Center points'!$A$2:$F$996,6,0)-VLOOKUP(C490,'Input - Center points'!$A$2:$F$996,6,0))))*6371,0)),"",ROUND(ACOS(COS(RADIANS(90-VLOOKUP(B490,'Input - Center points'!$A$2:$F$996,5,0)))*COS(RADIANS(90-VLOOKUP(C490,'Input - Center points'!$A$2:$F$996,5,0)))+SIN(RADIANS(90-VLOOKUP(B490,'Input - Center points'!$A$2:$F$996,5,0)))*SIN(RADIANS(90-VLOOKUP(C490,'Input - Center points'!$A$2:$F$996,5,0)))*COS(RADIANS(VLOOKUP(B490,'Input - Center points'!$A$2:$F$996,6,0)-VLOOKUP(C490,'Input - Center points'!$A$2:$F$996,6,0))))*6371,0))</f>
        <v>77</v>
      </c>
      <c r="E490" s="19" t="str">
        <f>if(isna(if(vlookup(A490,'Input - Config'!$A$3:$D$1006,4,0)="Yes","Subsea",if(D490&gt;'Input - Config'!$H$10,"HVDC","HVAC"))),"",if(vlookup(A490,'Input - Config'!$A$3:$D$1006,4,0)="Yes","Subsea",if(D490&gt;'Input - Config'!$H$10,"HVDC","HVAC")))</f>
        <v>HVAC</v>
      </c>
      <c r="F490" s="19">
        <f>iferror((hlookup(E490,'Input - Config'!$H$2:$J$7,2,0)*D490)+(hlookup(E490,'Input - Config'!$H$2:$J$7,3,0)*2),"")</f>
        <v>155413.4</v>
      </c>
      <c r="G490" s="19">
        <f>if(isna(hlookup(E490,'Input - Config'!$H$2:$J$7,6,0)*'Input - Config'!$H$9%*F490+F490),"",hlookup(E490,'Input - Config'!$H$2:$J$7,6,0)*'Input - Config'!$H$9%*F490+F490)</f>
        <v>372992.16</v>
      </c>
      <c r="H490" s="19">
        <f>if(isna(ROUND((hlookup(E490,'Input - Config'!$H$2:$J$7,4,0)/10000*D490)+(hlookup(E490,'Input - Config'!$H$2:$J$7,5,0)/100),3)),"",ROUND((hlookup(E490,'Input - Config'!$H$2:$J$7,4,0)/10000*D490)+(hlookup(E490,'Input - Config'!$H$2:$J$7,5,0)/100),3))</f>
        <v>0.005</v>
      </c>
    </row>
    <row r="491">
      <c r="A491" s="53" t="str">
        <f>'Input - Config'!A492</f>
        <v>TRNKOSXXMNEXX</v>
      </c>
      <c r="B491" s="19" t="str">
        <f>if(isna(vlookup(A491,'Input - Config'!$A$3:$C$1006,2,0)),"",vlookup(A491,'Input - Config'!$A$3:$C$1006,2,0))</f>
        <v>KOS</v>
      </c>
      <c r="C491" s="19" t="str">
        <f>if(isna(vlookup(A491,'Input - Config'!$A$3:$C$1006,3,0)),"",vlookup(A491,'Input - Config'!$A$3:$C$1006,3,0))</f>
        <v>MNE</v>
      </c>
      <c r="D491" s="42">
        <f>if(isna(ROUND(ACOS(COS(RADIANS(90-VLOOKUP(B491,'Input - Center points'!$A$2:$F$996,5,0)))*COS(RADIANS(90-VLOOKUP(C491,'Input - Center points'!$A$2:$F$996,5,0)))+SIN(RADIANS(90-VLOOKUP(B491,'Input - Center points'!$A$2:$F$996,5,0)))*SIN(RADIANS(90-VLOOKUP(C491,'Input - Center points'!$A$2:$F$996,5,0)))*COS(RADIANS(VLOOKUP(B491,'Input - Center points'!$A$2:$F$996,6,0)-VLOOKUP(C491,'Input - Center points'!$A$2:$F$996,6,0))))*6371,0)),"",ROUND(ACOS(COS(RADIANS(90-VLOOKUP(B491,'Input - Center points'!$A$2:$F$996,5,0)))*COS(RADIANS(90-VLOOKUP(C491,'Input - Center points'!$A$2:$F$996,5,0)))+SIN(RADIANS(90-VLOOKUP(B491,'Input - Center points'!$A$2:$F$996,5,0)))*SIN(RADIANS(90-VLOOKUP(C491,'Input - Center points'!$A$2:$F$996,5,0)))*COS(RADIANS(VLOOKUP(B491,'Input - Center points'!$A$2:$F$996,6,0)-VLOOKUP(C491,'Input - Center points'!$A$2:$F$996,6,0))))*6371,0))</f>
        <v>158</v>
      </c>
      <c r="E491" s="19" t="str">
        <f>if(isna(if(vlookup(A491,'Input - Config'!$A$3:$D$1006,4,0)="Yes","Subsea",if(D491&gt;'Input - Config'!$H$10,"HVDC","HVAC"))),"",if(vlookup(A491,'Input - Config'!$A$3:$D$1006,4,0)="Yes","Subsea",if(D491&gt;'Input - Config'!$H$10,"HVDC","HVAC")))</f>
        <v>HVAC</v>
      </c>
      <c r="F491" s="19">
        <f>iferror((hlookup(E491,'Input - Config'!$H$2:$J$7,2,0)*D491)+(hlookup(E491,'Input - Config'!$H$2:$J$7,3,0)*2),"")</f>
        <v>218544.8</v>
      </c>
      <c r="G491" s="19">
        <f>if(isna(hlookup(E491,'Input - Config'!$H$2:$J$7,6,0)*'Input - Config'!$H$9%*F491+F491),"",hlookup(E491,'Input - Config'!$H$2:$J$7,6,0)*'Input - Config'!$H$9%*F491+F491)</f>
        <v>524507.52</v>
      </c>
      <c r="H491" s="19">
        <f>if(isna(ROUND((hlookup(E491,'Input - Config'!$H$2:$J$7,4,0)/10000*D491)+(hlookup(E491,'Input - Config'!$H$2:$J$7,5,0)/100),3)),"",ROUND((hlookup(E491,'Input - Config'!$H$2:$J$7,4,0)/10000*D491)+(hlookup(E491,'Input - Config'!$H$2:$J$7,5,0)/100),3))</f>
        <v>0.011</v>
      </c>
    </row>
    <row r="492">
      <c r="A492" s="53" t="str">
        <f>'Input - Config'!A493</f>
        <v>TRNKOSXXSRBXX</v>
      </c>
      <c r="B492" s="19" t="str">
        <f>if(isna(vlookup(A492,'Input - Config'!$A$3:$C$1006,2,0)),"",vlookup(A492,'Input - Config'!$A$3:$C$1006,2,0))</f>
        <v>KOS</v>
      </c>
      <c r="C492" s="19" t="str">
        <f>if(isna(vlookup(A492,'Input - Config'!$A$3:$C$1006,3,0)),"",vlookup(A492,'Input - Config'!$A$3:$C$1006,3,0))</f>
        <v>SRB</v>
      </c>
      <c r="D492" s="42">
        <f>if(isna(ROUND(ACOS(COS(RADIANS(90-VLOOKUP(B492,'Input - Center points'!$A$2:$F$996,5,0)))*COS(RADIANS(90-VLOOKUP(C492,'Input - Center points'!$A$2:$F$996,5,0)))+SIN(RADIANS(90-VLOOKUP(B492,'Input - Center points'!$A$2:$F$996,5,0)))*SIN(RADIANS(90-VLOOKUP(C492,'Input - Center points'!$A$2:$F$996,5,0)))*COS(RADIANS(VLOOKUP(B492,'Input - Center points'!$A$2:$F$996,6,0)-VLOOKUP(C492,'Input - Center points'!$A$2:$F$996,6,0))))*6371,0)),"",ROUND(ACOS(COS(RADIANS(90-VLOOKUP(B492,'Input - Center points'!$A$2:$F$996,5,0)))*COS(RADIANS(90-VLOOKUP(C492,'Input - Center points'!$A$2:$F$996,5,0)))+SIN(RADIANS(90-VLOOKUP(B492,'Input - Center points'!$A$2:$F$996,5,0)))*SIN(RADIANS(90-VLOOKUP(C492,'Input - Center points'!$A$2:$F$996,5,0)))*COS(RADIANS(VLOOKUP(B492,'Input - Center points'!$A$2:$F$996,6,0)-VLOOKUP(C492,'Input - Center points'!$A$2:$F$996,6,0))))*6371,0))</f>
        <v>246</v>
      </c>
      <c r="E492" s="19" t="str">
        <f>if(isna(if(vlookup(A492,'Input - Config'!$A$3:$D$1006,4,0)="Yes","Subsea",if(D492&gt;'Input - Config'!$H$10,"HVDC","HVAC"))),"",if(vlookup(A492,'Input - Config'!$A$3:$D$1006,4,0)="Yes","Subsea",if(D492&gt;'Input - Config'!$H$10,"HVDC","HVAC")))</f>
        <v>HVAC</v>
      </c>
      <c r="F492" s="19">
        <f>iferror((hlookup(E492,'Input - Config'!$H$2:$J$7,2,0)*D492)+(hlookup(E492,'Input - Config'!$H$2:$J$7,3,0)*2),"")</f>
        <v>287132</v>
      </c>
      <c r="G492" s="19">
        <f>if(isna(hlookup(E492,'Input - Config'!$H$2:$J$7,6,0)*'Input - Config'!$H$9%*F492+F492),"",hlookup(E492,'Input - Config'!$H$2:$J$7,6,0)*'Input - Config'!$H$9%*F492+F492)</f>
        <v>689116.8</v>
      </c>
      <c r="H492" s="19">
        <f>if(isna(ROUND((hlookup(E492,'Input - Config'!$H$2:$J$7,4,0)/10000*D492)+(hlookup(E492,'Input - Config'!$H$2:$J$7,5,0)/100),3)),"",ROUND((hlookup(E492,'Input - Config'!$H$2:$J$7,4,0)/10000*D492)+(hlookup(E492,'Input - Config'!$H$2:$J$7,5,0)/100),3))</f>
        <v>0.017</v>
      </c>
    </row>
    <row r="493">
      <c r="A493" s="53" t="str">
        <f>'Input - Config'!A494</f>
        <v>TRNKWTXXSAUXX</v>
      </c>
      <c r="B493" s="19" t="str">
        <f>if(isna(vlookup(A493,'Input - Config'!$A$3:$C$1006,2,0)),"",vlookup(A493,'Input - Config'!$A$3:$C$1006,2,0))</f>
        <v>KWT</v>
      </c>
      <c r="C493" s="19" t="str">
        <f>if(isna(vlookup(A493,'Input - Config'!$A$3:$C$1006,3,0)),"",vlookup(A493,'Input - Config'!$A$3:$C$1006,3,0))</f>
        <v>SAU</v>
      </c>
      <c r="D493" s="42">
        <f>if(isna(ROUND(ACOS(COS(RADIANS(90-VLOOKUP(B493,'Input - Center points'!$A$2:$F$996,5,0)))*COS(RADIANS(90-VLOOKUP(C493,'Input - Center points'!$A$2:$F$996,5,0)))+SIN(RADIANS(90-VLOOKUP(B493,'Input - Center points'!$A$2:$F$996,5,0)))*SIN(RADIANS(90-VLOOKUP(C493,'Input - Center points'!$A$2:$F$996,5,0)))*COS(RADIANS(VLOOKUP(B493,'Input - Center points'!$A$2:$F$996,6,0)-VLOOKUP(C493,'Input - Center points'!$A$2:$F$996,6,0))))*6371,0)),"",ROUND(ACOS(COS(RADIANS(90-VLOOKUP(B493,'Input - Center points'!$A$2:$F$996,5,0)))*COS(RADIANS(90-VLOOKUP(C493,'Input - Center points'!$A$2:$F$996,5,0)))+SIN(RADIANS(90-VLOOKUP(B493,'Input - Center points'!$A$2:$F$996,5,0)))*SIN(RADIANS(90-VLOOKUP(C493,'Input - Center points'!$A$2:$F$996,5,0)))*COS(RADIANS(VLOOKUP(B493,'Input - Center points'!$A$2:$F$996,6,0)-VLOOKUP(C493,'Input - Center points'!$A$2:$F$996,6,0))))*6371,0))</f>
        <v>541</v>
      </c>
      <c r="E493" s="19" t="str">
        <f>if(isna(if(vlookup(A493,'Input - Config'!$A$3:$D$1006,4,0)="Yes","Subsea",if(D493&gt;'Input - Config'!$H$10,"HVDC","HVAC"))),"",if(vlookup(A493,'Input - Config'!$A$3:$D$1006,4,0)="Yes","Subsea",if(D493&gt;'Input - Config'!$H$10,"HVDC","HVAC")))</f>
        <v>HVDC</v>
      </c>
      <c r="F493" s="19">
        <f>iferror((hlookup(E493,'Input - Config'!$H$2:$J$7,2,0)*D493)+(hlookup(E493,'Input - Config'!$H$2:$J$7,3,0)*2),"")</f>
        <v>426158.8</v>
      </c>
      <c r="G493" s="19">
        <f>if(isna(hlookup(E493,'Input - Config'!$H$2:$J$7,6,0)*'Input - Config'!$H$9%*F493+F493),"",hlookup(E493,'Input - Config'!$H$2:$J$7,6,0)*'Input - Config'!$H$9%*F493+F493)</f>
        <v>1022781.12</v>
      </c>
      <c r="H493" s="19">
        <f>if(isna(ROUND((hlookup(E493,'Input - Config'!$H$2:$J$7,4,0)/10000*D493)+(hlookup(E493,'Input - Config'!$H$2:$J$7,5,0)/100),3)),"",ROUND((hlookup(E493,'Input - Config'!$H$2:$J$7,4,0)/10000*D493)+(hlookup(E493,'Input - Config'!$H$2:$J$7,5,0)/100),3))</f>
        <v>0.032</v>
      </c>
    </row>
    <row r="494">
      <c r="A494" s="53" t="str">
        <f>'Input - Config'!A495</f>
        <v>TRNLAOXXMMRXX</v>
      </c>
      <c r="B494" s="19" t="str">
        <f>if(isna(vlookup(A494,'Input - Config'!$A$3:$C$1006,2,0)),"",vlookup(A494,'Input - Config'!$A$3:$C$1006,2,0))</f>
        <v>LAO</v>
      </c>
      <c r="C494" s="19" t="str">
        <f>if(isna(vlookup(A494,'Input - Config'!$A$3:$C$1006,3,0)),"",vlookup(A494,'Input - Config'!$A$3:$C$1006,3,0))</f>
        <v>MMR</v>
      </c>
      <c r="D494" s="42">
        <f>if(isna(ROUND(ACOS(COS(RADIANS(90-VLOOKUP(B494,'Input - Center points'!$A$2:$F$996,5,0)))*COS(RADIANS(90-VLOOKUP(C494,'Input - Center points'!$A$2:$F$996,5,0)))+SIN(RADIANS(90-VLOOKUP(B494,'Input - Center points'!$A$2:$F$996,5,0)))*SIN(RADIANS(90-VLOOKUP(C494,'Input - Center points'!$A$2:$F$996,5,0)))*COS(RADIANS(VLOOKUP(B494,'Input - Center points'!$A$2:$F$996,6,0)-VLOOKUP(C494,'Input - Center points'!$A$2:$F$996,6,0))))*6371,0)),"",ROUND(ACOS(COS(RADIANS(90-VLOOKUP(B494,'Input - Center points'!$A$2:$F$996,5,0)))*COS(RADIANS(90-VLOOKUP(C494,'Input - Center points'!$A$2:$F$996,5,0)))+SIN(RADIANS(90-VLOOKUP(B494,'Input - Center points'!$A$2:$F$996,5,0)))*SIN(RADIANS(90-VLOOKUP(C494,'Input - Center points'!$A$2:$F$996,5,0)))*COS(RADIANS(VLOOKUP(B494,'Input - Center points'!$A$2:$F$996,6,0)-VLOOKUP(C494,'Input - Center points'!$A$2:$F$996,6,0))))*6371,0))</f>
        <v>696</v>
      </c>
      <c r="E494" s="19" t="str">
        <f>if(isna(if(vlookup(A494,'Input - Config'!$A$3:$D$1006,4,0)="Yes","Subsea",if(D494&gt;'Input - Config'!$H$10,"HVDC","HVAC"))),"",if(vlookup(A494,'Input - Config'!$A$3:$D$1006,4,0)="Yes","Subsea",if(D494&gt;'Input - Config'!$H$10,"HVDC","HVAC")))</f>
        <v>HVDC</v>
      </c>
      <c r="F494" s="19">
        <f>iferror((hlookup(E494,'Input - Config'!$H$2:$J$7,2,0)*D494)+(hlookup(E494,'Input - Config'!$H$2:$J$7,3,0)*2),"")</f>
        <v>463017.8</v>
      </c>
      <c r="G494" s="19">
        <f>if(isna(hlookup(E494,'Input - Config'!$H$2:$J$7,6,0)*'Input - Config'!$H$9%*F494+F494),"",hlookup(E494,'Input - Config'!$H$2:$J$7,6,0)*'Input - Config'!$H$9%*F494+F494)</f>
        <v>1111242.72</v>
      </c>
      <c r="H494" s="19">
        <f>if(isna(ROUND((hlookup(E494,'Input - Config'!$H$2:$J$7,4,0)/10000*D494)+(hlookup(E494,'Input - Config'!$H$2:$J$7,5,0)/100),3)),"",ROUND((hlookup(E494,'Input - Config'!$H$2:$J$7,4,0)/10000*D494)+(hlookup(E494,'Input - Config'!$H$2:$J$7,5,0)/100),3))</f>
        <v>0.037</v>
      </c>
    </row>
    <row r="495">
      <c r="A495" s="53" t="str">
        <f>'Input - Config'!A496</f>
        <v>TRNLAOXXTHANO</v>
      </c>
      <c r="B495" s="19" t="str">
        <f>if(isna(vlookup(A495,'Input - Config'!$A$3:$C$1006,2,0)),"",vlookup(A495,'Input - Config'!$A$3:$C$1006,2,0))</f>
        <v>LAO</v>
      </c>
      <c r="C495" s="19" t="str">
        <f>if(isna(vlookup(A495,'Input - Config'!$A$3:$C$1006,3,0)),"",vlookup(A495,'Input - Config'!$A$3:$C$1006,3,0))</f>
        <v>THANO</v>
      </c>
      <c r="D495" s="42">
        <f>if(isna(ROUND(ACOS(COS(RADIANS(90-VLOOKUP(B495,'Input - Center points'!$A$2:$F$996,5,0)))*COS(RADIANS(90-VLOOKUP(C495,'Input - Center points'!$A$2:$F$996,5,0)))+SIN(RADIANS(90-VLOOKUP(B495,'Input - Center points'!$A$2:$F$996,5,0)))*SIN(RADIANS(90-VLOOKUP(C495,'Input - Center points'!$A$2:$F$996,5,0)))*COS(RADIANS(VLOOKUP(B495,'Input - Center points'!$A$2:$F$996,6,0)-VLOOKUP(C495,'Input - Center points'!$A$2:$F$996,6,0))))*6371,0)),"",ROUND(ACOS(COS(RADIANS(90-VLOOKUP(B495,'Input - Center points'!$A$2:$F$996,5,0)))*COS(RADIANS(90-VLOOKUP(C495,'Input - Center points'!$A$2:$F$996,5,0)))+SIN(RADIANS(90-VLOOKUP(B495,'Input - Center points'!$A$2:$F$996,5,0)))*SIN(RADIANS(90-VLOOKUP(C495,'Input - Center points'!$A$2:$F$996,5,0)))*COS(RADIANS(VLOOKUP(B495,'Input - Center points'!$A$2:$F$996,6,0)-VLOOKUP(C495,'Input - Center points'!$A$2:$F$996,6,0))))*6371,0))</f>
        <v>391</v>
      </c>
      <c r="E495" s="19" t="str">
        <f>if(isna(if(vlookup(A495,'Input - Config'!$A$3:$D$1006,4,0)="Yes","Subsea",if(D495&gt;'Input - Config'!$H$10,"HVDC","HVAC"))),"",if(vlookup(A495,'Input - Config'!$A$3:$D$1006,4,0)="Yes","Subsea",if(D495&gt;'Input - Config'!$H$10,"HVDC","HVAC")))</f>
        <v>HVDC</v>
      </c>
      <c r="F495" s="19">
        <f>iferror((hlookup(E495,'Input - Config'!$H$2:$J$7,2,0)*D495)+(hlookup(E495,'Input - Config'!$H$2:$J$7,3,0)*2),"")</f>
        <v>390488.8</v>
      </c>
      <c r="G495" s="19">
        <f>if(isna(hlookup(E495,'Input - Config'!$H$2:$J$7,6,0)*'Input - Config'!$H$9%*F495+F495),"",hlookup(E495,'Input - Config'!$H$2:$J$7,6,0)*'Input - Config'!$H$9%*F495+F495)</f>
        <v>937173.12</v>
      </c>
      <c r="H495" s="19">
        <f>if(isna(ROUND((hlookup(E495,'Input - Config'!$H$2:$J$7,4,0)/10000*D495)+(hlookup(E495,'Input - Config'!$H$2:$J$7,5,0)/100),3)),"",ROUND((hlookup(E495,'Input - Config'!$H$2:$J$7,4,0)/10000*D495)+(hlookup(E495,'Input - Config'!$H$2:$J$7,5,0)/100),3))</f>
        <v>0.027</v>
      </c>
    </row>
    <row r="496">
      <c r="A496" s="53" t="str">
        <f>'Input - Config'!A497</f>
        <v>TRNLAOXXVNMNO</v>
      </c>
      <c r="B496" s="19" t="str">
        <f>if(isna(vlookup(A496,'Input - Config'!$A$3:$C$1006,2,0)),"",vlookup(A496,'Input - Config'!$A$3:$C$1006,2,0))</f>
        <v>LAO</v>
      </c>
      <c r="C496" s="19" t="str">
        <f>if(isna(vlookup(A496,'Input - Config'!$A$3:$C$1006,3,0)),"",vlookup(A496,'Input - Config'!$A$3:$C$1006,3,0))</f>
        <v>VNMNO</v>
      </c>
      <c r="D496" s="42">
        <f>if(isna(ROUND(ACOS(COS(RADIANS(90-VLOOKUP(B496,'Input - Center points'!$A$2:$F$996,5,0)))*COS(RADIANS(90-VLOOKUP(C496,'Input - Center points'!$A$2:$F$996,5,0)))+SIN(RADIANS(90-VLOOKUP(B496,'Input - Center points'!$A$2:$F$996,5,0)))*SIN(RADIANS(90-VLOOKUP(C496,'Input - Center points'!$A$2:$F$996,5,0)))*COS(RADIANS(VLOOKUP(B496,'Input - Center points'!$A$2:$F$996,6,0)-VLOOKUP(C496,'Input - Center points'!$A$2:$F$996,6,0))))*6371,0)),"",ROUND(ACOS(COS(RADIANS(90-VLOOKUP(B496,'Input - Center points'!$A$2:$F$996,5,0)))*COS(RADIANS(90-VLOOKUP(C496,'Input - Center points'!$A$2:$F$996,5,0)))+SIN(RADIANS(90-VLOOKUP(B496,'Input - Center points'!$A$2:$F$996,5,0)))*SIN(RADIANS(90-VLOOKUP(C496,'Input - Center points'!$A$2:$F$996,5,0)))*COS(RADIANS(VLOOKUP(B496,'Input - Center points'!$A$2:$F$996,6,0)-VLOOKUP(C496,'Input - Center points'!$A$2:$F$996,6,0))))*6371,0))</f>
        <v>482</v>
      </c>
      <c r="E496" s="19" t="str">
        <f>if(isna(if(vlookup(A496,'Input - Config'!$A$3:$D$1006,4,0)="Yes","Subsea",if(D496&gt;'Input - Config'!$H$10,"HVDC","HVAC"))),"",if(vlookup(A496,'Input - Config'!$A$3:$D$1006,4,0)="Yes","Subsea",if(D496&gt;'Input - Config'!$H$10,"HVDC","HVAC")))</f>
        <v>HVDC</v>
      </c>
      <c r="F496" s="19">
        <f>iferror((hlookup(E496,'Input - Config'!$H$2:$J$7,2,0)*D496)+(hlookup(E496,'Input - Config'!$H$2:$J$7,3,0)*2),"")</f>
        <v>412128.6</v>
      </c>
      <c r="G496" s="19">
        <f>if(isna(hlookup(E496,'Input - Config'!$H$2:$J$7,6,0)*'Input - Config'!$H$9%*F496+F496),"",hlookup(E496,'Input - Config'!$H$2:$J$7,6,0)*'Input - Config'!$H$9%*F496+F496)</f>
        <v>989108.64</v>
      </c>
      <c r="H496" s="19">
        <f>if(isna(ROUND((hlookup(E496,'Input - Config'!$H$2:$J$7,4,0)/10000*D496)+(hlookup(E496,'Input - Config'!$H$2:$J$7,5,0)/100),3)),"",ROUND((hlookup(E496,'Input - Config'!$H$2:$J$7,4,0)/10000*D496)+(hlookup(E496,'Input - Config'!$H$2:$J$7,5,0)/100),3))</f>
        <v>0.03</v>
      </c>
    </row>
    <row r="497">
      <c r="A497" s="53" t="str">
        <f>'Input - Config'!A498</f>
        <v>TRNMMRXXTHASO</v>
      </c>
      <c r="B497" s="19" t="str">
        <f>if(isna(vlookup(A497,'Input - Config'!$A$3:$C$1006,2,0)),"",vlookup(A497,'Input - Config'!$A$3:$C$1006,2,0))</f>
        <v>MMR</v>
      </c>
      <c r="C497" s="19" t="str">
        <f>if(isna(vlookup(A497,'Input - Config'!$A$3:$C$1006,3,0)),"",vlookup(A497,'Input - Config'!$A$3:$C$1006,3,0))</f>
        <v>THASO</v>
      </c>
      <c r="D497" s="42">
        <f>if(isna(ROUND(ACOS(COS(RADIANS(90-VLOOKUP(B497,'Input - Center points'!$A$2:$F$996,5,0)))*COS(RADIANS(90-VLOOKUP(C497,'Input - Center points'!$A$2:$F$996,5,0)))+SIN(RADIANS(90-VLOOKUP(B497,'Input - Center points'!$A$2:$F$996,5,0)))*SIN(RADIANS(90-VLOOKUP(C497,'Input - Center points'!$A$2:$F$996,5,0)))*COS(RADIANS(VLOOKUP(B497,'Input - Center points'!$A$2:$F$996,6,0)-VLOOKUP(C497,'Input - Center points'!$A$2:$F$996,6,0))))*6371,0)),"",ROUND(ACOS(COS(RADIANS(90-VLOOKUP(B497,'Input - Center points'!$A$2:$F$996,5,0)))*COS(RADIANS(90-VLOOKUP(C497,'Input - Center points'!$A$2:$F$996,5,0)))+SIN(RADIANS(90-VLOOKUP(B497,'Input - Center points'!$A$2:$F$996,5,0)))*SIN(RADIANS(90-VLOOKUP(C497,'Input - Center points'!$A$2:$F$996,5,0)))*COS(RADIANS(VLOOKUP(B497,'Input - Center points'!$A$2:$F$996,6,0)-VLOOKUP(C497,'Input - Center points'!$A$2:$F$996,6,0))))*6371,0))</f>
        <v>1184</v>
      </c>
      <c r="E497" s="19" t="str">
        <f>if(isna(if(vlookup(A497,'Input - Config'!$A$3:$D$1006,4,0)="Yes","Subsea",if(D497&gt;'Input - Config'!$H$10,"HVDC","HVAC"))),"",if(vlookup(A497,'Input - Config'!$A$3:$D$1006,4,0)="Yes","Subsea",if(D497&gt;'Input - Config'!$H$10,"HVDC","HVAC")))</f>
        <v>HVDC</v>
      </c>
      <c r="F497" s="19">
        <f>iferror((hlookup(E497,'Input - Config'!$H$2:$J$7,2,0)*D497)+(hlookup(E497,'Input - Config'!$H$2:$J$7,3,0)*2),"")</f>
        <v>579064.2</v>
      </c>
      <c r="G497" s="19">
        <f>if(isna(hlookup(E497,'Input - Config'!$H$2:$J$7,6,0)*'Input - Config'!$H$9%*F497+F497),"",hlookup(E497,'Input - Config'!$H$2:$J$7,6,0)*'Input - Config'!$H$9%*F497+F497)</f>
        <v>1389754.08</v>
      </c>
      <c r="H497" s="19">
        <f>if(isna(ROUND((hlookup(E497,'Input - Config'!$H$2:$J$7,4,0)/10000*D497)+(hlookup(E497,'Input - Config'!$H$2:$J$7,5,0)/100),3)),"",ROUND((hlookup(E497,'Input - Config'!$H$2:$J$7,4,0)/10000*D497)+(hlookup(E497,'Input - Config'!$H$2:$J$7,5,0)/100),3))</f>
        <v>0.054</v>
      </c>
    </row>
    <row r="498">
      <c r="A498" s="53" t="str">
        <f>'Input - Config'!A499</f>
        <v>TRNMMRXXTHACE</v>
      </c>
      <c r="B498" s="19" t="str">
        <f>if(isna(vlookup(A498,'Input - Config'!$A$3:$C$1006,2,0)),"",vlookup(A498,'Input - Config'!$A$3:$C$1006,2,0))</f>
        <v>MMR</v>
      </c>
      <c r="C498" s="19" t="str">
        <f>if(isna(vlookup(A498,'Input - Config'!$A$3:$C$1006,3,0)),"",vlookup(A498,'Input - Config'!$A$3:$C$1006,3,0))</f>
        <v>THACE</v>
      </c>
      <c r="D498" s="42">
        <f>if(isna(ROUND(ACOS(COS(RADIANS(90-VLOOKUP(B498,'Input - Center points'!$A$2:$F$996,5,0)))*COS(RADIANS(90-VLOOKUP(C498,'Input - Center points'!$A$2:$F$996,5,0)))+SIN(RADIANS(90-VLOOKUP(B498,'Input - Center points'!$A$2:$F$996,5,0)))*SIN(RADIANS(90-VLOOKUP(C498,'Input - Center points'!$A$2:$F$996,5,0)))*COS(RADIANS(VLOOKUP(B498,'Input - Center points'!$A$2:$F$996,6,0)-VLOOKUP(C498,'Input - Center points'!$A$2:$F$996,6,0))))*6371,0)),"",ROUND(ACOS(COS(RADIANS(90-VLOOKUP(B498,'Input - Center points'!$A$2:$F$996,5,0)))*COS(RADIANS(90-VLOOKUP(C498,'Input - Center points'!$A$2:$F$996,5,0)))+SIN(RADIANS(90-VLOOKUP(B498,'Input - Center points'!$A$2:$F$996,5,0)))*SIN(RADIANS(90-VLOOKUP(C498,'Input - Center points'!$A$2:$F$996,5,0)))*COS(RADIANS(VLOOKUP(B498,'Input - Center points'!$A$2:$F$996,6,0)-VLOOKUP(C498,'Input - Center points'!$A$2:$F$996,6,0))))*6371,0))</f>
        <v>575</v>
      </c>
      <c r="E498" s="19" t="str">
        <f>if(isna(if(vlookup(A498,'Input - Config'!$A$3:$D$1006,4,0)="Yes","Subsea",if(D498&gt;'Input - Config'!$H$10,"HVDC","HVAC"))),"",if(vlookup(A498,'Input - Config'!$A$3:$D$1006,4,0)="Yes","Subsea",if(D498&gt;'Input - Config'!$H$10,"HVDC","HVAC")))</f>
        <v>HVDC</v>
      </c>
      <c r="F498" s="19">
        <f>iferror((hlookup(E498,'Input - Config'!$H$2:$J$7,2,0)*D498)+(hlookup(E498,'Input - Config'!$H$2:$J$7,3,0)*2),"")</f>
        <v>434244</v>
      </c>
      <c r="G498" s="19">
        <f>if(isna(hlookup(E498,'Input - Config'!$H$2:$J$7,6,0)*'Input - Config'!$H$9%*F498+F498),"",hlookup(E498,'Input - Config'!$H$2:$J$7,6,0)*'Input - Config'!$H$9%*F498+F498)</f>
        <v>1042185.6</v>
      </c>
      <c r="H498" s="19">
        <f>if(isna(ROUND((hlookup(E498,'Input - Config'!$H$2:$J$7,4,0)/10000*D498)+(hlookup(E498,'Input - Config'!$H$2:$J$7,5,0)/100),3)),"",ROUND((hlookup(E498,'Input - Config'!$H$2:$J$7,4,0)/10000*D498)+(hlookup(E498,'Input - Config'!$H$2:$J$7,5,0)/100),3))</f>
        <v>0.033</v>
      </c>
    </row>
    <row r="499">
      <c r="A499" s="53" t="str">
        <f>'Input - Config'!A500</f>
        <v>TRNLAOXXVNMCE</v>
      </c>
      <c r="B499" s="19" t="str">
        <f>if(isna(vlookup(A499,'Input - Config'!$A$3:$C$1006,2,0)),"",vlookup(A499,'Input - Config'!$A$3:$C$1006,2,0))</f>
        <v>LAO</v>
      </c>
      <c r="C499" s="19" t="str">
        <f>if(isna(vlookup(A499,'Input - Config'!$A$3:$C$1006,3,0)),"",vlookup(A499,'Input - Config'!$A$3:$C$1006,3,0))</f>
        <v>VNMCE</v>
      </c>
      <c r="D499" s="42">
        <f>if(isna(ROUND(ACOS(COS(RADIANS(90-VLOOKUP(B499,'Input - Center points'!$A$2:$F$996,5,0)))*COS(RADIANS(90-VLOOKUP(C499,'Input - Center points'!$A$2:$F$996,5,0)))+SIN(RADIANS(90-VLOOKUP(B499,'Input - Center points'!$A$2:$F$996,5,0)))*SIN(RADIANS(90-VLOOKUP(C499,'Input - Center points'!$A$2:$F$996,5,0)))*COS(RADIANS(VLOOKUP(B499,'Input - Center points'!$A$2:$F$996,6,0)-VLOOKUP(C499,'Input - Center points'!$A$2:$F$996,6,0))))*6371,0)),"",ROUND(ACOS(COS(RADIANS(90-VLOOKUP(B499,'Input - Center points'!$A$2:$F$996,5,0)))*COS(RADIANS(90-VLOOKUP(C499,'Input - Center points'!$A$2:$F$996,5,0)))+SIN(RADIANS(90-VLOOKUP(B499,'Input - Center points'!$A$2:$F$996,5,0)))*SIN(RADIANS(90-VLOOKUP(C499,'Input - Center points'!$A$2:$F$996,5,0)))*COS(RADIANS(VLOOKUP(B499,'Input - Center points'!$A$2:$F$996,6,0)-VLOOKUP(C499,'Input - Center points'!$A$2:$F$996,6,0))))*6371,0))</f>
        <v>644</v>
      </c>
      <c r="E499" s="19" t="str">
        <f>if(isna(if(vlookup(A499,'Input - Config'!$A$3:$D$1006,4,0)="Yes","Subsea",if(D499&gt;'Input - Config'!$H$10,"HVDC","HVAC"))),"",if(vlookup(A499,'Input - Config'!$A$3:$D$1006,4,0)="Yes","Subsea",if(D499&gt;'Input - Config'!$H$10,"HVDC","HVAC")))</f>
        <v>HVDC</v>
      </c>
      <c r="F499" s="19">
        <f>iferror((hlookup(E499,'Input - Config'!$H$2:$J$7,2,0)*D499)+(hlookup(E499,'Input - Config'!$H$2:$J$7,3,0)*2),"")</f>
        <v>450652.2</v>
      </c>
      <c r="G499" s="19">
        <f>if(isna(hlookup(E499,'Input - Config'!$H$2:$J$7,6,0)*'Input - Config'!$H$9%*F499+F499),"",hlookup(E499,'Input - Config'!$H$2:$J$7,6,0)*'Input - Config'!$H$9%*F499+F499)</f>
        <v>1081565.28</v>
      </c>
      <c r="H499" s="19">
        <f>if(isna(ROUND((hlookup(E499,'Input - Config'!$H$2:$J$7,4,0)/10000*D499)+(hlookup(E499,'Input - Config'!$H$2:$J$7,5,0)/100),3)),"",ROUND((hlookup(E499,'Input - Config'!$H$2:$J$7,4,0)/10000*D499)+(hlookup(E499,'Input - Config'!$H$2:$J$7,5,0)/100),3))</f>
        <v>0.036</v>
      </c>
    </row>
    <row r="500">
      <c r="A500" s="53" t="str">
        <f>'Input - Config'!A501</f>
        <v>TRNKHMXXTHANO</v>
      </c>
      <c r="B500" s="19" t="str">
        <f>if(isna(vlookup(A500,'Input - Config'!$A$3:$C$1006,2,0)),"",vlookup(A500,'Input - Config'!$A$3:$C$1006,2,0))</f>
        <v>KHM</v>
      </c>
      <c r="C500" s="19" t="str">
        <f>if(isna(vlookup(A500,'Input - Config'!$A$3:$C$1006,3,0)),"",vlookup(A500,'Input - Config'!$A$3:$C$1006,3,0))</f>
        <v>THANO</v>
      </c>
      <c r="D500" s="42">
        <f>if(isna(ROUND(ACOS(COS(RADIANS(90-VLOOKUP(B500,'Input - Center points'!$A$2:$F$996,5,0)))*COS(RADIANS(90-VLOOKUP(C500,'Input - Center points'!$A$2:$F$996,5,0)))+SIN(RADIANS(90-VLOOKUP(B500,'Input - Center points'!$A$2:$F$996,5,0)))*SIN(RADIANS(90-VLOOKUP(C500,'Input - Center points'!$A$2:$F$996,5,0)))*COS(RADIANS(VLOOKUP(B500,'Input - Center points'!$A$2:$F$996,6,0)-VLOOKUP(C500,'Input - Center points'!$A$2:$F$996,6,0))))*6371,0)),"",ROUND(ACOS(COS(RADIANS(90-VLOOKUP(B500,'Input - Center points'!$A$2:$F$996,5,0)))*COS(RADIANS(90-VLOOKUP(C500,'Input - Center points'!$A$2:$F$996,5,0)))+SIN(RADIANS(90-VLOOKUP(B500,'Input - Center points'!$A$2:$F$996,5,0)))*SIN(RADIANS(90-VLOOKUP(C500,'Input - Center points'!$A$2:$F$996,5,0)))*COS(RADIANS(VLOOKUP(B500,'Input - Center points'!$A$2:$F$996,6,0)-VLOOKUP(C500,'Input - Center points'!$A$2:$F$996,6,0))))*6371,0))</f>
        <v>1024</v>
      </c>
      <c r="E500" s="19" t="str">
        <f>if(isna(if(vlookup(A500,'Input - Config'!$A$3:$D$1006,4,0)="Yes","Subsea",if(D500&gt;'Input - Config'!$H$10,"HVDC","HVAC"))),"",if(vlookup(A500,'Input - Config'!$A$3:$D$1006,4,0)="Yes","Subsea",if(D500&gt;'Input - Config'!$H$10,"HVDC","HVAC")))</f>
        <v>HVDC</v>
      </c>
      <c r="F500" s="19">
        <f>iferror((hlookup(E500,'Input - Config'!$H$2:$J$7,2,0)*D500)+(hlookup(E500,'Input - Config'!$H$2:$J$7,3,0)*2),"")</f>
        <v>541016.2</v>
      </c>
      <c r="G500" s="19">
        <f>if(isna(hlookup(E500,'Input - Config'!$H$2:$J$7,6,0)*'Input - Config'!$H$9%*F500+F500),"",hlookup(E500,'Input - Config'!$H$2:$J$7,6,0)*'Input - Config'!$H$9%*F500+F500)</f>
        <v>1298438.88</v>
      </c>
      <c r="H500" s="19">
        <f>if(isna(ROUND((hlookup(E500,'Input - Config'!$H$2:$J$7,4,0)/10000*D500)+(hlookup(E500,'Input - Config'!$H$2:$J$7,5,0)/100),3)),"",ROUND((hlookup(E500,'Input - Config'!$H$2:$J$7,4,0)/10000*D500)+(hlookup(E500,'Input - Config'!$H$2:$J$7,5,0)/100),3))</f>
        <v>0.049</v>
      </c>
    </row>
    <row r="501">
      <c r="A501" s="53" t="str">
        <f>'Input - Config'!A502</f>
        <v>TRNKHMXXVNMCE</v>
      </c>
      <c r="B501" s="19" t="str">
        <f>if(isna(vlookup(A501,'Input - Config'!$A$3:$C$1006,2,0)),"",vlookup(A501,'Input - Config'!$A$3:$C$1006,2,0))</f>
        <v>KHM</v>
      </c>
      <c r="C501" s="19" t="str">
        <f>if(isna(vlookup(A501,'Input - Config'!$A$3:$C$1006,3,0)),"",vlookup(A501,'Input - Config'!$A$3:$C$1006,3,0))</f>
        <v>VNMCE</v>
      </c>
      <c r="D501" s="42">
        <f>if(isna(ROUND(ACOS(COS(RADIANS(90-VLOOKUP(B501,'Input - Center points'!$A$2:$F$996,5,0)))*COS(RADIANS(90-VLOOKUP(C501,'Input - Center points'!$A$2:$F$996,5,0)))+SIN(RADIANS(90-VLOOKUP(B501,'Input - Center points'!$A$2:$F$996,5,0)))*SIN(RADIANS(90-VLOOKUP(C501,'Input - Center points'!$A$2:$F$996,5,0)))*COS(RADIANS(VLOOKUP(B501,'Input - Center points'!$A$2:$F$996,6,0)-VLOOKUP(C501,'Input - Center points'!$A$2:$F$996,6,0))))*6371,0)),"",ROUND(ACOS(COS(RADIANS(90-VLOOKUP(B501,'Input - Center points'!$A$2:$F$996,5,0)))*COS(RADIANS(90-VLOOKUP(C501,'Input - Center points'!$A$2:$F$996,5,0)))+SIN(RADIANS(90-VLOOKUP(B501,'Input - Center points'!$A$2:$F$996,5,0)))*SIN(RADIANS(90-VLOOKUP(C501,'Input - Center points'!$A$2:$F$996,5,0)))*COS(RADIANS(VLOOKUP(B501,'Input - Center points'!$A$2:$F$996,6,0)-VLOOKUP(C501,'Input - Center points'!$A$2:$F$996,6,0))))*6371,0))</f>
        <v>605</v>
      </c>
      <c r="E501" s="19" t="str">
        <f>if(isna(if(vlookup(A501,'Input - Config'!$A$3:$D$1006,4,0)="Yes","Subsea",if(D501&gt;'Input - Config'!$H$10,"HVDC","HVAC"))),"",if(vlookup(A501,'Input - Config'!$A$3:$D$1006,4,0)="Yes","Subsea",if(D501&gt;'Input - Config'!$H$10,"HVDC","HVAC")))</f>
        <v>HVDC</v>
      </c>
      <c r="F501" s="19">
        <f>iferror((hlookup(E501,'Input - Config'!$H$2:$J$7,2,0)*D501)+(hlookup(E501,'Input - Config'!$H$2:$J$7,3,0)*2),"")</f>
        <v>441378</v>
      </c>
      <c r="G501" s="19">
        <f>if(isna(hlookup(E501,'Input - Config'!$H$2:$J$7,6,0)*'Input - Config'!$H$9%*F501+F501),"",hlookup(E501,'Input - Config'!$H$2:$J$7,6,0)*'Input - Config'!$H$9%*F501+F501)</f>
        <v>1059307.2</v>
      </c>
      <c r="H501" s="19">
        <f>if(isna(ROUND((hlookup(E501,'Input - Config'!$H$2:$J$7,4,0)/10000*D501)+(hlookup(E501,'Input - Config'!$H$2:$J$7,5,0)/100),3)),"",ROUND((hlookup(E501,'Input - Config'!$H$2:$J$7,4,0)/10000*D501)+(hlookup(E501,'Input - Config'!$H$2:$J$7,5,0)/100),3))</f>
        <v>0.034</v>
      </c>
    </row>
    <row r="502">
      <c r="A502" s="53" t="str">
        <f>'Input - Config'!A503</f>
        <v>TRNLBNXXSYRXX</v>
      </c>
      <c r="B502" s="19" t="str">
        <f>if(isna(vlookup(A502,'Input - Config'!$A$3:$C$1006,2,0)),"",vlookup(A502,'Input - Config'!$A$3:$C$1006,2,0))</f>
        <v>LBN</v>
      </c>
      <c r="C502" s="19" t="str">
        <f>if(isna(vlookup(A502,'Input - Config'!$A$3:$C$1006,3,0)),"",vlookup(A502,'Input - Config'!$A$3:$C$1006,3,0))</f>
        <v>SYR</v>
      </c>
      <c r="D502" s="42">
        <f>if(isna(ROUND(ACOS(COS(RADIANS(90-VLOOKUP(B502,'Input - Center points'!$A$2:$F$996,5,0)))*COS(RADIANS(90-VLOOKUP(C502,'Input - Center points'!$A$2:$F$996,5,0)))+SIN(RADIANS(90-VLOOKUP(B502,'Input - Center points'!$A$2:$F$996,5,0)))*SIN(RADIANS(90-VLOOKUP(C502,'Input - Center points'!$A$2:$F$996,5,0)))*COS(RADIANS(VLOOKUP(B502,'Input - Center points'!$A$2:$F$996,6,0)-VLOOKUP(C502,'Input - Center points'!$A$2:$F$996,6,0))))*6371,0)),"",ROUND(ACOS(COS(RADIANS(90-VLOOKUP(B502,'Input - Center points'!$A$2:$F$996,5,0)))*COS(RADIANS(90-VLOOKUP(C502,'Input - Center points'!$A$2:$F$996,5,0)))+SIN(RADIANS(90-VLOOKUP(B502,'Input - Center points'!$A$2:$F$996,5,0)))*SIN(RADIANS(90-VLOOKUP(C502,'Input - Center points'!$A$2:$F$996,5,0)))*COS(RADIANS(VLOOKUP(B502,'Input - Center points'!$A$2:$F$996,6,0)-VLOOKUP(C502,'Input - Center points'!$A$2:$F$996,6,0))))*6371,0))</f>
        <v>83</v>
      </c>
      <c r="E502" s="19" t="str">
        <f>if(isna(if(vlookup(A502,'Input - Config'!$A$3:$D$1006,4,0)="Yes","Subsea",if(D502&gt;'Input - Config'!$H$10,"HVDC","HVAC"))),"",if(vlookup(A502,'Input - Config'!$A$3:$D$1006,4,0)="Yes","Subsea",if(D502&gt;'Input - Config'!$H$10,"HVDC","HVAC")))</f>
        <v>HVAC</v>
      </c>
      <c r="F502" s="19">
        <f>iferror((hlookup(E502,'Input - Config'!$H$2:$J$7,2,0)*D502)+(hlookup(E502,'Input - Config'!$H$2:$J$7,3,0)*2),"")</f>
        <v>160089.8</v>
      </c>
      <c r="G502" s="19">
        <f>if(isna(hlookup(E502,'Input - Config'!$H$2:$J$7,6,0)*'Input - Config'!$H$9%*F502+F502),"",hlookup(E502,'Input - Config'!$H$2:$J$7,6,0)*'Input - Config'!$H$9%*F502+F502)</f>
        <v>384215.52</v>
      </c>
      <c r="H502" s="19">
        <f>if(isna(ROUND((hlookup(E502,'Input - Config'!$H$2:$J$7,4,0)/10000*D502)+(hlookup(E502,'Input - Config'!$H$2:$J$7,5,0)/100),3)),"",ROUND((hlookup(E502,'Input - Config'!$H$2:$J$7,4,0)/10000*D502)+(hlookup(E502,'Input - Config'!$H$2:$J$7,5,0)/100),3))</f>
        <v>0.006</v>
      </c>
    </row>
    <row r="503">
      <c r="A503" s="53" t="str">
        <f>'Input - Config'!A504</f>
        <v>TRNLBRXXSLEXX</v>
      </c>
      <c r="B503" s="19" t="str">
        <f>if(isna(vlookup(A503,'Input - Config'!$A$3:$C$1006,2,0)),"",vlookup(A503,'Input - Config'!$A$3:$C$1006,2,0))</f>
        <v>LBR</v>
      </c>
      <c r="C503" s="19" t="str">
        <f>if(isna(vlookup(A503,'Input - Config'!$A$3:$C$1006,3,0)),"",vlookup(A503,'Input - Config'!$A$3:$C$1006,3,0))</f>
        <v>SLE</v>
      </c>
      <c r="D503" s="42">
        <f>if(isna(ROUND(ACOS(COS(RADIANS(90-VLOOKUP(B503,'Input - Center points'!$A$2:$F$996,5,0)))*COS(RADIANS(90-VLOOKUP(C503,'Input - Center points'!$A$2:$F$996,5,0)))+SIN(RADIANS(90-VLOOKUP(B503,'Input - Center points'!$A$2:$F$996,5,0)))*SIN(RADIANS(90-VLOOKUP(C503,'Input - Center points'!$A$2:$F$996,5,0)))*COS(RADIANS(VLOOKUP(B503,'Input - Center points'!$A$2:$F$996,6,0)-VLOOKUP(C503,'Input - Center points'!$A$2:$F$996,6,0))))*6371,0)),"",ROUND(ACOS(COS(RADIANS(90-VLOOKUP(B503,'Input - Center points'!$A$2:$F$996,5,0)))*COS(RADIANS(90-VLOOKUP(C503,'Input - Center points'!$A$2:$F$996,5,0)))+SIN(RADIANS(90-VLOOKUP(B503,'Input - Center points'!$A$2:$F$996,5,0)))*SIN(RADIANS(90-VLOOKUP(C503,'Input - Center points'!$A$2:$F$996,5,0)))*COS(RADIANS(VLOOKUP(B503,'Input - Center points'!$A$2:$F$996,6,0)-VLOOKUP(C503,'Input - Center points'!$A$2:$F$996,6,0))))*6371,0))</f>
        <v>361</v>
      </c>
      <c r="E503" s="19" t="str">
        <f>if(isna(if(vlookup(A503,'Input - Config'!$A$3:$D$1006,4,0)="Yes","Subsea",if(D503&gt;'Input - Config'!$H$10,"HVDC","HVAC"))),"",if(vlookup(A503,'Input - Config'!$A$3:$D$1006,4,0)="Yes","Subsea",if(D503&gt;'Input - Config'!$H$10,"HVDC","HVAC")))</f>
        <v>HVAC</v>
      </c>
      <c r="F503" s="19">
        <f>iferror((hlookup(E503,'Input - Config'!$H$2:$J$7,2,0)*D503)+(hlookup(E503,'Input - Config'!$H$2:$J$7,3,0)*2),"")</f>
        <v>376763</v>
      </c>
      <c r="G503" s="19">
        <f>if(isna(hlookup(E503,'Input - Config'!$H$2:$J$7,6,0)*'Input - Config'!$H$9%*F503+F503),"",hlookup(E503,'Input - Config'!$H$2:$J$7,6,0)*'Input - Config'!$H$9%*F503+F503)</f>
        <v>904231.2</v>
      </c>
      <c r="H503" s="19">
        <f>if(isna(ROUND((hlookup(E503,'Input - Config'!$H$2:$J$7,4,0)/10000*D503)+(hlookup(E503,'Input - Config'!$H$2:$J$7,5,0)/100),3)),"",ROUND((hlookup(E503,'Input - Config'!$H$2:$J$7,4,0)/10000*D503)+(hlookup(E503,'Input - Config'!$H$2:$J$7,5,0)/100),3))</f>
        <v>0.024</v>
      </c>
    </row>
    <row r="504">
      <c r="A504" s="53" t="str">
        <f>'Input - Config'!A505</f>
        <v>TRNLBYXXMLTXX</v>
      </c>
      <c r="B504" s="19" t="str">
        <f>if(isna(vlookup(A504,'Input - Config'!$A$3:$C$1006,2,0)),"",vlookup(A504,'Input - Config'!$A$3:$C$1006,2,0))</f>
        <v>LBY</v>
      </c>
      <c r="C504" s="19" t="str">
        <f>if(isna(vlookup(A504,'Input - Config'!$A$3:$C$1006,3,0)),"",vlookup(A504,'Input - Config'!$A$3:$C$1006,3,0))</f>
        <v>MLT</v>
      </c>
      <c r="D504" s="42">
        <f>if(isna(ROUND(ACOS(COS(RADIANS(90-VLOOKUP(B504,'Input - Center points'!$A$2:$F$996,5,0)))*COS(RADIANS(90-VLOOKUP(C504,'Input - Center points'!$A$2:$F$996,5,0)))+SIN(RADIANS(90-VLOOKUP(B504,'Input - Center points'!$A$2:$F$996,5,0)))*SIN(RADIANS(90-VLOOKUP(C504,'Input - Center points'!$A$2:$F$996,5,0)))*COS(RADIANS(VLOOKUP(B504,'Input - Center points'!$A$2:$F$996,6,0)-VLOOKUP(C504,'Input - Center points'!$A$2:$F$996,6,0))))*6371,0)),"",ROUND(ACOS(COS(RADIANS(90-VLOOKUP(B504,'Input - Center points'!$A$2:$F$996,5,0)))*COS(RADIANS(90-VLOOKUP(C504,'Input - Center points'!$A$2:$F$996,5,0)))+SIN(RADIANS(90-VLOOKUP(B504,'Input - Center points'!$A$2:$F$996,5,0)))*SIN(RADIANS(90-VLOOKUP(C504,'Input - Center points'!$A$2:$F$996,5,0)))*COS(RADIANS(VLOOKUP(B504,'Input - Center points'!$A$2:$F$996,6,0)-VLOOKUP(C504,'Input - Center points'!$A$2:$F$996,6,0))))*6371,0))</f>
        <v>356</v>
      </c>
      <c r="E504" s="19" t="str">
        <f>if(isna(if(vlookup(A504,'Input - Config'!$A$3:$D$1006,4,0)="Yes","Subsea",if(D504&gt;'Input - Config'!$H$10,"HVDC","HVAC"))),"",if(vlookup(A504,'Input - Config'!$A$3:$D$1006,4,0)="Yes","Subsea",if(D504&gt;'Input - Config'!$H$10,"HVDC","HVAC")))</f>
        <v>Subsea</v>
      </c>
      <c r="F504" s="19">
        <f>iferror((hlookup(E504,'Input - Config'!$H$2:$J$7,2,0)*D504)+(hlookup(E504,'Input - Config'!$H$2:$J$7,3,0)*2),"")</f>
        <v>402564.6</v>
      </c>
      <c r="G504" s="19">
        <f>if(isna(hlookup(E504,'Input - Config'!$H$2:$J$7,6,0)*'Input - Config'!$H$9%*F504+F504),"",hlookup(E504,'Input - Config'!$H$2:$J$7,6,0)*'Input - Config'!$H$9%*F504+F504)</f>
        <v>966155.04</v>
      </c>
      <c r="H504" s="19">
        <f>if(isna(ROUND((hlookup(E504,'Input - Config'!$H$2:$J$7,4,0)/10000*D504)+(hlookup(E504,'Input - Config'!$H$2:$J$7,5,0)/100),3)),"",ROUND((hlookup(E504,'Input - Config'!$H$2:$J$7,4,0)/10000*D504)+(hlookup(E504,'Input - Config'!$H$2:$J$7,5,0)/100),3))</f>
        <v>0.025</v>
      </c>
    </row>
    <row r="505">
      <c r="A505" s="53" t="str">
        <f>'Input - Config'!A506</f>
        <v>TRNLBYXXNERXX</v>
      </c>
      <c r="B505" s="19" t="str">
        <f>if(isna(vlookup(A505,'Input - Config'!$A$3:$C$1006,2,0)),"",vlookup(A505,'Input - Config'!$A$3:$C$1006,2,0))</f>
        <v>LBY</v>
      </c>
      <c r="C505" s="19" t="str">
        <f>if(isna(vlookup(A505,'Input - Config'!$A$3:$C$1006,3,0)),"",vlookup(A505,'Input - Config'!$A$3:$C$1006,3,0))</f>
        <v>NER</v>
      </c>
      <c r="D505" s="42">
        <f>if(isna(ROUND(ACOS(COS(RADIANS(90-VLOOKUP(B505,'Input - Center points'!$A$2:$F$996,5,0)))*COS(RADIANS(90-VLOOKUP(C505,'Input - Center points'!$A$2:$F$996,5,0)))+SIN(RADIANS(90-VLOOKUP(B505,'Input - Center points'!$A$2:$F$996,5,0)))*SIN(RADIANS(90-VLOOKUP(C505,'Input - Center points'!$A$2:$F$996,5,0)))*COS(RADIANS(VLOOKUP(B505,'Input - Center points'!$A$2:$F$996,6,0)-VLOOKUP(C505,'Input - Center points'!$A$2:$F$996,6,0))))*6371,0)),"",ROUND(ACOS(COS(RADIANS(90-VLOOKUP(B505,'Input - Center points'!$A$2:$F$996,5,0)))*COS(RADIANS(90-VLOOKUP(C505,'Input - Center points'!$A$2:$F$996,5,0)))+SIN(RADIANS(90-VLOOKUP(B505,'Input - Center points'!$A$2:$F$996,5,0)))*SIN(RADIANS(90-VLOOKUP(C505,'Input - Center points'!$A$2:$F$996,5,0)))*COS(RADIANS(VLOOKUP(B505,'Input - Center points'!$A$2:$F$996,6,0)-VLOOKUP(C505,'Input - Center points'!$A$2:$F$996,6,0))))*6371,0))</f>
        <v>2429</v>
      </c>
      <c r="E505" s="19" t="str">
        <f>if(isna(if(vlookup(A505,'Input - Config'!$A$3:$D$1006,4,0)="Yes","Subsea",if(D505&gt;'Input - Config'!$H$10,"HVDC","HVAC"))),"",if(vlookup(A505,'Input - Config'!$A$3:$D$1006,4,0)="Yes","Subsea",if(D505&gt;'Input - Config'!$H$10,"HVDC","HVAC")))</f>
        <v>HVDC</v>
      </c>
      <c r="F505" s="19">
        <f>iferror((hlookup(E505,'Input - Config'!$H$2:$J$7,2,0)*D505)+(hlookup(E505,'Input - Config'!$H$2:$J$7,3,0)*2),"")</f>
        <v>875125.2</v>
      </c>
      <c r="G505" s="19">
        <f>if(isna(hlookup(E505,'Input - Config'!$H$2:$J$7,6,0)*'Input - Config'!$H$9%*F505+F505),"",hlookup(E505,'Input - Config'!$H$2:$J$7,6,0)*'Input - Config'!$H$9%*F505+F505)</f>
        <v>2100300.48</v>
      </c>
      <c r="H505" s="19">
        <f>if(isna(ROUND((hlookup(E505,'Input - Config'!$H$2:$J$7,4,0)/10000*D505)+(hlookup(E505,'Input - Config'!$H$2:$J$7,5,0)/100),3)),"",ROUND((hlookup(E505,'Input - Config'!$H$2:$J$7,4,0)/10000*D505)+(hlookup(E505,'Input - Config'!$H$2:$J$7,5,0)/100),3))</f>
        <v>0.098</v>
      </c>
    </row>
    <row r="506">
      <c r="A506" s="53" t="str">
        <f>'Input - Config'!A507</f>
        <v>TRNLBYXXSDNXX</v>
      </c>
      <c r="B506" s="19" t="str">
        <f>if(isna(vlookup(A506,'Input - Config'!$A$3:$C$1006,2,0)),"",vlookup(A506,'Input - Config'!$A$3:$C$1006,2,0))</f>
        <v>LBY</v>
      </c>
      <c r="C506" s="19" t="str">
        <f>if(isna(vlookup(A506,'Input - Config'!$A$3:$C$1006,3,0)),"",vlookup(A506,'Input - Config'!$A$3:$C$1006,3,0))</f>
        <v>SDN</v>
      </c>
      <c r="D506" s="42">
        <f>if(isna(ROUND(ACOS(COS(RADIANS(90-VLOOKUP(B506,'Input - Center points'!$A$2:$F$996,5,0)))*COS(RADIANS(90-VLOOKUP(C506,'Input - Center points'!$A$2:$F$996,5,0)))+SIN(RADIANS(90-VLOOKUP(B506,'Input - Center points'!$A$2:$F$996,5,0)))*SIN(RADIANS(90-VLOOKUP(C506,'Input - Center points'!$A$2:$F$996,5,0)))*COS(RADIANS(VLOOKUP(B506,'Input - Center points'!$A$2:$F$996,6,0)-VLOOKUP(C506,'Input - Center points'!$A$2:$F$996,6,0))))*6371,0)),"",ROUND(ACOS(COS(RADIANS(90-VLOOKUP(B506,'Input - Center points'!$A$2:$F$996,5,0)))*COS(RADIANS(90-VLOOKUP(C506,'Input - Center points'!$A$2:$F$996,5,0)))+SIN(RADIANS(90-VLOOKUP(B506,'Input - Center points'!$A$2:$F$996,5,0)))*SIN(RADIANS(90-VLOOKUP(C506,'Input - Center points'!$A$2:$F$996,5,0)))*COS(RADIANS(VLOOKUP(B506,'Input - Center points'!$A$2:$F$996,6,0)-VLOOKUP(C506,'Input - Center points'!$A$2:$F$996,6,0))))*6371,0))</f>
        <v>2746</v>
      </c>
      <c r="E506" s="19" t="str">
        <f>if(isna(if(vlookup(A506,'Input - Config'!$A$3:$D$1006,4,0)="Yes","Subsea",if(D506&gt;'Input - Config'!$H$10,"HVDC","HVAC"))),"",if(vlookup(A506,'Input - Config'!$A$3:$D$1006,4,0)="Yes","Subsea",if(D506&gt;'Input - Config'!$H$10,"HVDC","HVAC")))</f>
        <v>HVDC</v>
      </c>
      <c r="F506" s="19">
        <f>iferror((hlookup(E506,'Input - Config'!$H$2:$J$7,2,0)*D506)+(hlookup(E506,'Input - Config'!$H$2:$J$7,3,0)*2),"")</f>
        <v>950507.8</v>
      </c>
      <c r="G506" s="19">
        <f>if(isna(hlookup(E506,'Input - Config'!$H$2:$J$7,6,0)*'Input - Config'!$H$9%*F506+F506),"",hlookup(E506,'Input - Config'!$H$2:$J$7,6,0)*'Input - Config'!$H$9%*F506+F506)</f>
        <v>2281218.72</v>
      </c>
      <c r="H506" s="19">
        <f>if(isna(ROUND((hlookup(E506,'Input - Config'!$H$2:$J$7,4,0)/10000*D506)+(hlookup(E506,'Input - Config'!$H$2:$J$7,5,0)/100),3)),"",ROUND((hlookup(E506,'Input - Config'!$H$2:$J$7,4,0)/10000*D506)+(hlookup(E506,'Input - Config'!$H$2:$J$7,5,0)/100),3))</f>
        <v>0.109</v>
      </c>
    </row>
    <row r="507">
      <c r="A507" s="53" t="str">
        <f>'Input - Config'!A508</f>
        <v>TRNLBYXXTCDXX</v>
      </c>
      <c r="B507" s="19" t="str">
        <f>if(isna(vlookup(A507,'Input - Config'!$A$3:$C$1006,2,0)),"",vlookup(A507,'Input - Config'!$A$3:$C$1006,2,0))</f>
        <v>LBY</v>
      </c>
      <c r="C507" s="19" t="str">
        <f>if(isna(vlookup(A507,'Input - Config'!$A$3:$C$1006,3,0)),"",vlookup(A507,'Input - Config'!$A$3:$C$1006,3,0))</f>
        <v>TCD</v>
      </c>
      <c r="D507" s="42">
        <f>if(isna(ROUND(ACOS(COS(RADIANS(90-VLOOKUP(B507,'Input - Center points'!$A$2:$F$996,5,0)))*COS(RADIANS(90-VLOOKUP(C507,'Input - Center points'!$A$2:$F$996,5,0)))+SIN(RADIANS(90-VLOOKUP(B507,'Input - Center points'!$A$2:$F$996,5,0)))*SIN(RADIANS(90-VLOOKUP(C507,'Input - Center points'!$A$2:$F$996,5,0)))*COS(RADIANS(VLOOKUP(B507,'Input - Center points'!$A$2:$F$996,6,0)-VLOOKUP(C507,'Input - Center points'!$A$2:$F$996,6,0))))*6371,0)),"",ROUND(ACOS(COS(RADIANS(90-VLOOKUP(B507,'Input - Center points'!$A$2:$F$996,5,0)))*COS(RADIANS(90-VLOOKUP(C507,'Input - Center points'!$A$2:$F$996,5,0)))+SIN(RADIANS(90-VLOOKUP(B507,'Input - Center points'!$A$2:$F$996,5,0)))*SIN(RADIANS(90-VLOOKUP(C507,'Input - Center points'!$A$2:$F$996,5,0)))*COS(RADIANS(VLOOKUP(B507,'Input - Center points'!$A$2:$F$996,6,0)-VLOOKUP(C507,'Input - Center points'!$A$2:$F$996,6,0))))*6371,0))</f>
        <v>2318</v>
      </c>
      <c r="E507" s="19" t="str">
        <f>if(isna(if(vlookup(A507,'Input - Config'!$A$3:$D$1006,4,0)="Yes","Subsea",if(D507&gt;'Input - Config'!$H$10,"HVDC","HVAC"))),"",if(vlookup(A507,'Input - Config'!$A$3:$D$1006,4,0)="Yes","Subsea",if(D507&gt;'Input - Config'!$H$10,"HVDC","HVAC")))</f>
        <v>HVDC</v>
      </c>
      <c r="F507" s="19">
        <f>iferror((hlookup(E507,'Input - Config'!$H$2:$J$7,2,0)*D507)+(hlookup(E507,'Input - Config'!$H$2:$J$7,3,0)*2),"")</f>
        <v>848729.4</v>
      </c>
      <c r="G507" s="19">
        <f>if(isna(hlookup(E507,'Input - Config'!$H$2:$J$7,6,0)*'Input - Config'!$H$9%*F507+F507),"",hlookup(E507,'Input - Config'!$H$2:$J$7,6,0)*'Input - Config'!$H$9%*F507+F507)</f>
        <v>2036950.56</v>
      </c>
      <c r="H507" s="19">
        <f>if(isna(ROUND((hlookup(E507,'Input - Config'!$H$2:$J$7,4,0)/10000*D507)+(hlookup(E507,'Input - Config'!$H$2:$J$7,5,0)/100),3)),"",ROUND((hlookup(E507,'Input - Config'!$H$2:$J$7,4,0)/10000*D507)+(hlookup(E507,'Input - Config'!$H$2:$J$7,5,0)/100),3))</f>
        <v>0.094</v>
      </c>
    </row>
    <row r="508">
      <c r="A508" s="53" t="str">
        <f>'Input - Config'!A509</f>
        <v>TRNLBYXXTUNXX</v>
      </c>
      <c r="B508" s="19" t="str">
        <f>if(isna(vlookup(A508,'Input - Config'!$A$3:$C$1006,2,0)),"",vlookup(A508,'Input - Config'!$A$3:$C$1006,2,0))</f>
        <v>LBY</v>
      </c>
      <c r="C508" s="19" t="str">
        <f>if(isna(vlookup(A508,'Input - Config'!$A$3:$C$1006,3,0)),"",vlookup(A508,'Input - Config'!$A$3:$C$1006,3,0))</f>
        <v>TUN</v>
      </c>
      <c r="D508" s="42">
        <f>if(isna(ROUND(ACOS(COS(RADIANS(90-VLOOKUP(B508,'Input - Center points'!$A$2:$F$996,5,0)))*COS(RADIANS(90-VLOOKUP(C508,'Input - Center points'!$A$2:$F$996,5,0)))+SIN(RADIANS(90-VLOOKUP(B508,'Input - Center points'!$A$2:$F$996,5,0)))*SIN(RADIANS(90-VLOOKUP(C508,'Input - Center points'!$A$2:$F$996,5,0)))*COS(RADIANS(VLOOKUP(B508,'Input - Center points'!$A$2:$F$996,6,0)-VLOOKUP(C508,'Input - Center points'!$A$2:$F$996,6,0))))*6371,0)),"",ROUND(ACOS(COS(RADIANS(90-VLOOKUP(B508,'Input - Center points'!$A$2:$F$996,5,0)))*COS(RADIANS(90-VLOOKUP(C508,'Input - Center points'!$A$2:$F$996,5,0)))+SIN(RADIANS(90-VLOOKUP(B508,'Input - Center points'!$A$2:$F$996,5,0)))*SIN(RADIANS(90-VLOOKUP(C508,'Input - Center points'!$A$2:$F$996,5,0)))*COS(RADIANS(VLOOKUP(B508,'Input - Center points'!$A$2:$F$996,6,0)-VLOOKUP(C508,'Input - Center points'!$A$2:$F$996,6,0))))*6371,0))</f>
        <v>515</v>
      </c>
      <c r="E508" s="19" t="str">
        <f>if(isna(if(vlookup(A508,'Input - Config'!$A$3:$D$1006,4,0)="Yes","Subsea",if(D508&gt;'Input - Config'!$H$10,"HVDC","HVAC"))),"",if(vlookup(A508,'Input - Config'!$A$3:$D$1006,4,0)="Yes","Subsea",if(D508&gt;'Input - Config'!$H$10,"HVDC","HVAC")))</f>
        <v>HVDC</v>
      </c>
      <c r="F508" s="19">
        <f>iferror((hlookup(E508,'Input - Config'!$H$2:$J$7,2,0)*D508)+(hlookup(E508,'Input - Config'!$H$2:$J$7,3,0)*2),"")</f>
        <v>419976</v>
      </c>
      <c r="G508" s="19">
        <f>if(isna(hlookup(E508,'Input - Config'!$H$2:$J$7,6,0)*'Input - Config'!$H$9%*F508+F508),"",hlookup(E508,'Input - Config'!$H$2:$J$7,6,0)*'Input - Config'!$H$9%*F508+F508)</f>
        <v>1007942.4</v>
      </c>
      <c r="H508" s="19">
        <f>if(isna(ROUND((hlookup(E508,'Input - Config'!$H$2:$J$7,4,0)/10000*D508)+(hlookup(E508,'Input - Config'!$H$2:$J$7,5,0)/100),3)),"",ROUND((hlookup(E508,'Input - Config'!$H$2:$J$7,4,0)/10000*D508)+(hlookup(E508,'Input - Config'!$H$2:$J$7,5,0)/100),3))</f>
        <v>0.031</v>
      </c>
    </row>
    <row r="509">
      <c r="A509" s="53" t="str">
        <f>'Input - Config'!A510</f>
        <v>TRNLSOXXZAFXX</v>
      </c>
      <c r="B509" s="19" t="str">
        <f>if(isna(vlookup(A509,'Input - Config'!$A$3:$C$1006,2,0)),"",vlookup(A509,'Input - Config'!$A$3:$C$1006,2,0))</f>
        <v>LSO</v>
      </c>
      <c r="C509" s="19" t="str">
        <f>if(isna(vlookup(A509,'Input - Config'!$A$3:$C$1006,3,0)),"",vlookup(A509,'Input - Config'!$A$3:$C$1006,3,0))</f>
        <v>ZAF</v>
      </c>
      <c r="D509" s="42">
        <f>if(isna(ROUND(ACOS(COS(RADIANS(90-VLOOKUP(B509,'Input - Center points'!$A$2:$F$996,5,0)))*COS(RADIANS(90-VLOOKUP(C509,'Input - Center points'!$A$2:$F$996,5,0)))+SIN(RADIANS(90-VLOOKUP(B509,'Input - Center points'!$A$2:$F$996,5,0)))*SIN(RADIANS(90-VLOOKUP(C509,'Input - Center points'!$A$2:$F$996,5,0)))*COS(RADIANS(VLOOKUP(B509,'Input - Center points'!$A$2:$F$996,6,0)-VLOOKUP(C509,'Input - Center points'!$A$2:$F$996,6,0))))*6371,0)),"",ROUND(ACOS(COS(RADIANS(90-VLOOKUP(B509,'Input - Center points'!$A$2:$F$996,5,0)))*COS(RADIANS(90-VLOOKUP(C509,'Input - Center points'!$A$2:$F$996,5,0)))+SIN(RADIANS(90-VLOOKUP(B509,'Input - Center points'!$A$2:$F$996,5,0)))*SIN(RADIANS(90-VLOOKUP(C509,'Input - Center points'!$A$2:$F$996,5,0)))*COS(RADIANS(VLOOKUP(B509,'Input - Center points'!$A$2:$F$996,6,0)-VLOOKUP(C509,'Input - Center points'!$A$2:$F$996,6,0))))*6371,0))</f>
        <v>350</v>
      </c>
      <c r="E509" s="19" t="str">
        <f>if(isna(if(vlookup(A509,'Input - Config'!$A$3:$D$1006,4,0)="Yes","Subsea",if(D509&gt;'Input - Config'!$H$10,"HVDC","HVAC"))),"",if(vlookup(A509,'Input - Config'!$A$3:$D$1006,4,0)="Yes","Subsea",if(D509&gt;'Input - Config'!$H$10,"HVDC","HVAC")))</f>
        <v>HVAC</v>
      </c>
      <c r="F509" s="19">
        <f>iferror((hlookup(E509,'Input - Config'!$H$2:$J$7,2,0)*D509)+(hlookup(E509,'Input - Config'!$H$2:$J$7,3,0)*2),"")</f>
        <v>368189.6</v>
      </c>
      <c r="G509" s="19">
        <f>if(isna(hlookup(E509,'Input - Config'!$H$2:$J$7,6,0)*'Input - Config'!$H$9%*F509+F509),"",hlookup(E509,'Input - Config'!$H$2:$J$7,6,0)*'Input - Config'!$H$9%*F509+F509)</f>
        <v>883655.04</v>
      </c>
      <c r="H509" s="19">
        <f>if(isna(ROUND((hlookup(E509,'Input - Config'!$H$2:$J$7,4,0)/10000*D509)+(hlookup(E509,'Input - Config'!$H$2:$J$7,5,0)/100),3)),"",ROUND((hlookup(E509,'Input - Config'!$H$2:$J$7,4,0)/10000*D509)+(hlookup(E509,'Input - Config'!$H$2:$J$7,5,0)/100),3))</f>
        <v>0.024</v>
      </c>
    </row>
    <row r="510">
      <c r="A510" s="53" t="str">
        <f>'Input - Config'!A511</f>
        <v>TRNLTUXXLVAXX</v>
      </c>
      <c r="B510" s="19" t="str">
        <f>if(isna(vlookup(A510,'Input - Config'!$A$3:$C$1006,2,0)),"",vlookup(A510,'Input - Config'!$A$3:$C$1006,2,0))</f>
        <v>LTU</v>
      </c>
      <c r="C510" s="19" t="str">
        <f>if(isna(vlookup(A510,'Input - Config'!$A$3:$C$1006,3,0)),"",vlookup(A510,'Input - Config'!$A$3:$C$1006,3,0))</f>
        <v>LVA</v>
      </c>
      <c r="D510" s="42">
        <f>if(isna(ROUND(ACOS(COS(RADIANS(90-VLOOKUP(B510,'Input - Center points'!$A$2:$F$996,5,0)))*COS(RADIANS(90-VLOOKUP(C510,'Input - Center points'!$A$2:$F$996,5,0)))+SIN(RADIANS(90-VLOOKUP(B510,'Input - Center points'!$A$2:$F$996,5,0)))*SIN(RADIANS(90-VLOOKUP(C510,'Input - Center points'!$A$2:$F$996,5,0)))*COS(RADIANS(VLOOKUP(B510,'Input - Center points'!$A$2:$F$996,6,0)-VLOOKUP(C510,'Input - Center points'!$A$2:$F$996,6,0))))*6371,0)),"",ROUND(ACOS(COS(RADIANS(90-VLOOKUP(B510,'Input - Center points'!$A$2:$F$996,5,0)))*COS(RADIANS(90-VLOOKUP(C510,'Input - Center points'!$A$2:$F$996,5,0)))+SIN(RADIANS(90-VLOOKUP(B510,'Input - Center points'!$A$2:$F$996,5,0)))*SIN(RADIANS(90-VLOOKUP(C510,'Input - Center points'!$A$2:$F$996,5,0)))*COS(RADIANS(VLOOKUP(B510,'Input - Center points'!$A$2:$F$996,6,0)-VLOOKUP(C510,'Input - Center points'!$A$2:$F$996,6,0))))*6371,0))</f>
        <v>262</v>
      </c>
      <c r="E510" s="19" t="str">
        <f>if(isna(if(vlookup(A510,'Input - Config'!$A$3:$D$1006,4,0)="Yes","Subsea",if(D510&gt;'Input - Config'!$H$10,"HVDC","HVAC"))),"",if(vlookup(A510,'Input - Config'!$A$3:$D$1006,4,0)="Yes","Subsea",if(D510&gt;'Input - Config'!$H$10,"HVDC","HVAC")))</f>
        <v>HVAC</v>
      </c>
      <c r="F510" s="19">
        <f>iferror((hlookup(E510,'Input - Config'!$H$2:$J$7,2,0)*D510)+(hlookup(E510,'Input - Config'!$H$2:$J$7,3,0)*2),"")</f>
        <v>299602.4</v>
      </c>
      <c r="G510" s="19">
        <f>if(isna(hlookup(E510,'Input - Config'!$H$2:$J$7,6,0)*'Input - Config'!$H$9%*F510+F510),"",hlookup(E510,'Input - Config'!$H$2:$J$7,6,0)*'Input - Config'!$H$9%*F510+F510)</f>
        <v>719045.76</v>
      </c>
      <c r="H510" s="19">
        <f>if(isna(ROUND((hlookup(E510,'Input - Config'!$H$2:$J$7,4,0)/10000*D510)+(hlookup(E510,'Input - Config'!$H$2:$J$7,5,0)/100),3)),"",ROUND((hlookup(E510,'Input - Config'!$H$2:$J$7,4,0)/10000*D510)+(hlookup(E510,'Input - Config'!$H$2:$J$7,5,0)/100),3))</f>
        <v>0.018</v>
      </c>
    </row>
    <row r="511">
      <c r="A511" s="53" t="str">
        <f>'Input - Config'!A512</f>
        <v>TRNLTUXXPOLXX</v>
      </c>
      <c r="B511" s="19" t="str">
        <f>if(isna(vlookup(A511,'Input - Config'!$A$3:$C$1006,2,0)),"",vlookup(A511,'Input - Config'!$A$3:$C$1006,2,0))</f>
        <v>LTU</v>
      </c>
      <c r="C511" s="19" t="str">
        <f>if(isna(vlookup(A511,'Input - Config'!$A$3:$C$1006,3,0)),"",vlookup(A511,'Input - Config'!$A$3:$C$1006,3,0))</f>
        <v>POL</v>
      </c>
      <c r="D511" s="42">
        <f>if(isna(ROUND(ACOS(COS(RADIANS(90-VLOOKUP(B511,'Input - Center points'!$A$2:$F$996,5,0)))*COS(RADIANS(90-VLOOKUP(C511,'Input - Center points'!$A$2:$F$996,5,0)))+SIN(RADIANS(90-VLOOKUP(B511,'Input - Center points'!$A$2:$F$996,5,0)))*SIN(RADIANS(90-VLOOKUP(C511,'Input - Center points'!$A$2:$F$996,5,0)))*COS(RADIANS(VLOOKUP(B511,'Input - Center points'!$A$2:$F$996,6,0)-VLOOKUP(C511,'Input - Center points'!$A$2:$F$996,6,0))))*6371,0)),"",ROUND(ACOS(COS(RADIANS(90-VLOOKUP(B511,'Input - Center points'!$A$2:$F$996,5,0)))*COS(RADIANS(90-VLOOKUP(C511,'Input - Center points'!$A$2:$F$996,5,0)))+SIN(RADIANS(90-VLOOKUP(B511,'Input - Center points'!$A$2:$F$996,5,0)))*SIN(RADIANS(90-VLOOKUP(C511,'Input - Center points'!$A$2:$F$996,5,0)))*COS(RADIANS(VLOOKUP(B511,'Input - Center points'!$A$2:$F$996,6,0)-VLOOKUP(C511,'Input - Center points'!$A$2:$F$996,6,0))))*6371,0))</f>
        <v>393</v>
      </c>
      <c r="E511" s="19" t="str">
        <f>if(isna(if(vlookup(A511,'Input - Config'!$A$3:$D$1006,4,0)="Yes","Subsea",if(D511&gt;'Input - Config'!$H$10,"HVDC","HVAC"))),"",if(vlookup(A511,'Input - Config'!$A$3:$D$1006,4,0)="Yes","Subsea",if(D511&gt;'Input - Config'!$H$10,"HVDC","HVAC")))</f>
        <v>HVDC</v>
      </c>
      <c r="F511" s="19">
        <f>iferror((hlookup(E511,'Input - Config'!$H$2:$J$7,2,0)*D511)+(hlookup(E511,'Input - Config'!$H$2:$J$7,3,0)*2),"")</f>
        <v>390964.4</v>
      </c>
      <c r="G511" s="19">
        <f>if(isna(hlookup(E511,'Input - Config'!$H$2:$J$7,6,0)*'Input - Config'!$H$9%*F511+F511),"",hlookup(E511,'Input - Config'!$H$2:$J$7,6,0)*'Input - Config'!$H$9%*F511+F511)</f>
        <v>938314.56</v>
      </c>
      <c r="H511" s="19">
        <f>if(isna(ROUND((hlookup(E511,'Input - Config'!$H$2:$J$7,4,0)/10000*D511)+(hlookup(E511,'Input - Config'!$H$2:$J$7,5,0)/100),3)),"",ROUND((hlookup(E511,'Input - Config'!$H$2:$J$7,4,0)/10000*D511)+(hlookup(E511,'Input - Config'!$H$2:$J$7,5,0)/100),3))</f>
        <v>0.027</v>
      </c>
    </row>
    <row r="512">
      <c r="A512" s="53" t="str">
        <f>'Input - Config'!A513</f>
        <v>TRNLTUXXRUSNW</v>
      </c>
      <c r="B512" s="19" t="str">
        <f>if(isna(vlookup(A512,'Input - Config'!$A$3:$C$1006,2,0)),"",vlookup(A512,'Input - Config'!$A$3:$C$1006,2,0))</f>
        <v>LTU</v>
      </c>
      <c r="C512" s="19" t="str">
        <f>if(isna(vlookup(A512,'Input - Config'!$A$3:$C$1006,3,0)),"",vlookup(A512,'Input - Config'!$A$3:$C$1006,3,0))</f>
        <v>RUSNW</v>
      </c>
      <c r="D512" s="42">
        <f>if(isna(ROUND(ACOS(COS(RADIANS(90-VLOOKUP(B512,'Input - Center points'!$A$2:$F$996,5,0)))*COS(RADIANS(90-VLOOKUP(C512,'Input - Center points'!$A$2:$F$996,5,0)))+SIN(RADIANS(90-VLOOKUP(B512,'Input - Center points'!$A$2:$F$996,5,0)))*SIN(RADIANS(90-VLOOKUP(C512,'Input - Center points'!$A$2:$F$996,5,0)))*COS(RADIANS(VLOOKUP(B512,'Input - Center points'!$A$2:$F$996,6,0)-VLOOKUP(C512,'Input - Center points'!$A$2:$F$996,6,0))))*6371,0)),"",ROUND(ACOS(COS(RADIANS(90-VLOOKUP(B512,'Input - Center points'!$A$2:$F$996,5,0)))*COS(RADIANS(90-VLOOKUP(C512,'Input - Center points'!$A$2:$F$996,5,0)))+SIN(RADIANS(90-VLOOKUP(B512,'Input - Center points'!$A$2:$F$996,5,0)))*SIN(RADIANS(90-VLOOKUP(C512,'Input - Center points'!$A$2:$F$996,5,0)))*COS(RADIANS(VLOOKUP(B512,'Input - Center points'!$A$2:$F$996,6,0)-VLOOKUP(C512,'Input - Center points'!$A$2:$F$996,6,0))))*6371,0))</f>
        <v>658</v>
      </c>
      <c r="E512" s="19" t="str">
        <f>if(isna(if(vlookup(A512,'Input - Config'!$A$3:$D$1006,4,0)="Yes","Subsea",if(D512&gt;'Input - Config'!$H$10,"HVDC","HVAC"))),"",if(vlookup(A512,'Input - Config'!$A$3:$D$1006,4,0)="Yes","Subsea",if(D512&gt;'Input - Config'!$H$10,"HVDC","HVAC")))</f>
        <v>HVDC</v>
      </c>
      <c r="F512" s="19">
        <f>iferror((hlookup(E512,'Input - Config'!$H$2:$J$7,2,0)*D512)+(hlookup(E512,'Input - Config'!$H$2:$J$7,3,0)*2),"")</f>
        <v>453981.4</v>
      </c>
      <c r="G512" s="19">
        <f>if(isna(hlookup(E512,'Input - Config'!$H$2:$J$7,6,0)*'Input - Config'!$H$9%*F512+F512),"",hlookup(E512,'Input - Config'!$H$2:$J$7,6,0)*'Input - Config'!$H$9%*F512+F512)</f>
        <v>1089555.36</v>
      </c>
      <c r="H512" s="19">
        <f>if(isna(ROUND((hlookup(E512,'Input - Config'!$H$2:$J$7,4,0)/10000*D512)+(hlookup(E512,'Input - Config'!$H$2:$J$7,5,0)/100),3)),"",ROUND((hlookup(E512,'Input - Config'!$H$2:$J$7,4,0)/10000*D512)+(hlookup(E512,'Input - Config'!$H$2:$J$7,5,0)/100),3))</f>
        <v>0.036</v>
      </c>
    </row>
    <row r="513">
      <c r="A513" s="53" t="str">
        <f>'Input - Config'!A514</f>
        <v>TRNLTUXXSWEXX</v>
      </c>
      <c r="B513" s="19" t="str">
        <f>if(isna(vlookup(A513,'Input - Config'!$A$3:$C$1006,2,0)),"",vlookup(A513,'Input - Config'!$A$3:$C$1006,2,0))</f>
        <v>LTU</v>
      </c>
      <c r="C513" s="19" t="str">
        <f>if(isna(vlookup(A513,'Input - Config'!$A$3:$C$1006,3,0)),"",vlookup(A513,'Input - Config'!$A$3:$C$1006,3,0))</f>
        <v>SWE</v>
      </c>
      <c r="D513" s="42">
        <f>if(isna(ROUND(ACOS(COS(RADIANS(90-VLOOKUP(B513,'Input - Center points'!$A$2:$F$996,5,0)))*COS(RADIANS(90-VLOOKUP(C513,'Input - Center points'!$A$2:$F$996,5,0)))+SIN(RADIANS(90-VLOOKUP(B513,'Input - Center points'!$A$2:$F$996,5,0)))*SIN(RADIANS(90-VLOOKUP(C513,'Input - Center points'!$A$2:$F$996,5,0)))*COS(RADIANS(VLOOKUP(B513,'Input - Center points'!$A$2:$F$996,6,0)-VLOOKUP(C513,'Input - Center points'!$A$2:$F$996,6,0))))*6371,0)),"",ROUND(ACOS(COS(RADIANS(90-VLOOKUP(B513,'Input - Center points'!$A$2:$F$996,5,0)))*COS(RADIANS(90-VLOOKUP(C513,'Input - Center points'!$A$2:$F$996,5,0)))+SIN(RADIANS(90-VLOOKUP(B513,'Input - Center points'!$A$2:$F$996,5,0)))*SIN(RADIANS(90-VLOOKUP(C513,'Input - Center points'!$A$2:$F$996,5,0)))*COS(RADIANS(VLOOKUP(B513,'Input - Center points'!$A$2:$F$996,6,0)-VLOOKUP(C513,'Input - Center points'!$A$2:$F$996,6,0))))*6371,0))</f>
        <v>675</v>
      </c>
      <c r="E513" s="19" t="str">
        <f>if(isna(if(vlookup(A513,'Input - Config'!$A$3:$D$1006,4,0)="Yes","Subsea",if(D513&gt;'Input - Config'!$H$10,"HVDC","HVAC"))),"",if(vlookup(A513,'Input - Config'!$A$3:$D$1006,4,0)="Yes","Subsea",if(D513&gt;'Input - Config'!$H$10,"HVDC","HVAC")))</f>
        <v>Subsea</v>
      </c>
      <c r="F513" s="19">
        <f>iferror((hlookup(E513,'Input - Config'!$H$2:$J$7,2,0)*D513)+(hlookup(E513,'Input - Config'!$H$2:$J$7,3,0)*2),"")</f>
        <v>496701.5</v>
      </c>
      <c r="G513" s="19">
        <f>if(isna(hlookup(E513,'Input - Config'!$H$2:$J$7,6,0)*'Input - Config'!$H$9%*F513+F513),"",hlookup(E513,'Input - Config'!$H$2:$J$7,6,0)*'Input - Config'!$H$9%*F513+F513)</f>
        <v>1192083.6</v>
      </c>
      <c r="H513" s="19">
        <f>if(isna(ROUND((hlookup(E513,'Input - Config'!$H$2:$J$7,4,0)/10000*D513)+(hlookup(E513,'Input - Config'!$H$2:$J$7,5,0)/100),3)),"",ROUND((hlookup(E513,'Input - Config'!$H$2:$J$7,4,0)/10000*D513)+(hlookup(E513,'Input - Config'!$H$2:$J$7,5,0)/100),3))</f>
        <v>0.037</v>
      </c>
    </row>
    <row r="514">
      <c r="A514" s="53" t="str">
        <f>'Input - Config'!A515</f>
        <v>TRNLVAXXRUSNW</v>
      </c>
      <c r="B514" s="19" t="str">
        <f>if(isna(vlookup(A514,'Input - Config'!$A$3:$C$1006,2,0)),"",vlookup(A514,'Input - Config'!$A$3:$C$1006,2,0))</f>
        <v>LVA</v>
      </c>
      <c r="C514" s="19" t="str">
        <f>if(isna(vlookup(A514,'Input - Config'!$A$3:$C$1006,3,0)),"",vlookup(A514,'Input - Config'!$A$3:$C$1006,3,0))</f>
        <v>RUSNW</v>
      </c>
      <c r="D514" s="42">
        <f>if(isna(ROUND(ACOS(COS(RADIANS(90-VLOOKUP(B514,'Input - Center points'!$A$2:$F$996,5,0)))*COS(RADIANS(90-VLOOKUP(C514,'Input - Center points'!$A$2:$F$996,5,0)))+SIN(RADIANS(90-VLOOKUP(B514,'Input - Center points'!$A$2:$F$996,5,0)))*SIN(RADIANS(90-VLOOKUP(C514,'Input - Center points'!$A$2:$F$996,5,0)))*COS(RADIANS(VLOOKUP(B514,'Input - Center points'!$A$2:$F$996,6,0)-VLOOKUP(C514,'Input - Center points'!$A$2:$F$996,6,0))))*6371,0)),"",ROUND(ACOS(COS(RADIANS(90-VLOOKUP(B514,'Input - Center points'!$A$2:$F$996,5,0)))*COS(RADIANS(90-VLOOKUP(C514,'Input - Center points'!$A$2:$F$996,5,0)))+SIN(RADIANS(90-VLOOKUP(B514,'Input - Center points'!$A$2:$F$996,5,0)))*SIN(RADIANS(90-VLOOKUP(C514,'Input - Center points'!$A$2:$F$996,5,0)))*COS(RADIANS(VLOOKUP(B514,'Input - Center points'!$A$2:$F$996,6,0)-VLOOKUP(C514,'Input - Center points'!$A$2:$F$996,6,0))))*6371,0))</f>
        <v>491</v>
      </c>
      <c r="E514" s="19" t="str">
        <f>if(isna(if(vlookup(A514,'Input - Config'!$A$3:$D$1006,4,0)="Yes","Subsea",if(D514&gt;'Input - Config'!$H$10,"HVDC","HVAC"))),"",if(vlookup(A514,'Input - Config'!$A$3:$D$1006,4,0)="Yes","Subsea",if(D514&gt;'Input - Config'!$H$10,"HVDC","HVAC")))</f>
        <v>HVDC</v>
      </c>
      <c r="F514" s="19">
        <f>iferror((hlookup(E514,'Input - Config'!$H$2:$J$7,2,0)*D514)+(hlookup(E514,'Input - Config'!$H$2:$J$7,3,0)*2),"")</f>
        <v>414268.8</v>
      </c>
      <c r="G514" s="19">
        <f>if(isna(hlookup(E514,'Input - Config'!$H$2:$J$7,6,0)*'Input - Config'!$H$9%*F514+F514),"",hlookup(E514,'Input - Config'!$H$2:$J$7,6,0)*'Input - Config'!$H$9%*F514+F514)</f>
        <v>994245.12</v>
      </c>
      <c r="H514" s="19">
        <f>if(isna(ROUND((hlookup(E514,'Input - Config'!$H$2:$J$7,4,0)/10000*D514)+(hlookup(E514,'Input - Config'!$H$2:$J$7,5,0)/100),3)),"",ROUND((hlookup(E514,'Input - Config'!$H$2:$J$7,4,0)/10000*D514)+(hlookup(E514,'Input - Config'!$H$2:$J$7,5,0)/100),3))</f>
        <v>0.03</v>
      </c>
    </row>
    <row r="515">
      <c r="A515" s="53" t="str">
        <f>'Input - Config'!A516</f>
        <v>TRNLVAXXSWEXX</v>
      </c>
      <c r="B515" s="19" t="str">
        <f>if(isna(vlookup(A515,'Input - Config'!$A$3:$C$1006,2,0)),"",vlookup(A515,'Input - Config'!$A$3:$C$1006,2,0))</f>
        <v>LVA</v>
      </c>
      <c r="C515" s="19" t="str">
        <f>if(isna(vlookup(A515,'Input - Config'!$A$3:$C$1006,3,0)),"",vlookup(A515,'Input - Config'!$A$3:$C$1006,3,0))</f>
        <v>SWE</v>
      </c>
      <c r="D515" s="42">
        <f>if(isna(ROUND(ACOS(COS(RADIANS(90-VLOOKUP(B515,'Input - Center points'!$A$2:$F$996,5,0)))*COS(RADIANS(90-VLOOKUP(C515,'Input - Center points'!$A$2:$F$996,5,0)))+SIN(RADIANS(90-VLOOKUP(B515,'Input - Center points'!$A$2:$F$996,5,0)))*SIN(RADIANS(90-VLOOKUP(C515,'Input - Center points'!$A$2:$F$996,5,0)))*COS(RADIANS(VLOOKUP(B515,'Input - Center points'!$A$2:$F$996,6,0)-VLOOKUP(C515,'Input - Center points'!$A$2:$F$996,6,0))))*6371,0)),"",ROUND(ACOS(COS(RADIANS(90-VLOOKUP(B515,'Input - Center points'!$A$2:$F$996,5,0)))*COS(RADIANS(90-VLOOKUP(C515,'Input - Center points'!$A$2:$F$996,5,0)))+SIN(RADIANS(90-VLOOKUP(B515,'Input - Center points'!$A$2:$F$996,5,0)))*SIN(RADIANS(90-VLOOKUP(C515,'Input - Center points'!$A$2:$F$996,5,0)))*COS(RADIANS(VLOOKUP(B515,'Input - Center points'!$A$2:$F$996,6,0)-VLOOKUP(C515,'Input - Center points'!$A$2:$F$996,6,0))))*6371,0))</f>
        <v>442</v>
      </c>
      <c r="E515" s="19" t="str">
        <f>if(isna(if(vlookup(A515,'Input - Config'!$A$3:$D$1006,4,0)="Yes","Subsea",if(D515&gt;'Input - Config'!$H$10,"HVDC","HVAC"))),"",if(vlookup(A515,'Input - Config'!$A$3:$D$1006,4,0)="Yes","Subsea",if(D515&gt;'Input - Config'!$H$10,"HVDC","HVAC")))</f>
        <v>Subsea</v>
      </c>
      <c r="F515" s="19">
        <f>iferror((hlookup(E515,'Input - Config'!$H$2:$J$7,2,0)*D515)+(hlookup(E515,'Input - Config'!$H$2:$J$7,3,0)*2),"")</f>
        <v>427943.2</v>
      </c>
      <c r="G515" s="19">
        <f>if(isna(hlookup(E515,'Input - Config'!$H$2:$J$7,6,0)*'Input - Config'!$H$9%*F515+F515),"",hlookup(E515,'Input - Config'!$H$2:$J$7,6,0)*'Input - Config'!$H$9%*F515+F515)</f>
        <v>1027063.68</v>
      </c>
      <c r="H515" s="19">
        <f>if(isna(ROUND((hlookup(E515,'Input - Config'!$H$2:$J$7,4,0)/10000*D515)+(hlookup(E515,'Input - Config'!$H$2:$J$7,5,0)/100),3)),"",ROUND((hlookup(E515,'Input - Config'!$H$2:$J$7,4,0)/10000*D515)+(hlookup(E515,'Input - Config'!$H$2:$J$7,5,0)/100),3))</f>
        <v>0.028</v>
      </c>
    </row>
    <row r="516">
      <c r="A516" s="53" t="str">
        <f>'Input - Config'!A517</f>
        <v>TRNMARXXPRTXX</v>
      </c>
      <c r="B516" s="19" t="str">
        <f>if(isna(vlookup(A516,'Input - Config'!$A$3:$C$1006,2,0)),"",vlookup(A516,'Input - Config'!$A$3:$C$1006,2,0))</f>
        <v>MAR</v>
      </c>
      <c r="C516" s="19" t="str">
        <f>if(isna(vlookup(A516,'Input - Config'!$A$3:$C$1006,3,0)),"",vlookup(A516,'Input - Config'!$A$3:$C$1006,3,0))</f>
        <v>PRT</v>
      </c>
      <c r="D516" s="42">
        <f>if(isna(ROUND(ACOS(COS(RADIANS(90-VLOOKUP(B516,'Input - Center points'!$A$2:$F$996,5,0)))*COS(RADIANS(90-VLOOKUP(C516,'Input - Center points'!$A$2:$F$996,5,0)))+SIN(RADIANS(90-VLOOKUP(B516,'Input - Center points'!$A$2:$F$996,5,0)))*SIN(RADIANS(90-VLOOKUP(C516,'Input - Center points'!$A$2:$F$996,5,0)))*COS(RADIANS(VLOOKUP(B516,'Input - Center points'!$A$2:$F$996,6,0)-VLOOKUP(C516,'Input - Center points'!$A$2:$F$996,6,0))))*6371,0)),"",ROUND(ACOS(COS(RADIANS(90-VLOOKUP(B516,'Input - Center points'!$A$2:$F$996,5,0)))*COS(RADIANS(90-VLOOKUP(C516,'Input - Center points'!$A$2:$F$996,5,0)))+SIN(RADIANS(90-VLOOKUP(B516,'Input - Center points'!$A$2:$F$996,5,0)))*SIN(RADIANS(90-VLOOKUP(C516,'Input - Center points'!$A$2:$F$996,5,0)))*COS(RADIANS(VLOOKUP(B516,'Input - Center points'!$A$2:$F$996,6,0)-VLOOKUP(C516,'Input - Center points'!$A$2:$F$996,6,0))))*6371,0))</f>
        <v>594</v>
      </c>
      <c r="E516" s="19" t="str">
        <f>if(isna(if(vlookup(A516,'Input - Config'!$A$3:$D$1006,4,0)="Yes","Subsea",if(D516&gt;'Input - Config'!$H$10,"HVDC","HVAC"))),"",if(vlookup(A516,'Input - Config'!$A$3:$D$1006,4,0)="Yes","Subsea",if(D516&gt;'Input - Config'!$H$10,"HVDC","HVAC")))</f>
        <v>Subsea</v>
      </c>
      <c r="F516" s="19">
        <f>iferror((hlookup(E516,'Input - Config'!$H$2:$J$7,2,0)*D516)+(hlookup(E516,'Input - Config'!$H$2:$J$7,3,0)*2),"")</f>
        <v>472798.4</v>
      </c>
      <c r="G516" s="19">
        <f>if(isna(hlookup(E516,'Input - Config'!$H$2:$J$7,6,0)*'Input - Config'!$H$9%*F516+F516),"",hlookup(E516,'Input - Config'!$H$2:$J$7,6,0)*'Input - Config'!$H$9%*F516+F516)</f>
        <v>1134716.16</v>
      </c>
      <c r="H516" s="19">
        <f>if(isna(ROUND((hlookup(E516,'Input - Config'!$H$2:$J$7,4,0)/10000*D516)+(hlookup(E516,'Input - Config'!$H$2:$J$7,5,0)/100),3)),"",ROUND((hlookup(E516,'Input - Config'!$H$2:$J$7,4,0)/10000*D516)+(hlookup(E516,'Input - Config'!$H$2:$J$7,5,0)/100),3))</f>
        <v>0.034</v>
      </c>
    </row>
    <row r="517">
      <c r="A517" s="53" t="str">
        <f>'Input - Config'!A518</f>
        <v>TRNMDAXXROUXX</v>
      </c>
      <c r="B517" s="19" t="str">
        <f>if(isna(vlookup(A517,'Input - Config'!$A$3:$C$1006,2,0)),"",vlookup(A517,'Input - Config'!$A$3:$C$1006,2,0))</f>
        <v>MDA</v>
      </c>
      <c r="C517" s="19" t="str">
        <f>if(isna(vlookup(A517,'Input - Config'!$A$3:$C$1006,3,0)),"",vlookup(A517,'Input - Config'!$A$3:$C$1006,3,0))</f>
        <v>ROU</v>
      </c>
      <c r="D517" s="42">
        <f>if(isna(ROUND(ACOS(COS(RADIANS(90-VLOOKUP(B517,'Input - Center points'!$A$2:$F$996,5,0)))*COS(RADIANS(90-VLOOKUP(C517,'Input - Center points'!$A$2:$F$996,5,0)))+SIN(RADIANS(90-VLOOKUP(B517,'Input - Center points'!$A$2:$F$996,5,0)))*SIN(RADIANS(90-VLOOKUP(C517,'Input - Center points'!$A$2:$F$996,5,0)))*COS(RADIANS(VLOOKUP(B517,'Input - Center points'!$A$2:$F$996,6,0)-VLOOKUP(C517,'Input - Center points'!$A$2:$F$996,6,0))))*6371,0)),"",ROUND(ACOS(COS(RADIANS(90-VLOOKUP(B517,'Input - Center points'!$A$2:$F$996,5,0)))*COS(RADIANS(90-VLOOKUP(C517,'Input - Center points'!$A$2:$F$996,5,0)))+SIN(RADIANS(90-VLOOKUP(B517,'Input - Center points'!$A$2:$F$996,5,0)))*SIN(RADIANS(90-VLOOKUP(C517,'Input - Center points'!$A$2:$F$996,5,0)))*COS(RADIANS(VLOOKUP(B517,'Input - Center points'!$A$2:$F$996,6,0)-VLOOKUP(C517,'Input - Center points'!$A$2:$F$996,6,0))))*6371,0))</f>
        <v>358</v>
      </c>
      <c r="E517" s="19" t="str">
        <f>if(isna(if(vlookup(A517,'Input - Config'!$A$3:$D$1006,4,0)="Yes","Subsea",if(D517&gt;'Input - Config'!$H$10,"HVDC","HVAC"))),"",if(vlookup(A517,'Input - Config'!$A$3:$D$1006,4,0)="Yes","Subsea",if(D517&gt;'Input - Config'!$H$10,"HVDC","HVAC")))</f>
        <v>HVAC</v>
      </c>
      <c r="F517" s="19">
        <f>iferror((hlookup(E517,'Input - Config'!$H$2:$J$7,2,0)*D517)+(hlookup(E517,'Input - Config'!$H$2:$J$7,3,0)*2),"")</f>
        <v>374424.8</v>
      </c>
      <c r="G517" s="19">
        <f>if(isna(hlookup(E517,'Input - Config'!$H$2:$J$7,6,0)*'Input - Config'!$H$9%*F517+F517),"",hlookup(E517,'Input - Config'!$H$2:$J$7,6,0)*'Input - Config'!$H$9%*F517+F517)</f>
        <v>898619.52</v>
      </c>
      <c r="H517" s="19">
        <f>if(isna(ROUND((hlookup(E517,'Input - Config'!$H$2:$J$7,4,0)/10000*D517)+(hlookup(E517,'Input - Config'!$H$2:$J$7,5,0)/100),3)),"",ROUND((hlookup(E517,'Input - Config'!$H$2:$J$7,4,0)/10000*D517)+(hlookup(E517,'Input - Config'!$H$2:$J$7,5,0)/100),3))</f>
        <v>0.024</v>
      </c>
    </row>
    <row r="518">
      <c r="A518" s="53" t="str">
        <f>'Input - Config'!A519</f>
        <v>TRNMDAXXUKRXX</v>
      </c>
      <c r="B518" s="19" t="str">
        <f>if(isna(vlookup(A518,'Input - Config'!$A$3:$C$1006,2,0)),"",vlookup(A518,'Input - Config'!$A$3:$C$1006,2,0))</f>
        <v>MDA</v>
      </c>
      <c r="C518" s="19" t="str">
        <f>if(isna(vlookup(A518,'Input - Config'!$A$3:$C$1006,3,0)),"",vlookup(A518,'Input - Config'!$A$3:$C$1006,3,0))</f>
        <v>UKR</v>
      </c>
      <c r="D518" s="42">
        <f>if(isna(ROUND(ACOS(COS(RADIANS(90-VLOOKUP(B518,'Input - Center points'!$A$2:$F$996,5,0)))*COS(RADIANS(90-VLOOKUP(C518,'Input - Center points'!$A$2:$F$996,5,0)))+SIN(RADIANS(90-VLOOKUP(B518,'Input - Center points'!$A$2:$F$996,5,0)))*SIN(RADIANS(90-VLOOKUP(C518,'Input - Center points'!$A$2:$F$996,5,0)))*COS(RADIANS(VLOOKUP(B518,'Input - Center points'!$A$2:$F$996,6,0)-VLOOKUP(C518,'Input - Center points'!$A$2:$F$996,6,0))))*6371,0)),"",ROUND(ACOS(COS(RADIANS(90-VLOOKUP(B518,'Input - Center points'!$A$2:$F$996,5,0)))*COS(RADIANS(90-VLOOKUP(C518,'Input - Center points'!$A$2:$F$996,5,0)))+SIN(RADIANS(90-VLOOKUP(B518,'Input - Center points'!$A$2:$F$996,5,0)))*SIN(RADIANS(90-VLOOKUP(C518,'Input - Center points'!$A$2:$F$996,5,0)))*COS(RADIANS(VLOOKUP(B518,'Input - Center points'!$A$2:$F$996,6,0)-VLOOKUP(C518,'Input - Center points'!$A$2:$F$996,6,0))))*6371,0))</f>
        <v>401</v>
      </c>
      <c r="E518" s="19" t="str">
        <f>if(isna(if(vlookup(A518,'Input - Config'!$A$3:$D$1006,4,0)="Yes","Subsea",if(D518&gt;'Input - Config'!$H$10,"HVDC","HVAC"))),"",if(vlookup(A518,'Input - Config'!$A$3:$D$1006,4,0)="Yes","Subsea",if(D518&gt;'Input - Config'!$H$10,"HVDC","HVAC")))</f>
        <v>HVDC</v>
      </c>
      <c r="F518" s="19">
        <f>iferror((hlookup(E518,'Input - Config'!$H$2:$J$7,2,0)*D518)+(hlookup(E518,'Input - Config'!$H$2:$J$7,3,0)*2),"")</f>
        <v>392866.8</v>
      </c>
      <c r="G518" s="19">
        <f>if(isna(hlookup(E518,'Input - Config'!$H$2:$J$7,6,0)*'Input - Config'!$H$9%*F518+F518),"",hlookup(E518,'Input - Config'!$H$2:$J$7,6,0)*'Input - Config'!$H$9%*F518+F518)</f>
        <v>942880.32</v>
      </c>
      <c r="H518" s="19">
        <f>if(isna(ROUND((hlookup(E518,'Input - Config'!$H$2:$J$7,4,0)/10000*D518)+(hlookup(E518,'Input - Config'!$H$2:$J$7,5,0)/100),3)),"",ROUND((hlookup(E518,'Input - Config'!$H$2:$J$7,4,0)/10000*D518)+(hlookup(E518,'Input - Config'!$H$2:$J$7,5,0)/100),3))</f>
        <v>0.027</v>
      </c>
    </row>
    <row r="519">
      <c r="A519" s="53" t="str">
        <f>'Input - Config'!A520</f>
        <v>TRNMEXXXUSAAZ</v>
      </c>
      <c r="B519" s="19" t="str">
        <f>if(isna(vlookup(A519,'Input - Config'!$A$3:$C$1006,2,0)),"",vlookup(A519,'Input - Config'!$A$3:$C$1006,2,0))</f>
        <v>MEX</v>
      </c>
      <c r="C519" s="19" t="str">
        <f>if(isna(vlookup(A519,'Input - Config'!$A$3:$C$1006,3,0)),"",vlookup(A519,'Input - Config'!$A$3:$C$1006,3,0))</f>
        <v>USAAZ</v>
      </c>
      <c r="D519" s="42">
        <f>if(isna(ROUND(ACOS(COS(RADIANS(90-VLOOKUP(B519,'Input - Center points'!$A$2:$F$996,5,0)))*COS(RADIANS(90-VLOOKUP(C519,'Input - Center points'!$A$2:$F$996,5,0)))+SIN(RADIANS(90-VLOOKUP(B519,'Input - Center points'!$A$2:$F$996,5,0)))*SIN(RADIANS(90-VLOOKUP(C519,'Input - Center points'!$A$2:$F$996,5,0)))*COS(RADIANS(VLOOKUP(B519,'Input - Center points'!$A$2:$F$996,6,0)-VLOOKUP(C519,'Input - Center points'!$A$2:$F$996,6,0))))*6371,0)),"",ROUND(ACOS(COS(RADIANS(90-VLOOKUP(B519,'Input - Center points'!$A$2:$F$996,5,0)))*COS(RADIANS(90-VLOOKUP(C519,'Input - Center points'!$A$2:$F$996,5,0)))+SIN(RADIANS(90-VLOOKUP(B519,'Input - Center points'!$A$2:$F$996,5,0)))*SIN(RADIANS(90-VLOOKUP(C519,'Input - Center points'!$A$2:$F$996,5,0)))*COS(RADIANS(VLOOKUP(B519,'Input - Center points'!$A$2:$F$996,6,0)-VLOOKUP(C519,'Input - Center points'!$A$2:$F$996,6,0))))*6371,0))</f>
        <v>2120</v>
      </c>
      <c r="E519" s="19" t="str">
        <f>if(isna(if(vlookup(A519,'Input - Config'!$A$3:$D$1006,4,0)="Yes","Subsea",if(D519&gt;'Input - Config'!$H$10,"HVDC","HVAC"))),"",if(vlookup(A519,'Input - Config'!$A$3:$D$1006,4,0)="Yes","Subsea",if(D519&gt;'Input - Config'!$H$10,"HVDC","HVAC")))</f>
        <v>HVDC</v>
      </c>
      <c r="F519" s="19">
        <f>iferror((hlookup(E519,'Input - Config'!$H$2:$J$7,2,0)*D519)+(hlookup(E519,'Input - Config'!$H$2:$J$7,3,0)*2),"")</f>
        <v>801645</v>
      </c>
      <c r="G519" s="19">
        <f>if(isna(hlookup(E519,'Input - Config'!$H$2:$J$7,6,0)*'Input - Config'!$H$9%*F519+F519),"",hlookup(E519,'Input - Config'!$H$2:$J$7,6,0)*'Input - Config'!$H$9%*F519+F519)</f>
        <v>1923948</v>
      </c>
      <c r="H519" s="19">
        <f>if(isna(ROUND((hlookup(E519,'Input - Config'!$H$2:$J$7,4,0)/10000*D519)+(hlookup(E519,'Input - Config'!$H$2:$J$7,5,0)/100),3)),"",ROUND((hlookup(E519,'Input - Config'!$H$2:$J$7,4,0)/10000*D519)+(hlookup(E519,'Input - Config'!$H$2:$J$7,5,0)/100),3))</f>
        <v>0.087</v>
      </c>
    </row>
    <row r="520">
      <c r="A520" s="53" t="str">
        <f>'Input - Config'!A521</f>
        <v>TRNMEXXXUSACI</v>
      </c>
      <c r="B520" s="19" t="str">
        <f>if(isna(vlookup(A520,'Input - Config'!$A$3:$C$1006,2,0)),"",vlookup(A520,'Input - Config'!$A$3:$C$1006,2,0))</f>
        <v>MEX</v>
      </c>
      <c r="C520" s="19" t="str">
        <f>if(isna(vlookup(A520,'Input - Config'!$A$3:$C$1006,3,0)),"",vlookup(A520,'Input - Config'!$A$3:$C$1006,3,0))</f>
        <v>USACI</v>
      </c>
      <c r="D520" s="42">
        <f>if(isna(ROUND(ACOS(COS(RADIANS(90-VLOOKUP(B520,'Input - Center points'!$A$2:$F$996,5,0)))*COS(RADIANS(90-VLOOKUP(C520,'Input - Center points'!$A$2:$F$996,5,0)))+SIN(RADIANS(90-VLOOKUP(B520,'Input - Center points'!$A$2:$F$996,5,0)))*SIN(RADIANS(90-VLOOKUP(C520,'Input - Center points'!$A$2:$F$996,5,0)))*COS(RADIANS(VLOOKUP(B520,'Input - Center points'!$A$2:$F$996,6,0)-VLOOKUP(C520,'Input - Center points'!$A$2:$F$996,6,0))))*6371,0)),"",ROUND(ACOS(COS(RADIANS(90-VLOOKUP(B520,'Input - Center points'!$A$2:$F$996,5,0)))*COS(RADIANS(90-VLOOKUP(C520,'Input - Center points'!$A$2:$F$996,5,0)))+SIN(RADIANS(90-VLOOKUP(B520,'Input - Center points'!$A$2:$F$996,5,0)))*SIN(RADIANS(90-VLOOKUP(C520,'Input - Center points'!$A$2:$F$996,5,0)))*COS(RADIANS(VLOOKUP(B520,'Input - Center points'!$A$2:$F$996,6,0)-VLOOKUP(C520,'Input - Center points'!$A$2:$F$996,6,0))))*6371,0))</f>
        <v>3038</v>
      </c>
      <c r="E520" s="19" t="str">
        <f>if(isna(if(vlookup(A520,'Input - Config'!$A$3:$D$1006,4,0)="Yes","Subsea",if(D520&gt;'Input - Config'!$H$10,"HVDC","HVAC"))),"",if(vlookup(A520,'Input - Config'!$A$3:$D$1006,4,0)="Yes","Subsea",if(D520&gt;'Input - Config'!$H$10,"HVDC","HVAC")))</f>
        <v>HVDC</v>
      </c>
      <c r="F520" s="19">
        <f>iferror((hlookup(E520,'Input - Config'!$H$2:$J$7,2,0)*D520)+(hlookup(E520,'Input - Config'!$H$2:$J$7,3,0)*2),"")</f>
        <v>1019945.4</v>
      </c>
      <c r="G520" s="19">
        <f>if(isna(hlookup(E520,'Input - Config'!$H$2:$J$7,6,0)*'Input - Config'!$H$9%*F520+F520),"",hlookup(E520,'Input - Config'!$H$2:$J$7,6,0)*'Input - Config'!$H$9%*F520+F520)</f>
        <v>2447868.96</v>
      </c>
      <c r="H520" s="19">
        <f>if(isna(ROUND((hlookup(E520,'Input - Config'!$H$2:$J$7,4,0)/10000*D520)+(hlookup(E520,'Input - Config'!$H$2:$J$7,5,0)/100),3)),"",ROUND((hlookup(E520,'Input - Config'!$H$2:$J$7,4,0)/10000*D520)+(hlookup(E520,'Input - Config'!$H$2:$J$7,5,0)/100),3))</f>
        <v>0.119</v>
      </c>
    </row>
    <row r="521">
      <c r="A521" s="53" t="str">
        <f>'Input - Config'!A522</f>
        <v>TRNMEXXXUSAEP</v>
      </c>
      <c r="B521" s="19" t="str">
        <f>if(isna(vlookup(A521,'Input - Config'!$A$3:$C$1006,2,0)),"",vlookup(A521,'Input - Config'!$A$3:$C$1006,2,0))</f>
        <v>MEX</v>
      </c>
      <c r="C521" s="19" t="str">
        <f>if(isna(vlookup(A521,'Input - Config'!$A$3:$C$1006,3,0)),"",vlookup(A521,'Input - Config'!$A$3:$C$1006,3,0))</f>
        <v>USAEP</v>
      </c>
      <c r="D521" s="42">
        <f>if(isna(ROUND(ACOS(COS(RADIANS(90-VLOOKUP(B521,'Input - Center points'!$A$2:$F$996,5,0)))*COS(RADIANS(90-VLOOKUP(C521,'Input - Center points'!$A$2:$F$996,5,0)))+SIN(RADIANS(90-VLOOKUP(B521,'Input - Center points'!$A$2:$F$996,5,0)))*SIN(RADIANS(90-VLOOKUP(C521,'Input - Center points'!$A$2:$F$996,5,0)))*COS(RADIANS(VLOOKUP(B521,'Input - Center points'!$A$2:$F$996,6,0)-VLOOKUP(C521,'Input - Center points'!$A$2:$F$996,6,0))))*6371,0)),"",ROUND(ACOS(COS(RADIANS(90-VLOOKUP(B521,'Input - Center points'!$A$2:$F$996,5,0)))*COS(RADIANS(90-VLOOKUP(C521,'Input - Center points'!$A$2:$F$996,5,0)))+SIN(RADIANS(90-VLOOKUP(B521,'Input - Center points'!$A$2:$F$996,5,0)))*SIN(RADIANS(90-VLOOKUP(C521,'Input - Center points'!$A$2:$F$996,5,0)))*COS(RADIANS(VLOOKUP(B521,'Input - Center points'!$A$2:$F$996,6,0)-VLOOKUP(C521,'Input - Center points'!$A$2:$F$996,6,0))))*6371,0))</f>
        <v>1561</v>
      </c>
      <c r="E521" s="19" t="str">
        <f>if(isna(if(vlookup(A521,'Input - Config'!$A$3:$D$1006,4,0)="Yes","Subsea",if(D521&gt;'Input - Config'!$H$10,"HVDC","HVAC"))),"",if(vlookup(A521,'Input - Config'!$A$3:$D$1006,4,0)="Yes","Subsea",if(D521&gt;'Input - Config'!$H$10,"HVDC","HVAC")))</f>
        <v>HVDC</v>
      </c>
      <c r="F521" s="19">
        <f>iferror((hlookup(E521,'Input - Config'!$H$2:$J$7,2,0)*D521)+(hlookup(E521,'Input - Config'!$H$2:$J$7,3,0)*2),"")</f>
        <v>668714.8</v>
      </c>
      <c r="G521" s="19">
        <f>if(isna(hlookup(E521,'Input - Config'!$H$2:$J$7,6,0)*'Input - Config'!$H$9%*F521+F521),"",hlookup(E521,'Input - Config'!$H$2:$J$7,6,0)*'Input - Config'!$H$9%*F521+F521)</f>
        <v>1604915.52</v>
      </c>
      <c r="H521" s="19">
        <f>if(isna(ROUND((hlookup(E521,'Input - Config'!$H$2:$J$7,4,0)/10000*D521)+(hlookup(E521,'Input - Config'!$H$2:$J$7,5,0)/100),3)),"",ROUND((hlookup(E521,'Input - Config'!$H$2:$J$7,4,0)/10000*D521)+(hlookup(E521,'Input - Config'!$H$2:$J$7,5,0)/100),3))</f>
        <v>0.068</v>
      </c>
    </row>
    <row r="522">
      <c r="A522" s="53" t="str">
        <f>'Input - Config'!A523</f>
        <v>TRNMEXXXUSAER</v>
      </c>
      <c r="B522" s="19" t="str">
        <f>if(isna(vlookup(A522,'Input - Config'!$A$3:$C$1006,2,0)),"",vlookup(A522,'Input - Config'!$A$3:$C$1006,2,0))</f>
        <v>MEX</v>
      </c>
      <c r="C522" s="19" t="str">
        <f>if(isna(vlookup(A522,'Input - Config'!$A$3:$C$1006,3,0)),"",vlookup(A522,'Input - Config'!$A$3:$C$1006,3,0))</f>
        <v>USAER</v>
      </c>
      <c r="D522" s="42">
        <f>if(isna(ROUND(ACOS(COS(RADIANS(90-VLOOKUP(B522,'Input - Center points'!$A$2:$F$996,5,0)))*COS(RADIANS(90-VLOOKUP(C522,'Input - Center points'!$A$2:$F$996,5,0)))+SIN(RADIANS(90-VLOOKUP(B522,'Input - Center points'!$A$2:$F$996,5,0)))*SIN(RADIANS(90-VLOOKUP(C522,'Input - Center points'!$A$2:$F$996,5,0)))*COS(RADIANS(VLOOKUP(B522,'Input - Center points'!$A$2:$F$996,6,0)-VLOOKUP(C522,'Input - Center points'!$A$2:$F$996,6,0))))*6371,0)),"",ROUND(ACOS(COS(RADIANS(90-VLOOKUP(B522,'Input - Center points'!$A$2:$F$996,5,0)))*COS(RADIANS(90-VLOOKUP(C522,'Input - Center points'!$A$2:$F$996,5,0)))+SIN(RADIANS(90-VLOOKUP(B522,'Input - Center points'!$A$2:$F$996,5,0)))*SIN(RADIANS(90-VLOOKUP(C522,'Input - Center points'!$A$2:$F$996,5,0)))*COS(RADIANS(VLOOKUP(B522,'Input - Center points'!$A$2:$F$996,6,0)-VLOOKUP(C522,'Input - Center points'!$A$2:$F$996,6,0))))*6371,0))</f>
        <v>1504</v>
      </c>
      <c r="E522" s="19" t="str">
        <f>if(isna(if(vlookup(A522,'Input - Config'!$A$3:$D$1006,4,0)="Yes","Subsea",if(D522&gt;'Input - Config'!$H$10,"HVDC","HVAC"))),"",if(vlookup(A522,'Input - Config'!$A$3:$D$1006,4,0)="Yes","Subsea",if(D522&gt;'Input - Config'!$H$10,"HVDC","HVAC")))</f>
        <v>HVDC</v>
      </c>
      <c r="F522" s="19">
        <f>iferror((hlookup(E522,'Input - Config'!$H$2:$J$7,2,0)*D522)+(hlookup(E522,'Input - Config'!$H$2:$J$7,3,0)*2),"")</f>
        <v>655160.2</v>
      </c>
      <c r="G522" s="19">
        <f>if(isna(hlookup(E522,'Input - Config'!$H$2:$J$7,6,0)*'Input - Config'!$H$9%*F522+F522),"",hlookup(E522,'Input - Config'!$H$2:$J$7,6,0)*'Input - Config'!$H$9%*F522+F522)</f>
        <v>1572384.48</v>
      </c>
      <c r="H522" s="19">
        <f>if(isna(ROUND((hlookup(E522,'Input - Config'!$H$2:$J$7,4,0)/10000*D522)+(hlookup(E522,'Input - Config'!$H$2:$J$7,5,0)/100),3)),"",ROUND((hlookup(E522,'Input - Config'!$H$2:$J$7,4,0)/10000*D522)+(hlookup(E522,'Input - Config'!$H$2:$J$7,5,0)/100),3))</f>
        <v>0.066</v>
      </c>
    </row>
    <row r="523">
      <c r="A523" s="53" t="str">
        <f>'Input - Config'!A524</f>
        <v>TRNMEXXXUSAII</v>
      </c>
      <c r="B523" s="19" t="str">
        <f>if(isna(vlookup(A523,'Input - Config'!$A$3:$C$1006,2,0)),"",vlookup(A523,'Input - Config'!$A$3:$C$1006,2,0))</f>
        <v>MEX</v>
      </c>
      <c r="C523" s="19" t="str">
        <f>if(isna(vlookup(A523,'Input - Config'!$A$3:$C$1006,3,0)),"",vlookup(A523,'Input - Config'!$A$3:$C$1006,3,0))</f>
        <v>USAII</v>
      </c>
      <c r="D523" s="42">
        <f>if(isna(ROUND(ACOS(COS(RADIANS(90-VLOOKUP(B523,'Input - Center points'!$A$2:$F$996,5,0)))*COS(RADIANS(90-VLOOKUP(C523,'Input - Center points'!$A$2:$F$996,5,0)))+SIN(RADIANS(90-VLOOKUP(B523,'Input - Center points'!$A$2:$F$996,5,0)))*SIN(RADIANS(90-VLOOKUP(C523,'Input - Center points'!$A$2:$F$996,5,0)))*COS(RADIANS(VLOOKUP(B523,'Input - Center points'!$A$2:$F$996,6,0)-VLOOKUP(C523,'Input - Center points'!$A$2:$F$996,6,0))))*6371,0)),"",ROUND(ACOS(COS(RADIANS(90-VLOOKUP(B523,'Input - Center points'!$A$2:$F$996,5,0)))*COS(RADIANS(90-VLOOKUP(C523,'Input - Center points'!$A$2:$F$996,5,0)))+SIN(RADIANS(90-VLOOKUP(B523,'Input - Center points'!$A$2:$F$996,5,0)))*SIN(RADIANS(90-VLOOKUP(C523,'Input - Center points'!$A$2:$F$996,5,0)))*COS(RADIANS(VLOOKUP(B523,'Input - Center points'!$A$2:$F$996,6,0)-VLOOKUP(C523,'Input - Center points'!$A$2:$F$996,6,0))))*6371,0))</f>
        <v>2322</v>
      </c>
      <c r="E523" s="19" t="str">
        <f>if(isna(if(vlookup(A523,'Input - Config'!$A$3:$D$1006,4,0)="Yes","Subsea",if(D523&gt;'Input - Config'!$H$10,"HVDC","HVAC"))),"",if(vlookup(A523,'Input - Config'!$A$3:$D$1006,4,0)="Yes","Subsea",if(D523&gt;'Input - Config'!$H$10,"HVDC","HVAC")))</f>
        <v>HVDC</v>
      </c>
      <c r="F523" s="19">
        <f>iferror((hlookup(E523,'Input - Config'!$H$2:$J$7,2,0)*D523)+(hlookup(E523,'Input - Config'!$H$2:$J$7,3,0)*2),"")</f>
        <v>849680.6</v>
      </c>
      <c r="G523" s="19">
        <f>if(isna(hlookup(E523,'Input - Config'!$H$2:$J$7,6,0)*'Input - Config'!$H$9%*F523+F523),"",hlookup(E523,'Input - Config'!$H$2:$J$7,6,0)*'Input - Config'!$H$9%*F523+F523)</f>
        <v>2039233.44</v>
      </c>
      <c r="H523" s="19">
        <f>if(isna(ROUND((hlookup(E523,'Input - Config'!$H$2:$J$7,4,0)/10000*D523)+(hlookup(E523,'Input - Config'!$H$2:$J$7,5,0)/100),3)),"",ROUND((hlookup(E523,'Input - Config'!$H$2:$J$7,4,0)/10000*D523)+(hlookup(E523,'Input - Config'!$H$2:$J$7,5,0)/100),3))</f>
        <v>0.094</v>
      </c>
    </row>
    <row r="524">
      <c r="A524" s="53" t="str">
        <f>'Input - Config'!A525</f>
        <v>TRNMEXXXUSAPN</v>
      </c>
      <c r="B524" s="19" t="str">
        <f>if(isna(vlookup(A524,'Input - Config'!$A$3:$C$1006,2,0)),"",vlookup(A524,'Input - Config'!$A$3:$C$1006,2,0))</f>
        <v>MEX</v>
      </c>
      <c r="C524" s="19" t="str">
        <f>if(isna(vlookup(A524,'Input - Config'!$A$3:$C$1006,3,0)),"",vlookup(A524,'Input - Config'!$A$3:$C$1006,3,0))</f>
        <v>USAPN</v>
      </c>
      <c r="D524" s="42">
        <f>if(isna(ROUND(ACOS(COS(RADIANS(90-VLOOKUP(B524,'Input - Center points'!$A$2:$F$996,5,0)))*COS(RADIANS(90-VLOOKUP(C524,'Input - Center points'!$A$2:$F$996,5,0)))+SIN(RADIANS(90-VLOOKUP(B524,'Input - Center points'!$A$2:$F$996,5,0)))*SIN(RADIANS(90-VLOOKUP(C524,'Input - Center points'!$A$2:$F$996,5,0)))*COS(RADIANS(VLOOKUP(B524,'Input - Center points'!$A$2:$F$996,6,0)-VLOOKUP(C524,'Input - Center points'!$A$2:$F$996,6,0))))*6371,0)),"",ROUND(ACOS(COS(RADIANS(90-VLOOKUP(B524,'Input - Center points'!$A$2:$F$996,5,0)))*COS(RADIANS(90-VLOOKUP(C524,'Input - Center points'!$A$2:$F$996,5,0)))+SIN(RADIANS(90-VLOOKUP(B524,'Input - Center points'!$A$2:$F$996,5,0)))*SIN(RADIANS(90-VLOOKUP(C524,'Input - Center points'!$A$2:$F$996,5,0)))*COS(RADIANS(VLOOKUP(B524,'Input - Center points'!$A$2:$F$996,6,0)-VLOOKUP(C524,'Input - Center points'!$A$2:$F$996,6,0))))*6371,0))</f>
        <v>1893</v>
      </c>
      <c r="E524" s="19" t="str">
        <f>if(isna(if(vlookup(A524,'Input - Config'!$A$3:$D$1006,4,0)="Yes","Subsea",if(D524&gt;'Input - Config'!$H$10,"HVDC","HVAC"))),"",if(vlookup(A524,'Input - Config'!$A$3:$D$1006,4,0)="Yes","Subsea",if(D524&gt;'Input - Config'!$H$10,"HVDC","HVAC")))</f>
        <v>HVDC</v>
      </c>
      <c r="F524" s="19">
        <f>iferror((hlookup(E524,'Input - Config'!$H$2:$J$7,2,0)*D524)+(hlookup(E524,'Input - Config'!$H$2:$J$7,3,0)*2),"")</f>
        <v>747664.4</v>
      </c>
      <c r="G524" s="19">
        <f>if(isna(hlookup(E524,'Input - Config'!$H$2:$J$7,6,0)*'Input - Config'!$H$9%*F524+F524),"",hlookup(E524,'Input - Config'!$H$2:$J$7,6,0)*'Input - Config'!$H$9%*F524+F524)</f>
        <v>1794394.56</v>
      </c>
      <c r="H524" s="19">
        <f>if(isna(ROUND((hlookup(E524,'Input - Config'!$H$2:$J$7,4,0)/10000*D524)+(hlookup(E524,'Input - Config'!$H$2:$J$7,5,0)/100),3)),"",ROUND((hlookup(E524,'Input - Config'!$H$2:$J$7,4,0)/10000*D524)+(hlookup(E524,'Input - Config'!$H$2:$J$7,5,0)/100),3))</f>
        <v>0.079</v>
      </c>
    </row>
    <row r="525">
      <c r="A525" s="53" t="str">
        <f>'Input - Config'!A526</f>
        <v>TRNMKDXXSRBXX</v>
      </c>
      <c r="B525" s="19" t="str">
        <f>if(isna(vlookup(A525,'Input - Config'!$A$3:$C$1006,2,0)),"",vlookup(A525,'Input - Config'!$A$3:$C$1006,2,0))</f>
        <v>MKD</v>
      </c>
      <c r="C525" s="19" t="str">
        <f>if(isna(vlookup(A525,'Input - Config'!$A$3:$C$1006,3,0)),"",vlookup(A525,'Input - Config'!$A$3:$C$1006,3,0))</f>
        <v>SRB</v>
      </c>
      <c r="D525" s="42">
        <f>if(isna(ROUND(ACOS(COS(RADIANS(90-VLOOKUP(B525,'Input - Center points'!$A$2:$F$996,5,0)))*COS(RADIANS(90-VLOOKUP(C525,'Input - Center points'!$A$2:$F$996,5,0)))+SIN(RADIANS(90-VLOOKUP(B525,'Input - Center points'!$A$2:$F$996,5,0)))*SIN(RADIANS(90-VLOOKUP(C525,'Input - Center points'!$A$2:$F$996,5,0)))*COS(RADIANS(VLOOKUP(B525,'Input - Center points'!$A$2:$F$996,6,0)-VLOOKUP(C525,'Input - Center points'!$A$2:$F$996,6,0))))*6371,0)),"",ROUND(ACOS(COS(RADIANS(90-VLOOKUP(B525,'Input - Center points'!$A$2:$F$996,5,0)))*COS(RADIANS(90-VLOOKUP(C525,'Input - Center points'!$A$2:$F$996,5,0)))+SIN(RADIANS(90-VLOOKUP(B525,'Input - Center points'!$A$2:$F$996,5,0)))*SIN(RADIANS(90-VLOOKUP(C525,'Input - Center points'!$A$2:$F$996,5,0)))*COS(RADIANS(VLOOKUP(B525,'Input - Center points'!$A$2:$F$996,6,0)-VLOOKUP(C525,'Input - Center points'!$A$2:$F$996,6,0))))*6371,0))</f>
        <v>324</v>
      </c>
      <c r="E525" s="19" t="str">
        <f>if(isna(if(vlookup(A525,'Input - Config'!$A$3:$D$1006,4,0)="Yes","Subsea",if(D525&gt;'Input - Config'!$H$10,"HVDC","HVAC"))),"",if(vlookup(A525,'Input - Config'!$A$3:$D$1006,4,0)="Yes","Subsea",if(D525&gt;'Input - Config'!$H$10,"HVDC","HVAC")))</f>
        <v>HVAC</v>
      </c>
      <c r="F525" s="19">
        <f>iferror((hlookup(E525,'Input - Config'!$H$2:$J$7,2,0)*D525)+(hlookup(E525,'Input - Config'!$H$2:$J$7,3,0)*2),"")</f>
        <v>347925.2</v>
      </c>
      <c r="G525" s="19">
        <f>if(isna(hlookup(E525,'Input - Config'!$H$2:$J$7,6,0)*'Input - Config'!$H$9%*F525+F525),"",hlookup(E525,'Input - Config'!$H$2:$J$7,6,0)*'Input - Config'!$H$9%*F525+F525)</f>
        <v>835020.48</v>
      </c>
      <c r="H525" s="19">
        <f>if(isna(ROUND((hlookup(E525,'Input - Config'!$H$2:$J$7,4,0)/10000*D525)+(hlookup(E525,'Input - Config'!$H$2:$J$7,5,0)/100),3)),"",ROUND((hlookup(E525,'Input - Config'!$H$2:$J$7,4,0)/10000*D525)+(hlookup(E525,'Input - Config'!$H$2:$J$7,5,0)/100),3))</f>
        <v>0.022</v>
      </c>
    </row>
    <row r="526">
      <c r="A526" s="53" t="str">
        <f>'Input - Config'!A527</f>
        <v>TRNMLIXXMRTXX</v>
      </c>
      <c r="B526" s="19" t="str">
        <f>if(isna(vlookup(A526,'Input - Config'!$A$3:$C$1006,2,0)),"",vlookup(A526,'Input - Config'!$A$3:$C$1006,2,0))</f>
        <v>MLI</v>
      </c>
      <c r="C526" s="19" t="str">
        <f>if(isna(vlookup(A526,'Input - Config'!$A$3:$C$1006,3,0)),"",vlookup(A526,'Input - Config'!$A$3:$C$1006,3,0))</f>
        <v>MRT</v>
      </c>
      <c r="D526" s="42">
        <f>if(isna(ROUND(ACOS(COS(RADIANS(90-VLOOKUP(B526,'Input - Center points'!$A$2:$F$996,5,0)))*COS(RADIANS(90-VLOOKUP(C526,'Input - Center points'!$A$2:$F$996,5,0)))+SIN(RADIANS(90-VLOOKUP(B526,'Input - Center points'!$A$2:$F$996,5,0)))*SIN(RADIANS(90-VLOOKUP(C526,'Input - Center points'!$A$2:$F$996,5,0)))*COS(RADIANS(VLOOKUP(B526,'Input - Center points'!$A$2:$F$996,6,0)-VLOOKUP(C526,'Input - Center points'!$A$2:$F$996,6,0))))*6371,0)),"",ROUND(ACOS(COS(RADIANS(90-VLOOKUP(B526,'Input - Center points'!$A$2:$F$996,5,0)))*COS(RADIANS(90-VLOOKUP(C526,'Input - Center points'!$A$2:$F$996,5,0)))+SIN(RADIANS(90-VLOOKUP(B526,'Input - Center points'!$A$2:$F$996,5,0)))*SIN(RADIANS(90-VLOOKUP(C526,'Input - Center points'!$A$2:$F$996,5,0)))*COS(RADIANS(VLOOKUP(B526,'Input - Center points'!$A$2:$F$996,6,0)-VLOOKUP(C526,'Input - Center points'!$A$2:$F$996,6,0))))*6371,0))</f>
        <v>1048</v>
      </c>
      <c r="E526" s="19" t="str">
        <f>if(isna(if(vlookup(A526,'Input - Config'!$A$3:$D$1006,4,0)="Yes","Subsea",if(D526&gt;'Input - Config'!$H$10,"HVDC","HVAC"))),"",if(vlookup(A526,'Input - Config'!$A$3:$D$1006,4,0)="Yes","Subsea",if(D526&gt;'Input - Config'!$H$10,"HVDC","HVAC")))</f>
        <v>HVDC</v>
      </c>
      <c r="F526" s="19">
        <f>iferror((hlookup(E526,'Input - Config'!$H$2:$J$7,2,0)*D526)+(hlookup(E526,'Input - Config'!$H$2:$J$7,3,0)*2),"")</f>
        <v>546723.4</v>
      </c>
      <c r="G526" s="19">
        <f>if(isna(hlookup(E526,'Input - Config'!$H$2:$J$7,6,0)*'Input - Config'!$H$9%*F526+F526),"",hlookup(E526,'Input - Config'!$H$2:$J$7,6,0)*'Input - Config'!$H$9%*F526+F526)</f>
        <v>1312136.16</v>
      </c>
      <c r="H526" s="19">
        <f>if(isna(ROUND((hlookup(E526,'Input - Config'!$H$2:$J$7,4,0)/10000*D526)+(hlookup(E526,'Input - Config'!$H$2:$J$7,5,0)/100),3)),"",ROUND((hlookup(E526,'Input - Config'!$H$2:$J$7,4,0)/10000*D526)+(hlookup(E526,'Input - Config'!$H$2:$J$7,5,0)/100),3))</f>
        <v>0.05</v>
      </c>
    </row>
    <row r="527">
      <c r="A527" s="53" t="str">
        <f>'Input - Config'!A528</f>
        <v>TRNMLIXXNERXX</v>
      </c>
      <c r="B527" s="19" t="str">
        <f>if(isna(vlookup(A527,'Input - Config'!$A$3:$C$1006,2,0)),"",vlookup(A527,'Input - Config'!$A$3:$C$1006,2,0))</f>
        <v>MLI</v>
      </c>
      <c r="C527" s="19" t="str">
        <f>if(isna(vlookup(A527,'Input - Config'!$A$3:$C$1006,3,0)),"",vlookup(A527,'Input - Config'!$A$3:$C$1006,3,0))</f>
        <v>NER</v>
      </c>
      <c r="D527" s="42">
        <f>if(isna(ROUND(ACOS(COS(RADIANS(90-VLOOKUP(B527,'Input - Center points'!$A$2:$F$996,5,0)))*COS(RADIANS(90-VLOOKUP(C527,'Input - Center points'!$A$2:$F$996,5,0)))+SIN(RADIANS(90-VLOOKUP(B527,'Input - Center points'!$A$2:$F$996,5,0)))*SIN(RADIANS(90-VLOOKUP(C527,'Input - Center points'!$A$2:$F$996,5,0)))*COS(RADIANS(VLOOKUP(B527,'Input - Center points'!$A$2:$F$996,6,0)-VLOOKUP(C527,'Input - Center points'!$A$2:$F$996,6,0))))*6371,0)),"",ROUND(ACOS(COS(RADIANS(90-VLOOKUP(B527,'Input - Center points'!$A$2:$F$996,5,0)))*COS(RADIANS(90-VLOOKUP(C527,'Input - Center points'!$A$2:$F$996,5,0)))+SIN(RADIANS(90-VLOOKUP(B527,'Input - Center points'!$A$2:$F$996,5,0)))*SIN(RADIANS(90-VLOOKUP(C527,'Input - Center points'!$A$2:$F$996,5,0)))*COS(RADIANS(VLOOKUP(B527,'Input - Center points'!$A$2:$F$996,6,0)-VLOOKUP(C527,'Input - Center points'!$A$2:$F$996,6,0))))*6371,0))</f>
        <v>1099</v>
      </c>
      <c r="E527" s="19" t="str">
        <f>if(isna(if(vlookup(A527,'Input - Config'!$A$3:$D$1006,4,0)="Yes","Subsea",if(D527&gt;'Input - Config'!$H$10,"HVDC","HVAC"))),"",if(vlookup(A527,'Input - Config'!$A$3:$D$1006,4,0)="Yes","Subsea",if(D527&gt;'Input - Config'!$H$10,"HVDC","HVAC")))</f>
        <v>HVDC</v>
      </c>
      <c r="F527" s="19">
        <f>iferror((hlookup(E527,'Input - Config'!$H$2:$J$7,2,0)*D527)+(hlookup(E527,'Input - Config'!$H$2:$J$7,3,0)*2),"")</f>
        <v>558851.2</v>
      </c>
      <c r="G527" s="19">
        <f>if(isna(hlookup(E527,'Input - Config'!$H$2:$J$7,6,0)*'Input - Config'!$H$9%*F527+F527),"",hlookup(E527,'Input - Config'!$H$2:$J$7,6,0)*'Input - Config'!$H$9%*F527+F527)</f>
        <v>1341242.88</v>
      </c>
      <c r="H527" s="19">
        <f>if(isna(ROUND((hlookup(E527,'Input - Config'!$H$2:$J$7,4,0)/10000*D527)+(hlookup(E527,'Input - Config'!$H$2:$J$7,5,0)/100),3)),"",ROUND((hlookup(E527,'Input - Config'!$H$2:$J$7,4,0)/10000*D527)+(hlookup(E527,'Input - Config'!$H$2:$J$7,5,0)/100),3))</f>
        <v>0.051</v>
      </c>
    </row>
    <row r="528">
      <c r="A528" s="53" t="str">
        <f>'Input - Config'!A529</f>
        <v>TRNMLIXXSENXX</v>
      </c>
      <c r="B528" s="19" t="str">
        <f>if(isna(vlookup(A528,'Input - Config'!$A$3:$C$1006,2,0)),"",vlookup(A528,'Input - Config'!$A$3:$C$1006,2,0))</f>
        <v>MLI</v>
      </c>
      <c r="C528" s="19" t="str">
        <f>if(isna(vlookup(A528,'Input - Config'!$A$3:$C$1006,3,0)),"",vlookup(A528,'Input - Config'!$A$3:$C$1006,3,0))</f>
        <v>SEN</v>
      </c>
      <c r="D528" s="42">
        <f>if(isna(ROUND(ACOS(COS(RADIANS(90-VLOOKUP(B528,'Input - Center points'!$A$2:$F$996,5,0)))*COS(RADIANS(90-VLOOKUP(C528,'Input - Center points'!$A$2:$F$996,5,0)))+SIN(RADIANS(90-VLOOKUP(B528,'Input - Center points'!$A$2:$F$996,5,0)))*SIN(RADIANS(90-VLOOKUP(C528,'Input - Center points'!$A$2:$F$996,5,0)))*COS(RADIANS(VLOOKUP(B528,'Input - Center points'!$A$2:$F$996,6,0)-VLOOKUP(C528,'Input - Center points'!$A$2:$F$996,6,0))))*6371,0)),"",ROUND(ACOS(COS(RADIANS(90-VLOOKUP(B528,'Input - Center points'!$A$2:$F$996,5,0)))*COS(RADIANS(90-VLOOKUP(C528,'Input - Center points'!$A$2:$F$996,5,0)))+SIN(RADIANS(90-VLOOKUP(B528,'Input - Center points'!$A$2:$F$996,5,0)))*SIN(RADIANS(90-VLOOKUP(C528,'Input - Center points'!$A$2:$F$996,5,0)))*COS(RADIANS(VLOOKUP(B528,'Input - Center points'!$A$2:$F$996,6,0)-VLOOKUP(C528,'Input - Center points'!$A$2:$F$996,6,0))))*6371,0))</f>
        <v>1046</v>
      </c>
      <c r="E528" s="19" t="str">
        <f>if(isna(if(vlookup(A528,'Input - Config'!$A$3:$D$1006,4,0)="Yes","Subsea",if(D528&gt;'Input - Config'!$H$10,"HVDC","HVAC"))),"",if(vlookup(A528,'Input - Config'!$A$3:$D$1006,4,0)="Yes","Subsea",if(D528&gt;'Input - Config'!$H$10,"HVDC","HVAC")))</f>
        <v>HVDC</v>
      </c>
      <c r="F528" s="19">
        <f>iferror((hlookup(E528,'Input - Config'!$H$2:$J$7,2,0)*D528)+(hlookup(E528,'Input - Config'!$H$2:$J$7,3,0)*2),"")</f>
        <v>546247.8</v>
      </c>
      <c r="G528" s="19">
        <f>if(isna(hlookup(E528,'Input - Config'!$H$2:$J$7,6,0)*'Input - Config'!$H$9%*F528+F528),"",hlookup(E528,'Input - Config'!$H$2:$J$7,6,0)*'Input - Config'!$H$9%*F528+F528)</f>
        <v>1310994.72</v>
      </c>
      <c r="H528" s="19">
        <f>if(isna(ROUND((hlookup(E528,'Input - Config'!$H$2:$J$7,4,0)/10000*D528)+(hlookup(E528,'Input - Config'!$H$2:$J$7,5,0)/100),3)),"",ROUND((hlookup(E528,'Input - Config'!$H$2:$J$7,4,0)/10000*D528)+(hlookup(E528,'Input - Config'!$H$2:$J$7,5,0)/100),3))</f>
        <v>0.05</v>
      </c>
    </row>
    <row r="529">
      <c r="A529" s="53" t="str">
        <f>'Input - Config'!A530</f>
        <v>TRNMLTXXTUNXX</v>
      </c>
      <c r="B529" s="19" t="str">
        <f>if(isna(vlookup(A529,'Input - Config'!$A$3:$C$1006,2,0)),"",vlookup(A529,'Input - Config'!$A$3:$C$1006,2,0))</f>
        <v>MLT</v>
      </c>
      <c r="C529" s="19" t="str">
        <f>if(isna(vlookup(A529,'Input - Config'!$A$3:$C$1006,3,0)),"",vlookup(A529,'Input - Config'!$A$3:$C$1006,3,0))</f>
        <v>TUN</v>
      </c>
      <c r="D529" s="42">
        <f>if(isna(ROUND(ACOS(COS(RADIANS(90-VLOOKUP(B529,'Input - Center points'!$A$2:$F$996,5,0)))*COS(RADIANS(90-VLOOKUP(C529,'Input - Center points'!$A$2:$F$996,5,0)))+SIN(RADIANS(90-VLOOKUP(B529,'Input - Center points'!$A$2:$F$996,5,0)))*SIN(RADIANS(90-VLOOKUP(C529,'Input - Center points'!$A$2:$F$996,5,0)))*COS(RADIANS(VLOOKUP(B529,'Input - Center points'!$A$2:$F$996,6,0)-VLOOKUP(C529,'Input - Center points'!$A$2:$F$996,6,0))))*6371,0)),"",ROUND(ACOS(COS(RADIANS(90-VLOOKUP(B529,'Input - Center points'!$A$2:$F$996,5,0)))*COS(RADIANS(90-VLOOKUP(C529,'Input - Center points'!$A$2:$F$996,5,0)))+SIN(RADIANS(90-VLOOKUP(B529,'Input - Center points'!$A$2:$F$996,5,0)))*SIN(RADIANS(90-VLOOKUP(C529,'Input - Center points'!$A$2:$F$996,5,0)))*COS(RADIANS(VLOOKUP(B529,'Input - Center points'!$A$2:$F$996,6,0)-VLOOKUP(C529,'Input - Center points'!$A$2:$F$996,6,0))))*6371,0))</f>
        <v>401</v>
      </c>
      <c r="E529" s="19" t="str">
        <f>if(isna(if(vlookup(A529,'Input - Config'!$A$3:$D$1006,4,0)="Yes","Subsea",if(D529&gt;'Input - Config'!$H$10,"HVDC","HVAC"))),"",if(vlookup(A529,'Input - Config'!$A$3:$D$1006,4,0)="Yes","Subsea",if(D529&gt;'Input - Config'!$H$10,"HVDC","HVAC")))</f>
        <v>Subsea</v>
      </c>
      <c r="F529" s="19">
        <f>iferror((hlookup(E529,'Input - Config'!$H$2:$J$7,2,0)*D529)+(hlookup(E529,'Input - Config'!$H$2:$J$7,3,0)*2),"")</f>
        <v>415844.1</v>
      </c>
      <c r="G529" s="19">
        <f>if(isna(hlookup(E529,'Input - Config'!$H$2:$J$7,6,0)*'Input - Config'!$H$9%*F529+F529),"",hlookup(E529,'Input - Config'!$H$2:$J$7,6,0)*'Input - Config'!$H$9%*F529+F529)</f>
        <v>998025.84</v>
      </c>
      <c r="H529" s="19">
        <f>if(isna(ROUND((hlookup(E529,'Input - Config'!$H$2:$J$7,4,0)/10000*D529)+(hlookup(E529,'Input - Config'!$H$2:$J$7,5,0)/100),3)),"",ROUND((hlookup(E529,'Input - Config'!$H$2:$J$7,4,0)/10000*D529)+(hlookup(E529,'Input - Config'!$H$2:$J$7,5,0)/100),3))</f>
        <v>0.027</v>
      </c>
    </row>
    <row r="530">
      <c r="A530" s="53" t="str">
        <f>'Input - Config'!A531</f>
        <v>TRNMMRXXTHANO</v>
      </c>
      <c r="B530" s="19" t="str">
        <f>if(isna(vlookup(A530,'Input - Config'!$A$3:$C$1006,2,0)),"",vlookup(A530,'Input - Config'!$A$3:$C$1006,2,0))</f>
        <v>MMR</v>
      </c>
      <c r="C530" s="19" t="str">
        <f>if(isna(vlookup(A530,'Input - Config'!$A$3:$C$1006,3,0)),"",vlookup(A530,'Input - Config'!$A$3:$C$1006,3,0))</f>
        <v>THANO</v>
      </c>
      <c r="D530" s="42">
        <f>if(isna(ROUND(ACOS(COS(RADIANS(90-VLOOKUP(B530,'Input - Center points'!$A$2:$F$996,5,0)))*COS(RADIANS(90-VLOOKUP(C530,'Input - Center points'!$A$2:$F$996,5,0)))+SIN(RADIANS(90-VLOOKUP(B530,'Input - Center points'!$A$2:$F$996,5,0)))*SIN(RADIANS(90-VLOOKUP(C530,'Input - Center points'!$A$2:$F$996,5,0)))*COS(RADIANS(VLOOKUP(B530,'Input - Center points'!$A$2:$F$996,6,0)-VLOOKUP(C530,'Input - Center points'!$A$2:$F$996,6,0))))*6371,0)),"",ROUND(ACOS(COS(RADIANS(90-VLOOKUP(B530,'Input - Center points'!$A$2:$F$996,5,0)))*COS(RADIANS(90-VLOOKUP(C530,'Input - Center points'!$A$2:$F$996,5,0)))+SIN(RADIANS(90-VLOOKUP(B530,'Input - Center points'!$A$2:$F$996,5,0)))*SIN(RADIANS(90-VLOOKUP(C530,'Input - Center points'!$A$2:$F$996,5,0)))*COS(RADIANS(VLOOKUP(B530,'Input - Center points'!$A$2:$F$996,6,0)-VLOOKUP(C530,'Input - Center points'!$A$2:$F$996,6,0))))*6371,0))</f>
        <v>374</v>
      </c>
      <c r="E530" s="19" t="str">
        <f>if(isna(if(vlookup(A530,'Input - Config'!$A$3:$D$1006,4,0)="Yes","Subsea",if(D530&gt;'Input - Config'!$H$10,"HVDC","HVAC"))),"",if(vlookup(A530,'Input - Config'!$A$3:$D$1006,4,0)="Yes","Subsea",if(D530&gt;'Input - Config'!$H$10,"HVDC","HVAC")))</f>
        <v>HVAC</v>
      </c>
      <c r="F530" s="19">
        <f>iferror((hlookup(E530,'Input - Config'!$H$2:$J$7,2,0)*D530)+(hlookup(E530,'Input - Config'!$H$2:$J$7,3,0)*2),"")</f>
        <v>386895.2</v>
      </c>
      <c r="G530" s="19">
        <f>if(isna(hlookup(E530,'Input - Config'!$H$2:$J$7,6,0)*'Input - Config'!$H$9%*F530+F530),"",hlookup(E530,'Input - Config'!$H$2:$J$7,6,0)*'Input - Config'!$H$9%*F530+F530)</f>
        <v>928548.48</v>
      </c>
      <c r="H530" s="19">
        <f>if(isna(ROUND((hlookup(E530,'Input - Config'!$H$2:$J$7,4,0)/10000*D530)+(hlookup(E530,'Input - Config'!$H$2:$J$7,5,0)/100),3)),"",ROUND((hlookup(E530,'Input - Config'!$H$2:$J$7,4,0)/10000*D530)+(hlookup(E530,'Input - Config'!$H$2:$J$7,5,0)/100),3))</f>
        <v>0.025</v>
      </c>
    </row>
    <row r="531">
      <c r="A531" s="53" t="str">
        <f>'Input - Config'!A532</f>
        <v>TRNMNEXXSRBXX</v>
      </c>
      <c r="B531" s="19" t="str">
        <f>if(isna(vlookup(A531,'Input - Config'!$A$3:$C$1006,2,0)),"",vlookup(A531,'Input - Config'!$A$3:$C$1006,2,0))</f>
        <v>MNE</v>
      </c>
      <c r="C531" s="19" t="str">
        <f>if(isna(vlookup(A531,'Input - Config'!$A$3:$C$1006,3,0)),"",vlookup(A531,'Input - Config'!$A$3:$C$1006,3,0))</f>
        <v>SRB</v>
      </c>
      <c r="D531" s="42">
        <f>if(isna(ROUND(ACOS(COS(RADIANS(90-VLOOKUP(B531,'Input - Center points'!$A$2:$F$996,5,0)))*COS(RADIANS(90-VLOOKUP(C531,'Input - Center points'!$A$2:$F$996,5,0)))+SIN(RADIANS(90-VLOOKUP(B531,'Input - Center points'!$A$2:$F$996,5,0)))*SIN(RADIANS(90-VLOOKUP(C531,'Input - Center points'!$A$2:$F$996,5,0)))*COS(RADIANS(VLOOKUP(B531,'Input - Center points'!$A$2:$F$996,6,0)-VLOOKUP(C531,'Input - Center points'!$A$2:$F$996,6,0))))*6371,0)),"",ROUND(ACOS(COS(RADIANS(90-VLOOKUP(B531,'Input - Center points'!$A$2:$F$996,5,0)))*COS(RADIANS(90-VLOOKUP(C531,'Input - Center points'!$A$2:$F$996,5,0)))+SIN(RADIANS(90-VLOOKUP(B531,'Input - Center points'!$A$2:$F$996,5,0)))*SIN(RADIANS(90-VLOOKUP(C531,'Input - Center points'!$A$2:$F$996,5,0)))*COS(RADIANS(VLOOKUP(B531,'Input - Center points'!$A$2:$F$996,6,0)-VLOOKUP(C531,'Input - Center points'!$A$2:$F$996,6,0))))*6371,0))</f>
        <v>281</v>
      </c>
      <c r="E531" s="19" t="str">
        <f>if(isna(if(vlookup(A531,'Input - Config'!$A$3:$D$1006,4,0)="Yes","Subsea",if(D531&gt;'Input - Config'!$H$10,"HVDC","HVAC"))),"",if(vlookup(A531,'Input - Config'!$A$3:$D$1006,4,0)="Yes","Subsea",if(D531&gt;'Input - Config'!$H$10,"HVDC","HVAC")))</f>
        <v>HVAC</v>
      </c>
      <c r="F531" s="19">
        <f>iferror((hlookup(E531,'Input - Config'!$H$2:$J$7,2,0)*D531)+(hlookup(E531,'Input - Config'!$H$2:$J$7,3,0)*2),"")</f>
        <v>314411</v>
      </c>
      <c r="G531" s="19">
        <f>if(isna(hlookup(E531,'Input - Config'!$H$2:$J$7,6,0)*'Input - Config'!$H$9%*F531+F531),"",hlookup(E531,'Input - Config'!$H$2:$J$7,6,0)*'Input - Config'!$H$9%*F531+F531)</f>
        <v>754586.4</v>
      </c>
      <c r="H531" s="19">
        <f>if(isna(ROUND((hlookup(E531,'Input - Config'!$H$2:$J$7,4,0)/10000*D531)+(hlookup(E531,'Input - Config'!$H$2:$J$7,5,0)/100),3)),"",ROUND((hlookup(E531,'Input - Config'!$H$2:$J$7,4,0)/10000*D531)+(hlookup(E531,'Input - Config'!$H$2:$J$7,5,0)/100),3))</f>
        <v>0.019</v>
      </c>
    </row>
    <row r="532">
      <c r="A532" s="53" t="str">
        <f>'Input - Config'!A533</f>
        <v>TRNMNGXXRUSSI</v>
      </c>
      <c r="B532" s="19" t="str">
        <f>if(isna(vlookup(A532,'Input - Config'!$A$3:$C$1006,2,0)),"",vlookup(A532,'Input - Config'!$A$3:$C$1006,2,0))</f>
        <v>MNG</v>
      </c>
      <c r="C532" s="19" t="str">
        <f>if(isna(vlookup(A532,'Input - Config'!$A$3:$C$1006,3,0)),"",vlookup(A532,'Input - Config'!$A$3:$C$1006,3,0))</f>
        <v>RUSSI</v>
      </c>
      <c r="D532" s="42">
        <f>if(isna(ROUND(ACOS(COS(RADIANS(90-VLOOKUP(B532,'Input - Center points'!$A$2:$F$996,5,0)))*COS(RADIANS(90-VLOOKUP(C532,'Input - Center points'!$A$2:$F$996,5,0)))+SIN(RADIANS(90-VLOOKUP(B532,'Input - Center points'!$A$2:$F$996,5,0)))*SIN(RADIANS(90-VLOOKUP(C532,'Input - Center points'!$A$2:$F$996,5,0)))*COS(RADIANS(VLOOKUP(B532,'Input - Center points'!$A$2:$F$996,6,0)-VLOOKUP(C532,'Input - Center points'!$A$2:$F$996,6,0))))*6371,0)),"",ROUND(ACOS(COS(RADIANS(90-VLOOKUP(B532,'Input - Center points'!$A$2:$F$996,5,0)))*COS(RADIANS(90-VLOOKUP(C532,'Input - Center points'!$A$2:$F$996,5,0)))+SIN(RADIANS(90-VLOOKUP(B532,'Input - Center points'!$A$2:$F$996,5,0)))*SIN(RADIANS(90-VLOOKUP(C532,'Input - Center points'!$A$2:$F$996,5,0)))*COS(RADIANS(VLOOKUP(B532,'Input - Center points'!$A$2:$F$996,6,0)-VLOOKUP(C532,'Input - Center points'!$A$2:$F$996,6,0))))*6371,0))</f>
        <v>1828</v>
      </c>
      <c r="E532" s="19" t="str">
        <f>if(isna(if(vlookup(A532,'Input - Config'!$A$3:$D$1006,4,0)="Yes","Subsea",if(D532&gt;'Input - Config'!$H$10,"HVDC","HVAC"))),"",if(vlookup(A532,'Input - Config'!$A$3:$D$1006,4,0)="Yes","Subsea",if(D532&gt;'Input - Config'!$H$10,"HVDC","HVAC")))</f>
        <v>HVDC</v>
      </c>
      <c r="F532" s="19">
        <f>iferror((hlookup(E532,'Input - Config'!$H$2:$J$7,2,0)*D532)+(hlookup(E532,'Input - Config'!$H$2:$J$7,3,0)*2),"")</f>
        <v>732207.4</v>
      </c>
      <c r="G532" s="19">
        <f>if(isna(hlookup(E532,'Input - Config'!$H$2:$J$7,6,0)*'Input - Config'!$H$9%*F532+F532),"",hlookup(E532,'Input - Config'!$H$2:$J$7,6,0)*'Input - Config'!$H$9%*F532+F532)</f>
        <v>1757297.76</v>
      </c>
      <c r="H532" s="19">
        <f>if(isna(ROUND((hlookup(E532,'Input - Config'!$H$2:$J$7,4,0)/10000*D532)+(hlookup(E532,'Input - Config'!$H$2:$J$7,5,0)/100),3)),"",ROUND((hlookup(E532,'Input - Config'!$H$2:$J$7,4,0)/10000*D532)+(hlookup(E532,'Input - Config'!$H$2:$J$7,5,0)/100),3))</f>
        <v>0.077</v>
      </c>
    </row>
    <row r="533">
      <c r="A533" s="53" t="str">
        <f>'Input - Config'!A534</f>
        <v>TRNMOZXXMWIXX</v>
      </c>
      <c r="B533" s="19" t="str">
        <f>if(isna(vlookup(A533,'Input - Config'!$A$3:$C$1006,2,0)),"",vlookup(A533,'Input - Config'!$A$3:$C$1006,2,0))</f>
        <v>MOZ</v>
      </c>
      <c r="C533" s="19" t="str">
        <f>if(isna(vlookup(A533,'Input - Config'!$A$3:$C$1006,3,0)),"",vlookup(A533,'Input - Config'!$A$3:$C$1006,3,0))</f>
        <v>MWI</v>
      </c>
      <c r="D533" s="42">
        <f>if(isna(ROUND(ACOS(COS(RADIANS(90-VLOOKUP(B533,'Input - Center points'!$A$2:$F$996,5,0)))*COS(RADIANS(90-VLOOKUP(C533,'Input - Center points'!$A$2:$F$996,5,0)))+SIN(RADIANS(90-VLOOKUP(B533,'Input - Center points'!$A$2:$F$996,5,0)))*SIN(RADIANS(90-VLOOKUP(C533,'Input - Center points'!$A$2:$F$996,5,0)))*COS(RADIANS(VLOOKUP(B533,'Input - Center points'!$A$2:$F$996,6,0)-VLOOKUP(C533,'Input - Center points'!$A$2:$F$996,6,0))))*6371,0)),"",ROUND(ACOS(COS(RADIANS(90-VLOOKUP(B533,'Input - Center points'!$A$2:$F$996,5,0)))*COS(RADIANS(90-VLOOKUP(C533,'Input - Center points'!$A$2:$F$996,5,0)))+SIN(RADIANS(90-VLOOKUP(B533,'Input - Center points'!$A$2:$F$996,5,0)))*SIN(RADIANS(90-VLOOKUP(C533,'Input - Center points'!$A$2:$F$996,5,0)))*COS(RADIANS(VLOOKUP(B533,'Input - Center points'!$A$2:$F$996,6,0)-VLOOKUP(C533,'Input - Center points'!$A$2:$F$996,6,0))))*6371,0))</f>
        <v>1338</v>
      </c>
      <c r="E533" s="19" t="str">
        <f>if(isna(if(vlookup(A533,'Input - Config'!$A$3:$D$1006,4,0)="Yes","Subsea",if(D533&gt;'Input - Config'!$H$10,"HVDC","HVAC"))),"",if(vlookup(A533,'Input - Config'!$A$3:$D$1006,4,0)="Yes","Subsea",if(D533&gt;'Input - Config'!$H$10,"HVDC","HVAC")))</f>
        <v>HVDC</v>
      </c>
      <c r="F533" s="19">
        <f>iferror((hlookup(E533,'Input - Config'!$H$2:$J$7,2,0)*D533)+(hlookup(E533,'Input - Config'!$H$2:$J$7,3,0)*2),"")</f>
        <v>615685.4</v>
      </c>
      <c r="G533" s="19">
        <f>if(isna(hlookup(E533,'Input - Config'!$H$2:$J$7,6,0)*'Input - Config'!$H$9%*F533+F533),"",hlookup(E533,'Input - Config'!$H$2:$J$7,6,0)*'Input - Config'!$H$9%*F533+F533)</f>
        <v>1477644.96</v>
      </c>
      <c r="H533" s="19">
        <f>if(isna(ROUND((hlookup(E533,'Input - Config'!$H$2:$J$7,4,0)/10000*D533)+(hlookup(E533,'Input - Config'!$H$2:$J$7,5,0)/100),3)),"",ROUND((hlookup(E533,'Input - Config'!$H$2:$J$7,4,0)/10000*D533)+(hlookup(E533,'Input - Config'!$H$2:$J$7,5,0)/100),3))</f>
        <v>0.06</v>
      </c>
    </row>
    <row r="534">
      <c r="A534" s="53" t="str">
        <f>'Input - Config'!A535</f>
        <v>TRNMOZXXSWZXX</v>
      </c>
      <c r="B534" s="19" t="str">
        <f>if(isna(vlookup(A534,'Input - Config'!$A$3:$C$1006,2,0)),"",vlookup(A534,'Input - Config'!$A$3:$C$1006,2,0))</f>
        <v>MOZ</v>
      </c>
      <c r="C534" s="19" t="str">
        <f>if(isna(vlookup(A534,'Input - Config'!$A$3:$C$1006,3,0)),"",vlookup(A534,'Input - Config'!$A$3:$C$1006,3,0))</f>
        <v>SWZ</v>
      </c>
      <c r="D534" s="42">
        <f>if(isna(ROUND(ACOS(COS(RADIANS(90-VLOOKUP(B534,'Input - Center points'!$A$2:$F$996,5,0)))*COS(RADIANS(90-VLOOKUP(C534,'Input - Center points'!$A$2:$F$996,5,0)))+SIN(RADIANS(90-VLOOKUP(B534,'Input - Center points'!$A$2:$F$996,5,0)))*SIN(RADIANS(90-VLOOKUP(C534,'Input - Center points'!$A$2:$F$996,5,0)))*COS(RADIANS(VLOOKUP(B534,'Input - Center points'!$A$2:$F$996,6,0)-VLOOKUP(C534,'Input - Center points'!$A$2:$F$996,6,0))))*6371,0)),"",ROUND(ACOS(COS(RADIANS(90-VLOOKUP(B534,'Input - Center points'!$A$2:$F$996,5,0)))*COS(RADIANS(90-VLOOKUP(C534,'Input - Center points'!$A$2:$F$996,5,0)))+SIN(RADIANS(90-VLOOKUP(B534,'Input - Center points'!$A$2:$F$996,5,0)))*SIN(RADIANS(90-VLOOKUP(C534,'Input - Center points'!$A$2:$F$996,5,0)))*COS(RADIANS(VLOOKUP(B534,'Input - Center points'!$A$2:$F$996,6,0)-VLOOKUP(C534,'Input - Center points'!$A$2:$F$996,6,0))))*6371,0))</f>
        <v>134</v>
      </c>
      <c r="E534" s="19" t="str">
        <f>if(isna(if(vlookup(A534,'Input - Config'!$A$3:$D$1006,4,0)="Yes","Subsea",if(D534&gt;'Input - Config'!$H$10,"HVDC","HVAC"))),"",if(vlookup(A534,'Input - Config'!$A$3:$D$1006,4,0)="Yes","Subsea",if(D534&gt;'Input - Config'!$H$10,"HVDC","HVAC")))</f>
        <v>HVAC</v>
      </c>
      <c r="F534" s="19">
        <f>iferror((hlookup(E534,'Input - Config'!$H$2:$J$7,2,0)*D534)+(hlookup(E534,'Input - Config'!$H$2:$J$7,3,0)*2),"")</f>
        <v>199839.2</v>
      </c>
      <c r="G534" s="19">
        <f>if(isna(hlookup(E534,'Input - Config'!$H$2:$J$7,6,0)*'Input - Config'!$H$9%*F534+F534),"",hlookup(E534,'Input - Config'!$H$2:$J$7,6,0)*'Input - Config'!$H$9%*F534+F534)</f>
        <v>479614.08</v>
      </c>
      <c r="H534" s="19">
        <f>if(isna(ROUND((hlookup(E534,'Input - Config'!$H$2:$J$7,4,0)/10000*D534)+(hlookup(E534,'Input - Config'!$H$2:$J$7,5,0)/100),3)),"",ROUND((hlookup(E534,'Input - Config'!$H$2:$J$7,4,0)/10000*D534)+(hlookup(E534,'Input - Config'!$H$2:$J$7,5,0)/100),3))</f>
        <v>0.009</v>
      </c>
    </row>
    <row r="535">
      <c r="A535" s="53" t="str">
        <f>'Input - Config'!A536</f>
        <v>TRNMOZXXTZAXX</v>
      </c>
      <c r="B535" s="19" t="str">
        <f>if(isna(vlookup(A535,'Input - Config'!$A$3:$C$1006,2,0)),"",vlookup(A535,'Input - Config'!$A$3:$C$1006,2,0))</f>
        <v>MOZ</v>
      </c>
      <c r="C535" s="19" t="str">
        <f>if(isna(vlookup(A535,'Input - Config'!$A$3:$C$1006,3,0)),"",vlookup(A535,'Input - Config'!$A$3:$C$1006,3,0))</f>
        <v>TZA</v>
      </c>
      <c r="D535" s="42">
        <f>if(isna(ROUND(ACOS(COS(RADIANS(90-VLOOKUP(B535,'Input - Center points'!$A$2:$F$996,5,0)))*COS(RADIANS(90-VLOOKUP(C535,'Input - Center points'!$A$2:$F$996,5,0)))+SIN(RADIANS(90-VLOOKUP(B535,'Input - Center points'!$A$2:$F$996,5,0)))*SIN(RADIANS(90-VLOOKUP(C535,'Input - Center points'!$A$2:$F$996,5,0)))*COS(RADIANS(VLOOKUP(B535,'Input - Center points'!$A$2:$F$996,6,0)-VLOOKUP(C535,'Input - Center points'!$A$2:$F$996,6,0))))*6371,0)),"",ROUND(ACOS(COS(RADIANS(90-VLOOKUP(B535,'Input - Center points'!$A$2:$F$996,5,0)))*COS(RADIANS(90-VLOOKUP(C535,'Input - Center points'!$A$2:$F$996,5,0)))+SIN(RADIANS(90-VLOOKUP(B535,'Input - Center points'!$A$2:$F$996,5,0)))*SIN(RADIANS(90-VLOOKUP(C535,'Input - Center points'!$A$2:$F$996,5,0)))*COS(RADIANS(VLOOKUP(B535,'Input - Center points'!$A$2:$F$996,6,0)-VLOOKUP(C535,'Input - Center points'!$A$2:$F$996,6,0))))*6371,0))</f>
        <v>2245</v>
      </c>
      <c r="E535" s="19" t="str">
        <f>if(isna(if(vlookup(A535,'Input - Config'!$A$3:$D$1006,4,0)="Yes","Subsea",if(D535&gt;'Input - Config'!$H$10,"HVDC","HVAC"))),"",if(vlookup(A535,'Input - Config'!$A$3:$D$1006,4,0)="Yes","Subsea",if(D535&gt;'Input - Config'!$H$10,"HVDC","HVAC")))</f>
        <v>HVDC</v>
      </c>
      <c r="F535" s="19">
        <f>iferror((hlookup(E535,'Input - Config'!$H$2:$J$7,2,0)*D535)+(hlookup(E535,'Input - Config'!$H$2:$J$7,3,0)*2),"")</f>
        <v>831370</v>
      </c>
      <c r="G535" s="19">
        <f>if(isna(hlookup(E535,'Input - Config'!$H$2:$J$7,6,0)*'Input - Config'!$H$9%*F535+F535),"",hlookup(E535,'Input - Config'!$H$2:$J$7,6,0)*'Input - Config'!$H$9%*F535+F535)</f>
        <v>1995288</v>
      </c>
      <c r="H535" s="19">
        <f>if(isna(ROUND((hlookup(E535,'Input - Config'!$H$2:$J$7,4,0)/10000*D535)+(hlookup(E535,'Input - Config'!$H$2:$J$7,5,0)/100),3)),"",ROUND((hlookup(E535,'Input - Config'!$H$2:$J$7,4,0)/10000*D535)+(hlookup(E535,'Input - Config'!$H$2:$J$7,5,0)/100),3))</f>
        <v>0.092</v>
      </c>
    </row>
    <row r="536">
      <c r="A536" s="53" t="str">
        <f>'Input - Config'!A537</f>
        <v>TRNMOZXXZAFXX</v>
      </c>
      <c r="B536" s="19" t="str">
        <f>if(isna(vlookup(A536,'Input - Config'!$A$3:$C$1006,2,0)),"",vlookup(A536,'Input - Config'!$A$3:$C$1006,2,0))</f>
        <v>MOZ</v>
      </c>
      <c r="C536" s="19" t="str">
        <f>if(isna(vlookup(A536,'Input - Config'!$A$3:$C$1006,3,0)),"",vlookup(A536,'Input - Config'!$A$3:$C$1006,3,0))</f>
        <v>ZAF</v>
      </c>
      <c r="D536" s="42">
        <f>if(isna(ROUND(ACOS(COS(RADIANS(90-VLOOKUP(B536,'Input - Center points'!$A$2:$F$996,5,0)))*COS(RADIANS(90-VLOOKUP(C536,'Input - Center points'!$A$2:$F$996,5,0)))+SIN(RADIANS(90-VLOOKUP(B536,'Input - Center points'!$A$2:$F$996,5,0)))*SIN(RADIANS(90-VLOOKUP(C536,'Input - Center points'!$A$2:$F$996,5,0)))*COS(RADIANS(VLOOKUP(B536,'Input - Center points'!$A$2:$F$996,6,0)-VLOOKUP(C536,'Input - Center points'!$A$2:$F$996,6,0))))*6371,0)),"",ROUND(ACOS(COS(RADIANS(90-VLOOKUP(B536,'Input - Center points'!$A$2:$F$996,5,0)))*COS(RADIANS(90-VLOOKUP(C536,'Input - Center points'!$A$2:$F$996,5,0)))+SIN(RADIANS(90-VLOOKUP(B536,'Input - Center points'!$A$2:$F$996,5,0)))*SIN(RADIANS(90-VLOOKUP(C536,'Input - Center points'!$A$2:$F$996,5,0)))*COS(RADIANS(VLOOKUP(B536,'Input - Center points'!$A$2:$F$996,6,0)-VLOOKUP(C536,'Input - Center points'!$A$2:$F$996,6,0))))*6371,0))</f>
        <v>454</v>
      </c>
      <c r="E536" s="19" t="str">
        <f>if(isna(if(vlookup(A536,'Input - Config'!$A$3:$D$1006,4,0)="Yes","Subsea",if(D536&gt;'Input - Config'!$H$10,"HVDC","HVAC"))),"",if(vlookup(A536,'Input - Config'!$A$3:$D$1006,4,0)="Yes","Subsea",if(D536&gt;'Input - Config'!$H$10,"HVDC","HVAC")))</f>
        <v>HVDC</v>
      </c>
      <c r="F536" s="19">
        <f>iferror((hlookup(E536,'Input - Config'!$H$2:$J$7,2,0)*D536)+(hlookup(E536,'Input - Config'!$H$2:$J$7,3,0)*2),"")</f>
        <v>405470.2</v>
      </c>
      <c r="G536" s="19">
        <f>if(isna(hlookup(E536,'Input - Config'!$H$2:$J$7,6,0)*'Input - Config'!$H$9%*F536+F536),"",hlookup(E536,'Input - Config'!$H$2:$J$7,6,0)*'Input - Config'!$H$9%*F536+F536)</f>
        <v>973128.48</v>
      </c>
      <c r="H536" s="19">
        <f>if(isna(ROUND((hlookup(E536,'Input - Config'!$H$2:$J$7,4,0)/10000*D536)+(hlookup(E536,'Input - Config'!$H$2:$J$7,5,0)/100),3)),"",ROUND((hlookup(E536,'Input - Config'!$H$2:$J$7,4,0)/10000*D536)+(hlookup(E536,'Input - Config'!$H$2:$J$7,5,0)/100),3))</f>
        <v>0.029</v>
      </c>
    </row>
    <row r="537">
      <c r="A537" s="53" t="str">
        <f>'Input - Config'!A538</f>
        <v>TRNMOZXXZMBXX</v>
      </c>
      <c r="B537" s="19" t="str">
        <f>if(isna(vlookup(A537,'Input - Config'!$A$3:$C$1006,2,0)),"",vlookup(A537,'Input - Config'!$A$3:$C$1006,2,0))</f>
        <v>MOZ</v>
      </c>
      <c r="C537" s="19" t="str">
        <f>if(isna(vlookup(A537,'Input - Config'!$A$3:$C$1006,3,0)),"",vlookup(A537,'Input - Config'!$A$3:$C$1006,3,0))</f>
        <v>ZMB</v>
      </c>
      <c r="D537" s="42">
        <f>if(isna(ROUND(ACOS(COS(RADIANS(90-VLOOKUP(B537,'Input - Center points'!$A$2:$F$996,5,0)))*COS(RADIANS(90-VLOOKUP(C537,'Input - Center points'!$A$2:$F$996,5,0)))+SIN(RADIANS(90-VLOOKUP(B537,'Input - Center points'!$A$2:$F$996,5,0)))*SIN(RADIANS(90-VLOOKUP(C537,'Input - Center points'!$A$2:$F$996,5,0)))*COS(RADIANS(VLOOKUP(B537,'Input - Center points'!$A$2:$F$996,6,0)-VLOOKUP(C537,'Input - Center points'!$A$2:$F$996,6,0))))*6371,0)),"",ROUND(ACOS(COS(RADIANS(90-VLOOKUP(B537,'Input - Center points'!$A$2:$F$996,5,0)))*COS(RADIANS(90-VLOOKUP(C537,'Input - Center points'!$A$2:$F$996,5,0)))+SIN(RADIANS(90-VLOOKUP(B537,'Input - Center points'!$A$2:$F$996,5,0)))*SIN(RADIANS(90-VLOOKUP(C537,'Input - Center points'!$A$2:$F$996,5,0)))*COS(RADIANS(VLOOKUP(B537,'Input - Center points'!$A$2:$F$996,6,0)-VLOOKUP(C537,'Input - Center points'!$A$2:$F$996,6,0))))*6371,0))</f>
        <v>1255</v>
      </c>
      <c r="E537" s="19" t="str">
        <f>if(isna(if(vlookup(A537,'Input - Config'!$A$3:$D$1006,4,0)="Yes","Subsea",if(D537&gt;'Input - Config'!$H$10,"HVDC","HVAC"))),"",if(vlookup(A537,'Input - Config'!$A$3:$D$1006,4,0)="Yes","Subsea",if(D537&gt;'Input - Config'!$H$10,"HVDC","HVAC")))</f>
        <v>HVDC</v>
      </c>
      <c r="F537" s="19">
        <f>iferror((hlookup(E537,'Input - Config'!$H$2:$J$7,2,0)*D537)+(hlookup(E537,'Input - Config'!$H$2:$J$7,3,0)*2),"")</f>
        <v>595948</v>
      </c>
      <c r="G537" s="19">
        <f>if(isna(hlookup(E537,'Input - Config'!$H$2:$J$7,6,0)*'Input - Config'!$H$9%*F537+F537),"",hlookup(E537,'Input - Config'!$H$2:$J$7,6,0)*'Input - Config'!$H$9%*F537+F537)</f>
        <v>1430275.2</v>
      </c>
      <c r="H537" s="19">
        <f>if(isna(ROUND((hlookup(E537,'Input - Config'!$H$2:$J$7,4,0)/10000*D537)+(hlookup(E537,'Input - Config'!$H$2:$J$7,5,0)/100),3)),"",ROUND((hlookup(E537,'Input - Config'!$H$2:$J$7,4,0)/10000*D537)+(hlookup(E537,'Input - Config'!$H$2:$J$7,5,0)/100),3))</f>
        <v>0.057</v>
      </c>
    </row>
    <row r="538">
      <c r="A538" s="53" t="str">
        <f>'Input - Config'!A539</f>
        <v>TRNMOZXXZWEXX</v>
      </c>
      <c r="B538" s="19" t="str">
        <f>if(isna(vlookup(A538,'Input - Config'!$A$3:$C$1006,2,0)),"",vlookup(A538,'Input - Config'!$A$3:$C$1006,2,0))</f>
        <v>MOZ</v>
      </c>
      <c r="C538" s="19" t="str">
        <f>if(isna(vlookup(A538,'Input - Config'!$A$3:$C$1006,3,0)),"",vlookup(A538,'Input - Config'!$A$3:$C$1006,3,0))</f>
        <v>ZWE</v>
      </c>
      <c r="D538" s="42">
        <f>if(isna(ROUND(ACOS(COS(RADIANS(90-VLOOKUP(B538,'Input - Center points'!$A$2:$F$996,5,0)))*COS(RADIANS(90-VLOOKUP(C538,'Input - Center points'!$A$2:$F$996,5,0)))+SIN(RADIANS(90-VLOOKUP(B538,'Input - Center points'!$A$2:$F$996,5,0)))*SIN(RADIANS(90-VLOOKUP(C538,'Input - Center points'!$A$2:$F$996,5,0)))*COS(RADIANS(VLOOKUP(B538,'Input - Center points'!$A$2:$F$996,6,0)-VLOOKUP(C538,'Input - Center points'!$A$2:$F$996,6,0))))*6371,0)),"",ROUND(ACOS(COS(RADIANS(90-VLOOKUP(B538,'Input - Center points'!$A$2:$F$996,5,0)))*COS(RADIANS(90-VLOOKUP(C538,'Input - Center points'!$A$2:$F$996,5,0)))+SIN(RADIANS(90-VLOOKUP(B538,'Input - Center points'!$A$2:$F$996,5,0)))*SIN(RADIANS(90-VLOOKUP(C538,'Input - Center points'!$A$2:$F$996,5,0)))*COS(RADIANS(VLOOKUP(B538,'Input - Center points'!$A$2:$F$996,6,0)-VLOOKUP(C538,'Input - Center points'!$A$2:$F$996,6,0))))*6371,0))</f>
        <v>918</v>
      </c>
      <c r="E538" s="19" t="str">
        <f>if(isna(if(vlookup(A538,'Input - Config'!$A$3:$D$1006,4,0)="Yes","Subsea",if(D538&gt;'Input - Config'!$H$10,"HVDC","HVAC"))),"",if(vlookup(A538,'Input - Config'!$A$3:$D$1006,4,0)="Yes","Subsea",if(D538&gt;'Input - Config'!$H$10,"HVDC","HVAC")))</f>
        <v>HVDC</v>
      </c>
      <c r="F538" s="19">
        <f>iferror((hlookup(E538,'Input - Config'!$H$2:$J$7,2,0)*D538)+(hlookup(E538,'Input - Config'!$H$2:$J$7,3,0)*2),"")</f>
        <v>515809.4</v>
      </c>
      <c r="G538" s="19">
        <f>if(isna(hlookup(E538,'Input - Config'!$H$2:$J$7,6,0)*'Input - Config'!$H$9%*F538+F538),"",hlookup(E538,'Input - Config'!$H$2:$J$7,6,0)*'Input - Config'!$H$9%*F538+F538)</f>
        <v>1237942.56</v>
      </c>
      <c r="H538" s="19">
        <f>if(isna(ROUND((hlookup(E538,'Input - Config'!$H$2:$J$7,4,0)/10000*D538)+(hlookup(E538,'Input - Config'!$H$2:$J$7,5,0)/100),3)),"",ROUND((hlookup(E538,'Input - Config'!$H$2:$J$7,4,0)/10000*D538)+(hlookup(E538,'Input - Config'!$H$2:$J$7,5,0)/100),3))</f>
        <v>0.045</v>
      </c>
    </row>
    <row r="539">
      <c r="A539" s="53" t="str">
        <f>'Input - Config'!A540</f>
        <v>TRNMRTXXSENXX</v>
      </c>
      <c r="B539" s="19" t="str">
        <f>if(isna(vlookup(A539,'Input - Config'!$A$3:$C$1006,2,0)),"",vlookup(A539,'Input - Config'!$A$3:$C$1006,2,0))</f>
        <v>MRT</v>
      </c>
      <c r="C539" s="19" t="str">
        <f>if(isna(vlookup(A539,'Input - Config'!$A$3:$C$1006,3,0)),"",vlookup(A539,'Input - Config'!$A$3:$C$1006,3,0))</f>
        <v>SEN</v>
      </c>
      <c r="D539" s="42">
        <f>if(isna(ROUND(ACOS(COS(RADIANS(90-VLOOKUP(B539,'Input - Center points'!$A$2:$F$996,5,0)))*COS(RADIANS(90-VLOOKUP(C539,'Input - Center points'!$A$2:$F$996,5,0)))+SIN(RADIANS(90-VLOOKUP(B539,'Input - Center points'!$A$2:$F$996,5,0)))*SIN(RADIANS(90-VLOOKUP(C539,'Input - Center points'!$A$2:$F$996,5,0)))*COS(RADIANS(VLOOKUP(B539,'Input - Center points'!$A$2:$F$996,6,0)-VLOOKUP(C539,'Input - Center points'!$A$2:$F$996,6,0))))*6371,0)),"",ROUND(ACOS(COS(RADIANS(90-VLOOKUP(B539,'Input - Center points'!$A$2:$F$996,5,0)))*COS(RADIANS(90-VLOOKUP(C539,'Input - Center points'!$A$2:$F$996,5,0)))+SIN(RADIANS(90-VLOOKUP(B539,'Input - Center points'!$A$2:$F$996,5,0)))*SIN(RADIANS(90-VLOOKUP(C539,'Input - Center points'!$A$2:$F$996,5,0)))*COS(RADIANS(VLOOKUP(B539,'Input - Center points'!$A$2:$F$996,6,0)-VLOOKUP(C539,'Input - Center points'!$A$2:$F$996,6,0))))*6371,0))</f>
        <v>408</v>
      </c>
      <c r="E539" s="19" t="str">
        <f>if(isna(if(vlookup(A539,'Input - Config'!$A$3:$D$1006,4,0)="Yes","Subsea",if(D539&gt;'Input - Config'!$H$10,"HVDC","HVAC"))),"",if(vlookup(A539,'Input - Config'!$A$3:$D$1006,4,0)="Yes","Subsea",if(D539&gt;'Input - Config'!$H$10,"HVDC","HVAC")))</f>
        <v>HVDC</v>
      </c>
      <c r="F539" s="19">
        <f>iferror((hlookup(E539,'Input - Config'!$H$2:$J$7,2,0)*D539)+(hlookup(E539,'Input - Config'!$H$2:$J$7,3,0)*2),"")</f>
        <v>394531.4</v>
      </c>
      <c r="G539" s="19">
        <f>if(isna(hlookup(E539,'Input - Config'!$H$2:$J$7,6,0)*'Input - Config'!$H$9%*F539+F539),"",hlookup(E539,'Input - Config'!$H$2:$J$7,6,0)*'Input - Config'!$H$9%*F539+F539)</f>
        <v>946875.36</v>
      </c>
      <c r="H539" s="19">
        <f>if(isna(ROUND((hlookup(E539,'Input - Config'!$H$2:$J$7,4,0)/10000*D539)+(hlookup(E539,'Input - Config'!$H$2:$J$7,5,0)/100),3)),"",ROUND((hlookup(E539,'Input - Config'!$H$2:$J$7,4,0)/10000*D539)+(hlookup(E539,'Input - Config'!$H$2:$J$7,5,0)/100),3))</f>
        <v>0.027</v>
      </c>
    </row>
    <row r="540">
      <c r="A540" s="53" t="str">
        <f>'Input - Config'!A541</f>
        <v>TRNMWIXXTZAXX</v>
      </c>
      <c r="B540" s="19" t="str">
        <f>if(isna(vlookup(A540,'Input - Config'!$A$3:$C$1006,2,0)),"",vlookup(A540,'Input - Config'!$A$3:$C$1006,2,0))</f>
        <v>MWI</v>
      </c>
      <c r="C540" s="19" t="str">
        <f>if(isna(vlookup(A540,'Input - Config'!$A$3:$C$1006,3,0)),"",vlookup(A540,'Input - Config'!$A$3:$C$1006,3,0))</f>
        <v>TZA</v>
      </c>
      <c r="D540" s="42">
        <f>if(isna(ROUND(ACOS(COS(RADIANS(90-VLOOKUP(B540,'Input - Center points'!$A$2:$F$996,5,0)))*COS(RADIANS(90-VLOOKUP(C540,'Input - Center points'!$A$2:$F$996,5,0)))+SIN(RADIANS(90-VLOOKUP(B540,'Input - Center points'!$A$2:$F$996,5,0)))*SIN(RADIANS(90-VLOOKUP(C540,'Input - Center points'!$A$2:$F$996,5,0)))*COS(RADIANS(VLOOKUP(B540,'Input - Center points'!$A$2:$F$996,6,0)-VLOOKUP(C540,'Input - Center points'!$A$2:$F$996,6,0))))*6371,0)),"",ROUND(ACOS(COS(RADIANS(90-VLOOKUP(B540,'Input - Center points'!$A$2:$F$996,5,0)))*COS(RADIANS(90-VLOOKUP(C540,'Input - Center points'!$A$2:$F$996,5,0)))+SIN(RADIANS(90-VLOOKUP(B540,'Input - Center points'!$A$2:$F$996,5,0)))*SIN(RADIANS(90-VLOOKUP(C540,'Input - Center points'!$A$2:$F$996,5,0)))*COS(RADIANS(VLOOKUP(B540,'Input - Center points'!$A$2:$F$996,6,0)-VLOOKUP(C540,'Input - Center points'!$A$2:$F$996,6,0))))*6371,0))</f>
        <v>998</v>
      </c>
      <c r="E540" s="19" t="str">
        <f>if(isna(if(vlookup(A540,'Input - Config'!$A$3:$D$1006,4,0)="Yes","Subsea",if(D540&gt;'Input - Config'!$H$10,"HVDC","HVAC"))),"",if(vlookup(A540,'Input - Config'!$A$3:$D$1006,4,0)="Yes","Subsea",if(D540&gt;'Input - Config'!$H$10,"HVDC","HVAC")))</f>
        <v>HVDC</v>
      </c>
      <c r="F540" s="19">
        <f>iferror((hlookup(E540,'Input - Config'!$H$2:$J$7,2,0)*D540)+(hlookup(E540,'Input - Config'!$H$2:$J$7,3,0)*2),"")</f>
        <v>534833.4</v>
      </c>
      <c r="G540" s="19">
        <f>if(isna(hlookup(E540,'Input - Config'!$H$2:$J$7,6,0)*'Input - Config'!$H$9%*F540+F540),"",hlookup(E540,'Input - Config'!$H$2:$J$7,6,0)*'Input - Config'!$H$9%*F540+F540)</f>
        <v>1283600.16</v>
      </c>
      <c r="H540" s="19">
        <f>if(isna(ROUND((hlookup(E540,'Input - Config'!$H$2:$J$7,4,0)/10000*D540)+(hlookup(E540,'Input - Config'!$H$2:$J$7,5,0)/100),3)),"",ROUND((hlookup(E540,'Input - Config'!$H$2:$J$7,4,0)/10000*D540)+(hlookup(E540,'Input - Config'!$H$2:$J$7,5,0)/100),3))</f>
        <v>0.048</v>
      </c>
    </row>
    <row r="541">
      <c r="A541" s="53" t="str">
        <f>'Input - Config'!A542</f>
        <v>TRNMWIXXZMBXX</v>
      </c>
      <c r="B541" s="19" t="str">
        <f>if(isna(vlookup(A541,'Input - Config'!$A$3:$C$1006,2,0)),"",vlookup(A541,'Input - Config'!$A$3:$C$1006,2,0))</f>
        <v>MWI</v>
      </c>
      <c r="C541" s="19" t="str">
        <f>if(isna(vlookup(A541,'Input - Config'!$A$3:$C$1006,3,0)),"",vlookup(A541,'Input - Config'!$A$3:$C$1006,3,0))</f>
        <v>ZMB</v>
      </c>
      <c r="D541" s="42">
        <f>if(isna(ROUND(ACOS(COS(RADIANS(90-VLOOKUP(B541,'Input - Center points'!$A$2:$F$996,5,0)))*COS(RADIANS(90-VLOOKUP(C541,'Input - Center points'!$A$2:$F$996,5,0)))+SIN(RADIANS(90-VLOOKUP(B541,'Input - Center points'!$A$2:$F$996,5,0)))*SIN(RADIANS(90-VLOOKUP(C541,'Input - Center points'!$A$2:$F$996,5,0)))*COS(RADIANS(VLOOKUP(B541,'Input - Center points'!$A$2:$F$996,6,0)-VLOOKUP(C541,'Input - Center points'!$A$2:$F$996,6,0))))*6371,0)),"",ROUND(ACOS(COS(RADIANS(90-VLOOKUP(B541,'Input - Center points'!$A$2:$F$996,5,0)))*COS(RADIANS(90-VLOOKUP(C541,'Input - Center points'!$A$2:$F$996,5,0)))+SIN(RADIANS(90-VLOOKUP(B541,'Input - Center points'!$A$2:$F$996,5,0)))*SIN(RADIANS(90-VLOOKUP(C541,'Input - Center points'!$A$2:$F$996,5,0)))*COS(RADIANS(VLOOKUP(B541,'Input - Center points'!$A$2:$F$996,6,0)-VLOOKUP(C541,'Input - Center points'!$A$2:$F$996,6,0))))*6371,0))</f>
        <v>613</v>
      </c>
      <c r="E541" s="19" t="str">
        <f>if(isna(if(vlookup(A541,'Input - Config'!$A$3:$D$1006,4,0)="Yes","Subsea",if(D541&gt;'Input - Config'!$H$10,"HVDC","HVAC"))),"",if(vlookup(A541,'Input - Config'!$A$3:$D$1006,4,0)="Yes","Subsea",if(D541&gt;'Input - Config'!$H$10,"HVDC","HVAC")))</f>
        <v>HVDC</v>
      </c>
      <c r="F541" s="19">
        <f>iferror((hlookup(E541,'Input - Config'!$H$2:$J$7,2,0)*D541)+(hlookup(E541,'Input - Config'!$H$2:$J$7,3,0)*2),"")</f>
        <v>443280.4</v>
      </c>
      <c r="G541" s="19">
        <f>if(isna(hlookup(E541,'Input - Config'!$H$2:$J$7,6,0)*'Input - Config'!$H$9%*F541+F541),"",hlookup(E541,'Input - Config'!$H$2:$J$7,6,0)*'Input - Config'!$H$9%*F541+F541)</f>
        <v>1063872.96</v>
      </c>
      <c r="H541" s="19">
        <f>if(isna(ROUND((hlookup(E541,'Input - Config'!$H$2:$J$7,4,0)/10000*D541)+(hlookup(E541,'Input - Config'!$H$2:$J$7,5,0)/100),3)),"",ROUND((hlookup(E541,'Input - Config'!$H$2:$J$7,4,0)/10000*D541)+(hlookup(E541,'Input - Config'!$H$2:$J$7,5,0)/100),3))</f>
        <v>0.034</v>
      </c>
    </row>
    <row r="542">
      <c r="A542" s="53" t="str">
        <f>'Input - Config'!A543</f>
        <v>TRNMYSPEMYSSK</v>
      </c>
      <c r="B542" s="19" t="str">
        <f>if(isna(vlookup(A542,'Input - Config'!$A$3:$C$1006,2,0)),"",vlookup(A542,'Input - Config'!$A$3:$C$1006,2,0))</f>
        <v>MYSPE</v>
      </c>
      <c r="C542" s="19" t="str">
        <f>if(isna(vlookup(A542,'Input - Config'!$A$3:$C$1006,3,0)),"",vlookup(A542,'Input - Config'!$A$3:$C$1006,3,0))</f>
        <v>MYSSK</v>
      </c>
      <c r="D542" s="42">
        <f>if(isna(ROUND(ACOS(COS(RADIANS(90-VLOOKUP(B542,'Input - Center points'!$A$2:$F$996,5,0)))*COS(RADIANS(90-VLOOKUP(C542,'Input - Center points'!$A$2:$F$996,5,0)))+SIN(RADIANS(90-VLOOKUP(B542,'Input - Center points'!$A$2:$F$996,5,0)))*SIN(RADIANS(90-VLOOKUP(C542,'Input - Center points'!$A$2:$F$996,5,0)))*COS(RADIANS(VLOOKUP(B542,'Input - Center points'!$A$2:$F$996,6,0)-VLOOKUP(C542,'Input - Center points'!$A$2:$F$996,6,0))))*6371,0)),"",ROUND(ACOS(COS(RADIANS(90-VLOOKUP(B542,'Input - Center points'!$A$2:$F$996,5,0)))*COS(RADIANS(90-VLOOKUP(C542,'Input - Center points'!$A$2:$F$996,5,0)))+SIN(RADIANS(90-VLOOKUP(B542,'Input - Center points'!$A$2:$F$996,5,0)))*SIN(RADIANS(90-VLOOKUP(C542,'Input - Center points'!$A$2:$F$996,5,0)))*COS(RADIANS(VLOOKUP(B542,'Input - Center points'!$A$2:$F$996,6,0)-VLOOKUP(C542,'Input - Center points'!$A$2:$F$996,6,0))))*6371,0))</f>
        <v>977</v>
      </c>
      <c r="E542" s="19" t="str">
        <f>if(isna(if(vlookup(A542,'Input - Config'!$A$3:$D$1006,4,0)="Yes","Subsea",if(D542&gt;'Input - Config'!$H$10,"HVDC","HVAC"))),"",if(vlookup(A542,'Input - Config'!$A$3:$D$1006,4,0)="Yes","Subsea",if(D542&gt;'Input - Config'!$H$10,"HVDC","HVAC")))</f>
        <v>Subsea</v>
      </c>
      <c r="F542" s="19">
        <f>iferror((hlookup(E542,'Input - Config'!$H$2:$J$7,2,0)*D542)+(hlookup(E542,'Input - Config'!$H$2:$J$7,3,0)*2),"")</f>
        <v>585821.7</v>
      </c>
      <c r="G542" s="19">
        <f>if(isna(hlookup(E542,'Input - Config'!$H$2:$J$7,6,0)*'Input - Config'!$H$9%*F542+F542),"",hlookup(E542,'Input - Config'!$H$2:$J$7,6,0)*'Input - Config'!$H$9%*F542+F542)</f>
        <v>1405972.08</v>
      </c>
      <c r="H542" s="19">
        <f>if(isna(ROUND((hlookup(E542,'Input - Config'!$H$2:$J$7,4,0)/10000*D542)+(hlookup(E542,'Input - Config'!$H$2:$J$7,5,0)/100),3)),"",ROUND((hlookup(E542,'Input - Config'!$H$2:$J$7,4,0)/10000*D542)+(hlookup(E542,'Input - Config'!$H$2:$J$7,5,0)/100),3))</f>
        <v>0.047</v>
      </c>
    </row>
    <row r="543">
      <c r="A543" s="53" t="str">
        <f>'Input - Config'!A544</f>
        <v>TRNMYSPESGPXX</v>
      </c>
      <c r="B543" s="19" t="str">
        <f>if(isna(vlookup(A543,'Input - Config'!$A$3:$C$1006,2,0)),"",vlookup(A543,'Input - Config'!$A$3:$C$1006,2,0))</f>
        <v>MYSPE</v>
      </c>
      <c r="C543" s="19" t="str">
        <f>if(isna(vlookup(A543,'Input - Config'!$A$3:$C$1006,3,0)),"",vlookup(A543,'Input - Config'!$A$3:$C$1006,3,0))</f>
        <v>SGP</v>
      </c>
      <c r="D543" s="42">
        <f>if(isna(ROUND(ACOS(COS(RADIANS(90-VLOOKUP(B543,'Input - Center points'!$A$2:$F$996,5,0)))*COS(RADIANS(90-VLOOKUP(C543,'Input - Center points'!$A$2:$F$996,5,0)))+SIN(RADIANS(90-VLOOKUP(B543,'Input - Center points'!$A$2:$F$996,5,0)))*SIN(RADIANS(90-VLOOKUP(C543,'Input - Center points'!$A$2:$F$996,5,0)))*COS(RADIANS(VLOOKUP(B543,'Input - Center points'!$A$2:$F$996,6,0)-VLOOKUP(C543,'Input - Center points'!$A$2:$F$996,6,0))))*6371,0)),"",ROUND(ACOS(COS(RADIANS(90-VLOOKUP(B543,'Input - Center points'!$A$2:$F$996,5,0)))*COS(RADIANS(90-VLOOKUP(C543,'Input - Center points'!$A$2:$F$996,5,0)))+SIN(RADIANS(90-VLOOKUP(B543,'Input - Center points'!$A$2:$F$996,5,0)))*SIN(RADIANS(90-VLOOKUP(C543,'Input - Center points'!$A$2:$F$996,5,0)))*COS(RADIANS(VLOOKUP(B543,'Input - Center points'!$A$2:$F$996,6,0)-VLOOKUP(C543,'Input - Center points'!$A$2:$F$996,6,0))))*6371,0))</f>
        <v>311</v>
      </c>
      <c r="E543" s="19" t="str">
        <f>if(isna(if(vlookup(A543,'Input - Config'!$A$3:$D$1006,4,0)="Yes","Subsea",if(D543&gt;'Input - Config'!$H$10,"HVDC","HVAC"))),"",if(vlookup(A543,'Input - Config'!$A$3:$D$1006,4,0)="Yes","Subsea",if(D543&gt;'Input - Config'!$H$10,"HVDC","HVAC")))</f>
        <v>HVAC</v>
      </c>
      <c r="F543" s="19">
        <f>iferror((hlookup(E543,'Input - Config'!$H$2:$J$7,2,0)*D543)+(hlookup(E543,'Input - Config'!$H$2:$J$7,3,0)*2),"")</f>
        <v>337793</v>
      </c>
      <c r="G543" s="19">
        <f>if(isna(hlookup(E543,'Input - Config'!$H$2:$J$7,6,0)*'Input - Config'!$H$9%*F543+F543),"",hlookup(E543,'Input - Config'!$H$2:$J$7,6,0)*'Input - Config'!$H$9%*F543+F543)</f>
        <v>810703.2</v>
      </c>
      <c r="H543" s="19">
        <f>if(isna(ROUND((hlookup(E543,'Input - Config'!$H$2:$J$7,4,0)/10000*D543)+(hlookup(E543,'Input - Config'!$H$2:$J$7,5,0)/100),3)),"",ROUND((hlookup(E543,'Input - Config'!$H$2:$J$7,4,0)/10000*D543)+(hlookup(E543,'Input - Config'!$H$2:$J$7,5,0)/100),3))</f>
        <v>0.021</v>
      </c>
    </row>
    <row r="544">
      <c r="A544" s="53" t="str">
        <f>'Input - Config'!A545</f>
        <v>TRNMYSPETHASO</v>
      </c>
      <c r="B544" s="19" t="str">
        <f>if(isna(vlookup(A544,'Input - Config'!$A$3:$C$1006,2,0)),"",vlookup(A544,'Input - Config'!$A$3:$C$1006,2,0))</f>
        <v>MYSPE</v>
      </c>
      <c r="C544" s="19" t="str">
        <f>if(isna(vlookup(A544,'Input - Config'!$A$3:$C$1006,3,0)),"",vlookup(A544,'Input - Config'!$A$3:$C$1006,3,0))</f>
        <v>THASO</v>
      </c>
      <c r="D544" s="42">
        <f>if(isna(ROUND(ACOS(COS(RADIANS(90-VLOOKUP(B544,'Input - Center points'!$A$2:$F$996,5,0)))*COS(RADIANS(90-VLOOKUP(C544,'Input - Center points'!$A$2:$F$996,5,0)))+SIN(RADIANS(90-VLOOKUP(B544,'Input - Center points'!$A$2:$F$996,5,0)))*SIN(RADIANS(90-VLOOKUP(C544,'Input - Center points'!$A$2:$F$996,5,0)))*COS(RADIANS(VLOOKUP(B544,'Input - Center points'!$A$2:$F$996,6,0)-VLOOKUP(C544,'Input - Center points'!$A$2:$F$996,6,0))))*6371,0)),"",ROUND(ACOS(COS(RADIANS(90-VLOOKUP(B544,'Input - Center points'!$A$2:$F$996,5,0)))*COS(RADIANS(90-VLOOKUP(C544,'Input - Center points'!$A$2:$F$996,5,0)))+SIN(RADIANS(90-VLOOKUP(B544,'Input - Center points'!$A$2:$F$996,5,0)))*SIN(RADIANS(90-VLOOKUP(C544,'Input - Center points'!$A$2:$F$996,5,0)))*COS(RADIANS(VLOOKUP(B544,'Input - Center points'!$A$2:$F$996,6,0)-VLOOKUP(C544,'Input - Center points'!$A$2:$F$996,6,0))))*6371,0))</f>
        <v>451</v>
      </c>
      <c r="E544" s="19" t="str">
        <f>if(isna(if(vlookup(A544,'Input - Config'!$A$3:$D$1006,4,0)="Yes","Subsea",if(D544&gt;'Input - Config'!$H$10,"HVDC","HVAC"))),"",if(vlookup(A544,'Input - Config'!$A$3:$D$1006,4,0)="Yes","Subsea",if(D544&gt;'Input - Config'!$H$10,"HVDC","HVAC")))</f>
        <v>HVDC</v>
      </c>
      <c r="F544" s="19">
        <f>iferror((hlookup(E544,'Input - Config'!$H$2:$J$7,2,0)*D544)+(hlookup(E544,'Input - Config'!$H$2:$J$7,3,0)*2),"")</f>
        <v>404756.8</v>
      </c>
      <c r="G544" s="19">
        <f>if(isna(hlookup(E544,'Input - Config'!$H$2:$J$7,6,0)*'Input - Config'!$H$9%*F544+F544),"",hlookup(E544,'Input - Config'!$H$2:$J$7,6,0)*'Input - Config'!$H$9%*F544+F544)</f>
        <v>971416.32</v>
      </c>
      <c r="H544" s="19">
        <f>if(isna(ROUND((hlookup(E544,'Input - Config'!$H$2:$J$7,4,0)/10000*D544)+(hlookup(E544,'Input - Config'!$H$2:$J$7,5,0)/100),3)),"",ROUND((hlookup(E544,'Input - Config'!$H$2:$J$7,4,0)/10000*D544)+(hlookup(E544,'Input - Config'!$H$2:$J$7,5,0)/100),3))</f>
        <v>0.029</v>
      </c>
    </row>
    <row r="545">
      <c r="A545" s="53" t="str">
        <f>'Input - Config'!A546</f>
        <v>TRNMYSSHMYSSK</v>
      </c>
      <c r="B545" s="19" t="str">
        <f>if(isna(vlookup(A545,'Input - Config'!$A$3:$C$1006,2,0)),"",vlookup(A545,'Input - Config'!$A$3:$C$1006,2,0))</f>
        <v>MYSSH</v>
      </c>
      <c r="C545" s="19" t="str">
        <f>if(isna(vlookup(A545,'Input - Config'!$A$3:$C$1006,3,0)),"",vlookup(A545,'Input - Config'!$A$3:$C$1006,3,0))</f>
        <v>MYSSK</v>
      </c>
      <c r="D545" s="42">
        <f>if(isna(ROUND(ACOS(COS(RADIANS(90-VLOOKUP(B545,'Input - Center points'!$A$2:$F$996,5,0)))*COS(RADIANS(90-VLOOKUP(C545,'Input - Center points'!$A$2:$F$996,5,0)))+SIN(RADIANS(90-VLOOKUP(B545,'Input - Center points'!$A$2:$F$996,5,0)))*SIN(RADIANS(90-VLOOKUP(C545,'Input - Center points'!$A$2:$F$996,5,0)))*COS(RADIANS(VLOOKUP(B545,'Input - Center points'!$A$2:$F$996,6,0)-VLOOKUP(C545,'Input - Center points'!$A$2:$F$996,6,0))))*6371,0)),"",ROUND(ACOS(COS(RADIANS(90-VLOOKUP(B545,'Input - Center points'!$A$2:$F$996,5,0)))*COS(RADIANS(90-VLOOKUP(C545,'Input - Center points'!$A$2:$F$996,5,0)))+SIN(RADIANS(90-VLOOKUP(B545,'Input - Center points'!$A$2:$F$996,5,0)))*SIN(RADIANS(90-VLOOKUP(C545,'Input - Center points'!$A$2:$F$996,5,0)))*COS(RADIANS(VLOOKUP(B545,'Input - Center points'!$A$2:$F$996,6,0)-VLOOKUP(C545,'Input - Center points'!$A$2:$F$996,6,0))))*6371,0))</f>
        <v>803</v>
      </c>
      <c r="E545" s="19" t="str">
        <f>if(isna(if(vlookup(A545,'Input - Config'!$A$3:$D$1006,4,0)="Yes","Subsea",if(D545&gt;'Input - Config'!$H$10,"HVDC","HVAC"))),"",if(vlookup(A545,'Input - Config'!$A$3:$D$1006,4,0)="Yes","Subsea",if(D545&gt;'Input - Config'!$H$10,"HVDC","HVAC")))</f>
        <v>HVDC</v>
      </c>
      <c r="F545" s="19">
        <f>iferror((hlookup(E545,'Input - Config'!$H$2:$J$7,2,0)*D545)+(hlookup(E545,'Input - Config'!$H$2:$J$7,3,0)*2),"")</f>
        <v>488462.4</v>
      </c>
      <c r="G545" s="19">
        <f>if(isna(hlookup(E545,'Input - Config'!$H$2:$J$7,6,0)*'Input - Config'!$H$9%*F545+F545),"",hlookup(E545,'Input - Config'!$H$2:$J$7,6,0)*'Input - Config'!$H$9%*F545+F545)</f>
        <v>1172309.76</v>
      </c>
      <c r="H545" s="19">
        <f>if(isna(ROUND((hlookup(E545,'Input - Config'!$H$2:$J$7,4,0)/10000*D545)+(hlookup(E545,'Input - Config'!$H$2:$J$7,5,0)/100),3)),"",ROUND((hlookup(E545,'Input - Config'!$H$2:$J$7,4,0)/10000*D545)+(hlookup(E545,'Input - Config'!$H$2:$J$7,5,0)/100),3))</f>
        <v>0.041</v>
      </c>
    </row>
    <row r="546">
      <c r="A546" s="53" t="str">
        <f>'Input - Config'!A547</f>
        <v>TRNMYSSHPHLLU</v>
      </c>
      <c r="B546" s="19" t="str">
        <f>if(isna(vlookup(A546,'Input - Config'!$A$3:$C$1006,2,0)),"",vlookup(A546,'Input - Config'!$A$3:$C$1006,2,0))</f>
        <v>MYSSH</v>
      </c>
      <c r="C546" s="19" t="str">
        <f>if(isna(vlookup(A546,'Input - Config'!$A$3:$C$1006,3,0)),"",vlookup(A546,'Input - Config'!$A$3:$C$1006,3,0))</f>
        <v>PHLLU</v>
      </c>
      <c r="D546" s="42">
        <f>if(isna(ROUND(ACOS(COS(RADIANS(90-VLOOKUP(B546,'Input - Center points'!$A$2:$F$996,5,0)))*COS(RADIANS(90-VLOOKUP(C546,'Input - Center points'!$A$2:$F$996,5,0)))+SIN(RADIANS(90-VLOOKUP(B546,'Input - Center points'!$A$2:$F$996,5,0)))*SIN(RADIANS(90-VLOOKUP(C546,'Input - Center points'!$A$2:$F$996,5,0)))*COS(RADIANS(VLOOKUP(B546,'Input - Center points'!$A$2:$F$996,6,0)-VLOOKUP(C546,'Input - Center points'!$A$2:$F$996,6,0))))*6371,0)),"",ROUND(ACOS(COS(RADIANS(90-VLOOKUP(B546,'Input - Center points'!$A$2:$F$996,5,0)))*COS(RADIANS(90-VLOOKUP(C546,'Input - Center points'!$A$2:$F$996,5,0)))+SIN(RADIANS(90-VLOOKUP(B546,'Input - Center points'!$A$2:$F$996,5,0)))*SIN(RADIANS(90-VLOOKUP(C546,'Input - Center points'!$A$2:$F$996,5,0)))*COS(RADIANS(VLOOKUP(B546,'Input - Center points'!$A$2:$F$996,6,0)-VLOOKUP(C546,'Input - Center points'!$A$2:$F$996,6,0))))*6371,0))</f>
        <v>1098</v>
      </c>
      <c r="E546" s="19" t="str">
        <f>if(isna(if(vlookup(A546,'Input - Config'!$A$3:$D$1006,4,0)="Yes","Subsea",if(D546&gt;'Input - Config'!$H$10,"HVDC","HVAC"))),"",if(vlookup(A546,'Input - Config'!$A$3:$D$1006,4,0)="Yes","Subsea",if(D546&gt;'Input - Config'!$H$10,"HVDC","HVAC")))</f>
        <v>Subsea</v>
      </c>
      <c r="F546" s="19">
        <f>iferror((hlookup(E546,'Input - Config'!$H$2:$J$7,2,0)*D546)+(hlookup(E546,'Input - Config'!$H$2:$J$7,3,0)*2),"")</f>
        <v>621528.8</v>
      </c>
      <c r="G546" s="19">
        <f>if(isna(hlookup(E546,'Input - Config'!$H$2:$J$7,6,0)*'Input - Config'!$H$9%*F546+F546),"",hlookup(E546,'Input - Config'!$H$2:$J$7,6,0)*'Input - Config'!$H$9%*F546+F546)</f>
        <v>1491669.12</v>
      </c>
      <c r="H546" s="19">
        <f>if(isna(ROUND((hlookup(E546,'Input - Config'!$H$2:$J$7,4,0)/10000*D546)+(hlookup(E546,'Input - Config'!$H$2:$J$7,5,0)/100),3)),"",ROUND((hlookup(E546,'Input - Config'!$H$2:$J$7,4,0)/10000*D546)+(hlookup(E546,'Input - Config'!$H$2:$J$7,5,0)/100),3))</f>
        <v>0.051</v>
      </c>
    </row>
    <row r="547">
      <c r="A547" s="53" t="str">
        <f>'Input - Config'!A548</f>
        <v>TRNNAMXXZAFXX</v>
      </c>
      <c r="B547" s="19" t="str">
        <f>if(isna(vlookup(A547,'Input - Config'!$A$3:$C$1006,2,0)),"",vlookup(A547,'Input - Config'!$A$3:$C$1006,2,0))</f>
        <v>NAM</v>
      </c>
      <c r="C547" s="19" t="str">
        <f>if(isna(vlookup(A547,'Input - Config'!$A$3:$C$1006,3,0)),"",vlookup(A547,'Input - Config'!$A$3:$C$1006,3,0))</f>
        <v>ZAF</v>
      </c>
      <c r="D547" s="42">
        <f>if(isna(ROUND(ACOS(COS(RADIANS(90-VLOOKUP(B547,'Input - Center points'!$A$2:$F$996,5,0)))*COS(RADIANS(90-VLOOKUP(C547,'Input - Center points'!$A$2:$F$996,5,0)))+SIN(RADIANS(90-VLOOKUP(B547,'Input - Center points'!$A$2:$F$996,5,0)))*SIN(RADIANS(90-VLOOKUP(C547,'Input - Center points'!$A$2:$F$996,5,0)))*COS(RADIANS(VLOOKUP(B547,'Input - Center points'!$A$2:$F$996,6,0)-VLOOKUP(C547,'Input - Center points'!$A$2:$F$996,6,0))))*6371,0)),"",ROUND(ACOS(COS(RADIANS(90-VLOOKUP(B547,'Input - Center points'!$A$2:$F$996,5,0)))*COS(RADIANS(90-VLOOKUP(C547,'Input - Center points'!$A$2:$F$996,5,0)))+SIN(RADIANS(90-VLOOKUP(B547,'Input - Center points'!$A$2:$F$996,5,0)))*SIN(RADIANS(90-VLOOKUP(C547,'Input - Center points'!$A$2:$F$996,5,0)))*COS(RADIANS(VLOOKUP(B547,'Input - Center points'!$A$2:$F$996,6,0)-VLOOKUP(C547,'Input - Center points'!$A$2:$F$996,6,0))))*6371,0))</f>
        <v>1181</v>
      </c>
      <c r="E547" s="19" t="str">
        <f>if(isna(if(vlookup(A547,'Input - Config'!$A$3:$D$1006,4,0)="Yes","Subsea",if(D547&gt;'Input - Config'!$H$10,"HVDC","HVAC"))),"",if(vlookup(A547,'Input - Config'!$A$3:$D$1006,4,0)="Yes","Subsea",if(D547&gt;'Input - Config'!$H$10,"HVDC","HVAC")))</f>
        <v>HVDC</v>
      </c>
      <c r="F547" s="19">
        <f>iferror((hlookup(E547,'Input - Config'!$H$2:$J$7,2,0)*D547)+(hlookup(E547,'Input - Config'!$H$2:$J$7,3,0)*2),"")</f>
        <v>578350.8</v>
      </c>
      <c r="G547" s="19">
        <f>if(isna(hlookup(E547,'Input - Config'!$H$2:$J$7,6,0)*'Input - Config'!$H$9%*F547+F547),"",hlookup(E547,'Input - Config'!$H$2:$J$7,6,0)*'Input - Config'!$H$9%*F547+F547)</f>
        <v>1388041.92</v>
      </c>
      <c r="H547" s="19">
        <f>if(isna(ROUND((hlookup(E547,'Input - Config'!$H$2:$J$7,4,0)/10000*D547)+(hlookup(E547,'Input - Config'!$H$2:$J$7,5,0)/100),3)),"",ROUND((hlookup(E547,'Input - Config'!$H$2:$J$7,4,0)/10000*D547)+(hlookup(E547,'Input - Config'!$H$2:$J$7,5,0)/100),3))</f>
        <v>0.054</v>
      </c>
    </row>
    <row r="548">
      <c r="A548" s="53" t="str">
        <f>'Input - Config'!A549</f>
        <v>TRNNAMXXZMBXX</v>
      </c>
      <c r="B548" s="19" t="str">
        <f>if(isna(vlookup(A548,'Input - Config'!$A$3:$C$1006,2,0)),"",vlookup(A548,'Input - Config'!$A$3:$C$1006,2,0))</f>
        <v>NAM</v>
      </c>
      <c r="C548" s="19" t="str">
        <f>if(isna(vlookup(A548,'Input - Config'!$A$3:$C$1006,3,0)),"",vlookup(A548,'Input - Config'!$A$3:$C$1006,3,0))</f>
        <v>ZMB</v>
      </c>
      <c r="D548" s="42">
        <f>if(isna(ROUND(ACOS(COS(RADIANS(90-VLOOKUP(B548,'Input - Center points'!$A$2:$F$996,5,0)))*COS(RADIANS(90-VLOOKUP(C548,'Input - Center points'!$A$2:$F$996,5,0)))+SIN(RADIANS(90-VLOOKUP(B548,'Input - Center points'!$A$2:$F$996,5,0)))*SIN(RADIANS(90-VLOOKUP(C548,'Input - Center points'!$A$2:$F$996,5,0)))*COS(RADIANS(VLOOKUP(B548,'Input - Center points'!$A$2:$F$996,6,0)-VLOOKUP(C548,'Input - Center points'!$A$2:$F$996,6,0))))*6371,0)),"",ROUND(ACOS(COS(RADIANS(90-VLOOKUP(B548,'Input - Center points'!$A$2:$F$996,5,0)))*COS(RADIANS(90-VLOOKUP(C548,'Input - Center points'!$A$2:$F$996,5,0)))+SIN(RADIANS(90-VLOOKUP(B548,'Input - Center points'!$A$2:$F$996,5,0)))*SIN(RADIANS(90-VLOOKUP(C548,'Input - Center points'!$A$2:$F$996,5,0)))*COS(RADIANS(VLOOKUP(B548,'Input - Center points'!$A$2:$F$996,6,0)-VLOOKUP(C548,'Input - Center points'!$A$2:$F$996,6,0))))*6371,0))</f>
        <v>1420</v>
      </c>
      <c r="E548" s="19" t="str">
        <f>if(isna(if(vlookup(A548,'Input - Config'!$A$3:$D$1006,4,0)="Yes","Subsea",if(D548&gt;'Input - Config'!$H$10,"HVDC","HVAC"))),"",if(vlookup(A548,'Input - Config'!$A$3:$D$1006,4,0)="Yes","Subsea",if(D548&gt;'Input - Config'!$H$10,"HVDC","HVAC")))</f>
        <v>HVDC</v>
      </c>
      <c r="F548" s="19">
        <f>iferror((hlookup(E548,'Input - Config'!$H$2:$J$7,2,0)*D548)+(hlookup(E548,'Input - Config'!$H$2:$J$7,3,0)*2),"")</f>
        <v>635185</v>
      </c>
      <c r="G548" s="19">
        <f>if(isna(hlookup(E548,'Input - Config'!$H$2:$J$7,6,0)*'Input - Config'!$H$9%*F548+F548),"",hlookup(E548,'Input - Config'!$H$2:$J$7,6,0)*'Input - Config'!$H$9%*F548+F548)</f>
        <v>1524444</v>
      </c>
      <c r="H548" s="19">
        <f>if(isna(ROUND((hlookup(E548,'Input - Config'!$H$2:$J$7,4,0)/10000*D548)+(hlookup(E548,'Input - Config'!$H$2:$J$7,5,0)/100),3)),"",ROUND((hlookup(E548,'Input - Config'!$H$2:$J$7,4,0)/10000*D548)+(hlookup(E548,'Input - Config'!$H$2:$J$7,5,0)/100),3))</f>
        <v>0.063</v>
      </c>
    </row>
    <row r="549">
      <c r="A549" s="53" t="str">
        <f>'Input - Config'!A550</f>
        <v>TRNNERXXNGAXX</v>
      </c>
      <c r="B549" s="19" t="str">
        <f>if(isna(vlookup(A549,'Input - Config'!$A$3:$C$1006,2,0)),"",vlookup(A549,'Input - Config'!$A$3:$C$1006,2,0))</f>
        <v>NER</v>
      </c>
      <c r="C549" s="19" t="str">
        <f>if(isna(vlookup(A549,'Input - Config'!$A$3:$C$1006,3,0)),"",vlookup(A549,'Input - Config'!$A$3:$C$1006,3,0))</f>
        <v>NGA</v>
      </c>
      <c r="D549" s="42">
        <f>if(isna(ROUND(ACOS(COS(RADIANS(90-VLOOKUP(B549,'Input - Center points'!$A$2:$F$996,5,0)))*COS(RADIANS(90-VLOOKUP(C549,'Input - Center points'!$A$2:$F$996,5,0)))+SIN(RADIANS(90-VLOOKUP(B549,'Input - Center points'!$A$2:$F$996,5,0)))*SIN(RADIANS(90-VLOOKUP(C549,'Input - Center points'!$A$2:$F$996,5,0)))*COS(RADIANS(VLOOKUP(B549,'Input - Center points'!$A$2:$F$996,6,0)-VLOOKUP(C549,'Input - Center points'!$A$2:$F$996,6,0))))*6371,0)),"",ROUND(ACOS(COS(RADIANS(90-VLOOKUP(B549,'Input - Center points'!$A$2:$F$996,5,0)))*COS(RADIANS(90-VLOOKUP(C549,'Input - Center points'!$A$2:$F$996,5,0)))+SIN(RADIANS(90-VLOOKUP(B549,'Input - Center points'!$A$2:$F$996,5,0)))*SIN(RADIANS(90-VLOOKUP(C549,'Input - Center points'!$A$2:$F$996,5,0)))*COS(RADIANS(VLOOKUP(B549,'Input - Center points'!$A$2:$F$996,6,0)-VLOOKUP(C549,'Input - Center points'!$A$2:$F$996,6,0))))*6371,0))</f>
        <v>797</v>
      </c>
      <c r="E549" s="19" t="str">
        <f>if(isna(if(vlookup(A549,'Input - Config'!$A$3:$D$1006,4,0)="Yes","Subsea",if(D549&gt;'Input - Config'!$H$10,"HVDC","HVAC"))),"",if(vlookup(A549,'Input - Config'!$A$3:$D$1006,4,0)="Yes","Subsea",if(D549&gt;'Input - Config'!$H$10,"HVDC","HVAC")))</f>
        <v>HVDC</v>
      </c>
      <c r="F549" s="19">
        <f>iferror((hlookup(E549,'Input - Config'!$H$2:$J$7,2,0)*D549)+(hlookup(E549,'Input - Config'!$H$2:$J$7,3,0)*2),"")</f>
        <v>487035.6</v>
      </c>
      <c r="G549" s="19">
        <f>if(isna(hlookup(E549,'Input - Config'!$H$2:$J$7,6,0)*'Input - Config'!$H$9%*F549+F549),"",hlookup(E549,'Input - Config'!$H$2:$J$7,6,0)*'Input - Config'!$H$9%*F549+F549)</f>
        <v>1168885.44</v>
      </c>
      <c r="H549" s="19">
        <f>if(isna(ROUND((hlookup(E549,'Input - Config'!$H$2:$J$7,4,0)/10000*D549)+(hlookup(E549,'Input - Config'!$H$2:$J$7,5,0)/100),3)),"",ROUND((hlookup(E549,'Input - Config'!$H$2:$J$7,4,0)/10000*D549)+(hlookup(E549,'Input - Config'!$H$2:$J$7,5,0)/100),3))</f>
        <v>0.041</v>
      </c>
    </row>
    <row r="550">
      <c r="A550" s="53" t="str">
        <f>'Input - Config'!A551</f>
        <v>TRNNERXXTCDXX</v>
      </c>
      <c r="B550" s="19" t="str">
        <f>if(isna(vlookup(A550,'Input - Config'!$A$3:$C$1006,2,0)),"",vlookup(A550,'Input - Config'!$A$3:$C$1006,2,0))</f>
        <v>NER</v>
      </c>
      <c r="C550" s="19" t="str">
        <f>if(isna(vlookup(A550,'Input - Config'!$A$3:$C$1006,3,0)),"",vlookup(A550,'Input - Config'!$A$3:$C$1006,3,0))</f>
        <v>TCD</v>
      </c>
      <c r="D550" s="42">
        <f>if(isna(ROUND(ACOS(COS(RADIANS(90-VLOOKUP(B550,'Input - Center points'!$A$2:$F$996,5,0)))*COS(RADIANS(90-VLOOKUP(C550,'Input - Center points'!$A$2:$F$996,5,0)))+SIN(RADIANS(90-VLOOKUP(B550,'Input - Center points'!$A$2:$F$996,5,0)))*SIN(RADIANS(90-VLOOKUP(C550,'Input - Center points'!$A$2:$F$996,5,0)))*COS(RADIANS(VLOOKUP(B550,'Input - Center points'!$A$2:$F$996,6,0)-VLOOKUP(C550,'Input - Center points'!$A$2:$F$996,6,0))))*6371,0)),"",ROUND(ACOS(COS(RADIANS(90-VLOOKUP(B550,'Input - Center points'!$A$2:$F$996,5,0)))*COS(RADIANS(90-VLOOKUP(C550,'Input - Center points'!$A$2:$F$996,5,0)))+SIN(RADIANS(90-VLOOKUP(B550,'Input - Center points'!$A$2:$F$996,5,0)))*SIN(RADIANS(90-VLOOKUP(C550,'Input - Center points'!$A$2:$F$996,5,0)))*COS(RADIANS(VLOOKUP(B550,'Input - Center points'!$A$2:$F$996,6,0)-VLOOKUP(C550,'Input - Center points'!$A$2:$F$996,6,0))))*6371,0))</f>
        <v>1411</v>
      </c>
      <c r="E550" s="19" t="str">
        <f>if(isna(if(vlookup(A550,'Input - Config'!$A$3:$D$1006,4,0)="Yes","Subsea",if(D550&gt;'Input - Config'!$H$10,"HVDC","HVAC"))),"",if(vlookup(A550,'Input - Config'!$A$3:$D$1006,4,0)="Yes","Subsea",if(D550&gt;'Input - Config'!$H$10,"HVDC","HVAC")))</f>
        <v>HVDC</v>
      </c>
      <c r="F550" s="19">
        <f>iferror((hlookup(E550,'Input - Config'!$H$2:$J$7,2,0)*D550)+(hlookup(E550,'Input - Config'!$H$2:$J$7,3,0)*2),"")</f>
        <v>633044.8</v>
      </c>
      <c r="G550" s="19">
        <f>if(isna(hlookup(E550,'Input - Config'!$H$2:$J$7,6,0)*'Input - Config'!$H$9%*F550+F550),"",hlookup(E550,'Input - Config'!$H$2:$J$7,6,0)*'Input - Config'!$H$9%*F550+F550)</f>
        <v>1519307.52</v>
      </c>
      <c r="H550" s="19">
        <f>if(isna(ROUND((hlookup(E550,'Input - Config'!$H$2:$J$7,4,0)/10000*D550)+(hlookup(E550,'Input - Config'!$H$2:$J$7,5,0)/100),3)),"",ROUND((hlookup(E550,'Input - Config'!$H$2:$J$7,4,0)/10000*D550)+(hlookup(E550,'Input - Config'!$H$2:$J$7,5,0)/100),3))</f>
        <v>0.062</v>
      </c>
    </row>
    <row r="551">
      <c r="A551" s="53" t="str">
        <f>'Input - Config'!A552</f>
        <v>TRNNGAXXTCDXX</v>
      </c>
      <c r="B551" s="19" t="str">
        <f>if(isna(vlookup(A551,'Input - Config'!$A$3:$C$1006,2,0)),"",vlookup(A551,'Input - Config'!$A$3:$C$1006,2,0))</f>
        <v>NGA</v>
      </c>
      <c r="C551" s="19" t="str">
        <f>if(isna(vlookup(A551,'Input - Config'!$A$3:$C$1006,3,0)),"",vlookup(A551,'Input - Config'!$A$3:$C$1006,3,0))</f>
        <v>TCD</v>
      </c>
      <c r="D551" s="42">
        <f>if(isna(ROUND(ACOS(COS(RADIANS(90-VLOOKUP(B551,'Input - Center points'!$A$2:$F$996,5,0)))*COS(RADIANS(90-VLOOKUP(C551,'Input - Center points'!$A$2:$F$996,5,0)))+SIN(RADIANS(90-VLOOKUP(B551,'Input - Center points'!$A$2:$F$996,5,0)))*SIN(RADIANS(90-VLOOKUP(C551,'Input - Center points'!$A$2:$F$996,5,0)))*COS(RADIANS(VLOOKUP(B551,'Input - Center points'!$A$2:$F$996,6,0)-VLOOKUP(C551,'Input - Center points'!$A$2:$F$996,6,0))))*6371,0)),"",ROUND(ACOS(COS(RADIANS(90-VLOOKUP(B551,'Input - Center points'!$A$2:$F$996,5,0)))*COS(RADIANS(90-VLOOKUP(C551,'Input - Center points'!$A$2:$F$996,5,0)))+SIN(RADIANS(90-VLOOKUP(B551,'Input - Center points'!$A$2:$F$996,5,0)))*SIN(RADIANS(90-VLOOKUP(C551,'Input - Center points'!$A$2:$F$996,5,0)))*COS(RADIANS(VLOOKUP(B551,'Input - Center points'!$A$2:$F$996,6,0)-VLOOKUP(C551,'Input - Center points'!$A$2:$F$996,6,0))))*6371,0))</f>
        <v>1426</v>
      </c>
      <c r="E551" s="19" t="str">
        <f>if(isna(if(vlookup(A551,'Input - Config'!$A$3:$D$1006,4,0)="Yes","Subsea",if(D551&gt;'Input - Config'!$H$10,"HVDC","HVAC"))),"",if(vlookup(A551,'Input - Config'!$A$3:$D$1006,4,0)="Yes","Subsea",if(D551&gt;'Input - Config'!$H$10,"HVDC","HVAC")))</f>
        <v>HVDC</v>
      </c>
      <c r="F551" s="19">
        <f>iferror((hlookup(E551,'Input - Config'!$H$2:$J$7,2,0)*D551)+(hlookup(E551,'Input - Config'!$H$2:$J$7,3,0)*2),"")</f>
        <v>636611.8</v>
      </c>
      <c r="G551" s="19">
        <f>if(isna(hlookup(E551,'Input - Config'!$H$2:$J$7,6,0)*'Input - Config'!$H$9%*F551+F551),"",hlookup(E551,'Input - Config'!$H$2:$J$7,6,0)*'Input - Config'!$H$9%*F551+F551)</f>
        <v>1527868.32</v>
      </c>
      <c r="H551" s="19">
        <f>if(isna(ROUND((hlookup(E551,'Input - Config'!$H$2:$J$7,4,0)/10000*D551)+(hlookup(E551,'Input - Config'!$H$2:$J$7,5,0)/100),3)),"",ROUND((hlookup(E551,'Input - Config'!$H$2:$J$7,4,0)/10000*D551)+(hlookup(E551,'Input - Config'!$H$2:$J$7,5,0)/100),3))</f>
        <v>0.063</v>
      </c>
    </row>
    <row r="552">
      <c r="A552" s="53" t="str">
        <f>'Input - Config'!A553</f>
        <v>TRNNGAXXTGOXX</v>
      </c>
      <c r="B552" s="19" t="str">
        <f>if(isna(vlookup(A552,'Input - Config'!$A$3:$C$1006,2,0)),"",vlookup(A552,'Input - Config'!$A$3:$C$1006,2,0))</f>
        <v>NGA</v>
      </c>
      <c r="C552" s="19" t="str">
        <f>if(isna(vlookup(A552,'Input - Config'!$A$3:$C$1006,3,0)),"",vlookup(A552,'Input - Config'!$A$3:$C$1006,3,0))</f>
        <v>TGO</v>
      </c>
      <c r="D552" s="42">
        <f>if(isna(ROUND(ACOS(COS(RADIANS(90-VLOOKUP(B552,'Input - Center points'!$A$2:$F$996,5,0)))*COS(RADIANS(90-VLOOKUP(C552,'Input - Center points'!$A$2:$F$996,5,0)))+SIN(RADIANS(90-VLOOKUP(B552,'Input - Center points'!$A$2:$F$996,5,0)))*SIN(RADIANS(90-VLOOKUP(C552,'Input - Center points'!$A$2:$F$996,5,0)))*COS(RADIANS(VLOOKUP(B552,'Input - Center points'!$A$2:$F$996,6,0)-VLOOKUP(C552,'Input - Center points'!$A$2:$F$996,6,0))))*6371,0)),"",ROUND(ACOS(COS(RADIANS(90-VLOOKUP(B552,'Input - Center points'!$A$2:$F$996,5,0)))*COS(RADIANS(90-VLOOKUP(C552,'Input - Center points'!$A$2:$F$996,5,0)))+SIN(RADIANS(90-VLOOKUP(B552,'Input - Center points'!$A$2:$F$996,5,0)))*SIN(RADIANS(90-VLOOKUP(C552,'Input - Center points'!$A$2:$F$996,5,0)))*COS(RADIANS(VLOOKUP(B552,'Input - Center points'!$A$2:$F$996,6,0)-VLOOKUP(C552,'Input - Center points'!$A$2:$F$996,6,0))))*6371,0))</f>
        <v>242</v>
      </c>
      <c r="E552" s="19" t="str">
        <f>if(isna(if(vlookup(A552,'Input - Config'!$A$3:$D$1006,4,0)="Yes","Subsea",if(D552&gt;'Input - Config'!$H$10,"HVDC","HVAC"))),"",if(vlookup(A552,'Input - Config'!$A$3:$D$1006,4,0)="Yes","Subsea",if(D552&gt;'Input - Config'!$H$10,"HVDC","HVAC")))</f>
        <v>HVAC</v>
      </c>
      <c r="F552" s="19">
        <f>iferror((hlookup(E552,'Input - Config'!$H$2:$J$7,2,0)*D552)+(hlookup(E552,'Input - Config'!$H$2:$J$7,3,0)*2),"")</f>
        <v>284014.4</v>
      </c>
      <c r="G552" s="19">
        <f>if(isna(hlookup(E552,'Input - Config'!$H$2:$J$7,6,0)*'Input - Config'!$H$9%*F552+F552),"",hlookup(E552,'Input - Config'!$H$2:$J$7,6,0)*'Input - Config'!$H$9%*F552+F552)</f>
        <v>681634.56</v>
      </c>
      <c r="H552" s="19">
        <f>if(isna(ROUND((hlookup(E552,'Input - Config'!$H$2:$J$7,4,0)/10000*D552)+(hlookup(E552,'Input - Config'!$H$2:$J$7,5,0)/100),3)),"",ROUND((hlookup(E552,'Input - Config'!$H$2:$J$7,4,0)/10000*D552)+(hlookup(E552,'Input - Config'!$H$2:$J$7,5,0)/100),3))</f>
        <v>0.016</v>
      </c>
    </row>
    <row r="553">
      <c r="A553" s="53" t="str">
        <f>'Input - Config'!A554</f>
        <v>TRNNLDXXNORXX</v>
      </c>
      <c r="B553" s="19" t="str">
        <f>if(isna(vlookup(A553,'Input - Config'!$A$3:$C$1006,2,0)),"",vlookup(A553,'Input - Config'!$A$3:$C$1006,2,0))</f>
        <v>NLD</v>
      </c>
      <c r="C553" s="19" t="str">
        <f>if(isna(vlookup(A553,'Input - Config'!$A$3:$C$1006,3,0)),"",vlookup(A553,'Input - Config'!$A$3:$C$1006,3,0))</f>
        <v>NOR</v>
      </c>
      <c r="D553" s="42">
        <f>if(isna(ROUND(ACOS(COS(RADIANS(90-VLOOKUP(B553,'Input - Center points'!$A$2:$F$996,5,0)))*COS(RADIANS(90-VLOOKUP(C553,'Input - Center points'!$A$2:$F$996,5,0)))+SIN(RADIANS(90-VLOOKUP(B553,'Input - Center points'!$A$2:$F$996,5,0)))*SIN(RADIANS(90-VLOOKUP(C553,'Input - Center points'!$A$2:$F$996,5,0)))*COS(RADIANS(VLOOKUP(B553,'Input - Center points'!$A$2:$F$996,6,0)-VLOOKUP(C553,'Input - Center points'!$A$2:$F$996,6,0))))*6371,0)),"",ROUND(ACOS(COS(RADIANS(90-VLOOKUP(B553,'Input - Center points'!$A$2:$F$996,5,0)))*COS(RADIANS(90-VLOOKUP(C553,'Input - Center points'!$A$2:$F$996,5,0)))+SIN(RADIANS(90-VLOOKUP(B553,'Input - Center points'!$A$2:$F$996,5,0)))*SIN(RADIANS(90-VLOOKUP(C553,'Input - Center points'!$A$2:$F$996,5,0)))*COS(RADIANS(VLOOKUP(B553,'Input - Center points'!$A$2:$F$996,6,0)-VLOOKUP(C553,'Input - Center points'!$A$2:$F$996,6,0))))*6371,0))</f>
        <v>912</v>
      </c>
      <c r="E553" s="19" t="str">
        <f>if(isna(if(vlookup(A553,'Input - Config'!$A$3:$D$1006,4,0)="Yes","Subsea",if(D553&gt;'Input - Config'!$H$10,"HVDC","HVAC"))),"",if(vlookup(A553,'Input - Config'!$A$3:$D$1006,4,0)="Yes","Subsea",if(D553&gt;'Input - Config'!$H$10,"HVDC","HVAC")))</f>
        <v>Subsea</v>
      </c>
      <c r="F553" s="19">
        <f>iferror((hlookup(E553,'Input - Config'!$H$2:$J$7,2,0)*D553)+(hlookup(E553,'Input - Config'!$H$2:$J$7,3,0)*2),"")</f>
        <v>566640.2</v>
      </c>
      <c r="G553" s="19">
        <f>if(isna(hlookup(E553,'Input - Config'!$H$2:$J$7,6,0)*'Input - Config'!$H$9%*F553+F553),"",hlookup(E553,'Input - Config'!$H$2:$J$7,6,0)*'Input - Config'!$H$9%*F553+F553)</f>
        <v>1359936.48</v>
      </c>
      <c r="H553" s="19">
        <f>if(isna(ROUND((hlookup(E553,'Input - Config'!$H$2:$J$7,4,0)/10000*D553)+(hlookup(E553,'Input - Config'!$H$2:$J$7,5,0)/100),3)),"",ROUND((hlookup(E553,'Input - Config'!$H$2:$J$7,4,0)/10000*D553)+(hlookup(E553,'Input - Config'!$H$2:$J$7,5,0)/100),3))</f>
        <v>0.045</v>
      </c>
    </row>
    <row r="554">
      <c r="A554" s="53" t="str">
        <f>'Input - Config'!A555</f>
        <v>TRNNORXXRUSNW</v>
      </c>
      <c r="B554" s="19" t="str">
        <f>if(isna(vlookup(A554,'Input - Config'!$A$3:$C$1006,2,0)),"",vlookup(A554,'Input - Config'!$A$3:$C$1006,2,0))</f>
        <v>NOR</v>
      </c>
      <c r="C554" s="19" t="str">
        <f>if(isna(vlookup(A554,'Input - Config'!$A$3:$C$1006,3,0)),"",vlookup(A554,'Input - Config'!$A$3:$C$1006,3,0))</f>
        <v>RUSNW</v>
      </c>
      <c r="D554" s="42">
        <f>if(isna(ROUND(ACOS(COS(RADIANS(90-VLOOKUP(B554,'Input - Center points'!$A$2:$F$996,5,0)))*COS(RADIANS(90-VLOOKUP(C554,'Input - Center points'!$A$2:$F$996,5,0)))+SIN(RADIANS(90-VLOOKUP(B554,'Input - Center points'!$A$2:$F$996,5,0)))*SIN(RADIANS(90-VLOOKUP(C554,'Input - Center points'!$A$2:$F$996,5,0)))*COS(RADIANS(VLOOKUP(B554,'Input - Center points'!$A$2:$F$996,6,0)-VLOOKUP(C554,'Input - Center points'!$A$2:$F$996,6,0))))*6371,0)),"",ROUND(ACOS(COS(RADIANS(90-VLOOKUP(B554,'Input - Center points'!$A$2:$F$996,5,0)))*COS(RADIANS(90-VLOOKUP(C554,'Input - Center points'!$A$2:$F$996,5,0)))+SIN(RADIANS(90-VLOOKUP(B554,'Input - Center points'!$A$2:$F$996,5,0)))*SIN(RADIANS(90-VLOOKUP(C554,'Input - Center points'!$A$2:$F$996,5,0)))*COS(RADIANS(VLOOKUP(B554,'Input - Center points'!$A$2:$F$996,6,0)-VLOOKUP(C554,'Input - Center points'!$A$2:$F$996,6,0))))*6371,0))</f>
        <v>1087</v>
      </c>
      <c r="E554" s="19" t="str">
        <f>if(isna(if(vlookup(A554,'Input - Config'!$A$3:$D$1006,4,0)="Yes","Subsea",if(D554&gt;'Input - Config'!$H$10,"HVDC","HVAC"))),"",if(vlookup(A554,'Input - Config'!$A$3:$D$1006,4,0)="Yes","Subsea",if(D554&gt;'Input - Config'!$H$10,"HVDC","HVAC")))</f>
        <v>HVDC</v>
      </c>
      <c r="F554" s="19">
        <f>iferror((hlookup(E554,'Input - Config'!$H$2:$J$7,2,0)*D554)+(hlookup(E554,'Input - Config'!$H$2:$J$7,3,0)*2),"")</f>
        <v>555997.6</v>
      </c>
      <c r="G554" s="19">
        <f>if(isna(hlookup(E554,'Input - Config'!$H$2:$J$7,6,0)*'Input - Config'!$H$9%*F554+F554),"",hlookup(E554,'Input - Config'!$H$2:$J$7,6,0)*'Input - Config'!$H$9%*F554+F554)</f>
        <v>1334394.24</v>
      </c>
      <c r="H554" s="19">
        <f>if(isna(ROUND((hlookup(E554,'Input - Config'!$H$2:$J$7,4,0)/10000*D554)+(hlookup(E554,'Input - Config'!$H$2:$J$7,5,0)/100),3)),"",ROUND((hlookup(E554,'Input - Config'!$H$2:$J$7,4,0)/10000*D554)+(hlookup(E554,'Input - Config'!$H$2:$J$7,5,0)/100),3))</f>
        <v>0.051</v>
      </c>
    </row>
    <row r="555">
      <c r="A555" s="53" t="str">
        <f>'Input - Config'!A556</f>
        <v>TRNNORXXSWEXX</v>
      </c>
      <c r="B555" s="19" t="str">
        <f>if(isna(vlookup(A555,'Input - Config'!$A$3:$C$1006,2,0)),"",vlookup(A555,'Input - Config'!$A$3:$C$1006,2,0))</f>
        <v>NOR</v>
      </c>
      <c r="C555" s="19" t="str">
        <f>if(isna(vlookup(A555,'Input - Config'!$A$3:$C$1006,3,0)),"",vlookup(A555,'Input - Config'!$A$3:$C$1006,3,0))</f>
        <v>SWE</v>
      </c>
      <c r="D555" s="42">
        <f>if(isna(ROUND(ACOS(COS(RADIANS(90-VLOOKUP(B555,'Input - Center points'!$A$2:$F$996,5,0)))*COS(RADIANS(90-VLOOKUP(C555,'Input - Center points'!$A$2:$F$996,5,0)))+SIN(RADIANS(90-VLOOKUP(B555,'Input - Center points'!$A$2:$F$996,5,0)))*SIN(RADIANS(90-VLOOKUP(C555,'Input - Center points'!$A$2:$F$996,5,0)))*COS(RADIANS(VLOOKUP(B555,'Input - Center points'!$A$2:$F$996,6,0)-VLOOKUP(C555,'Input - Center points'!$A$2:$F$996,6,0))))*6371,0)),"",ROUND(ACOS(COS(RADIANS(90-VLOOKUP(B555,'Input - Center points'!$A$2:$F$996,5,0)))*COS(RADIANS(90-VLOOKUP(C555,'Input - Center points'!$A$2:$F$996,5,0)))+SIN(RADIANS(90-VLOOKUP(B555,'Input - Center points'!$A$2:$F$996,5,0)))*SIN(RADIANS(90-VLOOKUP(C555,'Input - Center points'!$A$2:$F$996,5,0)))*COS(RADIANS(VLOOKUP(B555,'Input - Center points'!$A$2:$F$996,6,0)-VLOOKUP(C555,'Input - Center points'!$A$2:$F$996,6,0))))*6371,0))</f>
        <v>417</v>
      </c>
      <c r="E555" s="19" t="str">
        <f>if(isna(if(vlookup(A555,'Input - Config'!$A$3:$D$1006,4,0)="Yes","Subsea",if(D555&gt;'Input - Config'!$H$10,"HVDC","HVAC"))),"",if(vlookup(A555,'Input - Config'!$A$3:$D$1006,4,0)="Yes","Subsea",if(D555&gt;'Input - Config'!$H$10,"HVDC","HVAC")))</f>
        <v>HVDC</v>
      </c>
      <c r="F555" s="19">
        <f>iferror((hlookup(E555,'Input - Config'!$H$2:$J$7,2,0)*D555)+(hlookup(E555,'Input - Config'!$H$2:$J$7,3,0)*2),"")</f>
        <v>396671.6</v>
      </c>
      <c r="G555" s="19">
        <f>if(isna(hlookup(E555,'Input - Config'!$H$2:$J$7,6,0)*'Input - Config'!$H$9%*F555+F555),"",hlookup(E555,'Input - Config'!$H$2:$J$7,6,0)*'Input - Config'!$H$9%*F555+F555)</f>
        <v>952011.84</v>
      </c>
      <c r="H555" s="19">
        <f>if(isna(ROUND((hlookup(E555,'Input - Config'!$H$2:$J$7,4,0)/10000*D555)+(hlookup(E555,'Input - Config'!$H$2:$J$7,5,0)/100),3)),"",ROUND((hlookup(E555,'Input - Config'!$H$2:$J$7,4,0)/10000*D555)+(hlookup(E555,'Input - Config'!$H$2:$J$7,5,0)/100),3))</f>
        <v>0.028</v>
      </c>
    </row>
    <row r="556">
      <c r="A556" s="53" t="str">
        <f>'Input - Config'!A557</f>
        <v>TRNOMNXXPAKXX</v>
      </c>
      <c r="B556" s="19" t="str">
        <f>if(isna(vlookup(A556,'Input - Config'!$A$3:$C$1006,2,0)),"",vlookup(A556,'Input - Config'!$A$3:$C$1006,2,0))</f>
        <v>OMN</v>
      </c>
      <c r="C556" s="19" t="str">
        <f>if(isna(vlookup(A556,'Input - Config'!$A$3:$C$1006,3,0)),"",vlookup(A556,'Input - Config'!$A$3:$C$1006,3,0))</f>
        <v>PAK</v>
      </c>
      <c r="D556" s="42">
        <f>if(isna(ROUND(ACOS(COS(RADIANS(90-VLOOKUP(B556,'Input - Center points'!$A$2:$F$996,5,0)))*COS(RADIANS(90-VLOOKUP(C556,'Input - Center points'!$A$2:$F$996,5,0)))+SIN(RADIANS(90-VLOOKUP(B556,'Input - Center points'!$A$2:$F$996,5,0)))*SIN(RADIANS(90-VLOOKUP(C556,'Input - Center points'!$A$2:$F$996,5,0)))*COS(RADIANS(VLOOKUP(B556,'Input - Center points'!$A$2:$F$996,6,0)-VLOOKUP(C556,'Input - Center points'!$A$2:$F$996,6,0))))*6371,0)),"",ROUND(ACOS(COS(RADIANS(90-VLOOKUP(B556,'Input - Center points'!$A$2:$F$996,5,0)))*COS(RADIANS(90-VLOOKUP(C556,'Input - Center points'!$A$2:$F$996,5,0)))+SIN(RADIANS(90-VLOOKUP(B556,'Input - Center points'!$A$2:$F$996,5,0)))*SIN(RADIANS(90-VLOOKUP(C556,'Input - Center points'!$A$2:$F$996,5,0)))*COS(RADIANS(VLOOKUP(B556,'Input - Center points'!$A$2:$F$996,6,0)-VLOOKUP(C556,'Input - Center points'!$A$2:$F$996,6,0))))*6371,0))</f>
        <v>865</v>
      </c>
      <c r="E556" s="19" t="str">
        <f>if(isna(if(vlookup(A556,'Input - Config'!$A$3:$D$1006,4,0)="Yes","Subsea",if(D556&gt;'Input - Config'!$H$10,"HVDC","HVAC"))),"",if(vlookup(A556,'Input - Config'!$A$3:$D$1006,4,0)="Yes","Subsea",if(D556&gt;'Input - Config'!$H$10,"HVDC","HVAC")))</f>
        <v>Subsea</v>
      </c>
      <c r="F556" s="19">
        <f>iferror((hlookup(E556,'Input - Config'!$H$2:$J$7,2,0)*D556)+(hlookup(E556,'Input - Config'!$H$2:$J$7,3,0)*2),"")</f>
        <v>552770.5</v>
      </c>
      <c r="G556" s="19">
        <f>if(isna(hlookup(E556,'Input - Config'!$H$2:$J$7,6,0)*'Input - Config'!$H$9%*F556+F556),"",hlookup(E556,'Input - Config'!$H$2:$J$7,6,0)*'Input - Config'!$H$9%*F556+F556)</f>
        <v>1326649.2</v>
      </c>
      <c r="H556" s="19">
        <f>if(isna(ROUND((hlookup(E556,'Input - Config'!$H$2:$J$7,4,0)/10000*D556)+(hlookup(E556,'Input - Config'!$H$2:$J$7,5,0)/100),3)),"",ROUND((hlookup(E556,'Input - Config'!$H$2:$J$7,4,0)/10000*D556)+(hlookup(E556,'Input - Config'!$H$2:$J$7,5,0)/100),3))</f>
        <v>0.043</v>
      </c>
    </row>
    <row r="557">
      <c r="A557" s="53" t="str">
        <f>'Input - Config'!A558</f>
        <v>TRNOMNXXSAUXX</v>
      </c>
      <c r="B557" s="19" t="str">
        <f>if(isna(vlookup(A557,'Input - Config'!$A$3:$C$1006,2,0)),"",vlookup(A557,'Input - Config'!$A$3:$C$1006,2,0))</f>
        <v>OMN</v>
      </c>
      <c r="C557" s="19" t="str">
        <f>if(isna(vlookup(A557,'Input - Config'!$A$3:$C$1006,3,0)),"",vlookup(A557,'Input - Config'!$A$3:$C$1006,3,0))</f>
        <v>SAU</v>
      </c>
      <c r="D557" s="42">
        <f>if(isna(ROUND(ACOS(COS(RADIANS(90-VLOOKUP(B557,'Input - Center points'!$A$2:$F$996,5,0)))*COS(RADIANS(90-VLOOKUP(C557,'Input - Center points'!$A$2:$F$996,5,0)))+SIN(RADIANS(90-VLOOKUP(B557,'Input - Center points'!$A$2:$F$996,5,0)))*SIN(RADIANS(90-VLOOKUP(C557,'Input - Center points'!$A$2:$F$996,5,0)))*COS(RADIANS(VLOOKUP(B557,'Input - Center points'!$A$2:$F$996,6,0)-VLOOKUP(C557,'Input - Center points'!$A$2:$F$996,6,0))))*6371,0)),"",ROUND(ACOS(COS(RADIANS(90-VLOOKUP(B557,'Input - Center points'!$A$2:$F$996,5,0)))*COS(RADIANS(90-VLOOKUP(C557,'Input - Center points'!$A$2:$F$996,5,0)))+SIN(RADIANS(90-VLOOKUP(B557,'Input - Center points'!$A$2:$F$996,5,0)))*SIN(RADIANS(90-VLOOKUP(C557,'Input - Center points'!$A$2:$F$996,5,0)))*COS(RADIANS(VLOOKUP(B557,'Input - Center points'!$A$2:$F$996,6,0)-VLOOKUP(C557,'Input - Center points'!$A$2:$F$996,6,0))))*6371,0))</f>
        <v>1210</v>
      </c>
      <c r="E557" s="19" t="str">
        <f>if(isna(if(vlookup(A557,'Input - Config'!$A$3:$D$1006,4,0)="Yes","Subsea",if(D557&gt;'Input - Config'!$H$10,"HVDC","HVAC"))),"",if(vlookup(A557,'Input - Config'!$A$3:$D$1006,4,0)="Yes","Subsea",if(D557&gt;'Input - Config'!$H$10,"HVDC","HVAC")))</f>
        <v>HVDC</v>
      </c>
      <c r="F557" s="19">
        <f>iferror((hlookup(E557,'Input - Config'!$H$2:$J$7,2,0)*D557)+(hlookup(E557,'Input - Config'!$H$2:$J$7,3,0)*2),"")</f>
        <v>585247</v>
      </c>
      <c r="G557" s="19">
        <f>if(isna(hlookup(E557,'Input - Config'!$H$2:$J$7,6,0)*'Input - Config'!$H$9%*F557+F557),"",hlookup(E557,'Input - Config'!$H$2:$J$7,6,0)*'Input - Config'!$H$9%*F557+F557)</f>
        <v>1404592.8</v>
      </c>
      <c r="H557" s="19">
        <f>if(isna(ROUND((hlookup(E557,'Input - Config'!$H$2:$J$7,4,0)/10000*D557)+(hlookup(E557,'Input - Config'!$H$2:$J$7,5,0)/100),3)),"",ROUND((hlookup(E557,'Input - Config'!$H$2:$J$7,4,0)/10000*D557)+(hlookup(E557,'Input - Config'!$H$2:$J$7,5,0)/100),3))</f>
        <v>0.055</v>
      </c>
    </row>
    <row r="558">
      <c r="A558" s="53" t="str">
        <f>'Input - Config'!A559</f>
        <v>TRNOMNXXYEMXX</v>
      </c>
      <c r="B558" s="19" t="str">
        <f>if(isna(vlookup(A558,'Input - Config'!$A$3:$C$1006,2,0)),"",vlookup(A558,'Input - Config'!$A$3:$C$1006,2,0))</f>
        <v>OMN</v>
      </c>
      <c r="C558" s="19" t="str">
        <f>if(isna(vlookup(A558,'Input - Config'!$A$3:$C$1006,3,0)),"",vlookup(A558,'Input - Config'!$A$3:$C$1006,3,0))</f>
        <v>YEM</v>
      </c>
      <c r="D558" s="42">
        <f>if(isna(ROUND(ACOS(COS(RADIANS(90-VLOOKUP(B558,'Input - Center points'!$A$2:$F$996,5,0)))*COS(RADIANS(90-VLOOKUP(C558,'Input - Center points'!$A$2:$F$996,5,0)))+SIN(RADIANS(90-VLOOKUP(B558,'Input - Center points'!$A$2:$F$996,5,0)))*SIN(RADIANS(90-VLOOKUP(C558,'Input - Center points'!$A$2:$F$996,5,0)))*COS(RADIANS(VLOOKUP(B558,'Input - Center points'!$A$2:$F$996,6,0)-VLOOKUP(C558,'Input - Center points'!$A$2:$F$996,6,0))))*6371,0)),"",ROUND(ACOS(COS(RADIANS(90-VLOOKUP(B558,'Input - Center points'!$A$2:$F$996,5,0)))*COS(RADIANS(90-VLOOKUP(C558,'Input - Center points'!$A$2:$F$996,5,0)))+SIN(RADIANS(90-VLOOKUP(B558,'Input - Center points'!$A$2:$F$996,5,0)))*SIN(RADIANS(90-VLOOKUP(C558,'Input - Center points'!$A$2:$F$996,5,0)))*COS(RADIANS(VLOOKUP(B558,'Input - Center points'!$A$2:$F$996,6,0)-VLOOKUP(C558,'Input - Center points'!$A$2:$F$996,6,0))))*6371,0))</f>
        <v>1764</v>
      </c>
      <c r="E558" s="19" t="str">
        <f>if(isna(if(vlookup(A558,'Input - Config'!$A$3:$D$1006,4,0)="Yes","Subsea",if(D558&gt;'Input - Config'!$H$10,"HVDC","HVAC"))),"",if(vlookup(A558,'Input - Config'!$A$3:$D$1006,4,0)="Yes","Subsea",if(D558&gt;'Input - Config'!$H$10,"HVDC","HVAC")))</f>
        <v>HVDC</v>
      </c>
      <c r="F558" s="19">
        <f>iferror((hlookup(E558,'Input - Config'!$H$2:$J$7,2,0)*D558)+(hlookup(E558,'Input - Config'!$H$2:$J$7,3,0)*2),"")</f>
        <v>716988.2</v>
      </c>
      <c r="G558" s="19">
        <f>if(isna(hlookup(E558,'Input - Config'!$H$2:$J$7,6,0)*'Input - Config'!$H$9%*F558+F558),"",hlookup(E558,'Input - Config'!$H$2:$J$7,6,0)*'Input - Config'!$H$9%*F558+F558)</f>
        <v>1720771.68</v>
      </c>
      <c r="H558" s="19">
        <f>if(isna(ROUND((hlookup(E558,'Input - Config'!$H$2:$J$7,4,0)/10000*D558)+(hlookup(E558,'Input - Config'!$H$2:$J$7,5,0)/100),3)),"",ROUND((hlookup(E558,'Input - Config'!$H$2:$J$7,4,0)/10000*D558)+(hlookup(E558,'Input - Config'!$H$2:$J$7,5,0)/100),3))</f>
        <v>0.075</v>
      </c>
    </row>
    <row r="559">
      <c r="A559" s="53" t="str">
        <f>'Input - Config'!A560</f>
        <v>TRNPAKXXTJKXX</v>
      </c>
      <c r="B559" s="19" t="str">
        <f>if(isna(vlookup(A559,'Input - Config'!$A$3:$C$1006,2,0)),"",vlookup(A559,'Input - Config'!$A$3:$C$1006,2,0))</f>
        <v>PAK</v>
      </c>
      <c r="C559" s="19" t="str">
        <f>if(isna(vlookup(A559,'Input - Config'!$A$3:$C$1006,3,0)),"",vlookup(A559,'Input - Config'!$A$3:$C$1006,3,0))</f>
        <v>TJK</v>
      </c>
      <c r="D559" s="42">
        <f>if(isna(ROUND(ACOS(COS(RADIANS(90-VLOOKUP(B559,'Input - Center points'!$A$2:$F$996,5,0)))*COS(RADIANS(90-VLOOKUP(C559,'Input - Center points'!$A$2:$F$996,5,0)))+SIN(RADIANS(90-VLOOKUP(B559,'Input - Center points'!$A$2:$F$996,5,0)))*SIN(RADIANS(90-VLOOKUP(C559,'Input - Center points'!$A$2:$F$996,5,0)))*COS(RADIANS(VLOOKUP(B559,'Input - Center points'!$A$2:$F$996,6,0)-VLOOKUP(C559,'Input - Center points'!$A$2:$F$996,6,0))))*6371,0)),"",ROUND(ACOS(COS(RADIANS(90-VLOOKUP(B559,'Input - Center points'!$A$2:$F$996,5,0)))*COS(RADIANS(90-VLOOKUP(C559,'Input - Center points'!$A$2:$F$996,5,0)))+SIN(RADIANS(90-VLOOKUP(B559,'Input - Center points'!$A$2:$F$996,5,0)))*SIN(RADIANS(90-VLOOKUP(C559,'Input - Center points'!$A$2:$F$996,5,0)))*COS(RADIANS(VLOOKUP(B559,'Input - Center points'!$A$2:$F$996,6,0)-VLOOKUP(C559,'Input - Center points'!$A$2:$F$996,6,0))))*6371,0))</f>
        <v>1530</v>
      </c>
      <c r="E559" s="19" t="str">
        <f>if(isna(if(vlookup(A559,'Input - Config'!$A$3:$D$1006,4,0)="Yes","Subsea",if(D559&gt;'Input - Config'!$H$10,"HVDC","HVAC"))),"",if(vlookup(A559,'Input - Config'!$A$3:$D$1006,4,0)="Yes","Subsea",if(D559&gt;'Input - Config'!$H$10,"HVDC","HVAC")))</f>
        <v>HVDC</v>
      </c>
      <c r="F559" s="19">
        <f>iferror((hlookup(E559,'Input - Config'!$H$2:$J$7,2,0)*D559)+(hlookup(E559,'Input - Config'!$H$2:$J$7,3,0)*2),"")</f>
        <v>661343</v>
      </c>
      <c r="G559" s="19">
        <f>if(isna(hlookup(E559,'Input - Config'!$H$2:$J$7,6,0)*'Input - Config'!$H$9%*F559+F559),"",hlookup(E559,'Input - Config'!$H$2:$J$7,6,0)*'Input - Config'!$H$9%*F559+F559)</f>
        <v>1587223.2</v>
      </c>
      <c r="H559" s="19">
        <f>if(isna(ROUND((hlookup(E559,'Input - Config'!$H$2:$J$7,4,0)/10000*D559)+(hlookup(E559,'Input - Config'!$H$2:$J$7,5,0)/100),3)),"",ROUND((hlookup(E559,'Input - Config'!$H$2:$J$7,4,0)/10000*D559)+(hlookup(E559,'Input - Config'!$H$2:$J$7,5,0)/100),3))</f>
        <v>0.067</v>
      </c>
    </row>
    <row r="560">
      <c r="A560" s="53" t="str">
        <f>'Input - Config'!A561</f>
        <v>TRNPHLLUPHLVI</v>
      </c>
      <c r="B560" s="19" t="str">
        <f>if(isna(vlookup(A560,'Input - Config'!$A$3:$C$1006,2,0)),"",vlookup(A560,'Input - Config'!$A$3:$C$1006,2,0))</f>
        <v>PHLLU</v>
      </c>
      <c r="C560" s="19" t="str">
        <f>if(isna(vlookup(A560,'Input - Config'!$A$3:$C$1006,3,0)),"",vlookup(A560,'Input - Config'!$A$3:$C$1006,3,0))</f>
        <v>PHLVI</v>
      </c>
      <c r="D560" s="42">
        <f>if(isna(ROUND(ACOS(COS(RADIANS(90-VLOOKUP(B560,'Input - Center points'!$A$2:$F$996,5,0)))*COS(RADIANS(90-VLOOKUP(C560,'Input - Center points'!$A$2:$F$996,5,0)))+SIN(RADIANS(90-VLOOKUP(B560,'Input - Center points'!$A$2:$F$996,5,0)))*SIN(RADIANS(90-VLOOKUP(C560,'Input - Center points'!$A$2:$F$996,5,0)))*COS(RADIANS(VLOOKUP(B560,'Input - Center points'!$A$2:$F$996,6,0)-VLOOKUP(C560,'Input - Center points'!$A$2:$F$996,6,0))))*6371,0)),"",ROUND(ACOS(COS(RADIANS(90-VLOOKUP(B560,'Input - Center points'!$A$2:$F$996,5,0)))*COS(RADIANS(90-VLOOKUP(C560,'Input - Center points'!$A$2:$F$996,5,0)))+SIN(RADIANS(90-VLOOKUP(B560,'Input - Center points'!$A$2:$F$996,5,0)))*SIN(RADIANS(90-VLOOKUP(C560,'Input - Center points'!$A$2:$F$996,5,0)))*COS(RADIANS(VLOOKUP(B560,'Input - Center points'!$A$2:$F$996,6,0)-VLOOKUP(C560,'Input - Center points'!$A$2:$F$996,6,0))))*6371,0))</f>
        <v>563</v>
      </c>
      <c r="E560" s="19" t="str">
        <f>if(isna(if(vlookup(A560,'Input - Config'!$A$3:$D$1006,4,0)="Yes","Subsea",if(D560&gt;'Input - Config'!$H$10,"HVDC","HVAC"))),"",if(vlookup(A560,'Input - Config'!$A$3:$D$1006,4,0)="Yes","Subsea",if(D560&gt;'Input - Config'!$H$10,"HVDC","HVAC")))</f>
        <v>Subsea</v>
      </c>
      <c r="F560" s="19">
        <f>iferror((hlookup(E560,'Input - Config'!$H$2:$J$7,2,0)*D560)+(hlookup(E560,'Input - Config'!$H$2:$J$7,3,0)*2),"")</f>
        <v>463650.3</v>
      </c>
      <c r="G560" s="19">
        <f>if(isna(hlookup(E560,'Input - Config'!$H$2:$J$7,6,0)*'Input - Config'!$H$9%*F560+F560),"",hlookup(E560,'Input - Config'!$H$2:$J$7,6,0)*'Input - Config'!$H$9%*F560+F560)</f>
        <v>1112760.72</v>
      </c>
      <c r="H560" s="19">
        <f>if(isna(ROUND((hlookup(E560,'Input - Config'!$H$2:$J$7,4,0)/10000*D560)+(hlookup(E560,'Input - Config'!$H$2:$J$7,5,0)/100),3)),"",ROUND((hlookup(E560,'Input - Config'!$H$2:$J$7,4,0)/10000*D560)+(hlookup(E560,'Input - Config'!$H$2:$J$7,5,0)/100),3))</f>
        <v>0.033</v>
      </c>
    </row>
    <row r="561">
      <c r="A561" s="53" t="str">
        <f>'Input - Config'!A562</f>
        <v>TRNPHLMIPHLVI</v>
      </c>
      <c r="B561" s="19" t="str">
        <f>if(isna(vlookup(A561,'Input - Config'!$A$3:$C$1006,2,0)),"",vlookup(A561,'Input - Config'!$A$3:$C$1006,2,0))</f>
        <v>PHLMI</v>
      </c>
      <c r="C561" s="19" t="str">
        <f>if(isna(vlookup(A561,'Input - Config'!$A$3:$C$1006,3,0)),"",vlookup(A561,'Input - Config'!$A$3:$C$1006,3,0))</f>
        <v>PHLVI</v>
      </c>
      <c r="D561" s="42">
        <f>if(isna(ROUND(ACOS(COS(RADIANS(90-VLOOKUP(B561,'Input - Center points'!$A$2:$F$996,5,0)))*COS(RADIANS(90-VLOOKUP(C561,'Input - Center points'!$A$2:$F$996,5,0)))+SIN(RADIANS(90-VLOOKUP(B561,'Input - Center points'!$A$2:$F$996,5,0)))*SIN(RADIANS(90-VLOOKUP(C561,'Input - Center points'!$A$2:$F$996,5,0)))*COS(RADIANS(VLOOKUP(B561,'Input - Center points'!$A$2:$F$996,6,0)-VLOOKUP(C561,'Input - Center points'!$A$2:$F$996,6,0))))*6371,0)),"",ROUND(ACOS(COS(RADIANS(90-VLOOKUP(B561,'Input - Center points'!$A$2:$F$996,5,0)))*COS(RADIANS(90-VLOOKUP(C561,'Input - Center points'!$A$2:$F$996,5,0)))+SIN(RADIANS(90-VLOOKUP(B561,'Input - Center points'!$A$2:$F$996,5,0)))*SIN(RADIANS(90-VLOOKUP(C561,'Input - Center points'!$A$2:$F$996,5,0)))*COS(RADIANS(VLOOKUP(B561,'Input - Center points'!$A$2:$F$996,6,0)-VLOOKUP(C561,'Input - Center points'!$A$2:$F$996,6,0))))*6371,0))</f>
        <v>415</v>
      </c>
      <c r="E561" s="19" t="str">
        <f>if(isna(if(vlookup(A561,'Input - Config'!$A$3:$D$1006,4,0)="Yes","Subsea",if(D561&gt;'Input - Config'!$H$10,"HVDC","HVAC"))),"",if(vlookup(A561,'Input - Config'!$A$3:$D$1006,4,0)="Yes","Subsea",if(D561&gt;'Input - Config'!$H$10,"HVDC","HVAC")))</f>
        <v>Subsea</v>
      </c>
      <c r="F561" s="19">
        <f>iferror((hlookup(E561,'Input - Config'!$H$2:$J$7,2,0)*D561)+(hlookup(E561,'Input - Config'!$H$2:$J$7,3,0)*2),"")</f>
        <v>419975.5</v>
      </c>
      <c r="G561" s="19">
        <f>if(isna(hlookup(E561,'Input - Config'!$H$2:$J$7,6,0)*'Input - Config'!$H$9%*F561+F561),"",hlookup(E561,'Input - Config'!$H$2:$J$7,6,0)*'Input - Config'!$H$9%*F561+F561)</f>
        <v>1007941.2</v>
      </c>
      <c r="H561" s="19">
        <f>if(isna(ROUND((hlookup(E561,'Input - Config'!$H$2:$J$7,4,0)/10000*D561)+(hlookup(E561,'Input - Config'!$H$2:$J$7,5,0)/100),3)),"",ROUND((hlookup(E561,'Input - Config'!$H$2:$J$7,4,0)/10000*D561)+(hlookup(E561,'Input - Config'!$H$2:$J$7,5,0)/100),3))</f>
        <v>0.028</v>
      </c>
    </row>
    <row r="562">
      <c r="A562" s="53" t="str">
        <f>'Input - Config'!A563</f>
        <v>TRNPOLXXSVKXX</v>
      </c>
      <c r="B562" s="19" t="str">
        <f>if(isna(vlookup(A562,'Input - Config'!$A$3:$C$1006,2,0)),"",vlookup(A562,'Input - Config'!$A$3:$C$1006,2,0))</f>
        <v>POL</v>
      </c>
      <c r="C562" s="19" t="str">
        <f>if(isna(vlookup(A562,'Input - Config'!$A$3:$C$1006,3,0)),"",vlookup(A562,'Input - Config'!$A$3:$C$1006,3,0))</f>
        <v>SVK</v>
      </c>
      <c r="D562" s="42">
        <f>if(isna(ROUND(ACOS(COS(RADIANS(90-VLOOKUP(B562,'Input - Center points'!$A$2:$F$996,5,0)))*COS(RADIANS(90-VLOOKUP(C562,'Input - Center points'!$A$2:$F$996,5,0)))+SIN(RADIANS(90-VLOOKUP(B562,'Input - Center points'!$A$2:$F$996,5,0)))*SIN(RADIANS(90-VLOOKUP(C562,'Input - Center points'!$A$2:$F$996,5,0)))*COS(RADIANS(VLOOKUP(B562,'Input - Center points'!$A$2:$F$996,6,0)-VLOOKUP(C562,'Input - Center points'!$A$2:$F$996,6,0))))*6371,0)),"",ROUND(ACOS(COS(RADIANS(90-VLOOKUP(B562,'Input - Center points'!$A$2:$F$996,5,0)))*COS(RADIANS(90-VLOOKUP(C562,'Input - Center points'!$A$2:$F$996,5,0)))+SIN(RADIANS(90-VLOOKUP(B562,'Input - Center points'!$A$2:$F$996,5,0)))*SIN(RADIANS(90-VLOOKUP(C562,'Input - Center points'!$A$2:$F$996,5,0)))*COS(RADIANS(VLOOKUP(B562,'Input - Center points'!$A$2:$F$996,6,0)-VLOOKUP(C562,'Input - Center points'!$A$2:$F$996,6,0))))*6371,0))</f>
        <v>532</v>
      </c>
      <c r="E562" s="19" t="str">
        <f>if(isna(if(vlookup(A562,'Input - Config'!$A$3:$D$1006,4,0)="Yes","Subsea",if(D562&gt;'Input - Config'!$H$10,"HVDC","HVAC"))),"",if(vlookup(A562,'Input - Config'!$A$3:$D$1006,4,0)="Yes","Subsea",if(D562&gt;'Input - Config'!$H$10,"HVDC","HVAC")))</f>
        <v>HVDC</v>
      </c>
      <c r="F562" s="19">
        <f>iferror((hlookup(E562,'Input - Config'!$H$2:$J$7,2,0)*D562)+(hlookup(E562,'Input - Config'!$H$2:$J$7,3,0)*2),"")</f>
        <v>424018.6</v>
      </c>
      <c r="G562" s="19">
        <f>if(isna(hlookup(E562,'Input - Config'!$H$2:$J$7,6,0)*'Input - Config'!$H$9%*F562+F562),"",hlookup(E562,'Input - Config'!$H$2:$J$7,6,0)*'Input - Config'!$H$9%*F562+F562)</f>
        <v>1017644.64</v>
      </c>
      <c r="H562" s="19">
        <f>if(isna(ROUND((hlookup(E562,'Input - Config'!$H$2:$J$7,4,0)/10000*D562)+(hlookup(E562,'Input - Config'!$H$2:$J$7,5,0)/100),3)),"",ROUND((hlookup(E562,'Input - Config'!$H$2:$J$7,4,0)/10000*D562)+(hlookup(E562,'Input - Config'!$H$2:$J$7,5,0)/100),3))</f>
        <v>0.032</v>
      </c>
    </row>
    <row r="563">
      <c r="A563" s="53" t="str">
        <f>'Input - Config'!A564</f>
        <v>TRNPOLXXSWEXX</v>
      </c>
      <c r="B563" s="19" t="str">
        <f>if(isna(vlookup(A563,'Input - Config'!$A$3:$C$1006,2,0)),"",vlookup(A563,'Input - Config'!$A$3:$C$1006,2,0))</f>
        <v>POL</v>
      </c>
      <c r="C563" s="19" t="str">
        <f>if(isna(vlookup(A563,'Input - Config'!$A$3:$C$1006,3,0)),"",vlookup(A563,'Input - Config'!$A$3:$C$1006,3,0))</f>
        <v>SWE</v>
      </c>
      <c r="D563" s="42">
        <f>if(isna(ROUND(ACOS(COS(RADIANS(90-VLOOKUP(B563,'Input - Center points'!$A$2:$F$996,5,0)))*COS(RADIANS(90-VLOOKUP(C563,'Input - Center points'!$A$2:$F$996,5,0)))+SIN(RADIANS(90-VLOOKUP(B563,'Input - Center points'!$A$2:$F$996,5,0)))*SIN(RADIANS(90-VLOOKUP(C563,'Input - Center points'!$A$2:$F$996,5,0)))*COS(RADIANS(VLOOKUP(B563,'Input - Center points'!$A$2:$F$996,6,0)-VLOOKUP(C563,'Input - Center points'!$A$2:$F$996,6,0))))*6371,0)),"",ROUND(ACOS(COS(RADIANS(90-VLOOKUP(B563,'Input - Center points'!$A$2:$F$996,5,0)))*COS(RADIANS(90-VLOOKUP(C563,'Input - Center points'!$A$2:$F$996,5,0)))+SIN(RADIANS(90-VLOOKUP(B563,'Input - Center points'!$A$2:$F$996,5,0)))*SIN(RADIANS(90-VLOOKUP(C563,'Input - Center points'!$A$2:$F$996,5,0)))*COS(RADIANS(VLOOKUP(B563,'Input - Center points'!$A$2:$F$996,6,0)-VLOOKUP(C563,'Input - Center points'!$A$2:$F$996,6,0))))*6371,0))</f>
        <v>810</v>
      </c>
      <c r="E563" s="19" t="str">
        <f>if(isna(if(vlookup(A563,'Input - Config'!$A$3:$D$1006,4,0)="Yes","Subsea",if(D563&gt;'Input - Config'!$H$10,"HVDC","HVAC"))),"",if(vlookup(A563,'Input - Config'!$A$3:$D$1006,4,0)="Yes","Subsea",if(D563&gt;'Input - Config'!$H$10,"HVDC","HVAC")))</f>
        <v>Subsea</v>
      </c>
      <c r="F563" s="19">
        <f>iferror((hlookup(E563,'Input - Config'!$H$2:$J$7,2,0)*D563)+(hlookup(E563,'Input - Config'!$H$2:$J$7,3,0)*2),"")</f>
        <v>536540</v>
      </c>
      <c r="G563" s="19">
        <f>if(isna(hlookup(E563,'Input - Config'!$H$2:$J$7,6,0)*'Input - Config'!$H$9%*F563+F563),"",hlookup(E563,'Input - Config'!$H$2:$J$7,6,0)*'Input - Config'!$H$9%*F563+F563)</f>
        <v>1287696</v>
      </c>
      <c r="H563" s="19">
        <f>if(isna(ROUND((hlookup(E563,'Input - Config'!$H$2:$J$7,4,0)/10000*D563)+(hlookup(E563,'Input - Config'!$H$2:$J$7,5,0)/100),3)),"",ROUND((hlookup(E563,'Input - Config'!$H$2:$J$7,4,0)/10000*D563)+(hlookup(E563,'Input - Config'!$H$2:$J$7,5,0)/100),3))</f>
        <v>0.041</v>
      </c>
    </row>
    <row r="564">
      <c r="A564" s="53" t="str">
        <f>'Input - Config'!A565</f>
        <v>TRNPOLXXUKRXX</v>
      </c>
      <c r="B564" s="19" t="str">
        <f>if(isna(vlookup(A564,'Input - Config'!$A$3:$C$1006,2,0)),"",vlookup(A564,'Input - Config'!$A$3:$C$1006,2,0))</f>
        <v>POL</v>
      </c>
      <c r="C564" s="19" t="str">
        <f>if(isna(vlookup(A564,'Input - Config'!$A$3:$C$1006,3,0)),"",vlookup(A564,'Input - Config'!$A$3:$C$1006,3,0))</f>
        <v>UKR</v>
      </c>
      <c r="D564" s="42">
        <f>if(isna(ROUND(ACOS(COS(RADIANS(90-VLOOKUP(B564,'Input - Center points'!$A$2:$F$996,5,0)))*COS(RADIANS(90-VLOOKUP(C564,'Input - Center points'!$A$2:$F$996,5,0)))+SIN(RADIANS(90-VLOOKUP(B564,'Input - Center points'!$A$2:$F$996,5,0)))*SIN(RADIANS(90-VLOOKUP(C564,'Input - Center points'!$A$2:$F$996,5,0)))*COS(RADIANS(VLOOKUP(B564,'Input - Center points'!$A$2:$F$996,6,0)-VLOOKUP(C564,'Input - Center points'!$A$2:$F$996,6,0))))*6371,0)),"",ROUND(ACOS(COS(RADIANS(90-VLOOKUP(B564,'Input - Center points'!$A$2:$F$996,5,0)))*COS(RADIANS(90-VLOOKUP(C564,'Input - Center points'!$A$2:$F$996,5,0)))+SIN(RADIANS(90-VLOOKUP(B564,'Input - Center points'!$A$2:$F$996,5,0)))*SIN(RADIANS(90-VLOOKUP(C564,'Input - Center points'!$A$2:$F$996,5,0)))*COS(RADIANS(VLOOKUP(B564,'Input - Center points'!$A$2:$F$996,6,0)-VLOOKUP(C564,'Input - Center points'!$A$2:$F$996,6,0))))*6371,0))</f>
        <v>689</v>
      </c>
      <c r="E564" s="19" t="str">
        <f>if(isna(if(vlookup(A564,'Input - Config'!$A$3:$D$1006,4,0)="Yes","Subsea",if(D564&gt;'Input - Config'!$H$10,"HVDC","HVAC"))),"",if(vlookup(A564,'Input - Config'!$A$3:$D$1006,4,0)="Yes","Subsea",if(D564&gt;'Input - Config'!$H$10,"HVDC","HVAC")))</f>
        <v>HVDC</v>
      </c>
      <c r="F564" s="19">
        <f>iferror((hlookup(E564,'Input - Config'!$H$2:$J$7,2,0)*D564)+(hlookup(E564,'Input - Config'!$H$2:$J$7,3,0)*2),"")</f>
        <v>461353.2</v>
      </c>
      <c r="G564" s="19">
        <f>if(isna(hlookup(E564,'Input - Config'!$H$2:$J$7,6,0)*'Input - Config'!$H$9%*F564+F564),"",hlookup(E564,'Input - Config'!$H$2:$J$7,6,0)*'Input - Config'!$H$9%*F564+F564)</f>
        <v>1107247.68</v>
      </c>
      <c r="H564" s="19">
        <f>if(isna(ROUND((hlookup(E564,'Input - Config'!$H$2:$J$7,4,0)/10000*D564)+(hlookup(E564,'Input - Config'!$H$2:$J$7,5,0)/100),3)),"",ROUND((hlookup(E564,'Input - Config'!$H$2:$J$7,4,0)/10000*D564)+(hlookup(E564,'Input - Config'!$H$2:$J$7,5,0)/100),3))</f>
        <v>0.037</v>
      </c>
    </row>
    <row r="565">
      <c r="A565" s="53" t="str">
        <f>'Input - Config'!A566</f>
        <v>TRNPRKXXRUSFE</v>
      </c>
      <c r="B565" s="19" t="str">
        <f>if(isna(vlookup(A565,'Input - Config'!$A$3:$C$1006,2,0)),"",vlookup(A565,'Input - Config'!$A$3:$C$1006,2,0))</f>
        <v>PRK</v>
      </c>
      <c r="C565" s="19" t="str">
        <f>if(isna(vlookup(A565,'Input - Config'!$A$3:$C$1006,3,0)),"",vlookup(A565,'Input - Config'!$A$3:$C$1006,3,0))</f>
        <v>RUSFE</v>
      </c>
      <c r="D565" s="42">
        <f>if(isna(ROUND(ACOS(COS(RADIANS(90-VLOOKUP(B565,'Input - Center points'!$A$2:$F$996,5,0)))*COS(RADIANS(90-VLOOKUP(C565,'Input - Center points'!$A$2:$F$996,5,0)))+SIN(RADIANS(90-VLOOKUP(B565,'Input - Center points'!$A$2:$F$996,5,0)))*SIN(RADIANS(90-VLOOKUP(C565,'Input - Center points'!$A$2:$F$996,5,0)))*COS(RADIANS(VLOOKUP(B565,'Input - Center points'!$A$2:$F$996,6,0)-VLOOKUP(C565,'Input - Center points'!$A$2:$F$996,6,0))))*6371,0)),"",ROUND(ACOS(COS(RADIANS(90-VLOOKUP(B565,'Input - Center points'!$A$2:$F$996,5,0)))*COS(RADIANS(90-VLOOKUP(C565,'Input - Center points'!$A$2:$F$996,5,0)))+SIN(RADIANS(90-VLOOKUP(B565,'Input - Center points'!$A$2:$F$996,5,0)))*SIN(RADIANS(90-VLOOKUP(C565,'Input - Center points'!$A$2:$F$996,5,0)))*COS(RADIANS(VLOOKUP(B565,'Input - Center points'!$A$2:$F$996,6,0)-VLOOKUP(C565,'Input - Center points'!$A$2:$F$996,6,0))))*6371,0))</f>
        <v>690</v>
      </c>
      <c r="E565" s="19" t="str">
        <f>if(isna(if(vlookup(A565,'Input - Config'!$A$3:$D$1006,4,0)="Yes","Subsea",if(D565&gt;'Input - Config'!$H$10,"HVDC","HVAC"))),"",if(vlookup(A565,'Input - Config'!$A$3:$D$1006,4,0)="Yes","Subsea",if(D565&gt;'Input - Config'!$H$10,"HVDC","HVAC")))</f>
        <v>HVDC</v>
      </c>
      <c r="F565" s="19">
        <f>iferror((hlookup(E565,'Input - Config'!$H$2:$J$7,2,0)*D565)+(hlookup(E565,'Input - Config'!$H$2:$J$7,3,0)*2),"")</f>
        <v>461591</v>
      </c>
      <c r="G565" s="19">
        <f>if(isna(hlookup(E565,'Input - Config'!$H$2:$J$7,6,0)*'Input - Config'!$H$9%*F565+F565),"",hlookup(E565,'Input - Config'!$H$2:$J$7,6,0)*'Input - Config'!$H$9%*F565+F565)</f>
        <v>1107818.4</v>
      </c>
      <c r="H565" s="19">
        <f>if(isna(ROUND((hlookup(E565,'Input - Config'!$H$2:$J$7,4,0)/10000*D565)+(hlookup(E565,'Input - Config'!$H$2:$J$7,5,0)/100),3)),"",ROUND((hlookup(E565,'Input - Config'!$H$2:$J$7,4,0)/10000*D565)+(hlookup(E565,'Input - Config'!$H$2:$J$7,5,0)/100),3))</f>
        <v>0.037</v>
      </c>
    </row>
    <row r="566">
      <c r="A566" s="53" t="str">
        <f>'Input - Config'!A567</f>
        <v>TRNQATXXSAUXX</v>
      </c>
      <c r="B566" s="19" t="str">
        <f>if(isna(vlookup(A566,'Input - Config'!$A$3:$C$1006,2,0)),"",vlookup(A566,'Input - Config'!$A$3:$C$1006,2,0))</f>
        <v>QAT</v>
      </c>
      <c r="C566" s="19" t="str">
        <f>if(isna(vlookup(A566,'Input - Config'!$A$3:$C$1006,3,0)),"",vlookup(A566,'Input - Config'!$A$3:$C$1006,3,0))</f>
        <v>SAU</v>
      </c>
      <c r="D566" s="42">
        <f>if(isna(ROUND(ACOS(COS(RADIANS(90-VLOOKUP(B566,'Input - Center points'!$A$2:$F$996,5,0)))*COS(RADIANS(90-VLOOKUP(C566,'Input - Center points'!$A$2:$F$996,5,0)))+SIN(RADIANS(90-VLOOKUP(B566,'Input - Center points'!$A$2:$F$996,5,0)))*SIN(RADIANS(90-VLOOKUP(C566,'Input - Center points'!$A$2:$F$996,5,0)))*COS(RADIANS(VLOOKUP(B566,'Input - Center points'!$A$2:$F$996,6,0)-VLOOKUP(C566,'Input - Center points'!$A$2:$F$996,6,0))))*6371,0)),"",ROUND(ACOS(COS(RADIANS(90-VLOOKUP(B566,'Input - Center points'!$A$2:$F$996,5,0)))*COS(RADIANS(90-VLOOKUP(C566,'Input - Center points'!$A$2:$F$996,5,0)))+SIN(RADIANS(90-VLOOKUP(B566,'Input - Center points'!$A$2:$F$996,5,0)))*SIN(RADIANS(90-VLOOKUP(C566,'Input - Center points'!$A$2:$F$996,5,0)))*COS(RADIANS(VLOOKUP(B566,'Input - Center points'!$A$2:$F$996,6,0)-VLOOKUP(C566,'Input - Center points'!$A$2:$F$996,6,0))))*6371,0))</f>
        <v>491</v>
      </c>
      <c r="E566" s="19" t="str">
        <f>if(isna(if(vlookup(A566,'Input - Config'!$A$3:$D$1006,4,0)="Yes","Subsea",if(D566&gt;'Input - Config'!$H$10,"HVDC","HVAC"))),"",if(vlookup(A566,'Input - Config'!$A$3:$D$1006,4,0)="Yes","Subsea",if(D566&gt;'Input - Config'!$H$10,"HVDC","HVAC")))</f>
        <v>HVDC</v>
      </c>
      <c r="F566" s="19">
        <f>iferror((hlookup(E566,'Input - Config'!$H$2:$J$7,2,0)*D566)+(hlookup(E566,'Input - Config'!$H$2:$J$7,3,0)*2),"")</f>
        <v>414268.8</v>
      </c>
      <c r="G566" s="19">
        <f>if(isna(hlookup(E566,'Input - Config'!$H$2:$J$7,6,0)*'Input - Config'!$H$9%*F566+F566),"",hlookup(E566,'Input - Config'!$H$2:$J$7,6,0)*'Input - Config'!$H$9%*F566+F566)</f>
        <v>994245.12</v>
      </c>
      <c r="H566" s="19">
        <f>if(isna(ROUND((hlookup(E566,'Input - Config'!$H$2:$J$7,4,0)/10000*D566)+(hlookup(E566,'Input - Config'!$H$2:$J$7,5,0)/100),3)),"",ROUND((hlookup(E566,'Input - Config'!$H$2:$J$7,4,0)/10000*D566)+(hlookup(E566,'Input - Config'!$H$2:$J$7,5,0)/100),3))</f>
        <v>0.03</v>
      </c>
    </row>
    <row r="567">
      <c r="A567" s="53" t="str">
        <f>'Input - Config'!A568</f>
        <v>TRNROUXXSRBXX</v>
      </c>
      <c r="B567" s="19" t="str">
        <f>if(isna(vlookup(A567,'Input - Config'!$A$3:$C$1006,2,0)),"",vlookup(A567,'Input - Config'!$A$3:$C$1006,2,0))</f>
        <v>ROU</v>
      </c>
      <c r="C567" s="19" t="str">
        <f>if(isna(vlookup(A567,'Input - Config'!$A$3:$C$1006,3,0)),"",vlookup(A567,'Input - Config'!$A$3:$C$1006,3,0))</f>
        <v>SRB</v>
      </c>
      <c r="D567" s="42">
        <f>if(isna(ROUND(ACOS(COS(RADIANS(90-VLOOKUP(B567,'Input - Center points'!$A$2:$F$996,5,0)))*COS(RADIANS(90-VLOOKUP(C567,'Input - Center points'!$A$2:$F$996,5,0)))+SIN(RADIANS(90-VLOOKUP(B567,'Input - Center points'!$A$2:$F$996,5,0)))*SIN(RADIANS(90-VLOOKUP(C567,'Input - Center points'!$A$2:$F$996,5,0)))*COS(RADIANS(VLOOKUP(B567,'Input - Center points'!$A$2:$F$996,6,0)-VLOOKUP(C567,'Input - Center points'!$A$2:$F$996,6,0))))*6371,0)),"",ROUND(ACOS(COS(RADIANS(90-VLOOKUP(B567,'Input - Center points'!$A$2:$F$996,5,0)))*COS(RADIANS(90-VLOOKUP(C567,'Input - Center points'!$A$2:$F$996,5,0)))+SIN(RADIANS(90-VLOOKUP(B567,'Input - Center points'!$A$2:$F$996,5,0)))*SIN(RADIANS(90-VLOOKUP(C567,'Input - Center points'!$A$2:$F$996,5,0)))*COS(RADIANS(VLOOKUP(B567,'Input - Center points'!$A$2:$F$996,6,0)-VLOOKUP(C567,'Input - Center points'!$A$2:$F$996,6,0))))*6371,0))</f>
        <v>449</v>
      </c>
      <c r="E567" s="19" t="str">
        <f>if(isna(if(vlookup(A567,'Input - Config'!$A$3:$D$1006,4,0)="Yes","Subsea",if(D567&gt;'Input - Config'!$H$10,"HVDC","HVAC"))),"",if(vlookup(A567,'Input - Config'!$A$3:$D$1006,4,0)="Yes","Subsea",if(D567&gt;'Input - Config'!$H$10,"HVDC","HVAC")))</f>
        <v>HVDC</v>
      </c>
      <c r="F567" s="19">
        <f>iferror((hlookup(E567,'Input - Config'!$H$2:$J$7,2,0)*D567)+(hlookup(E567,'Input - Config'!$H$2:$J$7,3,0)*2),"")</f>
        <v>404281.2</v>
      </c>
      <c r="G567" s="19">
        <f>if(isna(hlookup(E567,'Input - Config'!$H$2:$J$7,6,0)*'Input - Config'!$H$9%*F567+F567),"",hlookup(E567,'Input - Config'!$H$2:$J$7,6,0)*'Input - Config'!$H$9%*F567+F567)</f>
        <v>970274.88</v>
      </c>
      <c r="H567" s="19">
        <f>if(isna(ROUND((hlookup(E567,'Input - Config'!$H$2:$J$7,4,0)/10000*D567)+(hlookup(E567,'Input - Config'!$H$2:$J$7,5,0)/100),3)),"",ROUND((hlookup(E567,'Input - Config'!$H$2:$J$7,4,0)/10000*D567)+(hlookup(E567,'Input - Config'!$H$2:$J$7,5,0)/100),3))</f>
        <v>0.029</v>
      </c>
    </row>
    <row r="568">
      <c r="A568" s="53" t="str">
        <f>'Input - Config'!A569</f>
        <v>TRNROUXXUKRXX</v>
      </c>
      <c r="B568" s="19" t="str">
        <f>if(isna(vlookup(A568,'Input - Config'!$A$3:$C$1006,2,0)),"",vlookup(A568,'Input - Config'!$A$3:$C$1006,2,0))</f>
        <v>ROU</v>
      </c>
      <c r="C568" s="19" t="str">
        <f>if(isna(vlookup(A568,'Input - Config'!$A$3:$C$1006,3,0)),"",vlookup(A568,'Input - Config'!$A$3:$C$1006,3,0))</f>
        <v>UKR</v>
      </c>
      <c r="D568" s="42">
        <f>if(isna(ROUND(ACOS(COS(RADIANS(90-VLOOKUP(B568,'Input - Center points'!$A$2:$F$996,5,0)))*COS(RADIANS(90-VLOOKUP(C568,'Input - Center points'!$A$2:$F$996,5,0)))+SIN(RADIANS(90-VLOOKUP(B568,'Input - Center points'!$A$2:$F$996,5,0)))*SIN(RADIANS(90-VLOOKUP(C568,'Input - Center points'!$A$2:$F$996,5,0)))*COS(RADIANS(VLOOKUP(B568,'Input - Center points'!$A$2:$F$996,6,0)-VLOOKUP(C568,'Input - Center points'!$A$2:$F$996,6,0))))*6371,0)),"",ROUND(ACOS(COS(RADIANS(90-VLOOKUP(B568,'Input - Center points'!$A$2:$F$996,5,0)))*COS(RADIANS(90-VLOOKUP(C568,'Input - Center points'!$A$2:$F$996,5,0)))+SIN(RADIANS(90-VLOOKUP(B568,'Input - Center points'!$A$2:$F$996,5,0)))*SIN(RADIANS(90-VLOOKUP(C568,'Input - Center points'!$A$2:$F$996,5,0)))*COS(RADIANS(VLOOKUP(B568,'Input - Center points'!$A$2:$F$996,6,0)-VLOOKUP(C568,'Input - Center points'!$A$2:$F$996,6,0))))*6371,0))</f>
        <v>747</v>
      </c>
      <c r="E568" s="19" t="str">
        <f>if(isna(if(vlookup(A568,'Input - Config'!$A$3:$D$1006,4,0)="Yes","Subsea",if(D568&gt;'Input - Config'!$H$10,"HVDC","HVAC"))),"",if(vlookup(A568,'Input - Config'!$A$3:$D$1006,4,0)="Yes","Subsea",if(D568&gt;'Input - Config'!$H$10,"HVDC","HVAC")))</f>
        <v>HVDC</v>
      </c>
      <c r="F568" s="19">
        <f>iferror((hlookup(E568,'Input - Config'!$H$2:$J$7,2,0)*D568)+(hlookup(E568,'Input - Config'!$H$2:$J$7,3,0)*2),"")</f>
        <v>475145.6</v>
      </c>
      <c r="G568" s="19">
        <f>if(isna(hlookup(E568,'Input - Config'!$H$2:$J$7,6,0)*'Input - Config'!$H$9%*F568+F568),"",hlookup(E568,'Input - Config'!$H$2:$J$7,6,0)*'Input - Config'!$H$9%*F568+F568)</f>
        <v>1140349.44</v>
      </c>
      <c r="H568" s="19">
        <f>if(isna(ROUND((hlookup(E568,'Input - Config'!$H$2:$J$7,4,0)/10000*D568)+(hlookup(E568,'Input - Config'!$H$2:$J$7,5,0)/100),3)),"",ROUND((hlookup(E568,'Input - Config'!$H$2:$J$7,4,0)/10000*D568)+(hlookup(E568,'Input - Config'!$H$2:$J$7,5,0)/100),3))</f>
        <v>0.039</v>
      </c>
    </row>
    <row r="569">
      <c r="A569" s="53" t="str">
        <f>'Input - Config'!A570</f>
        <v>TRNRUSCERUSMV</v>
      </c>
      <c r="B569" s="19" t="str">
        <f>if(isna(vlookup(A569,'Input - Config'!$A$3:$C$1006,2,0)),"",vlookup(A569,'Input - Config'!$A$3:$C$1006,2,0))</f>
        <v>RUSCE</v>
      </c>
      <c r="C569" s="19" t="str">
        <f>if(isna(vlookup(A569,'Input - Config'!$A$3:$C$1006,3,0)),"",vlookup(A569,'Input - Config'!$A$3:$C$1006,3,0))</f>
        <v>RUSMV</v>
      </c>
      <c r="D569" s="42">
        <f>if(isna(ROUND(ACOS(COS(RADIANS(90-VLOOKUP(B569,'Input - Center points'!$A$2:$F$996,5,0)))*COS(RADIANS(90-VLOOKUP(C569,'Input - Center points'!$A$2:$F$996,5,0)))+SIN(RADIANS(90-VLOOKUP(B569,'Input - Center points'!$A$2:$F$996,5,0)))*SIN(RADIANS(90-VLOOKUP(C569,'Input - Center points'!$A$2:$F$996,5,0)))*COS(RADIANS(VLOOKUP(B569,'Input - Center points'!$A$2:$F$996,6,0)-VLOOKUP(C569,'Input - Center points'!$A$2:$F$996,6,0))))*6371,0)),"",ROUND(ACOS(COS(RADIANS(90-VLOOKUP(B569,'Input - Center points'!$A$2:$F$996,5,0)))*COS(RADIANS(90-VLOOKUP(C569,'Input - Center points'!$A$2:$F$996,5,0)))+SIN(RADIANS(90-VLOOKUP(B569,'Input - Center points'!$A$2:$F$996,5,0)))*SIN(RADIANS(90-VLOOKUP(C569,'Input - Center points'!$A$2:$F$996,5,0)))*COS(RADIANS(VLOOKUP(B569,'Input - Center points'!$A$2:$F$996,6,0)-VLOOKUP(C569,'Input - Center points'!$A$2:$F$996,6,0))))*6371,0))</f>
        <v>718</v>
      </c>
      <c r="E569" s="19" t="str">
        <f>if(isna(if(vlookup(A569,'Input - Config'!$A$3:$D$1006,4,0)="Yes","Subsea",if(D569&gt;'Input - Config'!$H$10,"HVDC","HVAC"))),"",if(vlookup(A569,'Input - Config'!$A$3:$D$1006,4,0)="Yes","Subsea",if(D569&gt;'Input - Config'!$H$10,"HVDC","HVAC")))</f>
        <v>HVDC</v>
      </c>
      <c r="F569" s="19">
        <f>iferror((hlookup(E569,'Input - Config'!$H$2:$J$7,2,0)*D569)+(hlookup(E569,'Input - Config'!$H$2:$J$7,3,0)*2),"")</f>
        <v>468249.4</v>
      </c>
      <c r="G569" s="19">
        <f>if(isna(hlookup(E569,'Input - Config'!$H$2:$J$7,6,0)*'Input - Config'!$H$9%*F569+F569),"",hlookup(E569,'Input - Config'!$H$2:$J$7,6,0)*'Input - Config'!$H$9%*F569+F569)</f>
        <v>1123798.56</v>
      </c>
      <c r="H569" s="19">
        <f>if(isna(ROUND((hlookup(E569,'Input - Config'!$H$2:$J$7,4,0)/10000*D569)+(hlookup(E569,'Input - Config'!$H$2:$J$7,5,0)/100),3)),"",ROUND((hlookup(E569,'Input - Config'!$H$2:$J$7,4,0)/10000*D569)+(hlookup(E569,'Input - Config'!$H$2:$J$7,5,0)/100),3))</f>
        <v>0.038</v>
      </c>
    </row>
    <row r="570">
      <c r="A570" s="53" t="str">
        <f>'Input - Config'!A571</f>
        <v>TRNRUSCERUSNW</v>
      </c>
      <c r="B570" s="19" t="str">
        <f>if(isna(vlookup(A570,'Input - Config'!$A$3:$C$1006,2,0)),"",vlookup(A570,'Input - Config'!$A$3:$C$1006,2,0))</f>
        <v>RUSCE</v>
      </c>
      <c r="C570" s="19" t="str">
        <f>if(isna(vlookup(A570,'Input - Config'!$A$3:$C$1006,3,0)),"",vlookup(A570,'Input - Config'!$A$3:$C$1006,3,0))</f>
        <v>RUSNW</v>
      </c>
      <c r="D570" s="42">
        <f>if(isna(ROUND(ACOS(COS(RADIANS(90-VLOOKUP(B570,'Input - Center points'!$A$2:$F$996,5,0)))*COS(RADIANS(90-VLOOKUP(C570,'Input - Center points'!$A$2:$F$996,5,0)))+SIN(RADIANS(90-VLOOKUP(B570,'Input - Center points'!$A$2:$F$996,5,0)))*SIN(RADIANS(90-VLOOKUP(C570,'Input - Center points'!$A$2:$F$996,5,0)))*COS(RADIANS(VLOOKUP(B570,'Input - Center points'!$A$2:$F$996,6,0)-VLOOKUP(C570,'Input - Center points'!$A$2:$F$996,6,0))))*6371,0)),"",ROUND(ACOS(COS(RADIANS(90-VLOOKUP(B570,'Input - Center points'!$A$2:$F$996,5,0)))*COS(RADIANS(90-VLOOKUP(C570,'Input - Center points'!$A$2:$F$996,5,0)))+SIN(RADIANS(90-VLOOKUP(B570,'Input - Center points'!$A$2:$F$996,5,0)))*SIN(RADIANS(90-VLOOKUP(C570,'Input - Center points'!$A$2:$F$996,5,0)))*COS(RADIANS(VLOOKUP(B570,'Input - Center points'!$A$2:$F$996,6,0)-VLOOKUP(C570,'Input - Center points'!$A$2:$F$996,6,0))))*6371,0))</f>
        <v>635</v>
      </c>
      <c r="E570" s="19" t="str">
        <f>if(isna(if(vlookup(A570,'Input - Config'!$A$3:$D$1006,4,0)="Yes","Subsea",if(D570&gt;'Input - Config'!$H$10,"HVDC","HVAC"))),"",if(vlookup(A570,'Input - Config'!$A$3:$D$1006,4,0)="Yes","Subsea",if(D570&gt;'Input - Config'!$H$10,"HVDC","HVAC")))</f>
        <v>HVDC</v>
      </c>
      <c r="F570" s="19">
        <f>iferror((hlookup(E570,'Input - Config'!$H$2:$J$7,2,0)*D570)+(hlookup(E570,'Input - Config'!$H$2:$J$7,3,0)*2),"")</f>
        <v>448512</v>
      </c>
      <c r="G570" s="19">
        <f>if(isna(hlookup(E570,'Input - Config'!$H$2:$J$7,6,0)*'Input - Config'!$H$9%*F570+F570),"",hlookup(E570,'Input - Config'!$H$2:$J$7,6,0)*'Input - Config'!$H$9%*F570+F570)</f>
        <v>1076428.8</v>
      </c>
      <c r="H570" s="19">
        <f>if(isna(ROUND((hlookup(E570,'Input - Config'!$H$2:$J$7,4,0)/10000*D570)+(hlookup(E570,'Input - Config'!$H$2:$J$7,5,0)/100),3)),"",ROUND((hlookup(E570,'Input - Config'!$H$2:$J$7,4,0)/10000*D570)+(hlookup(E570,'Input - Config'!$H$2:$J$7,5,0)/100),3))</f>
        <v>0.035</v>
      </c>
    </row>
    <row r="571">
      <c r="A571" s="53" t="str">
        <f>'Input - Config'!A572</f>
        <v>TRNRUSCERUSSO</v>
      </c>
      <c r="B571" s="19" t="str">
        <f>if(isna(vlookup(A571,'Input - Config'!$A$3:$C$1006,2,0)),"",vlookup(A571,'Input - Config'!$A$3:$C$1006,2,0))</f>
        <v>RUSCE</v>
      </c>
      <c r="C571" s="19" t="str">
        <f>if(isna(vlookup(A571,'Input - Config'!$A$3:$C$1006,3,0)),"",vlookup(A571,'Input - Config'!$A$3:$C$1006,3,0))</f>
        <v>RUSSO</v>
      </c>
      <c r="D571" s="42">
        <f>if(isna(ROUND(ACOS(COS(RADIANS(90-VLOOKUP(B571,'Input - Center points'!$A$2:$F$996,5,0)))*COS(RADIANS(90-VLOOKUP(C571,'Input - Center points'!$A$2:$F$996,5,0)))+SIN(RADIANS(90-VLOOKUP(B571,'Input - Center points'!$A$2:$F$996,5,0)))*SIN(RADIANS(90-VLOOKUP(C571,'Input - Center points'!$A$2:$F$996,5,0)))*COS(RADIANS(VLOOKUP(B571,'Input - Center points'!$A$2:$F$996,6,0)-VLOOKUP(C571,'Input - Center points'!$A$2:$F$996,6,0))))*6371,0)),"",ROUND(ACOS(COS(RADIANS(90-VLOOKUP(B571,'Input - Center points'!$A$2:$F$996,5,0)))*COS(RADIANS(90-VLOOKUP(C571,'Input - Center points'!$A$2:$F$996,5,0)))+SIN(RADIANS(90-VLOOKUP(B571,'Input - Center points'!$A$2:$F$996,5,0)))*SIN(RADIANS(90-VLOOKUP(C571,'Input - Center points'!$A$2:$F$996,5,0)))*COS(RADIANS(VLOOKUP(B571,'Input - Center points'!$A$2:$F$996,6,0)-VLOOKUP(C571,'Input - Center points'!$A$2:$F$996,6,0))))*6371,0))</f>
        <v>958</v>
      </c>
      <c r="E571" s="19" t="str">
        <f>if(isna(if(vlookup(A571,'Input - Config'!$A$3:$D$1006,4,0)="Yes","Subsea",if(D571&gt;'Input - Config'!$H$10,"HVDC","HVAC"))),"",if(vlookup(A571,'Input - Config'!$A$3:$D$1006,4,0)="Yes","Subsea",if(D571&gt;'Input - Config'!$H$10,"HVDC","HVAC")))</f>
        <v>HVDC</v>
      </c>
      <c r="F571" s="19">
        <f>iferror((hlookup(E571,'Input - Config'!$H$2:$J$7,2,0)*D571)+(hlookup(E571,'Input - Config'!$H$2:$J$7,3,0)*2),"")</f>
        <v>525321.4</v>
      </c>
      <c r="G571" s="19">
        <f>if(isna(hlookup(E571,'Input - Config'!$H$2:$J$7,6,0)*'Input - Config'!$H$9%*F571+F571),"",hlookup(E571,'Input - Config'!$H$2:$J$7,6,0)*'Input - Config'!$H$9%*F571+F571)</f>
        <v>1260771.36</v>
      </c>
      <c r="H571" s="19">
        <f>if(isna(ROUND((hlookup(E571,'Input - Config'!$H$2:$J$7,4,0)/10000*D571)+(hlookup(E571,'Input - Config'!$H$2:$J$7,5,0)/100),3)),"",ROUND((hlookup(E571,'Input - Config'!$H$2:$J$7,4,0)/10000*D571)+(hlookup(E571,'Input - Config'!$H$2:$J$7,5,0)/100),3))</f>
        <v>0.047</v>
      </c>
    </row>
    <row r="572">
      <c r="A572" s="53" t="str">
        <f>'Input - Config'!A573</f>
        <v>TRNRUSCEUKRXX</v>
      </c>
      <c r="B572" s="19" t="str">
        <f>if(isna(vlookup(A572,'Input - Config'!$A$3:$C$1006,2,0)),"",vlookup(A572,'Input - Config'!$A$3:$C$1006,2,0))</f>
        <v>RUSCE</v>
      </c>
      <c r="C572" s="19" t="str">
        <f>if(isna(vlookup(A572,'Input - Config'!$A$3:$C$1006,3,0)),"",vlookup(A572,'Input - Config'!$A$3:$C$1006,3,0))</f>
        <v>UKR</v>
      </c>
      <c r="D572" s="42">
        <f>if(isna(ROUND(ACOS(COS(RADIANS(90-VLOOKUP(B572,'Input - Center points'!$A$2:$F$996,5,0)))*COS(RADIANS(90-VLOOKUP(C572,'Input - Center points'!$A$2:$F$996,5,0)))+SIN(RADIANS(90-VLOOKUP(B572,'Input - Center points'!$A$2:$F$996,5,0)))*SIN(RADIANS(90-VLOOKUP(C572,'Input - Center points'!$A$2:$F$996,5,0)))*COS(RADIANS(VLOOKUP(B572,'Input - Center points'!$A$2:$F$996,6,0)-VLOOKUP(C572,'Input - Center points'!$A$2:$F$996,6,0))))*6371,0)),"",ROUND(ACOS(COS(RADIANS(90-VLOOKUP(B572,'Input - Center points'!$A$2:$F$996,5,0)))*COS(RADIANS(90-VLOOKUP(C572,'Input - Center points'!$A$2:$F$996,5,0)))+SIN(RADIANS(90-VLOOKUP(B572,'Input - Center points'!$A$2:$F$996,5,0)))*SIN(RADIANS(90-VLOOKUP(C572,'Input - Center points'!$A$2:$F$996,5,0)))*COS(RADIANS(VLOOKUP(B572,'Input - Center points'!$A$2:$F$996,6,0)-VLOOKUP(C572,'Input - Center points'!$A$2:$F$996,6,0))))*6371,0))</f>
        <v>756</v>
      </c>
      <c r="E572" s="19" t="str">
        <f>if(isna(if(vlookup(A572,'Input - Config'!$A$3:$D$1006,4,0)="Yes","Subsea",if(D572&gt;'Input - Config'!$H$10,"HVDC","HVAC"))),"",if(vlookup(A572,'Input - Config'!$A$3:$D$1006,4,0)="Yes","Subsea",if(D572&gt;'Input - Config'!$H$10,"HVDC","HVAC")))</f>
        <v>HVDC</v>
      </c>
      <c r="F572" s="19">
        <f>iferror((hlookup(E572,'Input - Config'!$H$2:$J$7,2,0)*D572)+(hlookup(E572,'Input - Config'!$H$2:$J$7,3,0)*2),"")</f>
        <v>477285.8</v>
      </c>
      <c r="G572" s="19">
        <f>if(isna(hlookup(E572,'Input - Config'!$H$2:$J$7,6,0)*'Input - Config'!$H$9%*F572+F572),"",hlookup(E572,'Input - Config'!$H$2:$J$7,6,0)*'Input - Config'!$H$9%*F572+F572)</f>
        <v>1145485.92</v>
      </c>
      <c r="H572" s="19">
        <f>if(isna(ROUND((hlookup(E572,'Input - Config'!$H$2:$J$7,4,0)/10000*D572)+(hlookup(E572,'Input - Config'!$H$2:$J$7,5,0)/100),3)),"",ROUND((hlookup(E572,'Input - Config'!$H$2:$J$7,4,0)/10000*D572)+(hlookup(E572,'Input - Config'!$H$2:$J$7,5,0)/100),3))</f>
        <v>0.039</v>
      </c>
    </row>
    <row r="573">
      <c r="A573" s="53" t="str">
        <f>'Input - Config'!A574</f>
        <v>TRNRUSFERUSSI</v>
      </c>
      <c r="B573" s="19" t="str">
        <f>if(isna(vlookup(A573,'Input - Config'!$A$3:$C$1006,2,0)),"",vlookup(A573,'Input - Config'!$A$3:$C$1006,2,0))</f>
        <v>RUSFE</v>
      </c>
      <c r="C573" s="19" t="str">
        <f>if(isna(vlookup(A573,'Input - Config'!$A$3:$C$1006,3,0)),"",vlookup(A573,'Input - Config'!$A$3:$C$1006,3,0))</f>
        <v>RUSSI</v>
      </c>
      <c r="D573" s="42">
        <f>if(isna(ROUND(ACOS(COS(RADIANS(90-VLOOKUP(B573,'Input - Center points'!$A$2:$F$996,5,0)))*COS(RADIANS(90-VLOOKUP(C573,'Input - Center points'!$A$2:$F$996,5,0)))+SIN(RADIANS(90-VLOOKUP(B573,'Input - Center points'!$A$2:$F$996,5,0)))*SIN(RADIANS(90-VLOOKUP(C573,'Input - Center points'!$A$2:$F$996,5,0)))*COS(RADIANS(VLOOKUP(B573,'Input - Center points'!$A$2:$F$996,6,0)-VLOOKUP(C573,'Input - Center points'!$A$2:$F$996,6,0))))*6371,0)),"",ROUND(ACOS(COS(RADIANS(90-VLOOKUP(B573,'Input - Center points'!$A$2:$F$996,5,0)))*COS(RADIANS(90-VLOOKUP(C573,'Input - Center points'!$A$2:$F$996,5,0)))+SIN(RADIANS(90-VLOOKUP(B573,'Input - Center points'!$A$2:$F$996,5,0)))*SIN(RADIANS(90-VLOOKUP(C573,'Input - Center points'!$A$2:$F$996,5,0)))*COS(RADIANS(VLOOKUP(B573,'Input - Center points'!$A$2:$F$996,6,0)-VLOOKUP(C573,'Input - Center points'!$A$2:$F$996,6,0))))*6371,0))</f>
        <v>3715</v>
      </c>
      <c r="E573" s="19" t="str">
        <f>if(isna(if(vlookup(A573,'Input - Config'!$A$3:$D$1006,4,0)="Yes","Subsea",if(D573&gt;'Input - Config'!$H$10,"HVDC","HVAC"))),"",if(vlookup(A573,'Input - Config'!$A$3:$D$1006,4,0)="Yes","Subsea",if(D573&gt;'Input - Config'!$H$10,"HVDC","HVAC")))</f>
        <v>HVDC</v>
      </c>
      <c r="F573" s="19">
        <f>iferror((hlookup(E573,'Input - Config'!$H$2:$J$7,2,0)*D573)+(hlookup(E573,'Input - Config'!$H$2:$J$7,3,0)*2),"")</f>
        <v>1180936</v>
      </c>
      <c r="G573" s="19">
        <f>if(isna(hlookup(E573,'Input - Config'!$H$2:$J$7,6,0)*'Input - Config'!$H$9%*F573+F573),"",hlookup(E573,'Input - Config'!$H$2:$J$7,6,0)*'Input - Config'!$H$9%*F573+F573)</f>
        <v>2834246.4</v>
      </c>
      <c r="H573" s="19">
        <f>if(isna(ROUND((hlookup(E573,'Input - Config'!$H$2:$J$7,4,0)/10000*D573)+(hlookup(E573,'Input - Config'!$H$2:$J$7,5,0)/100),3)),"",ROUND((hlookup(E573,'Input - Config'!$H$2:$J$7,4,0)/10000*D573)+(hlookup(E573,'Input - Config'!$H$2:$J$7,5,0)/100),3))</f>
        <v>0.143</v>
      </c>
    </row>
    <row r="574">
      <c r="A574" s="53" t="str">
        <f>'Input - Config'!A575</f>
        <v>TRNRUSMVRUSUR</v>
      </c>
      <c r="B574" s="19" t="str">
        <f>if(isna(vlookup(A574,'Input - Config'!$A$3:$C$1006,2,0)),"",vlookup(A574,'Input - Config'!$A$3:$C$1006,2,0))</f>
        <v>RUSMV</v>
      </c>
      <c r="C574" s="19" t="str">
        <f>if(isna(vlookup(A574,'Input - Config'!$A$3:$C$1006,3,0)),"",vlookup(A574,'Input - Config'!$A$3:$C$1006,3,0))</f>
        <v>RUSUR</v>
      </c>
      <c r="D574" s="42">
        <f>if(isna(ROUND(ACOS(COS(RADIANS(90-VLOOKUP(B574,'Input - Center points'!$A$2:$F$996,5,0)))*COS(RADIANS(90-VLOOKUP(C574,'Input - Center points'!$A$2:$F$996,5,0)))+SIN(RADIANS(90-VLOOKUP(B574,'Input - Center points'!$A$2:$F$996,5,0)))*SIN(RADIANS(90-VLOOKUP(C574,'Input - Center points'!$A$2:$F$996,5,0)))*COS(RADIANS(VLOOKUP(B574,'Input - Center points'!$A$2:$F$996,6,0)-VLOOKUP(C574,'Input - Center points'!$A$2:$F$996,6,0))))*6371,0)),"",ROUND(ACOS(COS(RADIANS(90-VLOOKUP(B574,'Input - Center points'!$A$2:$F$996,5,0)))*COS(RADIANS(90-VLOOKUP(C574,'Input - Center points'!$A$2:$F$996,5,0)))+SIN(RADIANS(90-VLOOKUP(B574,'Input - Center points'!$A$2:$F$996,5,0)))*SIN(RADIANS(90-VLOOKUP(C574,'Input - Center points'!$A$2:$F$996,5,0)))*COS(RADIANS(VLOOKUP(B574,'Input - Center points'!$A$2:$F$996,6,0)-VLOOKUP(C574,'Input - Center points'!$A$2:$F$996,6,0))))*6371,0))</f>
        <v>718</v>
      </c>
      <c r="E574" s="19" t="str">
        <f>if(isna(if(vlookup(A574,'Input - Config'!$A$3:$D$1006,4,0)="Yes","Subsea",if(D574&gt;'Input - Config'!$H$10,"HVDC","HVAC"))),"",if(vlookup(A574,'Input - Config'!$A$3:$D$1006,4,0)="Yes","Subsea",if(D574&gt;'Input - Config'!$H$10,"HVDC","HVAC")))</f>
        <v>HVDC</v>
      </c>
      <c r="F574" s="19">
        <f>iferror((hlookup(E574,'Input - Config'!$H$2:$J$7,2,0)*D574)+(hlookup(E574,'Input - Config'!$H$2:$J$7,3,0)*2),"")</f>
        <v>468249.4</v>
      </c>
      <c r="G574" s="19">
        <f>if(isna(hlookup(E574,'Input - Config'!$H$2:$J$7,6,0)*'Input - Config'!$H$9%*F574+F574),"",hlookup(E574,'Input - Config'!$H$2:$J$7,6,0)*'Input - Config'!$H$9%*F574+F574)</f>
        <v>1123798.56</v>
      </c>
      <c r="H574" s="19">
        <f>if(isna(ROUND((hlookup(E574,'Input - Config'!$H$2:$J$7,4,0)/10000*D574)+(hlookup(E574,'Input - Config'!$H$2:$J$7,5,0)/100),3)),"",ROUND((hlookup(E574,'Input - Config'!$H$2:$J$7,4,0)/10000*D574)+(hlookup(E574,'Input - Config'!$H$2:$J$7,5,0)/100),3))</f>
        <v>0.038</v>
      </c>
    </row>
    <row r="575">
      <c r="A575" s="53" t="str">
        <f>'Input - Config'!A576</f>
        <v>TRNRUSNWRUSUR</v>
      </c>
      <c r="B575" s="19" t="str">
        <f>if(isna(vlookup(A575,'Input - Config'!$A$3:$C$1006,2,0)),"",vlookup(A575,'Input - Config'!$A$3:$C$1006,2,0))</f>
        <v>RUSNW</v>
      </c>
      <c r="C575" s="19" t="str">
        <f>if(isna(vlookup(A575,'Input - Config'!$A$3:$C$1006,3,0)),"",vlookup(A575,'Input - Config'!$A$3:$C$1006,3,0))</f>
        <v>RUSUR</v>
      </c>
      <c r="D575" s="42">
        <f>if(isna(ROUND(ACOS(COS(RADIANS(90-VLOOKUP(B575,'Input - Center points'!$A$2:$F$996,5,0)))*COS(RADIANS(90-VLOOKUP(C575,'Input - Center points'!$A$2:$F$996,5,0)))+SIN(RADIANS(90-VLOOKUP(B575,'Input - Center points'!$A$2:$F$996,5,0)))*SIN(RADIANS(90-VLOOKUP(C575,'Input - Center points'!$A$2:$F$996,5,0)))*COS(RADIANS(VLOOKUP(B575,'Input - Center points'!$A$2:$F$996,6,0)-VLOOKUP(C575,'Input - Center points'!$A$2:$F$996,6,0))))*6371,0)),"",ROUND(ACOS(COS(RADIANS(90-VLOOKUP(B575,'Input - Center points'!$A$2:$F$996,5,0)))*COS(RADIANS(90-VLOOKUP(C575,'Input - Center points'!$A$2:$F$996,5,0)))+SIN(RADIANS(90-VLOOKUP(B575,'Input - Center points'!$A$2:$F$996,5,0)))*SIN(RADIANS(90-VLOOKUP(C575,'Input - Center points'!$A$2:$F$996,5,0)))*COS(RADIANS(VLOOKUP(B575,'Input - Center points'!$A$2:$F$996,6,0)-VLOOKUP(C575,'Input - Center points'!$A$2:$F$996,6,0))))*6371,0))</f>
        <v>1783</v>
      </c>
      <c r="E575" s="19" t="str">
        <f>if(isna(if(vlookup(A575,'Input - Config'!$A$3:$D$1006,4,0)="Yes","Subsea",if(D575&gt;'Input - Config'!$H$10,"HVDC","HVAC"))),"",if(vlookup(A575,'Input - Config'!$A$3:$D$1006,4,0)="Yes","Subsea",if(D575&gt;'Input - Config'!$H$10,"HVDC","HVAC")))</f>
        <v>HVDC</v>
      </c>
      <c r="F575" s="19">
        <f>iferror((hlookup(E575,'Input - Config'!$H$2:$J$7,2,0)*D575)+(hlookup(E575,'Input - Config'!$H$2:$J$7,3,0)*2),"")</f>
        <v>721506.4</v>
      </c>
      <c r="G575" s="19">
        <f>if(isna(hlookup(E575,'Input - Config'!$H$2:$J$7,6,0)*'Input - Config'!$H$9%*F575+F575),"",hlookup(E575,'Input - Config'!$H$2:$J$7,6,0)*'Input - Config'!$H$9%*F575+F575)</f>
        <v>1731615.36</v>
      </c>
      <c r="H575" s="19">
        <f>if(isna(ROUND((hlookup(E575,'Input - Config'!$H$2:$J$7,4,0)/10000*D575)+(hlookup(E575,'Input - Config'!$H$2:$J$7,5,0)/100),3)),"",ROUND((hlookup(E575,'Input - Config'!$H$2:$J$7,4,0)/10000*D575)+(hlookup(E575,'Input - Config'!$H$2:$J$7,5,0)/100),3))</f>
        <v>0.075</v>
      </c>
    </row>
    <row r="576">
      <c r="A576" s="53" t="str">
        <f>'Input - Config'!A577</f>
        <v>TRNRUSSIRUSUR</v>
      </c>
      <c r="B576" s="19" t="str">
        <f>if(isna(vlookup(A576,'Input - Config'!$A$3:$C$1006,2,0)),"",vlookup(A576,'Input - Config'!$A$3:$C$1006,2,0))</f>
        <v>RUSSI</v>
      </c>
      <c r="C576" s="19" t="str">
        <f>if(isna(vlookup(A576,'Input - Config'!$A$3:$C$1006,3,0)),"",vlookup(A576,'Input - Config'!$A$3:$C$1006,3,0))</f>
        <v>RUSUR</v>
      </c>
      <c r="D576" s="42">
        <f>if(isna(ROUND(ACOS(COS(RADIANS(90-VLOOKUP(B576,'Input - Center points'!$A$2:$F$996,5,0)))*COS(RADIANS(90-VLOOKUP(C576,'Input - Center points'!$A$2:$F$996,5,0)))+SIN(RADIANS(90-VLOOKUP(B576,'Input - Center points'!$A$2:$F$996,5,0)))*SIN(RADIANS(90-VLOOKUP(C576,'Input - Center points'!$A$2:$F$996,5,0)))*COS(RADIANS(VLOOKUP(B576,'Input - Center points'!$A$2:$F$996,6,0)-VLOOKUP(C576,'Input - Center points'!$A$2:$F$996,6,0))))*6371,0)),"",ROUND(ACOS(COS(RADIANS(90-VLOOKUP(B576,'Input - Center points'!$A$2:$F$996,5,0)))*COS(RADIANS(90-VLOOKUP(C576,'Input - Center points'!$A$2:$F$996,5,0)))+SIN(RADIANS(90-VLOOKUP(B576,'Input - Center points'!$A$2:$F$996,5,0)))*SIN(RADIANS(90-VLOOKUP(C576,'Input - Center points'!$A$2:$F$996,5,0)))*COS(RADIANS(VLOOKUP(B576,'Input - Center points'!$A$2:$F$996,6,0)-VLOOKUP(C576,'Input - Center points'!$A$2:$F$996,6,0))))*6371,0))</f>
        <v>1397</v>
      </c>
      <c r="E576" s="19" t="str">
        <f>if(isna(if(vlookup(A576,'Input - Config'!$A$3:$D$1006,4,0)="Yes","Subsea",if(D576&gt;'Input - Config'!$H$10,"HVDC","HVAC"))),"",if(vlookup(A576,'Input - Config'!$A$3:$D$1006,4,0)="Yes","Subsea",if(D576&gt;'Input - Config'!$H$10,"HVDC","HVAC")))</f>
        <v>HVDC</v>
      </c>
      <c r="F576" s="19">
        <f>iferror((hlookup(E576,'Input - Config'!$H$2:$J$7,2,0)*D576)+(hlookup(E576,'Input - Config'!$H$2:$J$7,3,0)*2),"")</f>
        <v>629715.6</v>
      </c>
      <c r="G576" s="19">
        <f>if(isna(hlookup(E576,'Input - Config'!$H$2:$J$7,6,0)*'Input - Config'!$H$9%*F576+F576),"",hlookup(E576,'Input - Config'!$H$2:$J$7,6,0)*'Input - Config'!$H$9%*F576+F576)</f>
        <v>1511317.44</v>
      </c>
      <c r="H576" s="19">
        <f>if(isna(ROUND((hlookup(E576,'Input - Config'!$H$2:$J$7,4,0)/10000*D576)+(hlookup(E576,'Input - Config'!$H$2:$J$7,5,0)/100),3)),"",ROUND((hlookup(E576,'Input - Config'!$H$2:$J$7,4,0)/10000*D576)+(hlookup(E576,'Input - Config'!$H$2:$J$7,5,0)/100),3))</f>
        <v>0.062</v>
      </c>
    </row>
    <row r="577">
      <c r="A577" s="53" t="str">
        <f>'Input - Config'!A578</f>
        <v>TRNRUSSOUKRXX</v>
      </c>
      <c r="B577" s="19" t="str">
        <f>if(isna(vlookup(A577,'Input - Config'!$A$3:$C$1006,2,0)),"",vlookup(A577,'Input - Config'!$A$3:$C$1006,2,0))</f>
        <v>RUSSO</v>
      </c>
      <c r="C577" s="19" t="str">
        <f>if(isna(vlookup(A577,'Input - Config'!$A$3:$C$1006,3,0)),"",vlookup(A577,'Input - Config'!$A$3:$C$1006,3,0))</f>
        <v>UKR</v>
      </c>
      <c r="D577" s="42">
        <f>if(isna(ROUND(ACOS(COS(RADIANS(90-VLOOKUP(B577,'Input - Center points'!$A$2:$F$996,5,0)))*COS(RADIANS(90-VLOOKUP(C577,'Input - Center points'!$A$2:$F$996,5,0)))+SIN(RADIANS(90-VLOOKUP(B577,'Input - Center points'!$A$2:$F$996,5,0)))*SIN(RADIANS(90-VLOOKUP(C577,'Input - Center points'!$A$2:$F$996,5,0)))*COS(RADIANS(VLOOKUP(B577,'Input - Center points'!$A$2:$F$996,6,0)-VLOOKUP(C577,'Input - Center points'!$A$2:$F$996,6,0))))*6371,0)),"",ROUND(ACOS(COS(RADIANS(90-VLOOKUP(B577,'Input - Center points'!$A$2:$F$996,5,0)))*COS(RADIANS(90-VLOOKUP(C577,'Input - Center points'!$A$2:$F$996,5,0)))+SIN(RADIANS(90-VLOOKUP(B577,'Input - Center points'!$A$2:$F$996,5,0)))*SIN(RADIANS(90-VLOOKUP(C577,'Input - Center points'!$A$2:$F$996,5,0)))*COS(RADIANS(VLOOKUP(B577,'Input - Center points'!$A$2:$F$996,6,0)-VLOOKUP(C577,'Input - Center points'!$A$2:$F$996,6,0))))*6371,0))</f>
        <v>760</v>
      </c>
      <c r="E577" s="19" t="str">
        <f>if(isna(if(vlookup(A577,'Input - Config'!$A$3:$D$1006,4,0)="Yes","Subsea",if(D577&gt;'Input - Config'!$H$10,"HVDC","HVAC"))),"",if(vlookup(A577,'Input - Config'!$A$3:$D$1006,4,0)="Yes","Subsea",if(D577&gt;'Input - Config'!$H$10,"HVDC","HVAC")))</f>
        <v>HVDC</v>
      </c>
      <c r="F577" s="19">
        <f>iferror((hlookup(E577,'Input - Config'!$H$2:$J$7,2,0)*D577)+(hlookup(E577,'Input - Config'!$H$2:$J$7,3,0)*2),"")</f>
        <v>478237</v>
      </c>
      <c r="G577" s="19">
        <f>if(isna(hlookup(E577,'Input - Config'!$H$2:$J$7,6,0)*'Input - Config'!$H$9%*F577+F577),"",hlookup(E577,'Input - Config'!$H$2:$J$7,6,0)*'Input - Config'!$H$9%*F577+F577)</f>
        <v>1147768.8</v>
      </c>
      <c r="H577" s="19">
        <f>if(isna(ROUND((hlookup(E577,'Input - Config'!$H$2:$J$7,4,0)/10000*D577)+(hlookup(E577,'Input - Config'!$H$2:$J$7,5,0)/100),3)),"",ROUND((hlookup(E577,'Input - Config'!$H$2:$J$7,4,0)/10000*D577)+(hlookup(E577,'Input - Config'!$H$2:$J$7,5,0)/100),3))</f>
        <v>0.04</v>
      </c>
    </row>
    <row r="578">
      <c r="A578" s="53" t="str">
        <f>'Input - Config'!A579</f>
        <v>TRNRWAXXTZAXX</v>
      </c>
      <c r="B578" s="19" t="str">
        <f>if(isna(vlookup(A578,'Input - Config'!$A$3:$C$1006,2,0)),"",vlookup(A578,'Input - Config'!$A$3:$C$1006,2,0))</f>
        <v>RWA</v>
      </c>
      <c r="C578" s="19" t="str">
        <f>if(isna(vlookup(A578,'Input - Config'!$A$3:$C$1006,3,0)),"",vlookup(A578,'Input - Config'!$A$3:$C$1006,3,0))</f>
        <v>TZA</v>
      </c>
      <c r="D578" s="42">
        <f>if(isna(ROUND(ACOS(COS(RADIANS(90-VLOOKUP(B578,'Input - Center points'!$A$2:$F$996,5,0)))*COS(RADIANS(90-VLOOKUP(C578,'Input - Center points'!$A$2:$F$996,5,0)))+SIN(RADIANS(90-VLOOKUP(B578,'Input - Center points'!$A$2:$F$996,5,0)))*SIN(RADIANS(90-VLOOKUP(C578,'Input - Center points'!$A$2:$F$996,5,0)))*COS(RADIANS(VLOOKUP(B578,'Input - Center points'!$A$2:$F$996,6,0)-VLOOKUP(C578,'Input - Center points'!$A$2:$F$996,6,0))))*6371,0)),"",ROUND(ACOS(COS(RADIANS(90-VLOOKUP(B578,'Input - Center points'!$A$2:$F$996,5,0)))*COS(RADIANS(90-VLOOKUP(C578,'Input - Center points'!$A$2:$F$996,5,0)))+SIN(RADIANS(90-VLOOKUP(B578,'Input - Center points'!$A$2:$F$996,5,0)))*SIN(RADIANS(90-VLOOKUP(C578,'Input - Center points'!$A$2:$F$996,5,0)))*COS(RADIANS(VLOOKUP(B578,'Input - Center points'!$A$2:$F$996,6,0)-VLOOKUP(C578,'Input - Center points'!$A$2:$F$996,6,0))))*6371,0))</f>
        <v>1156</v>
      </c>
      <c r="E578" s="19" t="str">
        <f>if(isna(if(vlookup(A578,'Input - Config'!$A$3:$D$1006,4,0)="Yes","Subsea",if(D578&gt;'Input - Config'!$H$10,"HVDC","HVAC"))),"",if(vlookup(A578,'Input - Config'!$A$3:$D$1006,4,0)="Yes","Subsea",if(D578&gt;'Input - Config'!$H$10,"HVDC","HVAC")))</f>
        <v>HVDC</v>
      </c>
      <c r="F578" s="19">
        <f>iferror((hlookup(E578,'Input - Config'!$H$2:$J$7,2,0)*D578)+(hlookup(E578,'Input - Config'!$H$2:$J$7,3,0)*2),"")</f>
        <v>572405.8</v>
      </c>
      <c r="G578" s="19">
        <f>if(isna(hlookup(E578,'Input - Config'!$H$2:$J$7,6,0)*'Input - Config'!$H$9%*F578+F578),"",hlookup(E578,'Input - Config'!$H$2:$J$7,6,0)*'Input - Config'!$H$9%*F578+F578)</f>
        <v>1373773.92</v>
      </c>
      <c r="H578" s="19">
        <f>if(isna(ROUND((hlookup(E578,'Input - Config'!$H$2:$J$7,4,0)/10000*D578)+(hlookup(E578,'Input - Config'!$H$2:$J$7,5,0)/100),3)),"",ROUND((hlookup(E578,'Input - Config'!$H$2:$J$7,4,0)/10000*D578)+(hlookup(E578,'Input - Config'!$H$2:$J$7,5,0)/100),3))</f>
        <v>0.053</v>
      </c>
    </row>
    <row r="579">
      <c r="A579" s="53" t="str">
        <f>'Input - Config'!A580</f>
        <v>TRNRWAXXUGAXX</v>
      </c>
      <c r="B579" s="19" t="str">
        <f>if(isna(vlookup(A579,'Input - Config'!$A$3:$C$1006,2,0)),"",vlookup(A579,'Input - Config'!$A$3:$C$1006,2,0))</f>
        <v>RWA</v>
      </c>
      <c r="C579" s="19" t="str">
        <f>if(isna(vlookup(A579,'Input - Config'!$A$3:$C$1006,3,0)),"",vlookup(A579,'Input - Config'!$A$3:$C$1006,3,0))</f>
        <v>UGA</v>
      </c>
      <c r="D579" s="42">
        <f>if(isna(ROUND(ACOS(COS(RADIANS(90-VLOOKUP(B579,'Input - Center points'!$A$2:$F$996,5,0)))*COS(RADIANS(90-VLOOKUP(C579,'Input - Center points'!$A$2:$F$996,5,0)))+SIN(RADIANS(90-VLOOKUP(B579,'Input - Center points'!$A$2:$F$996,5,0)))*SIN(RADIANS(90-VLOOKUP(C579,'Input - Center points'!$A$2:$F$996,5,0)))*COS(RADIANS(VLOOKUP(B579,'Input - Center points'!$A$2:$F$996,6,0)-VLOOKUP(C579,'Input - Center points'!$A$2:$F$996,6,0))))*6371,0)),"",ROUND(ACOS(COS(RADIANS(90-VLOOKUP(B579,'Input - Center points'!$A$2:$F$996,5,0)))*COS(RADIANS(90-VLOOKUP(C579,'Input - Center points'!$A$2:$F$996,5,0)))+SIN(RADIANS(90-VLOOKUP(B579,'Input - Center points'!$A$2:$F$996,5,0)))*SIN(RADIANS(90-VLOOKUP(C579,'Input - Center points'!$A$2:$F$996,5,0)))*COS(RADIANS(VLOOKUP(B579,'Input - Center points'!$A$2:$F$996,6,0)-VLOOKUP(C579,'Input - Center points'!$A$2:$F$996,6,0))))*6371,0))</f>
        <v>377</v>
      </c>
      <c r="E579" s="19" t="str">
        <f>if(isna(if(vlookup(A579,'Input - Config'!$A$3:$D$1006,4,0)="Yes","Subsea",if(D579&gt;'Input - Config'!$H$10,"HVDC","HVAC"))),"",if(vlookup(A579,'Input - Config'!$A$3:$D$1006,4,0)="Yes","Subsea",if(D579&gt;'Input - Config'!$H$10,"HVDC","HVAC")))</f>
        <v>HVDC</v>
      </c>
      <c r="F579" s="19">
        <f>iferror((hlookup(E579,'Input - Config'!$H$2:$J$7,2,0)*D579)+(hlookup(E579,'Input - Config'!$H$2:$J$7,3,0)*2),"")</f>
        <v>387159.6</v>
      </c>
      <c r="G579" s="19">
        <f>if(isna(hlookup(E579,'Input - Config'!$H$2:$J$7,6,0)*'Input - Config'!$H$9%*F579+F579),"",hlookup(E579,'Input - Config'!$H$2:$J$7,6,0)*'Input - Config'!$H$9%*F579+F579)</f>
        <v>929183.04</v>
      </c>
      <c r="H579" s="19">
        <f>if(isna(ROUND((hlookup(E579,'Input - Config'!$H$2:$J$7,4,0)/10000*D579)+(hlookup(E579,'Input - Config'!$H$2:$J$7,5,0)/100),3)),"",ROUND((hlookup(E579,'Input - Config'!$H$2:$J$7,4,0)/10000*D579)+(hlookup(E579,'Input - Config'!$H$2:$J$7,5,0)/100),3))</f>
        <v>0.026</v>
      </c>
    </row>
    <row r="580">
      <c r="A580" s="53" t="str">
        <f>'Input - Config'!A581</f>
        <v>TRNSAUXXSDNXX</v>
      </c>
      <c r="B580" s="19" t="str">
        <f>if(isna(vlookup(A580,'Input - Config'!$A$3:$C$1006,2,0)),"",vlookup(A580,'Input - Config'!$A$3:$C$1006,2,0))</f>
        <v>SAU</v>
      </c>
      <c r="C580" s="19" t="str">
        <f>if(isna(vlookup(A580,'Input - Config'!$A$3:$C$1006,3,0)),"",vlookup(A580,'Input - Config'!$A$3:$C$1006,3,0))</f>
        <v>SDN</v>
      </c>
      <c r="D580" s="42">
        <f>if(isna(ROUND(ACOS(COS(RADIANS(90-VLOOKUP(B580,'Input - Center points'!$A$2:$F$996,5,0)))*COS(RADIANS(90-VLOOKUP(C580,'Input - Center points'!$A$2:$F$996,5,0)))+SIN(RADIANS(90-VLOOKUP(B580,'Input - Center points'!$A$2:$F$996,5,0)))*SIN(RADIANS(90-VLOOKUP(C580,'Input - Center points'!$A$2:$F$996,5,0)))*COS(RADIANS(VLOOKUP(B580,'Input - Center points'!$A$2:$F$996,6,0)-VLOOKUP(C580,'Input - Center points'!$A$2:$F$996,6,0))))*6371,0)),"",ROUND(ACOS(COS(RADIANS(90-VLOOKUP(B580,'Input - Center points'!$A$2:$F$996,5,0)))*COS(RADIANS(90-VLOOKUP(C580,'Input - Center points'!$A$2:$F$996,5,0)))+SIN(RADIANS(90-VLOOKUP(B580,'Input - Center points'!$A$2:$F$996,5,0)))*SIN(RADIANS(90-VLOOKUP(C580,'Input - Center points'!$A$2:$F$996,5,0)))*COS(RADIANS(VLOOKUP(B580,'Input - Center points'!$A$2:$F$996,6,0)-VLOOKUP(C580,'Input - Center points'!$A$2:$F$996,6,0))))*6371,0))</f>
        <v>1792</v>
      </c>
      <c r="E580" s="19" t="str">
        <f>if(isna(if(vlookup(A580,'Input - Config'!$A$3:$D$1006,4,0)="Yes","Subsea",if(D580&gt;'Input - Config'!$H$10,"HVDC","HVAC"))),"",if(vlookup(A580,'Input - Config'!$A$3:$D$1006,4,0)="Yes","Subsea",if(D580&gt;'Input - Config'!$H$10,"HVDC","HVAC")))</f>
        <v>Subsea</v>
      </c>
      <c r="F580" s="19">
        <f>iferror((hlookup(E580,'Input - Config'!$H$2:$J$7,2,0)*D580)+(hlookup(E580,'Input - Config'!$H$2:$J$7,3,0)*2),"")</f>
        <v>826328.2</v>
      </c>
      <c r="G580" s="19">
        <f>if(isna(hlookup(E580,'Input - Config'!$H$2:$J$7,6,0)*'Input - Config'!$H$9%*F580+F580),"",hlookup(E580,'Input - Config'!$H$2:$J$7,6,0)*'Input - Config'!$H$9%*F580+F580)</f>
        <v>1983187.68</v>
      </c>
      <c r="H580" s="19">
        <f>if(isna(ROUND((hlookup(E580,'Input - Config'!$H$2:$J$7,4,0)/10000*D580)+(hlookup(E580,'Input - Config'!$H$2:$J$7,5,0)/100),3)),"",ROUND((hlookup(E580,'Input - Config'!$H$2:$J$7,4,0)/10000*D580)+(hlookup(E580,'Input - Config'!$H$2:$J$7,5,0)/100),3))</f>
        <v>0.076</v>
      </c>
    </row>
    <row r="581">
      <c r="A581" s="53" t="str">
        <f>'Input - Config'!A582</f>
        <v>TRNSAUXXYEMXX</v>
      </c>
      <c r="B581" s="19" t="str">
        <f>if(isna(vlookup(A581,'Input - Config'!$A$3:$C$1006,2,0)),"",vlookup(A581,'Input - Config'!$A$3:$C$1006,2,0))</f>
        <v>SAU</v>
      </c>
      <c r="C581" s="19" t="str">
        <f>if(isna(vlookup(A581,'Input - Config'!$A$3:$C$1006,3,0)),"",vlookup(A581,'Input - Config'!$A$3:$C$1006,3,0))</f>
        <v>YEM</v>
      </c>
      <c r="D581" s="42">
        <f>if(isna(ROUND(ACOS(COS(RADIANS(90-VLOOKUP(B581,'Input - Center points'!$A$2:$F$996,5,0)))*COS(RADIANS(90-VLOOKUP(C581,'Input - Center points'!$A$2:$F$996,5,0)))+SIN(RADIANS(90-VLOOKUP(B581,'Input - Center points'!$A$2:$F$996,5,0)))*SIN(RADIANS(90-VLOOKUP(C581,'Input - Center points'!$A$2:$F$996,5,0)))*COS(RADIANS(VLOOKUP(B581,'Input - Center points'!$A$2:$F$996,6,0)-VLOOKUP(C581,'Input - Center points'!$A$2:$F$996,6,0))))*6371,0)),"",ROUND(ACOS(COS(RADIANS(90-VLOOKUP(B581,'Input - Center points'!$A$2:$F$996,5,0)))*COS(RADIANS(90-VLOOKUP(C581,'Input - Center points'!$A$2:$F$996,5,0)))+SIN(RADIANS(90-VLOOKUP(B581,'Input - Center points'!$A$2:$F$996,5,0)))*SIN(RADIANS(90-VLOOKUP(C581,'Input - Center points'!$A$2:$F$996,5,0)))*COS(RADIANS(VLOOKUP(B581,'Input - Center points'!$A$2:$F$996,6,0)-VLOOKUP(C581,'Input - Center points'!$A$2:$F$996,6,0))))*6371,0))</f>
        <v>1065</v>
      </c>
      <c r="E581" s="19" t="str">
        <f>if(isna(if(vlookup(A581,'Input - Config'!$A$3:$D$1006,4,0)="Yes","Subsea",if(D581&gt;'Input - Config'!$H$10,"HVDC","HVAC"))),"",if(vlookup(A581,'Input - Config'!$A$3:$D$1006,4,0)="Yes","Subsea",if(D581&gt;'Input - Config'!$H$10,"HVDC","HVAC")))</f>
        <v>HVDC</v>
      </c>
      <c r="F581" s="19">
        <f>iferror((hlookup(E581,'Input - Config'!$H$2:$J$7,2,0)*D581)+(hlookup(E581,'Input - Config'!$H$2:$J$7,3,0)*2),"")</f>
        <v>550766</v>
      </c>
      <c r="G581" s="19">
        <f>if(isna(hlookup(E581,'Input - Config'!$H$2:$J$7,6,0)*'Input - Config'!$H$9%*F581+F581),"",hlookup(E581,'Input - Config'!$H$2:$J$7,6,0)*'Input - Config'!$H$9%*F581+F581)</f>
        <v>1321838.4</v>
      </c>
      <c r="H581" s="19">
        <f>if(isna(ROUND((hlookup(E581,'Input - Config'!$H$2:$J$7,4,0)/10000*D581)+(hlookup(E581,'Input - Config'!$H$2:$J$7,5,0)/100),3)),"",ROUND((hlookup(E581,'Input - Config'!$H$2:$J$7,4,0)/10000*D581)+(hlookup(E581,'Input - Config'!$H$2:$J$7,5,0)/100),3))</f>
        <v>0.05</v>
      </c>
    </row>
    <row r="582">
      <c r="A582" s="53" t="str">
        <f>'Input - Config'!A583</f>
        <v>TRNSDNXXTCDXX</v>
      </c>
      <c r="B582" s="19" t="str">
        <f>if(isna(vlookup(A582,'Input - Config'!$A$3:$C$1006,2,0)),"",vlookup(A582,'Input - Config'!$A$3:$C$1006,2,0))</f>
        <v>SDN</v>
      </c>
      <c r="C582" s="19" t="str">
        <f>if(isna(vlookup(A582,'Input - Config'!$A$3:$C$1006,3,0)),"",vlookup(A582,'Input - Config'!$A$3:$C$1006,3,0))</f>
        <v>TCD</v>
      </c>
      <c r="D582" s="42">
        <f>if(isna(ROUND(ACOS(COS(RADIANS(90-VLOOKUP(B582,'Input - Center points'!$A$2:$F$996,5,0)))*COS(RADIANS(90-VLOOKUP(C582,'Input - Center points'!$A$2:$F$996,5,0)))+SIN(RADIANS(90-VLOOKUP(B582,'Input - Center points'!$A$2:$F$996,5,0)))*SIN(RADIANS(90-VLOOKUP(C582,'Input - Center points'!$A$2:$F$996,5,0)))*COS(RADIANS(VLOOKUP(B582,'Input - Center points'!$A$2:$F$996,6,0)-VLOOKUP(C582,'Input - Center points'!$A$2:$F$996,6,0))))*6371,0)),"",ROUND(ACOS(COS(RADIANS(90-VLOOKUP(B582,'Input - Center points'!$A$2:$F$996,5,0)))*COS(RADIANS(90-VLOOKUP(C582,'Input - Center points'!$A$2:$F$996,5,0)))+SIN(RADIANS(90-VLOOKUP(B582,'Input - Center points'!$A$2:$F$996,5,0)))*SIN(RADIANS(90-VLOOKUP(C582,'Input - Center points'!$A$2:$F$996,5,0)))*COS(RADIANS(VLOOKUP(B582,'Input - Center points'!$A$2:$F$996,6,0)-VLOOKUP(C582,'Input - Center points'!$A$2:$F$996,6,0))))*6371,0))</f>
        <v>1927</v>
      </c>
      <c r="E582" s="19" t="str">
        <f>if(isna(if(vlookup(A582,'Input - Config'!$A$3:$D$1006,4,0)="Yes","Subsea",if(D582&gt;'Input - Config'!$H$10,"HVDC","HVAC"))),"",if(vlookup(A582,'Input - Config'!$A$3:$D$1006,4,0)="Yes","Subsea",if(D582&gt;'Input - Config'!$H$10,"HVDC","HVAC")))</f>
        <v>HVDC</v>
      </c>
      <c r="F582" s="19">
        <f>iferror((hlookup(E582,'Input - Config'!$H$2:$J$7,2,0)*D582)+(hlookup(E582,'Input - Config'!$H$2:$J$7,3,0)*2),"")</f>
        <v>755749.6</v>
      </c>
      <c r="G582" s="19">
        <f>if(isna(hlookup(E582,'Input - Config'!$H$2:$J$7,6,0)*'Input - Config'!$H$9%*F582+F582),"",hlookup(E582,'Input - Config'!$H$2:$J$7,6,0)*'Input - Config'!$H$9%*F582+F582)</f>
        <v>1813799.04</v>
      </c>
      <c r="H582" s="19">
        <f>if(isna(ROUND((hlookup(E582,'Input - Config'!$H$2:$J$7,4,0)/10000*D582)+(hlookup(E582,'Input - Config'!$H$2:$J$7,5,0)/100),3)),"",ROUND((hlookup(E582,'Input - Config'!$H$2:$J$7,4,0)/10000*D582)+(hlookup(E582,'Input - Config'!$H$2:$J$7,5,0)/100),3))</f>
        <v>0.08</v>
      </c>
    </row>
    <row r="583">
      <c r="A583" s="53" t="str">
        <f>'Input - Config'!A584</f>
        <v>TRNSOMXXYEMXX</v>
      </c>
      <c r="B583" s="19" t="str">
        <f>if(isna(vlookup(A583,'Input - Config'!$A$3:$C$1006,2,0)),"",vlookup(A583,'Input - Config'!$A$3:$C$1006,2,0))</f>
        <v>SOM</v>
      </c>
      <c r="C583" s="19" t="str">
        <f>if(isna(vlookup(A583,'Input - Config'!$A$3:$C$1006,3,0)),"",vlookup(A583,'Input - Config'!$A$3:$C$1006,3,0))</f>
        <v>YEM</v>
      </c>
      <c r="D583" s="42">
        <f>if(isna(ROUND(ACOS(COS(RADIANS(90-VLOOKUP(B583,'Input - Center points'!$A$2:$F$996,5,0)))*COS(RADIANS(90-VLOOKUP(C583,'Input - Center points'!$A$2:$F$996,5,0)))+SIN(RADIANS(90-VLOOKUP(B583,'Input - Center points'!$A$2:$F$996,5,0)))*SIN(RADIANS(90-VLOOKUP(C583,'Input - Center points'!$A$2:$F$996,5,0)))*COS(RADIANS(VLOOKUP(B583,'Input - Center points'!$A$2:$F$996,6,0)-VLOOKUP(C583,'Input - Center points'!$A$2:$F$996,6,0))))*6371,0)),"",ROUND(ACOS(COS(RADIANS(90-VLOOKUP(B583,'Input - Center points'!$A$2:$F$996,5,0)))*COS(RADIANS(90-VLOOKUP(C583,'Input - Center points'!$A$2:$F$996,5,0)))+SIN(RADIANS(90-VLOOKUP(B583,'Input - Center points'!$A$2:$F$996,5,0)))*SIN(RADIANS(90-VLOOKUP(C583,'Input - Center points'!$A$2:$F$996,5,0)))*COS(RADIANS(VLOOKUP(B583,'Input - Center points'!$A$2:$F$996,6,0)-VLOOKUP(C583,'Input - Center points'!$A$2:$F$996,6,0))))*6371,0))</f>
        <v>1485</v>
      </c>
      <c r="E583" s="19" t="str">
        <f>if(isna(if(vlookup(A583,'Input - Config'!$A$3:$D$1006,4,0)="Yes","Subsea",if(D583&gt;'Input - Config'!$H$10,"HVDC","HVAC"))),"",if(vlookup(A583,'Input - Config'!$A$3:$D$1006,4,0)="Yes","Subsea",if(D583&gt;'Input - Config'!$H$10,"HVDC","HVAC")))</f>
        <v>Subsea</v>
      </c>
      <c r="F583" s="19">
        <f>iferror((hlookup(E583,'Input - Config'!$H$2:$J$7,2,0)*D583)+(hlookup(E583,'Input - Config'!$H$2:$J$7,3,0)*2),"")</f>
        <v>735732.5</v>
      </c>
      <c r="G583" s="19">
        <f>if(isna(hlookup(E583,'Input - Config'!$H$2:$J$7,6,0)*'Input - Config'!$H$9%*F583+F583),"",hlookup(E583,'Input - Config'!$H$2:$J$7,6,0)*'Input - Config'!$H$9%*F583+F583)</f>
        <v>1765758</v>
      </c>
      <c r="H583" s="19">
        <f>if(isna(ROUND((hlookup(E583,'Input - Config'!$H$2:$J$7,4,0)/10000*D583)+(hlookup(E583,'Input - Config'!$H$2:$J$7,5,0)/100),3)),"",ROUND((hlookup(E583,'Input - Config'!$H$2:$J$7,4,0)/10000*D583)+(hlookup(E583,'Input - Config'!$H$2:$J$7,5,0)/100),3))</f>
        <v>0.065</v>
      </c>
    </row>
    <row r="584">
      <c r="A584" s="53" t="str">
        <f>'Input - Config'!A585</f>
        <v>TRNSVKXXUKRXX</v>
      </c>
      <c r="B584" s="19" t="str">
        <f>if(isna(vlookup(A584,'Input - Config'!$A$3:$C$1006,2,0)),"",vlookup(A584,'Input - Config'!$A$3:$C$1006,2,0))</f>
        <v>SVK</v>
      </c>
      <c r="C584" s="19" t="str">
        <f>if(isna(vlookup(A584,'Input - Config'!$A$3:$C$1006,3,0)),"",vlookup(A584,'Input - Config'!$A$3:$C$1006,3,0))</f>
        <v>UKR</v>
      </c>
      <c r="D584" s="42">
        <f>if(isna(ROUND(ACOS(COS(RADIANS(90-VLOOKUP(B584,'Input - Center points'!$A$2:$F$996,5,0)))*COS(RADIANS(90-VLOOKUP(C584,'Input - Center points'!$A$2:$F$996,5,0)))+SIN(RADIANS(90-VLOOKUP(B584,'Input - Center points'!$A$2:$F$996,5,0)))*SIN(RADIANS(90-VLOOKUP(C584,'Input - Center points'!$A$2:$F$996,5,0)))*COS(RADIANS(VLOOKUP(B584,'Input - Center points'!$A$2:$F$996,6,0)-VLOOKUP(C584,'Input - Center points'!$A$2:$F$996,6,0))))*6371,0)),"",ROUND(ACOS(COS(RADIANS(90-VLOOKUP(B584,'Input - Center points'!$A$2:$F$996,5,0)))*COS(RADIANS(90-VLOOKUP(C584,'Input - Center points'!$A$2:$F$996,5,0)))+SIN(RADIANS(90-VLOOKUP(B584,'Input - Center points'!$A$2:$F$996,5,0)))*SIN(RADIANS(90-VLOOKUP(C584,'Input - Center points'!$A$2:$F$996,5,0)))*COS(RADIANS(VLOOKUP(B584,'Input - Center points'!$A$2:$F$996,6,0)-VLOOKUP(C584,'Input - Center points'!$A$2:$F$996,6,0))))*6371,0))</f>
        <v>1004</v>
      </c>
      <c r="E584" s="19" t="str">
        <f>if(isna(if(vlookup(A584,'Input - Config'!$A$3:$D$1006,4,0)="Yes","Subsea",if(D584&gt;'Input - Config'!$H$10,"HVDC","HVAC"))),"",if(vlookup(A584,'Input - Config'!$A$3:$D$1006,4,0)="Yes","Subsea",if(D584&gt;'Input - Config'!$H$10,"HVDC","HVAC")))</f>
        <v>HVDC</v>
      </c>
      <c r="F584" s="19">
        <f>iferror((hlookup(E584,'Input - Config'!$H$2:$J$7,2,0)*D584)+(hlookup(E584,'Input - Config'!$H$2:$J$7,3,0)*2),"")</f>
        <v>536260.2</v>
      </c>
      <c r="G584" s="19">
        <f>if(isna(hlookup(E584,'Input - Config'!$H$2:$J$7,6,0)*'Input - Config'!$H$9%*F584+F584),"",hlookup(E584,'Input - Config'!$H$2:$J$7,6,0)*'Input - Config'!$H$9%*F584+F584)</f>
        <v>1287024.48</v>
      </c>
      <c r="H584" s="19">
        <f>if(isna(ROUND((hlookup(E584,'Input - Config'!$H$2:$J$7,4,0)/10000*D584)+(hlookup(E584,'Input - Config'!$H$2:$J$7,5,0)/100),3)),"",ROUND((hlookup(E584,'Input - Config'!$H$2:$J$7,4,0)/10000*D584)+(hlookup(E584,'Input - Config'!$H$2:$J$7,5,0)/100),3))</f>
        <v>0.048</v>
      </c>
    </row>
    <row r="585">
      <c r="A585" s="53" t="str">
        <f>'Input - Config'!A586</f>
        <v>TRNSWZXXZAFXX</v>
      </c>
      <c r="B585" s="19" t="str">
        <f>if(isna(vlookup(A585,'Input - Config'!$A$3:$C$1006,2,0)),"",vlookup(A585,'Input - Config'!$A$3:$C$1006,2,0))</f>
        <v>SWZ</v>
      </c>
      <c r="C585" s="19" t="str">
        <f>if(isna(vlookup(A585,'Input - Config'!$A$3:$C$1006,3,0)),"",vlookup(A585,'Input - Config'!$A$3:$C$1006,3,0))</f>
        <v>ZAF</v>
      </c>
      <c r="D585" s="42">
        <f>if(isna(ROUND(ACOS(COS(RADIANS(90-VLOOKUP(B585,'Input - Center points'!$A$2:$F$996,5,0)))*COS(RADIANS(90-VLOOKUP(C585,'Input - Center points'!$A$2:$F$996,5,0)))+SIN(RADIANS(90-VLOOKUP(B585,'Input - Center points'!$A$2:$F$996,5,0)))*SIN(RADIANS(90-VLOOKUP(C585,'Input - Center points'!$A$2:$F$996,5,0)))*COS(RADIANS(VLOOKUP(B585,'Input - Center points'!$A$2:$F$996,6,0)-VLOOKUP(C585,'Input - Center points'!$A$2:$F$996,6,0))))*6371,0)),"",ROUND(ACOS(COS(RADIANS(90-VLOOKUP(B585,'Input - Center points'!$A$2:$F$996,5,0)))*COS(RADIANS(90-VLOOKUP(C585,'Input - Center points'!$A$2:$F$996,5,0)))+SIN(RADIANS(90-VLOOKUP(B585,'Input - Center points'!$A$2:$F$996,5,0)))*SIN(RADIANS(90-VLOOKUP(C585,'Input - Center points'!$A$2:$F$996,5,0)))*COS(RADIANS(VLOOKUP(B585,'Input - Center points'!$A$2:$F$996,6,0)-VLOOKUP(C585,'Input - Center points'!$A$2:$F$996,6,0))))*6371,0))</f>
        <v>332</v>
      </c>
      <c r="E585" s="19" t="str">
        <f>if(isna(if(vlookup(A585,'Input - Config'!$A$3:$D$1006,4,0)="Yes","Subsea",if(D585&gt;'Input - Config'!$H$10,"HVDC","HVAC"))),"",if(vlookup(A585,'Input - Config'!$A$3:$D$1006,4,0)="Yes","Subsea",if(D585&gt;'Input - Config'!$H$10,"HVDC","HVAC")))</f>
        <v>HVAC</v>
      </c>
      <c r="F585" s="19">
        <f>iferror((hlookup(E585,'Input - Config'!$H$2:$J$7,2,0)*D585)+(hlookup(E585,'Input - Config'!$H$2:$J$7,3,0)*2),"")</f>
        <v>354160.4</v>
      </c>
      <c r="G585" s="19">
        <f>if(isna(hlookup(E585,'Input - Config'!$H$2:$J$7,6,0)*'Input - Config'!$H$9%*F585+F585),"",hlookup(E585,'Input - Config'!$H$2:$J$7,6,0)*'Input - Config'!$H$9%*F585+F585)</f>
        <v>849984.96</v>
      </c>
      <c r="H585" s="19">
        <f>if(isna(ROUND((hlookup(E585,'Input - Config'!$H$2:$J$7,4,0)/10000*D585)+(hlookup(E585,'Input - Config'!$H$2:$J$7,5,0)/100),3)),"",ROUND((hlookup(E585,'Input - Config'!$H$2:$J$7,4,0)/10000*D585)+(hlookup(E585,'Input - Config'!$H$2:$J$7,5,0)/100),3))</f>
        <v>0.022</v>
      </c>
    </row>
    <row r="586">
      <c r="A586" s="53" t="str">
        <f>'Input - Config'!A587</f>
        <v>TRNSYRXXTURXX</v>
      </c>
      <c r="B586" s="19" t="str">
        <f>if(isna(vlookup(A586,'Input - Config'!$A$3:$C$1006,2,0)),"",vlookup(A586,'Input - Config'!$A$3:$C$1006,2,0))</f>
        <v>SYR</v>
      </c>
      <c r="C586" s="19" t="str">
        <f>if(isna(vlookup(A586,'Input - Config'!$A$3:$C$1006,3,0)),"",vlookup(A586,'Input - Config'!$A$3:$C$1006,3,0))</f>
        <v>TUR</v>
      </c>
      <c r="D586" s="42">
        <f>if(isna(ROUND(ACOS(COS(RADIANS(90-VLOOKUP(B586,'Input - Center points'!$A$2:$F$996,5,0)))*COS(RADIANS(90-VLOOKUP(C586,'Input - Center points'!$A$2:$F$996,5,0)))+SIN(RADIANS(90-VLOOKUP(B586,'Input - Center points'!$A$2:$F$996,5,0)))*SIN(RADIANS(90-VLOOKUP(C586,'Input - Center points'!$A$2:$F$996,5,0)))*COS(RADIANS(VLOOKUP(B586,'Input - Center points'!$A$2:$F$996,6,0)-VLOOKUP(C586,'Input - Center points'!$A$2:$F$996,6,0))))*6371,0)),"",ROUND(ACOS(COS(RADIANS(90-VLOOKUP(B586,'Input - Center points'!$A$2:$F$996,5,0)))*COS(RADIANS(90-VLOOKUP(C586,'Input - Center points'!$A$2:$F$996,5,0)))+SIN(RADIANS(90-VLOOKUP(B586,'Input - Center points'!$A$2:$F$996,5,0)))*SIN(RADIANS(90-VLOOKUP(C586,'Input - Center points'!$A$2:$F$996,5,0)))*COS(RADIANS(VLOOKUP(B586,'Input - Center points'!$A$2:$F$996,6,0)-VLOOKUP(C586,'Input - Center points'!$A$2:$F$996,6,0))))*6371,0))</f>
        <v>1056</v>
      </c>
      <c r="E586" s="19" t="str">
        <f>if(isna(if(vlookup(A586,'Input - Config'!$A$3:$D$1006,4,0)="Yes","Subsea",if(D586&gt;'Input - Config'!$H$10,"HVDC","HVAC"))),"",if(vlookup(A586,'Input - Config'!$A$3:$D$1006,4,0)="Yes","Subsea",if(D586&gt;'Input - Config'!$H$10,"HVDC","HVAC")))</f>
        <v>HVDC</v>
      </c>
      <c r="F586" s="19">
        <f>iferror((hlookup(E586,'Input - Config'!$H$2:$J$7,2,0)*D586)+(hlookup(E586,'Input - Config'!$H$2:$J$7,3,0)*2),"")</f>
        <v>548625.8</v>
      </c>
      <c r="G586" s="19">
        <f>if(isna(hlookup(E586,'Input - Config'!$H$2:$J$7,6,0)*'Input - Config'!$H$9%*F586+F586),"",hlookup(E586,'Input - Config'!$H$2:$J$7,6,0)*'Input - Config'!$H$9%*F586+F586)</f>
        <v>1316701.92</v>
      </c>
      <c r="H586" s="19">
        <f>if(isna(ROUND((hlookup(E586,'Input - Config'!$H$2:$J$7,4,0)/10000*D586)+(hlookup(E586,'Input - Config'!$H$2:$J$7,5,0)/100),3)),"",ROUND((hlookup(E586,'Input - Config'!$H$2:$J$7,4,0)/10000*D586)+(hlookup(E586,'Input - Config'!$H$2:$J$7,5,0)/100),3))</f>
        <v>0.05</v>
      </c>
    </row>
    <row r="587">
      <c r="A587" s="53" t="str">
        <f>'Input - Config'!A588</f>
        <v>TRNTHACETHANO</v>
      </c>
      <c r="B587" s="19" t="str">
        <f>if(isna(vlookup(A587,'Input - Config'!$A$3:$C$1006,2,0)),"",vlookup(A587,'Input - Config'!$A$3:$C$1006,2,0))</f>
        <v>THACE</v>
      </c>
      <c r="C587" s="19" t="str">
        <f>if(isna(vlookup(A587,'Input - Config'!$A$3:$C$1006,3,0)),"",vlookup(A587,'Input - Config'!$A$3:$C$1006,3,0))</f>
        <v>THANO</v>
      </c>
      <c r="D587" s="42">
        <f>if(isna(ROUND(ACOS(COS(RADIANS(90-VLOOKUP(B587,'Input - Center points'!$A$2:$F$996,5,0)))*COS(RADIANS(90-VLOOKUP(C587,'Input - Center points'!$A$2:$F$996,5,0)))+SIN(RADIANS(90-VLOOKUP(B587,'Input - Center points'!$A$2:$F$996,5,0)))*SIN(RADIANS(90-VLOOKUP(C587,'Input - Center points'!$A$2:$F$996,5,0)))*COS(RADIANS(VLOOKUP(B587,'Input - Center points'!$A$2:$F$996,6,0)-VLOOKUP(C587,'Input - Center points'!$A$2:$F$996,6,0))))*6371,0)),"",ROUND(ACOS(COS(RADIANS(90-VLOOKUP(B587,'Input - Center points'!$A$2:$F$996,5,0)))*COS(RADIANS(90-VLOOKUP(C587,'Input - Center points'!$A$2:$F$996,5,0)))+SIN(RADIANS(90-VLOOKUP(B587,'Input - Center points'!$A$2:$F$996,5,0)))*SIN(RADIANS(90-VLOOKUP(C587,'Input - Center points'!$A$2:$F$996,5,0)))*COS(RADIANS(VLOOKUP(B587,'Input - Center points'!$A$2:$F$996,6,0)-VLOOKUP(C587,'Input - Center points'!$A$2:$F$996,6,0))))*6371,0))</f>
        <v>583</v>
      </c>
      <c r="E587" s="19" t="str">
        <f>if(isna(if(vlookup(A587,'Input - Config'!$A$3:$D$1006,4,0)="Yes","Subsea",if(D587&gt;'Input - Config'!$H$10,"HVDC","HVAC"))),"",if(vlookup(A587,'Input - Config'!$A$3:$D$1006,4,0)="Yes","Subsea",if(D587&gt;'Input - Config'!$H$10,"HVDC","HVAC")))</f>
        <v>HVDC</v>
      </c>
      <c r="F587" s="19">
        <f>iferror((hlookup(E587,'Input - Config'!$H$2:$J$7,2,0)*D587)+(hlookup(E587,'Input - Config'!$H$2:$J$7,3,0)*2),"")</f>
        <v>436146.4</v>
      </c>
      <c r="G587" s="19">
        <f>if(isna(hlookup(E587,'Input - Config'!$H$2:$J$7,6,0)*'Input - Config'!$H$9%*F587+F587),"",hlookup(E587,'Input - Config'!$H$2:$J$7,6,0)*'Input - Config'!$H$9%*F587+F587)</f>
        <v>1046751.36</v>
      </c>
      <c r="H587" s="19">
        <f>if(isna(ROUND((hlookup(E587,'Input - Config'!$H$2:$J$7,4,0)/10000*D587)+(hlookup(E587,'Input - Config'!$H$2:$J$7,5,0)/100),3)),"",ROUND((hlookup(E587,'Input - Config'!$H$2:$J$7,4,0)/10000*D587)+(hlookup(E587,'Input - Config'!$H$2:$J$7,5,0)/100),3))</f>
        <v>0.033</v>
      </c>
    </row>
    <row r="588">
      <c r="A588" s="53" t="str">
        <f>'Input - Config'!A589</f>
        <v>TRNTHACETHASO</v>
      </c>
      <c r="B588" s="19" t="str">
        <f>if(isna(vlookup(A588,'Input - Config'!$A$3:$C$1006,2,0)),"",vlookup(A588,'Input - Config'!$A$3:$C$1006,2,0))</f>
        <v>THACE</v>
      </c>
      <c r="C588" s="19" t="str">
        <f>if(isna(vlookup(A588,'Input - Config'!$A$3:$C$1006,3,0)),"",vlookup(A588,'Input - Config'!$A$3:$C$1006,3,0))</f>
        <v>THASO</v>
      </c>
      <c r="D588" s="42">
        <f>if(isna(ROUND(ACOS(COS(RADIANS(90-VLOOKUP(B588,'Input - Center points'!$A$2:$F$996,5,0)))*COS(RADIANS(90-VLOOKUP(C588,'Input - Center points'!$A$2:$F$996,5,0)))+SIN(RADIANS(90-VLOOKUP(B588,'Input - Center points'!$A$2:$F$996,5,0)))*SIN(RADIANS(90-VLOOKUP(C588,'Input - Center points'!$A$2:$F$996,5,0)))*COS(RADIANS(VLOOKUP(B588,'Input - Center points'!$A$2:$F$996,6,0)-VLOOKUP(C588,'Input - Center points'!$A$2:$F$996,6,0))))*6371,0)),"",ROUND(ACOS(COS(RADIANS(90-VLOOKUP(B588,'Input - Center points'!$A$2:$F$996,5,0)))*COS(RADIANS(90-VLOOKUP(C588,'Input - Center points'!$A$2:$F$996,5,0)))+SIN(RADIANS(90-VLOOKUP(B588,'Input - Center points'!$A$2:$F$996,5,0)))*SIN(RADIANS(90-VLOOKUP(C588,'Input - Center points'!$A$2:$F$996,5,0)))*COS(RADIANS(VLOOKUP(B588,'Input - Center points'!$A$2:$F$996,6,0)-VLOOKUP(C588,'Input - Center points'!$A$2:$F$996,6,0))))*6371,0))</f>
        <v>749</v>
      </c>
      <c r="E588" s="19" t="str">
        <f>if(isna(if(vlookup(A588,'Input - Config'!$A$3:$D$1006,4,0)="Yes","Subsea",if(D588&gt;'Input - Config'!$H$10,"HVDC","HVAC"))),"",if(vlookup(A588,'Input - Config'!$A$3:$D$1006,4,0)="Yes","Subsea",if(D588&gt;'Input - Config'!$H$10,"HVDC","HVAC")))</f>
        <v>HVDC</v>
      </c>
      <c r="F588" s="19">
        <f>iferror((hlookup(E588,'Input - Config'!$H$2:$J$7,2,0)*D588)+(hlookup(E588,'Input - Config'!$H$2:$J$7,3,0)*2),"")</f>
        <v>475621.2</v>
      </c>
      <c r="G588" s="19">
        <f>if(isna(hlookup(E588,'Input - Config'!$H$2:$J$7,6,0)*'Input - Config'!$H$9%*F588+F588),"",hlookup(E588,'Input - Config'!$H$2:$J$7,6,0)*'Input - Config'!$H$9%*F588+F588)</f>
        <v>1141490.88</v>
      </c>
      <c r="H588" s="19">
        <f>if(isna(ROUND((hlookup(E588,'Input - Config'!$H$2:$J$7,4,0)/10000*D588)+(hlookup(E588,'Input - Config'!$H$2:$J$7,5,0)/100),3)),"",ROUND((hlookup(E588,'Input - Config'!$H$2:$J$7,4,0)/10000*D588)+(hlookup(E588,'Input - Config'!$H$2:$J$7,5,0)/100),3))</f>
        <v>0.039</v>
      </c>
    </row>
    <row r="589">
      <c r="A589" s="53" t="str">
        <f>'Input - Config'!A590</f>
        <v>TRNTJKXXUZBXX</v>
      </c>
      <c r="B589" s="19" t="str">
        <f>if(isna(vlookup(A589,'Input - Config'!$A$3:$C$1006,2,0)),"",vlookup(A589,'Input - Config'!$A$3:$C$1006,2,0))</f>
        <v>TJK</v>
      </c>
      <c r="C589" s="19" t="str">
        <f>if(isna(vlookup(A589,'Input - Config'!$A$3:$C$1006,3,0)),"",vlookup(A589,'Input - Config'!$A$3:$C$1006,3,0))</f>
        <v>UZB</v>
      </c>
      <c r="D589" s="42">
        <f>if(isna(ROUND(ACOS(COS(RADIANS(90-VLOOKUP(B589,'Input - Center points'!$A$2:$F$996,5,0)))*COS(RADIANS(90-VLOOKUP(C589,'Input - Center points'!$A$2:$F$996,5,0)))+SIN(RADIANS(90-VLOOKUP(B589,'Input - Center points'!$A$2:$F$996,5,0)))*SIN(RADIANS(90-VLOOKUP(C589,'Input - Center points'!$A$2:$F$996,5,0)))*COS(RADIANS(VLOOKUP(B589,'Input - Center points'!$A$2:$F$996,6,0)-VLOOKUP(C589,'Input - Center points'!$A$2:$F$996,6,0))))*6371,0)),"",ROUND(ACOS(COS(RADIANS(90-VLOOKUP(B589,'Input - Center points'!$A$2:$F$996,5,0)))*COS(RADIANS(90-VLOOKUP(C589,'Input - Center points'!$A$2:$F$996,5,0)))+SIN(RADIANS(90-VLOOKUP(B589,'Input - Center points'!$A$2:$F$996,5,0)))*SIN(RADIANS(90-VLOOKUP(C589,'Input - Center points'!$A$2:$F$996,5,0)))*COS(RADIANS(VLOOKUP(B589,'Input - Center points'!$A$2:$F$996,6,0)-VLOOKUP(C589,'Input - Center points'!$A$2:$F$996,6,0))))*6371,0))</f>
        <v>311</v>
      </c>
      <c r="E589" s="19" t="str">
        <f>if(isna(if(vlookup(A589,'Input - Config'!$A$3:$D$1006,4,0)="Yes","Subsea",if(D589&gt;'Input - Config'!$H$10,"HVDC","HVAC"))),"",if(vlookup(A589,'Input - Config'!$A$3:$D$1006,4,0)="Yes","Subsea",if(D589&gt;'Input - Config'!$H$10,"HVDC","HVAC")))</f>
        <v>HVAC</v>
      </c>
      <c r="F589" s="19">
        <f>iferror((hlookup(E589,'Input - Config'!$H$2:$J$7,2,0)*D589)+(hlookup(E589,'Input - Config'!$H$2:$J$7,3,0)*2),"")</f>
        <v>337793</v>
      </c>
      <c r="G589" s="19">
        <f>if(isna(hlookup(E589,'Input - Config'!$H$2:$J$7,6,0)*'Input - Config'!$H$9%*F589+F589),"",hlookup(E589,'Input - Config'!$H$2:$J$7,6,0)*'Input - Config'!$H$9%*F589+F589)</f>
        <v>810703.2</v>
      </c>
      <c r="H589" s="19">
        <f>if(isna(ROUND((hlookup(E589,'Input - Config'!$H$2:$J$7,4,0)/10000*D589)+(hlookup(E589,'Input - Config'!$H$2:$J$7,5,0)/100),3)),"",ROUND((hlookup(E589,'Input - Config'!$H$2:$J$7,4,0)/10000*D589)+(hlookup(E589,'Input - Config'!$H$2:$J$7,5,0)/100),3))</f>
        <v>0.021</v>
      </c>
    </row>
    <row r="590">
      <c r="A590" s="53" t="str">
        <f>'Input - Config'!A591</f>
        <v>TRNTKMXXUZBXX</v>
      </c>
      <c r="B590" s="19" t="str">
        <f>if(isna(vlookup(A590,'Input - Config'!$A$3:$C$1006,2,0)),"",vlookup(A590,'Input - Config'!$A$3:$C$1006,2,0))</f>
        <v>TKM</v>
      </c>
      <c r="C590" s="19" t="str">
        <f>if(isna(vlookup(A590,'Input - Config'!$A$3:$C$1006,3,0)),"",vlookup(A590,'Input - Config'!$A$3:$C$1006,3,0))</f>
        <v>UZB</v>
      </c>
      <c r="D590" s="42">
        <f>if(isna(ROUND(ACOS(COS(RADIANS(90-VLOOKUP(B590,'Input - Center points'!$A$2:$F$996,5,0)))*COS(RADIANS(90-VLOOKUP(C590,'Input - Center points'!$A$2:$F$996,5,0)))+SIN(RADIANS(90-VLOOKUP(B590,'Input - Center points'!$A$2:$F$996,5,0)))*SIN(RADIANS(90-VLOOKUP(C590,'Input - Center points'!$A$2:$F$996,5,0)))*COS(RADIANS(VLOOKUP(B590,'Input - Center points'!$A$2:$F$996,6,0)-VLOOKUP(C590,'Input - Center points'!$A$2:$F$996,6,0))))*6371,0)),"",ROUND(ACOS(COS(RADIANS(90-VLOOKUP(B590,'Input - Center points'!$A$2:$F$996,5,0)))*COS(RADIANS(90-VLOOKUP(C590,'Input - Center points'!$A$2:$F$996,5,0)))+SIN(RADIANS(90-VLOOKUP(B590,'Input - Center points'!$A$2:$F$996,5,0)))*SIN(RADIANS(90-VLOOKUP(C590,'Input - Center points'!$A$2:$F$996,5,0)))*COS(RADIANS(VLOOKUP(B590,'Input - Center points'!$A$2:$F$996,6,0)-VLOOKUP(C590,'Input - Center points'!$A$2:$F$996,6,0))))*6371,0))</f>
        <v>1004</v>
      </c>
      <c r="E590" s="19" t="str">
        <f>if(isna(if(vlookup(A590,'Input - Config'!$A$3:$D$1006,4,0)="Yes","Subsea",if(D590&gt;'Input - Config'!$H$10,"HVDC","HVAC"))),"",if(vlookup(A590,'Input - Config'!$A$3:$D$1006,4,0)="Yes","Subsea",if(D590&gt;'Input - Config'!$H$10,"HVDC","HVAC")))</f>
        <v>HVDC</v>
      </c>
      <c r="F590" s="19">
        <f>iferror((hlookup(E590,'Input - Config'!$H$2:$J$7,2,0)*D590)+(hlookup(E590,'Input - Config'!$H$2:$J$7,3,0)*2),"")</f>
        <v>536260.2</v>
      </c>
      <c r="G590" s="19">
        <f>if(isna(hlookup(E590,'Input - Config'!$H$2:$J$7,6,0)*'Input - Config'!$H$9%*F590+F590),"",hlookup(E590,'Input - Config'!$H$2:$J$7,6,0)*'Input - Config'!$H$9%*F590+F590)</f>
        <v>1287024.48</v>
      </c>
      <c r="H590" s="19">
        <f>if(isna(ROUND((hlookup(E590,'Input - Config'!$H$2:$J$7,4,0)/10000*D590)+(hlookup(E590,'Input - Config'!$H$2:$J$7,5,0)/100),3)),"",ROUND((hlookup(E590,'Input - Config'!$H$2:$J$7,4,0)/10000*D590)+(hlookup(E590,'Input - Config'!$H$2:$J$7,5,0)/100),3))</f>
        <v>0.048</v>
      </c>
    </row>
    <row r="591">
      <c r="A591" s="53" t="str">
        <f>'Input - Config'!A592</f>
        <v>TRNTZAXXUGAXX</v>
      </c>
      <c r="B591" s="19" t="str">
        <f>if(isna(vlookup(A591,'Input - Config'!$A$3:$C$1006,2,0)),"",vlookup(A591,'Input - Config'!$A$3:$C$1006,2,0))</f>
        <v>TZA</v>
      </c>
      <c r="C591" s="19" t="str">
        <f>if(isna(vlookup(A591,'Input - Config'!$A$3:$C$1006,3,0)),"",vlookup(A591,'Input - Config'!$A$3:$C$1006,3,0))</f>
        <v>UGA</v>
      </c>
      <c r="D591" s="42">
        <f>if(isna(ROUND(ACOS(COS(RADIANS(90-VLOOKUP(B591,'Input - Center points'!$A$2:$F$996,5,0)))*COS(RADIANS(90-VLOOKUP(C591,'Input - Center points'!$A$2:$F$996,5,0)))+SIN(RADIANS(90-VLOOKUP(B591,'Input - Center points'!$A$2:$F$996,5,0)))*SIN(RADIANS(90-VLOOKUP(C591,'Input - Center points'!$A$2:$F$996,5,0)))*COS(RADIANS(VLOOKUP(B591,'Input - Center points'!$A$2:$F$996,6,0)-VLOOKUP(C591,'Input - Center points'!$A$2:$F$996,6,0))))*6371,0)),"",ROUND(ACOS(COS(RADIANS(90-VLOOKUP(B591,'Input - Center points'!$A$2:$F$996,5,0)))*COS(RADIANS(90-VLOOKUP(C591,'Input - Center points'!$A$2:$F$996,5,0)))+SIN(RADIANS(90-VLOOKUP(B591,'Input - Center points'!$A$2:$F$996,5,0)))*SIN(RADIANS(90-VLOOKUP(C591,'Input - Center points'!$A$2:$F$996,5,0)))*COS(RADIANS(VLOOKUP(B591,'Input - Center points'!$A$2:$F$996,6,0)-VLOOKUP(C591,'Input - Center points'!$A$2:$F$996,6,0))))*6371,0))</f>
        <v>1087</v>
      </c>
      <c r="E591" s="19" t="str">
        <f>if(isna(if(vlookup(A591,'Input - Config'!$A$3:$D$1006,4,0)="Yes","Subsea",if(D591&gt;'Input - Config'!$H$10,"HVDC","HVAC"))),"",if(vlookup(A591,'Input - Config'!$A$3:$D$1006,4,0)="Yes","Subsea",if(D591&gt;'Input - Config'!$H$10,"HVDC","HVAC")))</f>
        <v>HVDC</v>
      </c>
      <c r="F591" s="19">
        <f>iferror((hlookup(E591,'Input - Config'!$H$2:$J$7,2,0)*D591)+(hlookup(E591,'Input - Config'!$H$2:$J$7,3,0)*2),"")</f>
        <v>555997.6</v>
      </c>
      <c r="G591" s="19">
        <f>if(isna(hlookup(E591,'Input - Config'!$H$2:$J$7,6,0)*'Input - Config'!$H$9%*F591+F591),"",hlookup(E591,'Input - Config'!$H$2:$J$7,6,0)*'Input - Config'!$H$9%*F591+F591)</f>
        <v>1334394.24</v>
      </c>
      <c r="H591" s="19">
        <f>if(isna(ROUND((hlookup(E591,'Input - Config'!$H$2:$J$7,4,0)/10000*D591)+(hlookup(E591,'Input - Config'!$H$2:$J$7,5,0)/100),3)),"",ROUND((hlookup(E591,'Input - Config'!$H$2:$J$7,4,0)/10000*D591)+(hlookup(E591,'Input - Config'!$H$2:$J$7,5,0)/100),3))</f>
        <v>0.051</v>
      </c>
    </row>
    <row r="592">
      <c r="A592" s="53" t="str">
        <f>'Input - Config'!A593</f>
        <v>TRNTZAXXZMBXX</v>
      </c>
      <c r="B592" s="19" t="str">
        <f>if(isna(vlookup(A592,'Input - Config'!$A$3:$C$1006,2,0)),"",vlookup(A592,'Input - Config'!$A$3:$C$1006,2,0))</f>
        <v>TZA</v>
      </c>
      <c r="C592" s="19" t="str">
        <f>if(isna(vlookup(A592,'Input - Config'!$A$3:$C$1006,3,0)),"",vlookup(A592,'Input - Config'!$A$3:$C$1006,3,0))</f>
        <v>ZMB</v>
      </c>
      <c r="D592" s="42">
        <f>if(isna(ROUND(ACOS(COS(RADIANS(90-VLOOKUP(B592,'Input - Center points'!$A$2:$F$996,5,0)))*COS(RADIANS(90-VLOOKUP(C592,'Input - Center points'!$A$2:$F$996,5,0)))+SIN(RADIANS(90-VLOOKUP(B592,'Input - Center points'!$A$2:$F$996,5,0)))*SIN(RADIANS(90-VLOOKUP(C592,'Input - Center points'!$A$2:$F$996,5,0)))*COS(RADIANS(VLOOKUP(B592,'Input - Center points'!$A$2:$F$996,6,0)-VLOOKUP(C592,'Input - Center points'!$A$2:$F$996,6,0))))*6371,0)),"",ROUND(ACOS(COS(RADIANS(90-VLOOKUP(B592,'Input - Center points'!$A$2:$F$996,5,0)))*COS(RADIANS(90-VLOOKUP(C592,'Input - Center points'!$A$2:$F$996,5,0)))+SIN(RADIANS(90-VLOOKUP(B592,'Input - Center points'!$A$2:$F$996,5,0)))*SIN(RADIANS(90-VLOOKUP(C592,'Input - Center points'!$A$2:$F$996,5,0)))*COS(RADIANS(VLOOKUP(B592,'Input - Center points'!$A$2:$F$996,6,0)-VLOOKUP(C592,'Input - Center points'!$A$2:$F$996,6,0))))*6371,0))</f>
        <v>1533</v>
      </c>
      <c r="E592" s="19" t="str">
        <f>if(isna(if(vlookup(A592,'Input - Config'!$A$3:$D$1006,4,0)="Yes","Subsea",if(D592&gt;'Input - Config'!$H$10,"HVDC","HVAC"))),"",if(vlookup(A592,'Input - Config'!$A$3:$D$1006,4,0)="Yes","Subsea",if(D592&gt;'Input - Config'!$H$10,"HVDC","HVAC")))</f>
        <v>HVDC</v>
      </c>
      <c r="F592" s="19">
        <f>iferror((hlookup(E592,'Input - Config'!$H$2:$J$7,2,0)*D592)+(hlookup(E592,'Input - Config'!$H$2:$J$7,3,0)*2),"")</f>
        <v>662056.4</v>
      </c>
      <c r="G592" s="19">
        <f>if(isna(hlookup(E592,'Input - Config'!$H$2:$J$7,6,0)*'Input - Config'!$H$9%*F592+F592),"",hlookup(E592,'Input - Config'!$H$2:$J$7,6,0)*'Input - Config'!$H$9%*F592+F592)</f>
        <v>1588935.36</v>
      </c>
      <c r="H592" s="19">
        <f>if(isna(ROUND((hlookup(E592,'Input - Config'!$H$2:$J$7,4,0)/10000*D592)+(hlookup(E592,'Input - Config'!$H$2:$J$7,5,0)/100),3)),"",ROUND((hlookup(E592,'Input - Config'!$H$2:$J$7,4,0)/10000*D592)+(hlookup(E592,'Input - Config'!$H$2:$J$7,5,0)/100),3))</f>
        <v>0.067</v>
      </c>
    </row>
    <row r="593">
      <c r="A593" s="53" t="str">
        <f>'Input - Config'!A594</f>
        <v>TRNUSAAAUSABP</v>
      </c>
      <c r="B593" s="19" t="str">
        <f>if(isna(vlookup(A593,'Input - Config'!$A$3:$C$1006,2,0)),"",vlookup(A593,'Input - Config'!$A$3:$C$1006,2,0))</f>
        <v>USAAA</v>
      </c>
      <c r="C593" s="19" t="str">
        <f>if(isna(vlookup(A593,'Input - Config'!$A$3:$C$1006,3,0)),"",vlookup(A593,'Input - Config'!$A$3:$C$1006,3,0))</f>
        <v>USABP</v>
      </c>
      <c r="D593" s="42">
        <f>if(isna(ROUND(ACOS(COS(RADIANS(90-VLOOKUP(B593,'Input - Center points'!$A$2:$F$996,5,0)))*COS(RADIANS(90-VLOOKUP(C593,'Input - Center points'!$A$2:$F$996,5,0)))+SIN(RADIANS(90-VLOOKUP(B593,'Input - Center points'!$A$2:$F$996,5,0)))*SIN(RADIANS(90-VLOOKUP(C593,'Input - Center points'!$A$2:$F$996,5,0)))*COS(RADIANS(VLOOKUP(B593,'Input - Center points'!$A$2:$F$996,6,0)-VLOOKUP(C593,'Input - Center points'!$A$2:$F$996,6,0))))*6371,0)),"",ROUND(ACOS(COS(RADIANS(90-VLOOKUP(B593,'Input - Center points'!$A$2:$F$996,5,0)))*COS(RADIANS(90-VLOOKUP(C593,'Input - Center points'!$A$2:$F$996,5,0)))+SIN(RADIANS(90-VLOOKUP(B593,'Input - Center points'!$A$2:$F$996,5,0)))*SIN(RADIANS(90-VLOOKUP(C593,'Input - Center points'!$A$2:$F$996,5,0)))*COS(RADIANS(VLOOKUP(B593,'Input - Center points'!$A$2:$F$996,6,0)-VLOOKUP(C593,'Input - Center points'!$A$2:$F$996,6,0))))*6371,0))</f>
        <v>454</v>
      </c>
      <c r="E593" s="19" t="str">
        <f>if(isna(if(vlookup(A593,'Input - Config'!$A$3:$D$1006,4,0)="Yes","Subsea",if(D593&gt;'Input - Config'!$H$10,"HVDC","HVAC"))),"",if(vlookup(A593,'Input - Config'!$A$3:$D$1006,4,0)="Yes","Subsea",if(D593&gt;'Input - Config'!$H$10,"HVDC","HVAC")))</f>
        <v>HVDC</v>
      </c>
      <c r="F593" s="19">
        <f>iferror((hlookup(E593,'Input - Config'!$H$2:$J$7,2,0)*D593)+(hlookup(E593,'Input - Config'!$H$2:$J$7,3,0)*2),"")</f>
        <v>405470.2</v>
      </c>
      <c r="G593" s="19">
        <f>if(isna(hlookup(E593,'Input - Config'!$H$2:$J$7,6,0)*'Input - Config'!$H$9%*F593+F593),"",hlookup(E593,'Input - Config'!$H$2:$J$7,6,0)*'Input - Config'!$H$9%*F593+F593)</f>
        <v>973128.48</v>
      </c>
      <c r="H593" s="19">
        <f>if(isna(ROUND((hlookup(E593,'Input - Config'!$H$2:$J$7,4,0)/10000*D593)+(hlookup(E593,'Input - Config'!$H$2:$J$7,5,0)/100),3)),"",ROUND((hlookup(E593,'Input - Config'!$H$2:$J$7,4,0)/10000*D593)+(hlookup(E593,'Input - Config'!$H$2:$J$7,5,0)/100),3))</f>
        <v>0.029</v>
      </c>
    </row>
    <row r="594">
      <c r="A594" s="53" t="str">
        <f>'Input - Config'!A595</f>
        <v>TRNUSAAAUSACH</v>
      </c>
      <c r="B594" s="19" t="str">
        <f>if(isna(vlookup(A594,'Input - Config'!$A$3:$C$1006,2,0)),"",vlookup(A594,'Input - Config'!$A$3:$C$1006,2,0))</f>
        <v>USAAA</v>
      </c>
      <c r="C594" s="19" t="str">
        <f>if(isna(vlookup(A594,'Input - Config'!$A$3:$C$1006,3,0)),"",vlookup(A594,'Input - Config'!$A$3:$C$1006,3,0))</f>
        <v>USACH</v>
      </c>
      <c r="D594" s="42">
        <f>if(isna(ROUND(ACOS(COS(RADIANS(90-VLOOKUP(B594,'Input - Center points'!$A$2:$F$996,5,0)))*COS(RADIANS(90-VLOOKUP(C594,'Input - Center points'!$A$2:$F$996,5,0)))+SIN(RADIANS(90-VLOOKUP(B594,'Input - Center points'!$A$2:$F$996,5,0)))*SIN(RADIANS(90-VLOOKUP(C594,'Input - Center points'!$A$2:$F$996,5,0)))*COS(RADIANS(VLOOKUP(B594,'Input - Center points'!$A$2:$F$996,6,0)-VLOOKUP(C594,'Input - Center points'!$A$2:$F$996,6,0))))*6371,0)),"",ROUND(ACOS(COS(RADIANS(90-VLOOKUP(B594,'Input - Center points'!$A$2:$F$996,5,0)))*COS(RADIANS(90-VLOOKUP(C594,'Input - Center points'!$A$2:$F$996,5,0)))+SIN(RADIANS(90-VLOOKUP(B594,'Input - Center points'!$A$2:$F$996,5,0)))*SIN(RADIANS(90-VLOOKUP(C594,'Input - Center points'!$A$2:$F$996,5,0)))*COS(RADIANS(VLOOKUP(B594,'Input - Center points'!$A$2:$F$996,6,0)-VLOOKUP(C594,'Input - Center points'!$A$2:$F$996,6,0))))*6371,0))</f>
        <v>219</v>
      </c>
      <c r="E594" s="19" t="str">
        <f>if(isna(if(vlookup(A594,'Input - Config'!$A$3:$D$1006,4,0)="Yes","Subsea",if(D594&gt;'Input - Config'!$H$10,"HVDC","HVAC"))),"",if(vlookup(A594,'Input - Config'!$A$3:$D$1006,4,0)="Yes","Subsea",if(D594&gt;'Input - Config'!$H$10,"HVDC","HVAC")))</f>
        <v>HVAC</v>
      </c>
      <c r="F594" s="19">
        <f>iferror((hlookup(E594,'Input - Config'!$H$2:$J$7,2,0)*D594)+(hlookup(E594,'Input - Config'!$H$2:$J$7,3,0)*2),"")</f>
        <v>266088.2</v>
      </c>
      <c r="G594" s="19">
        <f>if(isna(hlookup(E594,'Input - Config'!$H$2:$J$7,6,0)*'Input - Config'!$H$9%*F594+F594),"",hlookup(E594,'Input - Config'!$H$2:$J$7,6,0)*'Input - Config'!$H$9%*F594+F594)</f>
        <v>638611.68</v>
      </c>
      <c r="H594" s="19">
        <f>if(isna(ROUND((hlookup(E594,'Input - Config'!$H$2:$J$7,4,0)/10000*D594)+(hlookup(E594,'Input - Config'!$H$2:$J$7,5,0)/100),3)),"",ROUND((hlookup(E594,'Input - Config'!$H$2:$J$7,4,0)/10000*D594)+(hlookup(E594,'Input - Config'!$H$2:$J$7,5,0)/100),3))</f>
        <v>0.015</v>
      </c>
    </row>
    <row r="595">
      <c r="A595" s="53" t="str">
        <f>'Input - Config'!A596</f>
        <v>TRNUSAAAUSADO</v>
      </c>
      <c r="B595" s="19" t="str">
        <f>if(isna(vlookup(A595,'Input - Config'!$A$3:$C$1006,2,0)),"",vlookup(A595,'Input - Config'!$A$3:$C$1006,2,0))</f>
        <v>USAAA</v>
      </c>
      <c r="C595" s="19" t="str">
        <f>if(isna(vlookup(A595,'Input - Config'!$A$3:$C$1006,3,0)),"",vlookup(A595,'Input - Config'!$A$3:$C$1006,3,0))</f>
        <v>USADO</v>
      </c>
      <c r="D595" s="42">
        <f>if(isna(ROUND(ACOS(COS(RADIANS(90-VLOOKUP(B595,'Input - Center points'!$A$2:$F$996,5,0)))*COS(RADIANS(90-VLOOKUP(C595,'Input - Center points'!$A$2:$F$996,5,0)))+SIN(RADIANS(90-VLOOKUP(B595,'Input - Center points'!$A$2:$F$996,5,0)))*SIN(RADIANS(90-VLOOKUP(C595,'Input - Center points'!$A$2:$F$996,5,0)))*COS(RADIANS(VLOOKUP(B595,'Input - Center points'!$A$2:$F$996,6,0)-VLOOKUP(C595,'Input - Center points'!$A$2:$F$996,6,0))))*6371,0)),"",ROUND(ACOS(COS(RADIANS(90-VLOOKUP(B595,'Input - Center points'!$A$2:$F$996,5,0)))*COS(RADIANS(90-VLOOKUP(C595,'Input - Center points'!$A$2:$F$996,5,0)))+SIN(RADIANS(90-VLOOKUP(B595,'Input - Center points'!$A$2:$F$996,5,0)))*SIN(RADIANS(90-VLOOKUP(C595,'Input - Center points'!$A$2:$F$996,5,0)))*COS(RADIANS(VLOOKUP(B595,'Input - Center points'!$A$2:$F$996,6,0)-VLOOKUP(C595,'Input - Center points'!$A$2:$F$996,6,0))))*6371,0))</f>
        <v>174</v>
      </c>
      <c r="E595" s="19" t="str">
        <f>if(isna(if(vlookup(A595,'Input - Config'!$A$3:$D$1006,4,0)="Yes","Subsea",if(D595&gt;'Input - Config'!$H$10,"HVDC","HVAC"))),"",if(vlookup(A595,'Input - Config'!$A$3:$D$1006,4,0)="Yes","Subsea",if(D595&gt;'Input - Config'!$H$10,"HVDC","HVAC")))</f>
        <v>HVAC</v>
      </c>
      <c r="F595" s="19">
        <f>iferror((hlookup(E595,'Input - Config'!$H$2:$J$7,2,0)*D595)+(hlookup(E595,'Input - Config'!$H$2:$J$7,3,0)*2),"")</f>
        <v>231015.2</v>
      </c>
      <c r="G595" s="19">
        <f>if(isna(hlookup(E595,'Input - Config'!$H$2:$J$7,6,0)*'Input - Config'!$H$9%*F595+F595),"",hlookup(E595,'Input - Config'!$H$2:$J$7,6,0)*'Input - Config'!$H$9%*F595+F595)</f>
        <v>554436.48</v>
      </c>
      <c r="H595" s="19">
        <f>if(isna(ROUND((hlookup(E595,'Input - Config'!$H$2:$J$7,4,0)/10000*D595)+(hlookup(E595,'Input - Config'!$H$2:$J$7,5,0)/100),3)),"",ROUND((hlookup(E595,'Input - Config'!$H$2:$J$7,4,0)/10000*D595)+(hlookup(E595,'Input - Config'!$H$2:$J$7,5,0)/100),3))</f>
        <v>0.012</v>
      </c>
    </row>
    <row r="596">
      <c r="A596" s="53" t="str">
        <f>'Input - Config'!A597</f>
        <v>TRNUSAAAUSAGC</v>
      </c>
      <c r="B596" s="19" t="str">
        <f>if(isna(vlookup(A596,'Input - Config'!$A$3:$C$1006,2,0)),"",vlookup(A596,'Input - Config'!$A$3:$C$1006,2,0))</f>
        <v>USAAA</v>
      </c>
      <c r="C596" s="19" t="str">
        <f>if(isna(vlookup(A596,'Input - Config'!$A$3:$C$1006,3,0)),"",vlookup(A596,'Input - Config'!$A$3:$C$1006,3,0))</f>
        <v>USAGC</v>
      </c>
      <c r="D596" s="42">
        <f>if(isna(ROUND(ACOS(COS(RADIANS(90-VLOOKUP(B596,'Input - Center points'!$A$2:$F$996,5,0)))*COS(RADIANS(90-VLOOKUP(C596,'Input - Center points'!$A$2:$F$996,5,0)))+SIN(RADIANS(90-VLOOKUP(B596,'Input - Center points'!$A$2:$F$996,5,0)))*SIN(RADIANS(90-VLOOKUP(C596,'Input - Center points'!$A$2:$F$996,5,0)))*COS(RADIANS(VLOOKUP(B596,'Input - Center points'!$A$2:$F$996,6,0)-VLOOKUP(C596,'Input - Center points'!$A$2:$F$996,6,0))))*6371,0)),"",ROUND(ACOS(COS(RADIANS(90-VLOOKUP(B596,'Input - Center points'!$A$2:$F$996,5,0)))*COS(RADIANS(90-VLOOKUP(C596,'Input - Center points'!$A$2:$F$996,5,0)))+SIN(RADIANS(90-VLOOKUP(B596,'Input - Center points'!$A$2:$F$996,5,0)))*SIN(RADIANS(90-VLOOKUP(C596,'Input - Center points'!$A$2:$F$996,5,0)))*COS(RADIANS(VLOOKUP(B596,'Input - Center points'!$A$2:$F$996,6,0)-VLOOKUP(C596,'Input - Center points'!$A$2:$F$996,6,0))))*6371,0))</f>
        <v>151</v>
      </c>
      <c r="E596" s="19" t="str">
        <f>if(isna(if(vlookup(A596,'Input - Config'!$A$3:$D$1006,4,0)="Yes","Subsea",if(D596&gt;'Input - Config'!$H$10,"HVDC","HVAC"))),"",if(vlookup(A596,'Input - Config'!$A$3:$D$1006,4,0)="Yes","Subsea",if(D596&gt;'Input - Config'!$H$10,"HVDC","HVAC")))</f>
        <v>HVAC</v>
      </c>
      <c r="F596" s="19">
        <f>iferror((hlookup(E596,'Input - Config'!$H$2:$J$7,2,0)*D596)+(hlookup(E596,'Input - Config'!$H$2:$J$7,3,0)*2),"")</f>
        <v>213089</v>
      </c>
      <c r="G596" s="19">
        <f>if(isna(hlookup(E596,'Input - Config'!$H$2:$J$7,6,0)*'Input - Config'!$H$9%*F596+F596),"",hlookup(E596,'Input - Config'!$H$2:$J$7,6,0)*'Input - Config'!$H$9%*F596+F596)</f>
        <v>511413.6</v>
      </c>
      <c r="H596" s="19">
        <f>if(isna(ROUND((hlookup(E596,'Input - Config'!$H$2:$J$7,4,0)/10000*D596)+(hlookup(E596,'Input - Config'!$H$2:$J$7,5,0)/100),3)),"",ROUND((hlookup(E596,'Input - Config'!$H$2:$J$7,4,0)/10000*D596)+(hlookup(E596,'Input - Config'!$H$2:$J$7,5,0)/100),3))</f>
        <v>0.01</v>
      </c>
    </row>
    <row r="597">
      <c r="A597" s="53" t="str">
        <f>'Input - Config'!A598</f>
        <v>TRNUSAAAUSAIP</v>
      </c>
      <c r="B597" s="19" t="str">
        <f>if(isna(vlookup(A597,'Input - Config'!$A$3:$C$1006,2,0)),"",vlookup(A597,'Input - Config'!$A$3:$C$1006,2,0))</f>
        <v>USAAA</v>
      </c>
      <c r="C597" s="19" t="str">
        <f>if(isna(vlookup(A597,'Input - Config'!$A$3:$C$1006,3,0)),"",vlookup(A597,'Input - Config'!$A$3:$C$1006,3,0))</f>
        <v>USAIP</v>
      </c>
      <c r="D597" s="42">
        <f>if(isna(ROUND(ACOS(COS(RADIANS(90-VLOOKUP(B597,'Input - Center points'!$A$2:$F$996,5,0)))*COS(RADIANS(90-VLOOKUP(C597,'Input - Center points'!$A$2:$F$996,5,0)))+SIN(RADIANS(90-VLOOKUP(B597,'Input - Center points'!$A$2:$F$996,5,0)))*SIN(RADIANS(90-VLOOKUP(C597,'Input - Center points'!$A$2:$F$996,5,0)))*COS(RADIANS(VLOOKUP(B597,'Input - Center points'!$A$2:$F$996,6,0)-VLOOKUP(C597,'Input - Center points'!$A$2:$F$996,6,0))))*6371,0)),"",ROUND(ACOS(COS(RADIANS(90-VLOOKUP(B597,'Input - Center points'!$A$2:$F$996,5,0)))*COS(RADIANS(90-VLOOKUP(C597,'Input - Center points'!$A$2:$F$996,5,0)))+SIN(RADIANS(90-VLOOKUP(B597,'Input - Center points'!$A$2:$F$996,5,0)))*SIN(RADIANS(90-VLOOKUP(C597,'Input - Center points'!$A$2:$F$996,5,0)))*COS(RADIANS(VLOOKUP(B597,'Input - Center points'!$A$2:$F$996,6,0)-VLOOKUP(C597,'Input - Center points'!$A$2:$F$996,6,0))))*6371,0))</f>
        <v>462</v>
      </c>
      <c r="E597" s="19" t="str">
        <f>if(isna(if(vlookup(A597,'Input - Config'!$A$3:$D$1006,4,0)="Yes","Subsea",if(D597&gt;'Input - Config'!$H$10,"HVDC","HVAC"))),"",if(vlookup(A597,'Input - Config'!$A$3:$D$1006,4,0)="Yes","Subsea",if(D597&gt;'Input - Config'!$H$10,"HVDC","HVAC")))</f>
        <v>HVDC</v>
      </c>
      <c r="F597" s="19">
        <f>iferror((hlookup(E597,'Input - Config'!$H$2:$J$7,2,0)*D597)+(hlookup(E597,'Input - Config'!$H$2:$J$7,3,0)*2),"")</f>
        <v>407372.6</v>
      </c>
      <c r="G597" s="19">
        <f>if(isna(hlookup(E597,'Input - Config'!$H$2:$J$7,6,0)*'Input - Config'!$H$9%*F597+F597),"",hlookup(E597,'Input - Config'!$H$2:$J$7,6,0)*'Input - Config'!$H$9%*F597+F597)</f>
        <v>977694.24</v>
      </c>
      <c r="H597" s="19">
        <f>if(isna(ROUND((hlookup(E597,'Input - Config'!$H$2:$J$7,4,0)/10000*D597)+(hlookup(E597,'Input - Config'!$H$2:$J$7,5,0)/100),3)),"",ROUND((hlookup(E597,'Input - Config'!$H$2:$J$7,4,0)/10000*D597)+(hlookup(E597,'Input - Config'!$H$2:$J$7,5,0)/100),3))</f>
        <v>0.029</v>
      </c>
    </row>
    <row r="598">
      <c r="A598" s="53" t="str">
        <f>'Input - Config'!A599</f>
        <v>TRNUSAAAUSANW</v>
      </c>
      <c r="B598" s="19" t="str">
        <f>if(isna(vlookup(A598,'Input - Config'!$A$3:$C$1006,2,0)),"",vlookup(A598,'Input - Config'!$A$3:$C$1006,2,0))</f>
        <v>USAAA</v>
      </c>
      <c r="C598" s="19" t="str">
        <f>if(isna(vlookup(A598,'Input - Config'!$A$3:$C$1006,3,0)),"",vlookup(A598,'Input - Config'!$A$3:$C$1006,3,0))</f>
        <v>USANW</v>
      </c>
      <c r="D598" s="42">
        <f>if(isna(ROUND(ACOS(COS(RADIANS(90-VLOOKUP(B598,'Input - Center points'!$A$2:$F$996,5,0)))*COS(RADIANS(90-VLOOKUP(C598,'Input - Center points'!$A$2:$F$996,5,0)))+SIN(RADIANS(90-VLOOKUP(B598,'Input - Center points'!$A$2:$F$996,5,0)))*SIN(RADIANS(90-VLOOKUP(C598,'Input - Center points'!$A$2:$F$996,5,0)))*COS(RADIANS(VLOOKUP(B598,'Input - Center points'!$A$2:$F$996,6,0)-VLOOKUP(C598,'Input - Center points'!$A$2:$F$996,6,0))))*6371,0)),"",ROUND(ACOS(COS(RADIANS(90-VLOOKUP(B598,'Input - Center points'!$A$2:$F$996,5,0)))*COS(RADIANS(90-VLOOKUP(C598,'Input - Center points'!$A$2:$F$996,5,0)))+SIN(RADIANS(90-VLOOKUP(B598,'Input - Center points'!$A$2:$F$996,5,0)))*SIN(RADIANS(90-VLOOKUP(C598,'Input - Center points'!$A$2:$F$996,5,0)))*COS(RADIANS(VLOOKUP(B598,'Input - Center points'!$A$2:$F$996,6,0)-VLOOKUP(C598,'Input - Center points'!$A$2:$F$996,6,0))))*6371,0))</f>
        <v>272</v>
      </c>
      <c r="E598" s="19" t="str">
        <f>if(isna(if(vlookup(A598,'Input - Config'!$A$3:$D$1006,4,0)="Yes","Subsea",if(D598&gt;'Input - Config'!$H$10,"HVDC","HVAC"))),"",if(vlookup(A598,'Input - Config'!$A$3:$D$1006,4,0)="Yes","Subsea",if(D598&gt;'Input - Config'!$H$10,"HVDC","HVAC")))</f>
        <v>HVAC</v>
      </c>
      <c r="F598" s="19">
        <f>iferror((hlookup(E598,'Input - Config'!$H$2:$J$7,2,0)*D598)+(hlookup(E598,'Input - Config'!$H$2:$J$7,3,0)*2),"")</f>
        <v>307396.4</v>
      </c>
      <c r="G598" s="19">
        <f>if(isna(hlookup(E598,'Input - Config'!$H$2:$J$7,6,0)*'Input - Config'!$H$9%*F598+F598),"",hlookup(E598,'Input - Config'!$H$2:$J$7,6,0)*'Input - Config'!$H$9%*F598+F598)</f>
        <v>737751.36</v>
      </c>
      <c r="H598" s="19">
        <f>if(isna(ROUND((hlookup(E598,'Input - Config'!$H$2:$J$7,4,0)/10000*D598)+(hlookup(E598,'Input - Config'!$H$2:$J$7,5,0)/100),3)),"",ROUND((hlookup(E598,'Input - Config'!$H$2:$J$7,4,0)/10000*D598)+(hlookup(E598,'Input - Config'!$H$2:$J$7,5,0)/100),3))</f>
        <v>0.018</v>
      </c>
    </row>
    <row r="599">
      <c r="A599" s="53" t="str">
        <f>'Input - Config'!A600</f>
        <v>TRNUSAAAUSAPW</v>
      </c>
      <c r="B599" s="19" t="str">
        <f>if(isna(vlookup(A599,'Input - Config'!$A$3:$C$1006,2,0)),"",vlookup(A599,'Input - Config'!$A$3:$C$1006,2,0))</f>
        <v>USAAA</v>
      </c>
      <c r="C599" s="19" t="str">
        <f>if(isna(vlookup(A599,'Input - Config'!$A$3:$C$1006,3,0)),"",vlookup(A599,'Input - Config'!$A$3:$C$1006,3,0))</f>
        <v>USAPW</v>
      </c>
      <c r="D599" s="42">
        <f>if(isna(ROUND(ACOS(COS(RADIANS(90-VLOOKUP(B599,'Input - Center points'!$A$2:$F$996,5,0)))*COS(RADIANS(90-VLOOKUP(C599,'Input - Center points'!$A$2:$F$996,5,0)))+SIN(RADIANS(90-VLOOKUP(B599,'Input - Center points'!$A$2:$F$996,5,0)))*SIN(RADIANS(90-VLOOKUP(C599,'Input - Center points'!$A$2:$F$996,5,0)))*COS(RADIANS(VLOOKUP(B599,'Input - Center points'!$A$2:$F$996,6,0)-VLOOKUP(C599,'Input - Center points'!$A$2:$F$996,6,0))))*6371,0)),"",ROUND(ACOS(COS(RADIANS(90-VLOOKUP(B599,'Input - Center points'!$A$2:$F$996,5,0)))*COS(RADIANS(90-VLOOKUP(C599,'Input - Center points'!$A$2:$F$996,5,0)))+SIN(RADIANS(90-VLOOKUP(B599,'Input - Center points'!$A$2:$F$996,5,0)))*SIN(RADIANS(90-VLOOKUP(C599,'Input - Center points'!$A$2:$F$996,5,0)))*COS(RADIANS(VLOOKUP(B599,'Input - Center points'!$A$2:$F$996,6,0)-VLOOKUP(C599,'Input - Center points'!$A$2:$F$996,6,0))))*6371,0))</f>
        <v>923</v>
      </c>
      <c r="E599" s="19" t="str">
        <f>if(isna(if(vlookup(A599,'Input - Config'!$A$3:$D$1006,4,0)="Yes","Subsea",if(D599&gt;'Input - Config'!$H$10,"HVDC","HVAC"))),"",if(vlookup(A599,'Input - Config'!$A$3:$D$1006,4,0)="Yes","Subsea",if(D599&gt;'Input - Config'!$H$10,"HVDC","HVAC")))</f>
        <v>HVDC</v>
      </c>
      <c r="F599" s="19">
        <f>iferror((hlookup(E599,'Input - Config'!$H$2:$J$7,2,0)*D599)+(hlookup(E599,'Input - Config'!$H$2:$J$7,3,0)*2),"")</f>
        <v>516998.4</v>
      </c>
      <c r="G599" s="19">
        <f>if(isna(hlookup(E599,'Input - Config'!$H$2:$J$7,6,0)*'Input - Config'!$H$9%*F599+F599),"",hlookup(E599,'Input - Config'!$H$2:$J$7,6,0)*'Input - Config'!$H$9%*F599+F599)</f>
        <v>1240796.16</v>
      </c>
      <c r="H599" s="19">
        <f>if(isna(ROUND((hlookup(E599,'Input - Config'!$H$2:$J$7,4,0)/10000*D599)+(hlookup(E599,'Input - Config'!$H$2:$J$7,5,0)/100),3)),"",ROUND((hlookup(E599,'Input - Config'!$H$2:$J$7,4,0)/10000*D599)+(hlookup(E599,'Input - Config'!$H$2:$J$7,5,0)/100),3))</f>
        <v>0.045</v>
      </c>
    </row>
    <row r="600">
      <c r="A600" s="53" t="str">
        <f>'Input - Config'!A601</f>
        <v>TRNUSAAIUSAMI</v>
      </c>
      <c r="B600" s="19" t="str">
        <f>if(isna(vlookup(A600,'Input - Config'!$A$3:$C$1006,2,0)),"",vlookup(A600,'Input - Config'!$A$3:$C$1006,2,0))</f>
        <v>USAAI</v>
      </c>
      <c r="C600" s="19" t="str">
        <f>if(isna(vlookup(A600,'Input - Config'!$A$3:$C$1006,3,0)),"",vlookup(A600,'Input - Config'!$A$3:$C$1006,3,0))</f>
        <v>USAMI</v>
      </c>
      <c r="D600" s="42">
        <f>if(isna(ROUND(ACOS(COS(RADIANS(90-VLOOKUP(B600,'Input - Center points'!$A$2:$F$996,5,0)))*COS(RADIANS(90-VLOOKUP(C600,'Input - Center points'!$A$2:$F$996,5,0)))+SIN(RADIANS(90-VLOOKUP(B600,'Input - Center points'!$A$2:$F$996,5,0)))*SIN(RADIANS(90-VLOOKUP(C600,'Input - Center points'!$A$2:$F$996,5,0)))*COS(RADIANS(VLOOKUP(B600,'Input - Center points'!$A$2:$F$996,6,0)-VLOOKUP(C600,'Input - Center points'!$A$2:$F$996,6,0))))*6371,0)),"",ROUND(ACOS(COS(RADIANS(90-VLOOKUP(B600,'Input - Center points'!$A$2:$F$996,5,0)))*COS(RADIANS(90-VLOOKUP(C600,'Input - Center points'!$A$2:$F$996,5,0)))+SIN(RADIANS(90-VLOOKUP(B600,'Input - Center points'!$A$2:$F$996,5,0)))*SIN(RADIANS(90-VLOOKUP(C600,'Input - Center points'!$A$2:$F$996,5,0)))*COS(RADIANS(VLOOKUP(B600,'Input - Center points'!$A$2:$F$996,6,0)-VLOOKUP(C600,'Input - Center points'!$A$2:$F$996,6,0))))*6371,0))</f>
        <v>1301</v>
      </c>
      <c r="E600" s="19" t="str">
        <f>if(isna(if(vlookup(A600,'Input - Config'!$A$3:$D$1006,4,0)="Yes","Subsea",if(D600&gt;'Input - Config'!$H$10,"HVDC","HVAC"))),"",if(vlookup(A600,'Input - Config'!$A$3:$D$1006,4,0)="Yes","Subsea",if(D600&gt;'Input - Config'!$H$10,"HVDC","HVAC")))</f>
        <v>HVDC</v>
      </c>
      <c r="F600" s="19">
        <f>iferror((hlookup(E600,'Input - Config'!$H$2:$J$7,2,0)*D600)+(hlookup(E600,'Input - Config'!$H$2:$J$7,3,0)*2),"")</f>
        <v>606886.8</v>
      </c>
      <c r="G600" s="19">
        <f>if(isna(hlookup(E600,'Input - Config'!$H$2:$J$7,6,0)*'Input - Config'!$H$9%*F600+F600),"",hlookup(E600,'Input - Config'!$H$2:$J$7,6,0)*'Input - Config'!$H$9%*F600+F600)</f>
        <v>1456528.32</v>
      </c>
      <c r="H600" s="19">
        <f>if(isna(ROUND((hlookup(E600,'Input - Config'!$H$2:$J$7,4,0)/10000*D600)+(hlookup(E600,'Input - Config'!$H$2:$J$7,5,0)/100),3)),"",ROUND((hlookup(E600,'Input - Config'!$H$2:$J$7,4,0)/10000*D600)+(hlookup(E600,'Input - Config'!$H$2:$J$7,5,0)/100),3))</f>
        <v>0.059</v>
      </c>
    </row>
    <row r="601">
      <c r="A601" s="53" t="str">
        <f>'Input - Config'!A602</f>
        <v>TRNUSAAIUSASP</v>
      </c>
      <c r="B601" s="19" t="str">
        <f>if(isna(vlookup(A601,'Input - Config'!$A$3:$C$1006,2,0)),"",vlookup(A601,'Input - Config'!$A$3:$C$1006,2,0))</f>
        <v>USAAI</v>
      </c>
      <c r="C601" s="19" t="str">
        <f>if(isna(vlookup(A601,'Input - Config'!$A$3:$C$1006,3,0)),"",vlookup(A601,'Input - Config'!$A$3:$C$1006,3,0))</f>
        <v>USASP</v>
      </c>
      <c r="D601" s="42">
        <f>if(isna(ROUND(ACOS(COS(RADIANS(90-VLOOKUP(B601,'Input - Center points'!$A$2:$F$996,5,0)))*COS(RADIANS(90-VLOOKUP(C601,'Input - Center points'!$A$2:$F$996,5,0)))+SIN(RADIANS(90-VLOOKUP(B601,'Input - Center points'!$A$2:$F$996,5,0)))*SIN(RADIANS(90-VLOOKUP(C601,'Input - Center points'!$A$2:$F$996,5,0)))*COS(RADIANS(VLOOKUP(B601,'Input - Center points'!$A$2:$F$996,6,0)-VLOOKUP(C601,'Input - Center points'!$A$2:$F$996,6,0))))*6371,0)),"",ROUND(ACOS(COS(RADIANS(90-VLOOKUP(B601,'Input - Center points'!$A$2:$F$996,5,0)))*COS(RADIANS(90-VLOOKUP(C601,'Input - Center points'!$A$2:$F$996,5,0)))+SIN(RADIANS(90-VLOOKUP(B601,'Input - Center points'!$A$2:$F$996,5,0)))*SIN(RADIANS(90-VLOOKUP(C601,'Input - Center points'!$A$2:$F$996,5,0)))*COS(RADIANS(VLOOKUP(B601,'Input - Center points'!$A$2:$F$996,6,0)-VLOOKUP(C601,'Input - Center points'!$A$2:$F$996,6,0))))*6371,0))</f>
        <v>484</v>
      </c>
      <c r="E601" s="19" t="str">
        <f>if(isna(if(vlookup(A601,'Input - Config'!$A$3:$D$1006,4,0)="Yes","Subsea",if(D601&gt;'Input - Config'!$H$10,"HVDC","HVAC"))),"",if(vlookup(A601,'Input - Config'!$A$3:$D$1006,4,0)="Yes","Subsea",if(D601&gt;'Input - Config'!$H$10,"HVDC","HVAC")))</f>
        <v>HVDC</v>
      </c>
      <c r="F601" s="19">
        <f>iferror((hlookup(E601,'Input - Config'!$H$2:$J$7,2,0)*D601)+(hlookup(E601,'Input - Config'!$H$2:$J$7,3,0)*2),"")</f>
        <v>412604.2</v>
      </c>
      <c r="G601" s="19">
        <f>if(isna(hlookup(E601,'Input - Config'!$H$2:$J$7,6,0)*'Input - Config'!$H$9%*F601+F601),"",hlookup(E601,'Input - Config'!$H$2:$J$7,6,0)*'Input - Config'!$H$9%*F601+F601)</f>
        <v>990250.08</v>
      </c>
      <c r="H601" s="19">
        <f>if(isna(ROUND((hlookup(E601,'Input - Config'!$H$2:$J$7,4,0)/10000*D601)+(hlookup(E601,'Input - Config'!$H$2:$J$7,5,0)/100),3)),"",ROUND((hlookup(E601,'Input - Config'!$H$2:$J$7,4,0)/10000*D601)+(hlookup(E601,'Input - Config'!$H$2:$J$7,5,0)/100),3))</f>
        <v>0.03</v>
      </c>
    </row>
    <row r="602">
      <c r="A602" s="53" t="str">
        <f>'Input - Config'!A603</f>
        <v>TRNUSAAIUSASW</v>
      </c>
      <c r="B602" s="19" t="str">
        <f>if(isna(vlookup(A602,'Input - Config'!$A$3:$C$1006,2,0)),"",vlookup(A602,'Input - Config'!$A$3:$C$1006,2,0))</f>
        <v>USAAI</v>
      </c>
      <c r="C602" s="19" t="str">
        <f>if(isna(vlookup(A602,'Input - Config'!$A$3:$C$1006,3,0)),"",vlookup(A602,'Input - Config'!$A$3:$C$1006,3,0))</f>
        <v>USASW</v>
      </c>
      <c r="D602" s="42">
        <f>if(isna(ROUND(ACOS(COS(RADIANS(90-VLOOKUP(B602,'Input - Center points'!$A$2:$F$996,5,0)))*COS(RADIANS(90-VLOOKUP(C602,'Input - Center points'!$A$2:$F$996,5,0)))+SIN(RADIANS(90-VLOOKUP(B602,'Input - Center points'!$A$2:$F$996,5,0)))*SIN(RADIANS(90-VLOOKUP(C602,'Input - Center points'!$A$2:$F$996,5,0)))*COS(RADIANS(VLOOKUP(B602,'Input - Center points'!$A$2:$F$996,6,0)-VLOOKUP(C602,'Input - Center points'!$A$2:$F$996,6,0))))*6371,0)),"",ROUND(ACOS(COS(RADIANS(90-VLOOKUP(B602,'Input - Center points'!$A$2:$F$996,5,0)))*COS(RADIANS(90-VLOOKUP(C602,'Input - Center points'!$A$2:$F$996,5,0)))+SIN(RADIANS(90-VLOOKUP(B602,'Input - Center points'!$A$2:$F$996,5,0)))*SIN(RADIANS(90-VLOOKUP(C602,'Input - Center points'!$A$2:$F$996,5,0)))*COS(RADIANS(VLOOKUP(B602,'Input - Center points'!$A$2:$F$996,6,0)-VLOOKUP(C602,'Input - Center points'!$A$2:$F$996,6,0))))*6371,0))</f>
        <v>354</v>
      </c>
      <c r="E602" s="19" t="str">
        <f>if(isna(if(vlookup(A602,'Input - Config'!$A$3:$D$1006,4,0)="Yes","Subsea",if(D602&gt;'Input - Config'!$H$10,"HVDC","HVAC"))),"",if(vlookup(A602,'Input - Config'!$A$3:$D$1006,4,0)="Yes","Subsea",if(D602&gt;'Input - Config'!$H$10,"HVDC","HVAC")))</f>
        <v>HVAC</v>
      </c>
      <c r="F602" s="19">
        <f>iferror((hlookup(E602,'Input - Config'!$H$2:$J$7,2,0)*D602)+(hlookup(E602,'Input - Config'!$H$2:$J$7,3,0)*2),"")</f>
        <v>371307.2</v>
      </c>
      <c r="G602" s="19">
        <f>if(isna(hlookup(E602,'Input - Config'!$H$2:$J$7,6,0)*'Input - Config'!$H$9%*F602+F602),"",hlookup(E602,'Input - Config'!$H$2:$J$7,6,0)*'Input - Config'!$H$9%*F602+F602)</f>
        <v>891137.28</v>
      </c>
      <c r="H602" s="19">
        <f>if(isna(ROUND((hlookup(E602,'Input - Config'!$H$2:$J$7,4,0)/10000*D602)+(hlookup(E602,'Input - Config'!$H$2:$J$7,5,0)/100),3)),"",ROUND((hlookup(E602,'Input - Config'!$H$2:$J$7,4,0)/10000*D602)+(hlookup(E602,'Input - Config'!$H$2:$J$7,5,0)/100),3))</f>
        <v>0.024</v>
      </c>
    </row>
    <row r="603">
      <c r="A603" s="53" t="str">
        <f>'Input - Config'!A604</f>
        <v>TRNUSAAIUSATV</v>
      </c>
      <c r="B603" s="19" t="str">
        <f>if(isna(vlookup(A603,'Input - Config'!$A$3:$C$1006,2,0)),"",vlookup(A603,'Input - Config'!$A$3:$C$1006,2,0))</f>
        <v>USAAI</v>
      </c>
      <c r="C603" s="19" t="str">
        <f>if(isna(vlookup(A603,'Input - Config'!$A$3:$C$1006,3,0)),"",vlookup(A603,'Input - Config'!$A$3:$C$1006,3,0))</f>
        <v>USATV</v>
      </c>
      <c r="D603" s="42">
        <f>if(isna(ROUND(ACOS(COS(RADIANS(90-VLOOKUP(B603,'Input - Center points'!$A$2:$F$996,5,0)))*COS(RADIANS(90-VLOOKUP(C603,'Input - Center points'!$A$2:$F$996,5,0)))+SIN(RADIANS(90-VLOOKUP(B603,'Input - Center points'!$A$2:$F$996,5,0)))*SIN(RADIANS(90-VLOOKUP(C603,'Input - Center points'!$A$2:$F$996,5,0)))*COS(RADIANS(VLOOKUP(B603,'Input - Center points'!$A$2:$F$996,6,0)-VLOOKUP(C603,'Input - Center points'!$A$2:$F$996,6,0))))*6371,0)),"",ROUND(ACOS(COS(RADIANS(90-VLOOKUP(B603,'Input - Center points'!$A$2:$F$996,5,0)))*COS(RADIANS(90-VLOOKUP(C603,'Input - Center points'!$A$2:$F$996,5,0)))+SIN(RADIANS(90-VLOOKUP(B603,'Input - Center points'!$A$2:$F$996,5,0)))*SIN(RADIANS(90-VLOOKUP(C603,'Input - Center points'!$A$2:$F$996,5,0)))*COS(RADIANS(VLOOKUP(B603,'Input - Center points'!$A$2:$F$996,6,0)-VLOOKUP(C603,'Input - Center points'!$A$2:$F$996,6,0))))*6371,0))</f>
        <v>819</v>
      </c>
      <c r="E603" s="19" t="str">
        <f>if(isna(if(vlookup(A603,'Input - Config'!$A$3:$D$1006,4,0)="Yes","Subsea",if(D603&gt;'Input - Config'!$H$10,"HVDC","HVAC"))),"",if(vlookup(A603,'Input - Config'!$A$3:$D$1006,4,0)="Yes","Subsea",if(D603&gt;'Input - Config'!$H$10,"HVDC","HVAC")))</f>
        <v>HVDC</v>
      </c>
      <c r="F603" s="19">
        <f>iferror((hlookup(E603,'Input - Config'!$H$2:$J$7,2,0)*D603)+(hlookup(E603,'Input - Config'!$H$2:$J$7,3,0)*2),"")</f>
        <v>492267.2</v>
      </c>
      <c r="G603" s="19">
        <f>if(isna(hlookup(E603,'Input - Config'!$H$2:$J$7,6,0)*'Input - Config'!$H$9%*F603+F603),"",hlookup(E603,'Input - Config'!$H$2:$J$7,6,0)*'Input - Config'!$H$9%*F603+F603)</f>
        <v>1181441.28</v>
      </c>
      <c r="H603" s="19">
        <f>if(isna(ROUND((hlookup(E603,'Input - Config'!$H$2:$J$7,4,0)/10000*D603)+(hlookup(E603,'Input - Config'!$H$2:$J$7,5,0)/100),3)),"",ROUND((hlookup(E603,'Input - Config'!$H$2:$J$7,4,0)/10000*D603)+(hlookup(E603,'Input - Config'!$H$2:$J$7,5,0)/100),3))</f>
        <v>0.042</v>
      </c>
    </row>
    <row r="604">
      <c r="A604" s="53" t="str">
        <f>'Input - Config'!A605</f>
        <v>TRNUSAANUSABP</v>
      </c>
      <c r="B604" s="19" t="str">
        <f>if(isna(vlookup(A604,'Input - Config'!$A$3:$C$1006,2,0)),"",vlookup(A604,'Input - Config'!$A$3:$C$1006,2,0))</f>
        <v>USAAN</v>
      </c>
      <c r="C604" s="19" t="str">
        <f>if(isna(vlookup(A604,'Input - Config'!$A$3:$C$1006,3,0)),"",vlookup(A604,'Input - Config'!$A$3:$C$1006,3,0))</f>
        <v>USABP</v>
      </c>
      <c r="D604" s="42">
        <f>if(isna(ROUND(ACOS(COS(RADIANS(90-VLOOKUP(B604,'Input - Center points'!$A$2:$F$996,5,0)))*COS(RADIANS(90-VLOOKUP(C604,'Input - Center points'!$A$2:$F$996,5,0)))+SIN(RADIANS(90-VLOOKUP(B604,'Input - Center points'!$A$2:$F$996,5,0)))*SIN(RADIANS(90-VLOOKUP(C604,'Input - Center points'!$A$2:$F$996,5,0)))*COS(RADIANS(VLOOKUP(B604,'Input - Center points'!$A$2:$F$996,6,0)-VLOOKUP(C604,'Input - Center points'!$A$2:$F$996,6,0))))*6371,0)),"",ROUND(ACOS(COS(RADIANS(90-VLOOKUP(B604,'Input - Center points'!$A$2:$F$996,5,0)))*COS(RADIANS(90-VLOOKUP(C604,'Input - Center points'!$A$2:$F$996,5,0)))+SIN(RADIANS(90-VLOOKUP(B604,'Input - Center points'!$A$2:$F$996,5,0)))*SIN(RADIANS(90-VLOOKUP(C604,'Input - Center points'!$A$2:$F$996,5,0)))*COS(RADIANS(VLOOKUP(B604,'Input - Center points'!$A$2:$F$996,6,0)-VLOOKUP(C604,'Input - Center points'!$A$2:$F$996,6,0))))*6371,0))</f>
        <v>169</v>
      </c>
      <c r="E604" s="19" t="str">
        <f>if(isna(if(vlookup(A604,'Input - Config'!$A$3:$D$1006,4,0)="Yes","Subsea",if(D604&gt;'Input - Config'!$H$10,"HVDC","HVAC"))),"",if(vlookup(A604,'Input - Config'!$A$3:$D$1006,4,0)="Yes","Subsea",if(D604&gt;'Input - Config'!$H$10,"HVDC","HVAC")))</f>
        <v>HVAC</v>
      </c>
      <c r="F604" s="19">
        <f>iferror((hlookup(E604,'Input - Config'!$H$2:$J$7,2,0)*D604)+(hlookup(E604,'Input - Config'!$H$2:$J$7,3,0)*2),"")</f>
        <v>227118.2</v>
      </c>
      <c r="G604" s="19">
        <f>if(isna(hlookup(E604,'Input - Config'!$H$2:$J$7,6,0)*'Input - Config'!$H$9%*F604+F604),"",hlookup(E604,'Input - Config'!$H$2:$J$7,6,0)*'Input - Config'!$H$9%*F604+F604)</f>
        <v>545083.68</v>
      </c>
      <c r="H604" s="19">
        <f>if(isna(ROUND((hlookup(E604,'Input - Config'!$H$2:$J$7,4,0)/10000*D604)+(hlookup(E604,'Input - Config'!$H$2:$J$7,5,0)/100),3)),"",ROUND((hlookup(E604,'Input - Config'!$H$2:$J$7,4,0)/10000*D604)+(hlookup(E604,'Input - Config'!$H$2:$J$7,5,0)/100),3))</f>
        <v>0.011</v>
      </c>
    </row>
    <row r="605">
      <c r="A605" s="53" t="str">
        <f>'Input - Config'!A606</f>
        <v>TRNUSAANUSAPW</v>
      </c>
      <c r="B605" s="19" t="str">
        <f>if(isna(vlookup(A605,'Input - Config'!$A$3:$C$1006,2,0)),"",vlookup(A605,'Input - Config'!$A$3:$C$1006,2,0))</f>
        <v>USAAN</v>
      </c>
      <c r="C605" s="19" t="str">
        <f>if(isna(vlookup(A605,'Input - Config'!$A$3:$C$1006,3,0)),"",vlookup(A605,'Input - Config'!$A$3:$C$1006,3,0))</f>
        <v>USAPW</v>
      </c>
      <c r="D605" s="42">
        <f>if(isna(ROUND(ACOS(COS(RADIANS(90-VLOOKUP(B605,'Input - Center points'!$A$2:$F$996,5,0)))*COS(RADIANS(90-VLOOKUP(C605,'Input - Center points'!$A$2:$F$996,5,0)))+SIN(RADIANS(90-VLOOKUP(B605,'Input - Center points'!$A$2:$F$996,5,0)))*SIN(RADIANS(90-VLOOKUP(C605,'Input - Center points'!$A$2:$F$996,5,0)))*COS(RADIANS(VLOOKUP(B605,'Input - Center points'!$A$2:$F$996,6,0)-VLOOKUP(C605,'Input - Center points'!$A$2:$F$996,6,0))))*6371,0)),"",ROUND(ACOS(COS(RADIANS(90-VLOOKUP(B605,'Input - Center points'!$A$2:$F$996,5,0)))*COS(RADIANS(90-VLOOKUP(C605,'Input - Center points'!$A$2:$F$996,5,0)))+SIN(RADIANS(90-VLOOKUP(B605,'Input - Center points'!$A$2:$F$996,5,0)))*SIN(RADIANS(90-VLOOKUP(C605,'Input - Center points'!$A$2:$F$996,5,0)))*COS(RADIANS(VLOOKUP(B605,'Input - Center points'!$A$2:$F$996,6,0)-VLOOKUP(C605,'Input - Center points'!$A$2:$F$996,6,0))))*6371,0))</f>
        <v>668</v>
      </c>
      <c r="E605" s="19" t="str">
        <f>if(isna(if(vlookup(A605,'Input - Config'!$A$3:$D$1006,4,0)="Yes","Subsea",if(D605&gt;'Input - Config'!$H$10,"HVDC","HVAC"))),"",if(vlookup(A605,'Input - Config'!$A$3:$D$1006,4,0)="Yes","Subsea",if(D605&gt;'Input - Config'!$H$10,"HVDC","HVAC")))</f>
        <v>HVDC</v>
      </c>
      <c r="F605" s="19">
        <f>iferror((hlookup(E605,'Input - Config'!$H$2:$J$7,2,0)*D605)+(hlookup(E605,'Input - Config'!$H$2:$J$7,3,0)*2),"")</f>
        <v>456359.4</v>
      </c>
      <c r="G605" s="19">
        <f>if(isna(hlookup(E605,'Input - Config'!$H$2:$J$7,6,0)*'Input - Config'!$H$9%*F605+F605),"",hlookup(E605,'Input - Config'!$H$2:$J$7,6,0)*'Input - Config'!$H$9%*F605+F605)</f>
        <v>1095262.56</v>
      </c>
      <c r="H605" s="19">
        <f>if(isna(ROUND((hlookup(E605,'Input - Config'!$H$2:$J$7,4,0)/10000*D605)+(hlookup(E605,'Input - Config'!$H$2:$J$7,5,0)/100),3)),"",ROUND((hlookup(E605,'Input - Config'!$H$2:$J$7,4,0)/10000*D605)+(hlookup(E605,'Input - Config'!$H$2:$J$7,5,0)/100),3))</f>
        <v>0.036</v>
      </c>
    </row>
    <row r="606">
      <c r="A606" s="53" t="str">
        <f>'Input - Config'!A607</f>
        <v>TRNUSAAZUSACI</v>
      </c>
      <c r="B606" s="19" t="str">
        <f>if(isna(vlookup(A606,'Input - Config'!$A$3:$C$1006,2,0)),"",vlookup(A606,'Input - Config'!$A$3:$C$1006,2,0))</f>
        <v>USAAZ</v>
      </c>
      <c r="C606" s="19" t="str">
        <f>if(isna(vlookup(A606,'Input - Config'!$A$3:$C$1006,3,0)),"",vlookup(A606,'Input - Config'!$A$3:$C$1006,3,0))</f>
        <v>USACI</v>
      </c>
      <c r="D606" s="42">
        <f>if(isna(ROUND(ACOS(COS(RADIANS(90-VLOOKUP(B606,'Input - Center points'!$A$2:$F$996,5,0)))*COS(RADIANS(90-VLOOKUP(C606,'Input - Center points'!$A$2:$F$996,5,0)))+SIN(RADIANS(90-VLOOKUP(B606,'Input - Center points'!$A$2:$F$996,5,0)))*SIN(RADIANS(90-VLOOKUP(C606,'Input - Center points'!$A$2:$F$996,5,0)))*COS(RADIANS(VLOOKUP(B606,'Input - Center points'!$A$2:$F$996,6,0)-VLOOKUP(C606,'Input - Center points'!$A$2:$F$996,6,0))))*6371,0)),"",ROUND(ACOS(COS(RADIANS(90-VLOOKUP(B606,'Input - Center points'!$A$2:$F$996,5,0)))*COS(RADIANS(90-VLOOKUP(C606,'Input - Center points'!$A$2:$F$996,5,0)))+SIN(RADIANS(90-VLOOKUP(B606,'Input - Center points'!$A$2:$F$996,5,0)))*SIN(RADIANS(90-VLOOKUP(C606,'Input - Center points'!$A$2:$F$996,5,0)))*COS(RADIANS(VLOOKUP(B606,'Input - Center points'!$A$2:$F$996,6,0)-VLOOKUP(C606,'Input - Center points'!$A$2:$F$996,6,0))))*6371,0))</f>
        <v>918</v>
      </c>
      <c r="E606" s="19" t="str">
        <f>if(isna(if(vlookup(A606,'Input - Config'!$A$3:$D$1006,4,0)="Yes","Subsea",if(D606&gt;'Input - Config'!$H$10,"HVDC","HVAC"))),"",if(vlookup(A606,'Input - Config'!$A$3:$D$1006,4,0)="Yes","Subsea",if(D606&gt;'Input - Config'!$H$10,"HVDC","HVAC")))</f>
        <v>HVDC</v>
      </c>
      <c r="F606" s="19">
        <f>iferror((hlookup(E606,'Input - Config'!$H$2:$J$7,2,0)*D606)+(hlookup(E606,'Input - Config'!$H$2:$J$7,3,0)*2),"")</f>
        <v>515809.4</v>
      </c>
      <c r="G606" s="19">
        <f>if(isna(hlookup(E606,'Input - Config'!$H$2:$J$7,6,0)*'Input - Config'!$H$9%*F606+F606),"",hlookup(E606,'Input - Config'!$H$2:$J$7,6,0)*'Input - Config'!$H$9%*F606+F606)</f>
        <v>1237942.56</v>
      </c>
      <c r="H606" s="19">
        <f>if(isna(ROUND((hlookup(E606,'Input - Config'!$H$2:$J$7,4,0)/10000*D606)+(hlookup(E606,'Input - Config'!$H$2:$J$7,5,0)/100),3)),"",ROUND((hlookup(E606,'Input - Config'!$H$2:$J$7,4,0)/10000*D606)+(hlookup(E606,'Input - Config'!$H$2:$J$7,5,0)/100),3))</f>
        <v>0.045</v>
      </c>
    </row>
    <row r="607">
      <c r="A607" s="53" t="str">
        <f>'Input - Config'!A608</f>
        <v>TRNUSAAZUSADE</v>
      </c>
      <c r="B607" s="19" t="str">
        <f>if(isna(vlookup(A607,'Input - Config'!$A$3:$C$1006,2,0)),"",vlookup(A607,'Input - Config'!$A$3:$C$1006,2,0))</f>
        <v>USAAZ</v>
      </c>
      <c r="C607" s="19" t="str">
        <f>if(isna(vlookup(A607,'Input - Config'!$A$3:$C$1006,3,0)),"",vlookup(A607,'Input - Config'!$A$3:$C$1006,3,0))</f>
        <v>USADE</v>
      </c>
      <c r="D607" s="42">
        <f>if(isna(ROUND(ACOS(COS(RADIANS(90-VLOOKUP(B607,'Input - Center points'!$A$2:$F$996,5,0)))*COS(RADIANS(90-VLOOKUP(C607,'Input - Center points'!$A$2:$F$996,5,0)))+SIN(RADIANS(90-VLOOKUP(B607,'Input - Center points'!$A$2:$F$996,5,0)))*SIN(RADIANS(90-VLOOKUP(C607,'Input - Center points'!$A$2:$F$996,5,0)))*COS(RADIANS(VLOOKUP(B607,'Input - Center points'!$A$2:$F$996,6,0)-VLOOKUP(C607,'Input - Center points'!$A$2:$F$996,6,0))))*6371,0)),"",ROUND(ACOS(COS(RADIANS(90-VLOOKUP(B607,'Input - Center points'!$A$2:$F$996,5,0)))*COS(RADIANS(90-VLOOKUP(C607,'Input - Center points'!$A$2:$F$996,5,0)))+SIN(RADIANS(90-VLOOKUP(B607,'Input - Center points'!$A$2:$F$996,5,0)))*SIN(RADIANS(90-VLOOKUP(C607,'Input - Center points'!$A$2:$F$996,5,0)))*COS(RADIANS(VLOOKUP(B607,'Input - Center points'!$A$2:$F$996,6,0)-VLOOKUP(C607,'Input - Center points'!$A$2:$F$996,6,0))))*6371,0))</f>
        <v>175</v>
      </c>
      <c r="E607" s="19" t="str">
        <f>if(isna(if(vlookup(A607,'Input - Config'!$A$3:$D$1006,4,0)="Yes","Subsea",if(D607&gt;'Input - Config'!$H$10,"HVDC","HVAC"))),"",if(vlookup(A607,'Input - Config'!$A$3:$D$1006,4,0)="Yes","Subsea",if(D607&gt;'Input - Config'!$H$10,"HVDC","HVAC")))</f>
        <v>HVAC</v>
      </c>
      <c r="F607" s="19">
        <f>iferror((hlookup(E607,'Input - Config'!$H$2:$J$7,2,0)*D607)+(hlookup(E607,'Input - Config'!$H$2:$J$7,3,0)*2),"")</f>
        <v>231794.6</v>
      </c>
      <c r="G607" s="19">
        <f>if(isna(hlookup(E607,'Input - Config'!$H$2:$J$7,6,0)*'Input - Config'!$H$9%*F607+F607),"",hlookup(E607,'Input - Config'!$H$2:$J$7,6,0)*'Input - Config'!$H$9%*F607+F607)</f>
        <v>556307.04</v>
      </c>
      <c r="H607" s="19">
        <f>if(isna(ROUND((hlookup(E607,'Input - Config'!$H$2:$J$7,4,0)/10000*D607)+(hlookup(E607,'Input - Config'!$H$2:$J$7,5,0)/100),3)),"",ROUND((hlookup(E607,'Input - Config'!$H$2:$J$7,4,0)/10000*D607)+(hlookup(E607,'Input - Config'!$H$2:$J$7,5,0)/100),3))</f>
        <v>0.012</v>
      </c>
    </row>
    <row r="608">
      <c r="A608" s="53" t="str">
        <f>'Input - Config'!A609</f>
        <v>TRNUSAAZUSAHG</v>
      </c>
      <c r="B608" s="19" t="str">
        <f>if(isna(vlookup(A608,'Input - Config'!$A$3:$C$1006,2,0)),"",vlookup(A608,'Input - Config'!$A$3:$C$1006,2,0))</f>
        <v>USAAZ</v>
      </c>
      <c r="C608" s="19" t="str">
        <f>if(isna(vlookup(A608,'Input - Config'!$A$3:$C$1006,3,0)),"",vlookup(A608,'Input - Config'!$A$3:$C$1006,3,0))</f>
        <v>USAHG</v>
      </c>
      <c r="D608" s="42">
        <f>if(isna(ROUND(ACOS(COS(RADIANS(90-VLOOKUP(B608,'Input - Center points'!$A$2:$F$996,5,0)))*COS(RADIANS(90-VLOOKUP(C608,'Input - Center points'!$A$2:$F$996,5,0)))+SIN(RADIANS(90-VLOOKUP(B608,'Input - Center points'!$A$2:$F$996,5,0)))*SIN(RADIANS(90-VLOOKUP(C608,'Input - Center points'!$A$2:$F$996,5,0)))*COS(RADIANS(VLOOKUP(B608,'Input - Center points'!$A$2:$F$996,6,0)-VLOOKUP(C608,'Input - Center points'!$A$2:$F$996,6,0))))*6371,0)),"",ROUND(ACOS(COS(RADIANS(90-VLOOKUP(B608,'Input - Center points'!$A$2:$F$996,5,0)))*COS(RADIANS(90-VLOOKUP(C608,'Input - Center points'!$A$2:$F$996,5,0)))+SIN(RADIANS(90-VLOOKUP(B608,'Input - Center points'!$A$2:$F$996,5,0)))*SIN(RADIANS(90-VLOOKUP(C608,'Input - Center points'!$A$2:$F$996,5,0)))*COS(RADIANS(VLOOKUP(B608,'Input - Center points'!$A$2:$F$996,6,0)-VLOOKUP(C608,'Input - Center points'!$A$2:$F$996,6,0))))*6371,0))</f>
        <v>166</v>
      </c>
      <c r="E608" s="19" t="str">
        <f>if(isna(if(vlookup(A608,'Input - Config'!$A$3:$D$1006,4,0)="Yes","Subsea",if(D608&gt;'Input - Config'!$H$10,"HVDC","HVAC"))),"",if(vlookup(A608,'Input - Config'!$A$3:$D$1006,4,0)="Yes","Subsea",if(D608&gt;'Input - Config'!$H$10,"HVDC","HVAC")))</f>
        <v>HVAC</v>
      </c>
      <c r="F608" s="19">
        <f>iferror((hlookup(E608,'Input - Config'!$H$2:$J$7,2,0)*D608)+(hlookup(E608,'Input - Config'!$H$2:$J$7,3,0)*2),"")</f>
        <v>224780</v>
      </c>
      <c r="G608" s="19">
        <f>if(isna(hlookup(E608,'Input - Config'!$H$2:$J$7,6,0)*'Input - Config'!$H$9%*F608+F608),"",hlookup(E608,'Input - Config'!$H$2:$J$7,6,0)*'Input - Config'!$H$9%*F608+F608)</f>
        <v>539472</v>
      </c>
      <c r="H608" s="19">
        <f>if(isna(ROUND((hlookup(E608,'Input - Config'!$H$2:$J$7,4,0)/10000*D608)+(hlookup(E608,'Input - Config'!$H$2:$J$7,5,0)/100),3)),"",ROUND((hlookup(E608,'Input - Config'!$H$2:$J$7,4,0)/10000*D608)+(hlookup(E608,'Input - Config'!$H$2:$J$7,5,0)/100),3))</f>
        <v>0.011</v>
      </c>
    </row>
    <row r="609">
      <c r="A609" s="53" t="str">
        <f>'Input - Config'!A610</f>
        <v>TRNUSAAZUSAII</v>
      </c>
      <c r="B609" s="19" t="str">
        <f>if(isna(vlookup(A609,'Input - Config'!$A$3:$C$1006,2,0)),"",vlookup(A609,'Input - Config'!$A$3:$C$1006,2,0))</f>
        <v>USAAZ</v>
      </c>
      <c r="C609" s="19" t="str">
        <f>if(isna(vlookup(A609,'Input - Config'!$A$3:$C$1006,3,0)),"",vlookup(A609,'Input - Config'!$A$3:$C$1006,3,0))</f>
        <v>USAII</v>
      </c>
      <c r="D609" s="42">
        <f>if(isna(ROUND(ACOS(COS(RADIANS(90-VLOOKUP(B609,'Input - Center points'!$A$2:$F$996,5,0)))*COS(RADIANS(90-VLOOKUP(C609,'Input - Center points'!$A$2:$F$996,5,0)))+SIN(RADIANS(90-VLOOKUP(B609,'Input - Center points'!$A$2:$F$996,5,0)))*SIN(RADIANS(90-VLOOKUP(C609,'Input - Center points'!$A$2:$F$996,5,0)))*COS(RADIANS(VLOOKUP(B609,'Input - Center points'!$A$2:$F$996,6,0)-VLOOKUP(C609,'Input - Center points'!$A$2:$F$996,6,0))))*6371,0)),"",ROUND(ACOS(COS(RADIANS(90-VLOOKUP(B609,'Input - Center points'!$A$2:$F$996,5,0)))*COS(RADIANS(90-VLOOKUP(C609,'Input - Center points'!$A$2:$F$996,5,0)))+SIN(RADIANS(90-VLOOKUP(B609,'Input - Center points'!$A$2:$F$996,5,0)))*SIN(RADIANS(90-VLOOKUP(C609,'Input - Center points'!$A$2:$F$996,5,0)))*COS(RADIANS(VLOOKUP(B609,'Input - Center points'!$A$2:$F$996,6,0)-VLOOKUP(C609,'Input - Center points'!$A$2:$F$996,6,0))))*6371,0))</f>
        <v>201</v>
      </c>
      <c r="E609" s="19" t="str">
        <f>if(isna(if(vlookup(A609,'Input - Config'!$A$3:$D$1006,4,0)="Yes","Subsea",if(D609&gt;'Input - Config'!$H$10,"HVDC","HVAC"))),"",if(vlookup(A609,'Input - Config'!$A$3:$D$1006,4,0)="Yes","Subsea",if(D609&gt;'Input - Config'!$H$10,"HVDC","HVAC")))</f>
        <v>HVAC</v>
      </c>
      <c r="F609" s="19">
        <f>iferror((hlookup(E609,'Input - Config'!$H$2:$J$7,2,0)*D609)+(hlookup(E609,'Input - Config'!$H$2:$J$7,3,0)*2),"")</f>
        <v>252059</v>
      </c>
      <c r="G609" s="19">
        <f>if(isna(hlookup(E609,'Input - Config'!$H$2:$J$7,6,0)*'Input - Config'!$H$9%*F609+F609),"",hlookup(E609,'Input - Config'!$H$2:$J$7,6,0)*'Input - Config'!$H$9%*F609+F609)</f>
        <v>604941.6</v>
      </c>
      <c r="H609" s="19">
        <f>if(isna(ROUND((hlookup(E609,'Input - Config'!$H$2:$J$7,4,0)/10000*D609)+(hlookup(E609,'Input - Config'!$H$2:$J$7,5,0)/100),3)),"",ROUND((hlookup(E609,'Input - Config'!$H$2:$J$7,4,0)/10000*D609)+(hlookup(E609,'Input - Config'!$H$2:$J$7,5,0)/100),3))</f>
        <v>0.014</v>
      </c>
    </row>
    <row r="610">
      <c r="A610" s="53" t="str">
        <f>'Input - Config'!A611</f>
        <v>TRNUSAAZUSALD</v>
      </c>
      <c r="B610" s="19" t="str">
        <f>if(isna(vlookup(A610,'Input - Config'!$A$3:$C$1006,2,0)),"",vlookup(A610,'Input - Config'!$A$3:$C$1006,2,0))</f>
        <v>USAAZ</v>
      </c>
      <c r="C610" s="19" t="str">
        <f>if(isna(vlookup(A610,'Input - Config'!$A$3:$C$1006,3,0)),"",vlookup(A610,'Input - Config'!$A$3:$C$1006,3,0))</f>
        <v>USALD</v>
      </c>
      <c r="D610" s="42">
        <f>if(isna(ROUND(ACOS(COS(RADIANS(90-VLOOKUP(B610,'Input - Center points'!$A$2:$F$996,5,0)))*COS(RADIANS(90-VLOOKUP(C610,'Input - Center points'!$A$2:$F$996,5,0)))+SIN(RADIANS(90-VLOOKUP(B610,'Input - Center points'!$A$2:$F$996,5,0)))*SIN(RADIANS(90-VLOOKUP(C610,'Input - Center points'!$A$2:$F$996,5,0)))*COS(RADIANS(VLOOKUP(B610,'Input - Center points'!$A$2:$F$996,6,0)-VLOOKUP(C610,'Input - Center points'!$A$2:$F$996,6,0))))*6371,0)),"",ROUND(ACOS(COS(RADIANS(90-VLOOKUP(B610,'Input - Center points'!$A$2:$F$996,5,0)))*COS(RADIANS(90-VLOOKUP(C610,'Input - Center points'!$A$2:$F$996,5,0)))+SIN(RADIANS(90-VLOOKUP(B610,'Input - Center points'!$A$2:$F$996,5,0)))*SIN(RADIANS(90-VLOOKUP(C610,'Input - Center points'!$A$2:$F$996,5,0)))*COS(RADIANS(VLOOKUP(B610,'Input - Center points'!$A$2:$F$996,6,0)-VLOOKUP(C610,'Input - Center points'!$A$2:$F$996,6,0))))*6371,0))</f>
        <v>396</v>
      </c>
      <c r="E610" s="19" t="str">
        <f>if(isna(if(vlookup(A610,'Input - Config'!$A$3:$D$1006,4,0)="Yes","Subsea",if(D610&gt;'Input - Config'!$H$10,"HVDC","HVAC"))),"",if(vlookup(A610,'Input - Config'!$A$3:$D$1006,4,0)="Yes","Subsea",if(D610&gt;'Input - Config'!$H$10,"HVDC","HVAC")))</f>
        <v>HVDC</v>
      </c>
      <c r="F610" s="19">
        <f>iferror((hlookup(E610,'Input - Config'!$H$2:$J$7,2,0)*D610)+(hlookup(E610,'Input - Config'!$H$2:$J$7,3,0)*2),"")</f>
        <v>391677.8</v>
      </c>
      <c r="G610" s="19">
        <f>if(isna(hlookup(E610,'Input - Config'!$H$2:$J$7,6,0)*'Input - Config'!$H$9%*F610+F610),"",hlookup(E610,'Input - Config'!$H$2:$J$7,6,0)*'Input - Config'!$H$9%*F610+F610)</f>
        <v>940026.72</v>
      </c>
      <c r="H610" s="19">
        <f>if(isna(ROUND((hlookup(E610,'Input - Config'!$H$2:$J$7,4,0)/10000*D610)+(hlookup(E610,'Input - Config'!$H$2:$J$7,5,0)/100),3)),"",ROUND((hlookup(E610,'Input - Config'!$H$2:$J$7,4,0)/10000*D610)+(hlookup(E610,'Input - Config'!$H$2:$J$7,5,0)/100),3))</f>
        <v>0.027</v>
      </c>
    </row>
    <row r="611">
      <c r="A611" s="53" t="str">
        <f>'Input - Config'!A612</f>
        <v>TRNUSAAZUSAPE</v>
      </c>
      <c r="B611" s="19" t="str">
        <f>if(isna(vlookup(A611,'Input - Config'!$A$3:$C$1006,2,0)),"",vlookup(A611,'Input - Config'!$A$3:$C$1006,2,0))</f>
        <v>USAAZ</v>
      </c>
      <c r="C611" s="19" t="str">
        <f>if(isna(vlookup(A611,'Input - Config'!$A$3:$C$1006,3,0)),"",vlookup(A611,'Input - Config'!$A$3:$C$1006,3,0))</f>
        <v>USAPE</v>
      </c>
      <c r="D611" s="42">
        <f>if(isna(ROUND(ACOS(COS(RADIANS(90-VLOOKUP(B611,'Input - Center points'!$A$2:$F$996,5,0)))*COS(RADIANS(90-VLOOKUP(C611,'Input - Center points'!$A$2:$F$996,5,0)))+SIN(RADIANS(90-VLOOKUP(B611,'Input - Center points'!$A$2:$F$996,5,0)))*SIN(RADIANS(90-VLOOKUP(C611,'Input - Center points'!$A$2:$F$996,5,0)))*COS(RADIANS(VLOOKUP(B611,'Input - Center points'!$A$2:$F$996,6,0)-VLOOKUP(C611,'Input - Center points'!$A$2:$F$996,6,0))))*6371,0)),"",ROUND(ACOS(COS(RADIANS(90-VLOOKUP(B611,'Input - Center points'!$A$2:$F$996,5,0)))*COS(RADIANS(90-VLOOKUP(C611,'Input - Center points'!$A$2:$F$996,5,0)))+SIN(RADIANS(90-VLOOKUP(B611,'Input - Center points'!$A$2:$F$996,5,0)))*SIN(RADIANS(90-VLOOKUP(C611,'Input - Center points'!$A$2:$F$996,5,0)))*COS(RADIANS(VLOOKUP(B611,'Input - Center points'!$A$2:$F$996,6,0)-VLOOKUP(C611,'Input - Center points'!$A$2:$F$996,6,0))))*6371,0))</f>
        <v>939</v>
      </c>
      <c r="E611" s="19" t="str">
        <f>if(isna(if(vlookup(A611,'Input - Config'!$A$3:$D$1006,4,0)="Yes","Subsea",if(D611&gt;'Input - Config'!$H$10,"HVDC","HVAC"))),"",if(vlookup(A611,'Input - Config'!$A$3:$D$1006,4,0)="Yes","Subsea",if(D611&gt;'Input - Config'!$H$10,"HVDC","HVAC")))</f>
        <v>HVDC</v>
      </c>
      <c r="F611" s="19">
        <f>iferror((hlookup(E611,'Input - Config'!$H$2:$J$7,2,0)*D611)+(hlookup(E611,'Input - Config'!$H$2:$J$7,3,0)*2),"")</f>
        <v>520803.2</v>
      </c>
      <c r="G611" s="19">
        <f>if(isna(hlookup(E611,'Input - Config'!$H$2:$J$7,6,0)*'Input - Config'!$H$9%*F611+F611),"",hlookup(E611,'Input - Config'!$H$2:$J$7,6,0)*'Input - Config'!$H$9%*F611+F611)</f>
        <v>1249927.68</v>
      </c>
      <c r="H611" s="19">
        <f>if(isna(ROUND((hlookup(E611,'Input - Config'!$H$2:$J$7,4,0)/10000*D611)+(hlookup(E611,'Input - Config'!$H$2:$J$7,5,0)/100),3)),"",ROUND((hlookup(E611,'Input - Config'!$H$2:$J$7,4,0)/10000*D611)+(hlookup(E611,'Input - Config'!$H$2:$J$7,5,0)/100),3))</f>
        <v>0.046</v>
      </c>
    </row>
    <row r="612">
      <c r="A612" s="53" t="str">
        <f>'Input - Config'!A613</f>
        <v>TRNUSAAZUSAPN</v>
      </c>
      <c r="B612" s="19" t="str">
        <f>if(isna(vlookup(A612,'Input - Config'!$A$3:$C$1006,2,0)),"",vlookup(A612,'Input - Config'!$A$3:$C$1006,2,0))</f>
        <v>USAAZ</v>
      </c>
      <c r="C612" s="19" t="str">
        <f>if(isna(vlookup(A612,'Input - Config'!$A$3:$C$1006,3,0)),"",vlookup(A612,'Input - Config'!$A$3:$C$1006,3,0))</f>
        <v>USAPN</v>
      </c>
      <c r="D612" s="42">
        <f>if(isna(ROUND(ACOS(COS(RADIANS(90-VLOOKUP(B612,'Input - Center points'!$A$2:$F$996,5,0)))*COS(RADIANS(90-VLOOKUP(C612,'Input - Center points'!$A$2:$F$996,5,0)))+SIN(RADIANS(90-VLOOKUP(B612,'Input - Center points'!$A$2:$F$996,5,0)))*SIN(RADIANS(90-VLOOKUP(C612,'Input - Center points'!$A$2:$F$996,5,0)))*COS(RADIANS(VLOOKUP(B612,'Input - Center points'!$A$2:$F$996,6,0)-VLOOKUP(C612,'Input - Center points'!$A$2:$F$996,6,0))))*6371,0)),"",ROUND(ACOS(COS(RADIANS(90-VLOOKUP(B612,'Input - Center points'!$A$2:$F$996,5,0)))*COS(RADIANS(90-VLOOKUP(C612,'Input - Center points'!$A$2:$F$996,5,0)))+SIN(RADIANS(90-VLOOKUP(B612,'Input - Center points'!$A$2:$F$996,5,0)))*SIN(RADIANS(90-VLOOKUP(C612,'Input - Center points'!$A$2:$F$996,5,0)))*COS(RADIANS(VLOOKUP(B612,'Input - Center points'!$A$2:$F$996,6,0)-VLOOKUP(C612,'Input - Center points'!$A$2:$F$996,6,0))))*6371,0))</f>
        <v>781</v>
      </c>
      <c r="E612" s="19" t="str">
        <f>if(isna(if(vlookup(A612,'Input - Config'!$A$3:$D$1006,4,0)="Yes","Subsea",if(D612&gt;'Input - Config'!$H$10,"HVDC","HVAC"))),"",if(vlookup(A612,'Input - Config'!$A$3:$D$1006,4,0)="Yes","Subsea",if(D612&gt;'Input - Config'!$H$10,"HVDC","HVAC")))</f>
        <v>HVDC</v>
      </c>
      <c r="F612" s="19">
        <f>iferror((hlookup(E612,'Input - Config'!$H$2:$J$7,2,0)*D612)+(hlookup(E612,'Input - Config'!$H$2:$J$7,3,0)*2),"")</f>
        <v>483230.8</v>
      </c>
      <c r="G612" s="19">
        <f>if(isna(hlookup(E612,'Input - Config'!$H$2:$J$7,6,0)*'Input - Config'!$H$9%*F612+F612),"",hlookup(E612,'Input - Config'!$H$2:$J$7,6,0)*'Input - Config'!$H$9%*F612+F612)</f>
        <v>1159753.92</v>
      </c>
      <c r="H612" s="19">
        <f>if(isna(ROUND((hlookup(E612,'Input - Config'!$H$2:$J$7,4,0)/10000*D612)+(hlookup(E612,'Input - Config'!$H$2:$J$7,5,0)/100),3)),"",ROUND((hlookup(E612,'Input - Config'!$H$2:$J$7,4,0)/10000*D612)+(hlookup(E612,'Input - Config'!$H$2:$J$7,5,0)/100),3))</f>
        <v>0.04</v>
      </c>
    </row>
    <row r="613">
      <c r="A613" s="53" t="str">
        <f>'Input - Config'!A614</f>
        <v>TRNUSAAZUSASR</v>
      </c>
      <c r="B613" s="19" t="str">
        <f>if(isna(vlookup(A613,'Input - Config'!$A$3:$C$1006,2,0)),"",vlookup(A613,'Input - Config'!$A$3:$C$1006,2,0))</f>
        <v>USAAZ</v>
      </c>
      <c r="C613" s="19" t="str">
        <f>if(isna(vlookup(A613,'Input - Config'!$A$3:$C$1006,3,0)),"",vlookup(A613,'Input - Config'!$A$3:$C$1006,3,0))</f>
        <v>USASR</v>
      </c>
      <c r="D613" s="42">
        <f>if(isna(ROUND(ACOS(COS(RADIANS(90-VLOOKUP(B613,'Input - Center points'!$A$2:$F$996,5,0)))*COS(RADIANS(90-VLOOKUP(C613,'Input - Center points'!$A$2:$F$996,5,0)))+SIN(RADIANS(90-VLOOKUP(B613,'Input - Center points'!$A$2:$F$996,5,0)))*SIN(RADIANS(90-VLOOKUP(C613,'Input - Center points'!$A$2:$F$996,5,0)))*COS(RADIANS(VLOOKUP(B613,'Input - Center points'!$A$2:$F$996,6,0)-VLOOKUP(C613,'Input - Center points'!$A$2:$F$996,6,0))))*6371,0)),"",ROUND(ACOS(COS(RADIANS(90-VLOOKUP(B613,'Input - Center points'!$A$2:$F$996,5,0)))*COS(RADIANS(90-VLOOKUP(C613,'Input - Center points'!$A$2:$F$996,5,0)))+SIN(RADIANS(90-VLOOKUP(B613,'Input - Center points'!$A$2:$F$996,5,0)))*SIN(RADIANS(90-VLOOKUP(C613,'Input - Center points'!$A$2:$F$996,5,0)))*COS(RADIANS(VLOOKUP(B613,'Input - Center points'!$A$2:$F$996,6,0)-VLOOKUP(C613,'Input - Center points'!$A$2:$F$996,6,0))))*6371,0))</f>
        <v>253</v>
      </c>
      <c r="E613" s="19" t="str">
        <f>if(isna(if(vlookup(A613,'Input - Config'!$A$3:$D$1006,4,0)="Yes","Subsea",if(D613&gt;'Input - Config'!$H$10,"HVDC","HVAC"))),"",if(vlookup(A613,'Input - Config'!$A$3:$D$1006,4,0)="Yes","Subsea",if(D613&gt;'Input - Config'!$H$10,"HVDC","HVAC")))</f>
        <v>HVAC</v>
      </c>
      <c r="F613" s="19">
        <f>iferror((hlookup(E613,'Input - Config'!$H$2:$J$7,2,0)*D613)+(hlookup(E613,'Input - Config'!$H$2:$J$7,3,0)*2),"")</f>
        <v>292587.8</v>
      </c>
      <c r="G613" s="19">
        <f>if(isna(hlookup(E613,'Input - Config'!$H$2:$J$7,6,0)*'Input - Config'!$H$9%*F613+F613),"",hlookup(E613,'Input - Config'!$H$2:$J$7,6,0)*'Input - Config'!$H$9%*F613+F613)</f>
        <v>702210.72</v>
      </c>
      <c r="H613" s="19">
        <f>if(isna(ROUND((hlookup(E613,'Input - Config'!$H$2:$J$7,4,0)/10000*D613)+(hlookup(E613,'Input - Config'!$H$2:$J$7,5,0)/100),3)),"",ROUND((hlookup(E613,'Input - Config'!$H$2:$J$7,4,0)/10000*D613)+(hlookup(E613,'Input - Config'!$H$2:$J$7,5,0)/100),3))</f>
        <v>0.017</v>
      </c>
    </row>
    <row r="614">
      <c r="A614" s="53" t="str">
        <f>'Input - Config'!A615</f>
        <v>TRNUSAAZUSATP</v>
      </c>
      <c r="B614" s="19" t="str">
        <f>if(isna(vlookup(A614,'Input - Config'!$A$3:$C$1006,2,0)),"",vlookup(A614,'Input - Config'!$A$3:$C$1006,2,0))</f>
        <v>USAAZ</v>
      </c>
      <c r="C614" s="19" t="str">
        <f>if(isna(vlookup(A614,'Input - Config'!$A$3:$C$1006,3,0)),"",vlookup(A614,'Input - Config'!$A$3:$C$1006,3,0))</f>
        <v>USATP</v>
      </c>
      <c r="D614" s="42">
        <f>if(isna(ROUND(ACOS(COS(RADIANS(90-VLOOKUP(B614,'Input - Center points'!$A$2:$F$996,5,0)))*COS(RADIANS(90-VLOOKUP(C614,'Input - Center points'!$A$2:$F$996,5,0)))+SIN(RADIANS(90-VLOOKUP(B614,'Input - Center points'!$A$2:$F$996,5,0)))*SIN(RADIANS(90-VLOOKUP(C614,'Input - Center points'!$A$2:$F$996,5,0)))*COS(RADIANS(VLOOKUP(B614,'Input - Center points'!$A$2:$F$996,6,0)-VLOOKUP(C614,'Input - Center points'!$A$2:$F$996,6,0))))*6371,0)),"",ROUND(ACOS(COS(RADIANS(90-VLOOKUP(B614,'Input - Center points'!$A$2:$F$996,5,0)))*COS(RADIANS(90-VLOOKUP(C614,'Input - Center points'!$A$2:$F$996,5,0)))+SIN(RADIANS(90-VLOOKUP(B614,'Input - Center points'!$A$2:$F$996,5,0)))*SIN(RADIANS(90-VLOOKUP(C614,'Input - Center points'!$A$2:$F$996,5,0)))*COS(RADIANS(VLOOKUP(B614,'Input - Center points'!$A$2:$F$996,6,0)-VLOOKUP(C614,'Input - Center points'!$A$2:$F$996,6,0))))*6371,0))</f>
        <v>348</v>
      </c>
      <c r="E614" s="19" t="str">
        <f>if(isna(if(vlookup(A614,'Input - Config'!$A$3:$D$1006,4,0)="Yes","Subsea",if(D614&gt;'Input - Config'!$H$10,"HVDC","HVAC"))),"",if(vlookup(A614,'Input - Config'!$A$3:$D$1006,4,0)="Yes","Subsea",if(D614&gt;'Input - Config'!$H$10,"HVDC","HVAC")))</f>
        <v>HVAC</v>
      </c>
      <c r="F614" s="19">
        <f>iferror((hlookup(E614,'Input - Config'!$H$2:$J$7,2,0)*D614)+(hlookup(E614,'Input - Config'!$H$2:$J$7,3,0)*2),"")</f>
        <v>366630.8</v>
      </c>
      <c r="G614" s="19">
        <f>if(isna(hlookup(E614,'Input - Config'!$H$2:$J$7,6,0)*'Input - Config'!$H$9%*F614+F614),"",hlookup(E614,'Input - Config'!$H$2:$J$7,6,0)*'Input - Config'!$H$9%*F614+F614)</f>
        <v>879913.92</v>
      </c>
      <c r="H614" s="19">
        <f>if(isna(ROUND((hlookup(E614,'Input - Config'!$H$2:$J$7,4,0)/10000*D614)+(hlookup(E614,'Input - Config'!$H$2:$J$7,5,0)/100),3)),"",ROUND((hlookup(E614,'Input - Config'!$H$2:$J$7,4,0)/10000*D614)+(hlookup(E614,'Input - Config'!$H$2:$J$7,5,0)/100),3))</f>
        <v>0.023</v>
      </c>
    </row>
    <row r="615">
      <c r="A615" s="53" t="str">
        <f>'Input - Config'!A616</f>
        <v>TRNUSAAZUSAWC</v>
      </c>
      <c r="B615" s="19" t="str">
        <f>if(isna(vlookup(A615,'Input - Config'!$A$3:$C$1006,2,0)),"",vlookup(A615,'Input - Config'!$A$3:$C$1006,2,0))</f>
        <v>USAAZ</v>
      </c>
      <c r="C615" s="19" t="str">
        <f>if(isna(vlookup(A615,'Input - Config'!$A$3:$C$1006,3,0)),"",vlookup(A615,'Input - Config'!$A$3:$C$1006,3,0))</f>
        <v>USAWC</v>
      </c>
      <c r="D615" s="42">
        <f>if(isna(ROUND(ACOS(COS(RADIANS(90-VLOOKUP(B615,'Input - Center points'!$A$2:$F$996,5,0)))*COS(RADIANS(90-VLOOKUP(C615,'Input - Center points'!$A$2:$F$996,5,0)))+SIN(RADIANS(90-VLOOKUP(B615,'Input - Center points'!$A$2:$F$996,5,0)))*SIN(RADIANS(90-VLOOKUP(C615,'Input - Center points'!$A$2:$F$996,5,0)))*COS(RADIANS(VLOOKUP(B615,'Input - Center points'!$A$2:$F$996,6,0)-VLOOKUP(C615,'Input - Center points'!$A$2:$F$996,6,0))))*6371,0)),"",ROUND(ACOS(COS(RADIANS(90-VLOOKUP(B615,'Input - Center points'!$A$2:$F$996,5,0)))*COS(RADIANS(90-VLOOKUP(C615,'Input - Center points'!$A$2:$F$996,5,0)))+SIN(RADIANS(90-VLOOKUP(B615,'Input - Center points'!$A$2:$F$996,5,0)))*SIN(RADIANS(90-VLOOKUP(C615,'Input - Center points'!$A$2:$F$996,5,0)))*COS(RADIANS(VLOOKUP(B615,'Input - Center points'!$A$2:$F$996,6,0)-VLOOKUP(C615,'Input - Center points'!$A$2:$F$996,6,0))))*6371,0))</f>
        <v>415</v>
      </c>
      <c r="E615" s="19" t="str">
        <f>if(isna(if(vlookup(A615,'Input - Config'!$A$3:$D$1006,4,0)="Yes","Subsea",if(D615&gt;'Input - Config'!$H$10,"HVDC","HVAC"))),"",if(vlookup(A615,'Input - Config'!$A$3:$D$1006,4,0)="Yes","Subsea",if(D615&gt;'Input - Config'!$H$10,"HVDC","HVAC")))</f>
        <v>HVDC</v>
      </c>
      <c r="F615" s="19">
        <f>iferror((hlookup(E615,'Input - Config'!$H$2:$J$7,2,0)*D615)+(hlookup(E615,'Input - Config'!$H$2:$J$7,3,0)*2),"")</f>
        <v>396196</v>
      </c>
      <c r="G615" s="19">
        <f>if(isna(hlookup(E615,'Input - Config'!$H$2:$J$7,6,0)*'Input - Config'!$H$9%*F615+F615),"",hlookup(E615,'Input - Config'!$H$2:$J$7,6,0)*'Input - Config'!$H$9%*F615+F615)</f>
        <v>950870.4</v>
      </c>
      <c r="H615" s="19">
        <f>if(isna(ROUND((hlookup(E615,'Input - Config'!$H$2:$J$7,4,0)/10000*D615)+(hlookup(E615,'Input - Config'!$H$2:$J$7,5,0)/100),3)),"",ROUND((hlookup(E615,'Input - Config'!$H$2:$J$7,4,0)/10000*D615)+(hlookup(E615,'Input - Config'!$H$2:$J$7,5,0)/100),3))</f>
        <v>0.028</v>
      </c>
    </row>
    <row r="616">
      <c r="A616" s="53" t="str">
        <f>'Input - Config'!A617</f>
        <v>TRNUSAAZUSAWM</v>
      </c>
      <c r="B616" s="19" t="str">
        <f>if(isna(vlookup(A616,'Input - Config'!$A$3:$C$1006,2,0)),"",vlookup(A616,'Input - Config'!$A$3:$C$1006,2,0))</f>
        <v>USAAZ</v>
      </c>
      <c r="C616" s="19" t="str">
        <f>if(isna(vlookup(A616,'Input - Config'!$A$3:$C$1006,3,0)),"",vlookup(A616,'Input - Config'!$A$3:$C$1006,3,0))</f>
        <v>USAWM</v>
      </c>
      <c r="D616" s="42">
        <f>if(isna(ROUND(ACOS(COS(RADIANS(90-VLOOKUP(B616,'Input - Center points'!$A$2:$F$996,5,0)))*COS(RADIANS(90-VLOOKUP(C616,'Input - Center points'!$A$2:$F$996,5,0)))+SIN(RADIANS(90-VLOOKUP(B616,'Input - Center points'!$A$2:$F$996,5,0)))*SIN(RADIANS(90-VLOOKUP(C616,'Input - Center points'!$A$2:$F$996,5,0)))*COS(RADIANS(VLOOKUP(B616,'Input - Center points'!$A$2:$F$996,6,0)-VLOOKUP(C616,'Input - Center points'!$A$2:$F$996,6,0))))*6371,0)),"",ROUND(ACOS(COS(RADIANS(90-VLOOKUP(B616,'Input - Center points'!$A$2:$F$996,5,0)))*COS(RADIANS(90-VLOOKUP(C616,'Input - Center points'!$A$2:$F$996,5,0)))+SIN(RADIANS(90-VLOOKUP(B616,'Input - Center points'!$A$2:$F$996,5,0)))*SIN(RADIANS(90-VLOOKUP(C616,'Input - Center points'!$A$2:$F$996,5,0)))*COS(RADIANS(VLOOKUP(B616,'Input - Center points'!$A$2:$F$996,6,0)-VLOOKUP(C616,'Input - Center points'!$A$2:$F$996,6,0))))*6371,0))</f>
        <v>1124</v>
      </c>
      <c r="E616" s="19" t="str">
        <f>if(isna(if(vlookup(A616,'Input - Config'!$A$3:$D$1006,4,0)="Yes","Subsea",if(D616&gt;'Input - Config'!$H$10,"HVDC","HVAC"))),"",if(vlookup(A616,'Input - Config'!$A$3:$D$1006,4,0)="Yes","Subsea",if(D616&gt;'Input - Config'!$H$10,"HVDC","HVAC")))</f>
        <v>HVDC</v>
      </c>
      <c r="F616" s="19">
        <f>iferror((hlookup(E616,'Input - Config'!$H$2:$J$7,2,0)*D616)+(hlookup(E616,'Input - Config'!$H$2:$J$7,3,0)*2),"")</f>
        <v>564796.2</v>
      </c>
      <c r="G616" s="19">
        <f>if(isna(hlookup(E616,'Input - Config'!$H$2:$J$7,6,0)*'Input - Config'!$H$9%*F616+F616),"",hlookup(E616,'Input - Config'!$H$2:$J$7,6,0)*'Input - Config'!$H$9%*F616+F616)</f>
        <v>1355510.88</v>
      </c>
      <c r="H616" s="19">
        <f>if(isna(ROUND((hlookup(E616,'Input - Config'!$H$2:$J$7,4,0)/10000*D616)+(hlookup(E616,'Input - Config'!$H$2:$J$7,5,0)/100),3)),"",ROUND((hlookup(E616,'Input - Config'!$H$2:$J$7,4,0)/10000*D616)+(hlookup(E616,'Input - Config'!$H$2:$J$7,5,0)/100),3))</f>
        <v>0.052</v>
      </c>
    </row>
    <row r="617">
      <c r="A617" s="53" t="str">
        <f>'Input - Config'!A618</f>
        <v>TRNUSABAUSABP</v>
      </c>
      <c r="B617" s="19" t="str">
        <f>if(isna(vlookup(A617,'Input - Config'!$A$3:$C$1006,2,0)),"",vlookup(A617,'Input - Config'!$A$3:$C$1006,2,0))</f>
        <v>USABA</v>
      </c>
      <c r="C617" s="19" t="str">
        <f>if(isna(vlookup(A617,'Input - Config'!$A$3:$C$1006,3,0)),"",vlookup(A617,'Input - Config'!$A$3:$C$1006,3,0))</f>
        <v>USABP</v>
      </c>
      <c r="D617" s="42">
        <f>if(isna(ROUND(ACOS(COS(RADIANS(90-VLOOKUP(B617,'Input - Center points'!$A$2:$F$996,5,0)))*COS(RADIANS(90-VLOOKUP(C617,'Input - Center points'!$A$2:$F$996,5,0)))+SIN(RADIANS(90-VLOOKUP(B617,'Input - Center points'!$A$2:$F$996,5,0)))*SIN(RADIANS(90-VLOOKUP(C617,'Input - Center points'!$A$2:$F$996,5,0)))*COS(RADIANS(VLOOKUP(B617,'Input - Center points'!$A$2:$F$996,6,0)-VLOOKUP(C617,'Input - Center points'!$A$2:$F$996,6,0))))*6371,0)),"",ROUND(ACOS(COS(RADIANS(90-VLOOKUP(B617,'Input - Center points'!$A$2:$F$996,5,0)))*COS(RADIANS(90-VLOOKUP(C617,'Input - Center points'!$A$2:$F$996,5,0)))+SIN(RADIANS(90-VLOOKUP(B617,'Input - Center points'!$A$2:$F$996,5,0)))*SIN(RADIANS(90-VLOOKUP(C617,'Input - Center points'!$A$2:$F$996,5,0)))*COS(RADIANS(VLOOKUP(B617,'Input - Center points'!$A$2:$F$996,6,0)-VLOOKUP(C617,'Input - Center points'!$A$2:$F$996,6,0))))*6371,0))</f>
        <v>791</v>
      </c>
      <c r="E617" s="19" t="str">
        <f>if(isna(if(vlookup(A617,'Input - Config'!$A$3:$D$1006,4,0)="Yes","Subsea",if(D617&gt;'Input - Config'!$H$10,"HVDC","HVAC"))),"",if(vlookup(A617,'Input - Config'!$A$3:$D$1006,4,0)="Yes","Subsea",if(D617&gt;'Input - Config'!$H$10,"HVDC","HVAC")))</f>
        <v>HVDC</v>
      </c>
      <c r="F617" s="19">
        <f>iferror((hlookup(E617,'Input - Config'!$H$2:$J$7,2,0)*D617)+(hlookup(E617,'Input - Config'!$H$2:$J$7,3,0)*2),"")</f>
        <v>485608.8</v>
      </c>
      <c r="G617" s="19">
        <f>if(isna(hlookup(E617,'Input - Config'!$H$2:$J$7,6,0)*'Input - Config'!$H$9%*F617+F617),"",hlookup(E617,'Input - Config'!$H$2:$J$7,6,0)*'Input - Config'!$H$9%*F617+F617)</f>
        <v>1165461.12</v>
      </c>
      <c r="H617" s="19">
        <f>if(isna(ROUND((hlookup(E617,'Input - Config'!$H$2:$J$7,4,0)/10000*D617)+(hlookup(E617,'Input - Config'!$H$2:$J$7,5,0)/100),3)),"",ROUND((hlookup(E617,'Input - Config'!$H$2:$J$7,4,0)/10000*D617)+(hlookup(E617,'Input - Config'!$H$2:$J$7,5,0)/100),3))</f>
        <v>0.041</v>
      </c>
    </row>
    <row r="618">
      <c r="A618" s="53" t="str">
        <f>'Input - Config'!A619</f>
        <v>TRNUSABAUSACI</v>
      </c>
      <c r="B618" s="19" t="str">
        <f>if(isna(vlookup(A618,'Input - Config'!$A$3:$C$1006,2,0)),"",vlookup(A618,'Input - Config'!$A$3:$C$1006,2,0))</f>
        <v>USABA</v>
      </c>
      <c r="C618" s="19" t="str">
        <f>if(isna(vlookup(A618,'Input - Config'!$A$3:$C$1006,3,0)),"",vlookup(A618,'Input - Config'!$A$3:$C$1006,3,0))</f>
        <v>USACI</v>
      </c>
      <c r="D618" s="42">
        <f>if(isna(ROUND(ACOS(COS(RADIANS(90-VLOOKUP(B618,'Input - Center points'!$A$2:$F$996,5,0)))*COS(RADIANS(90-VLOOKUP(C618,'Input - Center points'!$A$2:$F$996,5,0)))+SIN(RADIANS(90-VLOOKUP(B618,'Input - Center points'!$A$2:$F$996,5,0)))*SIN(RADIANS(90-VLOOKUP(C618,'Input - Center points'!$A$2:$F$996,5,0)))*COS(RADIANS(VLOOKUP(B618,'Input - Center points'!$A$2:$F$996,6,0)-VLOOKUP(C618,'Input - Center points'!$A$2:$F$996,6,0))))*6371,0)),"",ROUND(ACOS(COS(RADIANS(90-VLOOKUP(B618,'Input - Center points'!$A$2:$F$996,5,0)))*COS(RADIANS(90-VLOOKUP(C618,'Input - Center points'!$A$2:$F$996,5,0)))+SIN(RADIANS(90-VLOOKUP(B618,'Input - Center points'!$A$2:$F$996,5,0)))*SIN(RADIANS(90-VLOOKUP(C618,'Input - Center points'!$A$2:$F$996,5,0)))*COS(RADIANS(VLOOKUP(B618,'Input - Center points'!$A$2:$F$996,6,0)-VLOOKUP(C618,'Input - Center points'!$A$2:$F$996,6,0))))*6371,0))</f>
        <v>124</v>
      </c>
      <c r="E618" s="19" t="str">
        <f>if(isna(if(vlookup(A618,'Input - Config'!$A$3:$D$1006,4,0)="Yes","Subsea",if(D618&gt;'Input - Config'!$H$10,"HVDC","HVAC"))),"",if(vlookup(A618,'Input - Config'!$A$3:$D$1006,4,0)="Yes","Subsea",if(D618&gt;'Input - Config'!$H$10,"HVDC","HVAC")))</f>
        <v>HVAC</v>
      </c>
      <c r="F618" s="19">
        <f>iferror((hlookup(E618,'Input - Config'!$H$2:$J$7,2,0)*D618)+(hlookup(E618,'Input - Config'!$H$2:$J$7,3,0)*2),"")</f>
        <v>192045.2</v>
      </c>
      <c r="G618" s="19">
        <f>if(isna(hlookup(E618,'Input - Config'!$H$2:$J$7,6,0)*'Input - Config'!$H$9%*F618+F618),"",hlookup(E618,'Input - Config'!$H$2:$J$7,6,0)*'Input - Config'!$H$9%*F618+F618)</f>
        <v>460908.48</v>
      </c>
      <c r="H618" s="19">
        <f>if(isna(ROUND((hlookup(E618,'Input - Config'!$H$2:$J$7,4,0)/10000*D618)+(hlookup(E618,'Input - Config'!$H$2:$J$7,5,0)/100),3)),"",ROUND((hlookup(E618,'Input - Config'!$H$2:$J$7,4,0)/10000*D618)+(hlookup(E618,'Input - Config'!$H$2:$J$7,5,0)/100),3))</f>
        <v>0.008</v>
      </c>
    </row>
    <row r="619">
      <c r="A619" s="53" t="str">
        <f>'Input - Config'!A620</f>
        <v>TRNUSABAUSANE</v>
      </c>
      <c r="B619" s="19" t="str">
        <f>if(isna(vlookup(A619,'Input - Config'!$A$3:$C$1006,2,0)),"",vlookup(A619,'Input - Config'!$A$3:$C$1006,2,0))</f>
        <v>USABA</v>
      </c>
      <c r="C619" s="19" t="str">
        <f>if(isna(vlookup(A619,'Input - Config'!$A$3:$C$1006,3,0)),"",vlookup(A619,'Input - Config'!$A$3:$C$1006,3,0))</f>
        <v>USANE</v>
      </c>
      <c r="D619" s="42">
        <f>if(isna(ROUND(ACOS(COS(RADIANS(90-VLOOKUP(B619,'Input - Center points'!$A$2:$F$996,5,0)))*COS(RADIANS(90-VLOOKUP(C619,'Input - Center points'!$A$2:$F$996,5,0)))+SIN(RADIANS(90-VLOOKUP(B619,'Input - Center points'!$A$2:$F$996,5,0)))*SIN(RADIANS(90-VLOOKUP(C619,'Input - Center points'!$A$2:$F$996,5,0)))*COS(RADIANS(VLOOKUP(B619,'Input - Center points'!$A$2:$F$996,6,0)-VLOOKUP(C619,'Input - Center points'!$A$2:$F$996,6,0))))*6371,0)),"",ROUND(ACOS(COS(RADIANS(90-VLOOKUP(B619,'Input - Center points'!$A$2:$F$996,5,0)))*COS(RADIANS(90-VLOOKUP(C619,'Input - Center points'!$A$2:$F$996,5,0)))+SIN(RADIANS(90-VLOOKUP(B619,'Input - Center points'!$A$2:$F$996,5,0)))*SIN(RADIANS(90-VLOOKUP(C619,'Input - Center points'!$A$2:$F$996,5,0)))*COS(RADIANS(VLOOKUP(B619,'Input - Center points'!$A$2:$F$996,6,0)-VLOOKUP(C619,'Input - Center points'!$A$2:$F$996,6,0))))*6371,0))</f>
        <v>606</v>
      </c>
      <c r="E619" s="19" t="str">
        <f>if(isna(if(vlookup(A619,'Input - Config'!$A$3:$D$1006,4,0)="Yes","Subsea",if(D619&gt;'Input - Config'!$H$10,"HVDC","HVAC"))),"",if(vlookup(A619,'Input - Config'!$A$3:$D$1006,4,0)="Yes","Subsea",if(D619&gt;'Input - Config'!$H$10,"HVDC","HVAC")))</f>
        <v>HVDC</v>
      </c>
      <c r="F619" s="19">
        <f>iferror((hlookup(E619,'Input - Config'!$H$2:$J$7,2,0)*D619)+(hlookup(E619,'Input - Config'!$H$2:$J$7,3,0)*2),"")</f>
        <v>441615.8</v>
      </c>
      <c r="G619" s="19">
        <f>if(isna(hlookup(E619,'Input - Config'!$H$2:$J$7,6,0)*'Input - Config'!$H$9%*F619+F619),"",hlookup(E619,'Input - Config'!$H$2:$J$7,6,0)*'Input - Config'!$H$9%*F619+F619)</f>
        <v>1059877.92</v>
      </c>
      <c r="H619" s="19">
        <f>if(isna(ROUND((hlookup(E619,'Input - Config'!$H$2:$J$7,4,0)/10000*D619)+(hlookup(E619,'Input - Config'!$H$2:$J$7,5,0)/100),3)),"",ROUND((hlookup(E619,'Input - Config'!$H$2:$J$7,4,0)/10000*D619)+(hlookup(E619,'Input - Config'!$H$2:$J$7,5,0)/100),3))</f>
        <v>0.034</v>
      </c>
    </row>
    <row r="620">
      <c r="A620" s="53" t="str">
        <f>'Input - Config'!A621</f>
        <v>TRNUSABAUSATI</v>
      </c>
      <c r="B620" s="19" t="str">
        <f>if(isna(vlookup(A620,'Input - Config'!$A$3:$C$1006,2,0)),"",vlookup(A620,'Input - Config'!$A$3:$C$1006,2,0))</f>
        <v>USABA</v>
      </c>
      <c r="C620" s="19" t="str">
        <f>if(isna(vlookup(A620,'Input - Config'!$A$3:$C$1006,3,0)),"",vlookup(A620,'Input - Config'!$A$3:$C$1006,3,0))</f>
        <v>USATI</v>
      </c>
      <c r="D620" s="42">
        <f>if(isna(ROUND(ACOS(COS(RADIANS(90-VLOOKUP(B620,'Input - Center points'!$A$2:$F$996,5,0)))*COS(RADIANS(90-VLOOKUP(C620,'Input - Center points'!$A$2:$F$996,5,0)))+SIN(RADIANS(90-VLOOKUP(B620,'Input - Center points'!$A$2:$F$996,5,0)))*SIN(RADIANS(90-VLOOKUP(C620,'Input - Center points'!$A$2:$F$996,5,0)))*COS(RADIANS(VLOOKUP(B620,'Input - Center points'!$A$2:$F$996,6,0)-VLOOKUP(C620,'Input - Center points'!$A$2:$F$996,6,0))))*6371,0)),"",ROUND(ACOS(COS(RADIANS(90-VLOOKUP(B620,'Input - Center points'!$A$2:$F$996,5,0)))*COS(RADIANS(90-VLOOKUP(C620,'Input - Center points'!$A$2:$F$996,5,0)))+SIN(RADIANS(90-VLOOKUP(B620,'Input - Center points'!$A$2:$F$996,5,0)))*SIN(RADIANS(90-VLOOKUP(C620,'Input - Center points'!$A$2:$F$996,5,0)))*COS(RADIANS(VLOOKUP(B620,'Input - Center points'!$A$2:$F$996,6,0)-VLOOKUP(C620,'Input - Center points'!$A$2:$F$996,6,0))))*6371,0))</f>
        <v>111</v>
      </c>
      <c r="E620" s="19" t="str">
        <f>if(isna(if(vlookup(A620,'Input - Config'!$A$3:$D$1006,4,0)="Yes","Subsea",if(D620&gt;'Input - Config'!$H$10,"HVDC","HVAC"))),"",if(vlookup(A620,'Input - Config'!$A$3:$D$1006,4,0)="Yes","Subsea",if(D620&gt;'Input - Config'!$H$10,"HVDC","HVAC")))</f>
        <v>HVAC</v>
      </c>
      <c r="F620" s="19">
        <f>iferror((hlookup(E620,'Input - Config'!$H$2:$J$7,2,0)*D620)+(hlookup(E620,'Input - Config'!$H$2:$J$7,3,0)*2),"")</f>
        <v>181913</v>
      </c>
      <c r="G620" s="19">
        <f>if(isna(hlookup(E620,'Input - Config'!$H$2:$J$7,6,0)*'Input - Config'!$H$9%*F620+F620),"",hlookup(E620,'Input - Config'!$H$2:$J$7,6,0)*'Input - Config'!$H$9%*F620+F620)</f>
        <v>436591.2</v>
      </c>
      <c r="H620" s="19">
        <f>if(isna(ROUND((hlookup(E620,'Input - Config'!$H$2:$J$7,4,0)/10000*D620)+(hlookup(E620,'Input - Config'!$H$2:$J$7,5,0)/100),3)),"",ROUND((hlookup(E620,'Input - Config'!$H$2:$J$7,4,0)/10000*D620)+(hlookup(E620,'Input - Config'!$H$2:$J$7,5,0)/100),3))</f>
        <v>0.007</v>
      </c>
    </row>
    <row r="621">
      <c r="A621" s="53" t="str">
        <f>'Input - Config'!A622</f>
        <v>TRNUSABPUSACH</v>
      </c>
      <c r="B621" s="19" t="str">
        <f>if(isna(vlookup(A621,'Input - Config'!$A$3:$C$1006,2,0)),"",vlookup(A621,'Input - Config'!$A$3:$C$1006,2,0))</f>
        <v>USABP</v>
      </c>
      <c r="C621" s="19" t="str">
        <f>if(isna(vlookup(A621,'Input - Config'!$A$3:$C$1006,3,0)),"",vlookup(A621,'Input - Config'!$A$3:$C$1006,3,0))</f>
        <v>USACH</v>
      </c>
      <c r="D621" s="42">
        <f>if(isna(ROUND(ACOS(COS(RADIANS(90-VLOOKUP(B621,'Input - Center points'!$A$2:$F$996,5,0)))*COS(RADIANS(90-VLOOKUP(C621,'Input - Center points'!$A$2:$F$996,5,0)))+SIN(RADIANS(90-VLOOKUP(B621,'Input - Center points'!$A$2:$F$996,5,0)))*SIN(RADIANS(90-VLOOKUP(C621,'Input - Center points'!$A$2:$F$996,5,0)))*COS(RADIANS(VLOOKUP(B621,'Input - Center points'!$A$2:$F$996,6,0)-VLOOKUP(C621,'Input - Center points'!$A$2:$F$996,6,0))))*6371,0)),"",ROUND(ACOS(COS(RADIANS(90-VLOOKUP(B621,'Input - Center points'!$A$2:$F$996,5,0)))*COS(RADIANS(90-VLOOKUP(C621,'Input - Center points'!$A$2:$F$996,5,0)))+SIN(RADIANS(90-VLOOKUP(B621,'Input - Center points'!$A$2:$F$996,5,0)))*SIN(RADIANS(90-VLOOKUP(C621,'Input - Center points'!$A$2:$F$996,5,0)))*COS(RADIANS(VLOOKUP(B621,'Input - Center points'!$A$2:$F$996,6,0)-VLOOKUP(C621,'Input - Center points'!$A$2:$F$996,6,0))))*6371,0))</f>
        <v>265</v>
      </c>
      <c r="E621" s="19" t="str">
        <f>if(isna(if(vlookup(A621,'Input - Config'!$A$3:$D$1006,4,0)="Yes","Subsea",if(D621&gt;'Input - Config'!$H$10,"HVDC","HVAC"))),"",if(vlookup(A621,'Input - Config'!$A$3:$D$1006,4,0)="Yes","Subsea",if(D621&gt;'Input - Config'!$H$10,"HVDC","HVAC")))</f>
        <v>HVAC</v>
      </c>
      <c r="F621" s="19">
        <f>iferror((hlookup(E621,'Input - Config'!$H$2:$J$7,2,0)*D621)+(hlookup(E621,'Input - Config'!$H$2:$J$7,3,0)*2),"")</f>
        <v>301940.6</v>
      </c>
      <c r="G621" s="19">
        <f>if(isna(hlookup(E621,'Input - Config'!$H$2:$J$7,6,0)*'Input - Config'!$H$9%*F621+F621),"",hlookup(E621,'Input - Config'!$H$2:$J$7,6,0)*'Input - Config'!$H$9%*F621+F621)</f>
        <v>724657.44</v>
      </c>
      <c r="H621" s="19">
        <f>if(isna(ROUND((hlookup(E621,'Input - Config'!$H$2:$J$7,4,0)/10000*D621)+(hlookup(E621,'Input - Config'!$H$2:$J$7,5,0)/100),3)),"",ROUND((hlookup(E621,'Input - Config'!$H$2:$J$7,4,0)/10000*D621)+(hlookup(E621,'Input - Config'!$H$2:$J$7,5,0)/100),3))</f>
        <v>0.018</v>
      </c>
    </row>
    <row r="622">
      <c r="A622" s="53" t="str">
        <f>'Input - Config'!A623</f>
        <v>TRNUSABPUSACI</v>
      </c>
      <c r="B622" s="19" t="str">
        <f>if(isna(vlookup(A622,'Input - Config'!$A$3:$C$1006,2,0)),"",vlookup(A622,'Input - Config'!$A$3:$C$1006,2,0))</f>
        <v>USABP</v>
      </c>
      <c r="C622" s="19" t="str">
        <f>if(isna(vlookup(A622,'Input - Config'!$A$3:$C$1006,3,0)),"",vlookup(A622,'Input - Config'!$A$3:$C$1006,3,0))</f>
        <v>USACI</v>
      </c>
      <c r="D622" s="42">
        <f>if(isna(ROUND(ACOS(COS(RADIANS(90-VLOOKUP(B622,'Input - Center points'!$A$2:$F$996,5,0)))*COS(RADIANS(90-VLOOKUP(C622,'Input - Center points'!$A$2:$F$996,5,0)))+SIN(RADIANS(90-VLOOKUP(B622,'Input - Center points'!$A$2:$F$996,5,0)))*SIN(RADIANS(90-VLOOKUP(C622,'Input - Center points'!$A$2:$F$996,5,0)))*COS(RADIANS(VLOOKUP(B622,'Input - Center points'!$A$2:$F$996,6,0)-VLOOKUP(C622,'Input - Center points'!$A$2:$F$996,6,0))))*6371,0)),"",ROUND(ACOS(COS(RADIANS(90-VLOOKUP(B622,'Input - Center points'!$A$2:$F$996,5,0)))*COS(RADIANS(90-VLOOKUP(C622,'Input - Center points'!$A$2:$F$996,5,0)))+SIN(RADIANS(90-VLOOKUP(B622,'Input - Center points'!$A$2:$F$996,5,0)))*SIN(RADIANS(90-VLOOKUP(C622,'Input - Center points'!$A$2:$F$996,5,0)))*COS(RADIANS(VLOOKUP(B622,'Input - Center points'!$A$2:$F$996,6,0)-VLOOKUP(C622,'Input - Center points'!$A$2:$F$996,6,0))))*6371,0))</f>
        <v>876</v>
      </c>
      <c r="E622" s="19" t="str">
        <f>if(isna(if(vlookup(A622,'Input - Config'!$A$3:$D$1006,4,0)="Yes","Subsea",if(D622&gt;'Input - Config'!$H$10,"HVDC","HVAC"))),"",if(vlookup(A622,'Input - Config'!$A$3:$D$1006,4,0)="Yes","Subsea",if(D622&gt;'Input - Config'!$H$10,"HVDC","HVAC")))</f>
        <v>HVDC</v>
      </c>
      <c r="F622" s="19">
        <f>iferror((hlookup(E622,'Input - Config'!$H$2:$J$7,2,0)*D622)+(hlookup(E622,'Input - Config'!$H$2:$J$7,3,0)*2),"")</f>
        <v>505821.8</v>
      </c>
      <c r="G622" s="19">
        <f>if(isna(hlookup(E622,'Input - Config'!$H$2:$J$7,6,0)*'Input - Config'!$H$9%*F622+F622),"",hlookup(E622,'Input - Config'!$H$2:$J$7,6,0)*'Input - Config'!$H$9%*F622+F622)</f>
        <v>1213972.32</v>
      </c>
      <c r="H622" s="19">
        <f>if(isna(ROUND((hlookup(E622,'Input - Config'!$H$2:$J$7,4,0)/10000*D622)+(hlookup(E622,'Input - Config'!$H$2:$J$7,5,0)/100),3)),"",ROUND((hlookup(E622,'Input - Config'!$H$2:$J$7,4,0)/10000*D622)+(hlookup(E622,'Input - Config'!$H$2:$J$7,5,0)/100),3))</f>
        <v>0.044</v>
      </c>
    </row>
    <row r="623">
      <c r="A623" s="53" t="str">
        <f>'Input - Config'!A624</f>
        <v>TRNUSABPUSADO</v>
      </c>
      <c r="B623" s="19" t="str">
        <f>if(isna(vlookup(A623,'Input - Config'!$A$3:$C$1006,2,0)),"",vlookup(A623,'Input - Config'!$A$3:$C$1006,2,0))</f>
        <v>USABP</v>
      </c>
      <c r="C623" s="19" t="str">
        <f>if(isna(vlookup(A623,'Input - Config'!$A$3:$C$1006,3,0)),"",vlookup(A623,'Input - Config'!$A$3:$C$1006,3,0))</f>
        <v>USADO</v>
      </c>
      <c r="D623" s="42">
        <f>if(isna(ROUND(ACOS(COS(RADIANS(90-VLOOKUP(B623,'Input - Center points'!$A$2:$F$996,5,0)))*COS(RADIANS(90-VLOOKUP(C623,'Input - Center points'!$A$2:$F$996,5,0)))+SIN(RADIANS(90-VLOOKUP(B623,'Input - Center points'!$A$2:$F$996,5,0)))*SIN(RADIANS(90-VLOOKUP(C623,'Input - Center points'!$A$2:$F$996,5,0)))*COS(RADIANS(VLOOKUP(B623,'Input - Center points'!$A$2:$F$996,6,0)-VLOOKUP(C623,'Input - Center points'!$A$2:$F$996,6,0))))*6371,0)),"",ROUND(ACOS(COS(RADIANS(90-VLOOKUP(B623,'Input - Center points'!$A$2:$F$996,5,0)))*COS(RADIANS(90-VLOOKUP(C623,'Input - Center points'!$A$2:$F$996,5,0)))+SIN(RADIANS(90-VLOOKUP(B623,'Input - Center points'!$A$2:$F$996,5,0)))*SIN(RADIANS(90-VLOOKUP(C623,'Input - Center points'!$A$2:$F$996,5,0)))*COS(RADIANS(VLOOKUP(B623,'Input - Center points'!$A$2:$F$996,6,0)-VLOOKUP(C623,'Input - Center points'!$A$2:$F$996,6,0))))*6371,0))</f>
        <v>368</v>
      </c>
      <c r="E623" s="19" t="str">
        <f>if(isna(if(vlookup(A623,'Input - Config'!$A$3:$D$1006,4,0)="Yes","Subsea",if(D623&gt;'Input - Config'!$H$10,"HVDC","HVAC"))),"",if(vlookup(A623,'Input - Config'!$A$3:$D$1006,4,0)="Yes","Subsea",if(D623&gt;'Input - Config'!$H$10,"HVDC","HVAC")))</f>
        <v>HVAC</v>
      </c>
      <c r="F623" s="19">
        <f>iferror((hlookup(E623,'Input - Config'!$H$2:$J$7,2,0)*D623)+(hlookup(E623,'Input - Config'!$H$2:$J$7,3,0)*2),"")</f>
        <v>382218.8</v>
      </c>
      <c r="G623" s="19">
        <f>if(isna(hlookup(E623,'Input - Config'!$H$2:$J$7,6,0)*'Input - Config'!$H$9%*F623+F623),"",hlookup(E623,'Input - Config'!$H$2:$J$7,6,0)*'Input - Config'!$H$9%*F623+F623)</f>
        <v>917325.12</v>
      </c>
      <c r="H623" s="19">
        <f>if(isna(ROUND((hlookup(E623,'Input - Config'!$H$2:$J$7,4,0)/10000*D623)+(hlookup(E623,'Input - Config'!$H$2:$J$7,5,0)/100),3)),"",ROUND((hlookup(E623,'Input - Config'!$H$2:$J$7,4,0)/10000*D623)+(hlookup(E623,'Input - Config'!$H$2:$J$7,5,0)/100),3))</f>
        <v>0.025</v>
      </c>
    </row>
    <row r="624">
      <c r="A624" s="53" t="str">
        <f>'Input - Config'!A625</f>
        <v>TRNUSABPUSAGC</v>
      </c>
      <c r="B624" s="19" t="str">
        <f>if(isna(vlookup(A624,'Input - Config'!$A$3:$C$1006,2,0)),"",vlookup(A624,'Input - Config'!$A$3:$C$1006,2,0))</f>
        <v>USABP</v>
      </c>
      <c r="C624" s="19" t="str">
        <f>if(isna(vlookup(A624,'Input - Config'!$A$3:$C$1006,3,0)),"",vlookup(A624,'Input - Config'!$A$3:$C$1006,3,0))</f>
        <v>USAGC</v>
      </c>
      <c r="D624" s="42">
        <f>if(isna(ROUND(ACOS(COS(RADIANS(90-VLOOKUP(B624,'Input - Center points'!$A$2:$F$996,5,0)))*COS(RADIANS(90-VLOOKUP(C624,'Input - Center points'!$A$2:$F$996,5,0)))+SIN(RADIANS(90-VLOOKUP(B624,'Input - Center points'!$A$2:$F$996,5,0)))*SIN(RADIANS(90-VLOOKUP(C624,'Input - Center points'!$A$2:$F$996,5,0)))*COS(RADIANS(VLOOKUP(B624,'Input - Center points'!$A$2:$F$996,6,0)-VLOOKUP(C624,'Input - Center points'!$A$2:$F$996,6,0))))*6371,0)),"",ROUND(ACOS(COS(RADIANS(90-VLOOKUP(B624,'Input - Center points'!$A$2:$F$996,5,0)))*COS(RADIANS(90-VLOOKUP(C624,'Input - Center points'!$A$2:$F$996,5,0)))+SIN(RADIANS(90-VLOOKUP(B624,'Input - Center points'!$A$2:$F$996,5,0)))*SIN(RADIANS(90-VLOOKUP(C624,'Input - Center points'!$A$2:$F$996,5,0)))*COS(RADIANS(VLOOKUP(B624,'Input - Center points'!$A$2:$F$996,6,0)-VLOOKUP(C624,'Input - Center points'!$A$2:$F$996,6,0))))*6371,0))</f>
        <v>304</v>
      </c>
      <c r="E624" s="19" t="str">
        <f>if(isna(if(vlookup(A624,'Input - Config'!$A$3:$D$1006,4,0)="Yes","Subsea",if(D624&gt;'Input - Config'!$H$10,"HVDC","HVAC"))),"",if(vlookup(A624,'Input - Config'!$A$3:$D$1006,4,0)="Yes","Subsea",if(D624&gt;'Input - Config'!$H$10,"HVDC","HVAC")))</f>
        <v>HVAC</v>
      </c>
      <c r="F624" s="19">
        <f>iferror((hlookup(E624,'Input - Config'!$H$2:$J$7,2,0)*D624)+(hlookup(E624,'Input - Config'!$H$2:$J$7,3,0)*2),"")</f>
        <v>332337.2</v>
      </c>
      <c r="G624" s="19">
        <f>if(isna(hlookup(E624,'Input - Config'!$H$2:$J$7,6,0)*'Input - Config'!$H$9%*F624+F624),"",hlookup(E624,'Input - Config'!$H$2:$J$7,6,0)*'Input - Config'!$H$9%*F624+F624)</f>
        <v>797609.28</v>
      </c>
      <c r="H624" s="19">
        <f>if(isna(ROUND((hlookup(E624,'Input - Config'!$H$2:$J$7,4,0)/10000*D624)+(hlookup(E624,'Input - Config'!$H$2:$J$7,5,0)/100),3)),"",ROUND((hlookup(E624,'Input - Config'!$H$2:$J$7,4,0)/10000*D624)+(hlookup(E624,'Input - Config'!$H$2:$J$7,5,0)/100),3))</f>
        <v>0.021</v>
      </c>
    </row>
    <row r="625">
      <c r="A625" s="53" t="str">
        <f>'Input - Config'!A626</f>
        <v>TRNUSABPUSAGD</v>
      </c>
      <c r="B625" s="19" t="str">
        <f>if(isna(vlookup(A625,'Input - Config'!$A$3:$C$1006,2,0)),"",vlookup(A625,'Input - Config'!$A$3:$C$1006,2,0))</f>
        <v>USABP</v>
      </c>
      <c r="C625" s="19" t="str">
        <f>if(isna(vlookup(A625,'Input - Config'!$A$3:$C$1006,3,0)),"",vlookup(A625,'Input - Config'!$A$3:$C$1006,3,0))</f>
        <v>USAGD</v>
      </c>
      <c r="D625" s="42">
        <f>if(isna(ROUND(ACOS(COS(RADIANS(90-VLOOKUP(B625,'Input - Center points'!$A$2:$F$996,5,0)))*COS(RADIANS(90-VLOOKUP(C625,'Input - Center points'!$A$2:$F$996,5,0)))+SIN(RADIANS(90-VLOOKUP(B625,'Input - Center points'!$A$2:$F$996,5,0)))*SIN(RADIANS(90-VLOOKUP(C625,'Input - Center points'!$A$2:$F$996,5,0)))*COS(RADIANS(VLOOKUP(B625,'Input - Center points'!$A$2:$F$996,6,0)-VLOOKUP(C625,'Input - Center points'!$A$2:$F$996,6,0))))*6371,0)),"",ROUND(ACOS(COS(RADIANS(90-VLOOKUP(B625,'Input - Center points'!$A$2:$F$996,5,0)))*COS(RADIANS(90-VLOOKUP(C625,'Input - Center points'!$A$2:$F$996,5,0)))+SIN(RADIANS(90-VLOOKUP(B625,'Input - Center points'!$A$2:$F$996,5,0)))*SIN(RADIANS(90-VLOOKUP(C625,'Input - Center points'!$A$2:$F$996,5,0)))*COS(RADIANS(VLOOKUP(B625,'Input - Center points'!$A$2:$F$996,6,0)-VLOOKUP(C625,'Input - Center points'!$A$2:$F$996,6,0))))*6371,0))</f>
        <v>258</v>
      </c>
      <c r="E625" s="19" t="str">
        <f>if(isna(if(vlookup(A625,'Input - Config'!$A$3:$D$1006,4,0)="Yes","Subsea",if(D625&gt;'Input - Config'!$H$10,"HVDC","HVAC"))),"",if(vlookup(A625,'Input - Config'!$A$3:$D$1006,4,0)="Yes","Subsea",if(D625&gt;'Input - Config'!$H$10,"HVDC","HVAC")))</f>
        <v>HVAC</v>
      </c>
      <c r="F625" s="19">
        <f>iferror((hlookup(E625,'Input - Config'!$H$2:$J$7,2,0)*D625)+(hlookup(E625,'Input - Config'!$H$2:$J$7,3,0)*2),"")</f>
        <v>296484.8</v>
      </c>
      <c r="G625" s="19">
        <f>if(isna(hlookup(E625,'Input - Config'!$H$2:$J$7,6,0)*'Input - Config'!$H$9%*F625+F625),"",hlookup(E625,'Input - Config'!$H$2:$J$7,6,0)*'Input - Config'!$H$9%*F625+F625)</f>
        <v>711563.52</v>
      </c>
      <c r="H625" s="19">
        <f>if(isna(ROUND((hlookup(E625,'Input - Config'!$H$2:$J$7,4,0)/10000*D625)+(hlookup(E625,'Input - Config'!$H$2:$J$7,5,0)/100),3)),"",ROUND((hlookup(E625,'Input - Config'!$H$2:$J$7,4,0)/10000*D625)+(hlookup(E625,'Input - Config'!$H$2:$J$7,5,0)/100),3))</f>
        <v>0.017</v>
      </c>
    </row>
    <row r="626">
      <c r="A626" s="53" t="str">
        <f>'Input - Config'!A627</f>
        <v>TRNUSABPUSAIP</v>
      </c>
      <c r="B626" s="19" t="str">
        <f>if(isna(vlookup(A626,'Input - Config'!$A$3:$C$1006,2,0)),"",vlookup(A626,'Input - Config'!$A$3:$C$1006,2,0))</f>
        <v>USABP</v>
      </c>
      <c r="C626" s="19" t="str">
        <f>if(isna(vlookup(A626,'Input - Config'!$A$3:$C$1006,3,0)),"",vlookup(A626,'Input - Config'!$A$3:$C$1006,3,0))</f>
        <v>USAIP</v>
      </c>
      <c r="D626" s="42">
        <f>if(isna(ROUND(ACOS(COS(RADIANS(90-VLOOKUP(B626,'Input - Center points'!$A$2:$F$996,5,0)))*COS(RADIANS(90-VLOOKUP(C626,'Input - Center points'!$A$2:$F$996,5,0)))+SIN(RADIANS(90-VLOOKUP(B626,'Input - Center points'!$A$2:$F$996,5,0)))*SIN(RADIANS(90-VLOOKUP(C626,'Input - Center points'!$A$2:$F$996,5,0)))*COS(RADIANS(VLOOKUP(B626,'Input - Center points'!$A$2:$F$996,6,0)-VLOOKUP(C626,'Input - Center points'!$A$2:$F$996,6,0))))*6371,0)),"",ROUND(ACOS(COS(RADIANS(90-VLOOKUP(B626,'Input - Center points'!$A$2:$F$996,5,0)))*COS(RADIANS(90-VLOOKUP(C626,'Input - Center points'!$A$2:$F$996,5,0)))+SIN(RADIANS(90-VLOOKUP(B626,'Input - Center points'!$A$2:$F$996,5,0)))*SIN(RADIANS(90-VLOOKUP(C626,'Input - Center points'!$A$2:$F$996,5,0)))*COS(RADIANS(VLOOKUP(B626,'Input - Center points'!$A$2:$F$996,6,0)-VLOOKUP(C626,'Input - Center points'!$A$2:$F$996,6,0))))*6371,0))</f>
        <v>552</v>
      </c>
      <c r="E626" s="19" t="str">
        <f>if(isna(if(vlookup(A626,'Input - Config'!$A$3:$D$1006,4,0)="Yes","Subsea",if(D626&gt;'Input - Config'!$H$10,"HVDC","HVAC"))),"",if(vlookup(A626,'Input - Config'!$A$3:$D$1006,4,0)="Yes","Subsea",if(D626&gt;'Input - Config'!$H$10,"HVDC","HVAC")))</f>
        <v>HVDC</v>
      </c>
      <c r="F626" s="19">
        <f>iferror((hlookup(E626,'Input - Config'!$H$2:$J$7,2,0)*D626)+(hlookup(E626,'Input - Config'!$H$2:$J$7,3,0)*2),"")</f>
        <v>428774.6</v>
      </c>
      <c r="G626" s="19">
        <f>if(isna(hlookup(E626,'Input - Config'!$H$2:$J$7,6,0)*'Input - Config'!$H$9%*F626+F626),"",hlookup(E626,'Input - Config'!$H$2:$J$7,6,0)*'Input - Config'!$H$9%*F626+F626)</f>
        <v>1029059.04</v>
      </c>
      <c r="H626" s="19">
        <f>if(isna(ROUND((hlookup(E626,'Input - Config'!$H$2:$J$7,4,0)/10000*D626)+(hlookup(E626,'Input - Config'!$H$2:$J$7,5,0)/100),3)),"",ROUND((hlookup(E626,'Input - Config'!$H$2:$J$7,4,0)/10000*D626)+(hlookup(E626,'Input - Config'!$H$2:$J$7,5,0)/100),3))</f>
        <v>0.032</v>
      </c>
    </row>
    <row r="627">
      <c r="A627" s="53" t="str">
        <f>'Input - Config'!A628</f>
        <v>TRNUSABPUSALD</v>
      </c>
      <c r="B627" s="19" t="str">
        <f>if(isna(vlookup(A627,'Input - Config'!$A$3:$C$1006,2,0)),"",vlookup(A627,'Input - Config'!$A$3:$C$1006,2,0))</f>
        <v>USABP</v>
      </c>
      <c r="C627" s="19" t="str">
        <f>if(isna(vlookup(A627,'Input - Config'!$A$3:$C$1006,3,0)),"",vlookup(A627,'Input - Config'!$A$3:$C$1006,3,0))</f>
        <v>USALD</v>
      </c>
      <c r="D627" s="42">
        <f>if(isna(ROUND(ACOS(COS(RADIANS(90-VLOOKUP(B627,'Input - Center points'!$A$2:$F$996,5,0)))*COS(RADIANS(90-VLOOKUP(C627,'Input - Center points'!$A$2:$F$996,5,0)))+SIN(RADIANS(90-VLOOKUP(B627,'Input - Center points'!$A$2:$F$996,5,0)))*SIN(RADIANS(90-VLOOKUP(C627,'Input - Center points'!$A$2:$F$996,5,0)))*COS(RADIANS(VLOOKUP(B627,'Input - Center points'!$A$2:$F$996,6,0)-VLOOKUP(C627,'Input - Center points'!$A$2:$F$996,6,0))))*6371,0)),"",ROUND(ACOS(COS(RADIANS(90-VLOOKUP(B627,'Input - Center points'!$A$2:$F$996,5,0)))*COS(RADIANS(90-VLOOKUP(C627,'Input - Center points'!$A$2:$F$996,5,0)))+SIN(RADIANS(90-VLOOKUP(B627,'Input - Center points'!$A$2:$F$996,5,0)))*SIN(RADIANS(90-VLOOKUP(C627,'Input - Center points'!$A$2:$F$996,5,0)))*COS(RADIANS(VLOOKUP(B627,'Input - Center points'!$A$2:$F$996,6,0)-VLOOKUP(C627,'Input - Center points'!$A$2:$F$996,6,0))))*6371,0))</f>
        <v>1330</v>
      </c>
      <c r="E627" s="19" t="str">
        <f>if(isna(if(vlookup(A627,'Input - Config'!$A$3:$D$1006,4,0)="Yes","Subsea",if(D627&gt;'Input - Config'!$H$10,"HVDC","HVAC"))),"",if(vlookup(A627,'Input - Config'!$A$3:$D$1006,4,0)="Yes","Subsea",if(D627&gt;'Input - Config'!$H$10,"HVDC","HVAC")))</f>
        <v>HVDC</v>
      </c>
      <c r="F627" s="19">
        <f>iferror((hlookup(E627,'Input - Config'!$H$2:$J$7,2,0)*D627)+(hlookup(E627,'Input - Config'!$H$2:$J$7,3,0)*2),"")</f>
        <v>613783</v>
      </c>
      <c r="G627" s="19">
        <f>if(isna(hlookup(E627,'Input - Config'!$H$2:$J$7,6,0)*'Input - Config'!$H$9%*F627+F627),"",hlookup(E627,'Input - Config'!$H$2:$J$7,6,0)*'Input - Config'!$H$9%*F627+F627)</f>
        <v>1473079.2</v>
      </c>
      <c r="H627" s="19">
        <f>if(isna(ROUND((hlookup(E627,'Input - Config'!$H$2:$J$7,4,0)/10000*D627)+(hlookup(E627,'Input - Config'!$H$2:$J$7,5,0)/100),3)),"",ROUND((hlookup(E627,'Input - Config'!$H$2:$J$7,4,0)/10000*D627)+(hlookup(E627,'Input - Config'!$H$2:$J$7,5,0)/100),3))</f>
        <v>0.06</v>
      </c>
    </row>
    <row r="628">
      <c r="A628" s="53" t="str">
        <f>'Input - Config'!A629</f>
        <v>TRNUSABPUSANE</v>
      </c>
      <c r="B628" s="19" t="str">
        <f>if(isna(vlookup(A628,'Input - Config'!$A$3:$C$1006,2,0)),"",vlookup(A628,'Input - Config'!$A$3:$C$1006,2,0))</f>
        <v>USABP</v>
      </c>
      <c r="C628" s="19" t="str">
        <f>if(isna(vlookup(A628,'Input - Config'!$A$3:$C$1006,3,0)),"",vlookup(A628,'Input - Config'!$A$3:$C$1006,3,0))</f>
        <v>USANE</v>
      </c>
      <c r="D628" s="42">
        <f>if(isna(ROUND(ACOS(COS(RADIANS(90-VLOOKUP(B628,'Input - Center points'!$A$2:$F$996,5,0)))*COS(RADIANS(90-VLOOKUP(C628,'Input - Center points'!$A$2:$F$996,5,0)))+SIN(RADIANS(90-VLOOKUP(B628,'Input - Center points'!$A$2:$F$996,5,0)))*SIN(RADIANS(90-VLOOKUP(C628,'Input - Center points'!$A$2:$F$996,5,0)))*COS(RADIANS(VLOOKUP(B628,'Input - Center points'!$A$2:$F$996,6,0)-VLOOKUP(C628,'Input - Center points'!$A$2:$F$996,6,0))))*6371,0)),"",ROUND(ACOS(COS(RADIANS(90-VLOOKUP(B628,'Input - Center points'!$A$2:$F$996,5,0)))*COS(RADIANS(90-VLOOKUP(C628,'Input - Center points'!$A$2:$F$996,5,0)))+SIN(RADIANS(90-VLOOKUP(B628,'Input - Center points'!$A$2:$F$996,5,0)))*SIN(RADIANS(90-VLOOKUP(C628,'Input - Center points'!$A$2:$F$996,5,0)))*COS(RADIANS(VLOOKUP(B628,'Input - Center points'!$A$2:$F$996,6,0)-VLOOKUP(C628,'Input - Center points'!$A$2:$F$996,6,0))))*6371,0))</f>
        <v>1212</v>
      </c>
      <c r="E628" s="19" t="str">
        <f>if(isna(if(vlookup(A628,'Input - Config'!$A$3:$D$1006,4,0)="Yes","Subsea",if(D628&gt;'Input - Config'!$H$10,"HVDC","HVAC"))),"",if(vlookup(A628,'Input - Config'!$A$3:$D$1006,4,0)="Yes","Subsea",if(D628&gt;'Input - Config'!$H$10,"HVDC","HVAC")))</f>
        <v>HVDC</v>
      </c>
      <c r="F628" s="19">
        <f>iferror((hlookup(E628,'Input - Config'!$H$2:$J$7,2,0)*D628)+(hlookup(E628,'Input - Config'!$H$2:$J$7,3,0)*2),"")</f>
        <v>585722.6</v>
      </c>
      <c r="G628" s="19">
        <f>if(isna(hlookup(E628,'Input - Config'!$H$2:$J$7,6,0)*'Input - Config'!$H$9%*F628+F628),"",hlookup(E628,'Input - Config'!$H$2:$J$7,6,0)*'Input - Config'!$H$9%*F628+F628)</f>
        <v>1405734.24</v>
      </c>
      <c r="H628" s="19">
        <f>if(isna(ROUND((hlookup(E628,'Input - Config'!$H$2:$J$7,4,0)/10000*D628)+(hlookup(E628,'Input - Config'!$H$2:$J$7,5,0)/100),3)),"",ROUND((hlookup(E628,'Input - Config'!$H$2:$J$7,4,0)/10000*D628)+(hlookup(E628,'Input - Config'!$H$2:$J$7,5,0)/100),3))</f>
        <v>0.055</v>
      </c>
    </row>
    <row r="629">
      <c r="A629" s="53" t="str">
        <f>'Input - Config'!A630</f>
        <v>TRNUSABPUSANW</v>
      </c>
      <c r="B629" s="19" t="str">
        <f>if(isna(vlookup(A629,'Input - Config'!$A$3:$C$1006,2,0)),"",vlookup(A629,'Input - Config'!$A$3:$C$1006,2,0))</f>
        <v>USABP</v>
      </c>
      <c r="C629" s="19" t="str">
        <f>if(isna(vlookup(A629,'Input - Config'!$A$3:$C$1006,3,0)),"",vlookup(A629,'Input - Config'!$A$3:$C$1006,3,0))</f>
        <v>USANW</v>
      </c>
      <c r="D629" s="42">
        <f>if(isna(ROUND(ACOS(COS(RADIANS(90-VLOOKUP(B629,'Input - Center points'!$A$2:$F$996,5,0)))*COS(RADIANS(90-VLOOKUP(C629,'Input - Center points'!$A$2:$F$996,5,0)))+SIN(RADIANS(90-VLOOKUP(B629,'Input - Center points'!$A$2:$F$996,5,0)))*SIN(RADIANS(90-VLOOKUP(C629,'Input - Center points'!$A$2:$F$996,5,0)))*COS(RADIANS(VLOOKUP(B629,'Input - Center points'!$A$2:$F$996,6,0)-VLOOKUP(C629,'Input - Center points'!$A$2:$F$996,6,0))))*6371,0)),"",ROUND(ACOS(COS(RADIANS(90-VLOOKUP(B629,'Input - Center points'!$A$2:$F$996,5,0)))*COS(RADIANS(90-VLOOKUP(C629,'Input - Center points'!$A$2:$F$996,5,0)))+SIN(RADIANS(90-VLOOKUP(B629,'Input - Center points'!$A$2:$F$996,5,0)))*SIN(RADIANS(90-VLOOKUP(C629,'Input - Center points'!$A$2:$F$996,5,0)))*COS(RADIANS(VLOOKUP(B629,'Input - Center points'!$A$2:$F$996,6,0)-VLOOKUP(C629,'Input - Center points'!$A$2:$F$996,6,0))))*6371,0))</f>
        <v>673</v>
      </c>
      <c r="E629" s="19" t="str">
        <f>if(isna(if(vlookup(A629,'Input - Config'!$A$3:$D$1006,4,0)="Yes","Subsea",if(D629&gt;'Input - Config'!$H$10,"HVDC","HVAC"))),"",if(vlookup(A629,'Input - Config'!$A$3:$D$1006,4,0)="Yes","Subsea",if(D629&gt;'Input - Config'!$H$10,"HVDC","HVAC")))</f>
        <v>HVDC</v>
      </c>
      <c r="F629" s="19">
        <f>iferror((hlookup(E629,'Input - Config'!$H$2:$J$7,2,0)*D629)+(hlookup(E629,'Input - Config'!$H$2:$J$7,3,0)*2),"")</f>
        <v>457548.4</v>
      </c>
      <c r="G629" s="19">
        <f>if(isna(hlookup(E629,'Input - Config'!$H$2:$J$7,6,0)*'Input - Config'!$H$9%*F629+F629),"",hlookup(E629,'Input - Config'!$H$2:$J$7,6,0)*'Input - Config'!$H$9%*F629+F629)</f>
        <v>1098116.16</v>
      </c>
      <c r="H629" s="19">
        <f>if(isna(ROUND((hlookup(E629,'Input - Config'!$H$2:$J$7,4,0)/10000*D629)+(hlookup(E629,'Input - Config'!$H$2:$J$7,5,0)/100),3)),"",ROUND((hlookup(E629,'Input - Config'!$H$2:$J$7,4,0)/10000*D629)+(hlookup(E629,'Input - Config'!$H$2:$J$7,5,0)/100),3))</f>
        <v>0.037</v>
      </c>
    </row>
    <row r="630">
      <c r="A630" s="53" t="str">
        <f>'Input - Config'!A631</f>
        <v>TRNUSABPUSAPG</v>
      </c>
      <c r="B630" s="19" t="str">
        <f>if(isna(vlookup(A630,'Input - Config'!$A$3:$C$1006,2,0)),"",vlookup(A630,'Input - Config'!$A$3:$C$1006,2,0))</f>
        <v>USABP</v>
      </c>
      <c r="C630" s="19" t="str">
        <f>if(isna(vlookup(A630,'Input - Config'!$A$3:$C$1006,3,0)),"",vlookup(A630,'Input - Config'!$A$3:$C$1006,3,0))</f>
        <v>USAPG</v>
      </c>
      <c r="D630" s="42">
        <f>if(isna(ROUND(ACOS(COS(RADIANS(90-VLOOKUP(B630,'Input - Center points'!$A$2:$F$996,5,0)))*COS(RADIANS(90-VLOOKUP(C630,'Input - Center points'!$A$2:$F$996,5,0)))+SIN(RADIANS(90-VLOOKUP(B630,'Input - Center points'!$A$2:$F$996,5,0)))*SIN(RADIANS(90-VLOOKUP(C630,'Input - Center points'!$A$2:$F$996,5,0)))*COS(RADIANS(VLOOKUP(B630,'Input - Center points'!$A$2:$F$996,6,0)-VLOOKUP(C630,'Input - Center points'!$A$2:$F$996,6,0))))*6371,0)),"",ROUND(ACOS(COS(RADIANS(90-VLOOKUP(B630,'Input - Center points'!$A$2:$F$996,5,0)))*COS(RADIANS(90-VLOOKUP(C630,'Input - Center points'!$A$2:$F$996,5,0)))+SIN(RADIANS(90-VLOOKUP(B630,'Input - Center points'!$A$2:$F$996,5,0)))*SIN(RADIANS(90-VLOOKUP(C630,'Input - Center points'!$A$2:$F$996,5,0)))*COS(RADIANS(VLOOKUP(B630,'Input - Center points'!$A$2:$F$996,6,0)-VLOOKUP(C630,'Input - Center points'!$A$2:$F$996,6,0))))*6371,0))</f>
        <v>12</v>
      </c>
      <c r="E630" s="19" t="str">
        <f>if(isna(if(vlookup(A630,'Input - Config'!$A$3:$D$1006,4,0)="Yes","Subsea",if(D630&gt;'Input - Config'!$H$10,"HVDC","HVAC"))),"",if(vlookup(A630,'Input - Config'!$A$3:$D$1006,4,0)="Yes","Subsea",if(D630&gt;'Input - Config'!$H$10,"HVDC","HVAC")))</f>
        <v>HVAC</v>
      </c>
      <c r="F630" s="19">
        <f>iferror((hlookup(E630,'Input - Config'!$H$2:$J$7,2,0)*D630)+(hlookup(E630,'Input - Config'!$H$2:$J$7,3,0)*2),"")</f>
        <v>104752.4</v>
      </c>
      <c r="G630" s="19">
        <f>if(isna(hlookup(E630,'Input - Config'!$H$2:$J$7,6,0)*'Input - Config'!$H$9%*F630+F630),"",hlookup(E630,'Input - Config'!$H$2:$J$7,6,0)*'Input - Config'!$H$9%*F630+F630)</f>
        <v>251405.76</v>
      </c>
      <c r="H630" s="19">
        <f>if(isna(ROUND((hlookup(E630,'Input - Config'!$H$2:$J$7,4,0)/10000*D630)+(hlookup(E630,'Input - Config'!$H$2:$J$7,5,0)/100),3)),"",ROUND((hlookup(E630,'Input - Config'!$H$2:$J$7,4,0)/10000*D630)+(hlookup(E630,'Input - Config'!$H$2:$J$7,5,0)/100),3))</f>
        <v>0.001</v>
      </c>
    </row>
    <row r="631">
      <c r="A631" s="53" t="str">
        <f>'Input - Config'!A632</f>
        <v>TRNUSABPUSAPI</v>
      </c>
      <c r="B631" s="19" t="str">
        <f>if(isna(vlookup(A631,'Input - Config'!$A$3:$C$1006,2,0)),"",vlookup(A631,'Input - Config'!$A$3:$C$1006,2,0))</f>
        <v>USABP</v>
      </c>
      <c r="C631" s="19" t="str">
        <f>if(isna(vlookup(A631,'Input - Config'!$A$3:$C$1006,3,0)),"",vlookup(A631,'Input - Config'!$A$3:$C$1006,3,0))</f>
        <v>USAPI</v>
      </c>
      <c r="D631" s="42">
        <f>if(isna(ROUND(ACOS(COS(RADIANS(90-VLOOKUP(B631,'Input - Center points'!$A$2:$F$996,5,0)))*COS(RADIANS(90-VLOOKUP(C631,'Input - Center points'!$A$2:$F$996,5,0)))+SIN(RADIANS(90-VLOOKUP(B631,'Input - Center points'!$A$2:$F$996,5,0)))*SIN(RADIANS(90-VLOOKUP(C631,'Input - Center points'!$A$2:$F$996,5,0)))*COS(RADIANS(VLOOKUP(B631,'Input - Center points'!$A$2:$F$996,6,0)-VLOOKUP(C631,'Input - Center points'!$A$2:$F$996,6,0))))*6371,0)),"",ROUND(ACOS(COS(RADIANS(90-VLOOKUP(B631,'Input - Center points'!$A$2:$F$996,5,0)))*COS(RADIANS(90-VLOOKUP(C631,'Input - Center points'!$A$2:$F$996,5,0)))+SIN(RADIANS(90-VLOOKUP(B631,'Input - Center points'!$A$2:$F$996,5,0)))*SIN(RADIANS(90-VLOOKUP(C631,'Input - Center points'!$A$2:$F$996,5,0)))*COS(RADIANS(VLOOKUP(B631,'Input - Center points'!$A$2:$F$996,6,0)-VLOOKUP(C631,'Input - Center points'!$A$2:$F$996,6,0))))*6371,0))</f>
        <v>212</v>
      </c>
      <c r="E631" s="19" t="str">
        <f>if(isna(if(vlookup(A631,'Input - Config'!$A$3:$D$1006,4,0)="Yes","Subsea",if(D631&gt;'Input - Config'!$H$10,"HVDC","HVAC"))),"",if(vlookup(A631,'Input - Config'!$A$3:$D$1006,4,0)="Yes","Subsea",if(D631&gt;'Input - Config'!$H$10,"HVDC","HVAC")))</f>
        <v>HVAC</v>
      </c>
      <c r="F631" s="19">
        <f>iferror((hlookup(E631,'Input - Config'!$H$2:$J$7,2,0)*D631)+(hlookup(E631,'Input - Config'!$H$2:$J$7,3,0)*2),"")</f>
        <v>260632.4</v>
      </c>
      <c r="G631" s="19">
        <f>if(isna(hlookup(E631,'Input - Config'!$H$2:$J$7,6,0)*'Input - Config'!$H$9%*F631+F631),"",hlookup(E631,'Input - Config'!$H$2:$J$7,6,0)*'Input - Config'!$H$9%*F631+F631)</f>
        <v>625517.76</v>
      </c>
      <c r="H631" s="19">
        <f>if(isna(ROUND((hlookup(E631,'Input - Config'!$H$2:$J$7,4,0)/10000*D631)+(hlookup(E631,'Input - Config'!$H$2:$J$7,5,0)/100),3)),"",ROUND((hlookup(E631,'Input - Config'!$H$2:$J$7,4,0)/10000*D631)+(hlookup(E631,'Input - Config'!$H$2:$J$7,5,0)/100),3))</f>
        <v>0.014</v>
      </c>
    </row>
    <row r="632">
      <c r="A632" s="53" t="str">
        <f>'Input - Config'!A633</f>
        <v>TRNUSABPUSAPW</v>
      </c>
      <c r="B632" s="19" t="str">
        <f>if(isna(vlookup(A632,'Input - Config'!$A$3:$C$1006,2,0)),"",vlookup(A632,'Input - Config'!$A$3:$C$1006,2,0))</f>
        <v>USABP</v>
      </c>
      <c r="C632" s="19" t="str">
        <f>if(isna(vlookup(A632,'Input - Config'!$A$3:$C$1006,3,0)),"",vlookup(A632,'Input - Config'!$A$3:$C$1006,3,0))</f>
        <v>USAPW</v>
      </c>
      <c r="D632" s="42">
        <f>if(isna(ROUND(ACOS(COS(RADIANS(90-VLOOKUP(B632,'Input - Center points'!$A$2:$F$996,5,0)))*COS(RADIANS(90-VLOOKUP(C632,'Input - Center points'!$A$2:$F$996,5,0)))+SIN(RADIANS(90-VLOOKUP(B632,'Input - Center points'!$A$2:$F$996,5,0)))*SIN(RADIANS(90-VLOOKUP(C632,'Input - Center points'!$A$2:$F$996,5,0)))*COS(RADIANS(VLOOKUP(B632,'Input - Center points'!$A$2:$F$996,6,0)-VLOOKUP(C632,'Input - Center points'!$A$2:$F$996,6,0))))*6371,0)),"",ROUND(ACOS(COS(RADIANS(90-VLOOKUP(B632,'Input - Center points'!$A$2:$F$996,5,0)))*COS(RADIANS(90-VLOOKUP(C632,'Input - Center points'!$A$2:$F$996,5,0)))+SIN(RADIANS(90-VLOOKUP(B632,'Input - Center points'!$A$2:$F$996,5,0)))*SIN(RADIANS(90-VLOOKUP(C632,'Input - Center points'!$A$2:$F$996,5,0)))*COS(RADIANS(VLOOKUP(B632,'Input - Center points'!$A$2:$F$996,6,0)-VLOOKUP(C632,'Input - Center points'!$A$2:$F$996,6,0))))*6371,0))</f>
        <v>713</v>
      </c>
      <c r="E632" s="19" t="str">
        <f>if(isna(if(vlookup(A632,'Input - Config'!$A$3:$D$1006,4,0)="Yes","Subsea",if(D632&gt;'Input - Config'!$H$10,"HVDC","HVAC"))),"",if(vlookup(A632,'Input - Config'!$A$3:$D$1006,4,0)="Yes","Subsea",if(D632&gt;'Input - Config'!$H$10,"HVDC","HVAC")))</f>
        <v>HVDC</v>
      </c>
      <c r="F632" s="19">
        <f>iferror((hlookup(E632,'Input - Config'!$H$2:$J$7,2,0)*D632)+(hlookup(E632,'Input - Config'!$H$2:$J$7,3,0)*2),"")</f>
        <v>467060.4</v>
      </c>
      <c r="G632" s="19">
        <f>if(isna(hlookup(E632,'Input - Config'!$H$2:$J$7,6,0)*'Input - Config'!$H$9%*F632+F632),"",hlookup(E632,'Input - Config'!$H$2:$J$7,6,0)*'Input - Config'!$H$9%*F632+F632)</f>
        <v>1120944.96</v>
      </c>
      <c r="H632" s="19">
        <f>if(isna(ROUND((hlookup(E632,'Input - Config'!$H$2:$J$7,4,0)/10000*D632)+(hlookup(E632,'Input - Config'!$H$2:$J$7,5,0)/100),3)),"",ROUND((hlookup(E632,'Input - Config'!$H$2:$J$7,4,0)/10000*D632)+(hlookup(E632,'Input - Config'!$H$2:$J$7,5,0)/100),3))</f>
        <v>0.038</v>
      </c>
    </row>
    <row r="633">
      <c r="A633" s="53" t="str">
        <f>'Input - Config'!A634</f>
        <v>TRNUSABPUSASL</v>
      </c>
      <c r="B633" s="19" t="str">
        <f>if(isna(vlookup(A633,'Input - Config'!$A$3:$C$1006,2,0)),"",vlookup(A633,'Input - Config'!$A$3:$C$1006,2,0))</f>
        <v>USABP</v>
      </c>
      <c r="C633" s="19" t="str">
        <f>if(isna(vlookup(A633,'Input - Config'!$A$3:$C$1006,3,0)),"",vlookup(A633,'Input - Config'!$A$3:$C$1006,3,0))</f>
        <v>USASL</v>
      </c>
      <c r="D633" s="42">
        <f>if(isna(ROUND(ACOS(COS(RADIANS(90-VLOOKUP(B633,'Input - Center points'!$A$2:$F$996,5,0)))*COS(RADIANS(90-VLOOKUP(C633,'Input - Center points'!$A$2:$F$996,5,0)))+SIN(RADIANS(90-VLOOKUP(B633,'Input - Center points'!$A$2:$F$996,5,0)))*SIN(RADIANS(90-VLOOKUP(C633,'Input - Center points'!$A$2:$F$996,5,0)))*COS(RADIANS(VLOOKUP(B633,'Input - Center points'!$A$2:$F$996,6,0)-VLOOKUP(C633,'Input - Center points'!$A$2:$F$996,6,0))))*6371,0)),"",ROUND(ACOS(COS(RADIANS(90-VLOOKUP(B633,'Input - Center points'!$A$2:$F$996,5,0)))*COS(RADIANS(90-VLOOKUP(C633,'Input - Center points'!$A$2:$F$996,5,0)))+SIN(RADIANS(90-VLOOKUP(B633,'Input - Center points'!$A$2:$F$996,5,0)))*SIN(RADIANS(90-VLOOKUP(C633,'Input - Center points'!$A$2:$F$996,5,0)))*COS(RADIANS(VLOOKUP(B633,'Input - Center points'!$A$2:$F$996,6,0)-VLOOKUP(C633,'Input - Center points'!$A$2:$F$996,6,0))))*6371,0))</f>
        <v>222</v>
      </c>
      <c r="E633" s="19" t="str">
        <f>if(isna(if(vlookup(A633,'Input - Config'!$A$3:$D$1006,4,0)="Yes","Subsea",if(D633&gt;'Input - Config'!$H$10,"HVDC","HVAC"))),"",if(vlookup(A633,'Input - Config'!$A$3:$D$1006,4,0)="Yes","Subsea",if(D633&gt;'Input - Config'!$H$10,"HVDC","HVAC")))</f>
        <v>HVAC</v>
      </c>
      <c r="F633" s="19">
        <f>iferror((hlookup(E633,'Input - Config'!$H$2:$J$7,2,0)*D633)+(hlookup(E633,'Input - Config'!$H$2:$J$7,3,0)*2),"")</f>
        <v>268426.4</v>
      </c>
      <c r="G633" s="19">
        <f>if(isna(hlookup(E633,'Input - Config'!$H$2:$J$7,6,0)*'Input - Config'!$H$9%*F633+F633),"",hlookup(E633,'Input - Config'!$H$2:$J$7,6,0)*'Input - Config'!$H$9%*F633+F633)</f>
        <v>644223.36</v>
      </c>
      <c r="H633" s="19">
        <f>if(isna(ROUND((hlookup(E633,'Input - Config'!$H$2:$J$7,4,0)/10000*D633)+(hlookup(E633,'Input - Config'!$H$2:$J$7,5,0)/100),3)),"",ROUND((hlookup(E633,'Input - Config'!$H$2:$J$7,4,0)/10000*D633)+(hlookup(E633,'Input - Config'!$H$2:$J$7,5,0)/100),3))</f>
        <v>0.015</v>
      </c>
    </row>
    <row r="634">
      <c r="A634" s="53" t="str">
        <f>'Input - Config'!A635</f>
        <v>TRNUSABPUSATR</v>
      </c>
      <c r="B634" s="19" t="str">
        <f>if(isna(vlookup(A634,'Input - Config'!$A$3:$C$1006,2,0)),"",vlookup(A634,'Input - Config'!$A$3:$C$1006,2,0))</f>
        <v>USABP</v>
      </c>
      <c r="C634" s="19" t="str">
        <f>if(isna(vlookup(A634,'Input - Config'!$A$3:$C$1006,3,0)),"",vlookup(A634,'Input - Config'!$A$3:$C$1006,3,0))</f>
        <v>USATR</v>
      </c>
      <c r="D634" s="42">
        <f>if(isna(ROUND(ACOS(COS(RADIANS(90-VLOOKUP(B634,'Input - Center points'!$A$2:$F$996,5,0)))*COS(RADIANS(90-VLOOKUP(C634,'Input - Center points'!$A$2:$F$996,5,0)))+SIN(RADIANS(90-VLOOKUP(B634,'Input - Center points'!$A$2:$F$996,5,0)))*SIN(RADIANS(90-VLOOKUP(C634,'Input - Center points'!$A$2:$F$996,5,0)))*COS(RADIANS(VLOOKUP(B634,'Input - Center points'!$A$2:$F$996,6,0)-VLOOKUP(C634,'Input - Center points'!$A$2:$F$996,6,0))))*6371,0)),"",ROUND(ACOS(COS(RADIANS(90-VLOOKUP(B634,'Input - Center points'!$A$2:$F$996,5,0)))*COS(RADIANS(90-VLOOKUP(C634,'Input - Center points'!$A$2:$F$996,5,0)))+SIN(RADIANS(90-VLOOKUP(B634,'Input - Center points'!$A$2:$F$996,5,0)))*SIN(RADIANS(90-VLOOKUP(C634,'Input - Center points'!$A$2:$F$996,5,0)))*COS(RADIANS(VLOOKUP(B634,'Input - Center points'!$A$2:$F$996,6,0)-VLOOKUP(C634,'Input - Center points'!$A$2:$F$996,6,0))))*6371,0))</f>
        <v>179</v>
      </c>
      <c r="E634" s="19" t="str">
        <f>if(isna(if(vlookup(A634,'Input - Config'!$A$3:$D$1006,4,0)="Yes","Subsea",if(D634&gt;'Input - Config'!$H$10,"HVDC","HVAC"))),"",if(vlookup(A634,'Input - Config'!$A$3:$D$1006,4,0)="Yes","Subsea",if(D634&gt;'Input - Config'!$H$10,"HVDC","HVAC")))</f>
        <v>HVAC</v>
      </c>
      <c r="F634" s="19">
        <f>iferror((hlookup(E634,'Input - Config'!$H$2:$J$7,2,0)*D634)+(hlookup(E634,'Input - Config'!$H$2:$J$7,3,0)*2),"")</f>
        <v>234912.2</v>
      </c>
      <c r="G634" s="19">
        <f>if(isna(hlookup(E634,'Input - Config'!$H$2:$J$7,6,0)*'Input - Config'!$H$9%*F634+F634),"",hlookup(E634,'Input - Config'!$H$2:$J$7,6,0)*'Input - Config'!$H$9%*F634+F634)</f>
        <v>563789.28</v>
      </c>
      <c r="H634" s="19">
        <f>if(isna(ROUND((hlookup(E634,'Input - Config'!$H$2:$J$7,4,0)/10000*D634)+(hlookup(E634,'Input - Config'!$H$2:$J$7,5,0)/100),3)),"",ROUND((hlookup(E634,'Input - Config'!$H$2:$J$7,4,0)/10000*D634)+(hlookup(E634,'Input - Config'!$H$2:$J$7,5,0)/100),3))</f>
        <v>0.012</v>
      </c>
    </row>
    <row r="635">
      <c r="A635" s="53" t="str">
        <f>'Input - Config'!A636</f>
        <v>TRNUSACEUSADU</v>
      </c>
      <c r="B635" s="19" t="str">
        <f>if(isna(vlookup(A635,'Input - Config'!$A$3:$C$1006,2,0)),"",vlookup(A635,'Input - Config'!$A$3:$C$1006,2,0))</f>
        <v>USACE</v>
      </c>
      <c r="C635" s="19" t="str">
        <f>if(isna(vlookup(A635,'Input - Config'!$A$3:$C$1006,3,0)),"",vlookup(A635,'Input - Config'!$A$3:$C$1006,3,0))</f>
        <v>USADU</v>
      </c>
      <c r="D635" s="42">
        <f>if(isna(ROUND(ACOS(COS(RADIANS(90-VLOOKUP(B635,'Input - Center points'!$A$2:$F$996,5,0)))*COS(RADIANS(90-VLOOKUP(C635,'Input - Center points'!$A$2:$F$996,5,0)))+SIN(RADIANS(90-VLOOKUP(B635,'Input - Center points'!$A$2:$F$996,5,0)))*SIN(RADIANS(90-VLOOKUP(C635,'Input - Center points'!$A$2:$F$996,5,0)))*COS(RADIANS(VLOOKUP(B635,'Input - Center points'!$A$2:$F$996,6,0)-VLOOKUP(C635,'Input - Center points'!$A$2:$F$996,6,0))))*6371,0)),"",ROUND(ACOS(COS(RADIANS(90-VLOOKUP(B635,'Input - Center points'!$A$2:$F$996,5,0)))*COS(RADIANS(90-VLOOKUP(C635,'Input - Center points'!$A$2:$F$996,5,0)))+SIN(RADIANS(90-VLOOKUP(B635,'Input - Center points'!$A$2:$F$996,5,0)))*SIN(RADIANS(90-VLOOKUP(C635,'Input - Center points'!$A$2:$F$996,5,0)))*COS(RADIANS(VLOOKUP(B635,'Input - Center points'!$A$2:$F$996,6,0)-VLOOKUP(C635,'Input - Center points'!$A$2:$F$996,6,0))))*6371,0))</f>
        <v>1208</v>
      </c>
      <c r="E635" s="19" t="str">
        <f>if(isna(if(vlookup(A635,'Input - Config'!$A$3:$D$1006,4,0)="Yes","Subsea",if(D635&gt;'Input - Config'!$H$10,"HVDC","HVAC"))),"",if(vlookup(A635,'Input - Config'!$A$3:$D$1006,4,0)="Yes","Subsea",if(D635&gt;'Input - Config'!$H$10,"HVDC","HVAC")))</f>
        <v>HVDC</v>
      </c>
      <c r="F635" s="19">
        <f>iferror((hlookup(E635,'Input - Config'!$H$2:$J$7,2,0)*D635)+(hlookup(E635,'Input - Config'!$H$2:$J$7,3,0)*2),"")</f>
        <v>584771.4</v>
      </c>
      <c r="G635" s="19">
        <f>if(isna(hlookup(E635,'Input - Config'!$H$2:$J$7,6,0)*'Input - Config'!$H$9%*F635+F635),"",hlookup(E635,'Input - Config'!$H$2:$J$7,6,0)*'Input - Config'!$H$9%*F635+F635)</f>
        <v>1403451.36</v>
      </c>
      <c r="H635" s="19">
        <f>if(isna(ROUND((hlookup(E635,'Input - Config'!$H$2:$J$7,4,0)/10000*D635)+(hlookup(E635,'Input - Config'!$H$2:$J$7,5,0)/100),3)),"",ROUND((hlookup(E635,'Input - Config'!$H$2:$J$7,4,0)/10000*D635)+(hlookup(E635,'Input - Config'!$H$2:$J$7,5,0)/100),3))</f>
        <v>0.055</v>
      </c>
    </row>
    <row r="636">
      <c r="A636" s="53" t="str">
        <f>'Input - Config'!A637</f>
        <v>TRNUSACEUSAPJ</v>
      </c>
      <c r="B636" s="19" t="str">
        <f>if(isna(vlookup(A636,'Input - Config'!$A$3:$C$1006,2,0)),"",vlookup(A636,'Input - Config'!$A$3:$C$1006,2,0))</f>
        <v>USACE</v>
      </c>
      <c r="C636" s="19" t="str">
        <f>if(isna(vlookup(A636,'Input - Config'!$A$3:$C$1006,3,0)),"",vlookup(A636,'Input - Config'!$A$3:$C$1006,3,0))</f>
        <v>USAPJ</v>
      </c>
      <c r="D636" s="42">
        <f>if(isna(ROUND(ACOS(COS(RADIANS(90-VLOOKUP(B636,'Input - Center points'!$A$2:$F$996,5,0)))*COS(RADIANS(90-VLOOKUP(C636,'Input - Center points'!$A$2:$F$996,5,0)))+SIN(RADIANS(90-VLOOKUP(B636,'Input - Center points'!$A$2:$F$996,5,0)))*SIN(RADIANS(90-VLOOKUP(C636,'Input - Center points'!$A$2:$F$996,5,0)))*COS(RADIANS(VLOOKUP(B636,'Input - Center points'!$A$2:$F$996,6,0)-VLOOKUP(C636,'Input - Center points'!$A$2:$F$996,6,0))))*6371,0)),"",ROUND(ACOS(COS(RADIANS(90-VLOOKUP(B636,'Input - Center points'!$A$2:$F$996,5,0)))*COS(RADIANS(90-VLOOKUP(C636,'Input - Center points'!$A$2:$F$996,5,0)))+SIN(RADIANS(90-VLOOKUP(B636,'Input - Center points'!$A$2:$F$996,5,0)))*SIN(RADIANS(90-VLOOKUP(C636,'Input - Center points'!$A$2:$F$996,5,0)))*COS(RADIANS(VLOOKUP(B636,'Input - Center points'!$A$2:$F$996,6,0)-VLOOKUP(C636,'Input - Center points'!$A$2:$F$996,6,0))))*6371,0))</f>
        <v>851</v>
      </c>
      <c r="E636" s="19" t="str">
        <f>if(isna(if(vlookup(A636,'Input - Config'!$A$3:$D$1006,4,0)="Yes","Subsea",if(D636&gt;'Input - Config'!$H$10,"HVDC","HVAC"))),"",if(vlookup(A636,'Input - Config'!$A$3:$D$1006,4,0)="Yes","Subsea",if(D636&gt;'Input - Config'!$H$10,"HVDC","HVAC")))</f>
        <v>HVDC</v>
      </c>
      <c r="F636" s="19">
        <f>iferror((hlookup(E636,'Input - Config'!$H$2:$J$7,2,0)*D636)+(hlookup(E636,'Input - Config'!$H$2:$J$7,3,0)*2),"")</f>
        <v>499876.8</v>
      </c>
      <c r="G636" s="19">
        <f>if(isna(hlookup(E636,'Input - Config'!$H$2:$J$7,6,0)*'Input - Config'!$H$9%*F636+F636),"",hlookup(E636,'Input - Config'!$H$2:$J$7,6,0)*'Input - Config'!$H$9%*F636+F636)</f>
        <v>1199704.32</v>
      </c>
      <c r="H636" s="19">
        <f>if(isna(ROUND((hlookup(E636,'Input - Config'!$H$2:$J$7,4,0)/10000*D636)+(hlookup(E636,'Input - Config'!$H$2:$J$7,5,0)/100),3)),"",ROUND((hlookup(E636,'Input - Config'!$H$2:$J$7,4,0)/10000*D636)+(hlookup(E636,'Input - Config'!$H$2:$J$7,5,0)/100),3))</f>
        <v>0.043</v>
      </c>
    </row>
    <row r="637">
      <c r="A637" s="53" t="str">
        <f>'Input - Config'!A638</f>
        <v>TRNUSACEUSASC</v>
      </c>
      <c r="B637" s="19" t="str">
        <f>if(isna(vlookup(A637,'Input - Config'!$A$3:$C$1006,2,0)),"",vlookup(A637,'Input - Config'!$A$3:$C$1006,2,0))</f>
        <v>USACE</v>
      </c>
      <c r="C637" s="19" t="str">
        <f>if(isna(vlookup(A637,'Input - Config'!$A$3:$C$1006,3,0)),"",vlookup(A637,'Input - Config'!$A$3:$C$1006,3,0))</f>
        <v>USASC</v>
      </c>
      <c r="D637" s="42">
        <f>if(isna(ROUND(ACOS(COS(RADIANS(90-VLOOKUP(B637,'Input - Center points'!$A$2:$F$996,5,0)))*COS(RADIANS(90-VLOOKUP(C637,'Input - Center points'!$A$2:$F$996,5,0)))+SIN(RADIANS(90-VLOOKUP(B637,'Input - Center points'!$A$2:$F$996,5,0)))*SIN(RADIANS(90-VLOOKUP(C637,'Input - Center points'!$A$2:$F$996,5,0)))*COS(RADIANS(VLOOKUP(B637,'Input - Center points'!$A$2:$F$996,6,0)-VLOOKUP(C637,'Input - Center points'!$A$2:$F$996,6,0))))*6371,0)),"",ROUND(ACOS(COS(RADIANS(90-VLOOKUP(B637,'Input - Center points'!$A$2:$F$996,5,0)))*COS(RADIANS(90-VLOOKUP(C637,'Input - Center points'!$A$2:$F$996,5,0)))+SIN(RADIANS(90-VLOOKUP(B637,'Input - Center points'!$A$2:$F$996,5,0)))*SIN(RADIANS(90-VLOOKUP(C637,'Input - Center points'!$A$2:$F$996,5,0)))*COS(RADIANS(VLOOKUP(B637,'Input - Center points'!$A$2:$F$996,6,0)-VLOOKUP(C637,'Input - Center points'!$A$2:$F$996,6,0))))*6371,0))</f>
        <v>1417</v>
      </c>
      <c r="E637" s="19" t="str">
        <f>if(isna(if(vlookup(A637,'Input - Config'!$A$3:$D$1006,4,0)="Yes","Subsea",if(D637&gt;'Input - Config'!$H$10,"HVDC","HVAC"))),"",if(vlookup(A637,'Input - Config'!$A$3:$D$1006,4,0)="Yes","Subsea",if(D637&gt;'Input - Config'!$H$10,"HVDC","HVAC")))</f>
        <v>HVDC</v>
      </c>
      <c r="F637" s="19">
        <f>iferror((hlookup(E637,'Input - Config'!$H$2:$J$7,2,0)*D637)+(hlookup(E637,'Input - Config'!$H$2:$J$7,3,0)*2),"")</f>
        <v>634471.6</v>
      </c>
      <c r="G637" s="19">
        <f>if(isna(hlookup(E637,'Input - Config'!$H$2:$J$7,6,0)*'Input - Config'!$H$9%*F637+F637),"",hlookup(E637,'Input - Config'!$H$2:$J$7,6,0)*'Input - Config'!$H$9%*F637+F637)</f>
        <v>1522731.84</v>
      </c>
      <c r="H637" s="19">
        <f>if(isna(ROUND((hlookup(E637,'Input - Config'!$H$2:$J$7,4,0)/10000*D637)+(hlookup(E637,'Input - Config'!$H$2:$J$7,5,0)/100),3)),"",ROUND((hlookup(E637,'Input - Config'!$H$2:$J$7,4,0)/10000*D637)+(hlookup(E637,'Input - Config'!$H$2:$J$7,5,0)/100),3))</f>
        <v>0.063</v>
      </c>
    </row>
    <row r="638">
      <c r="A638" s="53" t="str">
        <f>'Input - Config'!A639</f>
        <v>TRNUSACEUSASG</v>
      </c>
      <c r="B638" s="19" t="str">
        <f>if(isna(vlookup(A638,'Input - Config'!$A$3:$C$1006,2,0)),"",vlookup(A638,'Input - Config'!$A$3:$C$1006,2,0))</f>
        <v>USACE</v>
      </c>
      <c r="C638" s="19" t="str">
        <f>if(isna(vlookup(A638,'Input - Config'!$A$3:$C$1006,3,0)),"",vlookup(A638,'Input - Config'!$A$3:$C$1006,3,0))</f>
        <v>USASG</v>
      </c>
      <c r="D638" s="42">
        <f>if(isna(ROUND(ACOS(COS(RADIANS(90-VLOOKUP(B638,'Input - Center points'!$A$2:$F$996,5,0)))*COS(RADIANS(90-VLOOKUP(C638,'Input - Center points'!$A$2:$F$996,5,0)))+SIN(RADIANS(90-VLOOKUP(B638,'Input - Center points'!$A$2:$F$996,5,0)))*SIN(RADIANS(90-VLOOKUP(C638,'Input - Center points'!$A$2:$F$996,5,0)))*COS(RADIANS(VLOOKUP(B638,'Input - Center points'!$A$2:$F$996,6,0)-VLOOKUP(C638,'Input - Center points'!$A$2:$F$996,6,0))))*6371,0)),"",ROUND(ACOS(COS(RADIANS(90-VLOOKUP(B638,'Input - Center points'!$A$2:$F$996,5,0)))*COS(RADIANS(90-VLOOKUP(C638,'Input - Center points'!$A$2:$F$996,5,0)))+SIN(RADIANS(90-VLOOKUP(B638,'Input - Center points'!$A$2:$F$996,5,0)))*SIN(RADIANS(90-VLOOKUP(C638,'Input - Center points'!$A$2:$F$996,5,0)))*COS(RADIANS(VLOOKUP(B638,'Input - Center points'!$A$2:$F$996,6,0)-VLOOKUP(C638,'Input - Center points'!$A$2:$F$996,6,0))))*6371,0))</f>
        <v>1350</v>
      </c>
      <c r="E638" s="19" t="str">
        <f>if(isna(if(vlookup(A638,'Input - Config'!$A$3:$D$1006,4,0)="Yes","Subsea",if(D638&gt;'Input - Config'!$H$10,"HVDC","HVAC"))),"",if(vlookup(A638,'Input - Config'!$A$3:$D$1006,4,0)="Yes","Subsea",if(D638&gt;'Input - Config'!$H$10,"HVDC","HVAC")))</f>
        <v>HVDC</v>
      </c>
      <c r="F638" s="19">
        <f>iferror((hlookup(E638,'Input - Config'!$H$2:$J$7,2,0)*D638)+(hlookup(E638,'Input - Config'!$H$2:$J$7,3,0)*2),"")</f>
        <v>618539</v>
      </c>
      <c r="G638" s="19">
        <f>if(isna(hlookup(E638,'Input - Config'!$H$2:$J$7,6,0)*'Input - Config'!$H$9%*F638+F638),"",hlookup(E638,'Input - Config'!$H$2:$J$7,6,0)*'Input - Config'!$H$9%*F638+F638)</f>
        <v>1484493.6</v>
      </c>
      <c r="H638" s="19">
        <f>if(isna(ROUND((hlookup(E638,'Input - Config'!$H$2:$J$7,4,0)/10000*D638)+(hlookup(E638,'Input - Config'!$H$2:$J$7,5,0)/100),3)),"",ROUND((hlookup(E638,'Input - Config'!$H$2:$J$7,4,0)/10000*D638)+(hlookup(E638,'Input - Config'!$H$2:$J$7,5,0)/100),3))</f>
        <v>0.06</v>
      </c>
    </row>
    <row r="639">
      <c r="A639" s="53" t="str">
        <f>'Input - Config'!A640</f>
        <v>TRNUSACEUSAYA</v>
      </c>
      <c r="B639" s="19" t="str">
        <f>if(isna(vlookup(A639,'Input - Config'!$A$3:$C$1006,2,0)),"",vlookup(A639,'Input - Config'!$A$3:$C$1006,2,0))</f>
        <v>USACE</v>
      </c>
      <c r="C639" s="19" t="str">
        <f>if(isna(vlookup(A639,'Input - Config'!$A$3:$C$1006,3,0)),"",vlookup(A639,'Input - Config'!$A$3:$C$1006,3,0))</f>
        <v>USAYA</v>
      </c>
      <c r="D639" s="42">
        <f>if(isna(ROUND(ACOS(COS(RADIANS(90-VLOOKUP(B639,'Input - Center points'!$A$2:$F$996,5,0)))*COS(RADIANS(90-VLOOKUP(C639,'Input - Center points'!$A$2:$F$996,5,0)))+SIN(RADIANS(90-VLOOKUP(B639,'Input - Center points'!$A$2:$F$996,5,0)))*SIN(RADIANS(90-VLOOKUP(C639,'Input - Center points'!$A$2:$F$996,5,0)))*COS(RADIANS(VLOOKUP(B639,'Input - Center points'!$A$2:$F$996,6,0)-VLOOKUP(C639,'Input - Center points'!$A$2:$F$996,6,0))))*6371,0)),"",ROUND(ACOS(COS(RADIANS(90-VLOOKUP(B639,'Input - Center points'!$A$2:$F$996,5,0)))*COS(RADIANS(90-VLOOKUP(C639,'Input - Center points'!$A$2:$F$996,5,0)))+SIN(RADIANS(90-VLOOKUP(B639,'Input - Center points'!$A$2:$F$996,5,0)))*SIN(RADIANS(90-VLOOKUP(C639,'Input - Center points'!$A$2:$F$996,5,0)))*COS(RADIANS(VLOOKUP(B639,'Input - Center points'!$A$2:$F$996,6,0)-VLOOKUP(C639,'Input - Center points'!$A$2:$F$996,6,0))))*6371,0))</f>
        <v>1269</v>
      </c>
      <c r="E639" s="19" t="str">
        <f>if(isna(if(vlookup(A639,'Input - Config'!$A$3:$D$1006,4,0)="Yes","Subsea",if(D639&gt;'Input - Config'!$H$10,"HVDC","HVAC"))),"",if(vlookup(A639,'Input - Config'!$A$3:$D$1006,4,0)="Yes","Subsea",if(D639&gt;'Input - Config'!$H$10,"HVDC","HVAC")))</f>
        <v>HVDC</v>
      </c>
      <c r="F639" s="19">
        <f>iferror((hlookup(E639,'Input - Config'!$H$2:$J$7,2,0)*D639)+(hlookup(E639,'Input - Config'!$H$2:$J$7,3,0)*2),"")</f>
        <v>599277.2</v>
      </c>
      <c r="G639" s="19">
        <f>if(isna(hlookup(E639,'Input - Config'!$H$2:$J$7,6,0)*'Input - Config'!$H$9%*F639+F639),"",hlookup(E639,'Input - Config'!$H$2:$J$7,6,0)*'Input - Config'!$H$9%*F639+F639)</f>
        <v>1438265.28</v>
      </c>
      <c r="H639" s="19">
        <f>if(isna(ROUND((hlookup(E639,'Input - Config'!$H$2:$J$7,4,0)/10000*D639)+(hlookup(E639,'Input - Config'!$H$2:$J$7,5,0)/100),3)),"",ROUND((hlookup(E639,'Input - Config'!$H$2:$J$7,4,0)/10000*D639)+(hlookup(E639,'Input - Config'!$H$2:$J$7,5,0)/100),3))</f>
        <v>0.057</v>
      </c>
    </row>
    <row r="640">
      <c r="A640" s="53" t="str">
        <f>'Input - Config'!A641</f>
        <v>TRNUSACHUSADO</v>
      </c>
      <c r="B640" s="19" t="str">
        <f>if(isna(vlookup(A640,'Input - Config'!$A$3:$C$1006,2,0)),"",vlookup(A640,'Input - Config'!$A$3:$C$1006,2,0))</f>
        <v>USACH</v>
      </c>
      <c r="C640" s="19" t="str">
        <f>if(isna(vlookup(A640,'Input - Config'!$A$3:$C$1006,3,0)),"",vlookup(A640,'Input - Config'!$A$3:$C$1006,3,0))</f>
        <v>USADO</v>
      </c>
      <c r="D640" s="42">
        <f>if(isna(ROUND(ACOS(COS(RADIANS(90-VLOOKUP(B640,'Input - Center points'!$A$2:$F$996,5,0)))*COS(RADIANS(90-VLOOKUP(C640,'Input - Center points'!$A$2:$F$996,5,0)))+SIN(RADIANS(90-VLOOKUP(B640,'Input - Center points'!$A$2:$F$996,5,0)))*SIN(RADIANS(90-VLOOKUP(C640,'Input - Center points'!$A$2:$F$996,5,0)))*COS(RADIANS(VLOOKUP(B640,'Input - Center points'!$A$2:$F$996,6,0)-VLOOKUP(C640,'Input - Center points'!$A$2:$F$996,6,0))))*6371,0)),"",ROUND(ACOS(COS(RADIANS(90-VLOOKUP(B640,'Input - Center points'!$A$2:$F$996,5,0)))*COS(RADIANS(90-VLOOKUP(C640,'Input - Center points'!$A$2:$F$996,5,0)))+SIN(RADIANS(90-VLOOKUP(B640,'Input - Center points'!$A$2:$F$996,5,0)))*SIN(RADIANS(90-VLOOKUP(C640,'Input - Center points'!$A$2:$F$996,5,0)))*COS(RADIANS(VLOOKUP(B640,'Input - Center points'!$A$2:$F$996,6,0)-VLOOKUP(C640,'Input - Center points'!$A$2:$F$996,6,0))))*6371,0))</f>
        <v>104</v>
      </c>
      <c r="E640" s="19" t="str">
        <f>if(isna(if(vlookup(A640,'Input - Config'!$A$3:$D$1006,4,0)="Yes","Subsea",if(D640&gt;'Input - Config'!$H$10,"HVDC","HVAC"))),"",if(vlookup(A640,'Input - Config'!$A$3:$D$1006,4,0)="Yes","Subsea",if(D640&gt;'Input - Config'!$H$10,"HVDC","HVAC")))</f>
        <v>HVAC</v>
      </c>
      <c r="F640" s="19">
        <f>iferror((hlookup(E640,'Input - Config'!$H$2:$J$7,2,0)*D640)+(hlookup(E640,'Input - Config'!$H$2:$J$7,3,0)*2),"")</f>
        <v>176457.2</v>
      </c>
      <c r="G640" s="19">
        <f>if(isna(hlookup(E640,'Input - Config'!$H$2:$J$7,6,0)*'Input - Config'!$H$9%*F640+F640),"",hlookup(E640,'Input - Config'!$H$2:$J$7,6,0)*'Input - Config'!$H$9%*F640+F640)</f>
        <v>423497.28</v>
      </c>
      <c r="H640" s="19">
        <f>if(isna(ROUND((hlookup(E640,'Input - Config'!$H$2:$J$7,4,0)/10000*D640)+(hlookup(E640,'Input - Config'!$H$2:$J$7,5,0)/100),3)),"",ROUND((hlookup(E640,'Input - Config'!$H$2:$J$7,4,0)/10000*D640)+(hlookup(E640,'Input - Config'!$H$2:$J$7,5,0)/100),3))</f>
        <v>0.007</v>
      </c>
    </row>
    <row r="641">
      <c r="A641" s="53" t="str">
        <f>'Input - Config'!A642</f>
        <v>TRNUSACHUSAGC</v>
      </c>
      <c r="B641" s="19" t="str">
        <f>if(isna(vlookup(A641,'Input - Config'!$A$3:$C$1006,2,0)),"",vlookup(A641,'Input - Config'!$A$3:$C$1006,2,0))</f>
        <v>USACH</v>
      </c>
      <c r="C641" s="19" t="str">
        <f>if(isna(vlookup(A641,'Input - Config'!$A$3:$C$1006,3,0)),"",vlookup(A641,'Input - Config'!$A$3:$C$1006,3,0))</f>
        <v>USAGC</v>
      </c>
      <c r="D641" s="42">
        <f>if(isna(ROUND(ACOS(COS(RADIANS(90-VLOOKUP(B641,'Input - Center points'!$A$2:$F$996,5,0)))*COS(RADIANS(90-VLOOKUP(C641,'Input - Center points'!$A$2:$F$996,5,0)))+SIN(RADIANS(90-VLOOKUP(B641,'Input - Center points'!$A$2:$F$996,5,0)))*SIN(RADIANS(90-VLOOKUP(C641,'Input - Center points'!$A$2:$F$996,5,0)))*COS(RADIANS(VLOOKUP(B641,'Input - Center points'!$A$2:$F$996,6,0)-VLOOKUP(C641,'Input - Center points'!$A$2:$F$996,6,0))))*6371,0)),"",ROUND(ACOS(COS(RADIANS(90-VLOOKUP(B641,'Input - Center points'!$A$2:$F$996,5,0)))*COS(RADIANS(90-VLOOKUP(C641,'Input - Center points'!$A$2:$F$996,5,0)))+SIN(RADIANS(90-VLOOKUP(B641,'Input - Center points'!$A$2:$F$996,5,0)))*SIN(RADIANS(90-VLOOKUP(C641,'Input - Center points'!$A$2:$F$996,5,0)))*COS(RADIANS(VLOOKUP(B641,'Input - Center points'!$A$2:$F$996,6,0)-VLOOKUP(C641,'Input - Center points'!$A$2:$F$996,6,0))))*6371,0))</f>
        <v>87</v>
      </c>
      <c r="E641" s="19" t="str">
        <f>if(isna(if(vlookup(A641,'Input - Config'!$A$3:$D$1006,4,0)="Yes","Subsea",if(D641&gt;'Input - Config'!$H$10,"HVDC","HVAC"))),"",if(vlookup(A641,'Input - Config'!$A$3:$D$1006,4,0)="Yes","Subsea",if(D641&gt;'Input - Config'!$H$10,"HVDC","HVAC")))</f>
        <v>HVAC</v>
      </c>
      <c r="F641" s="19">
        <f>iferror((hlookup(E641,'Input - Config'!$H$2:$J$7,2,0)*D641)+(hlookup(E641,'Input - Config'!$H$2:$J$7,3,0)*2),"")</f>
        <v>163207.4</v>
      </c>
      <c r="G641" s="19">
        <f>if(isna(hlookup(E641,'Input - Config'!$H$2:$J$7,6,0)*'Input - Config'!$H$9%*F641+F641),"",hlookup(E641,'Input - Config'!$H$2:$J$7,6,0)*'Input - Config'!$H$9%*F641+F641)</f>
        <v>391697.76</v>
      </c>
      <c r="H641" s="19">
        <f>if(isna(ROUND((hlookup(E641,'Input - Config'!$H$2:$J$7,4,0)/10000*D641)+(hlookup(E641,'Input - Config'!$H$2:$J$7,5,0)/100),3)),"",ROUND((hlookup(E641,'Input - Config'!$H$2:$J$7,4,0)/10000*D641)+(hlookup(E641,'Input - Config'!$H$2:$J$7,5,0)/100),3))</f>
        <v>0.006</v>
      </c>
    </row>
    <row r="642">
      <c r="A642" s="53" t="str">
        <f>'Input - Config'!A643</f>
        <v>TRNUSACHUSAPI</v>
      </c>
      <c r="B642" s="19" t="str">
        <f>if(isna(vlookup(A642,'Input - Config'!$A$3:$C$1006,2,0)),"",vlookup(A642,'Input - Config'!$A$3:$C$1006,2,0))</f>
        <v>USACH</v>
      </c>
      <c r="C642" s="19" t="str">
        <f>if(isna(vlookup(A642,'Input - Config'!$A$3:$C$1006,3,0)),"",vlookup(A642,'Input - Config'!$A$3:$C$1006,3,0))</f>
        <v>USAPI</v>
      </c>
      <c r="D642" s="42">
        <f>if(isna(ROUND(ACOS(COS(RADIANS(90-VLOOKUP(B642,'Input - Center points'!$A$2:$F$996,5,0)))*COS(RADIANS(90-VLOOKUP(C642,'Input - Center points'!$A$2:$F$996,5,0)))+SIN(RADIANS(90-VLOOKUP(B642,'Input - Center points'!$A$2:$F$996,5,0)))*SIN(RADIANS(90-VLOOKUP(C642,'Input - Center points'!$A$2:$F$996,5,0)))*COS(RADIANS(VLOOKUP(B642,'Input - Center points'!$A$2:$F$996,6,0)-VLOOKUP(C642,'Input - Center points'!$A$2:$F$996,6,0))))*6371,0)),"",ROUND(ACOS(COS(RADIANS(90-VLOOKUP(B642,'Input - Center points'!$A$2:$F$996,5,0)))*COS(RADIANS(90-VLOOKUP(C642,'Input - Center points'!$A$2:$F$996,5,0)))+SIN(RADIANS(90-VLOOKUP(B642,'Input - Center points'!$A$2:$F$996,5,0)))*SIN(RADIANS(90-VLOOKUP(C642,'Input - Center points'!$A$2:$F$996,5,0)))*COS(RADIANS(VLOOKUP(B642,'Input - Center points'!$A$2:$F$996,6,0)-VLOOKUP(C642,'Input - Center points'!$A$2:$F$996,6,0))))*6371,0))</f>
        <v>179</v>
      </c>
      <c r="E642" s="19" t="str">
        <f>if(isna(if(vlookup(A642,'Input - Config'!$A$3:$D$1006,4,0)="Yes","Subsea",if(D642&gt;'Input - Config'!$H$10,"HVDC","HVAC"))),"",if(vlookup(A642,'Input - Config'!$A$3:$D$1006,4,0)="Yes","Subsea",if(D642&gt;'Input - Config'!$H$10,"HVDC","HVAC")))</f>
        <v>HVAC</v>
      </c>
      <c r="F642" s="19">
        <f>iferror((hlookup(E642,'Input - Config'!$H$2:$J$7,2,0)*D642)+(hlookup(E642,'Input - Config'!$H$2:$J$7,3,0)*2),"")</f>
        <v>234912.2</v>
      </c>
      <c r="G642" s="19">
        <f>if(isna(hlookup(E642,'Input - Config'!$H$2:$J$7,6,0)*'Input - Config'!$H$9%*F642+F642),"",hlookup(E642,'Input - Config'!$H$2:$J$7,6,0)*'Input - Config'!$H$9%*F642+F642)</f>
        <v>563789.28</v>
      </c>
      <c r="H642" s="19">
        <f>if(isna(ROUND((hlookup(E642,'Input - Config'!$H$2:$J$7,4,0)/10000*D642)+(hlookup(E642,'Input - Config'!$H$2:$J$7,5,0)/100),3)),"",ROUND((hlookup(E642,'Input - Config'!$H$2:$J$7,4,0)/10000*D642)+(hlookup(E642,'Input - Config'!$H$2:$J$7,5,0)/100),3))</f>
        <v>0.012</v>
      </c>
    </row>
    <row r="643">
      <c r="A643" s="53" t="str">
        <f>'Input - Config'!A644</f>
        <v>TRNUSACIUSAII</v>
      </c>
      <c r="B643" s="19" t="str">
        <f>if(isna(vlookup(A643,'Input - Config'!$A$3:$C$1006,2,0)),"",vlookup(A643,'Input - Config'!$A$3:$C$1006,2,0))</f>
        <v>USACI</v>
      </c>
      <c r="C643" s="19" t="str">
        <f>if(isna(vlookup(A643,'Input - Config'!$A$3:$C$1006,3,0)),"",vlookup(A643,'Input - Config'!$A$3:$C$1006,3,0))</f>
        <v>USAII</v>
      </c>
      <c r="D643" s="42">
        <f>if(isna(ROUND(ACOS(COS(RADIANS(90-VLOOKUP(B643,'Input - Center points'!$A$2:$F$996,5,0)))*COS(RADIANS(90-VLOOKUP(C643,'Input - Center points'!$A$2:$F$996,5,0)))+SIN(RADIANS(90-VLOOKUP(B643,'Input - Center points'!$A$2:$F$996,5,0)))*SIN(RADIANS(90-VLOOKUP(C643,'Input - Center points'!$A$2:$F$996,5,0)))*COS(RADIANS(VLOOKUP(B643,'Input - Center points'!$A$2:$F$996,6,0)-VLOOKUP(C643,'Input - Center points'!$A$2:$F$996,6,0))))*6371,0)),"",ROUND(ACOS(COS(RADIANS(90-VLOOKUP(B643,'Input - Center points'!$A$2:$F$996,5,0)))*COS(RADIANS(90-VLOOKUP(C643,'Input - Center points'!$A$2:$F$996,5,0)))+SIN(RADIANS(90-VLOOKUP(B643,'Input - Center points'!$A$2:$F$996,5,0)))*SIN(RADIANS(90-VLOOKUP(C643,'Input - Center points'!$A$2:$F$996,5,0)))*COS(RADIANS(VLOOKUP(B643,'Input - Center points'!$A$2:$F$996,6,0)-VLOOKUP(C643,'Input - Center points'!$A$2:$F$996,6,0))))*6371,0))</f>
        <v>717</v>
      </c>
      <c r="E643" s="19" t="str">
        <f>if(isna(if(vlookup(A643,'Input - Config'!$A$3:$D$1006,4,0)="Yes","Subsea",if(D643&gt;'Input - Config'!$H$10,"HVDC","HVAC"))),"",if(vlookup(A643,'Input - Config'!$A$3:$D$1006,4,0)="Yes","Subsea",if(D643&gt;'Input - Config'!$H$10,"HVDC","HVAC")))</f>
        <v>HVDC</v>
      </c>
      <c r="F643" s="19">
        <f>iferror((hlookup(E643,'Input - Config'!$H$2:$J$7,2,0)*D643)+(hlookup(E643,'Input - Config'!$H$2:$J$7,3,0)*2),"")</f>
        <v>468011.6</v>
      </c>
      <c r="G643" s="19">
        <f>if(isna(hlookup(E643,'Input - Config'!$H$2:$J$7,6,0)*'Input - Config'!$H$9%*F643+F643),"",hlookup(E643,'Input - Config'!$H$2:$J$7,6,0)*'Input - Config'!$H$9%*F643+F643)</f>
        <v>1123227.84</v>
      </c>
      <c r="H643" s="19">
        <f>if(isna(ROUND((hlookup(E643,'Input - Config'!$H$2:$J$7,4,0)/10000*D643)+(hlookup(E643,'Input - Config'!$H$2:$J$7,5,0)/100),3)),"",ROUND((hlookup(E643,'Input - Config'!$H$2:$J$7,4,0)/10000*D643)+(hlookup(E643,'Input - Config'!$H$2:$J$7,5,0)/100),3))</f>
        <v>0.038</v>
      </c>
    </row>
    <row r="644">
      <c r="A644" s="53" t="str">
        <f>'Input - Config'!A645</f>
        <v>TRNUSACIUSALD</v>
      </c>
      <c r="B644" s="19" t="str">
        <f>if(isna(vlookup(A644,'Input - Config'!$A$3:$C$1006,2,0)),"",vlookup(A644,'Input - Config'!$A$3:$C$1006,2,0))</f>
        <v>USACI</v>
      </c>
      <c r="C644" s="19" t="str">
        <f>if(isna(vlookup(A644,'Input - Config'!$A$3:$C$1006,3,0)),"",vlookup(A644,'Input - Config'!$A$3:$C$1006,3,0))</f>
        <v>USALD</v>
      </c>
      <c r="D644" s="42">
        <f>if(isna(ROUND(ACOS(COS(RADIANS(90-VLOOKUP(B644,'Input - Center points'!$A$2:$F$996,5,0)))*COS(RADIANS(90-VLOOKUP(C644,'Input - Center points'!$A$2:$F$996,5,0)))+SIN(RADIANS(90-VLOOKUP(B644,'Input - Center points'!$A$2:$F$996,5,0)))*SIN(RADIANS(90-VLOOKUP(C644,'Input - Center points'!$A$2:$F$996,5,0)))*COS(RADIANS(VLOOKUP(B644,'Input - Center points'!$A$2:$F$996,6,0)-VLOOKUP(C644,'Input - Center points'!$A$2:$F$996,6,0))))*6371,0)),"",ROUND(ACOS(COS(RADIANS(90-VLOOKUP(B644,'Input - Center points'!$A$2:$F$996,5,0)))*COS(RADIANS(90-VLOOKUP(C644,'Input - Center points'!$A$2:$F$996,5,0)))+SIN(RADIANS(90-VLOOKUP(B644,'Input - Center points'!$A$2:$F$996,5,0)))*SIN(RADIANS(90-VLOOKUP(C644,'Input - Center points'!$A$2:$F$996,5,0)))*COS(RADIANS(VLOOKUP(B644,'Input - Center points'!$A$2:$F$996,6,0)-VLOOKUP(C644,'Input - Center points'!$A$2:$F$996,6,0))))*6371,0))</f>
        <v>544</v>
      </c>
      <c r="E644" s="19" t="str">
        <f>if(isna(if(vlookup(A644,'Input - Config'!$A$3:$D$1006,4,0)="Yes","Subsea",if(D644&gt;'Input - Config'!$H$10,"HVDC","HVAC"))),"",if(vlookup(A644,'Input - Config'!$A$3:$D$1006,4,0)="Yes","Subsea",if(D644&gt;'Input - Config'!$H$10,"HVDC","HVAC")))</f>
        <v>HVDC</v>
      </c>
      <c r="F644" s="19">
        <f>iferror((hlookup(E644,'Input - Config'!$H$2:$J$7,2,0)*D644)+(hlookup(E644,'Input - Config'!$H$2:$J$7,3,0)*2),"")</f>
        <v>426872.2</v>
      </c>
      <c r="G644" s="19">
        <f>if(isna(hlookup(E644,'Input - Config'!$H$2:$J$7,6,0)*'Input - Config'!$H$9%*F644+F644),"",hlookup(E644,'Input - Config'!$H$2:$J$7,6,0)*'Input - Config'!$H$9%*F644+F644)</f>
        <v>1024493.28</v>
      </c>
      <c r="H644" s="19">
        <f>if(isna(ROUND((hlookup(E644,'Input - Config'!$H$2:$J$7,4,0)/10000*D644)+(hlookup(E644,'Input - Config'!$H$2:$J$7,5,0)/100),3)),"",ROUND((hlookup(E644,'Input - Config'!$H$2:$J$7,4,0)/10000*D644)+(hlookup(E644,'Input - Config'!$H$2:$J$7,5,0)/100),3))</f>
        <v>0.032</v>
      </c>
    </row>
    <row r="645">
      <c r="A645" s="53" t="str">
        <f>'Input - Config'!A646</f>
        <v>TRNUSACIUSANE</v>
      </c>
      <c r="B645" s="19" t="str">
        <f>if(isna(vlookup(A645,'Input - Config'!$A$3:$C$1006,2,0)),"",vlookup(A645,'Input - Config'!$A$3:$C$1006,2,0))</f>
        <v>USACI</v>
      </c>
      <c r="C645" s="19" t="str">
        <f>if(isna(vlookup(A645,'Input - Config'!$A$3:$C$1006,3,0)),"",vlookup(A645,'Input - Config'!$A$3:$C$1006,3,0))</f>
        <v>USANE</v>
      </c>
      <c r="D645" s="42">
        <f>if(isna(ROUND(ACOS(COS(RADIANS(90-VLOOKUP(B645,'Input - Center points'!$A$2:$F$996,5,0)))*COS(RADIANS(90-VLOOKUP(C645,'Input - Center points'!$A$2:$F$996,5,0)))+SIN(RADIANS(90-VLOOKUP(B645,'Input - Center points'!$A$2:$F$996,5,0)))*SIN(RADIANS(90-VLOOKUP(C645,'Input - Center points'!$A$2:$F$996,5,0)))*COS(RADIANS(VLOOKUP(B645,'Input - Center points'!$A$2:$F$996,6,0)-VLOOKUP(C645,'Input - Center points'!$A$2:$F$996,6,0))))*6371,0)),"",ROUND(ACOS(COS(RADIANS(90-VLOOKUP(B645,'Input - Center points'!$A$2:$F$996,5,0)))*COS(RADIANS(90-VLOOKUP(C645,'Input - Center points'!$A$2:$F$996,5,0)))+SIN(RADIANS(90-VLOOKUP(B645,'Input - Center points'!$A$2:$F$996,5,0)))*SIN(RADIANS(90-VLOOKUP(C645,'Input - Center points'!$A$2:$F$996,5,0)))*COS(RADIANS(VLOOKUP(B645,'Input - Center points'!$A$2:$F$996,6,0)-VLOOKUP(C645,'Input - Center points'!$A$2:$F$996,6,0))))*6371,0))</f>
        <v>660</v>
      </c>
      <c r="E645" s="19" t="str">
        <f>if(isna(if(vlookup(A645,'Input - Config'!$A$3:$D$1006,4,0)="Yes","Subsea",if(D645&gt;'Input - Config'!$H$10,"HVDC","HVAC"))),"",if(vlookup(A645,'Input - Config'!$A$3:$D$1006,4,0)="Yes","Subsea",if(D645&gt;'Input - Config'!$H$10,"HVDC","HVAC")))</f>
        <v>HVDC</v>
      </c>
      <c r="F645" s="19">
        <f>iferror((hlookup(E645,'Input - Config'!$H$2:$J$7,2,0)*D645)+(hlookup(E645,'Input - Config'!$H$2:$J$7,3,0)*2),"")</f>
        <v>454457</v>
      </c>
      <c r="G645" s="19">
        <f>if(isna(hlookup(E645,'Input - Config'!$H$2:$J$7,6,0)*'Input - Config'!$H$9%*F645+F645),"",hlookup(E645,'Input - Config'!$H$2:$J$7,6,0)*'Input - Config'!$H$9%*F645+F645)</f>
        <v>1090696.8</v>
      </c>
      <c r="H645" s="19">
        <f>if(isna(ROUND((hlookup(E645,'Input - Config'!$H$2:$J$7,4,0)/10000*D645)+(hlookup(E645,'Input - Config'!$H$2:$J$7,5,0)/100),3)),"",ROUND((hlookup(E645,'Input - Config'!$H$2:$J$7,4,0)/10000*D645)+(hlookup(E645,'Input - Config'!$H$2:$J$7,5,0)/100),3))</f>
        <v>0.036</v>
      </c>
    </row>
    <row r="646">
      <c r="A646" s="53" t="str">
        <f>'Input - Config'!A647</f>
        <v>TRNUSACIUSAPW</v>
      </c>
      <c r="B646" s="19" t="str">
        <f>if(isna(vlookup(A646,'Input - Config'!$A$3:$C$1006,2,0)),"",vlookup(A646,'Input - Config'!$A$3:$C$1006,2,0))</f>
        <v>USACI</v>
      </c>
      <c r="C646" s="19" t="str">
        <f>if(isna(vlookup(A646,'Input - Config'!$A$3:$C$1006,3,0)),"",vlookup(A646,'Input - Config'!$A$3:$C$1006,3,0))</f>
        <v>USAPW</v>
      </c>
      <c r="D646" s="42">
        <f>if(isna(ROUND(ACOS(COS(RADIANS(90-VLOOKUP(B646,'Input - Center points'!$A$2:$F$996,5,0)))*COS(RADIANS(90-VLOOKUP(C646,'Input - Center points'!$A$2:$F$996,5,0)))+SIN(RADIANS(90-VLOOKUP(B646,'Input - Center points'!$A$2:$F$996,5,0)))*SIN(RADIANS(90-VLOOKUP(C646,'Input - Center points'!$A$2:$F$996,5,0)))*COS(RADIANS(VLOOKUP(B646,'Input - Center points'!$A$2:$F$996,6,0)-VLOOKUP(C646,'Input - Center points'!$A$2:$F$996,6,0))))*6371,0)),"",ROUND(ACOS(COS(RADIANS(90-VLOOKUP(B646,'Input - Center points'!$A$2:$F$996,5,0)))*COS(RADIANS(90-VLOOKUP(C646,'Input - Center points'!$A$2:$F$996,5,0)))+SIN(RADIANS(90-VLOOKUP(B646,'Input - Center points'!$A$2:$F$996,5,0)))*SIN(RADIANS(90-VLOOKUP(C646,'Input - Center points'!$A$2:$F$996,5,0)))*COS(RADIANS(VLOOKUP(B646,'Input - Center points'!$A$2:$F$996,6,0)-VLOOKUP(C646,'Input - Center points'!$A$2:$F$996,6,0))))*6371,0))</f>
        <v>301</v>
      </c>
      <c r="E646" s="19" t="str">
        <f>if(isna(if(vlookup(A646,'Input - Config'!$A$3:$D$1006,4,0)="Yes","Subsea",if(D646&gt;'Input - Config'!$H$10,"HVDC","HVAC"))),"",if(vlookup(A646,'Input - Config'!$A$3:$D$1006,4,0)="Yes","Subsea",if(D646&gt;'Input - Config'!$H$10,"HVDC","HVAC")))</f>
        <v>HVAC</v>
      </c>
      <c r="F646" s="19">
        <f>iferror((hlookup(E646,'Input - Config'!$H$2:$J$7,2,0)*D646)+(hlookup(E646,'Input - Config'!$H$2:$J$7,3,0)*2),"")</f>
        <v>329999</v>
      </c>
      <c r="G646" s="19">
        <f>if(isna(hlookup(E646,'Input - Config'!$H$2:$J$7,6,0)*'Input - Config'!$H$9%*F646+F646),"",hlookup(E646,'Input - Config'!$H$2:$J$7,6,0)*'Input - Config'!$H$9%*F646+F646)</f>
        <v>791997.6</v>
      </c>
      <c r="H646" s="19">
        <f>if(isna(ROUND((hlookup(E646,'Input - Config'!$H$2:$J$7,4,0)/10000*D646)+(hlookup(E646,'Input - Config'!$H$2:$J$7,5,0)/100),3)),"",ROUND((hlookup(E646,'Input - Config'!$H$2:$J$7,4,0)/10000*D646)+(hlookup(E646,'Input - Config'!$H$2:$J$7,5,0)/100),3))</f>
        <v>0.02</v>
      </c>
    </row>
    <row r="647">
      <c r="A647" s="53" t="str">
        <f>'Input - Config'!A648</f>
        <v>TRNUSACIUSASR</v>
      </c>
      <c r="B647" s="19" t="str">
        <f>if(isna(vlookup(A647,'Input - Config'!$A$3:$C$1006,2,0)),"",vlookup(A647,'Input - Config'!$A$3:$C$1006,2,0))</f>
        <v>USACI</v>
      </c>
      <c r="C647" s="19" t="str">
        <f>if(isna(vlookup(A647,'Input - Config'!$A$3:$C$1006,3,0)),"",vlookup(A647,'Input - Config'!$A$3:$C$1006,3,0))</f>
        <v>USASR</v>
      </c>
      <c r="D647" s="42">
        <f>if(isna(ROUND(ACOS(COS(RADIANS(90-VLOOKUP(B647,'Input - Center points'!$A$2:$F$996,5,0)))*COS(RADIANS(90-VLOOKUP(C647,'Input - Center points'!$A$2:$F$996,5,0)))+SIN(RADIANS(90-VLOOKUP(B647,'Input - Center points'!$A$2:$F$996,5,0)))*SIN(RADIANS(90-VLOOKUP(C647,'Input - Center points'!$A$2:$F$996,5,0)))*COS(RADIANS(VLOOKUP(B647,'Input - Center points'!$A$2:$F$996,6,0)-VLOOKUP(C647,'Input - Center points'!$A$2:$F$996,6,0))))*6371,0)),"",ROUND(ACOS(COS(RADIANS(90-VLOOKUP(B647,'Input - Center points'!$A$2:$F$996,5,0)))*COS(RADIANS(90-VLOOKUP(C647,'Input - Center points'!$A$2:$F$996,5,0)))+SIN(RADIANS(90-VLOOKUP(B647,'Input - Center points'!$A$2:$F$996,5,0)))*SIN(RADIANS(90-VLOOKUP(C647,'Input - Center points'!$A$2:$F$996,5,0)))*COS(RADIANS(VLOOKUP(B647,'Input - Center points'!$A$2:$F$996,6,0)-VLOOKUP(C647,'Input - Center points'!$A$2:$F$996,6,0))))*6371,0))</f>
        <v>1044</v>
      </c>
      <c r="E647" s="19" t="str">
        <f>if(isna(if(vlookup(A647,'Input - Config'!$A$3:$D$1006,4,0)="Yes","Subsea",if(D647&gt;'Input - Config'!$H$10,"HVDC","HVAC"))),"",if(vlookup(A647,'Input - Config'!$A$3:$D$1006,4,0)="Yes","Subsea",if(D647&gt;'Input - Config'!$H$10,"HVDC","HVAC")))</f>
        <v>HVDC</v>
      </c>
      <c r="F647" s="19">
        <f>iferror((hlookup(E647,'Input - Config'!$H$2:$J$7,2,0)*D647)+(hlookup(E647,'Input - Config'!$H$2:$J$7,3,0)*2),"")</f>
        <v>545772.2</v>
      </c>
      <c r="G647" s="19">
        <f>if(isna(hlookup(E647,'Input - Config'!$H$2:$J$7,6,0)*'Input - Config'!$H$9%*F647+F647),"",hlookup(E647,'Input - Config'!$H$2:$J$7,6,0)*'Input - Config'!$H$9%*F647+F647)</f>
        <v>1309853.28</v>
      </c>
      <c r="H647" s="19">
        <f>if(isna(ROUND((hlookup(E647,'Input - Config'!$H$2:$J$7,4,0)/10000*D647)+(hlookup(E647,'Input - Config'!$H$2:$J$7,5,0)/100),3)),"",ROUND((hlookup(E647,'Input - Config'!$H$2:$J$7,4,0)/10000*D647)+(hlookup(E647,'Input - Config'!$H$2:$J$7,5,0)/100),3))</f>
        <v>0.05</v>
      </c>
    </row>
    <row r="648">
      <c r="A648" s="53" t="str">
        <f>'Input - Config'!A649</f>
        <v>TRNUSACIUSATI</v>
      </c>
      <c r="B648" s="19" t="str">
        <f>if(isna(vlookup(A648,'Input - Config'!$A$3:$C$1006,2,0)),"",vlookup(A648,'Input - Config'!$A$3:$C$1006,2,0))</f>
        <v>USACI</v>
      </c>
      <c r="C648" s="19" t="str">
        <f>if(isna(vlookup(A648,'Input - Config'!$A$3:$C$1006,3,0)),"",vlookup(A648,'Input - Config'!$A$3:$C$1006,3,0))</f>
        <v>USATI</v>
      </c>
      <c r="D648" s="42">
        <f>if(isna(ROUND(ACOS(COS(RADIANS(90-VLOOKUP(B648,'Input - Center points'!$A$2:$F$996,5,0)))*COS(RADIANS(90-VLOOKUP(C648,'Input - Center points'!$A$2:$F$996,5,0)))+SIN(RADIANS(90-VLOOKUP(B648,'Input - Center points'!$A$2:$F$996,5,0)))*SIN(RADIANS(90-VLOOKUP(C648,'Input - Center points'!$A$2:$F$996,5,0)))*COS(RADIANS(VLOOKUP(B648,'Input - Center points'!$A$2:$F$996,6,0)-VLOOKUP(C648,'Input - Center points'!$A$2:$F$996,6,0))))*6371,0)),"",ROUND(ACOS(COS(RADIANS(90-VLOOKUP(B648,'Input - Center points'!$A$2:$F$996,5,0)))*COS(RADIANS(90-VLOOKUP(C648,'Input - Center points'!$A$2:$F$996,5,0)))+SIN(RADIANS(90-VLOOKUP(B648,'Input - Center points'!$A$2:$F$996,5,0)))*SIN(RADIANS(90-VLOOKUP(C648,'Input - Center points'!$A$2:$F$996,5,0)))*COS(RADIANS(VLOOKUP(B648,'Input - Center points'!$A$2:$F$996,6,0)-VLOOKUP(C648,'Input - Center points'!$A$2:$F$996,6,0))))*6371,0))</f>
        <v>128</v>
      </c>
      <c r="E648" s="19" t="str">
        <f>if(isna(if(vlookup(A648,'Input - Config'!$A$3:$D$1006,4,0)="Yes","Subsea",if(D648&gt;'Input - Config'!$H$10,"HVDC","HVAC"))),"",if(vlookup(A648,'Input - Config'!$A$3:$D$1006,4,0)="Yes","Subsea",if(D648&gt;'Input - Config'!$H$10,"HVDC","HVAC")))</f>
        <v>HVAC</v>
      </c>
      <c r="F648" s="19">
        <f>iferror((hlookup(E648,'Input - Config'!$H$2:$J$7,2,0)*D648)+(hlookup(E648,'Input - Config'!$H$2:$J$7,3,0)*2),"")</f>
        <v>195162.8</v>
      </c>
      <c r="G648" s="19">
        <f>if(isna(hlookup(E648,'Input - Config'!$H$2:$J$7,6,0)*'Input - Config'!$H$9%*F648+F648),"",hlookup(E648,'Input - Config'!$H$2:$J$7,6,0)*'Input - Config'!$H$9%*F648+F648)</f>
        <v>468390.72</v>
      </c>
      <c r="H648" s="19">
        <f>if(isna(ROUND((hlookup(E648,'Input - Config'!$H$2:$J$7,4,0)/10000*D648)+(hlookup(E648,'Input - Config'!$H$2:$J$7,5,0)/100),3)),"",ROUND((hlookup(E648,'Input - Config'!$H$2:$J$7,4,0)/10000*D648)+(hlookup(E648,'Input - Config'!$H$2:$J$7,5,0)/100),3))</f>
        <v>0.009</v>
      </c>
    </row>
    <row r="649">
      <c r="A649" s="53" t="str">
        <f>'Input - Config'!A650</f>
        <v>TRNUSACIUSAWC</v>
      </c>
      <c r="B649" s="19" t="str">
        <f>if(isna(vlookup(A649,'Input - Config'!$A$3:$C$1006,2,0)),"",vlookup(A649,'Input - Config'!$A$3:$C$1006,2,0))</f>
        <v>USACI</v>
      </c>
      <c r="C649" s="19" t="str">
        <f>if(isna(vlookup(A649,'Input - Config'!$A$3:$C$1006,3,0)),"",vlookup(A649,'Input - Config'!$A$3:$C$1006,3,0))</f>
        <v>USAWC</v>
      </c>
      <c r="D649" s="42">
        <f>if(isna(ROUND(ACOS(COS(RADIANS(90-VLOOKUP(B649,'Input - Center points'!$A$2:$F$996,5,0)))*COS(RADIANS(90-VLOOKUP(C649,'Input - Center points'!$A$2:$F$996,5,0)))+SIN(RADIANS(90-VLOOKUP(B649,'Input - Center points'!$A$2:$F$996,5,0)))*SIN(RADIANS(90-VLOOKUP(C649,'Input - Center points'!$A$2:$F$996,5,0)))*COS(RADIANS(VLOOKUP(B649,'Input - Center points'!$A$2:$F$996,6,0)-VLOOKUP(C649,'Input - Center points'!$A$2:$F$996,6,0))))*6371,0)),"",ROUND(ACOS(COS(RADIANS(90-VLOOKUP(B649,'Input - Center points'!$A$2:$F$996,5,0)))*COS(RADIANS(90-VLOOKUP(C649,'Input - Center points'!$A$2:$F$996,5,0)))+SIN(RADIANS(90-VLOOKUP(B649,'Input - Center points'!$A$2:$F$996,5,0)))*SIN(RADIANS(90-VLOOKUP(C649,'Input - Center points'!$A$2:$F$996,5,0)))*COS(RADIANS(VLOOKUP(B649,'Input - Center points'!$A$2:$F$996,6,0)-VLOOKUP(C649,'Input - Center points'!$A$2:$F$996,6,0))))*6371,0))</f>
        <v>1304</v>
      </c>
      <c r="E649" s="19" t="str">
        <f>if(isna(if(vlookup(A649,'Input - Config'!$A$3:$D$1006,4,0)="Yes","Subsea",if(D649&gt;'Input - Config'!$H$10,"HVDC","HVAC"))),"",if(vlookup(A649,'Input - Config'!$A$3:$D$1006,4,0)="Yes","Subsea",if(D649&gt;'Input - Config'!$H$10,"HVDC","HVAC")))</f>
        <v>HVDC</v>
      </c>
      <c r="F649" s="19">
        <f>iferror((hlookup(E649,'Input - Config'!$H$2:$J$7,2,0)*D649)+(hlookup(E649,'Input - Config'!$H$2:$J$7,3,0)*2),"")</f>
        <v>607600.2</v>
      </c>
      <c r="G649" s="19">
        <f>if(isna(hlookup(E649,'Input - Config'!$H$2:$J$7,6,0)*'Input - Config'!$H$9%*F649+F649),"",hlookup(E649,'Input - Config'!$H$2:$J$7,6,0)*'Input - Config'!$H$9%*F649+F649)</f>
        <v>1458240.48</v>
      </c>
      <c r="H649" s="19">
        <f>if(isna(ROUND((hlookup(E649,'Input - Config'!$H$2:$J$7,4,0)/10000*D649)+(hlookup(E649,'Input - Config'!$H$2:$J$7,5,0)/100),3)),"",ROUND((hlookup(E649,'Input - Config'!$H$2:$J$7,4,0)/10000*D649)+(hlookup(E649,'Input - Config'!$H$2:$J$7,5,0)/100),3))</f>
        <v>0.059</v>
      </c>
    </row>
    <row r="650">
      <c r="A650" s="53" t="str">
        <f>'Input - Config'!A651</f>
        <v>TRNUSACWUSADU</v>
      </c>
      <c r="B650" s="19" t="str">
        <f>if(isna(vlookup(A650,'Input - Config'!$A$3:$C$1006,2,0)),"",vlookup(A650,'Input - Config'!$A$3:$C$1006,2,0))</f>
        <v>USACW</v>
      </c>
      <c r="C650" s="19" t="str">
        <f>if(isna(vlookup(A650,'Input - Config'!$A$3:$C$1006,3,0)),"",vlookup(A650,'Input - Config'!$A$3:$C$1006,3,0))</f>
        <v>USADU</v>
      </c>
      <c r="D650" s="42">
        <f>if(isna(ROUND(ACOS(COS(RADIANS(90-VLOOKUP(B650,'Input - Center points'!$A$2:$F$996,5,0)))*COS(RADIANS(90-VLOOKUP(C650,'Input - Center points'!$A$2:$F$996,5,0)))+SIN(RADIANS(90-VLOOKUP(B650,'Input - Center points'!$A$2:$F$996,5,0)))*SIN(RADIANS(90-VLOOKUP(C650,'Input - Center points'!$A$2:$F$996,5,0)))*COS(RADIANS(VLOOKUP(B650,'Input - Center points'!$A$2:$F$996,6,0)-VLOOKUP(C650,'Input - Center points'!$A$2:$F$996,6,0))))*6371,0)),"",ROUND(ACOS(COS(RADIANS(90-VLOOKUP(B650,'Input - Center points'!$A$2:$F$996,5,0)))*COS(RADIANS(90-VLOOKUP(C650,'Input - Center points'!$A$2:$F$996,5,0)))+SIN(RADIANS(90-VLOOKUP(B650,'Input - Center points'!$A$2:$F$996,5,0)))*SIN(RADIANS(90-VLOOKUP(C650,'Input - Center points'!$A$2:$F$996,5,0)))*COS(RADIANS(VLOOKUP(B650,'Input - Center points'!$A$2:$F$996,6,0)-VLOOKUP(C650,'Input - Center points'!$A$2:$F$996,6,0))))*6371,0))</f>
        <v>161</v>
      </c>
      <c r="E650" s="19" t="str">
        <f>if(isna(if(vlookup(A650,'Input - Config'!$A$3:$D$1006,4,0)="Yes","Subsea",if(D650&gt;'Input - Config'!$H$10,"HVDC","HVAC"))),"",if(vlookup(A650,'Input - Config'!$A$3:$D$1006,4,0)="Yes","Subsea",if(D650&gt;'Input - Config'!$H$10,"HVDC","HVAC")))</f>
        <v>HVAC</v>
      </c>
      <c r="F650" s="19">
        <f>iferror((hlookup(E650,'Input - Config'!$H$2:$J$7,2,0)*D650)+(hlookup(E650,'Input - Config'!$H$2:$J$7,3,0)*2),"")</f>
        <v>220883</v>
      </c>
      <c r="G650" s="19">
        <f>if(isna(hlookup(E650,'Input - Config'!$H$2:$J$7,6,0)*'Input - Config'!$H$9%*F650+F650),"",hlookup(E650,'Input - Config'!$H$2:$J$7,6,0)*'Input - Config'!$H$9%*F650+F650)</f>
        <v>530119.2</v>
      </c>
      <c r="H650" s="19">
        <f>if(isna(ROUND((hlookup(E650,'Input - Config'!$H$2:$J$7,4,0)/10000*D650)+(hlookup(E650,'Input - Config'!$H$2:$J$7,5,0)/100),3)),"",ROUND((hlookup(E650,'Input - Config'!$H$2:$J$7,4,0)/10000*D650)+(hlookup(E650,'Input - Config'!$H$2:$J$7,5,0)/100),3))</f>
        <v>0.011</v>
      </c>
    </row>
    <row r="651">
      <c r="A651" s="53" t="str">
        <f>'Input - Config'!A652</f>
        <v>TRNUSACWUSAPJ</v>
      </c>
      <c r="B651" s="19" t="str">
        <f>if(isna(vlookup(A651,'Input - Config'!$A$3:$C$1006,2,0)),"",vlookup(A651,'Input - Config'!$A$3:$C$1006,2,0))</f>
        <v>USACW</v>
      </c>
      <c r="C651" s="19" t="str">
        <f>if(isna(vlookup(A651,'Input - Config'!$A$3:$C$1006,3,0)),"",vlookup(A651,'Input - Config'!$A$3:$C$1006,3,0))</f>
        <v>USAPJ</v>
      </c>
      <c r="D651" s="42">
        <f>if(isna(ROUND(ACOS(COS(RADIANS(90-VLOOKUP(B651,'Input - Center points'!$A$2:$F$996,5,0)))*COS(RADIANS(90-VLOOKUP(C651,'Input - Center points'!$A$2:$F$996,5,0)))+SIN(RADIANS(90-VLOOKUP(B651,'Input - Center points'!$A$2:$F$996,5,0)))*SIN(RADIANS(90-VLOOKUP(C651,'Input - Center points'!$A$2:$F$996,5,0)))*COS(RADIANS(VLOOKUP(B651,'Input - Center points'!$A$2:$F$996,6,0)-VLOOKUP(C651,'Input - Center points'!$A$2:$F$996,6,0))))*6371,0)),"",ROUND(ACOS(COS(RADIANS(90-VLOOKUP(B651,'Input - Center points'!$A$2:$F$996,5,0)))*COS(RADIANS(90-VLOOKUP(C651,'Input - Center points'!$A$2:$F$996,5,0)))+SIN(RADIANS(90-VLOOKUP(B651,'Input - Center points'!$A$2:$F$996,5,0)))*SIN(RADIANS(90-VLOOKUP(C651,'Input - Center points'!$A$2:$F$996,5,0)))*COS(RADIANS(VLOOKUP(B651,'Input - Center points'!$A$2:$F$996,6,0)-VLOOKUP(C651,'Input - Center points'!$A$2:$F$996,6,0))))*6371,0))</f>
        <v>827</v>
      </c>
      <c r="E651" s="19" t="str">
        <f>if(isna(if(vlookup(A651,'Input - Config'!$A$3:$D$1006,4,0)="Yes","Subsea",if(D651&gt;'Input - Config'!$H$10,"HVDC","HVAC"))),"",if(vlookup(A651,'Input - Config'!$A$3:$D$1006,4,0)="Yes","Subsea",if(D651&gt;'Input - Config'!$H$10,"HVDC","HVAC")))</f>
        <v>HVDC</v>
      </c>
      <c r="F651" s="19">
        <f>iferror((hlookup(E651,'Input - Config'!$H$2:$J$7,2,0)*D651)+(hlookup(E651,'Input - Config'!$H$2:$J$7,3,0)*2),"")</f>
        <v>494169.6</v>
      </c>
      <c r="G651" s="19">
        <f>if(isna(hlookup(E651,'Input - Config'!$H$2:$J$7,6,0)*'Input - Config'!$H$9%*F651+F651),"",hlookup(E651,'Input - Config'!$H$2:$J$7,6,0)*'Input - Config'!$H$9%*F651+F651)</f>
        <v>1186007.04</v>
      </c>
      <c r="H651" s="19">
        <f>if(isna(ROUND((hlookup(E651,'Input - Config'!$H$2:$J$7,4,0)/10000*D651)+(hlookup(E651,'Input - Config'!$H$2:$J$7,5,0)/100),3)),"",ROUND((hlookup(E651,'Input - Config'!$H$2:$J$7,4,0)/10000*D651)+(hlookup(E651,'Input - Config'!$H$2:$J$7,5,0)/100),3))</f>
        <v>0.042</v>
      </c>
    </row>
    <row r="652">
      <c r="A652" s="53" t="str">
        <f>'Input - Config'!A653</f>
        <v>TRNUSACWUSATV</v>
      </c>
      <c r="B652" s="19" t="str">
        <f>if(isna(vlookup(A652,'Input - Config'!$A$3:$C$1006,2,0)),"",vlookup(A652,'Input - Config'!$A$3:$C$1006,2,0))</f>
        <v>USACW</v>
      </c>
      <c r="C652" s="19" t="str">
        <f>if(isna(vlookup(A652,'Input - Config'!$A$3:$C$1006,3,0)),"",vlookup(A652,'Input - Config'!$A$3:$C$1006,3,0))</f>
        <v>USATV</v>
      </c>
      <c r="D652" s="42">
        <f>if(isna(ROUND(ACOS(COS(RADIANS(90-VLOOKUP(B652,'Input - Center points'!$A$2:$F$996,5,0)))*COS(RADIANS(90-VLOOKUP(C652,'Input - Center points'!$A$2:$F$996,5,0)))+SIN(RADIANS(90-VLOOKUP(B652,'Input - Center points'!$A$2:$F$996,5,0)))*SIN(RADIANS(90-VLOOKUP(C652,'Input - Center points'!$A$2:$F$996,5,0)))*COS(RADIANS(VLOOKUP(B652,'Input - Center points'!$A$2:$F$996,6,0)-VLOOKUP(C652,'Input - Center points'!$A$2:$F$996,6,0))))*6371,0)),"",ROUND(ACOS(COS(RADIANS(90-VLOOKUP(B652,'Input - Center points'!$A$2:$F$996,5,0)))*COS(RADIANS(90-VLOOKUP(C652,'Input - Center points'!$A$2:$F$996,5,0)))+SIN(RADIANS(90-VLOOKUP(B652,'Input - Center points'!$A$2:$F$996,5,0)))*SIN(RADIANS(90-VLOOKUP(C652,'Input - Center points'!$A$2:$F$996,5,0)))*COS(RADIANS(VLOOKUP(B652,'Input - Center points'!$A$2:$F$996,6,0)-VLOOKUP(C652,'Input - Center points'!$A$2:$F$996,6,0))))*6371,0))</f>
        <v>387</v>
      </c>
      <c r="E652" s="19" t="str">
        <f>if(isna(if(vlookup(A652,'Input - Config'!$A$3:$D$1006,4,0)="Yes","Subsea",if(D652&gt;'Input - Config'!$H$10,"HVDC","HVAC"))),"",if(vlookup(A652,'Input - Config'!$A$3:$D$1006,4,0)="Yes","Subsea",if(D652&gt;'Input - Config'!$H$10,"HVDC","HVAC")))</f>
        <v>HVDC</v>
      </c>
      <c r="F652" s="19">
        <f>iferror((hlookup(E652,'Input - Config'!$H$2:$J$7,2,0)*D652)+(hlookup(E652,'Input - Config'!$H$2:$J$7,3,0)*2),"")</f>
        <v>389537.6</v>
      </c>
      <c r="G652" s="19">
        <f>if(isna(hlookup(E652,'Input - Config'!$H$2:$J$7,6,0)*'Input - Config'!$H$9%*F652+F652),"",hlookup(E652,'Input - Config'!$H$2:$J$7,6,0)*'Input - Config'!$H$9%*F652+F652)</f>
        <v>934890.24</v>
      </c>
      <c r="H652" s="19">
        <f>if(isna(ROUND((hlookup(E652,'Input - Config'!$H$2:$J$7,4,0)/10000*D652)+(hlookup(E652,'Input - Config'!$H$2:$J$7,5,0)/100),3)),"",ROUND((hlookup(E652,'Input - Config'!$H$2:$J$7,4,0)/10000*D652)+(hlookup(E652,'Input - Config'!$H$2:$J$7,5,0)/100),3))</f>
        <v>0.027</v>
      </c>
    </row>
    <row r="653">
      <c r="A653" s="53" t="str">
        <f>'Input - Config'!A654</f>
        <v>TRNUSADEUSASR</v>
      </c>
      <c r="B653" s="19" t="str">
        <f>if(isna(vlookup(A653,'Input - Config'!$A$3:$C$1006,2,0)),"",vlookup(A653,'Input - Config'!$A$3:$C$1006,2,0))</f>
        <v>USADE</v>
      </c>
      <c r="C653" s="19" t="str">
        <f>if(isna(vlookup(A653,'Input - Config'!$A$3:$C$1006,3,0)),"",vlookup(A653,'Input - Config'!$A$3:$C$1006,3,0))</f>
        <v>USASR</v>
      </c>
      <c r="D653" s="42">
        <f>if(isna(ROUND(ACOS(COS(RADIANS(90-VLOOKUP(B653,'Input - Center points'!$A$2:$F$996,5,0)))*COS(RADIANS(90-VLOOKUP(C653,'Input - Center points'!$A$2:$F$996,5,0)))+SIN(RADIANS(90-VLOOKUP(B653,'Input - Center points'!$A$2:$F$996,5,0)))*SIN(RADIANS(90-VLOOKUP(C653,'Input - Center points'!$A$2:$F$996,5,0)))*COS(RADIANS(VLOOKUP(B653,'Input - Center points'!$A$2:$F$996,6,0)-VLOOKUP(C653,'Input - Center points'!$A$2:$F$996,6,0))))*6371,0)),"",ROUND(ACOS(COS(RADIANS(90-VLOOKUP(B653,'Input - Center points'!$A$2:$F$996,5,0)))*COS(RADIANS(90-VLOOKUP(C653,'Input - Center points'!$A$2:$F$996,5,0)))+SIN(RADIANS(90-VLOOKUP(B653,'Input - Center points'!$A$2:$F$996,5,0)))*SIN(RADIANS(90-VLOOKUP(C653,'Input - Center points'!$A$2:$F$996,5,0)))*COS(RADIANS(VLOOKUP(B653,'Input - Center points'!$A$2:$F$996,6,0)-VLOOKUP(C653,'Input - Center points'!$A$2:$F$996,6,0))))*6371,0))</f>
        <v>79</v>
      </c>
      <c r="E653" s="19" t="str">
        <f>if(isna(if(vlookup(A653,'Input - Config'!$A$3:$D$1006,4,0)="Yes","Subsea",if(D653&gt;'Input - Config'!$H$10,"HVDC","HVAC"))),"",if(vlookup(A653,'Input - Config'!$A$3:$D$1006,4,0)="Yes","Subsea",if(D653&gt;'Input - Config'!$H$10,"HVDC","HVAC")))</f>
        <v>HVAC</v>
      </c>
      <c r="F653" s="19">
        <f>iferror((hlookup(E653,'Input - Config'!$H$2:$J$7,2,0)*D653)+(hlookup(E653,'Input - Config'!$H$2:$J$7,3,0)*2),"")</f>
        <v>156972.2</v>
      </c>
      <c r="G653" s="19">
        <f>if(isna(hlookup(E653,'Input - Config'!$H$2:$J$7,6,0)*'Input - Config'!$H$9%*F653+F653),"",hlookup(E653,'Input - Config'!$H$2:$J$7,6,0)*'Input - Config'!$H$9%*F653+F653)</f>
        <v>376733.28</v>
      </c>
      <c r="H653" s="19">
        <f>if(isna(ROUND((hlookup(E653,'Input - Config'!$H$2:$J$7,4,0)/10000*D653)+(hlookup(E653,'Input - Config'!$H$2:$J$7,5,0)/100),3)),"",ROUND((hlookup(E653,'Input - Config'!$H$2:$J$7,4,0)/10000*D653)+(hlookup(E653,'Input - Config'!$H$2:$J$7,5,0)/100),3))</f>
        <v>0.005</v>
      </c>
    </row>
    <row r="654">
      <c r="A654" s="53" t="str">
        <f>'Input - Config'!A655</f>
        <v>TRNUSADOUSAGC</v>
      </c>
      <c r="B654" s="19" t="str">
        <f>if(isna(vlookup(A654,'Input - Config'!$A$3:$C$1006,2,0)),"",vlookup(A654,'Input - Config'!$A$3:$C$1006,2,0))</f>
        <v>USADO</v>
      </c>
      <c r="C654" s="19" t="str">
        <f>if(isna(vlookup(A654,'Input - Config'!$A$3:$C$1006,3,0)),"",vlookup(A654,'Input - Config'!$A$3:$C$1006,3,0))</f>
        <v>USAGC</v>
      </c>
      <c r="D654" s="42">
        <f>if(isna(ROUND(ACOS(COS(RADIANS(90-VLOOKUP(B654,'Input - Center points'!$A$2:$F$996,5,0)))*COS(RADIANS(90-VLOOKUP(C654,'Input - Center points'!$A$2:$F$996,5,0)))+SIN(RADIANS(90-VLOOKUP(B654,'Input - Center points'!$A$2:$F$996,5,0)))*SIN(RADIANS(90-VLOOKUP(C654,'Input - Center points'!$A$2:$F$996,5,0)))*COS(RADIANS(VLOOKUP(B654,'Input - Center points'!$A$2:$F$996,6,0)-VLOOKUP(C654,'Input - Center points'!$A$2:$F$996,6,0))))*6371,0)),"",ROUND(ACOS(COS(RADIANS(90-VLOOKUP(B654,'Input - Center points'!$A$2:$F$996,5,0)))*COS(RADIANS(90-VLOOKUP(C654,'Input - Center points'!$A$2:$F$996,5,0)))+SIN(RADIANS(90-VLOOKUP(B654,'Input - Center points'!$A$2:$F$996,5,0)))*SIN(RADIANS(90-VLOOKUP(C654,'Input - Center points'!$A$2:$F$996,5,0)))*COS(RADIANS(VLOOKUP(B654,'Input - Center points'!$A$2:$F$996,6,0)-VLOOKUP(C654,'Input - Center points'!$A$2:$F$996,6,0))))*6371,0))</f>
        <v>126</v>
      </c>
      <c r="E654" s="19" t="str">
        <f>if(isna(if(vlookup(A654,'Input - Config'!$A$3:$D$1006,4,0)="Yes","Subsea",if(D654&gt;'Input - Config'!$H$10,"HVDC","HVAC"))),"",if(vlookup(A654,'Input - Config'!$A$3:$D$1006,4,0)="Yes","Subsea",if(D654&gt;'Input - Config'!$H$10,"HVDC","HVAC")))</f>
        <v>HVAC</v>
      </c>
      <c r="F654" s="19">
        <f>iferror((hlookup(E654,'Input - Config'!$H$2:$J$7,2,0)*D654)+(hlookup(E654,'Input - Config'!$H$2:$J$7,3,0)*2),"")</f>
        <v>193604</v>
      </c>
      <c r="G654" s="19">
        <f>if(isna(hlookup(E654,'Input - Config'!$H$2:$J$7,6,0)*'Input - Config'!$H$9%*F654+F654),"",hlookup(E654,'Input - Config'!$H$2:$J$7,6,0)*'Input - Config'!$H$9%*F654+F654)</f>
        <v>464649.6</v>
      </c>
      <c r="H654" s="19">
        <f>if(isna(ROUND((hlookup(E654,'Input - Config'!$H$2:$J$7,4,0)/10000*D654)+(hlookup(E654,'Input - Config'!$H$2:$J$7,5,0)/100),3)),"",ROUND((hlookup(E654,'Input - Config'!$H$2:$J$7,4,0)/10000*D654)+(hlookup(E654,'Input - Config'!$H$2:$J$7,5,0)/100),3))</f>
        <v>0.009</v>
      </c>
    </row>
    <row r="655">
      <c r="A655" s="53" t="str">
        <f>'Input - Config'!A656</f>
        <v>TRNUSADOUSAPI</v>
      </c>
      <c r="B655" s="19" t="str">
        <f>if(isna(vlookup(A655,'Input - Config'!$A$3:$C$1006,2,0)),"",vlookup(A655,'Input - Config'!$A$3:$C$1006,2,0))</f>
        <v>USADO</v>
      </c>
      <c r="C655" s="19" t="str">
        <f>if(isna(vlookup(A655,'Input - Config'!$A$3:$C$1006,3,0)),"",vlookup(A655,'Input - Config'!$A$3:$C$1006,3,0))</f>
        <v>USAPI</v>
      </c>
      <c r="D655" s="42">
        <f>if(isna(ROUND(ACOS(COS(RADIANS(90-VLOOKUP(B655,'Input - Center points'!$A$2:$F$996,5,0)))*COS(RADIANS(90-VLOOKUP(C655,'Input - Center points'!$A$2:$F$996,5,0)))+SIN(RADIANS(90-VLOOKUP(B655,'Input - Center points'!$A$2:$F$996,5,0)))*SIN(RADIANS(90-VLOOKUP(C655,'Input - Center points'!$A$2:$F$996,5,0)))*COS(RADIANS(VLOOKUP(B655,'Input - Center points'!$A$2:$F$996,6,0)-VLOOKUP(C655,'Input - Center points'!$A$2:$F$996,6,0))))*6371,0)),"",ROUND(ACOS(COS(RADIANS(90-VLOOKUP(B655,'Input - Center points'!$A$2:$F$996,5,0)))*COS(RADIANS(90-VLOOKUP(C655,'Input - Center points'!$A$2:$F$996,5,0)))+SIN(RADIANS(90-VLOOKUP(B655,'Input - Center points'!$A$2:$F$996,5,0)))*SIN(RADIANS(90-VLOOKUP(C655,'Input - Center points'!$A$2:$F$996,5,0)))*COS(RADIANS(VLOOKUP(B655,'Input - Center points'!$A$2:$F$996,6,0)-VLOOKUP(C655,'Input - Center points'!$A$2:$F$996,6,0))))*6371,0))</f>
        <v>244</v>
      </c>
      <c r="E655" s="19" t="str">
        <f>if(isna(if(vlookup(A655,'Input - Config'!$A$3:$D$1006,4,0)="Yes","Subsea",if(D655&gt;'Input - Config'!$H$10,"HVDC","HVAC"))),"",if(vlookup(A655,'Input - Config'!$A$3:$D$1006,4,0)="Yes","Subsea",if(D655&gt;'Input - Config'!$H$10,"HVDC","HVAC")))</f>
        <v>HVAC</v>
      </c>
      <c r="F655" s="19">
        <f>iferror((hlookup(E655,'Input - Config'!$H$2:$J$7,2,0)*D655)+(hlookup(E655,'Input - Config'!$H$2:$J$7,3,0)*2),"")</f>
        <v>285573.2</v>
      </c>
      <c r="G655" s="19">
        <f>if(isna(hlookup(E655,'Input - Config'!$H$2:$J$7,6,0)*'Input - Config'!$H$9%*F655+F655),"",hlookup(E655,'Input - Config'!$H$2:$J$7,6,0)*'Input - Config'!$H$9%*F655+F655)</f>
        <v>685375.68</v>
      </c>
      <c r="H655" s="19">
        <f>if(isna(ROUND((hlookup(E655,'Input - Config'!$H$2:$J$7,4,0)/10000*D655)+(hlookup(E655,'Input - Config'!$H$2:$J$7,5,0)/100),3)),"",ROUND((hlookup(E655,'Input - Config'!$H$2:$J$7,4,0)/10000*D655)+(hlookup(E655,'Input - Config'!$H$2:$J$7,5,0)/100),3))</f>
        <v>0.016</v>
      </c>
    </row>
    <row r="656">
      <c r="A656" s="53" t="str">
        <f>'Input - Config'!A657</f>
        <v>TRNUSADUUSAPJ</v>
      </c>
      <c r="B656" s="19" t="str">
        <f>if(isna(vlookup(A656,'Input - Config'!$A$3:$C$1006,2,0)),"",vlookup(A656,'Input - Config'!$A$3:$C$1006,2,0))</f>
        <v>USADU</v>
      </c>
      <c r="C656" s="19" t="str">
        <f>if(isna(vlookup(A656,'Input - Config'!$A$3:$C$1006,3,0)),"",vlookup(A656,'Input - Config'!$A$3:$C$1006,3,0))</f>
        <v>USAPJ</v>
      </c>
      <c r="D656" s="42">
        <f>if(isna(ROUND(ACOS(COS(RADIANS(90-VLOOKUP(B656,'Input - Center points'!$A$2:$F$996,5,0)))*COS(RADIANS(90-VLOOKUP(C656,'Input - Center points'!$A$2:$F$996,5,0)))+SIN(RADIANS(90-VLOOKUP(B656,'Input - Center points'!$A$2:$F$996,5,0)))*SIN(RADIANS(90-VLOOKUP(C656,'Input - Center points'!$A$2:$F$996,5,0)))*COS(RADIANS(VLOOKUP(B656,'Input - Center points'!$A$2:$F$996,6,0)-VLOOKUP(C656,'Input - Center points'!$A$2:$F$996,6,0))))*6371,0)),"",ROUND(ACOS(COS(RADIANS(90-VLOOKUP(B656,'Input - Center points'!$A$2:$F$996,5,0)))*COS(RADIANS(90-VLOOKUP(C656,'Input - Center points'!$A$2:$F$996,5,0)))+SIN(RADIANS(90-VLOOKUP(B656,'Input - Center points'!$A$2:$F$996,5,0)))*SIN(RADIANS(90-VLOOKUP(C656,'Input - Center points'!$A$2:$F$996,5,0)))*COS(RADIANS(VLOOKUP(B656,'Input - Center points'!$A$2:$F$996,6,0)-VLOOKUP(C656,'Input - Center points'!$A$2:$F$996,6,0))))*6371,0))</f>
        <v>948</v>
      </c>
      <c r="E656" s="19" t="str">
        <f>if(isna(if(vlookup(A656,'Input - Config'!$A$3:$D$1006,4,0)="Yes","Subsea",if(D656&gt;'Input - Config'!$H$10,"HVDC","HVAC"))),"",if(vlookup(A656,'Input - Config'!$A$3:$D$1006,4,0)="Yes","Subsea",if(D656&gt;'Input - Config'!$H$10,"HVDC","HVAC")))</f>
        <v>HVDC</v>
      </c>
      <c r="F656" s="19">
        <f>iferror((hlookup(E656,'Input - Config'!$H$2:$J$7,2,0)*D656)+(hlookup(E656,'Input - Config'!$H$2:$J$7,3,0)*2),"")</f>
        <v>522943.4</v>
      </c>
      <c r="G656" s="19">
        <f>if(isna(hlookup(E656,'Input - Config'!$H$2:$J$7,6,0)*'Input - Config'!$H$9%*F656+F656),"",hlookup(E656,'Input - Config'!$H$2:$J$7,6,0)*'Input - Config'!$H$9%*F656+F656)</f>
        <v>1255064.16</v>
      </c>
      <c r="H656" s="19">
        <f>if(isna(ROUND((hlookup(E656,'Input - Config'!$H$2:$J$7,4,0)/10000*D656)+(hlookup(E656,'Input - Config'!$H$2:$J$7,5,0)/100),3)),"",ROUND((hlookup(E656,'Input - Config'!$H$2:$J$7,4,0)/10000*D656)+(hlookup(E656,'Input - Config'!$H$2:$J$7,5,0)/100),3))</f>
        <v>0.046</v>
      </c>
    </row>
    <row r="657">
      <c r="A657" s="53" t="str">
        <f>'Input - Config'!A658</f>
        <v>TRNUSADUUSASA</v>
      </c>
      <c r="B657" s="19" t="str">
        <f>if(isna(vlookup(A657,'Input - Config'!$A$3:$C$1006,2,0)),"",vlookup(A657,'Input - Config'!$A$3:$C$1006,2,0))</f>
        <v>USADU</v>
      </c>
      <c r="C657" s="19" t="str">
        <f>if(isna(vlookup(A657,'Input - Config'!$A$3:$C$1006,3,0)),"",vlookup(A657,'Input - Config'!$A$3:$C$1006,3,0))</f>
        <v>USASA</v>
      </c>
      <c r="D657" s="42">
        <f>if(isna(ROUND(ACOS(COS(RADIANS(90-VLOOKUP(B657,'Input - Center points'!$A$2:$F$996,5,0)))*COS(RADIANS(90-VLOOKUP(C657,'Input - Center points'!$A$2:$F$996,5,0)))+SIN(RADIANS(90-VLOOKUP(B657,'Input - Center points'!$A$2:$F$996,5,0)))*SIN(RADIANS(90-VLOOKUP(C657,'Input - Center points'!$A$2:$F$996,5,0)))*COS(RADIANS(VLOOKUP(B657,'Input - Center points'!$A$2:$F$996,6,0)-VLOOKUP(C657,'Input - Center points'!$A$2:$F$996,6,0))))*6371,0)),"",ROUND(ACOS(COS(RADIANS(90-VLOOKUP(B657,'Input - Center points'!$A$2:$F$996,5,0)))*COS(RADIANS(90-VLOOKUP(C657,'Input - Center points'!$A$2:$F$996,5,0)))+SIN(RADIANS(90-VLOOKUP(B657,'Input - Center points'!$A$2:$F$996,5,0)))*SIN(RADIANS(90-VLOOKUP(C657,'Input - Center points'!$A$2:$F$996,5,0)))*COS(RADIANS(VLOOKUP(B657,'Input - Center points'!$A$2:$F$996,6,0)-VLOOKUP(C657,'Input - Center points'!$A$2:$F$996,6,0))))*6371,0))</f>
        <v>592</v>
      </c>
      <c r="E657" s="19" t="str">
        <f>if(isna(if(vlookup(A657,'Input - Config'!$A$3:$D$1006,4,0)="Yes","Subsea",if(D657&gt;'Input - Config'!$H$10,"HVDC","HVAC"))),"",if(vlookup(A657,'Input - Config'!$A$3:$D$1006,4,0)="Yes","Subsea",if(D657&gt;'Input - Config'!$H$10,"HVDC","HVAC")))</f>
        <v>HVDC</v>
      </c>
      <c r="F657" s="19">
        <f>iferror((hlookup(E657,'Input - Config'!$H$2:$J$7,2,0)*D657)+(hlookup(E657,'Input - Config'!$H$2:$J$7,3,0)*2),"")</f>
        <v>438286.6</v>
      </c>
      <c r="G657" s="19">
        <f>if(isna(hlookup(E657,'Input - Config'!$H$2:$J$7,6,0)*'Input - Config'!$H$9%*F657+F657),"",hlookup(E657,'Input - Config'!$H$2:$J$7,6,0)*'Input - Config'!$H$9%*F657+F657)</f>
        <v>1051887.84</v>
      </c>
      <c r="H657" s="19">
        <f>if(isna(ROUND((hlookup(E657,'Input - Config'!$H$2:$J$7,4,0)/10000*D657)+(hlookup(E657,'Input - Config'!$H$2:$J$7,5,0)/100),3)),"",ROUND((hlookup(E657,'Input - Config'!$H$2:$J$7,4,0)/10000*D657)+(hlookup(E657,'Input - Config'!$H$2:$J$7,5,0)/100),3))</f>
        <v>0.034</v>
      </c>
    </row>
    <row r="658">
      <c r="A658" s="53" t="str">
        <f>'Input - Config'!A659</f>
        <v>TRNUSADUUSASC</v>
      </c>
      <c r="B658" s="19" t="str">
        <f>if(isna(vlookup(A658,'Input - Config'!$A$3:$C$1006,2,0)),"",vlookup(A658,'Input - Config'!$A$3:$C$1006,2,0))</f>
        <v>USADU</v>
      </c>
      <c r="C658" s="19" t="str">
        <f>if(isna(vlookup(A658,'Input - Config'!$A$3:$C$1006,3,0)),"",vlookup(A658,'Input - Config'!$A$3:$C$1006,3,0))</f>
        <v>USASC</v>
      </c>
      <c r="D658" s="42">
        <f>if(isna(ROUND(ACOS(COS(RADIANS(90-VLOOKUP(B658,'Input - Center points'!$A$2:$F$996,5,0)))*COS(RADIANS(90-VLOOKUP(C658,'Input - Center points'!$A$2:$F$996,5,0)))+SIN(RADIANS(90-VLOOKUP(B658,'Input - Center points'!$A$2:$F$996,5,0)))*SIN(RADIANS(90-VLOOKUP(C658,'Input - Center points'!$A$2:$F$996,5,0)))*COS(RADIANS(VLOOKUP(B658,'Input - Center points'!$A$2:$F$996,6,0)-VLOOKUP(C658,'Input - Center points'!$A$2:$F$996,6,0))))*6371,0)),"",ROUND(ACOS(COS(RADIANS(90-VLOOKUP(B658,'Input - Center points'!$A$2:$F$996,5,0)))*COS(RADIANS(90-VLOOKUP(C658,'Input - Center points'!$A$2:$F$996,5,0)))+SIN(RADIANS(90-VLOOKUP(B658,'Input - Center points'!$A$2:$F$996,5,0)))*SIN(RADIANS(90-VLOOKUP(C658,'Input - Center points'!$A$2:$F$996,5,0)))*COS(RADIANS(VLOOKUP(B658,'Input - Center points'!$A$2:$F$996,6,0)-VLOOKUP(C658,'Input - Center points'!$A$2:$F$996,6,0))))*6371,0))</f>
        <v>244</v>
      </c>
      <c r="E658" s="19" t="str">
        <f>if(isna(if(vlookup(A658,'Input - Config'!$A$3:$D$1006,4,0)="Yes","Subsea",if(D658&gt;'Input - Config'!$H$10,"HVDC","HVAC"))),"",if(vlookup(A658,'Input - Config'!$A$3:$D$1006,4,0)="Yes","Subsea",if(D658&gt;'Input - Config'!$H$10,"HVDC","HVAC")))</f>
        <v>HVAC</v>
      </c>
      <c r="F658" s="19">
        <f>iferror((hlookup(E658,'Input - Config'!$H$2:$J$7,2,0)*D658)+(hlookup(E658,'Input - Config'!$H$2:$J$7,3,0)*2),"")</f>
        <v>285573.2</v>
      </c>
      <c r="G658" s="19">
        <f>if(isna(hlookup(E658,'Input - Config'!$H$2:$J$7,6,0)*'Input - Config'!$H$9%*F658+F658),"",hlookup(E658,'Input - Config'!$H$2:$J$7,6,0)*'Input - Config'!$H$9%*F658+F658)</f>
        <v>685375.68</v>
      </c>
      <c r="H658" s="19">
        <f>if(isna(ROUND((hlookup(E658,'Input - Config'!$H$2:$J$7,4,0)/10000*D658)+(hlookup(E658,'Input - Config'!$H$2:$J$7,5,0)/100),3)),"",ROUND((hlookup(E658,'Input - Config'!$H$2:$J$7,4,0)/10000*D658)+(hlookup(E658,'Input - Config'!$H$2:$J$7,5,0)/100),3))</f>
        <v>0.016</v>
      </c>
    </row>
    <row r="659">
      <c r="A659" s="53" t="str">
        <f>'Input - Config'!A660</f>
        <v>TRNUSADUUSASG</v>
      </c>
      <c r="B659" s="19" t="str">
        <f>if(isna(vlookup(A659,'Input - Config'!$A$3:$C$1006,2,0)),"",vlookup(A659,'Input - Config'!$A$3:$C$1006,2,0))</f>
        <v>USADU</v>
      </c>
      <c r="C659" s="19" t="str">
        <f>if(isna(vlookup(A659,'Input - Config'!$A$3:$C$1006,3,0)),"",vlookup(A659,'Input - Config'!$A$3:$C$1006,3,0))</f>
        <v>USASG</v>
      </c>
      <c r="D659" s="42">
        <f>if(isna(ROUND(ACOS(COS(RADIANS(90-VLOOKUP(B659,'Input - Center points'!$A$2:$F$996,5,0)))*COS(RADIANS(90-VLOOKUP(C659,'Input - Center points'!$A$2:$F$996,5,0)))+SIN(RADIANS(90-VLOOKUP(B659,'Input - Center points'!$A$2:$F$996,5,0)))*SIN(RADIANS(90-VLOOKUP(C659,'Input - Center points'!$A$2:$F$996,5,0)))*COS(RADIANS(VLOOKUP(B659,'Input - Center points'!$A$2:$F$996,6,0)-VLOOKUP(C659,'Input - Center points'!$A$2:$F$996,6,0))))*6371,0)),"",ROUND(ACOS(COS(RADIANS(90-VLOOKUP(B659,'Input - Center points'!$A$2:$F$996,5,0)))*COS(RADIANS(90-VLOOKUP(C659,'Input - Center points'!$A$2:$F$996,5,0)))+SIN(RADIANS(90-VLOOKUP(B659,'Input - Center points'!$A$2:$F$996,5,0)))*SIN(RADIANS(90-VLOOKUP(C659,'Input - Center points'!$A$2:$F$996,5,0)))*COS(RADIANS(VLOOKUP(B659,'Input - Center points'!$A$2:$F$996,6,0)-VLOOKUP(C659,'Input - Center points'!$A$2:$F$996,6,0))))*6371,0))</f>
        <v>278</v>
      </c>
      <c r="E659" s="19" t="str">
        <f>if(isna(if(vlookup(A659,'Input - Config'!$A$3:$D$1006,4,0)="Yes","Subsea",if(D659&gt;'Input - Config'!$H$10,"HVDC","HVAC"))),"",if(vlookup(A659,'Input - Config'!$A$3:$D$1006,4,0)="Yes","Subsea",if(D659&gt;'Input - Config'!$H$10,"HVDC","HVAC")))</f>
        <v>HVAC</v>
      </c>
      <c r="F659" s="19">
        <f>iferror((hlookup(E659,'Input - Config'!$H$2:$J$7,2,0)*D659)+(hlookup(E659,'Input - Config'!$H$2:$J$7,3,0)*2),"")</f>
        <v>312072.8</v>
      </c>
      <c r="G659" s="19">
        <f>if(isna(hlookup(E659,'Input - Config'!$H$2:$J$7,6,0)*'Input - Config'!$H$9%*F659+F659),"",hlookup(E659,'Input - Config'!$H$2:$J$7,6,0)*'Input - Config'!$H$9%*F659+F659)</f>
        <v>748974.72</v>
      </c>
      <c r="H659" s="19">
        <f>if(isna(ROUND((hlookup(E659,'Input - Config'!$H$2:$J$7,4,0)/10000*D659)+(hlookup(E659,'Input - Config'!$H$2:$J$7,5,0)/100),3)),"",ROUND((hlookup(E659,'Input - Config'!$H$2:$J$7,4,0)/10000*D659)+(hlookup(E659,'Input - Config'!$H$2:$J$7,5,0)/100),3))</f>
        <v>0.019</v>
      </c>
    </row>
    <row r="660">
      <c r="A660" s="53" t="str">
        <f>'Input - Config'!A661</f>
        <v>TRNUSADUUSASO</v>
      </c>
      <c r="B660" s="19" t="str">
        <f>if(isna(vlookup(A660,'Input - Config'!$A$3:$C$1006,2,0)),"",vlookup(A660,'Input - Config'!$A$3:$C$1006,2,0))</f>
        <v>USADU</v>
      </c>
      <c r="C660" s="19" t="str">
        <f>if(isna(vlookup(A660,'Input - Config'!$A$3:$C$1006,3,0)),"",vlookup(A660,'Input - Config'!$A$3:$C$1006,3,0))</f>
        <v>USASO</v>
      </c>
      <c r="D660" s="42">
        <f>if(isna(ROUND(ACOS(COS(RADIANS(90-VLOOKUP(B660,'Input - Center points'!$A$2:$F$996,5,0)))*COS(RADIANS(90-VLOOKUP(C660,'Input - Center points'!$A$2:$F$996,5,0)))+SIN(RADIANS(90-VLOOKUP(B660,'Input - Center points'!$A$2:$F$996,5,0)))*SIN(RADIANS(90-VLOOKUP(C660,'Input - Center points'!$A$2:$F$996,5,0)))*COS(RADIANS(VLOOKUP(B660,'Input - Center points'!$A$2:$F$996,6,0)-VLOOKUP(C660,'Input - Center points'!$A$2:$F$996,6,0))))*6371,0)),"",ROUND(ACOS(COS(RADIANS(90-VLOOKUP(B660,'Input - Center points'!$A$2:$F$996,5,0)))*COS(RADIANS(90-VLOOKUP(C660,'Input - Center points'!$A$2:$F$996,5,0)))+SIN(RADIANS(90-VLOOKUP(B660,'Input - Center points'!$A$2:$F$996,5,0)))*SIN(RADIANS(90-VLOOKUP(C660,'Input - Center points'!$A$2:$F$996,5,0)))*COS(RADIANS(VLOOKUP(B660,'Input - Center points'!$A$2:$F$996,6,0)-VLOOKUP(C660,'Input - Center points'!$A$2:$F$996,6,0))))*6371,0))</f>
        <v>366</v>
      </c>
      <c r="E660" s="19" t="str">
        <f>if(isna(if(vlookup(A660,'Input - Config'!$A$3:$D$1006,4,0)="Yes","Subsea",if(D660&gt;'Input - Config'!$H$10,"HVDC","HVAC"))),"",if(vlookup(A660,'Input - Config'!$A$3:$D$1006,4,0)="Yes","Subsea",if(D660&gt;'Input - Config'!$H$10,"HVDC","HVAC")))</f>
        <v>HVAC</v>
      </c>
      <c r="F660" s="19">
        <f>iferror((hlookup(E660,'Input - Config'!$H$2:$J$7,2,0)*D660)+(hlookup(E660,'Input - Config'!$H$2:$J$7,3,0)*2),"")</f>
        <v>380660</v>
      </c>
      <c r="G660" s="19">
        <f>if(isna(hlookup(E660,'Input - Config'!$H$2:$J$7,6,0)*'Input - Config'!$H$9%*F660+F660),"",hlookup(E660,'Input - Config'!$H$2:$J$7,6,0)*'Input - Config'!$H$9%*F660+F660)</f>
        <v>913584</v>
      </c>
      <c r="H660" s="19">
        <f>if(isna(ROUND((hlookup(E660,'Input - Config'!$H$2:$J$7,4,0)/10000*D660)+(hlookup(E660,'Input - Config'!$H$2:$J$7,5,0)/100),3)),"",ROUND((hlookup(E660,'Input - Config'!$H$2:$J$7,4,0)/10000*D660)+(hlookup(E660,'Input - Config'!$H$2:$J$7,5,0)/100),3))</f>
        <v>0.025</v>
      </c>
    </row>
    <row r="661">
      <c r="A661" s="53" t="str">
        <f>'Input - Config'!A662</f>
        <v>TRNUSADUUSATV</v>
      </c>
      <c r="B661" s="19" t="str">
        <f>if(isna(vlookup(A661,'Input - Config'!$A$3:$C$1006,2,0)),"",vlookup(A661,'Input - Config'!$A$3:$C$1006,2,0))</f>
        <v>USADU</v>
      </c>
      <c r="C661" s="19" t="str">
        <f>if(isna(vlookup(A661,'Input - Config'!$A$3:$C$1006,3,0)),"",vlookup(A661,'Input - Config'!$A$3:$C$1006,3,0))</f>
        <v>USATV</v>
      </c>
      <c r="D661" s="42">
        <f>if(isna(ROUND(ACOS(COS(RADIANS(90-VLOOKUP(B661,'Input - Center points'!$A$2:$F$996,5,0)))*COS(RADIANS(90-VLOOKUP(C661,'Input - Center points'!$A$2:$F$996,5,0)))+SIN(RADIANS(90-VLOOKUP(B661,'Input - Center points'!$A$2:$F$996,5,0)))*SIN(RADIANS(90-VLOOKUP(C661,'Input - Center points'!$A$2:$F$996,5,0)))*COS(RADIANS(VLOOKUP(B661,'Input - Center points'!$A$2:$F$996,6,0)-VLOOKUP(C661,'Input - Center points'!$A$2:$F$996,6,0))))*6371,0)),"",ROUND(ACOS(COS(RADIANS(90-VLOOKUP(B661,'Input - Center points'!$A$2:$F$996,5,0)))*COS(RADIANS(90-VLOOKUP(C661,'Input - Center points'!$A$2:$F$996,5,0)))+SIN(RADIANS(90-VLOOKUP(B661,'Input - Center points'!$A$2:$F$996,5,0)))*SIN(RADIANS(90-VLOOKUP(C661,'Input - Center points'!$A$2:$F$996,5,0)))*COS(RADIANS(VLOOKUP(B661,'Input - Center points'!$A$2:$F$996,6,0)-VLOOKUP(C661,'Input - Center points'!$A$2:$F$996,6,0))))*6371,0))</f>
        <v>548</v>
      </c>
      <c r="E661" s="19" t="str">
        <f>if(isna(if(vlookup(A661,'Input - Config'!$A$3:$D$1006,4,0)="Yes","Subsea",if(D661&gt;'Input - Config'!$H$10,"HVDC","HVAC"))),"",if(vlookup(A661,'Input - Config'!$A$3:$D$1006,4,0)="Yes","Subsea",if(D661&gt;'Input - Config'!$H$10,"HVDC","HVAC")))</f>
        <v>HVDC</v>
      </c>
      <c r="F661" s="19">
        <f>iferror((hlookup(E661,'Input - Config'!$H$2:$J$7,2,0)*D661)+(hlookup(E661,'Input - Config'!$H$2:$J$7,3,0)*2),"")</f>
        <v>427823.4</v>
      </c>
      <c r="G661" s="19">
        <f>if(isna(hlookup(E661,'Input - Config'!$H$2:$J$7,6,0)*'Input - Config'!$H$9%*F661+F661),"",hlookup(E661,'Input - Config'!$H$2:$J$7,6,0)*'Input - Config'!$H$9%*F661+F661)</f>
        <v>1026776.16</v>
      </c>
      <c r="H661" s="19">
        <f>if(isna(ROUND((hlookup(E661,'Input - Config'!$H$2:$J$7,4,0)/10000*D661)+(hlookup(E661,'Input - Config'!$H$2:$J$7,5,0)/100),3)),"",ROUND((hlookup(E661,'Input - Config'!$H$2:$J$7,4,0)/10000*D661)+(hlookup(E661,'Input - Config'!$H$2:$J$7,5,0)/100),3))</f>
        <v>0.032</v>
      </c>
    </row>
    <row r="662">
      <c r="A662" s="53" t="str">
        <f>'Input - Config'!A663</f>
        <v>TRNUSADUUSAYA</v>
      </c>
      <c r="B662" s="19" t="str">
        <f>if(isna(vlookup(A662,'Input - Config'!$A$3:$C$1006,2,0)),"",vlookup(A662,'Input - Config'!$A$3:$C$1006,2,0))</f>
        <v>USADU</v>
      </c>
      <c r="C662" s="19" t="str">
        <f>if(isna(vlookup(A662,'Input - Config'!$A$3:$C$1006,3,0)),"",vlookup(A662,'Input - Config'!$A$3:$C$1006,3,0))</f>
        <v>USAYA</v>
      </c>
      <c r="D662" s="42">
        <f>if(isna(ROUND(ACOS(COS(RADIANS(90-VLOOKUP(B662,'Input - Center points'!$A$2:$F$996,5,0)))*COS(RADIANS(90-VLOOKUP(C662,'Input - Center points'!$A$2:$F$996,5,0)))+SIN(RADIANS(90-VLOOKUP(B662,'Input - Center points'!$A$2:$F$996,5,0)))*SIN(RADIANS(90-VLOOKUP(C662,'Input - Center points'!$A$2:$F$996,5,0)))*COS(RADIANS(VLOOKUP(B662,'Input - Center points'!$A$2:$F$996,6,0)-VLOOKUP(C662,'Input - Center points'!$A$2:$F$996,6,0))))*6371,0)),"",ROUND(ACOS(COS(RADIANS(90-VLOOKUP(B662,'Input - Center points'!$A$2:$F$996,5,0)))*COS(RADIANS(90-VLOOKUP(C662,'Input - Center points'!$A$2:$F$996,5,0)))+SIN(RADIANS(90-VLOOKUP(B662,'Input - Center points'!$A$2:$F$996,5,0)))*SIN(RADIANS(90-VLOOKUP(C662,'Input - Center points'!$A$2:$F$996,5,0)))*COS(RADIANS(VLOOKUP(B662,'Input - Center points'!$A$2:$F$996,6,0)-VLOOKUP(C662,'Input - Center points'!$A$2:$F$996,6,0))))*6371,0))</f>
        <v>75</v>
      </c>
      <c r="E662" s="19" t="str">
        <f>if(isna(if(vlookup(A662,'Input - Config'!$A$3:$D$1006,4,0)="Yes","Subsea",if(D662&gt;'Input - Config'!$H$10,"HVDC","HVAC"))),"",if(vlookup(A662,'Input - Config'!$A$3:$D$1006,4,0)="Yes","Subsea",if(D662&gt;'Input - Config'!$H$10,"HVDC","HVAC")))</f>
        <v>HVAC</v>
      </c>
      <c r="F662" s="19">
        <f>iferror((hlookup(E662,'Input - Config'!$H$2:$J$7,2,0)*D662)+(hlookup(E662,'Input - Config'!$H$2:$J$7,3,0)*2),"")</f>
        <v>153854.6</v>
      </c>
      <c r="G662" s="19">
        <f>if(isna(hlookup(E662,'Input - Config'!$H$2:$J$7,6,0)*'Input - Config'!$H$9%*F662+F662),"",hlookup(E662,'Input - Config'!$H$2:$J$7,6,0)*'Input - Config'!$H$9%*F662+F662)</f>
        <v>369251.04</v>
      </c>
      <c r="H662" s="19">
        <f>if(isna(ROUND((hlookup(E662,'Input - Config'!$H$2:$J$7,4,0)/10000*D662)+(hlookup(E662,'Input - Config'!$H$2:$J$7,5,0)/100),3)),"",ROUND((hlookup(E662,'Input - Config'!$H$2:$J$7,4,0)/10000*D662)+(hlookup(E662,'Input - Config'!$H$2:$J$7,5,0)/100),3))</f>
        <v>0.005</v>
      </c>
    </row>
    <row r="663">
      <c r="A663" s="53" t="str">
        <f>'Input - Config'!A664</f>
        <v>TRNUSAEPUSAPN</v>
      </c>
      <c r="B663" s="19" t="str">
        <f>if(isna(vlookup(A663,'Input - Config'!$A$3:$C$1006,2,0)),"",vlookup(A663,'Input - Config'!$A$3:$C$1006,2,0))</f>
        <v>USAEP</v>
      </c>
      <c r="C663" s="19" t="str">
        <f>if(isna(vlookup(A663,'Input - Config'!$A$3:$C$1006,3,0)),"",vlookup(A663,'Input - Config'!$A$3:$C$1006,3,0))</f>
        <v>USAPN</v>
      </c>
      <c r="D663" s="42">
        <f>if(isna(ROUND(ACOS(COS(RADIANS(90-VLOOKUP(B663,'Input - Center points'!$A$2:$F$996,5,0)))*COS(RADIANS(90-VLOOKUP(C663,'Input - Center points'!$A$2:$F$996,5,0)))+SIN(RADIANS(90-VLOOKUP(B663,'Input - Center points'!$A$2:$F$996,5,0)))*SIN(RADIANS(90-VLOOKUP(C663,'Input - Center points'!$A$2:$F$996,5,0)))*COS(RADIANS(VLOOKUP(B663,'Input - Center points'!$A$2:$F$996,6,0)-VLOOKUP(C663,'Input - Center points'!$A$2:$F$996,6,0))))*6371,0)),"",ROUND(ACOS(COS(RADIANS(90-VLOOKUP(B663,'Input - Center points'!$A$2:$F$996,5,0)))*COS(RADIANS(90-VLOOKUP(C663,'Input - Center points'!$A$2:$F$996,5,0)))+SIN(RADIANS(90-VLOOKUP(B663,'Input - Center points'!$A$2:$F$996,5,0)))*SIN(RADIANS(90-VLOOKUP(C663,'Input - Center points'!$A$2:$F$996,5,0)))*COS(RADIANS(VLOOKUP(B663,'Input - Center points'!$A$2:$F$996,6,0)-VLOOKUP(C663,'Input - Center points'!$A$2:$F$996,6,0))))*6371,0))</f>
        <v>363</v>
      </c>
      <c r="E663" s="19" t="str">
        <f>if(isna(if(vlookup(A663,'Input - Config'!$A$3:$D$1006,4,0)="Yes","Subsea",if(D663&gt;'Input - Config'!$H$10,"HVDC","HVAC"))),"",if(vlookup(A663,'Input - Config'!$A$3:$D$1006,4,0)="Yes","Subsea",if(D663&gt;'Input - Config'!$H$10,"HVDC","HVAC")))</f>
        <v>HVAC</v>
      </c>
      <c r="F663" s="19">
        <f>iferror((hlookup(E663,'Input - Config'!$H$2:$J$7,2,0)*D663)+(hlookup(E663,'Input - Config'!$H$2:$J$7,3,0)*2),"")</f>
        <v>378321.8</v>
      </c>
      <c r="G663" s="19">
        <f>if(isna(hlookup(E663,'Input - Config'!$H$2:$J$7,6,0)*'Input - Config'!$H$9%*F663+F663),"",hlookup(E663,'Input - Config'!$H$2:$J$7,6,0)*'Input - Config'!$H$9%*F663+F663)</f>
        <v>907972.32</v>
      </c>
      <c r="H663" s="19">
        <f>if(isna(ROUND((hlookup(E663,'Input - Config'!$H$2:$J$7,4,0)/10000*D663)+(hlookup(E663,'Input - Config'!$H$2:$J$7,5,0)/100),3)),"",ROUND((hlookup(E663,'Input - Config'!$H$2:$J$7,4,0)/10000*D663)+(hlookup(E663,'Input - Config'!$H$2:$J$7,5,0)/100),3))</f>
        <v>0.025</v>
      </c>
    </row>
    <row r="664">
      <c r="A664" s="53" t="str">
        <f>'Input - Config'!A665</f>
        <v>TRNUSAEPUSASW</v>
      </c>
      <c r="B664" s="19" t="str">
        <f>if(isna(vlookup(A664,'Input - Config'!$A$3:$C$1006,2,0)),"",vlookup(A664,'Input - Config'!$A$3:$C$1006,2,0))</f>
        <v>USAEP</v>
      </c>
      <c r="C664" s="19" t="str">
        <f>if(isna(vlookup(A664,'Input - Config'!$A$3:$C$1006,3,0)),"",vlookup(A664,'Input - Config'!$A$3:$C$1006,3,0))</f>
        <v>USASW</v>
      </c>
      <c r="D664" s="42">
        <f>if(isna(ROUND(ACOS(COS(RADIANS(90-VLOOKUP(B664,'Input - Center points'!$A$2:$F$996,5,0)))*COS(RADIANS(90-VLOOKUP(C664,'Input - Center points'!$A$2:$F$996,5,0)))+SIN(RADIANS(90-VLOOKUP(B664,'Input - Center points'!$A$2:$F$996,5,0)))*SIN(RADIANS(90-VLOOKUP(C664,'Input - Center points'!$A$2:$F$996,5,0)))*COS(RADIANS(VLOOKUP(B664,'Input - Center points'!$A$2:$F$996,6,0)-VLOOKUP(C664,'Input - Center points'!$A$2:$F$996,6,0))))*6371,0)),"",ROUND(ACOS(COS(RADIANS(90-VLOOKUP(B664,'Input - Center points'!$A$2:$F$996,5,0)))*COS(RADIANS(90-VLOOKUP(C664,'Input - Center points'!$A$2:$F$996,5,0)))+SIN(RADIANS(90-VLOOKUP(B664,'Input - Center points'!$A$2:$F$996,5,0)))*SIN(RADIANS(90-VLOOKUP(C664,'Input - Center points'!$A$2:$F$996,5,0)))*COS(RADIANS(VLOOKUP(B664,'Input - Center points'!$A$2:$F$996,6,0)-VLOOKUP(C664,'Input - Center points'!$A$2:$F$996,6,0))))*6371,0))</f>
        <v>1344</v>
      </c>
      <c r="E664" s="19" t="str">
        <f>if(isna(if(vlookup(A664,'Input - Config'!$A$3:$D$1006,4,0)="Yes","Subsea",if(D664&gt;'Input - Config'!$H$10,"HVDC","HVAC"))),"",if(vlookup(A664,'Input - Config'!$A$3:$D$1006,4,0)="Yes","Subsea",if(D664&gt;'Input - Config'!$H$10,"HVDC","HVAC")))</f>
        <v>HVDC</v>
      </c>
      <c r="F664" s="19">
        <f>iferror((hlookup(E664,'Input - Config'!$H$2:$J$7,2,0)*D664)+(hlookup(E664,'Input - Config'!$H$2:$J$7,3,0)*2),"")</f>
        <v>617112.2</v>
      </c>
      <c r="G664" s="19">
        <f>if(isna(hlookup(E664,'Input - Config'!$H$2:$J$7,6,0)*'Input - Config'!$H$9%*F664+F664),"",hlookup(E664,'Input - Config'!$H$2:$J$7,6,0)*'Input - Config'!$H$9%*F664+F664)</f>
        <v>1481069.28</v>
      </c>
      <c r="H664" s="19">
        <f>if(isna(ROUND((hlookup(E664,'Input - Config'!$H$2:$J$7,4,0)/10000*D664)+(hlookup(E664,'Input - Config'!$H$2:$J$7,5,0)/100),3)),"",ROUND((hlookup(E664,'Input - Config'!$H$2:$J$7,4,0)/10000*D664)+(hlookup(E664,'Input - Config'!$H$2:$J$7,5,0)/100),3))</f>
        <v>0.06</v>
      </c>
    </row>
    <row r="665">
      <c r="A665" s="53" t="str">
        <f>'Input - Config'!A666</f>
        <v>TRNUSAEPUSATP</v>
      </c>
      <c r="B665" s="19" t="str">
        <f>if(isna(vlookup(A665,'Input - Config'!$A$3:$C$1006,2,0)),"",vlookup(A665,'Input - Config'!$A$3:$C$1006,2,0))</f>
        <v>USAEP</v>
      </c>
      <c r="C665" s="19" t="str">
        <f>if(isna(vlookup(A665,'Input - Config'!$A$3:$C$1006,3,0)),"",vlookup(A665,'Input - Config'!$A$3:$C$1006,3,0))</f>
        <v>USATP</v>
      </c>
      <c r="D665" s="42">
        <f>if(isna(ROUND(ACOS(COS(RADIANS(90-VLOOKUP(B665,'Input - Center points'!$A$2:$F$996,5,0)))*COS(RADIANS(90-VLOOKUP(C665,'Input - Center points'!$A$2:$F$996,5,0)))+SIN(RADIANS(90-VLOOKUP(B665,'Input - Center points'!$A$2:$F$996,5,0)))*SIN(RADIANS(90-VLOOKUP(C665,'Input - Center points'!$A$2:$F$996,5,0)))*COS(RADIANS(VLOOKUP(B665,'Input - Center points'!$A$2:$F$996,6,0)-VLOOKUP(C665,'Input - Center points'!$A$2:$F$996,6,0))))*6371,0)),"",ROUND(ACOS(COS(RADIANS(90-VLOOKUP(B665,'Input - Center points'!$A$2:$F$996,5,0)))*COS(RADIANS(90-VLOOKUP(C665,'Input - Center points'!$A$2:$F$996,5,0)))+SIN(RADIANS(90-VLOOKUP(B665,'Input - Center points'!$A$2:$F$996,5,0)))*SIN(RADIANS(90-VLOOKUP(C665,'Input - Center points'!$A$2:$F$996,5,0)))*COS(RADIANS(VLOOKUP(B665,'Input - Center points'!$A$2:$F$996,6,0)-VLOOKUP(C665,'Input - Center points'!$A$2:$F$996,6,0))))*6371,0))</f>
        <v>421</v>
      </c>
      <c r="E665" s="19" t="str">
        <f>if(isna(if(vlookup(A665,'Input - Config'!$A$3:$D$1006,4,0)="Yes","Subsea",if(D665&gt;'Input - Config'!$H$10,"HVDC","HVAC"))),"",if(vlookup(A665,'Input - Config'!$A$3:$D$1006,4,0)="Yes","Subsea",if(D665&gt;'Input - Config'!$H$10,"HVDC","HVAC")))</f>
        <v>HVDC</v>
      </c>
      <c r="F665" s="19">
        <f>iferror((hlookup(E665,'Input - Config'!$H$2:$J$7,2,0)*D665)+(hlookup(E665,'Input - Config'!$H$2:$J$7,3,0)*2),"")</f>
        <v>397622.8</v>
      </c>
      <c r="G665" s="19">
        <f>if(isna(hlookup(E665,'Input - Config'!$H$2:$J$7,6,0)*'Input - Config'!$H$9%*F665+F665),"",hlookup(E665,'Input - Config'!$H$2:$J$7,6,0)*'Input - Config'!$H$9%*F665+F665)</f>
        <v>954294.72</v>
      </c>
      <c r="H665" s="19">
        <f>if(isna(ROUND((hlookup(E665,'Input - Config'!$H$2:$J$7,4,0)/10000*D665)+(hlookup(E665,'Input - Config'!$H$2:$J$7,5,0)/100),3)),"",ROUND((hlookup(E665,'Input - Config'!$H$2:$J$7,4,0)/10000*D665)+(hlookup(E665,'Input - Config'!$H$2:$J$7,5,0)/100),3))</f>
        <v>0.028</v>
      </c>
    </row>
    <row r="666">
      <c r="A666" s="53" t="str">
        <f>'Input - Config'!A667</f>
        <v>TRNUSAERUSAMI</v>
      </c>
      <c r="B666" s="19" t="str">
        <f>if(isna(vlookup(A666,'Input - Config'!$A$3:$C$1006,2,0)),"",vlookup(A666,'Input - Config'!$A$3:$C$1006,2,0))</f>
        <v>USAER</v>
      </c>
      <c r="C666" s="19" t="str">
        <f>if(isna(vlookup(A666,'Input - Config'!$A$3:$C$1006,3,0)),"",vlookup(A666,'Input - Config'!$A$3:$C$1006,3,0))</f>
        <v>USAMI</v>
      </c>
      <c r="D666" s="42">
        <f>if(isna(ROUND(ACOS(COS(RADIANS(90-VLOOKUP(B666,'Input - Center points'!$A$2:$F$996,5,0)))*COS(RADIANS(90-VLOOKUP(C666,'Input - Center points'!$A$2:$F$996,5,0)))+SIN(RADIANS(90-VLOOKUP(B666,'Input - Center points'!$A$2:$F$996,5,0)))*SIN(RADIANS(90-VLOOKUP(C666,'Input - Center points'!$A$2:$F$996,5,0)))*COS(RADIANS(VLOOKUP(B666,'Input - Center points'!$A$2:$F$996,6,0)-VLOOKUP(C666,'Input - Center points'!$A$2:$F$996,6,0))))*6371,0)),"",ROUND(ACOS(COS(RADIANS(90-VLOOKUP(B666,'Input - Center points'!$A$2:$F$996,5,0)))*COS(RADIANS(90-VLOOKUP(C666,'Input - Center points'!$A$2:$F$996,5,0)))+SIN(RADIANS(90-VLOOKUP(B666,'Input - Center points'!$A$2:$F$996,5,0)))*SIN(RADIANS(90-VLOOKUP(C666,'Input - Center points'!$A$2:$F$996,5,0)))*COS(RADIANS(VLOOKUP(B666,'Input - Center points'!$A$2:$F$996,6,0)-VLOOKUP(C666,'Input - Center points'!$A$2:$F$996,6,0))))*6371,0))</f>
        <v>1605</v>
      </c>
      <c r="E666" s="19" t="str">
        <f>if(isna(if(vlookup(A666,'Input - Config'!$A$3:$D$1006,4,0)="Yes","Subsea",if(D666&gt;'Input - Config'!$H$10,"HVDC","HVAC"))),"",if(vlookup(A666,'Input - Config'!$A$3:$D$1006,4,0)="Yes","Subsea",if(D666&gt;'Input - Config'!$H$10,"HVDC","HVAC")))</f>
        <v>HVDC</v>
      </c>
      <c r="F666" s="19">
        <f>iferror((hlookup(E666,'Input - Config'!$H$2:$J$7,2,0)*D666)+(hlookup(E666,'Input - Config'!$H$2:$J$7,3,0)*2),"")</f>
        <v>679178</v>
      </c>
      <c r="G666" s="19">
        <f>if(isna(hlookup(E666,'Input - Config'!$H$2:$J$7,6,0)*'Input - Config'!$H$9%*F666+F666),"",hlookup(E666,'Input - Config'!$H$2:$J$7,6,0)*'Input - Config'!$H$9%*F666+F666)</f>
        <v>1630027.2</v>
      </c>
      <c r="H666" s="19">
        <f>if(isna(ROUND((hlookup(E666,'Input - Config'!$H$2:$J$7,4,0)/10000*D666)+(hlookup(E666,'Input - Config'!$H$2:$J$7,5,0)/100),3)),"",ROUND((hlookup(E666,'Input - Config'!$H$2:$J$7,4,0)/10000*D666)+(hlookup(E666,'Input - Config'!$H$2:$J$7,5,0)/100),3))</f>
        <v>0.069</v>
      </c>
    </row>
    <row r="667">
      <c r="A667" s="53" t="str">
        <f>'Input - Config'!A668</f>
        <v>TRNUSAERUSAPN</v>
      </c>
      <c r="B667" s="19" t="str">
        <f>if(isna(vlookup(A667,'Input - Config'!$A$3:$C$1006,2,0)),"",vlookup(A667,'Input - Config'!$A$3:$C$1006,2,0))</f>
        <v>USAER</v>
      </c>
      <c r="C667" s="19" t="str">
        <f>if(isna(vlookup(A667,'Input - Config'!$A$3:$C$1006,3,0)),"",vlookup(A667,'Input - Config'!$A$3:$C$1006,3,0))</f>
        <v>USAPN</v>
      </c>
      <c r="D667" s="42">
        <f>if(isna(ROUND(ACOS(COS(RADIANS(90-VLOOKUP(B667,'Input - Center points'!$A$2:$F$996,5,0)))*COS(RADIANS(90-VLOOKUP(C667,'Input - Center points'!$A$2:$F$996,5,0)))+SIN(RADIANS(90-VLOOKUP(B667,'Input - Center points'!$A$2:$F$996,5,0)))*SIN(RADIANS(90-VLOOKUP(C667,'Input - Center points'!$A$2:$F$996,5,0)))*COS(RADIANS(VLOOKUP(B667,'Input - Center points'!$A$2:$F$996,6,0)-VLOOKUP(C667,'Input - Center points'!$A$2:$F$996,6,0))))*6371,0)),"",ROUND(ACOS(COS(RADIANS(90-VLOOKUP(B667,'Input - Center points'!$A$2:$F$996,5,0)))*COS(RADIANS(90-VLOOKUP(C667,'Input - Center points'!$A$2:$F$996,5,0)))+SIN(RADIANS(90-VLOOKUP(B667,'Input - Center points'!$A$2:$F$996,5,0)))*SIN(RADIANS(90-VLOOKUP(C667,'Input - Center points'!$A$2:$F$996,5,0)))*COS(RADIANS(VLOOKUP(B667,'Input - Center points'!$A$2:$F$996,6,0)-VLOOKUP(C667,'Input - Center points'!$A$2:$F$996,6,0))))*6371,0))</f>
        <v>946</v>
      </c>
      <c r="E667" s="19" t="str">
        <f>if(isna(if(vlookup(A667,'Input - Config'!$A$3:$D$1006,4,0)="Yes","Subsea",if(D667&gt;'Input - Config'!$H$10,"HVDC","HVAC"))),"",if(vlookup(A667,'Input - Config'!$A$3:$D$1006,4,0)="Yes","Subsea",if(D667&gt;'Input - Config'!$H$10,"HVDC","HVAC")))</f>
        <v>HVDC</v>
      </c>
      <c r="F667" s="19">
        <f>iferror((hlookup(E667,'Input - Config'!$H$2:$J$7,2,0)*D667)+(hlookup(E667,'Input - Config'!$H$2:$J$7,3,0)*2),"")</f>
        <v>522467.8</v>
      </c>
      <c r="G667" s="19">
        <f>if(isna(hlookup(E667,'Input - Config'!$H$2:$J$7,6,0)*'Input - Config'!$H$9%*F667+F667),"",hlookup(E667,'Input - Config'!$H$2:$J$7,6,0)*'Input - Config'!$H$9%*F667+F667)</f>
        <v>1253922.72</v>
      </c>
      <c r="H667" s="19">
        <f>if(isna(ROUND((hlookup(E667,'Input - Config'!$H$2:$J$7,4,0)/10000*D667)+(hlookup(E667,'Input - Config'!$H$2:$J$7,5,0)/100),3)),"",ROUND((hlookup(E667,'Input - Config'!$H$2:$J$7,4,0)/10000*D667)+(hlookup(E667,'Input - Config'!$H$2:$J$7,5,0)/100),3))</f>
        <v>0.046</v>
      </c>
    </row>
    <row r="668">
      <c r="A668" s="53" t="str">
        <f>'Input - Config'!A669</f>
        <v>TRNUSAERUSASW</v>
      </c>
      <c r="B668" s="19" t="str">
        <f>if(isna(vlookup(A668,'Input - Config'!$A$3:$C$1006,2,0)),"",vlookup(A668,'Input - Config'!$A$3:$C$1006,2,0))</f>
        <v>USAER</v>
      </c>
      <c r="C668" s="19" t="str">
        <f>if(isna(vlookup(A668,'Input - Config'!$A$3:$C$1006,3,0)),"",vlookup(A668,'Input - Config'!$A$3:$C$1006,3,0))</f>
        <v>USASW</v>
      </c>
      <c r="D668" s="42">
        <f>if(isna(ROUND(ACOS(COS(RADIANS(90-VLOOKUP(B668,'Input - Center points'!$A$2:$F$996,5,0)))*COS(RADIANS(90-VLOOKUP(C668,'Input - Center points'!$A$2:$F$996,5,0)))+SIN(RADIANS(90-VLOOKUP(B668,'Input - Center points'!$A$2:$F$996,5,0)))*SIN(RADIANS(90-VLOOKUP(C668,'Input - Center points'!$A$2:$F$996,5,0)))*COS(RADIANS(VLOOKUP(B668,'Input - Center points'!$A$2:$F$996,6,0)-VLOOKUP(C668,'Input - Center points'!$A$2:$F$996,6,0))))*6371,0)),"",ROUND(ACOS(COS(RADIANS(90-VLOOKUP(B668,'Input - Center points'!$A$2:$F$996,5,0)))*COS(RADIANS(90-VLOOKUP(C668,'Input - Center points'!$A$2:$F$996,5,0)))+SIN(RADIANS(90-VLOOKUP(B668,'Input - Center points'!$A$2:$F$996,5,0)))*SIN(RADIANS(90-VLOOKUP(C668,'Input - Center points'!$A$2:$F$996,5,0)))*COS(RADIANS(VLOOKUP(B668,'Input - Center points'!$A$2:$F$996,6,0)-VLOOKUP(C668,'Input - Center points'!$A$2:$F$996,6,0))))*6371,0))</f>
        <v>731</v>
      </c>
      <c r="E668" s="19" t="str">
        <f>if(isna(if(vlookup(A668,'Input - Config'!$A$3:$D$1006,4,0)="Yes","Subsea",if(D668&gt;'Input - Config'!$H$10,"HVDC","HVAC"))),"",if(vlookup(A668,'Input - Config'!$A$3:$D$1006,4,0)="Yes","Subsea",if(D668&gt;'Input - Config'!$H$10,"HVDC","HVAC")))</f>
        <v>HVDC</v>
      </c>
      <c r="F668" s="19">
        <f>iferror((hlookup(E668,'Input - Config'!$H$2:$J$7,2,0)*D668)+(hlookup(E668,'Input - Config'!$H$2:$J$7,3,0)*2),"")</f>
        <v>471340.8</v>
      </c>
      <c r="G668" s="19">
        <f>if(isna(hlookup(E668,'Input - Config'!$H$2:$J$7,6,0)*'Input - Config'!$H$9%*F668+F668),"",hlookup(E668,'Input - Config'!$H$2:$J$7,6,0)*'Input - Config'!$H$9%*F668+F668)</f>
        <v>1131217.92</v>
      </c>
      <c r="H668" s="19">
        <f>if(isna(ROUND((hlookup(E668,'Input - Config'!$H$2:$J$7,4,0)/10000*D668)+(hlookup(E668,'Input - Config'!$H$2:$J$7,5,0)/100),3)),"",ROUND((hlookup(E668,'Input - Config'!$H$2:$J$7,4,0)/10000*D668)+(hlookup(E668,'Input - Config'!$H$2:$J$7,5,0)/100),3))</f>
        <v>0.039</v>
      </c>
    </row>
    <row r="669">
      <c r="A669" s="53" t="str">
        <f>'Input - Config'!A670</f>
        <v>TRNUSAFCUSAFL</v>
      </c>
      <c r="B669" s="19" t="str">
        <f>if(isna(vlookup(A669,'Input - Config'!$A$3:$C$1006,2,0)),"",vlookup(A669,'Input - Config'!$A$3:$C$1006,2,0))</f>
        <v>USAFC</v>
      </c>
      <c r="C669" s="19" t="str">
        <f>if(isna(vlookup(A669,'Input - Config'!$A$3:$C$1006,3,0)),"",vlookup(A669,'Input - Config'!$A$3:$C$1006,3,0))</f>
        <v>USAFL</v>
      </c>
      <c r="D669" s="42">
        <f>if(isna(ROUND(ACOS(COS(RADIANS(90-VLOOKUP(B669,'Input - Center points'!$A$2:$F$996,5,0)))*COS(RADIANS(90-VLOOKUP(C669,'Input - Center points'!$A$2:$F$996,5,0)))+SIN(RADIANS(90-VLOOKUP(B669,'Input - Center points'!$A$2:$F$996,5,0)))*SIN(RADIANS(90-VLOOKUP(C669,'Input - Center points'!$A$2:$F$996,5,0)))*COS(RADIANS(VLOOKUP(B669,'Input - Center points'!$A$2:$F$996,6,0)-VLOOKUP(C669,'Input - Center points'!$A$2:$F$996,6,0))))*6371,0)),"",ROUND(ACOS(COS(RADIANS(90-VLOOKUP(B669,'Input - Center points'!$A$2:$F$996,5,0)))*COS(RADIANS(90-VLOOKUP(C669,'Input - Center points'!$A$2:$F$996,5,0)))+SIN(RADIANS(90-VLOOKUP(B669,'Input - Center points'!$A$2:$F$996,5,0)))*SIN(RADIANS(90-VLOOKUP(C669,'Input - Center points'!$A$2:$F$996,5,0)))*COS(RADIANS(VLOOKUP(B669,'Input - Center points'!$A$2:$F$996,6,0)-VLOOKUP(C669,'Input - Center points'!$A$2:$F$996,6,0))))*6371,0))</f>
        <v>331</v>
      </c>
      <c r="E669" s="19" t="str">
        <f>if(isna(if(vlookup(A669,'Input - Config'!$A$3:$D$1006,4,0)="Yes","Subsea",if(D669&gt;'Input - Config'!$H$10,"HVDC","HVAC"))),"",if(vlookup(A669,'Input - Config'!$A$3:$D$1006,4,0)="Yes","Subsea",if(D669&gt;'Input - Config'!$H$10,"HVDC","HVAC")))</f>
        <v>HVAC</v>
      </c>
      <c r="F669" s="19">
        <f>iferror((hlookup(E669,'Input - Config'!$H$2:$J$7,2,0)*D669)+(hlookup(E669,'Input - Config'!$H$2:$J$7,3,0)*2),"")</f>
        <v>353381</v>
      </c>
      <c r="G669" s="19">
        <f>if(isna(hlookup(E669,'Input - Config'!$H$2:$J$7,6,0)*'Input - Config'!$H$9%*F669+F669),"",hlookup(E669,'Input - Config'!$H$2:$J$7,6,0)*'Input - Config'!$H$9%*F669+F669)</f>
        <v>848114.4</v>
      </c>
      <c r="H669" s="19">
        <f>if(isna(ROUND((hlookup(E669,'Input - Config'!$H$2:$J$7,4,0)/10000*D669)+(hlookup(E669,'Input - Config'!$H$2:$J$7,5,0)/100),3)),"",ROUND((hlookup(E669,'Input - Config'!$H$2:$J$7,4,0)/10000*D669)+(hlookup(E669,'Input - Config'!$H$2:$J$7,5,0)/100),3))</f>
        <v>0.022</v>
      </c>
    </row>
    <row r="670">
      <c r="A670" s="53" t="str">
        <f>'Input - Config'!A671</f>
        <v>TRNUSAFCUSAFM</v>
      </c>
      <c r="B670" s="19" t="str">
        <f>if(isna(vlookup(A670,'Input - Config'!$A$3:$C$1006,2,0)),"",vlookup(A670,'Input - Config'!$A$3:$C$1006,2,0))</f>
        <v>USAFC</v>
      </c>
      <c r="C670" s="19" t="str">
        <f>if(isna(vlookup(A670,'Input - Config'!$A$3:$C$1006,3,0)),"",vlookup(A670,'Input - Config'!$A$3:$C$1006,3,0))</f>
        <v>USAFM</v>
      </c>
      <c r="D670" s="42">
        <f>if(isna(ROUND(ACOS(COS(RADIANS(90-VLOOKUP(B670,'Input - Center points'!$A$2:$F$996,5,0)))*COS(RADIANS(90-VLOOKUP(C670,'Input - Center points'!$A$2:$F$996,5,0)))+SIN(RADIANS(90-VLOOKUP(B670,'Input - Center points'!$A$2:$F$996,5,0)))*SIN(RADIANS(90-VLOOKUP(C670,'Input - Center points'!$A$2:$F$996,5,0)))*COS(RADIANS(VLOOKUP(B670,'Input - Center points'!$A$2:$F$996,6,0)-VLOOKUP(C670,'Input - Center points'!$A$2:$F$996,6,0))))*6371,0)),"",ROUND(ACOS(COS(RADIANS(90-VLOOKUP(B670,'Input - Center points'!$A$2:$F$996,5,0)))*COS(RADIANS(90-VLOOKUP(C670,'Input - Center points'!$A$2:$F$996,5,0)))+SIN(RADIANS(90-VLOOKUP(B670,'Input - Center points'!$A$2:$F$996,5,0)))*SIN(RADIANS(90-VLOOKUP(C670,'Input - Center points'!$A$2:$F$996,5,0)))*COS(RADIANS(VLOOKUP(B670,'Input - Center points'!$A$2:$F$996,6,0)-VLOOKUP(C670,'Input - Center points'!$A$2:$F$996,6,0))))*6371,0))</f>
        <v>151</v>
      </c>
      <c r="E670" s="19" t="str">
        <f>if(isna(if(vlookup(A670,'Input - Config'!$A$3:$D$1006,4,0)="Yes","Subsea",if(D670&gt;'Input - Config'!$H$10,"HVDC","HVAC"))),"",if(vlookup(A670,'Input - Config'!$A$3:$D$1006,4,0)="Yes","Subsea",if(D670&gt;'Input - Config'!$H$10,"HVDC","HVAC")))</f>
        <v>HVAC</v>
      </c>
      <c r="F670" s="19">
        <f>iferror((hlookup(E670,'Input - Config'!$H$2:$J$7,2,0)*D670)+(hlookup(E670,'Input - Config'!$H$2:$J$7,3,0)*2),"")</f>
        <v>213089</v>
      </c>
      <c r="G670" s="19">
        <f>if(isna(hlookup(E670,'Input - Config'!$H$2:$J$7,6,0)*'Input - Config'!$H$9%*F670+F670),"",hlookup(E670,'Input - Config'!$H$2:$J$7,6,0)*'Input - Config'!$H$9%*F670+F670)</f>
        <v>511413.6</v>
      </c>
      <c r="H670" s="19">
        <f>if(isna(ROUND((hlookup(E670,'Input - Config'!$H$2:$J$7,4,0)/10000*D670)+(hlookup(E670,'Input - Config'!$H$2:$J$7,5,0)/100),3)),"",ROUND((hlookup(E670,'Input - Config'!$H$2:$J$7,4,0)/10000*D670)+(hlookup(E670,'Input - Config'!$H$2:$J$7,5,0)/100),3))</f>
        <v>0.01</v>
      </c>
    </row>
    <row r="671">
      <c r="A671" s="53" t="str">
        <f>'Input - Config'!A672</f>
        <v>TRNUSAFCUSAGV</v>
      </c>
      <c r="B671" s="19" t="str">
        <f>if(isna(vlookup(A671,'Input - Config'!$A$3:$C$1006,2,0)),"",vlookup(A671,'Input - Config'!$A$3:$C$1006,2,0))</f>
        <v>USAFC</v>
      </c>
      <c r="C671" s="19" t="str">
        <f>if(isna(vlookup(A671,'Input - Config'!$A$3:$C$1006,3,0)),"",vlookup(A671,'Input - Config'!$A$3:$C$1006,3,0))</f>
        <v>USAGV</v>
      </c>
      <c r="D671" s="42">
        <f>if(isna(ROUND(ACOS(COS(RADIANS(90-VLOOKUP(B671,'Input - Center points'!$A$2:$F$996,5,0)))*COS(RADIANS(90-VLOOKUP(C671,'Input - Center points'!$A$2:$F$996,5,0)))+SIN(RADIANS(90-VLOOKUP(B671,'Input - Center points'!$A$2:$F$996,5,0)))*SIN(RADIANS(90-VLOOKUP(C671,'Input - Center points'!$A$2:$F$996,5,0)))*COS(RADIANS(VLOOKUP(B671,'Input - Center points'!$A$2:$F$996,6,0)-VLOOKUP(C671,'Input - Center points'!$A$2:$F$996,6,0))))*6371,0)),"",ROUND(ACOS(COS(RADIANS(90-VLOOKUP(B671,'Input - Center points'!$A$2:$F$996,5,0)))*COS(RADIANS(90-VLOOKUP(C671,'Input - Center points'!$A$2:$F$996,5,0)))+SIN(RADIANS(90-VLOOKUP(B671,'Input - Center points'!$A$2:$F$996,5,0)))*SIN(RADIANS(90-VLOOKUP(C671,'Input - Center points'!$A$2:$F$996,5,0)))*COS(RADIANS(VLOOKUP(B671,'Input - Center points'!$A$2:$F$996,6,0)-VLOOKUP(C671,'Input - Center points'!$A$2:$F$996,6,0))))*6371,0))</f>
        <v>212</v>
      </c>
      <c r="E671" s="19" t="str">
        <f>if(isna(if(vlookup(A671,'Input - Config'!$A$3:$D$1006,4,0)="Yes","Subsea",if(D671&gt;'Input - Config'!$H$10,"HVDC","HVAC"))),"",if(vlookup(A671,'Input - Config'!$A$3:$D$1006,4,0)="Yes","Subsea",if(D671&gt;'Input - Config'!$H$10,"HVDC","HVAC")))</f>
        <v>HVAC</v>
      </c>
      <c r="F671" s="19">
        <f>iferror((hlookup(E671,'Input - Config'!$H$2:$J$7,2,0)*D671)+(hlookup(E671,'Input - Config'!$H$2:$J$7,3,0)*2),"")</f>
        <v>260632.4</v>
      </c>
      <c r="G671" s="19">
        <f>if(isna(hlookup(E671,'Input - Config'!$H$2:$J$7,6,0)*'Input - Config'!$H$9%*F671+F671),"",hlookup(E671,'Input - Config'!$H$2:$J$7,6,0)*'Input - Config'!$H$9%*F671+F671)</f>
        <v>625517.76</v>
      </c>
      <c r="H671" s="19">
        <f>if(isna(ROUND((hlookup(E671,'Input - Config'!$H$2:$J$7,4,0)/10000*D671)+(hlookup(E671,'Input - Config'!$H$2:$J$7,5,0)/100),3)),"",ROUND((hlookup(E671,'Input - Config'!$H$2:$J$7,4,0)/10000*D671)+(hlookup(E671,'Input - Config'!$H$2:$J$7,5,0)/100),3))</f>
        <v>0.014</v>
      </c>
    </row>
    <row r="672">
      <c r="A672" s="53" t="str">
        <f>'Input - Config'!A673</f>
        <v>TRNUSAFCUSASM</v>
      </c>
      <c r="B672" s="19" t="str">
        <f>if(isna(vlookup(A672,'Input - Config'!$A$3:$C$1006,2,0)),"",vlookup(A672,'Input - Config'!$A$3:$C$1006,2,0))</f>
        <v>USAFC</v>
      </c>
      <c r="C672" s="19" t="str">
        <f>if(isna(vlookup(A672,'Input - Config'!$A$3:$C$1006,3,0)),"",vlookup(A672,'Input - Config'!$A$3:$C$1006,3,0))</f>
        <v>USASM</v>
      </c>
      <c r="D672" s="42">
        <f>if(isna(ROUND(ACOS(COS(RADIANS(90-VLOOKUP(B672,'Input - Center points'!$A$2:$F$996,5,0)))*COS(RADIANS(90-VLOOKUP(C672,'Input - Center points'!$A$2:$F$996,5,0)))+SIN(RADIANS(90-VLOOKUP(B672,'Input - Center points'!$A$2:$F$996,5,0)))*SIN(RADIANS(90-VLOOKUP(C672,'Input - Center points'!$A$2:$F$996,5,0)))*COS(RADIANS(VLOOKUP(B672,'Input - Center points'!$A$2:$F$996,6,0)-VLOOKUP(C672,'Input - Center points'!$A$2:$F$996,6,0))))*6371,0)),"",ROUND(ACOS(COS(RADIANS(90-VLOOKUP(B672,'Input - Center points'!$A$2:$F$996,5,0)))*COS(RADIANS(90-VLOOKUP(C672,'Input - Center points'!$A$2:$F$996,5,0)))+SIN(RADIANS(90-VLOOKUP(B672,'Input - Center points'!$A$2:$F$996,5,0)))*SIN(RADIANS(90-VLOOKUP(C672,'Input - Center points'!$A$2:$F$996,5,0)))*COS(RADIANS(VLOOKUP(B672,'Input - Center points'!$A$2:$F$996,6,0)-VLOOKUP(C672,'Input - Center points'!$A$2:$F$996,6,0))))*6371,0))</f>
        <v>77</v>
      </c>
      <c r="E672" s="19" t="str">
        <f>if(isna(if(vlookup(A672,'Input - Config'!$A$3:$D$1006,4,0)="Yes","Subsea",if(D672&gt;'Input - Config'!$H$10,"HVDC","HVAC"))),"",if(vlookup(A672,'Input - Config'!$A$3:$D$1006,4,0)="Yes","Subsea",if(D672&gt;'Input - Config'!$H$10,"HVDC","HVAC")))</f>
        <v>HVAC</v>
      </c>
      <c r="F672" s="19">
        <f>iferror((hlookup(E672,'Input - Config'!$H$2:$J$7,2,0)*D672)+(hlookup(E672,'Input - Config'!$H$2:$J$7,3,0)*2),"")</f>
        <v>155413.4</v>
      </c>
      <c r="G672" s="19">
        <f>if(isna(hlookup(E672,'Input - Config'!$H$2:$J$7,6,0)*'Input - Config'!$H$9%*F672+F672),"",hlookup(E672,'Input - Config'!$H$2:$J$7,6,0)*'Input - Config'!$H$9%*F672+F672)</f>
        <v>372992.16</v>
      </c>
      <c r="H672" s="19">
        <f>if(isna(ROUND((hlookup(E672,'Input - Config'!$H$2:$J$7,4,0)/10000*D672)+(hlookup(E672,'Input - Config'!$H$2:$J$7,5,0)/100),3)),"",ROUND((hlookup(E672,'Input - Config'!$H$2:$J$7,4,0)/10000*D672)+(hlookup(E672,'Input - Config'!$H$2:$J$7,5,0)/100),3))</f>
        <v>0.005</v>
      </c>
    </row>
    <row r="673">
      <c r="A673" s="53" t="str">
        <f>'Input - Config'!A674</f>
        <v>TRNUSAFCUSASO</v>
      </c>
      <c r="B673" s="19" t="str">
        <f>if(isna(vlookup(A673,'Input - Config'!$A$3:$C$1006,2,0)),"",vlookup(A673,'Input - Config'!$A$3:$C$1006,2,0))</f>
        <v>USAFC</v>
      </c>
      <c r="C673" s="19" t="str">
        <f>if(isna(vlookup(A673,'Input - Config'!$A$3:$C$1006,3,0)),"",vlookup(A673,'Input - Config'!$A$3:$C$1006,3,0))</f>
        <v>USASO</v>
      </c>
      <c r="D673" s="42">
        <f>if(isna(ROUND(ACOS(COS(RADIANS(90-VLOOKUP(B673,'Input - Center points'!$A$2:$F$996,5,0)))*COS(RADIANS(90-VLOOKUP(C673,'Input - Center points'!$A$2:$F$996,5,0)))+SIN(RADIANS(90-VLOOKUP(B673,'Input - Center points'!$A$2:$F$996,5,0)))*SIN(RADIANS(90-VLOOKUP(C673,'Input - Center points'!$A$2:$F$996,5,0)))*COS(RADIANS(VLOOKUP(B673,'Input - Center points'!$A$2:$F$996,6,0)-VLOOKUP(C673,'Input - Center points'!$A$2:$F$996,6,0))))*6371,0)),"",ROUND(ACOS(COS(RADIANS(90-VLOOKUP(B673,'Input - Center points'!$A$2:$F$996,5,0)))*COS(RADIANS(90-VLOOKUP(C673,'Input - Center points'!$A$2:$F$996,5,0)))+SIN(RADIANS(90-VLOOKUP(B673,'Input - Center points'!$A$2:$F$996,5,0)))*SIN(RADIANS(90-VLOOKUP(C673,'Input - Center points'!$A$2:$F$996,5,0)))*COS(RADIANS(VLOOKUP(B673,'Input - Center points'!$A$2:$F$996,6,0)-VLOOKUP(C673,'Input - Center points'!$A$2:$F$996,6,0))))*6371,0))</f>
        <v>685</v>
      </c>
      <c r="E673" s="19" t="str">
        <f>if(isna(if(vlookup(A673,'Input - Config'!$A$3:$D$1006,4,0)="Yes","Subsea",if(D673&gt;'Input - Config'!$H$10,"HVDC","HVAC"))),"",if(vlookup(A673,'Input - Config'!$A$3:$D$1006,4,0)="Yes","Subsea",if(D673&gt;'Input - Config'!$H$10,"HVDC","HVAC")))</f>
        <v>HVDC</v>
      </c>
      <c r="F673" s="19">
        <f>iferror((hlookup(E673,'Input - Config'!$H$2:$J$7,2,0)*D673)+(hlookup(E673,'Input - Config'!$H$2:$J$7,3,0)*2),"")</f>
        <v>460402</v>
      </c>
      <c r="G673" s="19">
        <f>if(isna(hlookup(E673,'Input - Config'!$H$2:$J$7,6,0)*'Input - Config'!$H$9%*F673+F673),"",hlookup(E673,'Input - Config'!$H$2:$J$7,6,0)*'Input - Config'!$H$9%*F673+F673)</f>
        <v>1104964.8</v>
      </c>
      <c r="H673" s="19">
        <f>if(isna(ROUND((hlookup(E673,'Input - Config'!$H$2:$J$7,4,0)/10000*D673)+(hlookup(E673,'Input - Config'!$H$2:$J$7,5,0)/100),3)),"",ROUND((hlookup(E673,'Input - Config'!$H$2:$J$7,4,0)/10000*D673)+(hlookup(E673,'Input - Config'!$H$2:$J$7,5,0)/100),3))</f>
        <v>0.037</v>
      </c>
    </row>
    <row r="674">
      <c r="A674" s="53" t="str">
        <f>'Input - Config'!A675</f>
        <v>TRNUSAFCUSATA</v>
      </c>
      <c r="B674" s="19" t="str">
        <f>if(isna(vlookup(A674,'Input - Config'!$A$3:$C$1006,2,0)),"",vlookup(A674,'Input - Config'!$A$3:$C$1006,2,0))</f>
        <v>USAFC</v>
      </c>
      <c r="C674" s="19" t="str">
        <f>if(isna(vlookup(A674,'Input - Config'!$A$3:$C$1006,3,0)),"",vlookup(A674,'Input - Config'!$A$3:$C$1006,3,0))</f>
        <v>USATA</v>
      </c>
      <c r="D674" s="42">
        <f>if(isna(ROUND(ACOS(COS(RADIANS(90-VLOOKUP(B674,'Input - Center points'!$A$2:$F$996,5,0)))*COS(RADIANS(90-VLOOKUP(C674,'Input - Center points'!$A$2:$F$996,5,0)))+SIN(RADIANS(90-VLOOKUP(B674,'Input - Center points'!$A$2:$F$996,5,0)))*SIN(RADIANS(90-VLOOKUP(C674,'Input - Center points'!$A$2:$F$996,5,0)))*COS(RADIANS(VLOOKUP(B674,'Input - Center points'!$A$2:$F$996,6,0)-VLOOKUP(C674,'Input - Center points'!$A$2:$F$996,6,0))))*6371,0)),"",ROUND(ACOS(COS(RADIANS(90-VLOOKUP(B674,'Input - Center points'!$A$2:$F$996,5,0)))*COS(RADIANS(90-VLOOKUP(C674,'Input - Center points'!$A$2:$F$996,5,0)))+SIN(RADIANS(90-VLOOKUP(B674,'Input - Center points'!$A$2:$F$996,5,0)))*SIN(RADIANS(90-VLOOKUP(C674,'Input - Center points'!$A$2:$F$996,5,0)))*COS(RADIANS(VLOOKUP(B674,'Input - Center points'!$A$2:$F$996,6,0)-VLOOKUP(C674,'Input - Center points'!$A$2:$F$996,6,0))))*6371,0))</f>
        <v>334</v>
      </c>
      <c r="E674" s="19" t="str">
        <f>if(isna(if(vlookup(A674,'Input - Config'!$A$3:$D$1006,4,0)="Yes","Subsea",if(D674&gt;'Input - Config'!$H$10,"HVDC","HVAC"))),"",if(vlookup(A674,'Input - Config'!$A$3:$D$1006,4,0)="Yes","Subsea",if(D674&gt;'Input - Config'!$H$10,"HVDC","HVAC")))</f>
        <v>HVAC</v>
      </c>
      <c r="F674" s="19">
        <f>iferror((hlookup(E674,'Input - Config'!$H$2:$J$7,2,0)*D674)+(hlookup(E674,'Input - Config'!$H$2:$J$7,3,0)*2),"")</f>
        <v>355719.2</v>
      </c>
      <c r="G674" s="19">
        <f>if(isna(hlookup(E674,'Input - Config'!$H$2:$J$7,6,0)*'Input - Config'!$H$9%*F674+F674),"",hlookup(E674,'Input - Config'!$H$2:$J$7,6,0)*'Input - Config'!$H$9%*F674+F674)</f>
        <v>853726.08</v>
      </c>
      <c r="H674" s="19">
        <f>if(isna(ROUND((hlookup(E674,'Input - Config'!$H$2:$J$7,4,0)/10000*D674)+(hlookup(E674,'Input - Config'!$H$2:$J$7,5,0)/100),3)),"",ROUND((hlookup(E674,'Input - Config'!$H$2:$J$7,4,0)/10000*D674)+(hlookup(E674,'Input - Config'!$H$2:$J$7,5,0)/100),3))</f>
        <v>0.023</v>
      </c>
    </row>
    <row r="675">
      <c r="A675" s="53" t="str">
        <f>'Input - Config'!A676</f>
        <v>TRNUSAFCUSATC</v>
      </c>
      <c r="B675" s="19" t="str">
        <f>if(isna(vlookup(A675,'Input - Config'!$A$3:$C$1006,2,0)),"",vlookup(A675,'Input - Config'!$A$3:$C$1006,2,0))</f>
        <v>USAFC</v>
      </c>
      <c r="C675" s="19" t="str">
        <f>if(isna(vlookup(A675,'Input - Config'!$A$3:$C$1006,3,0)),"",vlookup(A675,'Input - Config'!$A$3:$C$1006,3,0))</f>
        <v>USATC</v>
      </c>
      <c r="D675" s="42">
        <f>if(isna(ROUND(ACOS(COS(RADIANS(90-VLOOKUP(B675,'Input - Center points'!$A$2:$F$996,5,0)))*COS(RADIANS(90-VLOOKUP(C675,'Input - Center points'!$A$2:$F$996,5,0)))+SIN(RADIANS(90-VLOOKUP(B675,'Input - Center points'!$A$2:$F$996,5,0)))*SIN(RADIANS(90-VLOOKUP(C675,'Input - Center points'!$A$2:$F$996,5,0)))*COS(RADIANS(VLOOKUP(B675,'Input - Center points'!$A$2:$F$996,6,0)-VLOOKUP(C675,'Input - Center points'!$A$2:$F$996,6,0))))*6371,0)),"",ROUND(ACOS(COS(RADIANS(90-VLOOKUP(B675,'Input - Center points'!$A$2:$F$996,5,0)))*COS(RADIANS(90-VLOOKUP(C675,'Input - Center points'!$A$2:$F$996,5,0)))+SIN(RADIANS(90-VLOOKUP(B675,'Input - Center points'!$A$2:$F$996,5,0)))*SIN(RADIANS(90-VLOOKUP(C675,'Input - Center points'!$A$2:$F$996,5,0)))*COS(RADIANS(VLOOKUP(B675,'Input - Center points'!$A$2:$F$996,6,0)-VLOOKUP(C675,'Input - Center points'!$A$2:$F$996,6,0))))*6371,0))</f>
        <v>31</v>
      </c>
      <c r="E675" s="19" t="str">
        <f>if(isna(if(vlookup(A675,'Input - Config'!$A$3:$D$1006,4,0)="Yes","Subsea",if(D675&gt;'Input - Config'!$H$10,"HVDC","HVAC"))),"",if(vlookup(A675,'Input - Config'!$A$3:$D$1006,4,0)="Yes","Subsea",if(D675&gt;'Input - Config'!$H$10,"HVDC","HVAC")))</f>
        <v>HVAC</v>
      </c>
      <c r="F675" s="19">
        <f>iferror((hlookup(E675,'Input - Config'!$H$2:$J$7,2,0)*D675)+(hlookup(E675,'Input - Config'!$H$2:$J$7,3,0)*2),"")</f>
        <v>119561</v>
      </c>
      <c r="G675" s="19">
        <f>if(isna(hlookup(E675,'Input - Config'!$H$2:$J$7,6,0)*'Input - Config'!$H$9%*F675+F675),"",hlookup(E675,'Input - Config'!$H$2:$J$7,6,0)*'Input - Config'!$H$9%*F675+F675)</f>
        <v>286946.4</v>
      </c>
      <c r="H675" s="19">
        <f>if(isna(ROUND((hlookup(E675,'Input - Config'!$H$2:$J$7,4,0)/10000*D675)+(hlookup(E675,'Input - Config'!$H$2:$J$7,5,0)/100),3)),"",ROUND((hlookup(E675,'Input - Config'!$H$2:$J$7,4,0)/10000*D675)+(hlookup(E675,'Input - Config'!$H$2:$J$7,5,0)/100),3))</f>
        <v>0.002</v>
      </c>
    </row>
    <row r="676">
      <c r="A676" s="53" t="str">
        <f>'Input - Config'!A677</f>
        <v>TRNUSAFLUSAFM</v>
      </c>
      <c r="B676" s="19" t="str">
        <f>if(isna(vlookup(A676,'Input - Config'!$A$3:$C$1006,2,0)),"",vlookup(A676,'Input - Config'!$A$3:$C$1006,2,0))</f>
        <v>USAFL</v>
      </c>
      <c r="C676" s="19" t="str">
        <f>if(isna(vlookup(A676,'Input - Config'!$A$3:$C$1006,3,0)),"",vlookup(A676,'Input - Config'!$A$3:$C$1006,3,0))</f>
        <v>USAFM</v>
      </c>
      <c r="D676" s="42">
        <f>if(isna(ROUND(ACOS(COS(RADIANS(90-VLOOKUP(B676,'Input - Center points'!$A$2:$F$996,5,0)))*COS(RADIANS(90-VLOOKUP(C676,'Input - Center points'!$A$2:$F$996,5,0)))+SIN(RADIANS(90-VLOOKUP(B676,'Input - Center points'!$A$2:$F$996,5,0)))*SIN(RADIANS(90-VLOOKUP(C676,'Input - Center points'!$A$2:$F$996,5,0)))*COS(RADIANS(VLOOKUP(B676,'Input - Center points'!$A$2:$F$996,6,0)-VLOOKUP(C676,'Input - Center points'!$A$2:$F$996,6,0))))*6371,0)),"",ROUND(ACOS(COS(RADIANS(90-VLOOKUP(B676,'Input - Center points'!$A$2:$F$996,5,0)))*COS(RADIANS(90-VLOOKUP(C676,'Input - Center points'!$A$2:$F$996,5,0)))+SIN(RADIANS(90-VLOOKUP(B676,'Input - Center points'!$A$2:$F$996,5,0)))*SIN(RADIANS(90-VLOOKUP(C676,'Input - Center points'!$A$2:$F$996,5,0)))*COS(RADIANS(VLOOKUP(B676,'Input - Center points'!$A$2:$F$996,6,0)-VLOOKUP(C676,'Input - Center points'!$A$2:$F$996,6,0))))*6371,0))</f>
        <v>320</v>
      </c>
      <c r="E676" s="19" t="str">
        <f>if(isna(if(vlookup(A676,'Input - Config'!$A$3:$D$1006,4,0)="Yes","Subsea",if(D676&gt;'Input - Config'!$H$10,"HVDC","HVAC"))),"",if(vlookup(A676,'Input - Config'!$A$3:$D$1006,4,0)="Yes","Subsea",if(D676&gt;'Input - Config'!$H$10,"HVDC","HVAC")))</f>
        <v>HVAC</v>
      </c>
      <c r="F676" s="19">
        <f>iferror((hlookup(E676,'Input - Config'!$H$2:$J$7,2,0)*D676)+(hlookup(E676,'Input - Config'!$H$2:$J$7,3,0)*2),"")</f>
        <v>344807.6</v>
      </c>
      <c r="G676" s="19">
        <f>if(isna(hlookup(E676,'Input - Config'!$H$2:$J$7,6,0)*'Input - Config'!$H$9%*F676+F676),"",hlookup(E676,'Input - Config'!$H$2:$J$7,6,0)*'Input - Config'!$H$9%*F676+F676)</f>
        <v>827538.24</v>
      </c>
      <c r="H676" s="19">
        <f>if(isna(ROUND((hlookup(E676,'Input - Config'!$H$2:$J$7,4,0)/10000*D676)+(hlookup(E676,'Input - Config'!$H$2:$J$7,5,0)/100),3)),"",ROUND((hlookup(E676,'Input - Config'!$H$2:$J$7,4,0)/10000*D676)+(hlookup(E676,'Input - Config'!$H$2:$J$7,5,0)/100),3))</f>
        <v>0.022</v>
      </c>
    </row>
    <row r="677">
      <c r="A677" s="53" t="str">
        <f>'Input - Config'!A678</f>
        <v>TRNUSAFLUSAGV</v>
      </c>
      <c r="B677" s="19" t="str">
        <f>if(isna(vlookup(A677,'Input - Config'!$A$3:$C$1006,2,0)),"",vlookup(A677,'Input - Config'!$A$3:$C$1006,2,0))</f>
        <v>USAFL</v>
      </c>
      <c r="C677" s="19" t="str">
        <f>if(isna(vlookup(A677,'Input - Config'!$A$3:$C$1006,3,0)),"",vlookup(A677,'Input - Config'!$A$3:$C$1006,3,0))</f>
        <v>USAGV</v>
      </c>
      <c r="D677" s="42">
        <f>if(isna(ROUND(ACOS(COS(RADIANS(90-VLOOKUP(B677,'Input - Center points'!$A$2:$F$996,5,0)))*COS(RADIANS(90-VLOOKUP(C677,'Input - Center points'!$A$2:$F$996,5,0)))+SIN(RADIANS(90-VLOOKUP(B677,'Input - Center points'!$A$2:$F$996,5,0)))*SIN(RADIANS(90-VLOOKUP(C677,'Input - Center points'!$A$2:$F$996,5,0)))*COS(RADIANS(VLOOKUP(B677,'Input - Center points'!$A$2:$F$996,6,0)-VLOOKUP(C677,'Input - Center points'!$A$2:$F$996,6,0))))*6371,0)),"",ROUND(ACOS(COS(RADIANS(90-VLOOKUP(B677,'Input - Center points'!$A$2:$F$996,5,0)))*COS(RADIANS(90-VLOOKUP(C677,'Input - Center points'!$A$2:$F$996,5,0)))+SIN(RADIANS(90-VLOOKUP(B677,'Input - Center points'!$A$2:$F$996,5,0)))*SIN(RADIANS(90-VLOOKUP(C677,'Input - Center points'!$A$2:$F$996,5,0)))*COS(RADIANS(VLOOKUP(B677,'Input - Center points'!$A$2:$F$996,6,0)-VLOOKUP(C677,'Input - Center points'!$A$2:$F$996,6,0))))*6371,0))</f>
        <v>482</v>
      </c>
      <c r="E677" s="19" t="str">
        <f>if(isna(if(vlookup(A677,'Input - Config'!$A$3:$D$1006,4,0)="Yes","Subsea",if(D677&gt;'Input - Config'!$H$10,"HVDC","HVAC"))),"",if(vlookup(A677,'Input - Config'!$A$3:$D$1006,4,0)="Yes","Subsea",if(D677&gt;'Input - Config'!$H$10,"HVDC","HVAC")))</f>
        <v>HVDC</v>
      </c>
      <c r="F677" s="19">
        <f>iferror((hlookup(E677,'Input - Config'!$H$2:$J$7,2,0)*D677)+(hlookup(E677,'Input - Config'!$H$2:$J$7,3,0)*2),"")</f>
        <v>412128.6</v>
      </c>
      <c r="G677" s="19">
        <f>if(isna(hlookup(E677,'Input - Config'!$H$2:$J$7,6,0)*'Input - Config'!$H$9%*F677+F677),"",hlookup(E677,'Input - Config'!$H$2:$J$7,6,0)*'Input - Config'!$H$9%*F677+F677)</f>
        <v>989108.64</v>
      </c>
      <c r="H677" s="19">
        <f>if(isna(ROUND((hlookup(E677,'Input - Config'!$H$2:$J$7,4,0)/10000*D677)+(hlookup(E677,'Input - Config'!$H$2:$J$7,5,0)/100),3)),"",ROUND((hlookup(E677,'Input - Config'!$H$2:$J$7,4,0)/10000*D677)+(hlookup(E677,'Input - Config'!$H$2:$J$7,5,0)/100),3))</f>
        <v>0.03</v>
      </c>
    </row>
    <row r="678">
      <c r="A678" s="53" t="str">
        <f>'Input - Config'!A679</f>
        <v>TRNUSAFLUSAHS</v>
      </c>
      <c r="B678" s="19" t="str">
        <f>if(isna(vlookup(A678,'Input - Config'!$A$3:$C$1006,2,0)),"",vlookup(A678,'Input - Config'!$A$3:$C$1006,2,0))</f>
        <v>USAFL</v>
      </c>
      <c r="C678" s="19" t="str">
        <f>if(isna(vlookup(A678,'Input - Config'!$A$3:$C$1006,3,0)),"",vlookup(A678,'Input - Config'!$A$3:$C$1006,3,0))</f>
        <v>USAHS</v>
      </c>
      <c r="D678" s="42">
        <f>if(isna(ROUND(ACOS(COS(RADIANS(90-VLOOKUP(B678,'Input - Center points'!$A$2:$F$996,5,0)))*COS(RADIANS(90-VLOOKUP(C678,'Input - Center points'!$A$2:$F$996,5,0)))+SIN(RADIANS(90-VLOOKUP(B678,'Input - Center points'!$A$2:$F$996,5,0)))*SIN(RADIANS(90-VLOOKUP(C678,'Input - Center points'!$A$2:$F$996,5,0)))*COS(RADIANS(VLOOKUP(B678,'Input - Center points'!$A$2:$F$996,6,0)-VLOOKUP(C678,'Input - Center points'!$A$2:$F$996,6,0))))*6371,0)),"",ROUND(ACOS(COS(RADIANS(90-VLOOKUP(B678,'Input - Center points'!$A$2:$F$996,5,0)))*COS(RADIANS(90-VLOOKUP(C678,'Input - Center points'!$A$2:$F$996,5,0)))+SIN(RADIANS(90-VLOOKUP(B678,'Input - Center points'!$A$2:$F$996,5,0)))*SIN(RADIANS(90-VLOOKUP(C678,'Input - Center points'!$A$2:$F$996,5,0)))*COS(RADIANS(VLOOKUP(B678,'Input - Center points'!$A$2:$F$996,6,0)-VLOOKUP(C678,'Input - Center points'!$A$2:$F$996,6,0))))*6371,0))</f>
        <v>13</v>
      </c>
      <c r="E678" s="19" t="str">
        <f>if(isna(if(vlookup(A678,'Input - Config'!$A$3:$D$1006,4,0)="Yes","Subsea",if(D678&gt;'Input - Config'!$H$10,"HVDC","HVAC"))),"",if(vlookup(A678,'Input - Config'!$A$3:$D$1006,4,0)="Yes","Subsea",if(D678&gt;'Input - Config'!$H$10,"HVDC","HVAC")))</f>
        <v>HVAC</v>
      </c>
      <c r="F678" s="19">
        <f>iferror((hlookup(E678,'Input - Config'!$H$2:$J$7,2,0)*D678)+(hlookup(E678,'Input - Config'!$H$2:$J$7,3,0)*2),"")</f>
        <v>105531.8</v>
      </c>
      <c r="G678" s="19">
        <f>if(isna(hlookup(E678,'Input - Config'!$H$2:$J$7,6,0)*'Input - Config'!$H$9%*F678+F678),"",hlookup(E678,'Input - Config'!$H$2:$J$7,6,0)*'Input - Config'!$H$9%*F678+F678)</f>
        <v>253276.32</v>
      </c>
      <c r="H678" s="19">
        <f>if(isna(ROUND((hlookup(E678,'Input - Config'!$H$2:$J$7,4,0)/10000*D678)+(hlookup(E678,'Input - Config'!$H$2:$J$7,5,0)/100),3)),"",ROUND((hlookup(E678,'Input - Config'!$H$2:$J$7,4,0)/10000*D678)+(hlookup(E678,'Input - Config'!$H$2:$J$7,5,0)/100),3))</f>
        <v>0.001</v>
      </c>
    </row>
    <row r="679">
      <c r="A679" s="53" t="str">
        <f>'Input - Config'!A680</f>
        <v>TRNUSAFLUSAJE</v>
      </c>
      <c r="B679" s="19" t="str">
        <f>if(isna(vlookup(A679,'Input - Config'!$A$3:$C$1006,2,0)),"",vlookup(A679,'Input - Config'!$A$3:$C$1006,2,0))</f>
        <v>USAFL</v>
      </c>
      <c r="C679" s="19" t="str">
        <f>if(isna(vlookup(A679,'Input - Config'!$A$3:$C$1006,3,0)),"",vlookup(A679,'Input - Config'!$A$3:$C$1006,3,0))</f>
        <v>USAJE</v>
      </c>
      <c r="D679" s="42">
        <f>if(isna(ROUND(ACOS(COS(RADIANS(90-VLOOKUP(B679,'Input - Center points'!$A$2:$F$996,5,0)))*COS(RADIANS(90-VLOOKUP(C679,'Input - Center points'!$A$2:$F$996,5,0)))+SIN(RADIANS(90-VLOOKUP(B679,'Input - Center points'!$A$2:$F$996,5,0)))*SIN(RADIANS(90-VLOOKUP(C679,'Input - Center points'!$A$2:$F$996,5,0)))*COS(RADIANS(VLOOKUP(B679,'Input - Center points'!$A$2:$F$996,6,0)-VLOOKUP(C679,'Input - Center points'!$A$2:$F$996,6,0))))*6371,0)),"",ROUND(ACOS(COS(RADIANS(90-VLOOKUP(B679,'Input - Center points'!$A$2:$F$996,5,0)))*COS(RADIANS(90-VLOOKUP(C679,'Input - Center points'!$A$2:$F$996,5,0)))+SIN(RADIANS(90-VLOOKUP(B679,'Input - Center points'!$A$2:$F$996,5,0)))*SIN(RADIANS(90-VLOOKUP(C679,'Input - Center points'!$A$2:$F$996,5,0)))*COS(RADIANS(VLOOKUP(B679,'Input - Center points'!$A$2:$F$996,6,0)-VLOOKUP(C679,'Input - Center points'!$A$2:$F$996,6,0))))*6371,0))</f>
        <v>526</v>
      </c>
      <c r="E679" s="19" t="str">
        <f>if(isna(if(vlookup(A679,'Input - Config'!$A$3:$D$1006,4,0)="Yes","Subsea",if(D679&gt;'Input - Config'!$H$10,"HVDC","HVAC"))),"",if(vlookup(A679,'Input - Config'!$A$3:$D$1006,4,0)="Yes","Subsea",if(D679&gt;'Input - Config'!$H$10,"HVDC","HVAC")))</f>
        <v>HVDC</v>
      </c>
      <c r="F679" s="19">
        <f>iferror((hlookup(E679,'Input - Config'!$H$2:$J$7,2,0)*D679)+(hlookup(E679,'Input - Config'!$H$2:$J$7,3,0)*2),"")</f>
        <v>422591.8</v>
      </c>
      <c r="G679" s="19">
        <f>if(isna(hlookup(E679,'Input - Config'!$H$2:$J$7,6,0)*'Input - Config'!$H$9%*F679+F679),"",hlookup(E679,'Input - Config'!$H$2:$J$7,6,0)*'Input - Config'!$H$9%*F679+F679)</f>
        <v>1014220.32</v>
      </c>
      <c r="H679" s="19">
        <f>if(isna(ROUND((hlookup(E679,'Input - Config'!$H$2:$J$7,4,0)/10000*D679)+(hlookup(E679,'Input - Config'!$H$2:$J$7,5,0)/100),3)),"",ROUND((hlookup(E679,'Input - Config'!$H$2:$J$7,4,0)/10000*D679)+(hlookup(E679,'Input - Config'!$H$2:$J$7,5,0)/100),3))</f>
        <v>0.031</v>
      </c>
    </row>
    <row r="680">
      <c r="A680" s="53" t="str">
        <f>'Input - Config'!A681</f>
        <v>TRNUSAFLUSASM</v>
      </c>
      <c r="B680" s="19" t="str">
        <f>if(isna(vlookup(A680,'Input - Config'!$A$3:$C$1006,2,0)),"",vlookup(A680,'Input - Config'!$A$3:$C$1006,2,0))</f>
        <v>USAFL</v>
      </c>
      <c r="C680" s="19" t="str">
        <f>if(isna(vlookup(A680,'Input - Config'!$A$3:$C$1006,3,0)),"",vlookup(A680,'Input - Config'!$A$3:$C$1006,3,0))</f>
        <v>USASM</v>
      </c>
      <c r="D680" s="42">
        <f>if(isna(ROUND(ACOS(COS(RADIANS(90-VLOOKUP(B680,'Input - Center points'!$A$2:$F$996,5,0)))*COS(RADIANS(90-VLOOKUP(C680,'Input - Center points'!$A$2:$F$996,5,0)))+SIN(RADIANS(90-VLOOKUP(B680,'Input - Center points'!$A$2:$F$996,5,0)))*SIN(RADIANS(90-VLOOKUP(C680,'Input - Center points'!$A$2:$F$996,5,0)))*COS(RADIANS(VLOOKUP(B680,'Input - Center points'!$A$2:$F$996,6,0)-VLOOKUP(C680,'Input - Center points'!$A$2:$F$996,6,0))))*6371,0)),"",ROUND(ACOS(COS(RADIANS(90-VLOOKUP(B680,'Input - Center points'!$A$2:$F$996,5,0)))*COS(RADIANS(90-VLOOKUP(C680,'Input - Center points'!$A$2:$F$996,5,0)))+SIN(RADIANS(90-VLOOKUP(B680,'Input - Center points'!$A$2:$F$996,5,0)))*SIN(RADIANS(90-VLOOKUP(C680,'Input - Center points'!$A$2:$F$996,5,0)))*COS(RADIANS(VLOOKUP(B680,'Input - Center points'!$A$2:$F$996,6,0)-VLOOKUP(C680,'Input - Center points'!$A$2:$F$996,6,0))))*6371,0))</f>
        <v>378</v>
      </c>
      <c r="E680" s="19" t="str">
        <f>if(isna(if(vlookup(A680,'Input - Config'!$A$3:$D$1006,4,0)="Yes","Subsea",if(D680&gt;'Input - Config'!$H$10,"HVDC","HVAC"))),"",if(vlookup(A680,'Input - Config'!$A$3:$D$1006,4,0)="Yes","Subsea",if(D680&gt;'Input - Config'!$H$10,"HVDC","HVAC")))</f>
        <v>HVDC</v>
      </c>
      <c r="F680" s="19">
        <f>iferror((hlookup(E680,'Input - Config'!$H$2:$J$7,2,0)*D680)+(hlookup(E680,'Input - Config'!$H$2:$J$7,3,0)*2),"")</f>
        <v>387397.4</v>
      </c>
      <c r="G680" s="19">
        <f>if(isna(hlookup(E680,'Input - Config'!$H$2:$J$7,6,0)*'Input - Config'!$H$9%*F680+F680),"",hlookup(E680,'Input - Config'!$H$2:$J$7,6,0)*'Input - Config'!$H$9%*F680+F680)</f>
        <v>929753.76</v>
      </c>
      <c r="H680" s="19">
        <f>if(isna(ROUND((hlookup(E680,'Input - Config'!$H$2:$J$7,4,0)/10000*D680)+(hlookup(E680,'Input - Config'!$H$2:$J$7,5,0)/100),3)),"",ROUND((hlookup(E680,'Input - Config'!$H$2:$J$7,4,0)/10000*D680)+(hlookup(E680,'Input - Config'!$H$2:$J$7,5,0)/100),3))</f>
        <v>0.026</v>
      </c>
    </row>
    <row r="681">
      <c r="A681" s="53" t="str">
        <f>'Input - Config'!A682</f>
        <v>TRNUSAFLUSASO</v>
      </c>
      <c r="B681" s="19" t="str">
        <f>if(isna(vlookup(A681,'Input - Config'!$A$3:$C$1006,2,0)),"",vlookup(A681,'Input - Config'!$A$3:$C$1006,2,0))</f>
        <v>USAFL</v>
      </c>
      <c r="C681" s="19" t="str">
        <f>if(isna(vlookup(A681,'Input - Config'!$A$3:$C$1006,3,0)),"",vlookup(A681,'Input - Config'!$A$3:$C$1006,3,0))</f>
        <v>USASO</v>
      </c>
      <c r="D681" s="42">
        <f>if(isna(ROUND(ACOS(COS(RADIANS(90-VLOOKUP(B681,'Input - Center points'!$A$2:$F$996,5,0)))*COS(RADIANS(90-VLOOKUP(C681,'Input - Center points'!$A$2:$F$996,5,0)))+SIN(RADIANS(90-VLOOKUP(B681,'Input - Center points'!$A$2:$F$996,5,0)))*SIN(RADIANS(90-VLOOKUP(C681,'Input - Center points'!$A$2:$F$996,5,0)))*COS(RADIANS(VLOOKUP(B681,'Input - Center points'!$A$2:$F$996,6,0)-VLOOKUP(C681,'Input - Center points'!$A$2:$F$996,6,0))))*6371,0)),"",ROUND(ACOS(COS(RADIANS(90-VLOOKUP(B681,'Input - Center points'!$A$2:$F$996,5,0)))*COS(RADIANS(90-VLOOKUP(C681,'Input - Center points'!$A$2:$F$996,5,0)))+SIN(RADIANS(90-VLOOKUP(B681,'Input - Center points'!$A$2:$F$996,5,0)))*SIN(RADIANS(90-VLOOKUP(C681,'Input - Center points'!$A$2:$F$996,5,0)))*COS(RADIANS(VLOOKUP(B681,'Input - Center points'!$A$2:$F$996,6,0)-VLOOKUP(C681,'Input - Center points'!$A$2:$F$996,6,0))))*6371,0))</f>
        <v>976</v>
      </c>
      <c r="E681" s="19" t="str">
        <f>if(isna(if(vlookup(A681,'Input - Config'!$A$3:$D$1006,4,0)="Yes","Subsea",if(D681&gt;'Input - Config'!$H$10,"HVDC","HVAC"))),"",if(vlookup(A681,'Input - Config'!$A$3:$D$1006,4,0)="Yes","Subsea",if(D681&gt;'Input - Config'!$H$10,"HVDC","HVAC")))</f>
        <v>HVDC</v>
      </c>
      <c r="F681" s="19">
        <f>iferror((hlookup(E681,'Input - Config'!$H$2:$J$7,2,0)*D681)+(hlookup(E681,'Input - Config'!$H$2:$J$7,3,0)*2),"")</f>
        <v>529601.8</v>
      </c>
      <c r="G681" s="19">
        <f>if(isna(hlookup(E681,'Input - Config'!$H$2:$J$7,6,0)*'Input - Config'!$H$9%*F681+F681),"",hlookup(E681,'Input - Config'!$H$2:$J$7,6,0)*'Input - Config'!$H$9%*F681+F681)</f>
        <v>1271044.32</v>
      </c>
      <c r="H681" s="19">
        <f>if(isna(ROUND((hlookup(E681,'Input - Config'!$H$2:$J$7,4,0)/10000*D681)+(hlookup(E681,'Input - Config'!$H$2:$J$7,5,0)/100),3)),"",ROUND((hlookup(E681,'Input - Config'!$H$2:$J$7,4,0)/10000*D681)+(hlookup(E681,'Input - Config'!$H$2:$J$7,5,0)/100),3))</f>
        <v>0.047</v>
      </c>
    </row>
    <row r="682">
      <c r="A682" s="53" t="str">
        <f>'Input - Config'!A683</f>
        <v>TRNUSAFLUSATC</v>
      </c>
      <c r="B682" s="19" t="str">
        <f>if(isna(vlookup(A682,'Input - Config'!$A$3:$C$1006,2,0)),"",vlookup(A682,'Input - Config'!$A$3:$C$1006,2,0))</f>
        <v>USAFL</v>
      </c>
      <c r="C682" s="19" t="str">
        <f>if(isna(vlookup(A682,'Input - Config'!$A$3:$C$1006,3,0)),"",vlookup(A682,'Input - Config'!$A$3:$C$1006,3,0))</f>
        <v>USATC</v>
      </c>
      <c r="D682" s="42">
        <f>if(isna(ROUND(ACOS(COS(RADIANS(90-VLOOKUP(B682,'Input - Center points'!$A$2:$F$996,5,0)))*COS(RADIANS(90-VLOOKUP(C682,'Input - Center points'!$A$2:$F$996,5,0)))+SIN(RADIANS(90-VLOOKUP(B682,'Input - Center points'!$A$2:$F$996,5,0)))*SIN(RADIANS(90-VLOOKUP(C682,'Input - Center points'!$A$2:$F$996,5,0)))*COS(RADIANS(VLOOKUP(B682,'Input - Center points'!$A$2:$F$996,6,0)-VLOOKUP(C682,'Input - Center points'!$A$2:$F$996,6,0))))*6371,0)),"",ROUND(ACOS(COS(RADIANS(90-VLOOKUP(B682,'Input - Center points'!$A$2:$F$996,5,0)))*COS(RADIANS(90-VLOOKUP(C682,'Input - Center points'!$A$2:$F$996,5,0)))+SIN(RADIANS(90-VLOOKUP(B682,'Input - Center points'!$A$2:$F$996,5,0)))*SIN(RADIANS(90-VLOOKUP(C682,'Input - Center points'!$A$2:$F$996,5,0)))*COS(RADIANS(VLOOKUP(B682,'Input - Center points'!$A$2:$F$996,6,0)-VLOOKUP(C682,'Input - Center points'!$A$2:$F$996,6,0))))*6371,0))</f>
        <v>331</v>
      </c>
      <c r="E682" s="19" t="str">
        <f>if(isna(if(vlookup(A682,'Input - Config'!$A$3:$D$1006,4,0)="Yes","Subsea",if(D682&gt;'Input - Config'!$H$10,"HVDC","HVAC"))),"",if(vlookup(A682,'Input - Config'!$A$3:$D$1006,4,0)="Yes","Subsea",if(D682&gt;'Input - Config'!$H$10,"HVDC","HVAC")))</f>
        <v>HVAC</v>
      </c>
      <c r="F682" s="19">
        <f>iferror((hlookup(E682,'Input - Config'!$H$2:$J$7,2,0)*D682)+(hlookup(E682,'Input - Config'!$H$2:$J$7,3,0)*2),"")</f>
        <v>353381</v>
      </c>
      <c r="G682" s="19">
        <f>if(isna(hlookup(E682,'Input - Config'!$H$2:$J$7,6,0)*'Input - Config'!$H$9%*F682+F682),"",hlookup(E682,'Input - Config'!$H$2:$J$7,6,0)*'Input - Config'!$H$9%*F682+F682)</f>
        <v>848114.4</v>
      </c>
      <c r="H682" s="19">
        <f>if(isna(ROUND((hlookup(E682,'Input - Config'!$H$2:$J$7,4,0)/10000*D682)+(hlookup(E682,'Input - Config'!$H$2:$J$7,5,0)/100),3)),"",ROUND((hlookup(E682,'Input - Config'!$H$2:$J$7,4,0)/10000*D682)+(hlookup(E682,'Input - Config'!$H$2:$J$7,5,0)/100),3))</f>
        <v>0.022</v>
      </c>
    </row>
    <row r="683">
      <c r="A683" s="53" t="str">
        <f>'Input - Config'!A684</f>
        <v>TRNUSAFMUSAJE</v>
      </c>
      <c r="B683" s="19" t="str">
        <f>if(isna(vlookup(A683,'Input - Config'!$A$3:$C$1006,2,0)),"",vlookup(A683,'Input - Config'!$A$3:$C$1006,2,0))</f>
        <v>USAFM</v>
      </c>
      <c r="C683" s="19" t="str">
        <f>if(isna(vlookup(A683,'Input - Config'!$A$3:$C$1006,3,0)),"",vlookup(A683,'Input - Config'!$A$3:$C$1006,3,0))</f>
        <v>USAJE</v>
      </c>
      <c r="D683" s="42">
        <f>if(isna(ROUND(ACOS(COS(RADIANS(90-VLOOKUP(B683,'Input - Center points'!$A$2:$F$996,5,0)))*COS(RADIANS(90-VLOOKUP(C683,'Input - Center points'!$A$2:$F$996,5,0)))+SIN(RADIANS(90-VLOOKUP(B683,'Input - Center points'!$A$2:$F$996,5,0)))*SIN(RADIANS(90-VLOOKUP(C683,'Input - Center points'!$A$2:$F$996,5,0)))*COS(RADIANS(VLOOKUP(B683,'Input - Center points'!$A$2:$F$996,6,0)-VLOOKUP(C683,'Input - Center points'!$A$2:$F$996,6,0))))*6371,0)),"",ROUND(ACOS(COS(RADIANS(90-VLOOKUP(B683,'Input - Center points'!$A$2:$F$996,5,0)))*COS(RADIANS(90-VLOOKUP(C683,'Input - Center points'!$A$2:$F$996,5,0)))+SIN(RADIANS(90-VLOOKUP(B683,'Input - Center points'!$A$2:$F$996,5,0)))*SIN(RADIANS(90-VLOOKUP(C683,'Input - Center points'!$A$2:$F$996,5,0)))*COS(RADIANS(VLOOKUP(B683,'Input - Center points'!$A$2:$F$996,6,0)-VLOOKUP(C683,'Input - Center points'!$A$2:$F$996,6,0))))*6371,0))</f>
        <v>209</v>
      </c>
      <c r="E683" s="19" t="str">
        <f>if(isna(if(vlookup(A683,'Input - Config'!$A$3:$D$1006,4,0)="Yes","Subsea",if(D683&gt;'Input - Config'!$H$10,"HVDC","HVAC"))),"",if(vlookup(A683,'Input - Config'!$A$3:$D$1006,4,0)="Yes","Subsea",if(D683&gt;'Input - Config'!$H$10,"HVDC","HVAC")))</f>
        <v>HVAC</v>
      </c>
      <c r="F683" s="19">
        <f>iferror((hlookup(E683,'Input - Config'!$H$2:$J$7,2,0)*D683)+(hlookup(E683,'Input - Config'!$H$2:$J$7,3,0)*2),"")</f>
        <v>258294.2</v>
      </c>
      <c r="G683" s="19">
        <f>if(isna(hlookup(E683,'Input - Config'!$H$2:$J$7,6,0)*'Input - Config'!$H$9%*F683+F683),"",hlookup(E683,'Input - Config'!$H$2:$J$7,6,0)*'Input - Config'!$H$9%*F683+F683)</f>
        <v>619906.08</v>
      </c>
      <c r="H683" s="19">
        <f>if(isna(ROUND((hlookup(E683,'Input - Config'!$H$2:$J$7,4,0)/10000*D683)+(hlookup(E683,'Input - Config'!$H$2:$J$7,5,0)/100),3)),"",ROUND((hlookup(E683,'Input - Config'!$H$2:$J$7,4,0)/10000*D683)+(hlookup(E683,'Input - Config'!$H$2:$J$7,5,0)/100),3))</f>
        <v>0.014</v>
      </c>
    </row>
    <row r="684">
      <c r="A684" s="53" t="str">
        <f>'Input - Config'!A685</f>
        <v>TRNUSAFMUSATC</v>
      </c>
      <c r="B684" s="19" t="str">
        <f>if(isna(vlookup(A684,'Input - Config'!$A$3:$C$1006,2,0)),"",vlookup(A684,'Input - Config'!$A$3:$C$1006,2,0))</f>
        <v>USAFM</v>
      </c>
      <c r="C684" s="19" t="str">
        <f>if(isna(vlookup(A684,'Input - Config'!$A$3:$C$1006,3,0)),"",vlookup(A684,'Input - Config'!$A$3:$C$1006,3,0))</f>
        <v>USATC</v>
      </c>
      <c r="D684" s="42">
        <f>if(isna(ROUND(ACOS(COS(RADIANS(90-VLOOKUP(B684,'Input - Center points'!$A$2:$F$996,5,0)))*COS(RADIANS(90-VLOOKUP(C684,'Input - Center points'!$A$2:$F$996,5,0)))+SIN(RADIANS(90-VLOOKUP(B684,'Input - Center points'!$A$2:$F$996,5,0)))*SIN(RADIANS(90-VLOOKUP(C684,'Input - Center points'!$A$2:$F$996,5,0)))*COS(RADIANS(VLOOKUP(B684,'Input - Center points'!$A$2:$F$996,6,0)-VLOOKUP(C684,'Input - Center points'!$A$2:$F$996,6,0))))*6371,0)),"",ROUND(ACOS(COS(RADIANS(90-VLOOKUP(B684,'Input - Center points'!$A$2:$F$996,5,0)))*COS(RADIANS(90-VLOOKUP(C684,'Input - Center points'!$A$2:$F$996,5,0)))+SIN(RADIANS(90-VLOOKUP(B684,'Input - Center points'!$A$2:$F$996,5,0)))*SIN(RADIANS(90-VLOOKUP(C684,'Input - Center points'!$A$2:$F$996,5,0)))*COS(RADIANS(VLOOKUP(B684,'Input - Center points'!$A$2:$F$996,6,0)-VLOOKUP(C684,'Input - Center points'!$A$2:$F$996,6,0))))*6371,0))</f>
        <v>121</v>
      </c>
      <c r="E684" s="19" t="str">
        <f>if(isna(if(vlookup(A684,'Input - Config'!$A$3:$D$1006,4,0)="Yes","Subsea",if(D684&gt;'Input - Config'!$H$10,"HVDC","HVAC"))),"",if(vlookup(A684,'Input - Config'!$A$3:$D$1006,4,0)="Yes","Subsea",if(D684&gt;'Input - Config'!$H$10,"HVDC","HVAC")))</f>
        <v>HVAC</v>
      </c>
      <c r="F684" s="19">
        <f>iferror((hlookup(E684,'Input - Config'!$H$2:$J$7,2,0)*D684)+(hlookup(E684,'Input - Config'!$H$2:$J$7,3,0)*2),"")</f>
        <v>189707</v>
      </c>
      <c r="G684" s="19">
        <f>if(isna(hlookup(E684,'Input - Config'!$H$2:$J$7,6,0)*'Input - Config'!$H$9%*F684+F684),"",hlookup(E684,'Input - Config'!$H$2:$J$7,6,0)*'Input - Config'!$H$9%*F684+F684)</f>
        <v>455296.8</v>
      </c>
      <c r="H684" s="19">
        <f>if(isna(ROUND((hlookup(E684,'Input - Config'!$H$2:$J$7,4,0)/10000*D684)+(hlookup(E684,'Input - Config'!$H$2:$J$7,5,0)/100),3)),"",ROUND((hlookup(E684,'Input - Config'!$H$2:$J$7,4,0)/10000*D684)+(hlookup(E684,'Input - Config'!$H$2:$J$7,5,0)/100),3))</f>
        <v>0.008</v>
      </c>
    </row>
    <row r="685">
      <c r="A685" s="53" t="str">
        <f>'Input - Config'!A686</f>
        <v>TRNUSAGCUSAPI</v>
      </c>
      <c r="B685" s="19" t="str">
        <f>if(isna(vlookup(A685,'Input - Config'!$A$3:$C$1006,2,0)),"",vlookup(A685,'Input - Config'!$A$3:$C$1006,2,0))</f>
        <v>USAGC</v>
      </c>
      <c r="C685" s="19" t="str">
        <f>if(isna(vlookup(A685,'Input - Config'!$A$3:$C$1006,3,0)),"",vlookup(A685,'Input - Config'!$A$3:$C$1006,3,0))</f>
        <v>USAPI</v>
      </c>
      <c r="D685" s="42">
        <f>if(isna(ROUND(ACOS(COS(RADIANS(90-VLOOKUP(B685,'Input - Center points'!$A$2:$F$996,5,0)))*COS(RADIANS(90-VLOOKUP(C685,'Input - Center points'!$A$2:$F$996,5,0)))+SIN(RADIANS(90-VLOOKUP(B685,'Input - Center points'!$A$2:$F$996,5,0)))*SIN(RADIANS(90-VLOOKUP(C685,'Input - Center points'!$A$2:$F$996,5,0)))*COS(RADIANS(VLOOKUP(B685,'Input - Center points'!$A$2:$F$996,6,0)-VLOOKUP(C685,'Input - Center points'!$A$2:$F$996,6,0))))*6371,0)),"",ROUND(ACOS(COS(RADIANS(90-VLOOKUP(B685,'Input - Center points'!$A$2:$F$996,5,0)))*COS(RADIANS(90-VLOOKUP(C685,'Input - Center points'!$A$2:$F$996,5,0)))+SIN(RADIANS(90-VLOOKUP(B685,'Input - Center points'!$A$2:$F$996,5,0)))*SIN(RADIANS(90-VLOOKUP(C685,'Input - Center points'!$A$2:$F$996,5,0)))*COS(RADIANS(VLOOKUP(B685,'Input - Center points'!$A$2:$F$996,6,0)-VLOOKUP(C685,'Input - Center points'!$A$2:$F$996,6,0))))*6371,0))</f>
        <v>263</v>
      </c>
      <c r="E685" s="19" t="str">
        <f>if(isna(if(vlookup(A685,'Input - Config'!$A$3:$D$1006,4,0)="Yes","Subsea",if(D685&gt;'Input - Config'!$H$10,"HVDC","HVAC"))),"",if(vlookup(A685,'Input - Config'!$A$3:$D$1006,4,0)="Yes","Subsea",if(D685&gt;'Input - Config'!$H$10,"HVDC","HVAC")))</f>
        <v>HVAC</v>
      </c>
      <c r="F685" s="19">
        <f>iferror((hlookup(E685,'Input - Config'!$H$2:$J$7,2,0)*D685)+(hlookup(E685,'Input - Config'!$H$2:$J$7,3,0)*2),"")</f>
        <v>300381.8</v>
      </c>
      <c r="G685" s="19">
        <f>if(isna(hlookup(E685,'Input - Config'!$H$2:$J$7,6,0)*'Input - Config'!$H$9%*F685+F685),"",hlookup(E685,'Input - Config'!$H$2:$J$7,6,0)*'Input - Config'!$H$9%*F685+F685)</f>
        <v>720916.32</v>
      </c>
      <c r="H685" s="19">
        <f>if(isna(ROUND((hlookup(E685,'Input - Config'!$H$2:$J$7,4,0)/10000*D685)+(hlookup(E685,'Input - Config'!$H$2:$J$7,5,0)/100),3)),"",ROUND((hlookup(E685,'Input - Config'!$H$2:$J$7,4,0)/10000*D685)+(hlookup(E685,'Input - Config'!$H$2:$J$7,5,0)/100),3))</f>
        <v>0.018</v>
      </c>
    </row>
    <row r="686">
      <c r="A686" s="53" t="str">
        <f>'Input - Config'!A687</f>
        <v>TRNUSAGCUSAPW</v>
      </c>
      <c r="B686" s="19" t="str">
        <f>if(isna(vlookup(A686,'Input - Config'!$A$3:$C$1006,2,0)),"",vlookup(A686,'Input - Config'!$A$3:$C$1006,2,0))</f>
        <v>USAGC</v>
      </c>
      <c r="C686" s="19" t="str">
        <f>if(isna(vlookup(A686,'Input - Config'!$A$3:$C$1006,3,0)),"",vlookup(A686,'Input - Config'!$A$3:$C$1006,3,0))</f>
        <v>USAPW</v>
      </c>
      <c r="D686" s="42">
        <f>if(isna(ROUND(ACOS(COS(RADIANS(90-VLOOKUP(B686,'Input - Center points'!$A$2:$F$996,5,0)))*COS(RADIANS(90-VLOOKUP(C686,'Input - Center points'!$A$2:$F$996,5,0)))+SIN(RADIANS(90-VLOOKUP(B686,'Input - Center points'!$A$2:$F$996,5,0)))*SIN(RADIANS(90-VLOOKUP(C686,'Input - Center points'!$A$2:$F$996,5,0)))*COS(RADIANS(VLOOKUP(B686,'Input - Center points'!$A$2:$F$996,6,0)-VLOOKUP(C686,'Input - Center points'!$A$2:$F$996,6,0))))*6371,0)),"",ROUND(ACOS(COS(RADIANS(90-VLOOKUP(B686,'Input - Center points'!$A$2:$F$996,5,0)))*COS(RADIANS(90-VLOOKUP(C686,'Input - Center points'!$A$2:$F$996,5,0)))+SIN(RADIANS(90-VLOOKUP(B686,'Input - Center points'!$A$2:$F$996,5,0)))*SIN(RADIANS(90-VLOOKUP(C686,'Input - Center points'!$A$2:$F$996,5,0)))*COS(RADIANS(VLOOKUP(B686,'Input - Center points'!$A$2:$F$996,6,0)-VLOOKUP(C686,'Input - Center points'!$A$2:$F$996,6,0))))*6371,0))</f>
        <v>844</v>
      </c>
      <c r="E686" s="19" t="str">
        <f>if(isna(if(vlookup(A686,'Input - Config'!$A$3:$D$1006,4,0)="Yes","Subsea",if(D686&gt;'Input - Config'!$H$10,"HVDC","HVAC"))),"",if(vlookup(A686,'Input - Config'!$A$3:$D$1006,4,0)="Yes","Subsea",if(D686&gt;'Input - Config'!$H$10,"HVDC","HVAC")))</f>
        <v>HVDC</v>
      </c>
      <c r="F686" s="19">
        <f>iferror((hlookup(E686,'Input - Config'!$H$2:$J$7,2,0)*D686)+(hlookup(E686,'Input - Config'!$H$2:$J$7,3,0)*2),"")</f>
        <v>498212.2</v>
      </c>
      <c r="G686" s="19">
        <f>if(isna(hlookup(E686,'Input - Config'!$H$2:$J$7,6,0)*'Input - Config'!$H$9%*F686+F686),"",hlookup(E686,'Input - Config'!$H$2:$J$7,6,0)*'Input - Config'!$H$9%*F686+F686)</f>
        <v>1195709.28</v>
      </c>
      <c r="H686" s="19">
        <f>if(isna(ROUND((hlookup(E686,'Input - Config'!$H$2:$J$7,4,0)/10000*D686)+(hlookup(E686,'Input - Config'!$H$2:$J$7,5,0)/100),3)),"",ROUND((hlookup(E686,'Input - Config'!$H$2:$J$7,4,0)/10000*D686)+(hlookup(E686,'Input - Config'!$H$2:$J$7,5,0)/100),3))</f>
        <v>0.043</v>
      </c>
    </row>
    <row r="687">
      <c r="A687" s="53" t="str">
        <f>'Input - Config'!A688</f>
        <v>TRNUSAGDUSAPN</v>
      </c>
      <c r="B687" s="19" t="str">
        <f>if(isna(vlookup(A687,'Input - Config'!$A$3:$C$1006,2,0)),"",vlookup(A687,'Input - Config'!$A$3:$C$1006,2,0))</f>
        <v>USAGD</v>
      </c>
      <c r="C687" s="19" t="str">
        <f>if(isna(vlookup(A687,'Input - Config'!$A$3:$C$1006,3,0)),"",vlookup(A687,'Input - Config'!$A$3:$C$1006,3,0))</f>
        <v>USAPN</v>
      </c>
      <c r="D687" s="42">
        <f>if(isna(ROUND(ACOS(COS(RADIANS(90-VLOOKUP(B687,'Input - Center points'!$A$2:$F$996,5,0)))*COS(RADIANS(90-VLOOKUP(C687,'Input - Center points'!$A$2:$F$996,5,0)))+SIN(RADIANS(90-VLOOKUP(B687,'Input - Center points'!$A$2:$F$996,5,0)))*SIN(RADIANS(90-VLOOKUP(C687,'Input - Center points'!$A$2:$F$996,5,0)))*COS(RADIANS(VLOOKUP(B687,'Input - Center points'!$A$2:$F$996,6,0)-VLOOKUP(C687,'Input - Center points'!$A$2:$F$996,6,0))))*6371,0)),"",ROUND(ACOS(COS(RADIANS(90-VLOOKUP(B687,'Input - Center points'!$A$2:$F$996,5,0)))*COS(RADIANS(90-VLOOKUP(C687,'Input - Center points'!$A$2:$F$996,5,0)))+SIN(RADIANS(90-VLOOKUP(B687,'Input - Center points'!$A$2:$F$996,5,0)))*SIN(RADIANS(90-VLOOKUP(C687,'Input - Center points'!$A$2:$F$996,5,0)))*COS(RADIANS(VLOOKUP(B687,'Input - Center points'!$A$2:$F$996,6,0)-VLOOKUP(C687,'Input - Center points'!$A$2:$F$996,6,0))))*6371,0))</f>
        <v>1598</v>
      </c>
      <c r="E687" s="19" t="str">
        <f>if(isna(if(vlookup(A687,'Input - Config'!$A$3:$D$1006,4,0)="Yes","Subsea",if(D687&gt;'Input - Config'!$H$10,"HVDC","HVAC"))),"",if(vlookup(A687,'Input - Config'!$A$3:$D$1006,4,0)="Yes","Subsea",if(D687&gt;'Input - Config'!$H$10,"HVDC","HVAC")))</f>
        <v>HVDC</v>
      </c>
      <c r="F687" s="19">
        <f>iferror((hlookup(E687,'Input - Config'!$H$2:$J$7,2,0)*D687)+(hlookup(E687,'Input - Config'!$H$2:$J$7,3,0)*2),"")</f>
        <v>677513.4</v>
      </c>
      <c r="G687" s="19">
        <f>if(isna(hlookup(E687,'Input - Config'!$H$2:$J$7,6,0)*'Input - Config'!$H$9%*F687+F687),"",hlookup(E687,'Input - Config'!$H$2:$J$7,6,0)*'Input - Config'!$H$9%*F687+F687)</f>
        <v>1626032.16</v>
      </c>
      <c r="H687" s="19">
        <f>if(isna(ROUND((hlookup(E687,'Input - Config'!$H$2:$J$7,4,0)/10000*D687)+(hlookup(E687,'Input - Config'!$H$2:$J$7,5,0)/100),3)),"",ROUND((hlookup(E687,'Input - Config'!$H$2:$J$7,4,0)/10000*D687)+(hlookup(E687,'Input - Config'!$H$2:$J$7,5,0)/100),3))</f>
        <v>0.069</v>
      </c>
    </row>
    <row r="688">
      <c r="A688" s="53" t="str">
        <f>'Input - Config'!A689</f>
        <v>TRNUSAGDUSASR</v>
      </c>
      <c r="B688" s="19" t="str">
        <f>if(isna(vlookup(A688,'Input - Config'!$A$3:$C$1006,2,0)),"",vlookup(A688,'Input - Config'!$A$3:$C$1006,2,0))</f>
        <v>USAGD</v>
      </c>
      <c r="C688" s="19" t="str">
        <f>if(isna(vlookup(A688,'Input - Config'!$A$3:$C$1006,3,0)),"",vlookup(A688,'Input - Config'!$A$3:$C$1006,3,0))</f>
        <v>USASR</v>
      </c>
      <c r="D688" s="42">
        <f>if(isna(ROUND(ACOS(COS(RADIANS(90-VLOOKUP(B688,'Input - Center points'!$A$2:$F$996,5,0)))*COS(RADIANS(90-VLOOKUP(C688,'Input - Center points'!$A$2:$F$996,5,0)))+SIN(RADIANS(90-VLOOKUP(B688,'Input - Center points'!$A$2:$F$996,5,0)))*SIN(RADIANS(90-VLOOKUP(C688,'Input - Center points'!$A$2:$F$996,5,0)))*COS(RADIANS(VLOOKUP(B688,'Input - Center points'!$A$2:$F$996,6,0)-VLOOKUP(C688,'Input - Center points'!$A$2:$F$996,6,0))))*6371,0)),"",ROUND(ACOS(COS(RADIANS(90-VLOOKUP(B688,'Input - Center points'!$A$2:$F$996,5,0)))*COS(RADIANS(90-VLOOKUP(C688,'Input - Center points'!$A$2:$F$996,5,0)))+SIN(RADIANS(90-VLOOKUP(B688,'Input - Center points'!$A$2:$F$996,5,0)))*SIN(RADIANS(90-VLOOKUP(C688,'Input - Center points'!$A$2:$F$996,5,0)))*COS(RADIANS(VLOOKUP(B688,'Input - Center points'!$A$2:$F$996,6,0)-VLOOKUP(C688,'Input - Center points'!$A$2:$F$996,6,0))))*6371,0))</f>
        <v>1494</v>
      </c>
      <c r="E688" s="19" t="str">
        <f>if(isna(if(vlookup(A688,'Input - Config'!$A$3:$D$1006,4,0)="Yes","Subsea",if(D688&gt;'Input - Config'!$H$10,"HVDC","HVAC"))),"",if(vlookup(A688,'Input - Config'!$A$3:$D$1006,4,0)="Yes","Subsea",if(D688&gt;'Input - Config'!$H$10,"HVDC","HVAC")))</f>
        <v>HVDC</v>
      </c>
      <c r="F688" s="19">
        <f>iferror((hlookup(E688,'Input - Config'!$H$2:$J$7,2,0)*D688)+(hlookup(E688,'Input - Config'!$H$2:$J$7,3,0)*2),"")</f>
        <v>652782.2</v>
      </c>
      <c r="G688" s="19">
        <f>if(isna(hlookup(E688,'Input - Config'!$H$2:$J$7,6,0)*'Input - Config'!$H$9%*F688+F688),"",hlookup(E688,'Input - Config'!$H$2:$J$7,6,0)*'Input - Config'!$H$9%*F688+F688)</f>
        <v>1566677.28</v>
      </c>
      <c r="H688" s="19">
        <f>if(isna(ROUND((hlookup(E688,'Input - Config'!$H$2:$J$7,4,0)/10000*D688)+(hlookup(E688,'Input - Config'!$H$2:$J$7,5,0)/100),3)),"",ROUND((hlookup(E688,'Input - Config'!$H$2:$J$7,4,0)/10000*D688)+(hlookup(E688,'Input - Config'!$H$2:$J$7,5,0)/100),3))</f>
        <v>0.065</v>
      </c>
    </row>
    <row r="689">
      <c r="A689" s="53" t="str">
        <f>'Input - Config'!A690</f>
        <v>TRNUSAGFUSAWC</v>
      </c>
      <c r="B689" s="19" t="str">
        <f>if(isna(vlookup(A689,'Input - Config'!$A$3:$C$1006,2,0)),"",vlookup(A689,'Input - Config'!$A$3:$C$1006,2,0))</f>
        <v>USAGF</v>
      </c>
      <c r="C689" s="19" t="str">
        <f>if(isna(vlookup(A689,'Input - Config'!$A$3:$C$1006,3,0)),"",vlookup(A689,'Input - Config'!$A$3:$C$1006,3,0))</f>
        <v>USAWC</v>
      </c>
      <c r="D689" s="42">
        <f>if(isna(ROUND(ACOS(COS(RADIANS(90-VLOOKUP(B689,'Input - Center points'!$A$2:$F$996,5,0)))*COS(RADIANS(90-VLOOKUP(C689,'Input - Center points'!$A$2:$F$996,5,0)))+SIN(RADIANS(90-VLOOKUP(B689,'Input - Center points'!$A$2:$F$996,5,0)))*SIN(RADIANS(90-VLOOKUP(C689,'Input - Center points'!$A$2:$F$996,5,0)))*COS(RADIANS(VLOOKUP(B689,'Input - Center points'!$A$2:$F$996,6,0)-VLOOKUP(C689,'Input - Center points'!$A$2:$F$996,6,0))))*6371,0)),"",ROUND(ACOS(COS(RADIANS(90-VLOOKUP(B689,'Input - Center points'!$A$2:$F$996,5,0)))*COS(RADIANS(90-VLOOKUP(C689,'Input - Center points'!$A$2:$F$996,5,0)))+SIN(RADIANS(90-VLOOKUP(B689,'Input - Center points'!$A$2:$F$996,5,0)))*SIN(RADIANS(90-VLOOKUP(C689,'Input - Center points'!$A$2:$F$996,5,0)))*COS(RADIANS(VLOOKUP(B689,'Input - Center points'!$A$2:$F$996,6,0)-VLOOKUP(C689,'Input - Center points'!$A$2:$F$996,6,0))))*6371,0))</f>
        <v>526</v>
      </c>
      <c r="E689" s="19" t="str">
        <f>if(isna(if(vlookup(A689,'Input - Config'!$A$3:$D$1006,4,0)="Yes","Subsea",if(D689&gt;'Input - Config'!$H$10,"HVDC","HVAC"))),"",if(vlookup(A689,'Input - Config'!$A$3:$D$1006,4,0)="Yes","Subsea",if(D689&gt;'Input - Config'!$H$10,"HVDC","HVAC")))</f>
        <v>HVDC</v>
      </c>
      <c r="F689" s="19">
        <f>iferror((hlookup(E689,'Input - Config'!$H$2:$J$7,2,0)*D689)+(hlookup(E689,'Input - Config'!$H$2:$J$7,3,0)*2),"")</f>
        <v>422591.8</v>
      </c>
      <c r="G689" s="19">
        <f>if(isna(hlookup(E689,'Input - Config'!$H$2:$J$7,6,0)*'Input - Config'!$H$9%*F689+F689),"",hlookup(E689,'Input - Config'!$H$2:$J$7,6,0)*'Input - Config'!$H$9%*F689+F689)</f>
        <v>1014220.32</v>
      </c>
      <c r="H689" s="19">
        <f>if(isna(ROUND((hlookup(E689,'Input - Config'!$H$2:$J$7,4,0)/10000*D689)+(hlookup(E689,'Input - Config'!$H$2:$J$7,5,0)/100),3)),"",ROUND((hlookup(E689,'Input - Config'!$H$2:$J$7,4,0)/10000*D689)+(hlookup(E689,'Input - Config'!$H$2:$J$7,5,0)/100),3))</f>
        <v>0.031</v>
      </c>
    </row>
    <row r="690">
      <c r="A690" s="53" t="str">
        <f>'Input - Config'!A691</f>
        <v>TRNUSAGLUSALG</v>
      </c>
      <c r="B690" s="19" t="str">
        <f>if(isna(vlookup(A690,'Input - Config'!$A$3:$C$1006,2,0)),"",vlookup(A690,'Input - Config'!$A$3:$C$1006,2,0))</f>
        <v>USAGL</v>
      </c>
      <c r="C690" s="19" t="str">
        <f>if(isna(vlookup(A690,'Input - Config'!$A$3:$C$1006,3,0)),"",vlookup(A690,'Input - Config'!$A$3:$C$1006,3,0))</f>
        <v>USALG</v>
      </c>
      <c r="D690" s="42">
        <f>if(isna(ROUND(ACOS(COS(RADIANS(90-VLOOKUP(B690,'Input - Center points'!$A$2:$F$996,5,0)))*COS(RADIANS(90-VLOOKUP(C690,'Input - Center points'!$A$2:$F$996,5,0)))+SIN(RADIANS(90-VLOOKUP(B690,'Input - Center points'!$A$2:$F$996,5,0)))*SIN(RADIANS(90-VLOOKUP(C690,'Input - Center points'!$A$2:$F$996,5,0)))*COS(RADIANS(VLOOKUP(B690,'Input - Center points'!$A$2:$F$996,6,0)-VLOOKUP(C690,'Input - Center points'!$A$2:$F$996,6,0))))*6371,0)),"",ROUND(ACOS(COS(RADIANS(90-VLOOKUP(B690,'Input - Center points'!$A$2:$F$996,5,0)))*COS(RADIANS(90-VLOOKUP(C690,'Input - Center points'!$A$2:$F$996,5,0)))+SIN(RADIANS(90-VLOOKUP(B690,'Input - Center points'!$A$2:$F$996,5,0)))*SIN(RADIANS(90-VLOOKUP(C690,'Input - Center points'!$A$2:$F$996,5,0)))*COS(RADIANS(VLOOKUP(B690,'Input - Center points'!$A$2:$F$996,6,0)-VLOOKUP(C690,'Input - Center points'!$A$2:$F$996,6,0))))*6371,0))</f>
        <v>296</v>
      </c>
      <c r="E690" s="19" t="str">
        <f>if(isna(if(vlookup(A690,'Input - Config'!$A$3:$D$1006,4,0)="Yes","Subsea",if(D690&gt;'Input - Config'!$H$10,"HVDC","HVAC"))),"",if(vlookup(A690,'Input - Config'!$A$3:$D$1006,4,0)="Yes","Subsea",if(D690&gt;'Input - Config'!$H$10,"HVDC","HVAC")))</f>
        <v>HVAC</v>
      </c>
      <c r="F690" s="19">
        <f>iferror((hlookup(E690,'Input - Config'!$H$2:$J$7,2,0)*D690)+(hlookup(E690,'Input - Config'!$H$2:$J$7,3,0)*2),"")</f>
        <v>326102</v>
      </c>
      <c r="G690" s="19">
        <f>if(isna(hlookup(E690,'Input - Config'!$H$2:$J$7,6,0)*'Input - Config'!$H$9%*F690+F690),"",hlookup(E690,'Input - Config'!$H$2:$J$7,6,0)*'Input - Config'!$H$9%*F690+F690)</f>
        <v>782644.8</v>
      </c>
      <c r="H690" s="19">
        <f>if(isna(ROUND((hlookup(E690,'Input - Config'!$H$2:$J$7,4,0)/10000*D690)+(hlookup(E690,'Input - Config'!$H$2:$J$7,5,0)/100),3)),"",ROUND((hlookup(E690,'Input - Config'!$H$2:$J$7,4,0)/10000*D690)+(hlookup(E690,'Input - Config'!$H$2:$J$7,5,0)/100),3))</f>
        <v>0.02</v>
      </c>
    </row>
    <row r="691">
      <c r="A691" s="53" t="str">
        <f>'Input - Config'!A692</f>
        <v>TRNUSAGLUSAMI</v>
      </c>
      <c r="B691" s="19" t="str">
        <f>if(isna(vlookup(A691,'Input - Config'!$A$3:$C$1006,2,0)),"",vlookup(A691,'Input - Config'!$A$3:$C$1006,2,0))</f>
        <v>USAGL</v>
      </c>
      <c r="C691" s="19" t="str">
        <f>if(isna(vlookup(A691,'Input - Config'!$A$3:$C$1006,3,0)),"",vlookup(A691,'Input - Config'!$A$3:$C$1006,3,0))</f>
        <v>USAMI</v>
      </c>
      <c r="D691" s="42">
        <f>if(isna(ROUND(ACOS(COS(RADIANS(90-VLOOKUP(B691,'Input - Center points'!$A$2:$F$996,5,0)))*COS(RADIANS(90-VLOOKUP(C691,'Input - Center points'!$A$2:$F$996,5,0)))+SIN(RADIANS(90-VLOOKUP(B691,'Input - Center points'!$A$2:$F$996,5,0)))*SIN(RADIANS(90-VLOOKUP(C691,'Input - Center points'!$A$2:$F$996,5,0)))*COS(RADIANS(VLOOKUP(B691,'Input - Center points'!$A$2:$F$996,6,0)-VLOOKUP(C691,'Input - Center points'!$A$2:$F$996,6,0))))*6371,0)),"",ROUND(ACOS(COS(RADIANS(90-VLOOKUP(B691,'Input - Center points'!$A$2:$F$996,5,0)))*COS(RADIANS(90-VLOOKUP(C691,'Input - Center points'!$A$2:$F$996,5,0)))+SIN(RADIANS(90-VLOOKUP(B691,'Input - Center points'!$A$2:$F$996,5,0)))*SIN(RADIANS(90-VLOOKUP(C691,'Input - Center points'!$A$2:$F$996,5,0)))*COS(RADIANS(VLOOKUP(B691,'Input - Center points'!$A$2:$F$996,6,0)-VLOOKUP(C691,'Input - Center points'!$A$2:$F$996,6,0))))*6371,0))</f>
        <v>757</v>
      </c>
      <c r="E691" s="19" t="str">
        <f>if(isna(if(vlookup(A691,'Input - Config'!$A$3:$D$1006,4,0)="Yes","Subsea",if(D691&gt;'Input - Config'!$H$10,"HVDC","HVAC"))),"",if(vlookup(A691,'Input - Config'!$A$3:$D$1006,4,0)="Yes","Subsea",if(D691&gt;'Input - Config'!$H$10,"HVDC","HVAC")))</f>
        <v>HVDC</v>
      </c>
      <c r="F691" s="19">
        <f>iferror((hlookup(E691,'Input - Config'!$H$2:$J$7,2,0)*D691)+(hlookup(E691,'Input - Config'!$H$2:$J$7,3,0)*2),"")</f>
        <v>477523.6</v>
      </c>
      <c r="G691" s="19">
        <f>if(isna(hlookup(E691,'Input - Config'!$H$2:$J$7,6,0)*'Input - Config'!$H$9%*F691+F691),"",hlookup(E691,'Input - Config'!$H$2:$J$7,6,0)*'Input - Config'!$H$9%*F691+F691)</f>
        <v>1146056.64</v>
      </c>
      <c r="H691" s="19">
        <f>if(isna(ROUND((hlookup(E691,'Input - Config'!$H$2:$J$7,4,0)/10000*D691)+(hlookup(E691,'Input - Config'!$H$2:$J$7,5,0)/100),3)),"",ROUND((hlookup(E691,'Input - Config'!$H$2:$J$7,4,0)/10000*D691)+(hlookup(E691,'Input - Config'!$H$2:$J$7,5,0)/100),3))</f>
        <v>0.039</v>
      </c>
    </row>
    <row r="692">
      <c r="A692" s="53" t="str">
        <f>'Input - Config'!A693</f>
        <v>TRNUSAGWUSANW</v>
      </c>
      <c r="B692" s="19" t="str">
        <f>if(isna(vlookup(A692,'Input - Config'!$A$3:$C$1006,2,0)),"",vlookup(A692,'Input - Config'!$A$3:$C$1006,2,0))</f>
        <v>USAGW</v>
      </c>
      <c r="C692" s="19" t="str">
        <f>if(isna(vlookup(A692,'Input - Config'!$A$3:$C$1006,3,0)),"",vlookup(A692,'Input - Config'!$A$3:$C$1006,3,0))</f>
        <v>USANW</v>
      </c>
      <c r="D692" s="42">
        <f>if(isna(ROUND(ACOS(COS(RADIANS(90-VLOOKUP(B692,'Input - Center points'!$A$2:$F$996,5,0)))*COS(RADIANS(90-VLOOKUP(C692,'Input - Center points'!$A$2:$F$996,5,0)))+SIN(RADIANS(90-VLOOKUP(B692,'Input - Center points'!$A$2:$F$996,5,0)))*SIN(RADIANS(90-VLOOKUP(C692,'Input - Center points'!$A$2:$F$996,5,0)))*COS(RADIANS(VLOOKUP(B692,'Input - Center points'!$A$2:$F$996,6,0)-VLOOKUP(C692,'Input - Center points'!$A$2:$F$996,6,0))))*6371,0)),"",ROUND(ACOS(COS(RADIANS(90-VLOOKUP(B692,'Input - Center points'!$A$2:$F$996,5,0)))*COS(RADIANS(90-VLOOKUP(C692,'Input - Center points'!$A$2:$F$996,5,0)))+SIN(RADIANS(90-VLOOKUP(B692,'Input - Center points'!$A$2:$F$996,5,0)))*SIN(RADIANS(90-VLOOKUP(C692,'Input - Center points'!$A$2:$F$996,5,0)))*COS(RADIANS(VLOOKUP(B692,'Input - Center points'!$A$2:$F$996,6,0)-VLOOKUP(C692,'Input - Center points'!$A$2:$F$996,6,0))))*6371,0))</f>
        <v>232</v>
      </c>
      <c r="E692" s="19" t="str">
        <f>if(isna(if(vlookup(A692,'Input - Config'!$A$3:$D$1006,4,0)="Yes","Subsea",if(D692&gt;'Input - Config'!$H$10,"HVDC","HVAC"))),"",if(vlookup(A692,'Input - Config'!$A$3:$D$1006,4,0)="Yes","Subsea",if(D692&gt;'Input - Config'!$H$10,"HVDC","HVAC")))</f>
        <v>HVAC</v>
      </c>
      <c r="F692" s="19">
        <f>iferror((hlookup(E692,'Input - Config'!$H$2:$J$7,2,0)*D692)+(hlookup(E692,'Input - Config'!$H$2:$J$7,3,0)*2),"")</f>
        <v>276220.4</v>
      </c>
      <c r="G692" s="19">
        <f>if(isna(hlookup(E692,'Input - Config'!$H$2:$J$7,6,0)*'Input - Config'!$H$9%*F692+F692),"",hlookup(E692,'Input - Config'!$H$2:$J$7,6,0)*'Input - Config'!$H$9%*F692+F692)</f>
        <v>662928.96</v>
      </c>
      <c r="H692" s="19">
        <f>if(isna(ROUND((hlookup(E692,'Input - Config'!$H$2:$J$7,4,0)/10000*D692)+(hlookup(E692,'Input - Config'!$H$2:$J$7,5,0)/100),3)),"",ROUND((hlookup(E692,'Input - Config'!$H$2:$J$7,4,0)/10000*D692)+(hlookup(E692,'Input - Config'!$H$2:$J$7,5,0)/100),3))</f>
        <v>0.016</v>
      </c>
    </row>
    <row r="693">
      <c r="A693" s="53" t="str">
        <f>'Input - Config'!A694</f>
        <v>TRNUSAHGUSASR</v>
      </c>
      <c r="B693" s="19" t="str">
        <f>if(isna(vlookup(A693,'Input - Config'!$A$3:$C$1006,2,0)),"",vlookup(A693,'Input - Config'!$A$3:$C$1006,2,0))</f>
        <v>USAHG</v>
      </c>
      <c r="C693" s="19" t="str">
        <f>if(isna(vlookup(A693,'Input - Config'!$A$3:$C$1006,3,0)),"",vlookup(A693,'Input - Config'!$A$3:$C$1006,3,0))</f>
        <v>USASR</v>
      </c>
      <c r="D693" s="42">
        <f>if(isna(ROUND(ACOS(COS(RADIANS(90-VLOOKUP(B693,'Input - Center points'!$A$2:$F$996,5,0)))*COS(RADIANS(90-VLOOKUP(C693,'Input - Center points'!$A$2:$F$996,5,0)))+SIN(RADIANS(90-VLOOKUP(B693,'Input - Center points'!$A$2:$F$996,5,0)))*SIN(RADIANS(90-VLOOKUP(C693,'Input - Center points'!$A$2:$F$996,5,0)))*COS(RADIANS(VLOOKUP(B693,'Input - Center points'!$A$2:$F$996,6,0)-VLOOKUP(C693,'Input - Center points'!$A$2:$F$996,6,0))))*6371,0)),"",ROUND(ACOS(COS(RADIANS(90-VLOOKUP(B693,'Input - Center points'!$A$2:$F$996,5,0)))*COS(RADIANS(90-VLOOKUP(C693,'Input - Center points'!$A$2:$F$996,5,0)))+SIN(RADIANS(90-VLOOKUP(B693,'Input - Center points'!$A$2:$F$996,5,0)))*SIN(RADIANS(90-VLOOKUP(C693,'Input - Center points'!$A$2:$F$996,5,0)))*COS(RADIANS(VLOOKUP(B693,'Input - Center points'!$A$2:$F$996,6,0)-VLOOKUP(C693,'Input - Center points'!$A$2:$F$996,6,0))))*6371,0))</f>
        <v>96</v>
      </c>
      <c r="E693" s="19" t="str">
        <f>if(isna(if(vlookup(A693,'Input - Config'!$A$3:$D$1006,4,0)="Yes","Subsea",if(D693&gt;'Input - Config'!$H$10,"HVDC","HVAC"))),"",if(vlookup(A693,'Input - Config'!$A$3:$D$1006,4,0)="Yes","Subsea",if(D693&gt;'Input - Config'!$H$10,"HVDC","HVAC")))</f>
        <v>HVAC</v>
      </c>
      <c r="F693" s="19">
        <f>iferror((hlookup(E693,'Input - Config'!$H$2:$J$7,2,0)*D693)+(hlookup(E693,'Input - Config'!$H$2:$J$7,3,0)*2),"")</f>
        <v>170222</v>
      </c>
      <c r="G693" s="19">
        <f>if(isna(hlookup(E693,'Input - Config'!$H$2:$J$7,6,0)*'Input - Config'!$H$9%*F693+F693),"",hlookup(E693,'Input - Config'!$H$2:$J$7,6,0)*'Input - Config'!$H$9%*F693+F693)</f>
        <v>408532.8</v>
      </c>
      <c r="H693" s="19">
        <f>if(isna(ROUND((hlookup(E693,'Input - Config'!$H$2:$J$7,4,0)/10000*D693)+(hlookup(E693,'Input - Config'!$H$2:$J$7,5,0)/100),3)),"",ROUND((hlookup(E693,'Input - Config'!$H$2:$J$7,4,0)/10000*D693)+(hlookup(E693,'Input - Config'!$H$2:$J$7,5,0)/100),3))</f>
        <v>0.006</v>
      </c>
    </row>
    <row r="694">
      <c r="A694" s="53" t="str">
        <f>'Input - Config'!A695</f>
        <v>TRNUSAHGUSAWC</v>
      </c>
      <c r="B694" s="19" t="str">
        <f>if(isna(vlookup(A694,'Input - Config'!$A$3:$C$1006,2,0)),"",vlookup(A694,'Input - Config'!$A$3:$C$1006,2,0))</f>
        <v>USAHG</v>
      </c>
      <c r="C694" s="19" t="str">
        <f>if(isna(vlookup(A694,'Input - Config'!$A$3:$C$1006,3,0)),"",vlookup(A694,'Input - Config'!$A$3:$C$1006,3,0))</f>
        <v>USAWC</v>
      </c>
      <c r="D694" s="42">
        <f>if(isna(ROUND(ACOS(COS(RADIANS(90-VLOOKUP(B694,'Input - Center points'!$A$2:$F$996,5,0)))*COS(RADIANS(90-VLOOKUP(C694,'Input - Center points'!$A$2:$F$996,5,0)))+SIN(RADIANS(90-VLOOKUP(B694,'Input - Center points'!$A$2:$F$996,5,0)))*SIN(RADIANS(90-VLOOKUP(C694,'Input - Center points'!$A$2:$F$996,5,0)))*COS(RADIANS(VLOOKUP(B694,'Input - Center points'!$A$2:$F$996,6,0)-VLOOKUP(C694,'Input - Center points'!$A$2:$F$996,6,0))))*6371,0)),"",ROUND(ACOS(COS(RADIANS(90-VLOOKUP(B694,'Input - Center points'!$A$2:$F$996,5,0)))*COS(RADIANS(90-VLOOKUP(C694,'Input - Center points'!$A$2:$F$996,5,0)))+SIN(RADIANS(90-VLOOKUP(B694,'Input - Center points'!$A$2:$F$996,5,0)))*SIN(RADIANS(90-VLOOKUP(C694,'Input - Center points'!$A$2:$F$996,5,0)))*COS(RADIANS(VLOOKUP(B694,'Input - Center points'!$A$2:$F$996,6,0)-VLOOKUP(C694,'Input - Center points'!$A$2:$F$996,6,0))))*6371,0))</f>
        <v>338</v>
      </c>
      <c r="E694" s="19" t="str">
        <f>if(isna(if(vlookup(A694,'Input - Config'!$A$3:$D$1006,4,0)="Yes","Subsea",if(D694&gt;'Input - Config'!$H$10,"HVDC","HVAC"))),"",if(vlookup(A694,'Input - Config'!$A$3:$D$1006,4,0)="Yes","Subsea",if(D694&gt;'Input - Config'!$H$10,"HVDC","HVAC")))</f>
        <v>HVAC</v>
      </c>
      <c r="F694" s="19">
        <f>iferror((hlookup(E694,'Input - Config'!$H$2:$J$7,2,0)*D694)+(hlookup(E694,'Input - Config'!$H$2:$J$7,3,0)*2),"")</f>
        <v>358836.8</v>
      </c>
      <c r="G694" s="19">
        <f>if(isna(hlookup(E694,'Input - Config'!$H$2:$J$7,6,0)*'Input - Config'!$H$9%*F694+F694),"",hlookup(E694,'Input - Config'!$H$2:$J$7,6,0)*'Input - Config'!$H$9%*F694+F694)</f>
        <v>861208.32</v>
      </c>
      <c r="H694" s="19">
        <f>if(isna(ROUND((hlookup(E694,'Input - Config'!$H$2:$J$7,4,0)/10000*D694)+(hlookup(E694,'Input - Config'!$H$2:$J$7,5,0)/100),3)),"",ROUND((hlookup(E694,'Input - Config'!$H$2:$J$7,4,0)/10000*D694)+(hlookup(E694,'Input - Config'!$H$2:$J$7,5,0)/100),3))</f>
        <v>0.023</v>
      </c>
    </row>
    <row r="695">
      <c r="A695" s="53" t="str">
        <f>'Input - Config'!A696</f>
        <v>TRNUSAIIUSAWC</v>
      </c>
      <c r="B695" s="19" t="str">
        <f>if(isna(vlookup(A695,'Input - Config'!$A$3:$C$1006,2,0)),"",vlookup(A695,'Input - Config'!$A$3:$C$1006,2,0))</f>
        <v>USAII</v>
      </c>
      <c r="C695" s="19" t="str">
        <f>if(isna(vlookup(A695,'Input - Config'!$A$3:$C$1006,3,0)),"",vlookup(A695,'Input - Config'!$A$3:$C$1006,3,0))</f>
        <v>USAWC</v>
      </c>
      <c r="D695" s="42">
        <f>if(isna(ROUND(ACOS(COS(RADIANS(90-VLOOKUP(B695,'Input - Center points'!$A$2:$F$996,5,0)))*COS(RADIANS(90-VLOOKUP(C695,'Input - Center points'!$A$2:$F$996,5,0)))+SIN(RADIANS(90-VLOOKUP(B695,'Input - Center points'!$A$2:$F$996,5,0)))*SIN(RADIANS(90-VLOOKUP(C695,'Input - Center points'!$A$2:$F$996,5,0)))*COS(RADIANS(VLOOKUP(B695,'Input - Center points'!$A$2:$F$996,6,0)-VLOOKUP(C695,'Input - Center points'!$A$2:$F$996,6,0))))*6371,0)),"",ROUND(ACOS(COS(RADIANS(90-VLOOKUP(B695,'Input - Center points'!$A$2:$F$996,5,0)))*COS(RADIANS(90-VLOOKUP(C695,'Input - Center points'!$A$2:$F$996,5,0)))+SIN(RADIANS(90-VLOOKUP(B695,'Input - Center points'!$A$2:$F$996,5,0)))*SIN(RADIANS(90-VLOOKUP(C695,'Input - Center points'!$A$2:$F$996,5,0)))*COS(RADIANS(VLOOKUP(B695,'Input - Center points'!$A$2:$F$996,6,0)-VLOOKUP(C695,'Input - Center points'!$A$2:$F$996,6,0))))*6371,0))</f>
        <v>604</v>
      </c>
      <c r="E695" s="19" t="str">
        <f>if(isna(if(vlookup(A695,'Input - Config'!$A$3:$D$1006,4,0)="Yes","Subsea",if(D695&gt;'Input - Config'!$H$10,"HVDC","HVAC"))),"",if(vlookup(A695,'Input - Config'!$A$3:$D$1006,4,0)="Yes","Subsea",if(D695&gt;'Input - Config'!$H$10,"HVDC","HVAC")))</f>
        <v>HVDC</v>
      </c>
      <c r="F695" s="19">
        <f>iferror((hlookup(E695,'Input - Config'!$H$2:$J$7,2,0)*D695)+(hlookup(E695,'Input - Config'!$H$2:$J$7,3,0)*2),"")</f>
        <v>441140.2</v>
      </c>
      <c r="G695" s="19">
        <f>if(isna(hlookup(E695,'Input - Config'!$H$2:$J$7,6,0)*'Input - Config'!$H$9%*F695+F695),"",hlookup(E695,'Input - Config'!$H$2:$J$7,6,0)*'Input - Config'!$H$9%*F695+F695)</f>
        <v>1058736.48</v>
      </c>
      <c r="H695" s="19">
        <f>if(isna(ROUND((hlookup(E695,'Input - Config'!$H$2:$J$7,4,0)/10000*D695)+(hlookup(E695,'Input - Config'!$H$2:$J$7,5,0)/100),3)),"",ROUND((hlookup(E695,'Input - Config'!$H$2:$J$7,4,0)/10000*D695)+(hlookup(E695,'Input - Config'!$H$2:$J$7,5,0)/100),3))</f>
        <v>0.034</v>
      </c>
    </row>
    <row r="696">
      <c r="A696" s="53" t="str">
        <f>'Input - Config'!A697</f>
        <v>TRNUSAIPUSANE</v>
      </c>
      <c r="B696" s="19" t="str">
        <f>if(isna(vlookup(A696,'Input - Config'!$A$3:$C$1006,2,0)),"",vlookup(A696,'Input - Config'!$A$3:$C$1006,2,0))</f>
        <v>USAIP</v>
      </c>
      <c r="C696" s="19" t="str">
        <f>if(isna(vlookup(A696,'Input - Config'!$A$3:$C$1006,3,0)),"",vlookup(A696,'Input - Config'!$A$3:$C$1006,3,0))</f>
        <v>USANE</v>
      </c>
      <c r="D696" s="42">
        <f>if(isna(ROUND(ACOS(COS(RADIANS(90-VLOOKUP(B696,'Input - Center points'!$A$2:$F$996,5,0)))*COS(RADIANS(90-VLOOKUP(C696,'Input - Center points'!$A$2:$F$996,5,0)))+SIN(RADIANS(90-VLOOKUP(B696,'Input - Center points'!$A$2:$F$996,5,0)))*SIN(RADIANS(90-VLOOKUP(C696,'Input - Center points'!$A$2:$F$996,5,0)))*COS(RADIANS(VLOOKUP(B696,'Input - Center points'!$A$2:$F$996,6,0)-VLOOKUP(C696,'Input - Center points'!$A$2:$F$996,6,0))))*6371,0)),"",ROUND(ACOS(COS(RADIANS(90-VLOOKUP(B696,'Input - Center points'!$A$2:$F$996,5,0)))*COS(RADIANS(90-VLOOKUP(C696,'Input - Center points'!$A$2:$F$996,5,0)))+SIN(RADIANS(90-VLOOKUP(B696,'Input - Center points'!$A$2:$F$996,5,0)))*SIN(RADIANS(90-VLOOKUP(C696,'Input - Center points'!$A$2:$F$996,5,0)))*COS(RADIANS(VLOOKUP(B696,'Input - Center points'!$A$2:$F$996,6,0)-VLOOKUP(C696,'Input - Center points'!$A$2:$F$996,6,0))))*6371,0))</f>
        <v>823</v>
      </c>
      <c r="E696" s="19" t="str">
        <f>if(isna(if(vlookup(A696,'Input - Config'!$A$3:$D$1006,4,0)="Yes","Subsea",if(D696&gt;'Input - Config'!$H$10,"HVDC","HVAC"))),"",if(vlookup(A696,'Input - Config'!$A$3:$D$1006,4,0)="Yes","Subsea",if(D696&gt;'Input - Config'!$H$10,"HVDC","HVAC")))</f>
        <v>HVDC</v>
      </c>
      <c r="F696" s="19">
        <f>iferror((hlookup(E696,'Input - Config'!$H$2:$J$7,2,0)*D696)+(hlookup(E696,'Input - Config'!$H$2:$J$7,3,0)*2),"")</f>
        <v>493218.4</v>
      </c>
      <c r="G696" s="19">
        <f>if(isna(hlookup(E696,'Input - Config'!$H$2:$J$7,6,0)*'Input - Config'!$H$9%*F696+F696),"",hlookup(E696,'Input - Config'!$H$2:$J$7,6,0)*'Input - Config'!$H$9%*F696+F696)</f>
        <v>1183724.16</v>
      </c>
      <c r="H696" s="19">
        <f>if(isna(ROUND((hlookup(E696,'Input - Config'!$H$2:$J$7,4,0)/10000*D696)+(hlookup(E696,'Input - Config'!$H$2:$J$7,5,0)/100),3)),"",ROUND((hlookup(E696,'Input - Config'!$H$2:$J$7,4,0)/10000*D696)+(hlookup(E696,'Input - Config'!$H$2:$J$7,5,0)/100),3))</f>
        <v>0.042</v>
      </c>
    </row>
    <row r="697">
      <c r="A697" s="53" t="str">
        <f>'Input - Config'!A698</f>
        <v>TRNUSAIPUSANW</v>
      </c>
      <c r="B697" s="19" t="str">
        <f>if(isna(vlookup(A697,'Input - Config'!$A$3:$C$1006,2,0)),"",vlookup(A697,'Input - Config'!$A$3:$C$1006,2,0))</f>
        <v>USAIP</v>
      </c>
      <c r="C697" s="19" t="str">
        <f>if(isna(vlookup(A697,'Input - Config'!$A$3:$C$1006,3,0)),"",vlookup(A697,'Input - Config'!$A$3:$C$1006,3,0))</f>
        <v>USANW</v>
      </c>
      <c r="D697" s="42">
        <f>if(isna(ROUND(ACOS(COS(RADIANS(90-VLOOKUP(B697,'Input - Center points'!$A$2:$F$996,5,0)))*COS(RADIANS(90-VLOOKUP(C697,'Input - Center points'!$A$2:$F$996,5,0)))+SIN(RADIANS(90-VLOOKUP(B697,'Input - Center points'!$A$2:$F$996,5,0)))*SIN(RADIANS(90-VLOOKUP(C697,'Input - Center points'!$A$2:$F$996,5,0)))*COS(RADIANS(VLOOKUP(B697,'Input - Center points'!$A$2:$F$996,6,0)-VLOOKUP(C697,'Input - Center points'!$A$2:$F$996,6,0))))*6371,0)),"",ROUND(ACOS(COS(RADIANS(90-VLOOKUP(B697,'Input - Center points'!$A$2:$F$996,5,0)))*COS(RADIANS(90-VLOOKUP(C697,'Input - Center points'!$A$2:$F$996,5,0)))+SIN(RADIANS(90-VLOOKUP(B697,'Input - Center points'!$A$2:$F$996,5,0)))*SIN(RADIANS(90-VLOOKUP(C697,'Input - Center points'!$A$2:$F$996,5,0)))*COS(RADIANS(VLOOKUP(B697,'Input - Center points'!$A$2:$F$996,6,0)-VLOOKUP(C697,'Input - Center points'!$A$2:$F$996,6,0))))*6371,0))</f>
        <v>403</v>
      </c>
      <c r="E697" s="19" t="str">
        <f>if(isna(if(vlookup(A697,'Input - Config'!$A$3:$D$1006,4,0)="Yes","Subsea",if(D697&gt;'Input - Config'!$H$10,"HVDC","HVAC"))),"",if(vlookup(A697,'Input - Config'!$A$3:$D$1006,4,0)="Yes","Subsea",if(D697&gt;'Input - Config'!$H$10,"HVDC","HVAC")))</f>
        <v>HVDC</v>
      </c>
      <c r="F697" s="19">
        <f>iferror((hlookup(E697,'Input - Config'!$H$2:$J$7,2,0)*D697)+(hlookup(E697,'Input - Config'!$H$2:$J$7,3,0)*2),"")</f>
        <v>393342.4</v>
      </c>
      <c r="G697" s="19">
        <f>if(isna(hlookup(E697,'Input - Config'!$H$2:$J$7,6,0)*'Input - Config'!$H$9%*F697+F697),"",hlookup(E697,'Input - Config'!$H$2:$J$7,6,0)*'Input - Config'!$H$9%*F697+F697)</f>
        <v>944021.76</v>
      </c>
      <c r="H697" s="19">
        <f>if(isna(ROUND((hlookup(E697,'Input - Config'!$H$2:$J$7,4,0)/10000*D697)+(hlookup(E697,'Input - Config'!$H$2:$J$7,5,0)/100),3)),"",ROUND((hlookup(E697,'Input - Config'!$H$2:$J$7,4,0)/10000*D697)+(hlookup(E697,'Input - Config'!$H$2:$J$7,5,0)/100),3))</f>
        <v>0.027</v>
      </c>
    </row>
    <row r="698">
      <c r="A698" s="53" t="str">
        <f>'Input - Config'!A699</f>
        <v>TRNUSAIPUSAPE</v>
      </c>
      <c r="B698" s="19" t="str">
        <f>if(isna(vlookup(A698,'Input - Config'!$A$3:$C$1006,2,0)),"",vlookup(A698,'Input - Config'!$A$3:$C$1006,2,0))</f>
        <v>USAIP</v>
      </c>
      <c r="C698" s="19" t="str">
        <f>if(isna(vlookup(A698,'Input - Config'!$A$3:$C$1006,3,0)),"",vlookup(A698,'Input - Config'!$A$3:$C$1006,3,0))</f>
        <v>USAPE</v>
      </c>
      <c r="D698" s="42">
        <f>if(isna(ROUND(ACOS(COS(RADIANS(90-VLOOKUP(B698,'Input - Center points'!$A$2:$F$996,5,0)))*COS(RADIANS(90-VLOOKUP(C698,'Input - Center points'!$A$2:$F$996,5,0)))+SIN(RADIANS(90-VLOOKUP(B698,'Input - Center points'!$A$2:$F$996,5,0)))*SIN(RADIANS(90-VLOOKUP(C698,'Input - Center points'!$A$2:$F$996,5,0)))*COS(RADIANS(VLOOKUP(B698,'Input - Center points'!$A$2:$F$996,6,0)-VLOOKUP(C698,'Input - Center points'!$A$2:$F$996,6,0))))*6371,0)),"",ROUND(ACOS(COS(RADIANS(90-VLOOKUP(B698,'Input - Center points'!$A$2:$F$996,5,0)))*COS(RADIANS(90-VLOOKUP(C698,'Input - Center points'!$A$2:$F$996,5,0)))+SIN(RADIANS(90-VLOOKUP(B698,'Input - Center points'!$A$2:$F$996,5,0)))*SIN(RADIANS(90-VLOOKUP(C698,'Input - Center points'!$A$2:$F$996,5,0)))*COS(RADIANS(VLOOKUP(B698,'Input - Center points'!$A$2:$F$996,6,0)-VLOOKUP(C698,'Input - Center points'!$A$2:$F$996,6,0))))*6371,0))</f>
        <v>473</v>
      </c>
      <c r="E698" s="19" t="str">
        <f>if(isna(if(vlookup(A698,'Input - Config'!$A$3:$D$1006,4,0)="Yes","Subsea",if(D698&gt;'Input - Config'!$H$10,"HVDC","HVAC"))),"",if(vlookup(A698,'Input - Config'!$A$3:$D$1006,4,0)="Yes","Subsea",if(D698&gt;'Input - Config'!$H$10,"HVDC","HVAC")))</f>
        <v>HVDC</v>
      </c>
      <c r="F698" s="19">
        <f>iferror((hlookup(E698,'Input - Config'!$H$2:$J$7,2,0)*D698)+(hlookup(E698,'Input - Config'!$H$2:$J$7,3,0)*2),"")</f>
        <v>409988.4</v>
      </c>
      <c r="G698" s="19">
        <f>if(isna(hlookup(E698,'Input - Config'!$H$2:$J$7,6,0)*'Input - Config'!$H$9%*F698+F698),"",hlookup(E698,'Input - Config'!$H$2:$J$7,6,0)*'Input - Config'!$H$9%*F698+F698)</f>
        <v>983972.16</v>
      </c>
      <c r="H698" s="19">
        <f>if(isna(ROUND((hlookup(E698,'Input - Config'!$H$2:$J$7,4,0)/10000*D698)+(hlookup(E698,'Input - Config'!$H$2:$J$7,5,0)/100),3)),"",ROUND((hlookup(E698,'Input - Config'!$H$2:$J$7,4,0)/10000*D698)+(hlookup(E698,'Input - Config'!$H$2:$J$7,5,0)/100),3))</f>
        <v>0.03</v>
      </c>
    </row>
    <row r="699">
      <c r="A699" s="53" t="str">
        <f>'Input - Config'!A700</f>
        <v>TRNUSAIPUSAPW</v>
      </c>
      <c r="B699" s="19" t="str">
        <f>if(isna(vlookup(A699,'Input - Config'!$A$3:$C$1006,2,0)),"",vlookup(A699,'Input - Config'!$A$3:$C$1006,2,0))</f>
        <v>USAIP</v>
      </c>
      <c r="C699" s="19" t="str">
        <f>if(isna(vlookup(A699,'Input - Config'!$A$3:$C$1006,3,0)),"",vlookup(A699,'Input - Config'!$A$3:$C$1006,3,0))</f>
        <v>USAPW</v>
      </c>
      <c r="D699" s="42">
        <f>if(isna(ROUND(ACOS(COS(RADIANS(90-VLOOKUP(B699,'Input - Center points'!$A$2:$F$996,5,0)))*COS(RADIANS(90-VLOOKUP(C699,'Input - Center points'!$A$2:$F$996,5,0)))+SIN(RADIANS(90-VLOOKUP(B699,'Input - Center points'!$A$2:$F$996,5,0)))*SIN(RADIANS(90-VLOOKUP(C699,'Input - Center points'!$A$2:$F$996,5,0)))*COS(RADIANS(VLOOKUP(B699,'Input - Center points'!$A$2:$F$996,6,0)-VLOOKUP(C699,'Input - Center points'!$A$2:$F$996,6,0))))*6371,0)),"",ROUND(ACOS(COS(RADIANS(90-VLOOKUP(B699,'Input - Center points'!$A$2:$F$996,5,0)))*COS(RADIANS(90-VLOOKUP(C699,'Input - Center points'!$A$2:$F$996,5,0)))+SIN(RADIANS(90-VLOOKUP(B699,'Input - Center points'!$A$2:$F$996,5,0)))*SIN(RADIANS(90-VLOOKUP(C699,'Input - Center points'!$A$2:$F$996,5,0)))*COS(RADIANS(VLOOKUP(B699,'Input - Center points'!$A$2:$F$996,6,0)-VLOOKUP(C699,'Input - Center points'!$A$2:$F$996,6,0))))*6371,0))</f>
        <v>542</v>
      </c>
      <c r="E699" s="19" t="str">
        <f>if(isna(if(vlookup(A699,'Input - Config'!$A$3:$D$1006,4,0)="Yes","Subsea",if(D699&gt;'Input - Config'!$H$10,"HVDC","HVAC"))),"",if(vlookup(A699,'Input - Config'!$A$3:$D$1006,4,0)="Yes","Subsea",if(D699&gt;'Input - Config'!$H$10,"HVDC","HVAC")))</f>
        <v>HVDC</v>
      </c>
      <c r="F699" s="19">
        <f>iferror((hlookup(E699,'Input - Config'!$H$2:$J$7,2,0)*D699)+(hlookup(E699,'Input - Config'!$H$2:$J$7,3,0)*2),"")</f>
        <v>426396.6</v>
      </c>
      <c r="G699" s="19">
        <f>if(isna(hlookup(E699,'Input - Config'!$H$2:$J$7,6,0)*'Input - Config'!$H$9%*F699+F699),"",hlookup(E699,'Input - Config'!$H$2:$J$7,6,0)*'Input - Config'!$H$9%*F699+F699)</f>
        <v>1023351.84</v>
      </c>
      <c r="H699" s="19">
        <f>if(isna(ROUND((hlookup(E699,'Input - Config'!$H$2:$J$7,4,0)/10000*D699)+(hlookup(E699,'Input - Config'!$H$2:$J$7,5,0)/100),3)),"",ROUND((hlookup(E699,'Input - Config'!$H$2:$J$7,4,0)/10000*D699)+(hlookup(E699,'Input - Config'!$H$2:$J$7,5,0)/100),3))</f>
        <v>0.032</v>
      </c>
    </row>
    <row r="700">
      <c r="A700" s="53" t="str">
        <f>'Input - Config'!A701</f>
        <v>TRNUSAISUSANY</v>
      </c>
      <c r="B700" s="19" t="str">
        <f>if(isna(vlookup(A700,'Input - Config'!$A$3:$C$1006,2,0)),"",vlookup(A700,'Input - Config'!$A$3:$C$1006,2,0))</f>
        <v>USAIS</v>
      </c>
      <c r="C700" s="19" t="str">
        <f>if(isna(vlookup(A700,'Input - Config'!$A$3:$C$1006,3,0)),"",vlookup(A700,'Input - Config'!$A$3:$C$1006,3,0))</f>
        <v>USANY</v>
      </c>
      <c r="D700" s="42">
        <f>if(isna(ROUND(ACOS(COS(RADIANS(90-VLOOKUP(B700,'Input - Center points'!$A$2:$F$996,5,0)))*COS(RADIANS(90-VLOOKUP(C700,'Input - Center points'!$A$2:$F$996,5,0)))+SIN(RADIANS(90-VLOOKUP(B700,'Input - Center points'!$A$2:$F$996,5,0)))*SIN(RADIANS(90-VLOOKUP(C700,'Input - Center points'!$A$2:$F$996,5,0)))*COS(RADIANS(VLOOKUP(B700,'Input - Center points'!$A$2:$F$996,6,0)-VLOOKUP(C700,'Input - Center points'!$A$2:$F$996,6,0))))*6371,0)),"",ROUND(ACOS(COS(RADIANS(90-VLOOKUP(B700,'Input - Center points'!$A$2:$F$996,5,0)))*COS(RADIANS(90-VLOOKUP(C700,'Input - Center points'!$A$2:$F$996,5,0)))+SIN(RADIANS(90-VLOOKUP(B700,'Input - Center points'!$A$2:$F$996,5,0)))*SIN(RADIANS(90-VLOOKUP(C700,'Input - Center points'!$A$2:$F$996,5,0)))*COS(RADIANS(VLOOKUP(B700,'Input - Center points'!$A$2:$F$996,6,0)-VLOOKUP(C700,'Input - Center points'!$A$2:$F$996,6,0))))*6371,0))</f>
        <v>298</v>
      </c>
      <c r="E700" s="19" t="str">
        <f>if(isna(if(vlookup(A700,'Input - Config'!$A$3:$D$1006,4,0)="Yes","Subsea",if(D700&gt;'Input - Config'!$H$10,"HVDC","HVAC"))),"",if(vlookup(A700,'Input - Config'!$A$3:$D$1006,4,0)="Yes","Subsea",if(D700&gt;'Input - Config'!$H$10,"HVDC","HVAC")))</f>
        <v>HVAC</v>
      </c>
      <c r="F700" s="19">
        <f>iferror((hlookup(E700,'Input - Config'!$H$2:$J$7,2,0)*D700)+(hlookup(E700,'Input - Config'!$H$2:$J$7,3,0)*2),"")</f>
        <v>327660.8</v>
      </c>
      <c r="G700" s="19">
        <f>if(isna(hlookup(E700,'Input - Config'!$H$2:$J$7,6,0)*'Input - Config'!$H$9%*F700+F700),"",hlookup(E700,'Input - Config'!$H$2:$J$7,6,0)*'Input - Config'!$H$9%*F700+F700)</f>
        <v>786385.92</v>
      </c>
      <c r="H700" s="19">
        <f>if(isna(ROUND((hlookup(E700,'Input - Config'!$H$2:$J$7,4,0)/10000*D700)+(hlookup(E700,'Input - Config'!$H$2:$J$7,5,0)/100),3)),"",ROUND((hlookup(E700,'Input - Config'!$H$2:$J$7,4,0)/10000*D700)+(hlookup(E700,'Input - Config'!$H$2:$J$7,5,0)/100),3))</f>
        <v>0.02</v>
      </c>
    </row>
    <row r="701">
      <c r="A701" s="53" t="str">
        <f>'Input - Config'!A702</f>
        <v>TRNUSAJEUSASM</v>
      </c>
      <c r="B701" s="19" t="str">
        <f>if(isna(vlookup(A701,'Input - Config'!$A$3:$C$1006,2,0)),"",vlookup(A701,'Input - Config'!$A$3:$C$1006,2,0))</f>
        <v>USAJE</v>
      </c>
      <c r="C701" s="19" t="str">
        <f>if(isna(vlookup(A701,'Input - Config'!$A$3:$C$1006,3,0)),"",vlookup(A701,'Input - Config'!$A$3:$C$1006,3,0))</f>
        <v>USASM</v>
      </c>
      <c r="D701" s="42">
        <f>if(isna(ROUND(ACOS(COS(RADIANS(90-VLOOKUP(B701,'Input - Center points'!$A$2:$F$996,5,0)))*COS(RADIANS(90-VLOOKUP(C701,'Input - Center points'!$A$2:$F$996,5,0)))+SIN(RADIANS(90-VLOOKUP(B701,'Input - Center points'!$A$2:$F$996,5,0)))*SIN(RADIANS(90-VLOOKUP(C701,'Input - Center points'!$A$2:$F$996,5,0)))*COS(RADIANS(VLOOKUP(B701,'Input - Center points'!$A$2:$F$996,6,0)-VLOOKUP(C701,'Input - Center points'!$A$2:$F$996,6,0))))*6371,0)),"",ROUND(ACOS(COS(RADIANS(90-VLOOKUP(B701,'Input - Center points'!$A$2:$F$996,5,0)))*COS(RADIANS(90-VLOOKUP(C701,'Input - Center points'!$A$2:$F$996,5,0)))+SIN(RADIANS(90-VLOOKUP(B701,'Input - Center points'!$A$2:$F$996,5,0)))*SIN(RADIANS(90-VLOOKUP(C701,'Input - Center points'!$A$2:$F$996,5,0)))*COS(RADIANS(VLOOKUP(B701,'Input - Center points'!$A$2:$F$996,6,0)-VLOOKUP(C701,'Input - Center points'!$A$2:$F$996,6,0))))*6371,0))</f>
        <v>222</v>
      </c>
      <c r="E701" s="19" t="str">
        <f>if(isna(if(vlookup(A701,'Input - Config'!$A$3:$D$1006,4,0)="Yes","Subsea",if(D701&gt;'Input - Config'!$H$10,"HVDC","HVAC"))),"",if(vlookup(A701,'Input - Config'!$A$3:$D$1006,4,0)="Yes","Subsea",if(D701&gt;'Input - Config'!$H$10,"HVDC","HVAC")))</f>
        <v>HVAC</v>
      </c>
      <c r="F701" s="19">
        <f>iferror((hlookup(E701,'Input - Config'!$H$2:$J$7,2,0)*D701)+(hlookup(E701,'Input - Config'!$H$2:$J$7,3,0)*2),"")</f>
        <v>268426.4</v>
      </c>
      <c r="G701" s="19">
        <f>if(isna(hlookup(E701,'Input - Config'!$H$2:$J$7,6,0)*'Input - Config'!$H$9%*F701+F701),"",hlookup(E701,'Input - Config'!$H$2:$J$7,6,0)*'Input - Config'!$H$9%*F701+F701)</f>
        <v>644223.36</v>
      </c>
      <c r="H701" s="19">
        <f>if(isna(ROUND((hlookup(E701,'Input - Config'!$H$2:$J$7,4,0)/10000*D701)+(hlookup(E701,'Input - Config'!$H$2:$J$7,5,0)/100),3)),"",ROUND((hlookup(E701,'Input - Config'!$H$2:$J$7,4,0)/10000*D701)+(hlookup(E701,'Input - Config'!$H$2:$J$7,5,0)/100),3))</f>
        <v>0.015</v>
      </c>
    </row>
    <row r="702">
      <c r="A702" s="53" t="str">
        <f>'Input - Config'!A703</f>
        <v>TRNUSALDUSANE</v>
      </c>
      <c r="B702" s="19" t="str">
        <f>if(isna(vlookup(A702,'Input - Config'!$A$3:$C$1006,2,0)),"",vlookup(A702,'Input - Config'!$A$3:$C$1006,2,0))</f>
        <v>USALD</v>
      </c>
      <c r="C702" s="19" t="str">
        <f>if(isna(vlookup(A702,'Input - Config'!$A$3:$C$1006,3,0)),"",vlookup(A702,'Input - Config'!$A$3:$C$1006,3,0))</f>
        <v>USANE</v>
      </c>
      <c r="D702" s="42">
        <f>if(isna(ROUND(ACOS(COS(RADIANS(90-VLOOKUP(B702,'Input - Center points'!$A$2:$F$996,5,0)))*COS(RADIANS(90-VLOOKUP(C702,'Input - Center points'!$A$2:$F$996,5,0)))+SIN(RADIANS(90-VLOOKUP(B702,'Input - Center points'!$A$2:$F$996,5,0)))*SIN(RADIANS(90-VLOOKUP(C702,'Input - Center points'!$A$2:$F$996,5,0)))*COS(RADIANS(VLOOKUP(B702,'Input - Center points'!$A$2:$F$996,6,0)-VLOOKUP(C702,'Input - Center points'!$A$2:$F$996,6,0))))*6371,0)),"",ROUND(ACOS(COS(RADIANS(90-VLOOKUP(B702,'Input - Center points'!$A$2:$F$996,5,0)))*COS(RADIANS(90-VLOOKUP(C702,'Input - Center points'!$A$2:$F$996,5,0)))+SIN(RADIANS(90-VLOOKUP(B702,'Input - Center points'!$A$2:$F$996,5,0)))*SIN(RADIANS(90-VLOOKUP(C702,'Input - Center points'!$A$2:$F$996,5,0)))*COS(RADIANS(VLOOKUP(B702,'Input - Center points'!$A$2:$F$996,6,0)-VLOOKUP(C702,'Input - Center points'!$A$2:$F$996,6,0))))*6371,0))</f>
        <v>370</v>
      </c>
      <c r="E702" s="19" t="str">
        <f>if(isna(if(vlookup(A702,'Input - Config'!$A$3:$D$1006,4,0)="Yes","Subsea",if(D702&gt;'Input - Config'!$H$10,"HVDC","HVAC"))),"",if(vlookup(A702,'Input - Config'!$A$3:$D$1006,4,0)="Yes","Subsea",if(D702&gt;'Input - Config'!$H$10,"HVDC","HVAC")))</f>
        <v>HVAC</v>
      </c>
      <c r="F702" s="19">
        <f>iferror((hlookup(E702,'Input - Config'!$H$2:$J$7,2,0)*D702)+(hlookup(E702,'Input - Config'!$H$2:$J$7,3,0)*2),"")</f>
        <v>383777.6</v>
      </c>
      <c r="G702" s="19">
        <f>if(isna(hlookup(E702,'Input - Config'!$H$2:$J$7,6,0)*'Input - Config'!$H$9%*F702+F702),"",hlookup(E702,'Input - Config'!$H$2:$J$7,6,0)*'Input - Config'!$H$9%*F702+F702)</f>
        <v>921066.24</v>
      </c>
      <c r="H702" s="19">
        <f>if(isna(ROUND((hlookup(E702,'Input - Config'!$H$2:$J$7,4,0)/10000*D702)+(hlookup(E702,'Input - Config'!$H$2:$J$7,5,0)/100),3)),"",ROUND((hlookup(E702,'Input - Config'!$H$2:$J$7,4,0)/10000*D702)+(hlookup(E702,'Input - Config'!$H$2:$J$7,5,0)/100),3))</f>
        <v>0.025</v>
      </c>
    </row>
    <row r="703">
      <c r="A703" s="53" t="str">
        <f>'Input - Config'!A704</f>
        <v>TRNUSALDUSAPE</v>
      </c>
      <c r="B703" s="19" t="str">
        <f>if(isna(vlookup(A703,'Input - Config'!$A$3:$C$1006,2,0)),"",vlookup(A703,'Input - Config'!$A$3:$C$1006,2,0))</f>
        <v>USALD</v>
      </c>
      <c r="C703" s="19" t="str">
        <f>if(isna(vlookup(A703,'Input - Config'!$A$3:$C$1006,3,0)),"",vlookup(A703,'Input - Config'!$A$3:$C$1006,3,0))</f>
        <v>USAPE</v>
      </c>
      <c r="D703" s="42">
        <f>if(isna(ROUND(ACOS(COS(RADIANS(90-VLOOKUP(B703,'Input - Center points'!$A$2:$F$996,5,0)))*COS(RADIANS(90-VLOOKUP(C703,'Input - Center points'!$A$2:$F$996,5,0)))+SIN(RADIANS(90-VLOOKUP(B703,'Input - Center points'!$A$2:$F$996,5,0)))*SIN(RADIANS(90-VLOOKUP(C703,'Input - Center points'!$A$2:$F$996,5,0)))*COS(RADIANS(VLOOKUP(B703,'Input - Center points'!$A$2:$F$996,6,0)-VLOOKUP(C703,'Input - Center points'!$A$2:$F$996,6,0))))*6371,0)),"",ROUND(ACOS(COS(RADIANS(90-VLOOKUP(B703,'Input - Center points'!$A$2:$F$996,5,0)))*COS(RADIANS(90-VLOOKUP(C703,'Input - Center points'!$A$2:$F$996,5,0)))+SIN(RADIANS(90-VLOOKUP(B703,'Input - Center points'!$A$2:$F$996,5,0)))*SIN(RADIANS(90-VLOOKUP(C703,'Input - Center points'!$A$2:$F$996,5,0)))*COS(RADIANS(VLOOKUP(B703,'Input - Center points'!$A$2:$F$996,6,0)-VLOOKUP(C703,'Input - Center points'!$A$2:$F$996,6,0))))*6371,0))</f>
        <v>935</v>
      </c>
      <c r="E703" s="19" t="str">
        <f>if(isna(if(vlookup(A703,'Input - Config'!$A$3:$D$1006,4,0)="Yes","Subsea",if(D703&gt;'Input - Config'!$H$10,"HVDC","HVAC"))),"",if(vlookup(A703,'Input - Config'!$A$3:$D$1006,4,0)="Yes","Subsea",if(D703&gt;'Input - Config'!$H$10,"HVDC","HVAC")))</f>
        <v>HVDC</v>
      </c>
      <c r="F703" s="19">
        <f>iferror((hlookup(E703,'Input - Config'!$H$2:$J$7,2,0)*D703)+(hlookup(E703,'Input - Config'!$H$2:$J$7,3,0)*2),"")</f>
        <v>519852</v>
      </c>
      <c r="G703" s="19">
        <f>if(isna(hlookup(E703,'Input - Config'!$H$2:$J$7,6,0)*'Input - Config'!$H$9%*F703+F703),"",hlookup(E703,'Input - Config'!$H$2:$J$7,6,0)*'Input - Config'!$H$9%*F703+F703)</f>
        <v>1247644.8</v>
      </c>
      <c r="H703" s="19">
        <f>if(isna(ROUND((hlookup(E703,'Input - Config'!$H$2:$J$7,4,0)/10000*D703)+(hlookup(E703,'Input - Config'!$H$2:$J$7,5,0)/100),3)),"",ROUND((hlookup(E703,'Input - Config'!$H$2:$J$7,4,0)/10000*D703)+(hlookup(E703,'Input - Config'!$H$2:$J$7,5,0)/100),3))</f>
        <v>0.046</v>
      </c>
    </row>
    <row r="704">
      <c r="A704" s="53" t="str">
        <f>'Input - Config'!A705</f>
        <v>TRNUSALDUSAWC</v>
      </c>
      <c r="B704" s="19" t="str">
        <f>if(isna(vlookup(A704,'Input - Config'!$A$3:$C$1006,2,0)),"",vlookup(A704,'Input - Config'!$A$3:$C$1006,2,0))</f>
        <v>USALD</v>
      </c>
      <c r="C704" s="19" t="str">
        <f>if(isna(vlookup(A704,'Input - Config'!$A$3:$C$1006,3,0)),"",vlookup(A704,'Input - Config'!$A$3:$C$1006,3,0))</f>
        <v>USAWC</v>
      </c>
      <c r="D704" s="42">
        <f>if(isna(ROUND(ACOS(COS(RADIANS(90-VLOOKUP(B704,'Input - Center points'!$A$2:$F$996,5,0)))*COS(RADIANS(90-VLOOKUP(C704,'Input - Center points'!$A$2:$F$996,5,0)))+SIN(RADIANS(90-VLOOKUP(B704,'Input - Center points'!$A$2:$F$996,5,0)))*SIN(RADIANS(90-VLOOKUP(C704,'Input - Center points'!$A$2:$F$996,5,0)))*COS(RADIANS(VLOOKUP(B704,'Input - Center points'!$A$2:$F$996,6,0)-VLOOKUP(C704,'Input - Center points'!$A$2:$F$996,6,0))))*6371,0)),"",ROUND(ACOS(COS(RADIANS(90-VLOOKUP(B704,'Input - Center points'!$A$2:$F$996,5,0)))*COS(RADIANS(90-VLOOKUP(C704,'Input - Center points'!$A$2:$F$996,5,0)))+SIN(RADIANS(90-VLOOKUP(B704,'Input - Center points'!$A$2:$F$996,5,0)))*SIN(RADIANS(90-VLOOKUP(C704,'Input - Center points'!$A$2:$F$996,5,0)))*COS(RADIANS(VLOOKUP(B704,'Input - Center points'!$A$2:$F$996,6,0)-VLOOKUP(C704,'Input - Center points'!$A$2:$F$996,6,0))))*6371,0))</f>
        <v>807</v>
      </c>
      <c r="E704" s="19" t="str">
        <f>if(isna(if(vlookup(A704,'Input - Config'!$A$3:$D$1006,4,0)="Yes","Subsea",if(D704&gt;'Input - Config'!$H$10,"HVDC","HVAC"))),"",if(vlookup(A704,'Input - Config'!$A$3:$D$1006,4,0)="Yes","Subsea",if(D704&gt;'Input - Config'!$H$10,"HVDC","HVAC")))</f>
        <v>HVDC</v>
      </c>
      <c r="F704" s="19">
        <f>iferror((hlookup(E704,'Input - Config'!$H$2:$J$7,2,0)*D704)+(hlookup(E704,'Input - Config'!$H$2:$J$7,3,0)*2),"")</f>
        <v>489413.6</v>
      </c>
      <c r="G704" s="19">
        <f>if(isna(hlookup(E704,'Input - Config'!$H$2:$J$7,6,0)*'Input - Config'!$H$9%*F704+F704),"",hlookup(E704,'Input - Config'!$H$2:$J$7,6,0)*'Input - Config'!$H$9%*F704+F704)</f>
        <v>1174592.64</v>
      </c>
      <c r="H704" s="19">
        <f>if(isna(ROUND((hlookup(E704,'Input - Config'!$H$2:$J$7,4,0)/10000*D704)+(hlookup(E704,'Input - Config'!$H$2:$J$7,5,0)/100),3)),"",ROUND((hlookup(E704,'Input - Config'!$H$2:$J$7,4,0)/10000*D704)+(hlookup(E704,'Input - Config'!$H$2:$J$7,5,0)/100),3))</f>
        <v>0.041</v>
      </c>
    </row>
    <row r="705">
      <c r="A705" s="53" t="str">
        <f>'Input - Config'!A706</f>
        <v>TRNUSALGUSAMI</v>
      </c>
      <c r="B705" s="19" t="str">
        <f>if(isna(vlookup(A705,'Input - Config'!$A$3:$C$1006,2,0)),"",vlookup(A705,'Input - Config'!$A$3:$C$1006,2,0))</f>
        <v>USALG</v>
      </c>
      <c r="C705" s="19" t="str">
        <f>if(isna(vlookup(A705,'Input - Config'!$A$3:$C$1006,3,0)),"",vlookup(A705,'Input - Config'!$A$3:$C$1006,3,0))</f>
        <v>USAMI</v>
      </c>
      <c r="D705" s="42">
        <f>if(isna(ROUND(ACOS(COS(RADIANS(90-VLOOKUP(B705,'Input - Center points'!$A$2:$F$996,5,0)))*COS(RADIANS(90-VLOOKUP(C705,'Input - Center points'!$A$2:$F$996,5,0)))+SIN(RADIANS(90-VLOOKUP(B705,'Input - Center points'!$A$2:$F$996,5,0)))*SIN(RADIANS(90-VLOOKUP(C705,'Input - Center points'!$A$2:$F$996,5,0)))*COS(RADIANS(VLOOKUP(B705,'Input - Center points'!$A$2:$F$996,6,0)-VLOOKUP(C705,'Input - Center points'!$A$2:$F$996,6,0))))*6371,0)),"",ROUND(ACOS(COS(RADIANS(90-VLOOKUP(B705,'Input - Center points'!$A$2:$F$996,5,0)))*COS(RADIANS(90-VLOOKUP(C705,'Input - Center points'!$A$2:$F$996,5,0)))+SIN(RADIANS(90-VLOOKUP(B705,'Input - Center points'!$A$2:$F$996,5,0)))*SIN(RADIANS(90-VLOOKUP(C705,'Input - Center points'!$A$2:$F$996,5,0)))*COS(RADIANS(VLOOKUP(B705,'Input - Center points'!$A$2:$F$996,6,0)-VLOOKUP(C705,'Input - Center points'!$A$2:$F$996,6,0))))*6371,0))</f>
        <v>516</v>
      </c>
      <c r="E705" s="19" t="str">
        <f>if(isna(if(vlookup(A705,'Input - Config'!$A$3:$D$1006,4,0)="Yes","Subsea",if(D705&gt;'Input - Config'!$H$10,"HVDC","HVAC"))),"",if(vlookup(A705,'Input - Config'!$A$3:$D$1006,4,0)="Yes","Subsea",if(D705&gt;'Input - Config'!$H$10,"HVDC","HVAC")))</f>
        <v>HVDC</v>
      </c>
      <c r="F705" s="19">
        <f>iferror((hlookup(E705,'Input - Config'!$H$2:$J$7,2,0)*D705)+(hlookup(E705,'Input - Config'!$H$2:$J$7,3,0)*2),"")</f>
        <v>420213.8</v>
      </c>
      <c r="G705" s="19">
        <f>if(isna(hlookup(E705,'Input - Config'!$H$2:$J$7,6,0)*'Input - Config'!$H$9%*F705+F705),"",hlookup(E705,'Input - Config'!$H$2:$J$7,6,0)*'Input - Config'!$H$9%*F705+F705)</f>
        <v>1008513.12</v>
      </c>
      <c r="H705" s="19">
        <f>if(isna(ROUND((hlookup(E705,'Input - Config'!$H$2:$J$7,4,0)/10000*D705)+(hlookup(E705,'Input - Config'!$H$2:$J$7,5,0)/100),3)),"",ROUND((hlookup(E705,'Input - Config'!$H$2:$J$7,4,0)/10000*D705)+(hlookup(E705,'Input - Config'!$H$2:$J$7,5,0)/100),3))</f>
        <v>0.031</v>
      </c>
    </row>
    <row r="706">
      <c r="A706" s="53" t="str">
        <f>'Input - Config'!A707</f>
        <v>TRNUSALGUSAPJ</v>
      </c>
      <c r="B706" s="19" t="str">
        <f>if(isna(vlookup(A706,'Input - Config'!$A$3:$C$1006,2,0)),"",vlookup(A706,'Input - Config'!$A$3:$C$1006,2,0))</f>
        <v>USALG</v>
      </c>
      <c r="C706" s="19" t="str">
        <f>if(isna(vlookup(A706,'Input - Config'!$A$3:$C$1006,3,0)),"",vlookup(A706,'Input - Config'!$A$3:$C$1006,3,0))</f>
        <v>USAPJ</v>
      </c>
      <c r="D706" s="42">
        <f>if(isna(ROUND(ACOS(COS(RADIANS(90-VLOOKUP(B706,'Input - Center points'!$A$2:$F$996,5,0)))*COS(RADIANS(90-VLOOKUP(C706,'Input - Center points'!$A$2:$F$996,5,0)))+SIN(RADIANS(90-VLOOKUP(B706,'Input - Center points'!$A$2:$F$996,5,0)))*SIN(RADIANS(90-VLOOKUP(C706,'Input - Center points'!$A$2:$F$996,5,0)))*COS(RADIANS(VLOOKUP(B706,'Input - Center points'!$A$2:$F$996,6,0)-VLOOKUP(C706,'Input - Center points'!$A$2:$F$996,6,0))))*6371,0)),"",ROUND(ACOS(COS(RADIANS(90-VLOOKUP(B706,'Input - Center points'!$A$2:$F$996,5,0)))*COS(RADIANS(90-VLOOKUP(C706,'Input - Center points'!$A$2:$F$996,5,0)))+SIN(RADIANS(90-VLOOKUP(B706,'Input - Center points'!$A$2:$F$996,5,0)))*SIN(RADIANS(90-VLOOKUP(C706,'Input - Center points'!$A$2:$F$996,5,0)))*COS(RADIANS(VLOOKUP(B706,'Input - Center points'!$A$2:$F$996,6,0)-VLOOKUP(C706,'Input - Center points'!$A$2:$F$996,6,0))))*6371,0))</f>
        <v>444</v>
      </c>
      <c r="E706" s="19" t="str">
        <f>if(isna(if(vlookup(A706,'Input - Config'!$A$3:$D$1006,4,0)="Yes","Subsea",if(D706&gt;'Input - Config'!$H$10,"HVDC","HVAC"))),"",if(vlookup(A706,'Input - Config'!$A$3:$D$1006,4,0)="Yes","Subsea",if(D706&gt;'Input - Config'!$H$10,"HVDC","HVAC")))</f>
        <v>HVDC</v>
      </c>
      <c r="F706" s="19">
        <f>iferror((hlookup(E706,'Input - Config'!$H$2:$J$7,2,0)*D706)+(hlookup(E706,'Input - Config'!$H$2:$J$7,3,0)*2),"")</f>
        <v>403092.2</v>
      </c>
      <c r="G706" s="19">
        <f>if(isna(hlookup(E706,'Input - Config'!$H$2:$J$7,6,0)*'Input - Config'!$H$9%*F706+F706),"",hlookup(E706,'Input - Config'!$H$2:$J$7,6,0)*'Input - Config'!$H$9%*F706+F706)</f>
        <v>967421.28</v>
      </c>
      <c r="H706" s="19">
        <f>if(isna(ROUND((hlookup(E706,'Input - Config'!$H$2:$J$7,4,0)/10000*D706)+(hlookup(E706,'Input - Config'!$H$2:$J$7,5,0)/100),3)),"",ROUND((hlookup(E706,'Input - Config'!$H$2:$J$7,4,0)/10000*D706)+(hlookup(E706,'Input - Config'!$H$2:$J$7,5,0)/100),3))</f>
        <v>0.029</v>
      </c>
    </row>
    <row r="707">
      <c r="A707" s="53" t="str">
        <f>'Input - Config'!A708</f>
        <v>TRNUSALGUSATV</v>
      </c>
      <c r="B707" s="19" t="str">
        <f>if(isna(vlookup(A707,'Input - Config'!$A$3:$C$1006,2,0)),"",vlookup(A707,'Input - Config'!$A$3:$C$1006,2,0))</f>
        <v>USALG</v>
      </c>
      <c r="C707" s="19" t="str">
        <f>if(isna(vlookup(A707,'Input - Config'!$A$3:$C$1006,3,0)),"",vlookup(A707,'Input - Config'!$A$3:$C$1006,3,0))</f>
        <v>USATV</v>
      </c>
      <c r="D707" s="42">
        <f>if(isna(ROUND(ACOS(COS(RADIANS(90-VLOOKUP(B707,'Input - Center points'!$A$2:$F$996,5,0)))*COS(RADIANS(90-VLOOKUP(C707,'Input - Center points'!$A$2:$F$996,5,0)))+SIN(RADIANS(90-VLOOKUP(B707,'Input - Center points'!$A$2:$F$996,5,0)))*SIN(RADIANS(90-VLOOKUP(C707,'Input - Center points'!$A$2:$F$996,5,0)))*COS(RADIANS(VLOOKUP(B707,'Input - Center points'!$A$2:$F$996,6,0)-VLOOKUP(C707,'Input - Center points'!$A$2:$F$996,6,0))))*6371,0)),"",ROUND(ACOS(COS(RADIANS(90-VLOOKUP(B707,'Input - Center points'!$A$2:$F$996,5,0)))*COS(RADIANS(90-VLOOKUP(C707,'Input - Center points'!$A$2:$F$996,5,0)))+SIN(RADIANS(90-VLOOKUP(B707,'Input - Center points'!$A$2:$F$996,5,0)))*SIN(RADIANS(90-VLOOKUP(C707,'Input - Center points'!$A$2:$F$996,5,0)))*COS(RADIANS(VLOOKUP(B707,'Input - Center points'!$A$2:$F$996,6,0)-VLOOKUP(C707,'Input - Center points'!$A$2:$F$996,6,0))))*6371,0))</f>
        <v>244</v>
      </c>
      <c r="E707" s="19" t="str">
        <f>if(isna(if(vlookup(A707,'Input - Config'!$A$3:$D$1006,4,0)="Yes","Subsea",if(D707&gt;'Input - Config'!$H$10,"HVDC","HVAC"))),"",if(vlookup(A707,'Input - Config'!$A$3:$D$1006,4,0)="Yes","Subsea",if(D707&gt;'Input - Config'!$H$10,"HVDC","HVAC")))</f>
        <v>HVAC</v>
      </c>
      <c r="F707" s="19">
        <f>iferror((hlookup(E707,'Input - Config'!$H$2:$J$7,2,0)*D707)+(hlookup(E707,'Input - Config'!$H$2:$J$7,3,0)*2),"")</f>
        <v>285573.2</v>
      </c>
      <c r="G707" s="19">
        <f>if(isna(hlookup(E707,'Input - Config'!$H$2:$J$7,6,0)*'Input - Config'!$H$9%*F707+F707),"",hlookup(E707,'Input - Config'!$H$2:$J$7,6,0)*'Input - Config'!$H$9%*F707+F707)</f>
        <v>685375.68</v>
      </c>
      <c r="H707" s="19">
        <f>if(isna(ROUND((hlookup(E707,'Input - Config'!$H$2:$J$7,4,0)/10000*D707)+(hlookup(E707,'Input - Config'!$H$2:$J$7,5,0)/100),3)),"",ROUND((hlookup(E707,'Input - Config'!$H$2:$J$7,4,0)/10000*D707)+(hlookup(E707,'Input - Config'!$H$2:$J$7,5,0)/100),3))</f>
        <v>0.016</v>
      </c>
    </row>
    <row r="708">
      <c r="A708" s="53" t="str">
        <f>'Input - Config'!A709</f>
        <v>TRNUSAMIUSAPJ</v>
      </c>
      <c r="B708" s="19" t="str">
        <f>if(isna(vlookup(A708,'Input - Config'!$A$3:$C$1006,2,0)),"",vlookup(A708,'Input - Config'!$A$3:$C$1006,2,0))</f>
        <v>USAMI</v>
      </c>
      <c r="C708" s="19" t="str">
        <f>if(isna(vlookup(A708,'Input - Config'!$A$3:$C$1006,3,0)),"",vlookup(A708,'Input - Config'!$A$3:$C$1006,3,0))</f>
        <v>USAPJ</v>
      </c>
      <c r="D708" s="42">
        <f>if(isna(ROUND(ACOS(COS(RADIANS(90-VLOOKUP(B708,'Input - Center points'!$A$2:$F$996,5,0)))*COS(RADIANS(90-VLOOKUP(C708,'Input - Center points'!$A$2:$F$996,5,0)))+SIN(RADIANS(90-VLOOKUP(B708,'Input - Center points'!$A$2:$F$996,5,0)))*SIN(RADIANS(90-VLOOKUP(C708,'Input - Center points'!$A$2:$F$996,5,0)))*COS(RADIANS(VLOOKUP(B708,'Input - Center points'!$A$2:$F$996,6,0)-VLOOKUP(C708,'Input - Center points'!$A$2:$F$996,6,0))))*6371,0)),"",ROUND(ACOS(COS(RADIANS(90-VLOOKUP(B708,'Input - Center points'!$A$2:$F$996,5,0)))*COS(RADIANS(90-VLOOKUP(C708,'Input - Center points'!$A$2:$F$996,5,0)))+SIN(RADIANS(90-VLOOKUP(B708,'Input - Center points'!$A$2:$F$996,5,0)))*SIN(RADIANS(90-VLOOKUP(C708,'Input - Center points'!$A$2:$F$996,5,0)))*COS(RADIANS(VLOOKUP(B708,'Input - Center points'!$A$2:$F$996,6,0)-VLOOKUP(C708,'Input - Center points'!$A$2:$F$996,6,0))))*6371,0))</f>
        <v>383</v>
      </c>
      <c r="E708" s="19" t="str">
        <f>if(isna(if(vlookup(A708,'Input - Config'!$A$3:$D$1006,4,0)="Yes","Subsea",if(D708&gt;'Input - Config'!$H$10,"HVDC","HVAC"))),"",if(vlookup(A708,'Input - Config'!$A$3:$D$1006,4,0)="Yes","Subsea",if(D708&gt;'Input - Config'!$H$10,"HVDC","HVAC")))</f>
        <v>HVDC</v>
      </c>
      <c r="F708" s="19">
        <f>iferror((hlookup(E708,'Input - Config'!$H$2:$J$7,2,0)*D708)+(hlookup(E708,'Input - Config'!$H$2:$J$7,3,0)*2),"")</f>
        <v>388586.4</v>
      </c>
      <c r="G708" s="19">
        <f>if(isna(hlookup(E708,'Input - Config'!$H$2:$J$7,6,0)*'Input - Config'!$H$9%*F708+F708),"",hlookup(E708,'Input - Config'!$H$2:$J$7,6,0)*'Input - Config'!$H$9%*F708+F708)</f>
        <v>932607.36</v>
      </c>
      <c r="H708" s="19">
        <f>if(isna(ROUND((hlookup(E708,'Input - Config'!$H$2:$J$7,4,0)/10000*D708)+(hlookup(E708,'Input - Config'!$H$2:$J$7,5,0)/100),3)),"",ROUND((hlookup(E708,'Input - Config'!$H$2:$J$7,4,0)/10000*D708)+(hlookup(E708,'Input - Config'!$H$2:$J$7,5,0)/100),3))</f>
        <v>0.026</v>
      </c>
    </row>
    <row r="709">
      <c r="A709" s="53" t="str">
        <f>'Input - Config'!A710</f>
        <v>TRNUSAMIUSASO</v>
      </c>
      <c r="B709" s="19" t="str">
        <f>if(isna(vlookup(A709,'Input - Config'!$A$3:$C$1006,2,0)),"",vlookup(A709,'Input - Config'!$A$3:$C$1006,2,0))</f>
        <v>USAMI</v>
      </c>
      <c r="C709" s="19" t="str">
        <f>if(isna(vlookup(A709,'Input - Config'!$A$3:$C$1006,3,0)),"",vlookup(A709,'Input - Config'!$A$3:$C$1006,3,0))</f>
        <v>USASO</v>
      </c>
      <c r="D709" s="42">
        <f>if(isna(ROUND(ACOS(COS(RADIANS(90-VLOOKUP(B709,'Input - Center points'!$A$2:$F$996,5,0)))*COS(RADIANS(90-VLOOKUP(C709,'Input - Center points'!$A$2:$F$996,5,0)))+SIN(RADIANS(90-VLOOKUP(B709,'Input - Center points'!$A$2:$F$996,5,0)))*SIN(RADIANS(90-VLOOKUP(C709,'Input - Center points'!$A$2:$F$996,5,0)))*COS(RADIANS(VLOOKUP(B709,'Input - Center points'!$A$2:$F$996,6,0)-VLOOKUP(C709,'Input - Center points'!$A$2:$F$996,6,0))))*6371,0)),"",ROUND(ACOS(COS(RADIANS(90-VLOOKUP(B709,'Input - Center points'!$A$2:$F$996,5,0)))*COS(RADIANS(90-VLOOKUP(C709,'Input - Center points'!$A$2:$F$996,5,0)))+SIN(RADIANS(90-VLOOKUP(B709,'Input - Center points'!$A$2:$F$996,5,0)))*SIN(RADIANS(90-VLOOKUP(C709,'Input - Center points'!$A$2:$F$996,5,0)))*COS(RADIANS(VLOOKUP(B709,'Input - Center points'!$A$2:$F$996,6,0)-VLOOKUP(C709,'Input - Center points'!$A$2:$F$996,6,0))))*6371,0))</f>
        <v>965</v>
      </c>
      <c r="E709" s="19" t="str">
        <f>if(isna(if(vlookup(A709,'Input - Config'!$A$3:$D$1006,4,0)="Yes","Subsea",if(D709&gt;'Input - Config'!$H$10,"HVDC","HVAC"))),"",if(vlookup(A709,'Input - Config'!$A$3:$D$1006,4,0)="Yes","Subsea",if(D709&gt;'Input - Config'!$H$10,"HVDC","HVAC")))</f>
        <v>HVDC</v>
      </c>
      <c r="F709" s="19">
        <f>iferror((hlookup(E709,'Input - Config'!$H$2:$J$7,2,0)*D709)+(hlookup(E709,'Input - Config'!$H$2:$J$7,3,0)*2),"")</f>
        <v>526986</v>
      </c>
      <c r="G709" s="19">
        <f>if(isna(hlookup(E709,'Input - Config'!$H$2:$J$7,6,0)*'Input - Config'!$H$9%*F709+F709),"",hlookup(E709,'Input - Config'!$H$2:$J$7,6,0)*'Input - Config'!$H$9%*F709+F709)</f>
        <v>1264766.4</v>
      </c>
      <c r="H709" s="19">
        <f>if(isna(ROUND((hlookup(E709,'Input - Config'!$H$2:$J$7,4,0)/10000*D709)+(hlookup(E709,'Input - Config'!$H$2:$J$7,5,0)/100),3)),"",ROUND((hlookup(E709,'Input - Config'!$H$2:$J$7,4,0)/10000*D709)+(hlookup(E709,'Input - Config'!$H$2:$J$7,5,0)/100),3))</f>
        <v>0.047</v>
      </c>
    </row>
    <row r="710">
      <c r="A710" s="53" t="str">
        <f>'Input - Config'!A711</f>
        <v>TRNUSAMIUSASP</v>
      </c>
      <c r="B710" s="19" t="str">
        <f>if(isna(vlookup(A710,'Input - Config'!$A$3:$C$1006,2,0)),"",vlookup(A710,'Input - Config'!$A$3:$C$1006,2,0))</f>
        <v>USAMI</v>
      </c>
      <c r="C710" s="19" t="str">
        <f>if(isna(vlookup(A710,'Input - Config'!$A$3:$C$1006,3,0)),"",vlookup(A710,'Input - Config'!$A$3:$C$1006,3,0))</f>
        <v>USASP</v>
      </c>
      <c r="D710" s="42">
        <f>if(isna(ROUND(ACOS(COS(RADIANS(90-VLOOKUP(B710,'Input - Center points'!$A$2:$F$996,5,0)))*COS(RADIANS(90-VLOOKUP(C710,'Input - Center points'!$A$2:$F$996,5,0)))+SIN(RADIANS(90-VLOOKUP(B710,'Input - Center points'!$A$2:$F$996,5,0)))*SIN(RADIANS(90-VLOOKUP(C710,'Input - Center points'!$A$2:$F$996,5,0)))*COS(RADIANS(VLOOKUP(B710,'Input - Center points'!$A$2:$F$996,6,0)-VLOOKUP(C710,'Input - Center points'!$A$2:$F$996,6,0))))*6371,0)),"",ROUND(ACOS(COS(RADIANS(90-VLOOKUP(B710,'Input - Center points'!$A$2:$F$996,5,0)))*COS(RADIANS(90-VLOOKUP(C710,'Input - Center points'!$A$2:$F$996,5,0)))+SIN(RADIANS(90-VLOOKUP(B710,'Input - Center points'!$A$2:$F$996,5,0)))*SIN(RADIANS(90-VLOOKUP(C710,'Input - Center points'!$A$2:$F$996,5,0)))*COS(RADIANS(VLOOKUP(B710,'Input - Center points'!$A$2:$F$996,6,0)-VLOOKUP(C710,'Input - Center points'!$A$2:$F$996,6,0))))*6371,0))</f>
        <v>949</v>
      </c>
      <c r="E710" s="19" t="str">
        <f>if(isna(if(vlookup(A710,'Input - Config'!$A$3:$D$1006,4,0)="Yes","Subsea",if(D710&gt;'Input - Config'!$H$10,"HVDC","HVAC"))),"",if(vlookup(A710,'Input - Config'!$A$3:$D$1006,4,0)="Yes","Subsea",if(D710&gt;'Input - Config'!$H$10,"HVDC","HVAC")))</f>
        <v>HVDC</v>
      </c>
      <c r="F710" s="19">
        <f>iferror((hlookup(E710,'Input - Config'!$H$2:$J$7,2,0)*D710)+(hlookup(E710,'Input - Config'!$H$2:$J$7,3,0)*2),"")</f>
        <v>523181.2</v>
      </c>
      <c r="G710" s="19">
        <f>if(isna(hlookup(E710,'Input - Config'!$H$2:$J$7,6,0)*'Input - Config'!$H$9%*F710+F710),"",hlookup(E710,'Input - Config'!$H$2:$J$7,6,0)*'Input - Config'!$H$9%*F710+F710)</f>
        <v>1255634.88</v>
      </c>
      <c r="H710" s="19">
        <f>if(isna(ROUND((hlookup(E710,'Input - Config'!$H$2:$J$7,4,0)/10000*D710)+(hlookup(E710,'Input - Config'!$H$2:$J$7,5,0)/100),3)),"",ROUND((hlookup(E710,'Input - Config'!$H$2:$J$7,4,0)/10000*D710)+(hlookup(E710,'Input - Config'!$H$2:$J$7,5,0)/100),3))</f>
        <v>0.046</v>
      </c>
    </row>
    <row r="711">
      <c r="A711" s="53" t="str">
        <f>'Input - Config'!A712</f>
        <v>TRNUSAMIUSASW</v>
      </c>
      <c r="B711" s="19" t="str">
        <f>if(isna(vlookup(A711,'Input - Config'!$A$3:$C$1006,2,0)),"",vlookup(A711,'Input - Config'!$A$3:$C$1006,2,0))</f>
        <v>USAMI</v>
      </c>
      <c r="C711" s="19" t="str">
        <f>if(isna(vlookup(A711,'Input - Config'!$A$3:$C$1006,3,0)),"",vlookup(A711,'Input - Config'!$A$3:$C$1006,3,0))</f>
        <v>USASW</v>
      </c>
      <c r="D711" s="42">
        <f>if(isna(ROUND(ACOS(COS(RADIANS(90-VLOOKUP(B711,'Input - Center points'!$A$2:$F$996,5,0)))*COS(RADIANS(90-VLOOKUP(C711,'Input - Center points'!$A$2:$F$996,5,0)))+SIN(RADIANS(90-VLOOKUP(B711,'Input - Center points'!$A$2:$F$996,5,0)))*SIN(RADIANS(90-VLOOKUP(C711,'Input - Center points'!$A$2:$F$996,5,0)))*COS(RADIANS(VLOOKUP(B711,'Input - Center points'!$A$2:$F$996,6,0)-VLOOKUP(C711,'Input - Center points'!$A$2:$F$996,6,0))))*6371,0)),"",ROUND(ACOS(COS(RADIANS(90-VLOOKUP(B711,'Input - Center points'!$A$2:$F$996,5,0)))*COS(RADIANS(90-VLOOKUP(C711,'Input - Center points'!$A$2:$F$996,5,0)))+SIN(RADIANS(90-VLOOKUP(B711,'Input - Center points'!$A$2:$F$996,5,0)))*SIN(RADIANS(90-VLOOKUP(C711,'Input - Center points'!$A$2:$F$996,5,0)))*COS(RADIANS(VLOOKUP(B711,'Input - Center points'!$A$2:$F$996,6,0)-VLOOKUP(C711,'Input - Center points'!$A$2:$F$996,6,0))))*6371,0))</f>
        <v>1029</v>
      </c>
      <c r="E711" s="19" t="str">
        <f>if(isna(if(vlookup(A711,'Input - Config'!$A$3:$D$1006,4,0)="Yes","Subsea",if(D711&gt;'Input - Config'!$H$10,"HVDC","HVAC"))),"",if(vlookup(A711,'Input - Config'!$A$3:$D$1006,4,0)="Yes","Subsea",if(D711&gt;'Input - Config'!$H$10,"HVDC","HVAC")))</f>
        <v>HVDC</v>
      </c>
      <c r="F711" s="19">
        <f>iferror((hlookup(E711,'Input - Config'!$H$2:$J$7,2,0)*D711)+(hlookup(E711,'Input - Config'!$H$2:$J$7,3,0)*2),"")</f>
        <v>542205.2</v>
      </c>
      <c r="G711" s="19">
        <f>if(isna(hlookup(E711,'Input - Config'!$H$2:$J$7,6,0)*'Input - Config'!$H$9%*F711+F711),"",hlookup(E711,'Input - Config'!$H$2:$J$7,6,0)*'Input - Config'!$H$9%*F711+F711)</f>
        <v>1301292.48</v>
      </c>
      <c r="H711" s="19">
        <f>if(isna(ROUND((hlookup(E711,'Input - Config'!$H$2:$J$7,4,0)/10000*D711)+(hlookup(E711,'Input - Config'!$H$2:$J$7,5,0)/100),3)),"",ROUND((hlookup(E711,'Input - Config'!$H$2:$J$7,4,0)/10000*D711)+(hlookup(E711,'Input - Config'!$H$2:$J$7,5,0)/100),3))</f>
        <v>0.049</v>
      </c>
    </row>
    <row r="712">
      <c r="A712" s="53" t="str">
        <f>'Input - Config'!A713</f>
        <v>TRNUSAMIUSATV</v>
      </c>
      <c r="B712" s="19" t="str">
        <f>if(isna(vlookup(A712,'Input - Config'!$A$3:$C$1006,2,0)),"",vlookup(A712,'Input - Config'!$A$3:$C$1006,2,0))</f>
        <v>USAMI</v>
      </c>
      <c r="C712" s="19" t="str">
        <f>if(isna(vlookup(A712,'Input - Config'!$A$3:$C$1006,3,0)),"",vlookup(A712,'Input - Config'!$A$3:$C$1006,3,0))</f>
        <v>USATV</v>
      </c>
      <c r="D712" s="42">
        <f>if(isna(ROUND(ACOS(COS(RADIANS(90-VLOOKUP(B712,'Input - Center points'!$A$2:$F$996,5,0)))*COS(RADIANS(90-VLOOKUP(C712,'Input - Center points'!$A$2:$F$996,5,0)))+SIN(RADIANS(90-VLOOKUP(B712,'Input - Center points'!$A$2:$F$996,5,0)))*SIN(RADIANS(90-VLOOKUP(C712,'Input - Center points'!$A$2:$F$996,5,0)))*COS(RADIANS(VLOOKUP(B712,'Input - Center points'!$A$2:$F$996,6,0)-VLOOKUP(C712,'Input - Center points'!$A$2:$F$996,6,0))))*6371,0)),"",ROUND(ACOS(COS(RADIANS(90-VLOOKUP(B712,'Input - Center points'!$A$2:$F$996,5,0)))*COS(RADIANS(90-VLOOKUP(C712,'Input - Center points'!$A$2:$F$996,5,0)))+SIN(RADIANS(90-VLOOKUP(B712,'Input - Center points'!$A$2:$F$996,5,0)))*SIN(RADIANS(90-VLOOKUP(C712,'Input - Center points'!$A$2:$F$996,5,0)))*COS(RADIANS(VLOOKUP(B712,'Input - Center points'!$A$2:$F$996,6,0)-VLOOKUP(C712,'Input - Center points'!$A$2:$F$996,6,0))))*6371,0))</f>
        <v>760</v>
      </c>
      <c r="E712" s="19" t="str">
        <f>if(isna(if(vlookup(A712,'Input - Config'!$A$3:$D$1006,4,0)="Yes","Subsea",if(D712&gt;'Input - Config'!$H$10,"HVDC","HVAC"))),"",if(vlookup(A712,'Input - Config'!$A$3:$D$1006,4,0)="Yes","Subsea",if(D712&gt;'Input - Config'!$H$10,"HVDC","HVAC")))</f>
        <v>HVDC</v>
      </c>
      <c r="F712" s="19">
        <f>iferror((hlookup(E712,'Input - Config'!$H$2:$J$7,2,0)*D712)+(hlookup(E712,'Input - Config'!$H$2:$J$7,3,0)*2),"")</f>
        <v>478237</v>
      </c>
      <c r="G712" s="19">
        <f>if(isna(hlookup(E712,'Input - Config'!$H$2:$J$7,6,0)*'Input - Config'!$H$9%*F712+F712),"",hlookup(E712,'Input - Config'!$H$2:$J$7,6,0)*'Input - Config'!$H$9%*F712+F712)</f>
        <v>1147768.8</v>
      </c>
      <c r="H712" s="19">
        <f>if(isna(ROUND((hlookup(E712,'Input - Config'!$H$2:$J$7,4,0)/10000*D712)+(hlookup(E712,'Input - Config'!$H$2:$J$7,5,0)/100),3)),"",ROUND((hlookup(E712,'Input - Config'!$H$2:$J$7,4,0)/10000*D712)+(hlookup(E712,'Input - Config'!$H$2:$J$7,5,0)/100),3))</f>
        <v>0.04</v>
      </c>
    </row>
    <row r="713">
      <c r="A713" s="53" t="str">
        <f>'Input - Config'!A714</f>
        <v>TRNUSAMIUSAWA</v>
      </c>
      <c r="B713" s="19" t="str">
        <f>if(isna(vlookup(A713,'Input - Config'!$A$3:$C$1006,2,0)),"",vlookup(A713,'Input - Config'!$A$3:$C$1006,2,0))</f>
        <v>USAMI</v>
      </c>
      <c r="C713" s="19" t="str">
        <f>if(isna(vlookup(A713,'Input - Config'!$A$3:$C$1006,3,0)),"",vlookup(A713,'Input - Config'!$A$3:$C$1006,3,0))</f>
        <v>USAWA</v>
      </c>
      <c r="D713" s="42">
        <f>if(isna(ROUND(ACOS(COS(RADIANS(90-VLOOKUP(B713,'Input - Center points'!$A$2:$F$996,5,0)))*COS(RADIANS(90-VLOOKUP(C713,'Input - Center points'!$A$2:$F$996,5,0)))+SIN(RADIANS(90-VLOOKUP(B713,'Input - Center points'!$A$2:$F$996,5,0)))*SIN(RADIANS(90-VLOOKUP(C713,'Input - Center points'!$A$2:$F$996,5,0)))*COS(RADIANS(VLOOKUP(B713,'Input - Center points'!$A$2:$F$996,6,0)-VLOOKUP(C713,'Input - Center points'!$A$2:$F$996,6,0))))*6371,0)),"",ROUND(ACOS(COS(RADIANS(90-VLOOKUP(B713,'Input - Center points'!$A$2:$F$996,5,0)))*COS(RADIANS(90-VLOOKUP(C713,'Input - Center points'!$A$2:$F$996,5,0)))+SIN(RADIANS(90-VLOOKUP(B713,'Input - Center points'!$A$2:$F$996,5,0)))*SIN(RADIANS(90-VLOOKUP(C713,'Input - Center points'!$A$2:$F$996,5,0)))*COS(RADIANS(VLOOKUP(B713,'Input - Center points'!$A$2:$F$996,6,0)-VLOOKUP(C713,'Input - Center points'!$A$2:$F$996,6,0))))*6371,0))</f>
        <v>2059</v>
      </c>
      <c r="E713" s="19" t="str">
        <f>if(isna(if(vlookup(A713,'Input - Config'!$A$3:$D$1006,4,0)="Yes","Subsea",if(D713&gt;'Input - Config'!$H$10,"HVDC","HVAC"))),"",if(vlookup(A713,'Input - Config'!$A$3:$D$1006,4,0)="Yes","Subsea",if(D713&gt;'Input - Config'!$H$10,"HVDC","HVAC")))</f>
        <v>HVDC</v>
      </c>
      <c r="F713" s="19">
        <f>iferror((hlookup(E713,'Input - Config'!$H$2:$J$7,2,0)*D713)+(hlookup(E713,'Input - Config'!$H$2:$J$7,3,0)*2),"")</f>
        <v>787139.2</v>
      </c>
      <c r="G713" s="19">
        <f>if(isna(hlookup(E713,'Input - Config'!$H$2:$J$7,6,0)*'Input - Config'!$H$9%*F713+F713),"",hlookup(E713,'Input - Config'!$H$2:$J$7,6,0)*'Input - Config'!$H$9%*F713+F713)</f>
        <v>1889134.08</v>
      </c>
      <c r="H713" s="19">
        <f>if(isna(ROUND((hlookup(E713,'Input - Config'!$H$2:$J$7,4,0)/10000*D713)+(hlookup(E713,'Input - Config'!$H$2:$J$7,5,0)/100),3)),"",ROUND((hlookup(E713,'Input - Config'!$H$2:$J$7,4,0)/10000*D713)+(hlookup(E713,'Input - Config'!$H$2:$J$7,5,0)/100),3))</f>
        <v>0.085</v>
      </c>
    </row>
    <row r="714">
      <c r="A714" s="53" t="str">
        <f>'Input - Config'!A715</f>
        <v>TRNUSANEUSAPE</v>
      </c>
      <c r="B714" s="19" t="str">
        <f>if(isna(vlookup(A714,'Input - Config'!$A$3:$C$1006,2,0)),"",vlookup(A714,'Input - Config'!$A$3:$C$1006,2,0))</f>
        <v>USANE</v>
      </c>
      <c r="C714" s="19" t="str">
        <f>if(isna(vlookup(A714,'Input - Config'!$A$3:$C$1006,3,0)),"",vlookup(A714,'Input - Config'!$A$3:$C$1006,3,0))</f>
        <v>USAPE</v>
      </c>
      <c r="D714" s="42">
        <f>if(isna(ROUND(ACOS(COS(RADIANS(90-VLOOKUP(B714,'Input - Center points'!$A$2:$F$996,5,0)))*COS(RADIANS(90-VLOOKUP(C714,'Input - Center points'!$A$2:$F$996,5,0)))+SIN(RADIANS(90-VLOOKUP(B714,'Input - Center points'!$A$2:$F$996,5,0)))*SIN(RADIANS(90-VLOOKUP(C714,'Input - Center points'!$A$2:$F$996,5,0)))*COS(RADIANS(VLOOKUP(B714,'Input - Center points'!$A$2:$F$996,6,0)-VLOOKUP(C714,'Input - Center points'!$A$2:$F$996,6,0))))*6371,0)),"",ROUND(ACOS(COS(RADIANS(90-VLOOKUP(B714,'Input - Center points'!$A$2:$F$996,5,0)))*COS(RADIANS(90-VLOOKUP(C714,'Input - Center points'!$A$2:$F$996,5,0)))+SIN(RADIANS(90-VLOOKUP(B714,'Input - Center points'!$A$2:$F$996,5,0)))*SIN(RADIANS(90-VLOOKUP(C714,'Input - Center points'!$A$2:$F$996,5,0)))*COS(RADIANS(VLOOKUP(B714,'Input - Center points'!$A$2:$F$996,6,0)-VLOOKUP(C714,'Input - Center points'!$A$2:$F$996,6,0))))*6371,0))</f>
        <v>583</v>
      </c>
      <c r="E714" s="19" t="str">
        <f>if(isna(if(vlookup(A714,'Input - Config'!$A$3:$D$1006,4,0)="Yes","Subsea",if(D714&gt;'Input - Config'!$H$10,"HVDC","HVAC"))),"",if(vlookup(A714,'Input - Config'!$A$3:$D$1006,4,0)="Yes","Subsea",if(D714&gt;'Input - Config'!$H$10,"HVDC","HVAC")))</f>
        <v>HVDC</v>
      </c>
      <c r="F714" s="19">
        <f>iferror((hlookup(E714,'Input - Config'!$H$2:$J$7,2,0)*D714)+(hlookup(E714,'Input - Config'!$H$2:$J$7,3,0)*2),"")</f>
        <v>436146.4</v>
      </c>
      <c r="G714" s="19">
        <f>if(isna(hlookup(E714,'Input - Config'!$H$2:$J$7,6,0)*'Input - Config'!$H$9%*F714+F714),"",hlookup(E714,'Input - Config'!$H$2:$J$7,6,0)*'Input - Config'!$H$9%*F714+F714)</f>
        <v>1046751.36</v>
      </c>
      <c r="H714" s="19">
        <f>if(isna(ROUND((hlookup(E714,'Input - Config'!$H$2:$J$7,4,0)/10000*D714)+(hlookup(E714,'Input - Config'!$H$2:$J$7,5,0)/100),3)),"",ROUND((hlookup(E714,'Input - Config'!$H$2:$J$7,4,0)/10000*D714)+(hlookup(E714,'Input - Config'!$H$2:$J$7,5,0)/100),3))</f>
        <v>0.033</v>
      </c>
    </row>
    <row r="715">
      <c r="A715" s="53" t="str">
        <f>'Input - Config'!A716</f>
        <v>TRNUSANEUSAWC</v>
      </c>
      <c r="B715" s="19" t="str">
        <f>if(isna(vlookup(A715,'Input - Config'!$A$3:$C$1006,2,0)),"",vlookup(A715,'Input - Config'!$A$3:$C$1006,2,0))</f>
        <v>USANE</v>
      </c>
      <c r="C715" s="19" t="str">
        <f>if(isna(vlookup(A715,'Input - Config'!$A$3:$C$1006,3,0)),"",vlookup(A715,'Input - Config'!$A$3:$C$1006,3,0))</f>
        <v>USAWC</v>
      </c>
      <c r="D715" s="42">
        <f>if(isna(ROUND(ACOS(COS(RADIANS(90-VLOOKUP(B715,'Input - Center points'!$A$2:$F$996,5,0)))*COS(RADIANS(90-VLOOKUP(C715,'Input - Center points'!$A$2:$F$996,5,0)))+SIN(RADIANS(90-VLOOKUP(B715,'Input - Center points'!$A$2:$F$996,5,0)))*SIN(RADIANS(90-VLOOKUP(C715,'Input - Center points'!$A$2:$F$996,5,0)))*COS(RADIANS(VLOOKUP(B715,'Input - Center points'!$A$2:$F$996,6,0)-VLOOKUP(C715,'Input - Center points'!$A$2:$F$996,6,0))))*6371,0)),"",ROUND(ACOS(COS(RADIANS(90-VLOOKUP(B715,'Input - Center points'!$A$2:$F$996,5,0)))*COS(RADIANS(90-VLOOKUP(C715,'Input - Center points'!$A$2:$F$996,5,0)))+SIN(RADIANS(90-VLOOKUP(B715,'Input - Center points'!$A$2:$F$996,5,0)))*SIN(RADIANS(90-VLOOKUP(C715,'Input - Center points'!$A$2:$F$996,5,0)))*COS(RADIANS(VLOOKUP(B715,'Input - Center points'!$A$2:$F$996,6,0)-VLOOKUP(C715,'Input - Center points'!$A$2:$F$996,6,0))))*6371,0))</f>
        <v>691</v>
      </c>
      <c r="E715" s="19" t="str">
        <f>if(isna(if(vlookup(A715,'Input - Config'!$A$3:$D$1006,4,0)="Yes","Subsea",if(D715&gt;'Input - Config'!$H$10,"HVDC","HVAC"))),"",if(vlookup(A715,'Input - Config'!$A$3:$D$1006,4,0)="Yes","Subsea",if(D715&gt;'Input - Config'!$H$10,"HVDC","HVAC")))</f>
        <v>HVDC</v>
      </c>
      <c r="F715" s="19">
        <f>iferror((hlookup(E715,'Input - Config'!$H$2:$J$7,2,0)*D715)+(hlookup(E715,'Input - Config'!$H$2:$J$7,3,0)*2),"")</f>
        <v>461828.8</v>
      </c>
      <c r="G715" s="19">
        <f>if(isna(hlookup(E715,'Input - Config'!$H$2:$J$7,6,0)*'Input - Config'!$H$9%*F715+F715),"",hlookup(E715,'Input - Config'!$H$2:$J$7,6,0)*'Input - Config'!$H$9%*F715+F715)</f>
        <v>1108389.12</v>
      </c>
      <c r="H715" s="19">
        <f>if(isna(ROUND((hlookup(E715,'Input - Config'!$H$2:$J$7,4,0)/10000*D715)+(hlookup(E715,'Input - Config'!$H$2:$J$7,5,0)/100),3)),"",ROUND((hlookup(E715,'Input - Config'!$H$2:$J$7,4,0)/10000*D715)+(hlookup(E715,'Input - Config'!$H$2:$J$7,5,0)/100),3))</f>
        <v>0.037</v>
      </c>
    </row>
    <row r="716">
      <c r="A716" s="53" t="str">
        <f>'Input - Config'!A717</f>
        <v>TRNUSANWUSAPE</v>
      </c>
      <c r="B716" s="19" t="str">
        <f>if(isna(vlookup(A716,'Input - Config'!$A$3:$C$1006,2,0)),"",vlookup(A716,'Input - Config'!$A$3:$C$1006,2,0))</f>
        <v>USANW</v>
      </c>
      <c r="C716" s="19" t="str">
        <f>if(isna(vlookup(A716,'Input - Config'!$A$3:$C$1006,3,0)),"",vlookup(A716,'Input - Config'!$A$3:$C$1006,3,0))</f>
        <v>USAPE</v>
      </c>
      <c r="D716" s="42">
        <f>if(isna(ROUND(ACOS(COS(RADIANS(90-VLOOKUP(B716,'Input - Center points'!$A$2:$F$996,5,0)))*COS(RADIANS(90-VLOOKUP(C716,'Input - Center points'!$A$2:$F$996,5,0)))+SIN(RADIANS(90-VLOOKUP(B716,'Input - Center points'!$A$2:$F$996,5,0)))*SIN(RADIANS(90-VLOOKUP(C716,'Input - Center points'!$A$2:$F$996,5,0)))*COS(RADIANS(VLOOKUP(B716,'Input - Center points'!$A$2:$F$996,6,0)-VLOOKUP(C716,'Input - Center points'!$A$2:$F$996,6,0))))*6371,0)),"",ROUND(ACOS(COS(RADIANS(90-VLOOKUP(B716,'Input - Center points'!$A$2:$F$996,5,0)))*COS(RADIANS(90-VLOOKUP(C716,'Input - Center points'!$A$2:$F$996,5,0)))+SIN(RADIANS(90-VLOOKUP(B716,'Input - Center points'!$A$2:$F$996,5,0)))*SIN(RADIANS(90-VLOOKUP(C716,'Input - Center points'!$A$2:$F$996,5,0)))*COS(RADIANS(VLOOKUP(B716,'Input - Center points'!$A$2:$F$996,6,0)-VLOOKUP(C716,'Input - Center points'!$A$2:$F$996,6,0))))*6371,0))</f>
        <v>698</v>
      </c>
      <c r="E716" s="19" t="str">
        <f>if(isna(if(vlookup(A716,'Input - Config'!$A$3:$D$1006,4,0)="Yes","Subsea",if(D716&gt;'Input - Config'!$H$10,"HVDC","HVAC"))),"",if(vlookup(A716,'Input - Config'!$A$3:$D$1006,4,0)="Yes","Subsea",if(D716&gt;'Input - Config'!$H$10,"HVDC","HVAC")))</f>
        <v>HVDC</v>
      </c>
      <c r="F716" s="19">
        <f>iferror((hlookup(E716,'Input - Config'!$H$2:$J$7,2,0)*D716)+(hlookup(E716,'Input - Config'!$H$2:$J$7,3,0)*2),"")</f>
        <v>463493.4</v>
      </c>
      <c r="G716" s="19">
        <f>if(isna(hlookup(E716,'Input - Config'!$H$2:$J$7,6,0)*'Input - Config'!$H$9%*F716+F716),"",hlookup(E716,'Input - Config'!$H$2:$J$7,6,0)*'Input - Config'!$H$9%*F716+F716)</f>
        <v>1112384.16</v>
      </c>
      <c r="H716" s="19">
        <f>if(isna(ROUND((hlookup(E716,'Input - Config'!$H$2:$J$7,4,0)/10000*D716)+(hlookup(E716,'Input - Config'!$H$2:$J$7,5,0)/100),3)),"",ROUND((hlookup(E716,'Input - Config'!$H$2:$J$7,4,0)/10000*D716)+(hlookup(E716,'Input - Config'!$H$2:$J$7,5,0)/100),3))</f>
        <v>0.037</v>
      </c>
    </row>
    <row r="717">
      <c r="A717" s="53" t="str">
        <f>'Input - Config'!A718</f>
        <v>TRNUSANWUSAWA</v>
      </c>
      <c r="B717" s="19" t="str">
        <f>if(isna(vlookup(A717,'Input - Config'!$A$3:$C$1006,2,0)),"",vlookup(A717,'Input - Config'!$A$3:$C$1006,2,0))</f>
        <v>USANW</v>
      </c>
      <c r="C717" s="19" t="str">
        <f>if(isna(vlookup(A717,'Input - Config'!$A$3:$C$1006,3,0)),"",vlookup(A717,'Input - Config'!$A$3:$C$1006,3,0))</f>
        <v>USAWA</v>
      </c>
      <c r="D717" s="42">
        <f>if(isna(ROUND(ACOS(COS(RADIANS(90-VLOOKUP(B717,'Input - Center points'!$A$2:$F$996,5,0)))*COS(RADIANS(90-VLOOKUP(C717,'Input - Center points'!$A$2:$F$996,5,0)))+SIN(RADIANS(90-VLOOKUP(B717,'Input - Center points'!$A$2:$F$996,5,0)))*SIN(RADIANS(90-VLOOKUP(C717,'Input - Center points'!$A$2:$F$996,5,0)))*COS(RADIANS(VLOOKUP(B717,'Input - Center points'!$A$2:$F$996,6,0)-VLOOKUP(C717,'Input - Center points'!$A$2:$F$996,6,0))))*6371,0)),"",ROUND(ACOS(COS(RADIANS(90-VLOOKUP(B717,'Input - Center points'!$A$2:$F$996,5,0)))*COS(RADIANS(90-VLOOKUP(C717,'Input - Center points'!$A$2:$F$996,5,0)))+SIN(RADIANS(90-VLOOKUP(B717,'Input - Center points'!$A$2:$F$996,5,0)))*SIN(RADIANS(90-VLOOKUP(C717,'Input - Center points'!$A$2:$F$996,5,0)))*COS(RADIANS(VLOOKUP(B717,'Input - Center points'!$A$2:$F$996,6,0)-VLOOKUP(C717,'Input - Center points'!$A$2:$F$996,6,0))))*6371,0))</f>
        <v>437</v>
      </c>
      <c r="E717" s="19" t="str">
        <f>if(isna(if(vlookup(A717,'Input - Config'!$A$3:$D$1006,4,0)="Yes","Subsea",if(D717&gt;'Input - Config'!$H$10,"HVDC","HVAC"))),"",if(vlookup(A717,'Input - Config'!$A$3:$D$1006,4,0)="Yes","Subsea",if(D717&gt;'Input - Config'!$H$10,"HVDC","HVAC")))</f>
        <v>HVDC</v>
      </c>
      <c r="F717" s="19">
        <f>iferror((hlookup(E717,'Input - Config'!$H$2:$J$7,2,0)*D717)+(hlookup(E717,'Input - Config'!$H$2:$J$7,3,0)*2),"")</f>
        <v>401427.6</v>
      </c>
      <c r="G717" s="19">
        <f>if(isna(hlookup(E717,'Input - Config'!$H$2:$J$7,6,0)*'Input - Config'!$H$9%*F717+F717),"",hlookup(E717,'Input - Config'!$H$2:$J$7,6,0)*'Input - Config'!$H$9%*F717+F717)</f>
        <v>963426.24</v>
      </c>
      <c r="H717" s="19">
        <f>if(isna(ROUND((hlookup(E717,'Input - Config'!$H$2:$J$7,4,0)/10000*D717)+(hlookup(E717,'Input - Config'!$H$2:$J$7,5,0)/100),3)),"",ROUND((hlookup(E717,'Input - Config'!$H$2:$J$7,4,0)/10000*D717)+(hlookup(E717,'Input - Config'!$H$2:$J$7,5,0)/100),3))</f>
        <v>0.028</v>
      </c>
    </row>
    <row r="718">
      <c r="A718" s="53" t="str">
        <f>'Input - Config'!A719</f>
        <v>TRNUSANWUSAWM</v>
      </c>
      <c r="B718" s="19" t="str">
        <f>if(isna(vlookup(A718,'Input - Config'!$A$3:$C$1006,2,0)),"",vlookup(A718,'Input - Config'!$A$3:$C$1006,2,0))</f>
        <v>USANW</v>
      </c>
      <c r="C718" s="19" t="str">
        <f>if(isna(vlookup(A718,'Input - Config'!$A$3:$C$1006,3,0)),"",vlookup(A718,'Input - Config'!$A$3:$C$1006,3,0))</f>
        <v>USAWM</v>
      </c>
      <c r="D718" s="42">
        <f>if(isna(ROUND(ACOS(COS(RADIANS(90-VLOOKUP(B718,'Input - Center points'!$A$2:$F$996,5,0)))*COS(RADIANS(90-VLOOKUP(C718,'Input - Center points'!$A$2:$F$996,5,0)))+SIN(RADIANS(90-VLOOKUP(B718,'Input - Center points'!$A$2:$F$996,5,0)))*SIN(RADIANS(90-VLOOKUP(C718,'Input - Center points'!$A$2:$F$996,5,0)))*COS(RADIANS(VLOOKUP(B718,'Input - Center points'!$A$2:$F$996,6,0)-VLOOKUP(C718,'Input - Center points'!$A$2:$F$996,6,0))))*6371,0)),"",ROUND(ACOS(COS(RADIANS(90-VLOOKUP(B718,'Input - Center points'!$A$2:$F$996,5,0)))*COS(RADIANS(90-VLOOKUP(C718,'Input - Center points'!$A$2:$F$996,5,0)))+SIN(RADIANS(90-VLOOKUP(B718,'Input - Center points'!$A$2:$F$996,5,0)))*SIN(RADIANS(90-VLOOKUP(C718,'Input - Center points'!$A$2:$F$996,5,0)))*COS(RADIANS(VLOOKUP(B718,'Input - Center points'!$A$2:$F$996,6,0)-VLOOKUP(C718,'Input - Center points'!$A$2:$F$996,6,0))))*6371,0))</f>
        <v>1166</v>
      </c>
      <c r="E718" s="19" t="str">
        <f>if(isna(if(vlookup(A718,'Input - Config'!$A$3:$D$1006,4,0)="Yes","Subsea",if(D718&gt;'Input - Config'!$H$10,"HVDC","HVAC"))),"",if(vlookup(A718,'Input - Config'!$A$3:$D$1006,4,0)="Yes","Subsea",if(D718&gt;'Input - Config'!$H$10,"HVDC","HVAC")))</f>
        <v>HVDC</v>
      </c>
      <c r="F718" s="19">
        <f>iferror((hlookup(E718,'Input - Config'!$H$2:$J$7,2,0)*D718)+(hlookup(E718,'Input - Config'!$H$2:$J$7,3,0)*2),"")</f>
        <v>574783.8</v>
      </c>
      <c r="G718" s="19">
        <f>if(isna(hlookup(E718,'Input - Config'!$H$2:$J$7,6,0)*'Input - Config'!$H$9%*F718+F718),"",hlookup(E718,'Input - Config'!$H$2:$J$7,6,0)*'Input - Config'!$H$9%*F718+F718)</f>
        <v>1379481.12</v>
      </c>
      <c r="H718" s="19">
        <f>if(isna(ROUND((hlookup(E718,'Input - Config'!$H$2:$J$7,4,0)/10000*D718)+(hlookup(E718,'Input - Config'!$H$2:$J$7,5,0)/100),3)),"",ROUND((hlookup(E718,'Input - Config'!$H$2:$J$7,4,0)/10000*D718)+(hlookup(E718,'Input - Config'!$H$2:$J$7,5,0)/100),3))</f>
        <v>0.054</v>
      </c>
    </row>
    <row r="719">
      <c r="A719" s="53" t="str">
        <f>'Input - Config'!A720</f>
        <v>TRNUSANWUSAWW</v>
      </c>
      <c r="B719" s="19" t="str">
        <f>if(isna(vlookup(A719,'Input - Config'!$A$3:$C$1006,2,0)),"",vlookup(A719,'Input - Config'!$A$3:$C$1006,2,0))</f>
        <v>USANW</v>
      </c>
      <c r="C719" s="19" t="str">
        <f>if(isna(vlookup(A719,'Input - Config'!$A$3:$C$1006,3,0)),"",vlookup(A719,'Input - Config'!$A$3:$C$1006,3,0))</f>
        <v>USAWW</v>
      </c>
      <c r="D719" s="42">
        <f>if(isna(ROUND(ACOS(COS(RADIANS(90-VLOOKUP(B719,'Input - Center points'!$A$2:$F$996,5,0)))*COS(RADIANS(90-VLOOKUP(C719,'Input - Center points'!$A$2:$F$996,5,0)))+SIN(RADIANS(90-VLOOKUP(B719,'Input - Center points'!$A$2:$F$996,5,0)))*SIN(RADIANS(90-VLOOKUP(C719,'Input - Center points'!$A$2:$F$996,5,0)))*COS(RADIANS(VLOOKUP(B719,'Input - Center points'!$A$2:$F$996,6,0)-VLOOKUP(C719,'Input - Center points'!$A$2:$F$996,6,0))))*6371,0)),"",ROUND(ACOS(COS(RADIANS(90-VLOOKUP(B719,'Input - Center points'!$A$2:$F$996,5,0)))*COS(RADIANS(90-VLOOKUP(C719,'Input - Center points'!$A$2:$F$996,5,0)))+SIN(RADIANS(90-VLOOKUP(B719,'Input - Center points'!$A$2:$F$996,5,0)))*SIN(RADIANS(90-VLOOKUP(C719,'Input - Center points'!$A$2:$F$996,5,0)))*COS(RADIANS(VLOOKUP(B719,'Input - Center points'!$A$2:$F$996,6,0)-VLOOKUP(C719,'Input - Center points'!$A$2:$F$996,6,0))))*6371,0))</f>
        <v>261</v>
      </c>
      <c r="E719" s="19" t="str">
        <f>if(isna(if(vlookup(A719,'Input - Config'!$A$3:$D$1006,4,0)="Yes","Subsea",if(D719&gt;'Input - Config'!$H$10,"HVDC","HVAC"))),"",if(vlookup(A719,'Input - Config'!$A$3:$D$1006,4,0)="Yes","Subsea",if(D719&gt;'Input - Config'!$H$10,"HVDC","HVAC")))</f>
        <v>HVAC</v>
      </c>
      <c r="F719" s="19">
        <f>iferror((hlookup(E719,'Input - Config'!$H$2:$J$7,2,0)*D719)+(hlookup(E719,'Input - Config'!$H$2:$J$7,3,0)*2),"")</f>
        <v>298823</v>
      </c>
      <c r="G719" s="19">
        <f>if(isna(hlookup(E719,'Input - Config'!$H$2:$J$7,6,0)*'Input - Config'!$H$9%*F719+F719),"",hlookup(E719,'Input - Config'!$H$2:$J$7,6,0)*'Input - Config'!$H$9%*F719+F719)</f>
        <v>717175.2</v>
      </c>
      <c r="H719" s="19">
        <f>if(isna(ROUND((hlookup(E719,'Input - Config'!$H$2:$J$7,4,0)/10000*D719)+(hlookup(E719,'Input - Config'!$H$2:$J$7,5,0)/100),3)),"",ROUND((hlookup(E719,'Input - Config'!$H$2:$J$7,4,0)/10000*D719)+(hlookup(E719,'Input - Config'!$H$2:$J$7,5,0)/100),3))</f>
        <v>0.018</v>
      </c>
    </row>
    <row r="720">
      <c r="A720" s="53" t="str">
        <f>'Input - Config'!A721</f>
        <v>TRNUSANYUSAPJ</v>
      </c>
      <c r="B720" s="19" t="str">
        <f>if(isna(vlookup(A720,'Input - Config'!$A$3:$C$1006,2,0)),"",vlookup(A720,'Input - Config'!$A$3:$C$1006,2,0))</f>
        <v>USANY</v>
      </c>
      <c r="C720" s="19" t="str">
        <f>if(isna(vlookup(A720,'Input - Config'!$A$3:$C$1006,3,0)),"",vlookup(A720,'Input - Config'!$A$3:$C$1006,3,0))</f>
        <v>USAPJ</v>
      </c>
      <c r="D720" s="42">
        <f>if(isna(ROUND(ACOS(COS(RADIANS(90-VLOOKUP(B720,'Input - Center points'!$A$2:$F$996,5,0)))*COS(RADIANS(90-VLOOKUP(C720,'Input - Center points'!$A$2:$F$996,5,0)))+SIN(RADIANS(90-VLOOKUP(B720,'Input - Center points'!$A$2:$F$996,5,0)))*SIN(RADIANS(90-VLOOKUP(C720,'Input - Center points'!$A$2:$F$996,5,0)))*COS(RADIANS(VLOOKUP(B720,'Input - Center points'!$A$2:$F$996,6,0)-VLOOKUP(C720,'Input - Center points'!$A$2:$F$996,6,0))))*6371,0)),"",ROUND(ACOS(COS(RADIANS(90-VLOOKUP(B720,'Input - Center points'!$A$2:$F$996,5,0)))*COS(RADIANS(90-VLOOKUP(C720,'Input - Center points'!$A$2:$F$996,5,0)))+SIN(RADIANS(90-VLOOKUP(B720,'Input - Center points'!$A$2:$F$996,5,0)))*SIN(RADIANS(90-VLOOKUP(C720,'Input - Center points'!$A$2:$F$996,5,0)))*COS(RADIANS(VLOOKUP(B720,'Input - Center points'!$A$2:$F$996,6,0)-VLOOKUP(C720,'Input - Center points'!$A$2:$F$996,6,0))))*6371,0))</f>
        <v>1156</v>
      </c>
      <c r="E720" s="19" t="str">
        <f>if(isna(if(vlookup(A720,'Input - Config'!$A$3:$D$1006,4,0)="Yes","Subsea",if(D720&gt;'Input - Config'!$H$10,"HVDC","HVAC"))),"",if(vlookup(A720,'Input - Config'!$A$3:$D$1006,4,0)="Yes","Subsea",if(D720&gt;'Input - Config'!$H$10,"HVDC","HVAC")))</f>
        <v>HVDC</v>
      </c>
      <c r="F720" s="19">
        <f>iferror((hlookup(E720,'Input - Config'!$H$2:$J$7,2,0)*D720)+(hlookup(E720,'Input - Config'!$H$2:$J$7,3,0)*2),"")</f>
        <v>572405.8</v>
      </c>
      <c r="G720" s="19">
        <f>if(isna(hlookup(E720,'Input - Config'!$H$2:$J$7,6,0)*'Input - Config'!$H$9%*F720+F720),"",hlookup(E720,'Input - Config'!$H$2:$J$7,6,0)*'Input - Config'!$H$9%*F720+F720)</f>
        <v>1373773.92</v>
      </c>
      <c r="H720" s="19">
        <f>if(isna(ROUND((hlookup(E720,'Input - Config'!$H$2:$J$7,4,0)/10000*D720)+(hlookup(E720,'Input - Config'!$H$2:$J$7,5,0)/100),3)),"",ROUND((hlookup(E720,'Input - Config'!$H$2:$J$7,4,0)/10000*D720)+(hlookup(E720,'Input - Config'!$H$2:$J$7,5,0)/100),3))</f>
        <v>0.053</v>
      </c>
    </row>
    <row r="721">
      <c r="A721" s="53" t="str">
        <f>'Input - Config'!A722</f>
        <v>TRNUSAPEUSAPW</v>
      </c>
      <c r="B721" s="19" t="str">
        <f>if(isna(vlookup(A721,'Input - Config'!$A$3:$C$1006,2,0)),"",vlookup(A721,'Input - Config'!$A$3:$C$1006,2,0))</f>
        <v>USAPE</v>
      </c>
      <c r="C721" s="19" t="str">
        <f>if(isna(vlookup(A721,'Input - Config'!$A$3:$C$1006,3,0)),"",vlookup(A721,'Input - Config'!$A$3:$C$1006,3,0))</f>
        <v>USAPW</v>
      </c>
      <c r="D721" s="42">
        <f>if(isna(ROUND(ACOS(COS(RADIANS(90-VLOOKUP(B721,'Input - Center points'!$A$2:$F$996,5,0)))*COS(RADIANS(90-VLOOKUP(C721,'Input - Center points'!$A$2:$F$996,5,0)))+SIN(RADIANS(90-VLOOKUP(B721,'Input - Center points'!$A$2:$F$996,5,0)))*SIN(RADIANS(90-VLOOKUP(C721,'Input - Center points'!$A$2:$F$996,5,0)))*COS(RADIANS(VLOOKUP(B721,'Input - Center points'!$A$2:$F$996,6,0)-VLOOKUP(C721,'Input - Center points'!$A$2:$F$996,6,0))))*6371,0)),"",ROUND(ACOS(COS(RADIANS(90-VLOOKUP(B721,'Input - Center points'!$A$2:$F$996,5,0)))*COS(RADIANS(90-VLOOKUP(C721,'Input - Center points'!$A$2:$F$996,5,0)))+SIN(RADIANS(90-VLOOKUP(B721,'Input - Center points'!$A$2:$F$996,5,0)))*SIN(RADIANS(90-VLOOKUP(C721,'Input - Center points'!$A$2:$F$996,5,0)))*COS(RADIANS(VLOOKUP(B721,'Input - Center points'!$A$2:$F$996,6,0)-VLOOKUP(C721,'Input - Center points'!$A$2:$F$996,6,0))))*6371,0))</f>
        <v>686</v>
      </c>
      <c r="E721" s="19" t="str">
        <f>if(isna(if(vlookup(A721,'Input - Config'!$A$3:$D$1006,4,0)="Yes","Subsea",if(D721&gt;'Input - Config'!$H$10,"HVDC","HVAC"))),"",if(vlookup(A721,'Input - Config'!$A$3:$D$1006,4,0)="Yes","Subsea",if(D721&gt;'Input - Config'!$H$10,"HVDC","HVAC")))</f>
        <v>HVDC</v>
      </c>
      <c r="F721" s="19">
        <f>iferror((hlookup(E721,'Input - Config'!$H$2:$J$7,2,0)*D721)+(hlookup(E721,'Input - Config'!$H$2:$J$7,3,0)*2),"")</f>
        <v>460639.8</v>
      </c>
      <c r="G721" s="19">
        <f>if(isna(hlookup(E721,'Input - Config'!$H$2:$J$7,6,0)*'Input - Config'!$H$9%*F721+F721),"",hlookup(E721,'Input - Config'!$H$2:$J$7,6,0)*'Input - Config'!$H$9%*F721+F721)</f>
        <v>1105535.52</v>
      </c>
      <c r="H721" s="19">
        <f>if(isna(ROUND((hlookup(E721,'Input - Config'!$H$2:$J$7,4,0)/10000*D721)+(hlookup(E721,'Input - Config'!$H$2:$J$7,5,0)/100),3)),"",ROUND((hlookup(E721,'Input - Config'!$H$2:$J$7,4,0)/10000*D721)+(hlookup(E721,'Input - Config'!$H$2:$J$7,5,0)/100),3))</f>
        <v>0.037</v>
      </c>
    </row>
    <row r="722">
      <c r="A722" s="53" t="str">
        <f>'Input - Config'!A723</f>
        <v>TRNUSAPEUSAWC</v>
      </c>
      <c r="B722" s="19" t="str">
        <f>if(isna(vlookup(A722,'Input - Config'!$A$3:$C$1006,2,0)),"",vlookup(A722,'Input - Config'!$A$3:$C$1006,2,0))</f>
        <v>USAPE</v>
      </c>
      <c r="C722" s="19" t="str">
        <f>if(isna(vlookup(A722,'Input - Config'!$A$3:$C$1006,3,0)),"",vlookup(A722,'Input - Config'!$A$3:$C$1006,3,0))</f>
        <v>USAWC</v>
      </c>
      <c r="D722" s="42">
        <f>if(isna(ROUND(ACOS(COS(RADIANS(90-VLOOKUP(B722,'Input - Center points'!$A$2:$F$996,5,0)))*COS(RADIANS(90-VLOOKUP(C722,'Input - Center points'!$A$2:$F$996,5,0)))+SIN(RADIANS(90-VLOOKUP(B722,'Input - Center points'!$A$2:$F$996,5,0)))*SIN(RADIANS(90-VLOOKUP(C722,'Input - Center points'!$A$2:$F$996,5,0)))*COS(RADIANS(VLOOKUP(B722,'Input - Center points'!$A$2:$F$996,6,0)-VLOOKUP(C722,'Input - Center points'!$A$2:$F$996,6,0))))*6371,0)),"",ROUND(ACOS(COS(RADIANS(90-VLOOKUP(B722,'Input - Center points'!$A$2:$F$996,5,0)))*COS(RADIANS(90-VLOOKUP(C722,'Input - Center points'!$A$2:$F$996,5,0)))+SIN(RADIANS(90-VLOOKUP(B722,'Input - Center points'!$A$2:$F$996,5,0)))*SIN(RADIANS(90-VLOOKUP(C722,'Input - Center points'!$A$2:$F$996,5,0)))*COS(RADIANS(VLOOKUP(B722,'Input - Center points'!$A$2:$F$996,6,0)-VLOOKUP(C722,'Input - Center points'!$A$2:$F$996,6,0))))*6371,0))</f>
        <v>1035</v>
      </c>
      <c r="E722" s="19" t="str">
        <f>if(isna(if(vlookup(A722,'Input - Config'!$A$3:$D$1006,4,0)="Yes","Subsea",if(D722&gt;'Input - Config'!$H$10,"HVDC","HVAC"))),"",if(vlookup(A722,'Input - Config'!$A$3:$D$1006,4,0)="Yes","Subsea",if(D722&gt;'Input - Config'!$H$10,"HVDC","HVAC")))</f>
        <v>HVDC</v>
      </c>
      <c r="F722" s="19">
        <f>iferror((hlookup(E722,'Input - Config'!$H$2:$J$7,2,0)*D722)+(hlookup(E722,'Input - Config'!$H$2:$J$7,3,0)*2),"")</f>
        <v>543632</v>
      </c>
      <c r="G722" s="19">
        <f>if(isna(hlookup(E722,'Input - Config'!$H$2:$J$7,6,0)*'Input - Config'!$H$9%*F722+F722),"",hlookup(E722,'Input - Config'!$H$2:$J$7,6,0)*'Input - Config'!$H$9%*F722+F722)</f>
        <v>1304716.8</v>
      </c>
      <c r="H722" s="19">
        <f>if(isna(ROUND((hlookup(E722,'Input - Config'!$H$2:$J$7,4,0)/10000*D722)+(hlookup(E722,'Input - Config'!$H$2:$J$7,5,0)/100),3)),"",ROUND((hlookup(E722,'Input - Config'!$H$2:$J$7,4,0)/10000*D722)+(hlookup(E722,'Input - Config'!$H$2:$J$7,5,0)/100),3))</f>
        <v>0.049</v>
      </c>
    </row>
    <row r="723">
      <c r="A723" s="53" t="str">
        <f>'Input - Config'!A724</f>
        <v>TRNUSAPEUSAWM</v>
      </c>
      <c r="B723" s="19" t="str">
        <f>if(isna(vlookup(A723,'Input - Config'!$A$3:$C$1006,2,0)),"",vlookup(A723,'Input - Config'!$A$3:$C$1006,2,0))</f>
        <v>USAPE</v>
      </c>
      <c r="C723" s="19" t="str">
        <f>if(isna(vlookup(A723,'Input - Config'!$A$3:$C$1006,3,0)),"",vlookup(A723,'Input - Config'!$A$3:$C$1006,3,0))</f>
        <v>USAWM</v>
      </c>
      <c r="D723" s="42">
        <f>if(isna(ROUND(ACOS(COS(RADIANS(90-VLOOKUP(B723,'Input - Center points'!$A$2:$F$996,5,0)))*COS(RADIANS(90-VLOOKUP(C723,'Input - Center points'!$A$2:$F$996,5,0)))+SIN(RADIANS(90-VLOOKUP(B723,'Input - Center points'!$A$2:$F$996,5,0)))*SIN(RADIANS(90-VLOOKUP(C723,'Input - Center points'!$A$2:$F$996,5,0)))*COS(RADIANS(VLOOKUP(B723,'Input - Center points'!$A$2:$F$996,6,0)-VLOOKUP(C723,'Input - Center points'!$A$2:$F$996,6,0))))*6371,0)),"",ROUND(ACOS(COS(RADIANS(90-VLOOKUP(B723,'Input - Center points'!$A$2:$F$996,5,0)))*COS(RADIANS(90-VLOOKUP(C723,'Input - Center points'!$A$2:$F$996,5,0)))+SIN(RADIANS(90-VLOOKUP(B723,'Input - Center points'!$A$2:$F$996,5,0)))*SIN(RADIANS(90-VLOOKUP(C723,'Input - Center points'!$A$2:$F$996,5,0)))*COS(RADIANS(VLOOKUP(B723,'Input - Center points'!$A$2:$F$996,6,0)-VLOOKUP(C723,'Input - Center points'!$A$2:$F$996,6,0))))*6371,0))</f>
        <v>648</v>
      </c>
      <c r="E723" s="19" t="str">
        <f>if(isna(if(vlookup(A723,'Input - Config'!$A$3:$D$1006,4,0)="Yes","Subsea",if(D723&gt;'Input - Config'!$H$10,"HVDC","HVAC"))),"",if(vlookup(A723,'Input - Config'!$A$3:$D$1006,4,0)="Yes","Subsea",if(D723&gt;'Input - Config'!$H$10,"HVDC","HVAC")))</f>
        <v>HVDC</v>
      </c>
      <c r="F723" s="19">
        <f>iferror((hlookup(E723,'Input - Config'!$H$2:$J$7,2,0)*D723)+(hlookup(E723,'Input - Config'!$H$2:$J$7,3,0)*2),"")</f>
        <v>451603.4</v>
      </c>
      <c r="G723" s="19">
        <f>if(isna(hlookup(E723,'Input - Config'!$H$2:$J$7,6,0)*'Input - Config'!$H$9%*F723+F723),"",hlookup(E723,'Input - Config'!$H$2:$J$7,6,0)*'Input - Config'!$H$9%*F723+F723)</f>
        <v>1083848.16</v>
      </c>
      <c r="H723" s="19">
        <f>if(isna(ROUND((hlookup(E723,'Input - Config'!$H$2:$J$7,4,0)/10000*D723)+(hlookup(E723,'Input - Config'!$H$2:$J$7,5,0)/100),3)),"",ROUND((hlookup(E723,'Input - Config'!$H$2:$J$7,4,0)/10000*D723)+(hlookup(E723,'Input - Config'!$H$2:$J$7,5,0)/100),3))</f>
        <v>0.036</v>
      </c>
    </row>
    <row r="724">
      <c r="A724" s="53" t="str">
        <f>'Input - Config'!A725</f>
        <v>TRNUSAPGUSAPW</v>
      </c>
      <c r="B724" s="19" t="str">
        <f>if(isna(vlookup(A724,'Input - Config'!$A$3:$C$1006,2,0)),"",vlookup(A724,'Input - Config'!$A$3:$C$1006,2,0))</f>
        <v>USAPG</v>
      </c>
      <c r="C724" s="19" t="str">
        <f>if(isna(vlookup(A724,'Input - Config'!$A$3:$C$1006,3,0)),"",vlookup(A724,'Input - Config'!$A$3:$C$1006,3,0))</f>
        <v>USAPW</v>
      </c>
      <c r="D724" s="42">
        <f>if(isna(ROUND(ACOS(COS(RADIANS(90-VLOOKUP(B724,'Input - Center points'!$A$2:$F$996,5,0)))*COS(RADIANS(90-VLOOKUP(C724,'Input - Center points'!$A$2:$F$996,5,0)))+SIN(RADIANS(90-VLOOKUP(B724,'Input - Center points'!$A$2:$F$996,5,0)))*SIN(RADIANS(90-VLOOKUP(C724,'Input - Center points'!$A$2:$F$996,5,0)))*COS(RADIANS(VLOOKUP(B724,'Input - Center points'!$A$2:$F$996,6,0)-VLOOKUP(C724,'Input - Center points'!$A$2:$F$996,6,0))))*6371,0)),"",ROUND(ACOS(COS(RADIANS(90-VLOOKUP(B724,'Input - Center points'!$A$2:$F$996,5,0)))*COS(RADIANS(90-VLOOKUP(C724,'Input - Center points'!$A$2:$F$996,5,0)))+SIN(RADIANS(90-VLOOKUP(B724,'Input - Center points'!$A$2:$F$996,5,0)))*SIN(RADIANS(90-VLOOKUP(C724,'Input - Center points'!$A$2:$F$996,5,0)))*COS(RADIANS(VLOOKUP(B724,'Input - Center points'!$A$2:$F$996,6,0)-VLOOKUP(C724,'Input - Center points'!$A$2:$F$996,6,0))))*6371,0))</f>
        <v>704</v>
      </c>
      <c r="E724" s="19" t="str">
        <f>if(isna(if(vlookup(A724,'Input - Config'!$A$3:$D$1006,4,0)="Yes","Subsea",if(D724&gt;'Input - Config'!$H$10,"HVDC","HVAC"))),"",if(vlookup(A724,'Input - Config'!$A$3:$D$1006,4,0)="Yes","Subsea",if(D724&gt;'Input - Config'!$H$10,"HVDC","HVAC")))</f>
        <v>HVDC</v>
      </c>
      <c r="F724" s="19">
        <f>iferror((hlookup(E724,'Input - Config'!$H$2:$J$7,2,0)*D724)+(hlookup(E724,'Input - Config'!$H$2:$J$7,3,0)*2),"")</f>
        <v>464920.2</v>
      </c>
      <c r="G724" s="19">
        <f>if(isna(hlookup(E724,'Input - Config'!$H$2:$J$7,6,0)*'Input - Config'!$H$9%*F724+F724),"",hlookup(E724,'Input - Config'!$H$2:$J$7,6,0)*'Input - Config'!$H$9%*F724+F724)</f>
        <v>1115808.48</v>
      </c>
      <c r="H724" s="19">
        <f>if(isna(ROUND((hlookup(E724,'Input - Config'!$H$2:$J$7,4,0)/10000*D724)+(hlookup(E724,'Input - Config'!$H$2:$J$7,5,0)/100),3)),"",ROUND((hlookup(E724,'Input - Config'!$H$2:$J$7,4,0)/10000*D724)+(hlookup(E724,'Input - Config'!$H$2:$J$7,5,0)/100),3))</f>
        <v>0.038</v>
      </c>
    </row>
    <row r="725">
      <c r="A725" s="53" t="str">
        <f>'Input - Config'!A726</f>
        <v>TRNUSAPIUSASL</v>
      </c>
      <c r="B725" s="19" t="str">
        <f>if(isna(vlookup(A725,'Input - Config'!$A$3:$C$1006,2,0)),"",vlookup(A725,'Input - Config'!$A$3:$C$1006,2,0))</f>
        <v>USAPI</v>
      </c>
      <c r="C725" s="19" t="str">
        <f>if(isna(vlookup(A725,'Input - Config'!$A$3:$C$1006,3,0)),"",vlookup(A725,'Input - Config'!$A$3:$C$1006,3,0))</f>
        <v>USASL</v>
      </c>
      <c r="D725" s="42">
        <f>if(isna(ROUND(ACOS(COS(RADIANS(90-VLOOKUP(B725,'Input - Center points'!$A$2:$F$996,5,0)))*COS(RADIANS(90-VLOOKUP(C725,'Input - Center points'!$A$2:$F$996,5,0)))+SIN(RADIANS(90-VLOOKUP(B725,'Input - Center points'!$A$2:$F$996,5,0)))*SIN(RADIANS(90-VLOOKUP(C725,'Input - Center points'!$A$2:$F$996,5,0)))*COS(RADIANS(VLOOKUP(B725,'Input - Center points'!$A$2:$F$996,6,0)-VLOOKUP(C725,'Input - Center points'!$A$2:$F$996,6,0))))*6371,0)),"",ROUND(ACOS(COS(RADIANS(90-VLOOKUP(B725,'Input - Center points'!$A$2:$F$996,5,0)))*COS(RADIANS(90-VLOOKUP(C725,'Input - Center points'!$A$2:$F$996,5,0)))+SIN(RADIANS(90-VLOOKUP(B725,'Input - Center points'!$A$2:$F$996,5,0)))*SIN(RADIANS(90-VLOOKUP(C725,'Input - Center points'!$A$2:$F$996,5,0)))*COS(RADIANS(VLOOKUP(B725,'Input - Center points'!$A$2:$F$996,6,0)-VLOOKUP(C725,'Input - Center points'!$A$2:$F$996,6,0))))*6371,0))</f>
        <v>30</v>
      </c>
      <c r="E725" s="19" t="str">
        <f>if(isna(if(vlookup(A725,'Input - Config'!$A$3:$D$1006,4,0)="Yes","Subsea",if(D725&gt;'Input - Config'!$H$10,"HVDC","HVAC"))),"",if(vlookup(A725,'Input - Config'!$A$3:$D$1006,4,0)="Yes","Subsea",if(D725&gt;'Input - Config'!$H$10,"HVDC","HVAC")))</f>
        <v>HVAC</v>
      </c>
      <c r="F725" s="19">
        <f>iferror((hlookup(E725,'Input - Config'!$H$2:$J$7,2,0)*D725)+(hlookup(E725,'Input - Config'!$H$2:$J$7,3,0)*2),"")</f>
        <v>118781.6</v>
      </c>
      <c r="G725" s="19">
        <f>if(isna(hlookup(E725,'Input - Config'!$H$2:$J$7,6,0)*'Input - Config'!$H$9%*F725+F725),"",hlookup(E725,'Input - Config'!$H$2:$J$7,6,0)*'Input - Config'!$H$9%*F725+F725)</f>
        <v>285075.84</v>
      </c>
      <c r="H725" s="19">
        <f>if(isna(ROUND((hlookup(E725,'Input - Config'!$H$2:$J$7,4,0)/10000*D725)+(hlookup(E725,'Input - Config'!$H$2:$J$7,5,0)/100),3)),"",ROUND((hlookup(E725,'Input - Config'!$H$2:$J$7,4,0)/10000*D725)+(hlookup(E725,'Input - Config'!$H$2:$J$7,5,0)/100),3))</f>
        <v>0.002</v>
      </c>
    </row>
    <row r="726">
      <c r="A726" s="53" t="str">
        <f>'Input - Config'!A727</f>
        <v>TRNUSAPIUSATR</v>
      </c>
      <c r="B726" s="19" t="str">
        <f>if(isna(vlookup(A726,'Input - Config'!$A$3:$C$1006,2,0)),"",vlookup(A726,'Input - Config'!$A$3:$C$1006,2,0))</f>
        <v>USAPI</v>
      </c>
      <c r="C726" s="19" t="str">
        <f>if(isna(vlookup(A726,'Input - Config'!$A$3:$C$1006,3,0)),"",vlookup(A726,'Input - Config'!$A$3:$C$1006,3,0))</f>
        <v>USATR</v>
      </c>
      <c r="D726" s="42">
        <f>if(isna(ROUND(ACOS(COS(RADIANS(90-VLOOKUP(B726,'Input - Center points'!$A$2:$F$996,5,0)))*COS(RADIANS(90-VLOOKUP(C726,'Input - Center points'!$A$2:$F$996,5,0)))+SIN(RADIANS(90-VLOOKUP(B726,'Input - Center points'!$A$2:$F$996,5,0)))*SIN(RADIANS(90-VLOOKUP(C726,'Input - Center points'!$A$2:$F$996,5,0)))*COS(RADIANS(VLOOKUP(B726,'Input - Center points'!$A$2:$F$996,6,0)-VLOOKUP(C726,'Input - Center points'!$A$2:$F$996,6,0))))*6371,0)),"",ROUND(ACOS(COS(RADIANS(90-VLOOKUP(B726,'Input - Center points'!$A$2:$F$996,5,0)))*COS(RADIANS(90-VLOOKUP(C726,'Input - Center points'!$A$2:$F$996,5,0)))+SIN(RADIANS(90-VLOOKUP(B726,'Input - Center points'!$A$2:$F$996,5,0)))*SIN(RADIANS(90-VLOOKUP(C726,'Input - Center points'!$A$2:$F$996,5,0)))*COS(RADIANS(VLOOKUP(B726,'Input - Center points'!$A$2:$F$996,6,0)-VLOOKUP(C726,'Input - Center points'!$A$2:$F$996,6,0))))*6371,0))</f>
        <v>39</v>
      </c>
      <c r="E726" s="19" t="str">
        <f>if(isna(if(vlookup(A726,'Input - Config'!$A$3:$D$1006,4,0)="Yes","Subsea",if(D726&gt;'Input - Config'!$H$10,"HVDC","HVAC"))),"",if(vlookup(A726,'Input - Config'!$A$3:$D$1006,4,0)="Yes","Subsea",if(D726&gt;'Input - Config'!$H$10,"HVDC","HVAC")))</f>
        <v>HVAC</v>
      </c>
      <c r="F726" s="19">
        <f>iferror((hlookup(E726,'Input - Config'!$H$2:$J$7,2,0)*D726)+(hlookup(E726,'Input - Config'!$H$2:$J$7,3,0)*2),"")</f>
        <v>125796.2</v>
      </c>
      <c r="G726" s="19">
        <f>if(isna(hlookup(E726,'Input - Config'!$H$2:$J$7,6,0)*'Input - Config'!$H$9%*F726+F726),"",hlookup(E726,'Input - Config'!$H$2:$J$7,6,0)*'Input - Config'!$H$9%*F726+F726)</f>
        <v>301910.88</v>
      </c>
      <c r="H726" s="19">
        <f>if(isna(ROUND((hlookup(E726,'Input - Config'!$H$2:$J$7,4,0)/10000*D726)+(hlookup(E726,'Input - Config'!$H$2:$J$7,5,0)/100),3)),"",ROUND((hlookup(E726,'Input - Config'!$H$2:$J$7,4,0)/10000*D726)+(hlookup(E726,'Input - Config'!$H$2:$J$7,5,0)/100),3))</f>
        <v>0.003</v>
      </c>
    </row>
    <row r="727">
      <c r="A727" s="53" t="str">
        <f>'Input - Config'!A728</f>
        <v>TRNUSAPJUSATV</v>
      </c>
      <c r="B727" s="19" t="str">
        <f>if(isna(vlookup(A727,'Input - Config'!$A$3:$C$1006,2,0)),"",vlookup(A727,'Input - Config'!$A$3:$C$1006,2,0))</f>
        <v>USAPJ</v>
      </c>
      <c r="C727" s="19" t="str">
        <f>if(isna(vlookup(A727,'Input - Config'!$A$3:$C$1006,3,0)),"",vlookup(A727,'Input - Config'!$A$3:$C$1006,3,0))</f>
        <v>USATV</v>
      </c>
      <c r="D727" s="42">
        <f>if(isna(ROUND(ACOS(COS(RADIANS(90-VLOOKUP(B727,'Input - Center points'!$A$2:$F$996,5,0)))*COS(RADIANS(90-VLOOKUP(C727,'Input - Center points'!$A$2:$F$996,5,0)))+SIN(RADIANS(90-VLOOKUP(B727,'Input - Center points'!$A$2:$F$996,5,0)))*SIN(RADIANS(90-VLOOKUP(C727,'Input - Center points'!$A$2:$F$996,5,0)))*COS(RADIANS(VLOOKUP(B727,'Input - Center points'!$A$2:$F$996,6,0)-VLOOKUP(C727,'Input - Center points'!$A$2:$F$996,6,0))))*6371,0)),"",ROUND(ACOS(COS(RADIANS(90-VLOOKUP(B727,'Input - Center points'!$A$2:$F$996,5,0)))*COS(RADIANS(90-VLOOKUP(C727,'Input - Center points'!$A$2:$F$996,5,0)))+SIN(RADIANS(90-VLOOKUP(B727,'Input - Center points'!$A$2:$F$996,5,0)))*SIN(RADIANS(90-VLOOKUP(C727,'Input - Center points'!$A$2:$F$996,5,0)))*COS(RADIANS(VLOOKUP(B727,'Input - Center points'!$A$2:$F$996,6,0)-VLOOKUP(C727,'Input - Center points'!$A$2:$F$996,6,0))))*6371,0))</f>
        <v>635</v>
      </c>
      <c r="E727" s="19" t="str">
        <f>if(isna(if(vlookup(A727,'Input - Config'!$A$3:$D$1006,4,0)="Yes","Subsea",if(D727&gt;'Input - Config'!$H$10,"HVDC","HVAC"))),"",if(vlookup(A727,'Input - Config'!$A$3:$D$1006,4,0)="Yes","Subsea",if(D727&gt;'Input - Config'!$H$10,"HVDC","HVAC")))</f>
        <v>HVDC</v>
      </c>
      <c r="F727" s="19">
        <f>iferror((hlookup(E727,'Input - Config'!$H$2:$J$7,2,0)*D727)+(hlookup(E727,'Input - Config'!$H$2:$J$7,3,0)*2),"")</f>
        <v>448512</v>
      </c>
      <c r="G727" s="19">
        <f>if(isna(hlookup(E727,'Input - Config'!$H$2:$J$7,6,0)*'Input - Config'!$H$9%*F727+F727),"",hlookup(E727,'Input - Config'!$H$2:$J$7,6,0)*'Input - Config'!$H$9%*F727+F727)</f>
        <v>1076428.8</v>
      </c>
      <c r="H727" s="19">
        <f>if(isna(ROUND((hlookup(E727,'Input - Config'!$H$2:$J$7,4,0)/10000*D727)+(hlookup(E727,'Input - Config'!$H$2:$J$7,5,0)/100),3)),"",ROUND((hlookup(E727,'Input - Config'!$H$2:$J$7,4,0)/10000*D727)+(hlookup(E727,'Input - Config'!$H$2:$J$7,5,0)/100),3))</f>
        <v>0.035</v>
      </c>
    </row>
    <row r="728">
      <c r="A728" s="53" t="str">
        <f>'Input - Config'!A729</f>
        <v>TRNUSAPNUSAPO</v>
      </c>
      <c r="B728" s="19" t="str">
        <f>if(isna(vlookup(A728,'Input - Config'!$A$3:$C$1006,2,0)),"",vlookup(A728,'Input - Config'!$A$3:$C$1006,2,0))</f>
        <v>USAPN</v>
      </c>
      <c r="C728" s="19" t="str">
        <f>if(isna(vlookup(A728,'Input - Config'!$A$3:$C$1006,3,0)),"",vlookup(A728,'Input - Config'!$A$3:$C$1006,3,0))</f>
        <v>USAPO</v>
      </c>
      <c r="D728" s="42">
        <f>if(isna(ROUND(ACOS(COS(RADIANS(90-VLOOKUP(B728,'Input - Center points'!$A$2:$F$996,5,0)))*COS(RADIANS(90-VLOOKUP(C728,'Input - Center points'!$A$2:$F$996,5,0)))+SIN(RADIANS(90-VLOOKUP(B728,'Input - Center points'!$A$2:$F$996,5,0)))*SIN(RADIANS(90-VLOOKUP(C728,'Input - Center points'!$A$2:$F$996,5,0)))*COS(RADIANS(VLOOKUP(B728,'Input - Center points'!$A$2:$F$996,6,0)-VLOOKUP(C728,'Input - Center points'!$A$2:$F$996,6,0))))*6371,0)),"",ROUND(ACOS(COS(RADIANS(90-VLOOKUP(B728,'Input - Center points'!$A$2:$F$996,5,0)))*COS(RADIANS(90-VLOOKUP(C728,'Input - Center points'!$A$2:$F$996,5,0)))+SIN(RADIANS(90-VLOOKUP(B728,'Input - Center points'!$A$2:$F$996,5,0)))*SIN(RADIANS(90-VLOOKUP(C728,'Input - Center points'!$A$2:$F$996,5,0)))*COS(RADIANS(VLOOKUP(B728,'Input - Center points'!$A$2:$F$996,6,0)-VLOOKUP(C728,'Input - Center points'!$A$2:$F$996,6,0))))*6371,0))</f>
        <v>541</v>
      </c>
      <c r="E728" s="19" t="str">
        <f>if(isna(if(vlookup(A728,'Input - Config'!$A$3:$D$1006,4,0)="Yes","Subsea",if(D728&gt;'Input - Config'!$H$10,"HVDC","HVAC"))),"",if(vlookup(A728,'Input - Config'!$A$3:$D$1006,4,0)="Yes","Subsea",if(D728&gt;'Input - Config'!$H$10,"HVDC","HVAC")))</f>
        <v>HVDC</v>
      </c>
      <c r="F728" s="19">
        <f>iferror((hlookup(E728,'Input - Config'!$H$2:$J$7,2,0)*D728)+(hlookup(E728,'Input - Config'!$H$2:$J$7,3,0)*2),"")</f>
        <v>426158.8</v>
      </c>
      <c r="G728" s="19">
        <f>if(isna(hlookup(E728,'Input - Config'!$H$2:$J$7,6,0)*'Input - Config'!$H$9%*F728+F728),"",hlookup(E728,'Input - Config'!$H$2:$J$7,6,0)*'Input - Config'!$H$9%*F728+F728)</f>
        <v>1022781.12</v>
      </c>
      <c r="H728" s="19">
        <f>if(isna(ROUND((hlookup(E728,'Input - Config'!$H$2:$J$7,4,0)/10000*D728)+(hlookup(E728,'Input - Config'!$H$2:$J$7,5,0)/100),3)),"",ROUND((hlookup(E728,'Input - Config'!$H$2:$J$7,4,0)/10000*D728)+(hlookup(E728,'Input - Config'!$H$2:$J$7,5,0)/100),3))</f>
        <v>0.032</v>
      </c>
    </row>
    <row r="729">
      <c r="A729" s="53" t="str">
        <f>'Input - Config'!A730</f>
        <v>TRNUSAPNUSASW</v>
      </c>
      <c r="B729" s="19" t="str">
        <f>if(isna(vlookup(A729,'Input - Config'!$A$3:$C$1006,2,0)),"",vlookup(A729,'Input - Config'!$A$3:$C$1006,2,0))</f>
        <v>USAPN</v>
      </c>
      <c r="C729" s="19" t="str">
        <f>if(isna(vlookup(A729,'Input - Config'!$A$3:$C$1006,3,0)),"",vlookup(A729,'Input - Config'!$A$3:$C$1006,3,0))</f>
        <v>USASW</v>
      </c>
      <c r="D729" s="42">
        <f>if(isna(ROUND(ACOS(COS(RADIANS(90-VLOOKUP(B729,'Input - Center points'!$A$2:$F$996,5,0)))*COS(RADIANS(90-VLOOKUP(C729,'Input - Center points'!$A$2:$F$996,5,0)))+SIN(RADIANS(90-VLOOKUP(B729,'Input - Center points'!$A$2:$F$996,5,0)))*SIN(RADIANS(90-VLOOKUP(C729,'Input - Center points'!$A$2:$F$996,5,0)))*COS(RADIANS(VLOOKUP(B729,'Input - Center points'!$A$2:$F$996,6,0)-VLOOKUP(C729,'Input - Center points'!$A$2:$F$996,6,0))))*6371,0)),"",ROUND(ACOS(COS(RADIANS(90-VLOOKUP(B729,'Input - Center points'!$A$2:$F$996,5,0)))*COS(RADIANS(90-VLOOKUP(C729,'Input - Center points'!$A$2:$F$996,5,0)))+SIN(RADIANS(90-VLOOKUP(B729,'Input - Center points'!$A$2:$F$996,5,0)))*SIN(RADIANS(90-VLOOKUP(C729,'Input - Center points'!$A$2:$F$996,5,0)))*COS(RADIANS(VLOOKUP(B729,'Input - Center points'!$A$2:$F$996,6,0)-VLOOKUP(C729,'Input - Center points'!$A$2:$F$996,6,0))))*6371,0))</f>
        <v>1160</v>
      </c>
      <c r="E729" s="19" t="str">
        <f>if(isna(if(vlookup(A729,'Input - Config'!$A$3:$D$1006,4,0)="Yes","Subsea",if(D729&gt;'Input - Config'!$H$10,"HVDC","HVAC"))),"",if(vlookup(A729,'Input - Config'!$A$3:$D$1006,4,0)="Yes","Subsea",if(D729&gt;'Input - Config'!$H$10,"HVDC","HVAC")))</f>
        <v>HVDC</v>
      </c>
      <c r="F729" s="19">
        <f>iferror((hlookup(E729,'Input - Config'!$H$2:$J$7,2,0)*D729)+(hlookup(E729,'Input - Config'!$H$2:$J$7,3,0)*2),"")</f>
        <v>573357</v>
      </c>
      <c r="G729" s="19">
        <f>if(isna(hlookup(E729,'Input - Config'!$H$2:$J$7,6,0)*'Input - Config'!$H$9%*F729+F729),"",hlookup(E729,'Input - Config'!$H$2:$J$7,6,0)*'Input - Config'!$H$9%*F729+F729)</f>
        <v>1376056.8</v>
      </c>
      <c r="H729" s="19">
        <f>if(isna(ROUND((hlookup(E729,'Input - Config'!$H$2:$J$7,4,0)/10000*D729)+(hlookup(E729,'Input - Config'!$H$2:$J$7,5,0)/100),3)),"",ROUND((hlookup(E729,'Input - Config'!$H$2:$J$7,4,0)/10000*D729)+(hlookup(E729,'Input - Config'!$H$2:$J$7,5,0)/100),3))</f>
        <v>0.054</v>
      </c>
    </row>
    <row r="730">
      <c r="A730" s="53" t="str">
        <f>'Input - Config'!A731</f>
        <v>TRNUSAPNUSATP</v>
      </c>
      <c r="B730" s="19" t="str">
        <f>if(isna(vlookup(A730,'Input - Config'!$A$3:$C$1006,2,0)),"",vlookup(A730,'Input - Config'!$A$3:$C$1006,2,0))</f>
        <v>USAPN</v>
      </c>
      <c r="C730" s="19" t="str">
        <f>if(isna(vlookup(A730,'Input - Config'!$A$3:$C$1006,3,0)),"",vlookup(A730,'Input - Config'!$A$3:$C$1006,3,0))</f>
        <v>USATP</v>
      </c>
      <c r="D730" s="42">
        <f>if(isna(ROUND(ACOS(COS(RADIANS(90-VLOOKUP(B730,'Input - Center points'!$A$2:$F$996,5,0)))*COS(RADIANS(90-VLOOKUP(C730,'Input - Center points'!$A$2:$F$996,5,0)))+SIN(RADIANS(90-VLOOKUP(B730,'Input - Center points'!$A$2:$F$996,5,0)))*SIN(RADIANS(90-VLOOKUP(C730,'Input - Center points'!$A$2:$F$996,5,0)))*COS(RADIANS(VLOOKUP(B730,'Input - Center points'!$A$2:$F$996,6,0)-VLOOKUP(C730,'Input - Center points'!$A$2:$F$996,6,0))))*6371,0)),"",ROUND(ACOS(COS(RADIANS(90-VLOOKUP(B730,'Input - Center points'!$A$2:$F$996,5,0)))*COS(RADIANS(90-VLOOKUP(C730,'Input - Center points'!$A$2:$F$996,5,0)))+SIN(RADIANS(90-VLOOKUP(B730,'Input - Center points'!$A$2:$F$996,5,0)))*SIN(RADIANS(90-VLOOKUP(C730,'Input - Center points'!$A$2:$F$996,5,0)))*COS(RADIANS(VLOOKUP(B730,'Input - Center points'!$A$2:$F$996,6,0)-VLOOKUP(C730,'Input - Center points'!$A$2:$F$996,6,0))))*6371,0))</f>
        <v>511</v>
      </c>
      <c r="E730" s="19" t="str">
        <f>if(isna(if(vlookup(A730,'Input - Config'!$A$3:$D$1006,4,0)="Yes","Subsea",if(D730&gt;'Input - Config'!$H$10,"HVDC","HVAC"))),"",if(vlookup(A730,'Input - Config'!$A$3:$D$1006,4,0)="Yes","Subsea",if(D730&gt;'Input - Config'!$H$10,"HVDC","HVAC")))</f>
        <v>HVDC</v>
      </c>
      <c r="F730" s="19">
        <f>iferror((hlookup(E730,'Input - Config'!$H$2:$J$7,2,0)*D730)+(hlookup(E730,'Input - Config'!$H$2:$J$7,3,0)*2),"")</f>
        <v>419024.8</v>
      </c>
      <c r="G730" s="19">
        <f>if(isna(hlookup(E730,'Input - Config'!$H$2:$J$7,6,0)*'Input - Config'!$H$9%*F730+F730),"",hlookup(E730,'Input - Config'!$H$2:$J$7,6,0)*'Input - Config'!$H$9%*F730+F730)</f>
        <v>1005659.52</v>
      </c>
      <c r="H730" s="19">
        <f>if(isna(ROUND((hlookup(E730,'Input - Config'!$H$2:$J$7,4,0)/10000*D730)+(hlookup(E730,'Input - Config'!$H$2:$J$7,5,0)/100),3)),"",ROUND((hlookup(E730,'Input - Config'!$H$2:$J$7,4,0)/10000*D730)+(hlookup(E730,'Input - Config'!$H$2:$J$7,5,0)/100),3))</f>
        <v>0.031</v>
      </c>
    </row>
    <row r="731">
      <c r="A731" s="53" t="str">
        <f>'Input - Config'!A732</f>
        <v>TRNUSAPNUSAWC</v>
      </c>
      <c r="B731" s="19" t="str">
        <f>if(isna(vlookup(A731,'Input - Config'!$A$3:$C$1006,2,0)),"",vlookup(A731,'Input - Config'!$A$3:$C$1006,2,0))</f>
        <v>USAPN</v>
      </c>
      <c r="C731" s="19" t="str">
        <f>if(isna(vlookup(A731,'Input - Config'!$A$3:$C$1006,3,0)),"",vlookup(A731,'Input - Config'!$A$3:$C$1006,3,0))</f>
        <v>USAWC</v>
      </c>
      <c r="D731" s="42">
        <f>if(isna(ROUND(ACOS(COS(RADIANS(90-VLOOKUP(B731,'Input - Center points'!$A$2:$F$996,5,0)))*COS(RADIANS(90-VLOOKUP(C731,'Input - Center points'!$A$2:$F$996,5,0)))+SIN(RADIANS(90-VLOOKUP(B731,'Input - Center points'!$A$2:$F$996,5,0)))*SIN(RADIANS(90-VLOOKUP(C731,'Input - Center points'!$A$2:$F$996,5,0)))*COS(RADIANS(VLOOKUP(B731,'Input - Center points'!$A$2:$F$996,6,0)-VLOOKUP(C731,'Input - Center points'!$A$2:$F$996,6,0))))*6371,0)),"",ROUND(ACOS(COS(RADIANS(90-VLOOKUP(B731,'Input - Center points'!$A$2:$F$996,5,0)))*COS(RADIANS(90-VLOOKUP(C731,'Input - Center points'!$A$2:$F$996,5,0)))+SIN(RADIANS(90-VLOOKUP(B731,'Input - Center points'!$A$2:$F$996,5,0)))*SIN(RADIANS(90-VLOOKUP(C731,'Input - Center points'!$A$2:$F$996,5,0)))*COS(RADIANS(VLOOKUP(B731,'Input - Center points'!$A$2:$F$996,6,0)-VLOOKUP(C731,'Input - Center points'!$A$2:$F$996,6,0))))*6371,0))</f>
        <v>521</v>
      </c>
      <c r="E731" s="19" t="str">
        <f>if(isna(if(vlookup(A731,'Input - Config'!$A$3:$D$1006,4,0)="Yes","Subsea",if(D731&gt;'Input - Config'!$H$10,"HVDC","HVAC"))),"",if(vlookup(A731,'Input - Config'!$A$3:$D$1006,4,0)="Yes","Subsea",if(D731&gt;'Input - Config'!$H$10,"HVDC","HVAC")))</f>
        <v>HVDC</v>
      </c>
      <c r="F731" s="19">
        <f>iferror((hlookup(E731,'Input - Config'!$H$2:$J$7,2,0)*D731)+(hlookup(E731,'Input - Config'!$H$2:$J$7,3,0)*2),"")</f>
        <v>421402.8</v>
      </c>
      <c r="G731" s="19">
        <f>if(isna(hlookup(E731,'Input - Config'!$H$2:$J$7,6,0)*'Input - Config'!$H$9%*F731+F731),"",hlookup(E731,'Input - Config'!$H$2:$J$7,6,0)*'Input - Config'!$H$9%*F731+F731)</f>
        <v>1011366.72</v>
      </c>
      <c r="H731" s="19">
        <f>if(isna(ROUND((hlookup(E731,'Input - Config'!$H$2:$J$7,4,0)/10000*D731)+(hlookup(E731,'Input - Config'!$H$2:$J$7,5,0)/100),3)),"",ROUND((hlookup(E731,'Input - Config'!$H$2:$J$7,4,0)/10000*D731)+(hlookup(E731,'Input - Config'!$H$2:$J$7,5,0)/100),3))</f>
        <v>0.031</v>
      </c>
    </row>
    <row r="732">
      <c r="A732" s="53" t="str">
        <f>'Input - Config'!A733</f>
        <v>TRNUSAPNUSAWM</v>
      </c>
      <c r="B732" s="19" t="str">
        <f>if(isna(vlookup(A732,'Input - Config'!$A$3:$C$1006,2,0)),"",vlookup(A732,'Input - Config'!$A$3:$C$1006,2,0))</f>
        <v>USAPN</v>
      </c>
      <c r="C732" s="19" t="str">
        <f>if(isna(vlookup(A732,'Input - Config'!$A$3:$C$1006,3,0)),"",vlookup(A732,'Input - Config'!$A$3:$C$1006,3,0))</f>
        <v>USAWM</v>
      </c>
      <c r="D732" s="42">
        <f>if(isna(ROUND(ACOS(COS(RADIANS(90-VLOOKUP(B732,'Input - Center points'!$A$2:$F$996,5,0)))*COS(RADIANS(90-VLOOKUP(C732,'Input - Center points'!$A$2:$F$996,5,0)))+SIN(RADIANS(90-VLOOKUP(B732,'Input - Center points'!$A$2:$F$996,5,0)))*SIN(RADIANS(90-VLOOKUP(C732,'Input - Center points'!$A$2:$F$996,5,0)))*COS(RADIANS(VLOOKUP(B732,'Input - Center points'!$A$2:$F$996,6,0)-VLOOKUP(C732,'Input - Center points'!$A$2:$F$996,6,0))))*6371,0)),"",ROUND(ACOS(COS(RADIANS(90-VLOOKUP(B732,'Input - Center points'!$A$2:$F$996,5,0)))*COS(RADIANS(90-VLOOKUP(C732,'Input - Center points'!$A$2:$F$996,5,0)))+SIN(RADIANS(90-VLOOKUP(B732,'Input - Center points'!$A$2:$F$996,5,0)))*SIN(RADIANS(90-VLOOKUP(C732,'Input - Center points'!$A$2:$F$996,5,0)))*COS(RADIANS(VLOOKUP(B732,'Input - Center points'!$A$2:$F$996,6,0)-VLOOKUP(C732,'Input - Center points'!$A$2:$F$996,6,0))))*6371,0))</f>
        <v>451</v>
      </c>
      <c r="E732" s="19" t="str">
        <f>if(isna(if(vlookup(A732,'Input - Config'!$A$3:$D$1006,4,0)="Yes","Subsea",if(D732&gt;'Input - Config'!$H$10,"HVDC","HVAC"))),"",if(vlookup(A732,'Input - Config'!$A$3:$D$1006,4,0)="Yes","Subsea",if(D732&gt;'Input - Config'!$H$10,"HVDC","HVAC")))</f>
        <v>HVDC</v>
      </c>
      <c r="F732" s="19">
        <f>iferror((hlookup(E732,'Input - Config'!$H$2:$J$7,2,0)*D732)+(hlookup(E732,'Input - Config'!$H$2:$J$7,3,0)*2),"")</f>
        <v>404756.8</v>
      </c>
      <c r="G732" s="19">
        <f>if(isna(hlookup(E732,'Input - Config'!$H$2:$J$7,6,0)*'Input - Config'!$H$9%*F732+F732),"",hlookup(E732,'Input - Config'!$H$2:$J$7,6,0)*'Input - Config'!$H$9%*F732+F732)</f>
        <v>971416.32</v>
      </c>
      <c r="H732" s="19">
        <f>if(isna(ROUND((hlookup(E732,'Input - Config'!$H$2:$J$7,4,0)/10000*D732)+(hlookup(E732,'Input - Config'!$H$2:$J$7,5,0)/100),3)),"",ROUND((hlookup(E732,'Input - Config'!$H$2:$J$7,4,0)/10000*D732)+(hlookup(E732,'Input - Config'!$H$2:$J$7,5,0)/100),3))</f>
        <v>0.029</v>
      </c>
    </row>
    <row r="733">
      <c r="A733" s="53" t="str">
        <f>'Input - Config'!A734</f>
        <v>TRNUSAPOUSASW</v>
      </c>
      <c r="B733" s="19" t="str">
        <f>if(isna(vlookup(A733,'Input - Config'!$A$3:$C$1006,2,0)),"",vlookup(A733,'Input - Config'!$A$3:$C$1006,2,0))</f>
        <v>USAPO</v>
      </c>
      <c r="C733" s="19" t="str">
        <f>if(isna(vlookup(A733,'Input - Config'!$A$3:$C$1006,3,0)),"",vlookup(A733,'Input - Config'!$A$3:$C$1006,3,0))</f>
        <v>USASW</v>
      </c>
      <c r="D733" s="42">
        <f>if(isna(ROUND(ACOS(COS(RADIANS(90-VLOOKUP(B733,'Input - Center points'!$A$2:$F$996,5,0)))*COS(RADIANS(90-VLOOKUP(C733,'Input - Center points'!$A$2:$F$996,5,0)))+SIN(RADIANS(90-VLOOKUP(B733,'Input - Center points'!$A$2:$F$996,5,0)))*SIN(RADIANS(90-VLOOKUP(C733,'Input - Center points'!$A$2:$F$996,5,0)))*COS(RADIANS(VLOOKUP(B733,'Input - Center points'!$A$2:$F$996,6,0)-VLOOKUP(C733,'Input - Center points'!$A$2:$F$996,6,0))))*6371,0)),"",ROUND(ACOS(COS(RADIANS(90-VLOOKUP(B733,'Input - Center points'!$A$2:$F$996,5,0)))*COS(RADIANS(90-VLOOKUP(C733,'Input - Center points'!$A$2:$F$996,5,0)))+SIN(RADIANS(90-VLOOKUP(B733,'Input - Center points'!$A$2:$F$996,5,0)))*SIN(RADIANS(90-VLOOKUP(C733,'Input - Center points'!$A$2:$F$996,5,0)))*COS(RADIANS(VLOOKUP(B733,'Input - Center points'!$A$2:$F$996,6,0)-VLOOKUP(C733,'Input - Center points'!$A$2:$F$996,6,0))))*6371,0))</f>
        <v>889</v>
      </c>
      <c r="E733" s="19" t="str">
        <f>if(isna(if(vlookup(A733,'Input - Config'!$A$3:$D$1006,4,0)="Yes","Subsea",if(D733&gt;'Input - Config'!$H$10,"HVDC","HVAC"))),"",if(vlookup(A733,'Input - Config'!$A$3:$D$1006,4,0)="Yes","Subsea",if(D733&gt;'Input - Config'!$H$10,"HVDC","HVAC")))</f>
        <v>HVDC</v>
      </c>
      <c r="F733" s="19">
        <f>iferror((hlookup(E733,'Input - Config'!$H$2:$J$7,2,0)*D733)+(hlookup(E733,'Input - Config'!$H$2:$J$7,3,0)*2),"")</f>
        <v>508913.2</v>
      </c>
      <c r="G733" s="19">
        <f>if(isna(hlookup(E733,'Input - Config'!$H$2:$J$7,6,0)*'Input - Config'!$H$9%*F733+F733),"",hlookup(E733,'Input - Config'!$H$2:$J$7,6,0)*'Input - Config'!$H$9%*F733+F733)</f>
        <v>1221391.68</v>
      </c>
      <c r="H733" s="19">
        <f>if(isna(ROUND((hlookup(E733,'Input - Config'!$H$2:$J$7,4,0)/10000*D733)+(hlookup(E733,'Input - Config'!$H$2:$J$7,5,0)/100),3)),"",ROUND((hlookup(E733,'Input - Config'!$H$2:$J$7,4,0)/10000*D733)+(hlookup(E733,'Input - Config'!$H$2:$J$7,5,0)/100),3))</f>
        <v>0.044</v>
      </c>
    </row>
    <row r="734">
      <c r="A734" s="53" t="str">
        <f>'Input - Config'!A735</f>
        <v>TRNUSAPOUSAWM</v>
      </c>
      <c r="B734" s="19" t="str">
        <f>if(isna(vlookup(A734,'Input - Config'!$A$3:$C$1006,2,0)),"",vlookup(A734,'Input - Config'!$A$3:$C$1006,2,0))</f>
        <v>USAPO</v>
      </c>
      <c r="C734" s="19" t="str">
        <f>if(isna(vlookup(A734,'Input - Config'!$A$3:$C$1006,3,0)),"",vlookup(A734,'Input - Config'!$A$3:$C$1006,3,0))</f>
        <v>USAWM</v>
      </c>
      <c r="D734" s="42">
        <f>if(isna(ROUND(ACOS(COS(RADIANS(90-VLOOKUP(B734,'Input - Center points'!$A$2:$F$996,5,0)))*COS(RADIANS(90-VLOOKUP(C734,'Input - Center points'!$A$2:$F$996,5,0)))+SIN(RADIANS(90-VLOOKUP(B734,'Input - Center points'!$A$2:$F$996,5,0)))*SIN(RADIANS(90-VLOOKUP(C734,'Input - Center points'!$A$2:$F$996,5,0)))*COS(RADIANS(VLOOKUP(B734,'Input - Center points'!$A$2:$F$996,6,0)-VLOOKUP(C734,'Input - Center points'!$A$2:$F$996,6,0))))*6371,0)),"",ROUND(ACOS(COS(RADIANS(90-VLOOKUP(B734,'Input - Center points'!$A$2:$F$996,5,0)))*COS(RADIANS(90-VLOOKUP(C734,'Input - Center points'!$A$2:$F$996,5,0)))+SIN(RADIANS(90-VLOOKUP(B734,'Input - Center points'!$A$2:$F$996,5,0)))*SIN(RADIANS(90-VLOOKUP(C734,'Input - Center points'!$A$2:$F$996,5,0)))*COS(RADIANS(VLOOKUP(B734,'Input - Center points'!$A$2:$F$996,6,0)-VLOOKUP(C734,'Input - Center points'!$A$2:$F$996,6,0))))*6371,0))</f>
        <v>100</v>
      </c>
      <c r="E734" s="19" t="str">
        <f>if(isna(if(vlookup(A734,'Input - Config'!$A$3:$D$1006,4,0)="Yes","Subsea",if(D734&gt;'Input - Config'!$H$10,"HVDC","HVAC"))),"",if(vlookup(A734,'Input - Config'!$A$3:$D$1006,4,0)="Yes","Subsea",if(D734&gt;'Input - Config'!$H$10,"HVDC","HVAC")))</f>
        <v>HVAC</v>
      </c>
      <c r="F734" s="19">
        <f>iferror((hlookup(E734,'Input - Config'!$H$2:$J$7,2,0)*D734)+(hlookup(E734,'Input - Config'!$H$2:$J$7,3,0)*2),"")</f>
        <v>173339.6</v>
      </c>
      <c r="G734" s="19">
        <f>if(isna(hlookup(E734,'Input - Config'!$H$2:$J$7,6,0)*'Input - Config'!$H$9%*F734+F734),"",hlookup(E734,'Input - Config'!$H$2:$J$7,6,0)*'Input - Config'!$H$9%*F734+F734)</f>
        <v>416015.04</v>
      </c>
      <c r="H734" s="19">
        <f>if(isna(ROUND((hlookup(E734,'Input - Config'!$H$2:$J$7,4,0)/10000*D734)+(hlookup(E734,'Input - Config'!$H$2:$J$7,5,0)/100),3)),"",ROUND((hlookup(E734,'Input - Config'!$H$2:$J$7,4,0)/10000*D734)+(hlookup(E734,'Input - Config'!$H$2:$J$7,5,0)/100),3))</f>
        <v>0.007</v>
      </c>
    </row>
    <row r="735">
      <c r="A735" s="53" t="str">
        <f>'Input - Config'!A736</f>
        <v>TRNUSASAUSASC</v>
      </c>
      <c r="B735" s="19" t="str">
        <f>if(isna(vlookup(A735,'Input - Config'!$A$3:$C$1006,2,0)),"",vlookup(A735,'Input - Config'!$A$3:$C$1006,2,0))</f>
        <v>USASA</v>
      </c>
      <c r="C735" s="19" t="str">
        <f>if(isna(vlookup(A735,'Input - Config'!$A$3:$C$1006,3,0)),"",vlookup(A735,'Input - Config'!$A$3:$C$1006,3,0))</f>
        <v>USASC</v>
      </c>
      <c r="D735" s="42">
        <f>if(isna(ROUND(ACOS(COS(RADIANS(90-VLOOKUP(B735,'Input - Center points'!$A$2:$F$996,5,0)))*COS(RADIANS(90-VLOOKUP(C735,'Input - Center points'!$A$2:$F$996,5,0)))+SIN(RADIANS(90-VLOOKUP(B735,'Input - Center points'!$A$2:$F$996,5,0)))*SIN(RADIANS(90-VLOOKUP(C735,'Input - Center points'!$A$2:$F$996,5,0)))*COS(RADIANS(VLOOKUP(B735,'Input - Center points'!$A$2:$F$996,6,0)-VLOOKUP(C735,'Input - Center points'!$A$2:$F$996,6,0))))*6371,0)),"",ROUND(ACOS(COS(RADIANS(90-VLOOKUP(B735,'Input - Center points'!$A$2:$F$996,5,0)))*COS(RADIANS(90-VLOOKUP(C735,'Input - Center points'!$A$2:$F$996,5,0)))+SIN(RADIANS(90-VLOOKUP(B735,'Input - Center points'!$A$2:$F$996,5,0)))*SIN(RADIANS(90-VLOOKUP(C735,'Input - Center points'!$A$2:$F$996,5,0)))*COS(RADIANS(VLOOKUP(B735,'Input - Center points'!$A$2:$F$996,6,0)-VLOOKUP(C735,'Input - Center points'!$A$2:$F$996,6,0))))*6371,0))</f>
        <v>619</v>
      </c>
      <c r="E735" s="19" t="str">
        <f>if(isna(if(vlookup(A735,'Input - Config'!$A$3:$D$1006,4,0)="Yes","Subsea",if(D735&gt;'Input - Config'!$H$10,"HVDC","HVAC"))),"",if(vlookup(A735,'Input - Config'!$A$3:$D$1006,4,0)="Yes","Subsea",if(D735&gt;'Input - Config'!$H$10,"HVDC","HVAC")))</f>
        <v>HVDC</v>
      </c>
      <c r="F735" s="19">
        <f>iferror((hlookup(E735,'Input - Config'!$H$2:$J$7,2,0)*D735)+(hlookup(E735,'Input - Config'!$H$2:$J$7,3,0)*2),"")</f>
        <v>444707.2</v>
      </c>
      <c r="G735" s="19">
        <f>if(isna(hlookup(E735,'Input - Config'!$H$2:$J$7,6,0)*'Input - Config'!$H$9%*F735+F735),"",hlookup(E735,'Input - Config'!$H$2:$J$7,6,0)*'Input - Config'!$H$9%*F735+F735)</f>
        <v>1067297.28</v>
      </c>
      <c r="H735" s="19">
        <f>if(isna(ROUND((hlookup(E735,'Input - Config'!$H$2:$J$7,4,0)/10000*D735)+(hlookup(E735,'Input - Config'!$H$2:$J$7,5,0)/100),3)),"",ROUND((hlookup(E735,'Input - Config'!$H$2:$J$7,4,0)/10000*D735)+(hlookup(E735,'Input - Config'!$H$2:$J$7,5,0)/100),3))</f>
        <v>0.035</v>
      </c>
    </row>
    <row r="736">
      <c r="A736" s="53" t="str">
        <f>'Input - Config'!A737</f>
        <v>TRNUSASAUSASG</v>
      </c>
      <c r="B736" s="19" t="str">
        <f>if(isna(vlookup(A736,'Input - Config'!$A$3:$C$1006,2,0)),"",vlookup(A736,'Input - Config'!$A$3:$C$1006,2,0))</f>
        <v>USASA</v>
      </c>
      <c r="C736" s="19" t="str">
        <f>if(isna(vlookup(A736,'Input - Config'!$A$3:$C$1006,3,0)),"",vlookup(A736,'Input - Config'!$A$3:$C$1006,3,0))</f>
        <v>USASG</v>
      </c>
      <c r="D736" s="42">
        <f>if(isna(ROUND(ACOS(COS(RADIANS(90-VLOOKUP(B736,'Input - Center points'!$A$2:$F$996,5,0)))*COS(RADIANS(90-VLOOKUP(C736,'Input - Center points'!$A$2:$F$996,5,0)))+SIN(RADIANS(90-VLOOKUP(B736,'Input - Center points'!$A$2:$F$996,5,0)))*SIN(RADIANS(90-VLOOKUP(C736,'Input - Center points'!$A$2:$F$996,5,0)))*COS(RADIANS(VLOOKUP(B736,'Input - Center points'!$A$2:$F$996,6,0)-VLOOKUP(C736,'Input - Center points'!$A$2:$F$996,6,0))))*6371,0)),"",ROUND(ACOS(COS(RADIANS(90-VLOOKUP(B736,'Input - Center points'!$A$2:$F$996,5,0)))*COS(RADIANS(90-VLOOKUP(C736,'Input - Center points'!$A$2:$F$996,5,0)))+SIN(RADIANS(90-VLOOKUP(B736,'Input - Center points'!$A$2:$F$996,5,0)))*SIN(RADIANS(90-VLOOKUP(C736,'Input - Center points'!$A$2:$F$996,5,0)))*COS(RADIANS(VLOOKUP(B736,'Input - Center points'!$A$2:$F$996,6,0)-VLOOKUP(C736,'Input - Center points'!$A$2:$F$996,6,0))))*6371,0))</f>
        <v>484</v>
      </c>
      <c r="E736" s="19" t="str">
        <f>if(isna(if(vlookup(A736,'Input - Config'!$A$3:$D$1006,4,0)="Yes","Subsea",if(D736&gt;'Input - Config'!$H$10,"HVDC","HVAC"))),"",if(vlookup(A736,'Input - Config'!$A$3:$D$1006,4,0)="Yes","Subsea",if(D736&gt;'Input - Config'!$H$10,"HVDC","HVAC")))</f>
        <v>HVDC</v>
      </c>
      <c r="F736" s="19">
        <f>iferror((hlookup(E736,'Input - Config'!$H$2:$J$7,2,0)*D736)+(hlookup(E736,'Input - Config'!$H$2:$J$7,3,0)*2),"")</f>
        <v>412604.2</v>
      </c>
      <c r="G736" s="19">
        <f>if(isna(hlookup(E736,'Input - Config'!$H$2:$J$7,6,0)*'Input - Config'!$H$9%*F736+F736),"",hlookup(E736,'Input - Config'!$H$2:$J$7,6,0)*'Input - Config'!$H$9%*F736+F736)</f>
        <v>990250.08</v>
      </c>
      <c r="H736" s="19">
        <f>if(isna(ROUND((hlookup(E736,'Input - Config'!$H$2:$J$7,4,0)/10000*D736)+(hlookup(E736,'Input - Config'!$H$2:$J$7,5,0)/100),3)),"",ROUND((hlookup(E736,'Input - Config'!$H$2:$J$7,4,0)/10000*D736)+(hlookup(E736,'Input - Config'!$H$2:$J$7,5,0)/100),3))</f>
        <v>0.03</v>
      </c>
    </row>
    <row r="737">
      <c r="A737" s="53" t="str">
        <f>'Input - Config'!A738</f>
        <v>TRNUSASAUSASO</v>
      </c>
      <c r="B737" s="19" t="str">
        <f>if(isna(vlookup(A737,'Input - Config'!$A$3:$C$1006,2,0)),"",vlookup(A737,'Input - Config'!$A$3:$C$1006,2,0))</f>
        <v>USASA</v>
      </c>
      <c r="C737" s="19" t="str">
        <f>if(isna(vlookup(A737,'Input - Config'!$A$3:$C$1006,3,0)),"",vlookup(A737,'Input - Config'!$A$3:$C$1006,3,0))</f>
        <v>USASO</v>
      </c>
      <c r="D737" s="42">
        <f>if(isna(ROUND(ACOS(COS(RADIANS(90-VLOOKUP(B737,'Input - Center points'!$A$2:$F$996,5,0)))*COS(RADIANS(90-VLOOKUP(C737,'Input - Center points'!$A$2:$F$996,5,0)))+SIN(RADIANS(90-VLOOKUP(B737,'Input - Center points'!$A$2:$F$996,5,0)))*SIN(RADIANS(90-VLOOKUP(C737,'Input - Center points'!$A$2:$F$996,5,0)))*COS(RADIANS(VLOOKUP(B737,'Input - Center points'!$A$2:$F$996,6,0)-VLOOKUP(C737,'Input - Center points'!$A$2:$F$996,6,0))))*6371,0)),"",ROUND(ACOS(COS(RADIANS(90-VLOOKUP(B737,'Input - Center points'!$A$2:$F$996,5,0)))*COS(RADIANS(90-VLOOKUP(C737,'Input - Center points'!$A$2:$F$996,5,0)))+SIN(RADIANS(90-VLOOKUP(B737,'Input - Center points'!$A$2:$F$996,5,0)))*SIN(RADIANS(90-VLOOKUP(C737,'Input - Center points'!$A$2:$F$996,5,0)))*COS(RADIANS(VLOOKUP(B737,'Input - Center points'!$A$2:$F$996,6,0)-VLOOKUP(C737,'Input - Center points'!$A$2:$F$996,6,0))))*6371,0))</f>
        <v>318</v>
      </c>
      <c r="E737" s="19" t="str">
        <f>if(isna(if(vlookup(A737,'Input - Config'!$A$3:$D$1006,4,0)="Yes","Subsea",if(D737&gt;'Input - Config'!$H$10,"HVDC","HVAC"))),"",if(vlookup(A737,'Input - Config'!$A$3:$D$1006,4,0)="Yes","Subsea",if(D737&gt;'Input - Config'!$H$10,"HVDC","HVAC")))</f>
        <v>HVAC</v>
      </c>
      <c r="F737" s="19">
        <f>iferror((hlookup(E737,'Input - Config'!$H$2:$J$7,2,0)*D737)+(hlookup(E737,'Input - Config'!$H$2:$J$7,3,0)*2),"")</f>
        <v>343248.8</v>
      </c>
      <c r="G737" s="19">
        <f>if(isna(hlookup(E737,'Input - Config'!$H$2:$J$7,6,0)*'Input - Config'!$H$9%*F737+F737),"",hlookup(E737,'Input - Config'!$H$2:$J$7,6,0)*'Input - Config'!$H$9%*F737+F737)</f>
        <v>823797.12</v>
      </c>
      <c r="H737" s="19">
        <f>if(isna(ROUND((hlookup(E737,'Input - Config'!$H$2:$J$7,4,0)/10000*D737)+(hlookup(E737,'Input - Config'!$H$2:$J$7,5,0)/100),3)),"",ROUND((hlookup(E737,'Input - Config'!$H$2:$J$7,4,0)/10000*D737)+(hlookup(E737,'Input - Config'!$H$2:$J$7,5,0)/100),3))</f>
        <v>0.021</v>
      </c>
    </row>
    <row r="738">
      <c r="A738" s="53" t="str">
        <f>'Input - Config'!A739</f>
        <v>TRNUSASCUSASG</v>
      </c>
      <c r="B738" s="19" t="str">
        <f>if(isna(vlookup(A738,'Input - Config'!$A$3:$C$1006,2,0)),"",vlookup(A738,'Input - Config'!$A$3:$C$1006,2,0))</f>
        <v>USASC</v>
      </c>
      <c r="C738" s="19" t="str">
        <f>if(isna(vlookup(A738,'Input - Config'!$A$3:$C$1006,3,0)),"",vlookup(A738,'Input - Config'!$A$3:$C$1006,3,0))</f>
        <v>USASG</v>
      </c>
      <c r="D738" s="42">
        <f>if(isna(ROUND(ACOS(COS(RADIANS(90-VLOOKUP(B738,'Input - Center points'!$A$2:$F$996,5,0)))*COS(RADIANS(90-VLOOKUP(C738,'Input - Center points'!$A$2:$F$996,5,0)))+SIN(RADIANS(90-VLOOKUP(B738,'Input - Center points'!$A$2:$F$996,5,0)))*SIN(RADIANS(90-VLOOKUP(C738,'Input - Center points'!$A$2:$F$996,5,0)))*COS(RADIANS(VLOOKUP(B738,'Input - Center points'!$A$2:$F$996,6,0)-VLOOKUP(C738,'Input - Center points'!$A$2:$F$996,6,0))))*6371,0)),"",ROUND(ACOS(COS(RADIANS(90-VLOOKUP(B738,'Input - Center points'!$A$2:$F$996,5,0)))*COS(RADIANS(90-VLOOKUP(C738,'Input - Center points'!$A$2:$F$996,5,0)))+SIN(RADIANS(90-VLOOKUP(B738,'Input - Center points'!$A$2:$F$996,5,0)))*SIN(RADIANS(90-VLOOKUP(C738,'Input - Center points'!$A$2:$F$996,5,0)))*COS(RADIANS(VLOOKUP(B738,'Input - Center points'!$A$2:$F$996,6,0)-VLOOKUP(C738,'Input - Center points'!$A$2:$F$996,6,0))))*6371,0))</f>
        <v>141</v>
      </c>
      <c r="E738" s="19" t="str">
        <f>if(isna(if(vlookup(A738,'Input - Config'!$A$3:$D$1006,4,0)="Yes","Subsea",if(D738&gt;'Input - Config'!$H$10,"HVDC","HVAC"))),"",if(vlookup(A738,'Input - Config'!$A$3:$D$1006,4,0)="Yes","Subsea",if(D738&gt;'Input - Config'!$H$10,"HVDC","HVAC")))</f>
        <v>HVAC</v>
      </c>
      <c r="F738" s="19">
        <f>iferror((hlookup(E738,'Input - Config'!$H$2:$J$7,2,0)*D738)+(hlookup(E738,'Input - Config'!$H$2:$J$7,3,0)*2),"")</f>
        <v>205295</v>
      </c>
      <c r="G738" s="19">
        <f>if(isna(hlookup(E738,'Input - Config'!$H$2:$J$7,6,0)*'Input - Config'!$H$9%*F738+F738),"",hlookup(E738,'Input - Config'!$H$2:$J$7,6,0)*'Input - Config'!$H$9%*F738+F738)</f>
        <v>492708</v>
      </c>
      <c r="H738" s="19">
        <f>if(isna(ROUND((hlookup(E738,'Input - Config'!$H$2:$J$7,4,0)/10000*D738)+(hlookup(E738,'Input - Config'!$H$2:$J$7,5,0)/100),3)),"",ROUND((hlookup(E738,'Input - Config'!$H$2:$J$7,4,0)/10000*D738)+(hlookup(E738,'Input - Config'!$H$2:$J$7,5,0)/100),3))</f>
        <v>0.01</v>
      </c>
    </row>
    <row r="739">
      <c r="A739" s="53" t="str">
        <f>'Input - Config'!A740</f>
        <v>TRNUSASCUSASO</v>
      </c>
      <c r="B739" s="19" t="str">
        <f>if(isna(vlookup(A739,'Input - Config'!$A$3:$C$1006,2,0)),"",vlookup(A739,'Input - Config'!$A$3:$C$1006,2,0))</f>
        <v>USASC</v>
      </c>
      <c r="C739" s="19" t="str">
        <f>if(isna(vlookup(A739,'Input - Config'!$A$3:$C$1006,3,0)),"",vlookup(A739,'Input - Config'!$A$3:$C$1006,3,0))</f>
        <v>USASO</v>
      </c>
      <c r="D739" s="42">
        <f>if(isna(ROUND(ACOS(COS(RADIANS(90-VLOOKUP(B739,'Input - Center points'!$A$2:$F$996,5,0)))*COS(RADIANS(90-VLOOKUP(C739,'Input - Center points'!$A$2:$F$996,5,0)))+SIN(RADIANS(90-VLOOKUP(B739,'Input - Center points'!$A$2:$F$996,5,0)))*SIN(RADIANS(90-VLOOKUP(C739,'Input - Center points'!$A$2:$F$996,5,0)))*COS(RADIANS(VLOOKUP(B739,'Input - Center points'!$A$2:$F$996,6,0)-VLOOKUP(C739,'Input - Center points'!$A$2:$F$996,6,0))))*6371,0)),"",ROUND(ACOS(COS(RADIANS(90-VLOOKUP(B739,'Input - Center points'!$A$2:$F$996,5,0)))*COS(RADIANS(90-VLOOKUP(C739,'Input - Center points'!$A$2:$F$996,5,0)))+SIN(RADIANS(90-VLOOKUP(B739,'Input - Center points'!$A$2:$F$996,5,0)))*SIN(RADIANS(90-VLOOKUP(C739,'Input - Center points'!$A$2:$F$996,5,0)))*COS(RADIANS(VLOOKUP(B739,'Input - Center points'!$A$2:$F$996,6,0)-VLOOKUP(C739,'Input - Center points'!$A$2:$F$996,6,0))))*6371,0))</f>
        <v>512</v>
      </c>
      <c r="E739" s="19" t="str">
        <f>if(isna(if(vlookup(A739,'Input - Config'!$A$3:$D$1006,4,0)="Yes","Subsea",if(D739&gt;'Input - Config'!$H$10,"HVDC","HVAC"))),"",if(vlookup(A739,'Input - Config'!$A$3:$D$1006,4,0)="Yes","Subsea",if(D739&gt;'Input - Config'!$H$10,"HVDC","HVAC")))</f>
        <v>HVDC</v>
      </c>
      <c r="F739" s="19">
        <f>iferror((hlookup(E739,'Input - Config'!$H$2:$J$7,2,0)*D739)+(hlookup(E739,'Input - Config'!$H$2:$J$7,3,0)*2),"")</f>
        <v>419262.6</v>
      </c>
      <c r="G739" s="19">
        <f>if(isna(hlookup(E739,'Input - Config'!$H$2:$J$7,6,0)*'Input - Config'!$H$9%*F739+F739),"",hlookup(E739,'Input - Config'!$H$2:$J$7,6,0)*'Input - Config'!$H$9%*F739+F739)</f>
        <v>1006230.24</v>
      </c>
      <c r="H739" s="19">
        <f>if(isna(ROUND((hlookup(E739,'Input - Config'!$H$2:$J$7,4,0)/10000*D739)+(hlookup(E739,'Input - Config'!$H$2:$J$7,5,0)/100),3)),"",ROUND((hlookup(E739,'Input - Config'!$H$2:$J$7,4,0)/10000*D739)+(hlookup(E739,'Input - Config'!$H$2:$J$7,5,0)/100),3))</f>
        <v>0.031</v>
      </c>
    </row>
    <row r="740">
      <c r="A740" s="53" t="str">
        <f>'Input - Config'!A741</f>
        <v>TRNUSASGUSASO</v>
      </c>
      <c r="B740" s="19" t="str">
        <f>if(isna(vlookup(A740,'Input - Config'!$A$3:$C$1006,2,0)),"",vlookup(A740,'Input - Config'!$A$3:$C$1006,2,0))</f>
        <v>USASG</v>
      </c>
      <c r="C740" s="19" t="str">
        <f>if(isna(vlookup(A740,'Input - Config'!$A$3:$C$1006,3,0)),"",vlookup(A740,'Input - Config'!$A$3:$C$1006,3,0))</f>
        <v>USASO</v>
      </c>
      <c r="D740" s="42">
        <f>if(isna(ROUND(ACOS(COS(RADIANS(90-VLOOKUP(B740,'Input - Center points'!$A$2:$F$996,5,0)))*COS(RADIANS(90-VLOOKUP(C740,'Input - Center points'!$A$2:$F$996,5,0)))+SIN(RADIANS(90-VLOOKUP(B740,'Input - Center points'!$A$2:$F$996,5,0)))*SIN(RADIANS(90-VLOOKUP(C740,'Input - Center points'!$A$2:$F$996,5,0)))*COS(RADIANS(VLOOKUP(B740,'Input - Center points'!$A$2:$F$996,6,0)-VLOOKUP(C740,'Input - Center points'!$A$2:$F$996,6,0))))*6371,0)),"",ROUND(ACOS(COS(RADIANS(90-VLOOKUP(B740,'Input - Center points'!$A$2:$F$996,5,0)))*COS(RADIANS(90-VLOOKUP(C740,'Input - Center points'!$A$2:$F$996,5,0)))+SIN(RADIANS(90-VLOOKUP(B740,'Input - Center points'!$A$2:$F$996,5,0)))*SIN(RADIANS(90-VLOOKUP(C740,'Input - Center points'!$A$2:$F$996,5,0)))*COS(RADIANS(VLOOKUP(B740,'Input - Center points'!$A$2:$F$996,6,0)-VLOOKUP(C740,'Input - Center points'!$A$2:$F$996,6,0))))*6371,0))</f>
        <v>427</v>
      </c>
      <c r="E740" s="19" t="str">
        <f>if(isna(if(vlookup(A740,'Input - Config'!$A$3:$D$1006,4,0)="Yes","Subsea",if(D740&gt;'Input - Config'!$H$10,"HVDC","HVAC"))),"",if(vlookup(A740,'Input - Config'!$A$3:$D$1006,4,0)="Yes","Subsea",if(D740&gt;'Input - Config'!$H$10,"HVDC","HVAC")))</f>
        <v>HVDC</v>
      </c>
      <c r="F740" s="19">
        <f>iferror((hlookup(E740,'Input - Config'!$H$2:$J$7,2,0)*D740)+(hlookup(E740,'Input - Config'!$H$2:$J$7,3,0)*2),"")</f>
        <v>399049.6</v>
      </c>
      <c r="G740" s="19">
        <f>if(isna(hlookup(E740,'Input - Config'!$H$2:$J$7,6,0)*'Input - Config'!$H$9%*F740+F740),"",hlookup(E740,'Input - Config'!$H$2:$J$7,6,0)*'Input - Config'!$H$9%*F740+F740)</f>
        <v>957719.04</v>
      </c>
      <c r="H740" s="19">
        <f>if(isna(ROUND((hlookup(E740,'Input - Config'!$H$2:$J$7,4,0)/10000*D740)+(hlookup(E740,'Input - Config'!$H$2:$J$7,5,0)/100),3)),"",ROUND((hlookup(E740,'Input - Config'!$H$2:$J$7,4,0)/10000*D740)+(hlookup(E740,'Input - Config'!$H$2:$J$7,5,0)/100),3))</f>
        <v>0.028</v>
      </c>
    </row>
    <row r="741">
      <c r="A741" s="53" t="str">
        <f>'Input - Config'!A742</f>
        <v>TRNUSASLUSATR</v>
      </c>
      <c r="B741" s="19" t="str">
        <f>if(isna(vlookup(A741,'Input - Config'!$A$3:$C$1006,2,0)),"",vlookup(A741,'Input - Config'!$A$3:$C$1006,2,0))</f>
        <v>USASL</v>
      </c>
      <c r="C741" s="19" t="str">
        <f>if(isna(vlookup(A741,'Input - Config'!$A$3:$C$1006,3,0)),"",vlookup(A741,'Input - Config'!$A$3:$C$1006,3,0))</f>
        <v>USATR</v>
      </c>
      <c r="D741" s="42">
        <f>if(isna(ROUND(ACOS(COS(RADIANS(90-VLOOKUP(B741,'Input - Center points'!$A$2:$F$996,5,0)))*COS(RADIANS(90-VLOOKUP(C741,'Input - Center points'!$A$2:$F$996,5,0)))+SIN(RADIANS(90-VLOOKUP(B741,'Input - Center points'!$A$2:$F$996,5,0)))*SIN(RADIANS(90-VLOOKUP(C741,'Input - Center points'!$A$2:$F$996,5,0)))*COS(RADIANS(VLOOKUP(B741,'Input - Center points'!$A$2:$F$996,6,0)-VLOOKUP(C741,'Input - Center points'!$A$2:$F$996,6,0))))*6371,0)),"",ROUND(ACOS(COS(RADIANS(90-VLOOKUP(B741,'Input - Center points'!$A$2:$F$996,5,0)))*COS(RADIANS(90-VLOOKUP(C741,'Input - Center points'!$A$2:$F$996,5,0)))+SIN(RADIANS(90-VLOOKUP(B741,'Input - Center points'!$A$2:$F$996,5,0)))*SIN(RADIANS(90-VLOOKUP(C741,'Input - Center points'!$A$2:$F$996,5,0)))*COS(RADIANS(VLOOKUP(B741,'Input - Center points'!$A$2:$F$996,6,0)-VLOOKUP(C741,'Input - Center points'!$A$2:$F$996,6,0))))*6371,0))</f>
        <v>43</v>
      </c>
      <c r="E741" s="19" t="str">
        <f>if(isna(if(vlookup(A741,'Input - Config'!$A$3:$D$1006,4,0)="Yes","Subsea",if(D741&gt;'Input - Config'!$H$10,"HVDC","HVAC"))),"",if(vlookup(A741,'Input - Config'!$A$3:$D$1006,4,0)="Yes","Subsea",if(D741&gt;'Input - Config'!$H$10,"HVDC","HVAC")))</f>
        <v>HVAC</v>
      </c>
      <c r="F741" s="19">
        <f>iferror((hlookup(E741,'Input - Config'!$H$2:$J$7,2,0)*D741)+(hlookup(E741,'Input - Config'!$H$2:$J$7,3,0)*2),"")</f>
        <v>128913.8</v>
      </c>
      <c r="G741" s="19">
        <f>if(isna(hlookup(E741,'Input - Config'!$H$2:$J$7,6,0)*'Input - Config'!$H$9%*F741+F741),"",hlookup(E741,'Input - Config'!$H$2:$J$7,6,0)*'Input - Config'!$H$9%*F741+F741)</f>
        <v>309393.12</v>
      </c>
      <c r="H741" s="19">
        <f>if(isna(ROUND((hlookup(E741,'Input - Config'!$H$2:$J$7,4,0)/10000*D741)+(hlookup(E741,'Input - Config'!$H$2:$J$7,5,0)/100),3)),"",ROUND((hlookup(E741,'Input - Config'!$H$2:$J$7,4,0)/10000*D741)+(hlookup(E741,'Input - Config'!$H$2:$J$7,5,0)/100),3))</f>
        <v>0.003</v>
      </c>
    </row>
    <row r="742">
      <c r="A742" s="53" t="str">
        <f>'Input - Config'!A743</f>
        <v>TRNUSASMUSATC</v>
      </c>
      <c r="B742" s="19" t="str">
        <f>if(isna(vlookup(A742,'Input - Config'!$A$3:$C$1006,2,0)),"",vlookup(A742,'Input - Config'!$A$3:$C$1006,2,0))</f>
        <v>USASM</v>
      </c>
      <c r="C742" s="19" t="str">
        <f>if(isna(vlookup(A742,'Input - Config'!$A$3:$C$1006,3,0)),"",vlookup(A742,'Input - Config'!$A$3:$C$1006,3,0))</f>
        <v>USATC</v>
      </c>
      <c r="D742" s="42">
        <f>if(isna(ROUND(ACOS(COS(RADIANS(90-VLOOKUP(B742,'Input - Center points'!$A$2:$F$996,5,0)))*COS(RADIANS(90-VLOOKUP(C742,'Input - Center points'!$A$2:$F$996,5,0)))+SIN(RADIANS(90-VLOOKUP(B742,'Input - Center points'!$A$2:$F$996,5,0)))*SIN(RADIANS(90-VLOOKUP(C742,'Input - Center points'!$A$2:$F$996,5,0)))*COS(RADIANS(VLOOKUP(B742,'Input - Center points'!$A$2:$F$996,6,0)-VLOOKUP(C742,'Input - Center points'!$A$2:$F$996,6,0))))*6371,0)),"",ROUND(ACOS(COS(RADIANS(90-VLOOKUP(B742,'Input - Center points'!$A$2:$F$996,5,0)))*COS(RADIANS(90-VLOOKUP(C742,'Input - Center points'!$A$2:$F$996,5,0)))+SIN(RADIANS(90-VLOOKUP(B742,'Input - Center points'!$A$2:$F$996,5,0)))*SIN(RADIANS(90-VLOOKUP(C742,'Input - Center points'!$A$2:$F$996,5,0)))*COS(RADIANS(VLOOKUP(B742,'Input - Center points'!$A$2:$F$996,6,0)-VLOOKUP(C742,'Input - Center points'!$A$2:$F$996,6,0))))*6371,0))</f>
        <v>55</v>
      </c>
      <c r="E742" s="19" t="str">
        <f>if(isna(if(vlookup(A742,'Input - Config'!$A$3:$D$1006,4,0)="Yes","Subsea",if(D742&gt;'Input - Config'!$H$10,"HVDC","HVAC"))),"",if(vlookup(A742,'Input - Config'!$A$3:$D$1006,4,0)="Yes","Subsea",if(D742&gt;'Input - Config'!$H$10,"HVDC","HVAC")))</f>
        <v>HVAC</v>
      </c>
      <c r="F742" s="19">
        <f>iferror((hlookup(E742,'Input - Config'!$H$2:$J$7,2,0)*D742)+(hlookup(E742,'Input - Config'!$H$2:$J$7,3,0)*2),"")</f>
        <v>138266.6</v>
      </c>
      <c r="G742" s="19">
        <f>if(isna(hlookup(E742,'Input - Config'!$H$2:$J$7,6,0)*'Input - Config'!$H$9%*F742+F742),"",hlookup(E742,'Input - Config'!$H$2:$J$7,6,0)*'Input - Config'!$H$9%*F742+F742)</f>
        <v>331839.84</v>
      </c>
      <c r="H742" s="19">
        <f>if(isna(ROUND((hlookup(E742,'Input - Config'!$H$2:$J$7,4,0)/10000*D742)+(hlookup(E742,'Input - Config'!$H$2:$J$7,5,0)/100),3)),"",ROUND((hlookup(E742,'Input - Config'!$H$2:$J$7,4,0)/10000*D742)+(hlookup(E742,'Input - Config'!$H$2:$J$7,5,0)/100),3))</f>
        <v>0.004</v>
      </c>
    </row>
    <row r="743">
      <c r="A743" s="53" t="str">
        <f>'Input - Config'!A744</f>
        <v>TRNUSASOUSATA</v>
      </c>
      <c r="B743" s="19" t="str">
        <f>if(isna(vlookup(A743,'Input - Config'!$A$3:$C$1006,2,0)),"",vlookup(A743,'Input - Config'!$A$3:$C$1006,2,0))</f>
        <v>USASO</v>
      </c>
      <c r="C743" s="19" t="str">
        <f>if(isna(vlookup(A743,'Input - Config'!$A$3:$C$1006,3,0)),"",vlookup(A743,'Input - Config'!$A$3:$C$1006,3,0))</f>
        <v>USATA</v>
      </c>
      <c r="D743" s="42">
        <f>if(isna(ROUND(ACOS(COS(RADIANS(90-VLOOKUP(B743,'Input - Center points'!$A$2:$F$996,5,0)))*COS(RADIANS(90-VLOOKUP(C743,'Input - Center points'!$A$2:$F$996,5,0)))+SIN(RADIANS(90-VLOOKUP(B743,'Input - Center points'!$A$2:$F$996,5,0)))*SIN(RADIANS(90-VLOOKUP(C743,'Input - Center points'!$A$2:$F$996,5,0)))*COS(RADIANS(VLOOKUP(B743,'Input - Center points'!$A$2:$F$996,6,0)-VLOOKUP(C743,'Input - Center points'!$A$2:$F$996,6,0))))*6371,0)),"",ROUND(ACOS(COS(RADIANS(90-VLOOKUP(B743,'Input - Center points'!$A$2:$F$996,5,0)))*COS(RADIANS(90-VLOOKUP(C743,'Input - Center points'!$A$2:$F$996,5,0)))+SIN(RADIANS(90-VLOOKUP(B743,'Input - Center points'!$A$2:$F$996,5,0)))*SIN(RADIANS(90-VLOOKUP(C743,'Input - Center points'!$A$2:$F$996,5,0)))*COS(RADIANS(VLOOKUP(B743,'Input - Center points'!$A$2:$F$996,6,0)-VLOOKUP(C743,'Input - Center points'!$A$2:$F$996,6,0))))*6371,0))</f>
        <v>368</v>
      </c>
      <c r="E743" s="19" t="str">
        <f>if(isna(if(vlookup(A743,'Input - Config'!$A$3:$D$1006,4,0)="Yes","Subsea",if(D743&gt;'Input - Config'!$H$10,"HVDC","HVAC"))),"",if(vlookup(A743,'Input - Config'!$A$3:$D$1006,4,0)="Yes","Subsea",if(D743&gt;'Input - Config'!$H$10,"HVDC","HVAC")))</f>
        <v>HVAC</v>
      </c>
      <c r="F743" s="19">
        <f>iferror((hlookup(E743,'Input - Config'!$H$2:$J$7,2,0)*D743)+(hlookup(E743,'Input - Config'!$H$2:$J$7,3,0)*2),"")</f>
        <v>382218.8</v>
      </c>
      <c r="G743" s="19">
        <f>if(isna(hlookup(E743,'Input - Config'!$H$2:$J$7,6,0)*'Input - Config'!$H$9%*F743+F743),"",hlookup(E743,'Input - Config'!$H$2:$J$7,6,0)*'Input - Config'!$H$9%*F743+F743)</f>
        <v>917325.12</v>
      </c>
      <c r="H743" s="19">
        <f>if(isna(ROUND((hlookup(E743,'Input - Config'!$H$2:$J$7,4,0)/10000*D743)+(hlookup(E743,'Input - Config'!$H$2:$J$7,5,0)/100),3)),"",ROUND((hlookup(E743,'Input - Config'!$H$2:$J$7,4,0)/10000*D743)+(hlookup(E743,'Input - Config'!$H$2:$J$7,5,0)/100),3))</f>
        <v>0.025</v>
      </c>
    </row>
    <row r="744">
      <c r="A744" s="53" t="str">
        <f>'Input - Config'!A745</f>
        <v>TRNUSASOUSATV</v>
      </c>
      <c r="B744" s="19" t="str">
        <f>if(isna(vlookup(A744,'Input - Config'!$A$3:$C$1006,2,0)),"",vlookup(A744,'Input - Config'!$A$3:$C$1006,2,0))</f>
        <v>USASO</v>
      </c>
      <c r="C744" s="19" t="str">
        <f>if(isna(vlookup(A744,'Input - Config'!$A$3:$C$1006,3,0)),"",vlookup(A744,'Input - Config'!$A$3:$C$1006,3,0))</f>
        <v>USATV</v>
      </c>
      <c r="D744" s="42">
        <f>if(isna(ROUND(ACOS(COS(RADIANS(90-VLOOKUP(B744,'Input - Center points'!$A$2:$F$996,5,0)))*COS(RADIANS(90-VLOOKUP(C744,'Input - Center points'!$A$2:$F$996,5,0)))+SIN(RADIANS(90-VLOOKUP(B744,'Input - Center points'!$A$2:$F$996,5,0)))*SIN(RADIANS(90-VLOOKUP(C744,'Input - Center points'!$A$2:$F$996,5,0)))*COS(RADIANS(VLOOKUP(B744,'Input - Center points'!$A$2:$F$996,6,0)-VLOOKUP(C744,'Input - Center points'!$A$2:$F$996,6,0))))*6371,0)),"",ROUND(ACOS(COS(RADIANS(90-VLOOKUP(B744,'Input - Center points'!$A$2:$F$996,5,0)))*COS(RADIANS(90-VLOOKUP(C744,'Input - Center points'!$A$2:$F$996,5,0)))+SIN(RADIANS(90-VLOOKUP(B744,'Input - Center points'!$A$2:$F$996,5,0)))*SIN(RADIANS(90-VLOOKUP(C744,'Input - Center points'!$A$2:$F$996,5,0)))*COS(RADIANS(VLOOKUP(B744,'Input - Center points'!$A$2:$F$996,6,0)-VLOOKUP(C744,'Input - Center points'!$A$2:$F$996,6,0))))*6371,0))</f>
        <v>344</v>
      </c>
      <c r="E744" s="19" t="str">
        <f>if(isna(if(vlookup(A744,'Input - Config'!$A$3:$D$1006,4,0)="Yes","Subsea",if(D744&gt;'Input - Config'!$H$10,"HVDC","HVAC"))),"",if(vlookup(A744,'Input - Config'!$A$3:$D$1006,4,0)="Yes","Subsea",if(D744&gt;'Input - Config'!$H$10,"HVDC","HVAC")))</f>
        <v>HVAC</v>
      </c>
      <c r="F744" s="19">
        <f>iferror((hlookup(E744,'Input - Config'!$H$2:$J$7,2,0)*D744)+(hlookup(E744,'Input - Config'!$H$2:$J$7,3,0)*2),"")</f>
        <v>363513.2</v>
      </c>
      <c r="G744" s="19">
        <f>if(isna(hlookup(E744,'Input - Config'!$H$2:$J$7,6,0)*'Input - Config'!$H$9%*F744+F744),"",hlookup(E744,'Input - Config'!$H$2:$J$7,6,0)*'Input - Config'!$H$9%*F744+F744)</f>
        <v>872431.68</v>
      </c>
      <c r="H744" s="19">
        <f>if(isna(ROUND((hlookup(E744,'Input - Config'!$H$2:$J$7,4,0)/10000*D744)+(hlookup(E744,'Input - Config'!$H$2:$J$7,5,0)/100),3)),"",ROUND((hlookup(E744,'Input - Config'!$H$2:$J$7,4,0)/10000*D744)+(hlookup(E744,'Input - Config'!$H$2:$J$7,5,0)/100),3))</f>
        <v>0.023</v>
      </c>
    </row>
    <row r="745">
      <c r="A745" s="53" t="str">
        <f>'Input - Config'!A746</f>
        <v>TRNUSASPUSASW</v>
      </c>
      <c r="B745" s="19" t="str">
        <f>if(isna(vlookup(A745,'Input - Config'!$A$3:$C$1006,2,0)),"",vlookup(A745,'Input - Config'!$A$3:$C$1006,2,0))</f>
        <v>USASP</v>
      </c>
      <c r="C745" s="19" t="str">
        <f>if(isna(vlookup(A745,'Input - Config'!$A$3:$C$1006,3,0)),"",vlookup(A745,'Input - Config'!$A$3:$C$1006,3,0))</f>
        <v>USASW</v>
      </c>
      <c r="D745" s="42">
        <f>if(isna(ROUND(ACOS(COS(RADIANS(90-VLOOKUP(B745,'Input - Center points'!$A$2:$F$996,5,0)))*COS(RADIANS(90-VLOOKUP(C745,'Input - Center points'!$A$2:$F$996,5,0)))+SIN(RADIANS(90-VLOOKUP(B745,'Input - Center points'!$A$2:$F$996,5,0)))*SIN(RADIANS(90-VLOOKUP(C745,'Input - Center points'!$A$2:$F$996,5,0)))*COS(RADIANS(VLOOKUP(B745,'Input - Center points'!$A$2:$F$996,6,0)-VLOOKUP(C745,'Input - Center points'!$A$2:$F$996,6,0))))*6371,0)),"",ROUND(ACOS(COS(RADIANS(90-VLOOKUP(B745,'Input - Center points'!$A$2:$F$996,5,0)))*COS(RADIANS(90-VLOOKUP(C745,'Input - Center points'!$A$2:$F$996,5,0)))+SIN(RADIANS(90-VLOOKUP(B745,'Input - Center points'!$A$2:$F$996,5,0)))*SIN(RADIANS(90-VLOOKUP(C745,'Input - Center points'!$A$2:$F$996,5,0)))*COS(RADIANS(VLOOKUP(B745,'Input - Center points'!$A$2:$F$996,6,0)-VLOOKUP(C745,'Input - Center points'!$A$2:$F$996,6,0))))*6371,0))</f>
        <v>493</v>
      </c>
      <c r="E745" s="19" t="str">
        <f>if(isna(if(vlookup(A745,'Input - Config'!$A$3:$D$1006,4,0)="Yes","Subsea",if(D745&gt;'Input - Config'!$H$10,"HVDC","HVAC"))),"",if(vlookup(A745,'Input - Config'!$A$3:$D$1006,4,0)="Yes","Subsea",if(D745&gt;'Input - Config'!$H$10,"HVDC","HVAC")))</f>
        <v>HVDC</v>
      </c>
      <c r="F745" s="19">
        <f>iferror((hlookup(E745,'Input - Config'!$H$2:$J$7,2,0)*D745)+(hlookup(E745,'Input - Config'!$H$2:$J$7,3,0)*2),"")</f>
        <v>414744.4</v>
      </c>
      <c r="G745" s="19">
        <f>if(isna(hlookup(E745,'Input - Config'!$H$2:$J$7,6,0)*'Input - Config'!$H$9%*F745+F745),"",hlookup(E745,'Input - Config'!$H$2:$J$7,6,0)*'Input - Config'!$H$9%*F745+F745)</f>
        <v>995386.56</v>
      </c>
      <c r="H745" s="19">
        <f>if(isna(ROUND((hlookup(E745,'Input - Config'!$H$2:$J$7,4,0)/10000*D745)+(hlookup(E745,'Input - Config'!$H$2:$J$7,5,0)/100),3)),"",ROUND((hlookup(E745,'Input - Config'!$H$2:$J$7,4,0)/10000*D745)+(hlookup(E745,'Input - Config'!$H$2:$J$7,5,0)/100),3))</f>
        <v>0.03</v>
      </c>
    </row>
    <row r="746">
      <c r="A746" s="53" t="str">
        <f>'Input - Config'!A747</f>
        <v>TRNUSASRUSATP</v>
      </c>
      <c r="B746" s="19" t="str">
        <f>if(isna(vlookup(A746,'Input - Config'!$A$3:$C$1006,2,0)),"",vlookup(A746,'Input - Config'!$A$3:$C$1006,2,0))</f>
        <v>USASR</v>
      </c>
      <c r="C746" s="19" t="str">
        <f>if(isna(vlookup(A746,'Input - Config'!$A$3:$C$1006,3,0)),"",vlookup(A746,'Input - Config'!$A$3:$C$1006,3,0))</f>
        <v>USATP</v>
      </c>
      <c r="D746" s="42">
        <f>if(isna(ROUND(ACOS(COS(RADIANS(90-VLOOKUP(B746,'Input - Center points'!$A$2:$F$996,5,0)))*COS(RADIANS(90-VLOOKUP(C746,'Input - Center points'!$A$2:$F$996,5,0)))+SIN(RADIANS(90-VLOOKUP(B746,'Input - Center points'!$A$2:$F$996,5,0)))*SIN(RADIANS(90-VLOOKUP(C746,'Input - Center points'!$A$2:$F$996,5,0)))*COS(RADIANS(VLOOKUP(B746,'Input - Center points'!$A$2:$F$996,6,0)-VLOOKUP(C746,'Input - Center points'!$A$2:$F$996,6,0))))*6371,0)),"",ROUND(ACOS(COS(RADIANS(90-VLOOKUP(B746,'Input - Center points'!$A$2:$F$996,5,0)))*COS(RADIANS(90-VLOOKUP(C746,'Input - Center points'!$A$2:$F$996,5,0)))+SIN(RADIANS(90-VLOOKUP(B746,'Input - Center points'!$A$2:$F$996,5,0)))*SIN(RADIANS(90-VLOOKUP(C746,'Input - Center points'!$A$2:$F$996,5,0)))*COS(RADIANS(VLOOKUP(B746,'Input - Center points'!$A$2:$F$996,6,0)-VLOOKUP(C746,'Input - Center points'!$A$2:$F$996,6,0))))*6371,0))</f>
        <v>194</v>
      </c>
      <c r="E746" s="19" t="str">
        <f>if(isna(if(vlookup(A746,'Input - Config'!$A$3:$D$1006,4,0)="Yes","Subsea",if(D746&gt;'Input - Config'!$H$10,"HVDC","HVAC"))),"",if(vlookup(A746,'Input - Config'!$A$3:$D$1006,4,0)="Yes","Subsea",if(D746&gt;'Input - Config'!$H$10,"HVDC","HVAC")))</f>
        <v>HVAC</v>
      </c>
      <c r="F746" s="19">
        <f>iferror((hlookup(E746,'Input - Config'!$H$2:$J$7,2,0)*D746)+(hlookup(E746,'Input - Config'!$H$2:$J$7,3,0)*2),"")</f>
        <v>246603.2</v>
      </c>
      <c r="G746" s="19">
        <f>if(isna(hlookup(E746,'Input - Config'!$H$2:$J$7,6,0)*'Input - Config'!$H$9%*F746+F746),"",hlookup(E746,'Input - Config'!$H$2:$J$7,6,0)*'Input - Config'!$H$9%*F746+F746)</f>
        <v>591847.68</v>
      </c>
      <c r="H746" s="19">
        <f>if(isna(ROUND((hlookup(E746,'Input - Config'!$H$2:$J$7,4,0)/10000*D746)+(hlookup(E746,'Input - Config'!$H$2:$J$7,5,0)/100),3)),"",ROUND((hlookup(E746,'Input - Config'!$H$2:$J$7,4,0)/10000*D746)+(hlookup(E746,'Input - Config'!$H$2:$J$7,5,0)/100),3))</f>
        <v>0.013</v>
      </c>
    </row>
    <row r="747">
      <c r="A747" s="53" t="str">
        <f>'Input - Config'!A748</f>
        <v>TRNUSASRUSAWC</v>
      </c>
      <c r="B747" s="19" t="str">
        <f>if(isna(vlookup(A747,'Input - Config'!$A$3:$C$1006,2,0)),"",vlookup(A747,'Input - Config'!$A$3:$C$1006,2,0))</f>
        <v>USASR</v>
      </c>
      <c r="C747" s="19" t="str">
        <f>if(isna(vlookup(A747,'Input - Config'!$A$3:$C$1006,3,0)),"",vlookup(A747,'Input - Config'!$A$3:$C$1006,3,0))</f>
        <v>USAWC</v>
      </c>
      <c r="D747" s="42">
        <f>if(isna(ROUND(ACOS(COS(RADIANS(90-VLOOKUP(B747,'Input - Center points'!$A$2:$F$996,5,0)))*COS(RADIANS(90-VLOOKUP(C747,'Input - Center points'!$A$2:$F$996,5,0)))+SIN(RADIANS(90-VLOOKUP(B747,'Input - Center points'!$A$2:$F$996,5,0)))*SIN(RADIANS(90-VLOOKUP(C747,'Input - Center points'!$A$2:$F$996,5,0)))*COS(RADIANS(VLOOKUP(B747,'Input - Center points'!$A$2:$F$996,6,0)-VLOOKUP(C747,'Input - Center points'!$A$2:$F$996,6,0))))*6371,0)),"",ROUND(ACOS(COS(RADIANS(90-VLOOKUP(B747,'Input - Center points'!$A$2:$F$996,5,0)))*COS(RADIANS(90-VLOOKUP(C747,'Input - Center points'!$A$2:$F$996,5,0)))+SIN(RADIANS(90-VLOOKUP(B747,'Input - Center points'!$A$2:$F$996,5,0)))*SIN(RADIANS(90-VLOOKUP(C747,'Input - Center points'!$A$2:$F$996,5,0)))*COS(RADIANS(VLOOKUP(B747,'Input - Center points'!$A$2:$F$996,6,0)-VLOOKUP(C747,'Input - Center points'!$A$2:$F$996,6,0))))*6371,0))</f>
        <v>278</v>
      </c>
      <c r="E747" s="19" t="str">
        <f>if(isna(if(vlookup(A747,'Input - Config'!$A$3:$D$1006,4,0)="Yes","Subsea",if(D747&gt;'Input - Config'!$H$10,"HVDC","HVAC"))),"",if(vlookup(A747,'Input - Config'!$A$3:$D$1006,4,0)="Yes","Subsea",if(D747&gt;'Input - Config'!$H$10,"HVDC","HVAC")))</f>
        <v>HVAC</v>
      </c>
      <c r="F747" s="19">
        <f>iferror((hlookup(E747,'Input - Config'!$H$2:$J$7,2,0)*D747)+(hlookup(E747,'Input - Config'!$H$2:$J$7,3,0)*2),"")</f>
        <v>312072.8</v>
      </c>
      <c r="G747" s="19">
        <f>if(isna(hlookup(E747,'Input - Config'!$H$2:$J$7,6,0)*'Input - Config'!$H$9%*F747+F747),"",hlookup(E747,'Input - Config'!$H$2:$J$7,6,0)*'Input - Config'!$H$9%*F747+F747)</f>
        <v>748974.72</v>
      </c>
      <c r="H747" s="19">
        <f>if(isna(ROUND((hlookup(E747,'Input - Config'!$H$2:$J$7,4,0)/10000*D747)+(hlookup(E747,'Input - Config'!$H$2:$J$7,5,0)/100),3)),"",ROUND((hlookup(E747,'Input - Config'!$H$2:$J$7,4,0)/10000*D747)+(hlookup(E747,'Input - Config'!$H$2:$J$7,5,0)/100),3))</f>
        <v>0.019</v>
      </c>
    </row>
    <row r="748">
      <c r="A748" s="53" t="str">
        <f>'Input - Config'!A749</f>
        <v>TRNUSASWUSAWA</v>
      </c>
      <c r="B748" s="19" t="str">
        <f>if(isna(vlookup(A748,'Input - Config'!$A$3:$C$1006,2,0)),"",vlookup(A748,'Input - Config'!$A$3:$C$1006,2,0))</f>
        <v>USASW</v>
      </c>
      <c r="C748" s="19" t="str">
        <f>if(isna(vlookup(A748,'Input - Config'!$A$3:$C$1006,3,0)),"",vlookup(A748,'Input - Config'!$A$3:$C$1006,3,0))</f>
        <v>USAWA</v>
      </c>
      <c r="D748" s="42">
        <f>if(isna(ROUND(ACOS(COS(RADIANS(90-VLOOKUP(B748,'Input - Center points'!$A$2:$F$996,5,0)))*COS(RADIANS(90-VLOOKUP(C748,'Input - Center points'!$A$2:$F$996,5,0)))+SIN(RADIANS(90-VLOOKUP(B748,'Input - Center points'!$A$2:$F$996,5,0)))*SIN(RADIANS(90-VLOOKUP(C748,'Input - Center points'!$A$2:$F$996,5,0)))*COS(RADIANS(VLOOKUP(B748,'Input - Center points'!$A$2:$F$996,6,0)-VLOOKUP(C748,'Input - Center points'!$A$2:$F$996,6,0))))*6371,0)),"",ROUND(ACOS(COS(RADIANS(90-VLOOKUP(B748,'Input - Center points'!$A$2:$F$996,5,0)))*COS(RADIANS(90-VLOOKUP(C748,'Input - Center points'!$A$2:$F$996,5,0)))+SIN(RADIANS(90-VLOOKUP(B748,'Input - Center points'!$A$2:$F$996,5,0)))*SIN(RADIANS(90-VLOOKUP(C748,'Input - Center points'!$A$2:$F$996,5,0)))*COS(RADIANS(VLOOKUP(B748,'Input - Center points'!$A$2:$F$996,6,0)-VLOOKUP(C748,'Input - Center points'!$A$2:$F$996,6,0))))*6371,0))</f>
        <v>1364</v>
      </c>
      <c r="E748" s="19" t="str">
        <f>if(isna(if(vlookup(A748,'Input - Config'!$A$3:$D$1006,4,0)="Yes","Subsea",if(D748&gt;'Input - Config'!$H$10,"HVDC","HVAC"))),"",if(vlookup(A748,'Input - Config'!$A$3:$D$1006,4,0)="Yes","Subsea",if(D748&gt;'Input - Config'!$H$10,"HVDC","HVAC")))</f>
        <v>HVDC</v>
      </c>
      <c r="F748" s="19">
        <f>iferror((hlookup(E748,'Input - Config'!$H$2:$J$7,2,0)*D748)+(hlookup(E748,'Input - Config'!$H$2:$J$7,3,0)*2),"")</f>
        <v>621868.2</v>
      </c>
      <c r="G748" s="19">
        <f>if(isna(hlookup(E748,'Input - Config'!$H$2:$J$7,6,0)*'Input - Config'!$H$9%*F748+F748),"",hlookup(E748,'Input - Config'!$H$2:$J$7,6,0)*'Input - Config'!$H$9%*F748+F748)</f>
        <v>1492483.68</v>
      </c>
      <c r="H748" s="19">
        <f>if(isna(ROUND((hlookup(E748,'Input - Config'!$H$2:$J$7,4,0)/10000*D748)+(hlookup(E748,'Input - Config'!$H$2:$J$7,5,0)/100),3)),"",ROUND((hlookup(E748,'Input - Config'!$H$2:$J$7,4,0)/10000*D748)+(hlookup(E748,'Input - Config'!$H$2:$J$7,5,0)/100),3))</f>
        <v>0.061</v>
      </c>
    </row>
    <row r="749">
      <c r="A749" s="53" t="str">
        <f>'Input - Config'!A750</f>
        <v>TRNUSASWUSAWM</v>
      </c>
      <c r="B749" s="19" t="str">
        <f>if(isna(vlookup(A749,'Input - Config'!$A$3:$C$1006,2,0)),"",vlookup(A749,'Input - Config'!$A$3:$C$1006,2,0))</f>
        <v>USASW</v>
      </c>
      <c r="C749" s="19" t="str">
        <f>if(isna(vlookup(A749,'Input - Config'!$A$3:$C$1006,3,0)),"",vlookup(A749,'Input - Config'!$A$3:$C$1006,3,0))</f>
        <v>USAWM</v>
      </c>
      <c r="D749" s="42">
        <f>if(isna(ROUND(ACOS(COS(RADIANS(90-VLOOKUP(B749,'Input - Center points'!$A$2:$F$996,5,0)))*COS(RADIANS(90-VLOOKUP(C749,'Input - Center points'!$A$2:$F$996,5,0)))+SIN(RADIANS(90-VLOOKUP(B749,'Input - Center points'!$A$2:$F$996,5,0)))*SIN(RADIANS(90-VLOOKUP(C749,'Input - Center points'!$A$2:$F$996,5,0)))*COS(RADIANS(VLOOKUP(B749,'Input - Center points'!$A$2:$F$996,6,0)-VLOOKUP(C749,'Input - Center points'!$A$2:$F$996,6,0))))*6371,0)),"",ROUND(ACOS(COS(RADIANS(90-VLOOKUP(B749,'Input - Center points'!$A$2:$F$996,5,0)))*COS(RADIANS(90-VLOOKUP(C749,'Input - Center points'!$A$2:$F$996,5,0)))+SIN(RADIANS(90-VLOOKUP(B749,'Input - Center points'!$A$2:$F$996,5,0)))*SIN(RADIANS(90-VLOOKUP(C749,'Input - Center points'!$A$2:$F$996,5,0)))*COS(RADIANS(VLOOKUP(B749,'Input - Center points'!$A$2:$F$996,6,0)-VLOOKUP(C749,'Input - Center points'!$A$2:$F$996,6,0))))*6371,0))</f>
        <v>882</v>
      </c>
      <c r="E749" s="19" t="str">
        <f>if(isna(if(vlookup(A749,'Input - Config'!$A$3:$D$1006,4,0)="Yes","Subsea",if(D749&gt;'Input - Config'!$H$10,"HVDC","HVAC"))),"",if(vlookup(A749,'Input - Config'!$A$3:$D$1006,4,0)="Yes","Subsea",if(D749&gt;'Input - Config'!$H$10,"HVDC","HVAC")))</f>
        <v>HVDC</v>
      </c>
      <c r="F749" s="19">
        <f>iferror((hlookup(E749,'Input - Config'!$H$2:$J$7,2,0)*D749)+(hlookup(E749,'Input - Config'!$H$2:$J$7,3,0)*2),"")</f>
        <v>507248.6</v>
      </c>
      <c r="G749" s="19">
        <f>if(isna(hlookup(E749,'Input - Config'!$H$2:$J$7,6,0)*'Input - Config'!$H$9%*F749+F749),"",hlookup(E749,'Input - Config'!$H$2:$J$7,6,0)*'Input - Config'!$H$9%*F749+F749)</f>
        <v>1217396.64</v>
      </c>
      <c r="H749" s="19">
        <f>if(isna(ROUND((hlookup(E749,'Input - Config'!$H$2:$J$7,4,0)/10000*D749)+(hlookup(E749,'Input - Config'!$H$2:$J$7,5,0)/100),3)),"",ROUND((hlookup(E749,'Input - Config'!$H$2:$J$7,4,0)/10000*D749)+(hlookup(E749,'Input - Config'!$H$2:$J$7,5,0)/100),3))</f>
        <v>0.044</v>
      </c>
    </row>
    <row r="750">
      <c r="A750" s="53" t="str">
        <f>'Input - Config'!A751</f>
        <v>TRNUSATPUSAWC</v>
      </c>
      <c r="B750" s="19" t="str">
        <f>if(isna(vlookup(A750,'Input - Config'!$A$3:$C$1006,2,0)),"",vlookup(A750,'Input - Config'!$A$3:$C$1006,2,0))</f>
        <v>USATP</v>
      </c>
      <c r="C750" s="19" t="str">
        <f>if(isna(vlookup(A750,'Input - Config'!$A$3:$C$1006,3,0)),"",vlookup(A750,'Input - Config'!$A$3:$C$1006,3,0))</f>
        <v>USAWC</v>
      </c>
      <c r="D750" s="42">
        <f>if(isna(ROUND(ACOS(COS(RADIANS(90-VLOOKUP(B750,'Input - Center points'!$A$2:$F$996,5,0)))*COS(RADIANS(90-VLOOKUP(C750,'Input - Center points'!$A$2:$F$996,5,0)))+SIN(RADIANS(90-VLOOKUP(B750,'Input - Center points'!$A$2:$F$996,5,0)))*SIN(RADIANS(90-VLOOKUP(C750,'Input - Center points'!$A$2:$F$996,5,0)))*COS(RADIANS(VLOOKUP(B750,'Input - Center points'!$A$2:$F$996,6,0)-VLOOKUP(C750,'Input - Center points'!$A$2:$F$996,6,0))))*6371,0)),"",ROUND(ACOS(COS(RADIANS(90-VLOOKUP(B750,'Input - Center points'!$A$2:$F$996,5,0)))*COS(RADIANS(90-VLOOKUP(C750,'Input - Center points'!$A$2:$F$996,5,0)))+SIN(RADIANS(90-VLOOKUP(B750,'Input - Center points'!$A$2:$F$996,5,0)))*SIN(RADIANS(90-VLOOKUP(C750,'Input - Center points'!$A$2:$F$996,5,0)))*COS(RADIANS(VLOOKUP(B750,'Input - Center points'!$A$2:$F$996,6,0)-VLOOKUP(C750,'Input - Center points'!$A$2:$F$996,6,0))))*6371,0))</f>
        <v>85</v>
      </c>
      <c r="E750" s="19" t="str">
        <f>if(isna(if(vlookup(A750,'Input - Config'!$A$3:$D$1006,4,0)="Yes","Subsea",if(D750&gt;'Input - Config'!$H$10,"HVDC","HVAC"))),"",if(vlookup(A750,'Input - Config'!$A$3:$D$1006,4,0)="Yes","Subsea",if(D750&gt;'Input - Config'!$H$10,"HVDC","HVAC")))</f>
        <v>HVAC</v>
      </c>
      <c r="F750" s="19">
        <f>iferror((hlookup(E750,'Input - Config'!$H$2:$J$7,2,0)*D750)+(hlookup(E750,'Input - Config'!$H$2:$J$7,3,0)*2),"")</f>
        <v>161648.6</v>
      </c>
      <c r="G750" s="19">
        <f>if(isna(hlookup(E750,'Input - Config'!$H$2:$J$7,6,0)*'Input - Config'!$H$9%*F750+F750),"",hlookup(E750,'Input - Config'!$H$2:$J$7,6,0)*'Input - Config'!$H$9%*F750+F750)</f>
        <v>387956.64</v>
      </c>
      <c r="H750" s="19">
        <f>if(isna(ROUND((hlookup(E750,'Input - Config'!$H$2:$J$7,4,0)/10000*D750)+(hlookup(E750,'Input - Config'!$H$2:$J$7,5,0)/100),3)),"",ROUND((hlookup(E750,'Input - Config'!$H$2:$J$7,4,0)/10000*D750)+(hlookup(E750,'Input - Config'!$H$2:$J$7,5,0)/100),3))</f>
        <v>0.006</v>
      </c>
    </row>
    <row r="751">
      <c r="A751" s="53" t="str">
        <f>'Input - Config'!A752</f>
        <v>TRNUSAWAUSAWM</v>
      </c>
      <c r="B751" s="19" t="str">
        <f>if(isna(vlookup(A751,'Input - Config'!$A$3:$C$1006,2,0)),"",vlookup(A751,'Input - Config'!$A$3:$C$1006,2,0))</f>
        <v>USAWA</v>
      </c>
      <c r="C751" s="19" t="str">
        <f>if(isna(vlookup(A751,'Input - Config'!$A$3:$C$1006,3,0)),"",vlookup(A751,'Input - Config'!$A$3:$C$1006,3,0))</f>
        <v>USAWM</v>
      </c>
      <c r="D751" s="42">
        <f>if(isna(ROUND(ACOS(COS(RADIANS(90-VLOOKUP(B751,'Input - Center points'!$A$2:$F$996,5,0)))*COS(RADIANS(90-VLOOKUP(C751,'Input - Center points'!$A$2:$F$996,5,0)))+SIN(RADIANS(90-VLOOKUP(B751,'Input - Center points'!$A$2:$F$996,5,0)))*SIN(RADIANS(90-VLOOKUP(C751,'Input - Center points'!$A$2:$F$996,5,0)))*COS(RADIANS(VLOOKUP(B751,'Input - Center points'!$A$2:$F$996,6,0)-VLOOKUP(C751,'Input - Center points'!$A$2:$F$996,6,0))))*6371,0)),"",ROUND(ACOS(COS(RADIANS(90-VLOOKUP(B751,'Input - Center points'!$A$2:$F$996,5,0)))*COS(RADIANS(90-VLOOKUP(C751,'Input - Center points'!$A$2:$F$996,5,0)))+SIN(RADIANS(90-VLOOKUP(B751,'Input - Center points'!$A$2:$F$996,5,0)))*SIN(RADIANS(90-VLOOKUP(C751,'Input - Center points'!$A$2:$F$996,5,0)))*COS(RADIANS(VLOOKUP(B751,'Input - Center points'!$A$2:$F$996,6,0)-VLOOKUP(C751,'Input - Center points'!$A$2:$F$996,6,0))))*6371,0))</f>
        <v>830</v>
      </c>
      <c r="E751" s="19" t="str">
        <f>if(isna(if(vlookup(A751,'Input - Config'!$A$3:$D$1006,4,0)="Yes","Subsea",if(D751&gt;'Input - Config'!$H$10,"HVDC","HVAC"))),"",if(vlookup(A751,'Input - Config'!$A$3:$D$1006,4,0)="Yes","Subsea",if(D751&gt;'Input - Config'!$H$10,"HVDC","HVAC")))</f>
        <v>HVDC</v>
      </c>
      <c r="F751" s="19">
        <f>iferror((hlookup(E751,'Input - Config'!$H$2:$J$7,2,0)*D751)+(hlookup(E751,'Input - Config'!$H$2:$J$7,3,0)*2),"")</f>
        <v>494883</v>
      </c>
      <c r="G751" s="19">
        <f>if(isna(hlookup(E751,'Input - Config'!$H$2:$J$7,6,0)*'Input - Config'!$H$9%*F751+F751),"",hlookup(E751,'Input - Config'!$H$2:$J$7,6,0)*'Input - Config'!$H$9%*F751+F751)</f>
        <v>1187719.2</v>
      </c>
      <c r="H751" s="19">
        <f>if(isna(ROUND((hlookup(E751,'Input - Config'!$H$2:$J$7,4,0)/10000*D751)+(hlookup(E751,'Input - Config'!$H$2:$J$7,5,0)/100),3)),"",ROUND((hlookup(E751,'Input - Config'!$H$2:$J$7,4,0)/10000*D751)+(hlookup(E751,'Input - Config'!$H$2:$J$7,5,0)/100),3))</f>
        <v>0.042</v>
      </c>
    </row>
    <row r="752">
      <c r="A752" s="53" t="str">
        <f>'Input - Config'!A753</f>
        <v>TRNUSAWCUSAWM</v>
      </c>
      <c r="B752" s="19" t="str">
        <f>if(isna(vlookup(A752,'Input - Config'!$A$3:$C$1006,2,0)),"",vlookup(A752,'Input - Config'!$A$3:$C$1006,2,0))</f>
        <v>USAWC</v>
      </c>
      <c r="C752" s="19" t="str">
        <f>if(isna(vlookup(A752,'Input - Config'!$A$3:$C$1006,3,0)),"",vlookup(A752,'Input - Config'!$A$3:$C$1006,3,0))</f>
        <v>USAWM</v>
      </c>
      <c r="D752" s="42">
        <f>if(isna(ROUND(ACOS(COS(RADIANS(90-VLOOKUP(B752,'Input - Center points'!$A$2:$F$996,5,0)))*COS(RADIANS(90-VLOOKUP(C752,'Input - Center points'!$A$2:$F$996,5,0)))+SIN(RADIANS(90-VLOOKUP(B752,'Input - Center points'!$A$2:$F$996,5,0)))*SIN(RADIANS(90-VLOOKUP(C752,'Input - Center points'!$A$2:$F$996,5,0)))*COS(RADIANS(VLOOKUP(B752,'Input - Center points'!$A$2:$F$996,6,0)-VLOOKUP(C752,'Input - Center points'!$A$2:$F$996,6,0))))*6371,0)),"",ROUND(ACOS(COS(RADIANS(90-VLOOKUP(B752,'Input - Center points'!$A$2:$F$996,5,0)))*COS(RADIANS(90-VLOOKUP(C752,'Input - Center points'!$A$2:$F$996,5,0)))+SIN(RADIANS(90-VLOOKUP(B752,'Input - Center points'!$A$2:$F$996,5,0)))*SIN(RADIANS(90-VLOOKUP(C752,'Input - Center points'!$A$2:$F$996,5,0)))*COS(RADIANS(VLOOKUP(B752,'Input - Center points'!$A$2:$F$996,6,0)-VLOOKUP(C752,'Input - Center points'!$A$2:$F$996,6,0))))*6371,0))</f>
        <v>956</v>
      </c>
      <c r="E752" s="19" t="str">
        <f>if(isna(if(vlookup(A752,'Input - Config'!$A$3:$D$1006,4,0)="Yes","Subsea",if(D752&gt;'Input - Config'!$H$10,"HVDC","HVAC"))),"",if(vlookup(A752,'Input - Config'!$A$3:$D$1006,4,0)="Yes","Subsea",if(D752&gt;'Input - Config'!$H$10,"HVDC","HVAC")))</f>
        <v>HVDC</v>
      </c>
      <c r="F752" s="19">
        <f>iferror((hlookup(E752,'Input - Config'!$H$2:$J$7,2,0)*D752)+(hlookup(E752,'Input - Config'!$H$2:$J$7,3,0)*2),"")</f>
        <v>524845.8</v>
      </c>
      <c r="G752" s="19">
        <f>if(isna(hlookup(E752,'Input - Config'!$H$2:$J$7,6,0)*'Input - Config'!$H$9%*F752+F752),"",hlookup(E752,'Input - Config'!$H$2:$J$7,6,0)*'Input - Config'!$H$9%*F752+F752)</f>
        <v>1259629.92</v>
      </c>
      <c r="H752" s="19">
        <f>if(isna(ROUND((hlookup(E752,'Input - Config'!$H$2:$J$7,4,0)/10000*D752)+(hlookup(E752,'Input - Config'!$H$2:$J$7,5,0)/100),3)),"",ROUND((hlookup(E752,'Input - Config'!$H$2:$J$7,4,0)/10000*D752)+(hlookup(E752,'Input - Config'!$H$2:$J$7,5,0)/100),3))</f>
        <v>0.046</v>
      </c>
    </row>
    <row r="753">
      <c r="A753" s="53" t="str">
        <f>'Input - Config'!A754</f>
        <v>TRNVNMCEVNMNO</v>
      </c>
      <c r="B753" s="19" t="str">
        <f>if(isna(vlookup(A753,'Input - Config'!$A$3:$C$1006,2,0)),"",vlookup(A753,'Input - Config'!$A$3:$C$1006,2,0))</f>
        <v>VNMCE</v>
      </c>
      <c r="C753" s="19" t="str">
        <f>if(isna(vlookup(A753,'Input - Config'!$A$3:$C$1006,3,0)),"",vlookup(A753,'Input - Config'!$A$3:$C$1006,3,0))</f>
        <v>VNMNO</v>
      </c>
      <c r="D753" s="42">
        <f>if(isna(ROUND(ACOS(COS(RADIANS(90-VLOOKUP(B753,'Input - Center points'!$A$2:$F$996,5,0)))*COS(RADIANS(90-VLOOKUP(C753,'Input - Center points'!$A$2:$F$996,5,0)))+SIN(RADIANS(90-VLOOKUP(B753,'Input - Center points'!$A$2:$F$996,5,0)))*SIN(RADIANS(90-VLOOKUP(C753,'Input - Center points'!$A$2:$F$996,5,0)))*COS(RADIANS(VLOOKUP(B753,'Input - Center points'!$A$2:$F$996,6,0)-VLOOKUP(C753,'Input - Center points'!$A$2:$F$996,6,0))))*6371,0)),"",ROUND(ACOS(COS(RADIANS(90-VLOOKUP(B753,'Input - Center points'!$A$2:$F$996,5,0)))*COS(RADIANS(90-VLOOKUP(C753,'Input - Center points'!$A$2:$F$996,5,0)))+SIN(RADIANS(90-VLOOKUP(B753,'Input - Center points'!$A$2:$F$996,5,0)))*SIN(RADIANS(90-VLOOKUP(C753,'Input - Center points'!$A$2:$F$996,5,0)))*COS(RADIANS(VLOOKUP(B753,'Input - Center points'!$A$2:$F$996,6,0)-VLOOKUP(C753,'Input - Center points'!$A$2:$F$996,6,0))))*6371,0))</f>
        <v>621</v>
      </c>
      <c r="E753" s="19" t="str">
        <f>if(isna(if(vlookup(A753,'Input - Config'!$A$3:$D$1006,4,0)="Yes","Subsea",if(D753&gt;'Input - Config'!$H$10,"HVDC","HVAC"))),"",if(vlookup(A753,'Input - Config'!$A$3:$D$1006,4,0)="Yes","Subsea",if(D753&gt;'Input - Config'!$H$10,"HVDC","HVAC")))</f>
        <v>HVDC</v>
      </c>
      <c r="F753" s="19">
        <f>iferror((hlookup(E753,'Input - Config'!$H$2:$J$7,2,0)*D753)+(hlookup(E753,'Input - Config'!$H$2:$J$7,3,0)*2),"")</f>
        <v>445182.8</v>
      </c>
      <c r="G753" s="19">
        <f>if(isna(hlookup(E753,'Input - Config'!$H$2:$J$7,6,0)*'Input - Config'!$H$9%*F753+F753),"",hlookup(E753,'Input - Config'!$H$2:$J$7,6,0)*'Input - Config'!$H$9%*F753+F753)</f>
        <v>1068438.72</v>
      </c>
      <c r="H753" s="19">
        <f>if(isna(ROUND((hlookup(E753,'Input - Config'!$H$2:$J$7,4,0)/10000*D753)+(hlookup(E753,'Input - Config'!$H$2:$J$7,5,0)/100),3)),"",ROUND((hlookup(E753,'Input - Config'!$H$2:$J$7,4,0)/10000*D753)+(hlookup(E753,'Input - Config'!$H$2:$J$7,5,0)/100),3))</f>
        <v>0.035</v>
      </c>
    </row>
    <row r="754">
      <c r="A754" s="53" t="str">
        <f>'Input - Config'!A755</f>
        <v>TRNVNMCEVNMSO</v>
      </c>
      <c r="B754" s="19" t="str">
        <f>if(isna(vlookup(A754,'Input - Config'!$A$3:$C$1006,2,0)),"",vlookup(A754,'Input - Config'!$A$3:$C$1006,2,0))</f>
        <v>VNMCE</v>
      </c>
      <c r="C754" s="19" t="str">
        <f>if(isna(vlookup(A754,'Input - Config'!$A$3:$C$1006,3,0)),"",vlookup(A754,'Input - Config'!$A$3:$C$1006,3,0))</f>
        <v>VNMSO</v>
      </c>
      <c r="D754" s="42">
        <f>if(isna(ROUND(ACOS(COS(RADIANS(90-VLOOKUP(B754,'Input - Center points'!$A$2:$F$996,5,0)))*COS(RADIANS(90-VLOOKUP(C754,'Input - Center points'!$A$2:$F$996,5,0)))+SIN(RADIANS(90-VLOOKUP(B754,'Input - Center points'!$A$2:$F$996,5,0)))*SIN(RADIANS(90-VLOOKUP(C754,'Input - Center points'!$A$2:$F$996,5,0)))*COS(RADIANS(VLOOKUP(B754,'Input - Center points'!$A$2:$F$996,6,0)-VLOOKUP(C754,'Input - Center points'!$A$2:$F$996,6,0))))*6371,0)),"",ROUND(ACOS(COS(RADIANS(90-VLOOKUP(B754,'Input - Center points'!$A$2:$F$996,5,0)))*COS(RADIANS(90-VLOOKUP(C754,'Input - Center points'!$A$2:$F$996,5,0)))+SIN(RADIANS(90-VLOOKUP(B754,'Input - Center points'!$A$2:$F$996,5,0)))*SIN(RADIANS(90-VLOOKUP(C754,'Input - Center points'!$A$2:$F$996,5,0)))*COS(RADIANS(VLOOKUP(B754,'Input - Center points'!$A$2:$F$996,6,0)-VLOOKUP(C754,'Input - Center points'!$A$2:$F$996,6,0))))*6371,0))</f>
        <v>598</v>
      </c>
      <c r="E754" s="19" t="str">
        <f>if(isna(if(vlookup(A754,'Input - Config'!$A$3:$D$1006,4,0)="Yes","Subsea",if(D754&gt;'Input - Config'!$H$10,"HVDC","HVAC"))),"",if(vlookup(A754,'Input - Config'!$A$3:$D$1006,4,0)="Yes","Subsea",if(D754&gt;'Input - Config'!$H$10,"HVDC","HVAC")))</f>
        <v>HVDC</v>
      </c>
      <c r="F754" s="19">
        <f>iferror((hlookup(E754,'Input - Config'!$H$2:$J$7,2,0)*D754)+(hlookup(E754,'Input - Config'!$H$2:$J$7,3,0)*2),"")</f>
        <v>439713.4</v>
      </c>
      <c r="G754" s="19">
        <f>if(isna(hlookup(E754,'Input - Config'!$H$2:$J$7,6,0)*'Input - Config'!$H$9%*F754+F754),"",hlookup(E754,'Input - Config'!$H$2:$J$7,6,0)*'Input - Config'!$H$9%*F754+F754)</f>
        <v>1055312.16</v>
      </c>
      <c r="H754" s="19">
        <f>if(isna(ROUND((hlookup(E754,'Input - Config'!$H$2:$J$7,4,0)/10000*D754)+(hlookup(E754,'Input - Config'!$H$2:$J$7,5,0)/100),3)),"",ROUND((hlookup(E754,'Input - Config'!$H$2:$J$7,4,0)/10000*D754)+(hlookup(E754,'Input - Config'!$H$2:$J$7,5,0)/100),3))</f>
        <v>0.034</v>
      </c>
    </row>
    <row r="755">
      <c r="A755" s="53" t="str">
        <f>'Input - Config'!A756</f>
        <v>TRNZAFXXZWEXX</v>
      </c>
      <c r="B755" s="19" t="str">
        <f>if(isna(vlookup(A755,'Input - Config'!$A$3:$C$1006,2,0)),"",vlookup(A755,'Input - Config'!$A$3:$C$1006,2,0))</f>
        <v>ZAF</v>
      </c>
      <c r="C755" s="19" t="str">
        <f>if(isna(vlookup(A755,'Input - Config'!$A$3:$C$1006,3,0)),"",vlookup(A755,'Input - Config'!$A$3:$C$1006,3,0))</f>
        <v>ZWE</v>
      </c>
      <c r="D755" s="42">
        <f>if(isna(ROUND(ACOS(COS(RADIANS(90-VLOOKUP(B755,'Input - Center points'!$A$2:$F$996,5,0)))*COS(RADIANS(90-VLOOKUP(C755,'Input - Center points'!$A$2:$F$996,5,0)))+SIN(RADIANS(90-VLOOKUP(B755,'Input - Center points'!$A$2:$F$996,5,0)))*SIN(RADIANS(90-VLOOKUP(C755,'Input - Center points'!$A$2:$F$996,5,0)))*COS(RADIANS(VLOOKUP(B755,'Input - Center points'!$A$2:$F$996,6,0)-VLOOKUP(C755,'Input - Center points'!$A$2:$F$996,6,0))))*6371,0)),"",ROUND(ACOS(COS(RADIANS(90-VLOOKUP(B755,'Input - Center points'!$A$2:$F$996,5,0)))*COS(RADIANS(90-VLOOKUP(C755,'Input - Center points'!$A$2:$F$996,5,0)))+SIN(RADIANS(90-VLOOKUP(B755,'Input - Center points'!$A$2:$F$996,5,0)))*SIN(RADIANS(90-VLOOKUP(C755,'Input - Center points'!$A$2:$F$996,5,0)))*COS(RADIANS(VLOOKUP(B755,'Input - Center points'!$A$2:$F$996,6,0)-VLOOKUP(C755,'Input - Center points'!$A$2:$F$996,6,0))))*6371,0))</f>
        <v>981</v>
      </c>
      <c r="E755" s="19" t="str">
        <f>if(isna(if(vlookup(A755,'Input - Config'!$A$3:$D$1006,4,0)="Yes","Subsea",if(D755&gt;'Input - Config'!$H$10,"HVDC","HVAC"))),"",if(vlookup(A755,'Input - Config'!$A$3:$D$1006,4,0)="Yes","Subsea",if(D755&gt;'Input - Config'!$H$10,"HVDC","HVAC")))</f>
        <v>HVDC</v>
      </c>
      <c r="F755" s="19">
        <f>iferror((hlookup(E755,'Input - Config'!$H$2:$J$7,2,0)*D755)+(hlookup(E755,'Input - Config'!$H$2:$J$7,3,0)*2),"")</f>
        <v>530790.8</v>
      </c>
      <c r="G755" s="19">
        <f>if(isna(hlookup(E755,'Input - Config'!$H$2:$J$7,6,0)*'Input - Config'!$H$9%*F755+F755),"",hlookup(E755,'Input - Config'!$H$2:$J$7,6,0)*'Input - Config'!$H$9%*F755+F755)</f>
        <v>1273897.92</v>
      </c>
      <c r="H755" s="19">
        <f>if(isna(ROUND((hlookup(E755,'Input - Config'!$H$2:$J$7,4,0)/10000*D755)+(hlookup(E755,'Input - Config'!$H$2:$J$7,5,0)/100),3)),"",ROUND((hlookup(E755,'Input - Config'!$H$2:$J$7,4,0)/10000*D755)+(hlookup(E755,'Input - Config'!$H$2:$J$7,5,0)/100),3))</f>
        <v>0.047</v>
      </c>
    </row>
    <row r="756">
      <c r="A756" s="53" t="str">
        <f>'Input - Config'!A757</f>
        <v>TRNZMBXXZWEXX</v>
      </c>
      <c r="B756" s="19" t="str">
        <f>if(isna(vlookup(A756,'Input - Config'!$A$3:$C$1006,2,0)),"",vlookup(A756,'Input - Config'!$A$3:$C$1006,2,0))</f>
        <v>ZMB</v>
      </c>
      <c r="C756" s="19" t="str">
        <f>if(isna(vlookup(A756,'Input - Config'!$A$3:$C$1006,3,0)),"",vlookup(A756,'Input - Config'!$A$3:$C$1006,3,0))</f>
        <v>ZWE</v>
      </c>
      <c r="D756" s="42">
        <f>if(isna(ROUND(ACOS(COS(RADIANS(90-VLOOKUP(B756,'Input - Center points'!$A$2:$F$996,5,0)))*COS(RADIANS(90-VLOOKUP(C756,'Input - Center points'!$A$2:$F$996,5,0)))+SIN(RADIANS(90-VLOOKUP(B756,'Input - Center points'!$A$2:$F$996,5,0)))*SIN(RADIANS(90-VLOOKUP(C756,'Input - Center points'!$A$2:$F$996,5,0)))*COS(RADIANS(VLOOKUP(B756,'Input - Center points'!$A$2:$F$996,6,0)-VLOOKUP(C756,'Input - Center points'!$A$2:$F$996,6,0))))*6371,0)),"",ROUND(ACOS(COS(RADIANS(90-VLOOKUP(B756,'Input - Center points'!$A$2:$F$996,5,0)))*COS(RADIANS(90-VLOOKUP(C756,'Input - Center points'!$A$2:$F$996,5,0)))+SIN(RADIANS(90-VLOOKUP(B756,'Input - Center points'!$A$2:$F$996,5,0)))*SIN(RADIANS(90-VLOOKUP(C756,'Input - Center points'!$A$2:$F$996,5,0)))*COS(RADIANS(VLOOKUP(B756,'Input - Center points'!$A$2:$F$996,6,0)-VLOOKUP(C756,'Input - Center points'!$A$2:$F$996,6,0))))*6371,0))</f>
        <v>399</v>
      </c>
      <c r="E756" s="19" t="str">
        <f>if(isna(if(vlookup(A756,'Input - Config'!$A$3:$D$1006,4,0)="Yes","Subsea",if(D756&gt;'Input - Config'!$H$10,"HVDC","HVAC"))),"",if(vlookup(A756,'Input - Config'!$A$3:$D$1006,4,0)="Yes","Subsea",if(D756&gt;'Input - Config'!$H$10,"HVDC","HVAC")))</f>
        <v>HVDC</v>
      </c>
      <c r="F756" s="19">
        <f>iferror((hlookup(E756,'Input - Config'!$H$2:$J$7,2,0)*D756)+(hlookup(E756,'Input - Config'!$H$2:$J$7,3,0)*2),"")</f>
        <v>392391.2</v>
      </c>
      <c r="G756" s="19">
        <f>if(isna(hlookup(E756,'Input - Config'!$H$2:$J$7,6,0)*'Input - Config'!$H$9%*F756+F756),"",hlookup(E756,'Input - Config'!$H$2:$J$7,6,0)*'Input - Config'!$H$9%*F756+F756)</f>
        <v>941738.88</v>
      </c>
      <c r="H756" s="19">
        <f>if(isna(ROUND((hlookup(E756,'Input - Config'!$H$2:$J$7,4,0)/10000*D756)+(hlookup(E756,'Input - Config'!$H$2:$J$7,5,0)/100),3)),"",ROUND((hlookup(E756,'Input - Config'!$H$2:$J$7,4,0)/10000*D756)+(hlookup(E756,'Input - Config'!$H$2:$J$7,5,0)/100),3))</f>
        <v>0.027</v>
      </c>
    </row>
    <row r="757">
      <c r="A757" s="53" t="str">
        <f>'Input - Config'!A758</f>
        <v/>
      </c>
      <c r="B757" s="19" t="str">
        <f>if(isna(vlookup(A757,'Input - Config'!$A$3:$C$1006,2,0)),"",vlookup(A757,'Input - Config'!$A$3:$C$1006,2,0))</f>
        <v/>
      </c>
      <c r="C757" s="19" t="str">
        <f>if(isna(vlookup(A757,'Input - Config'!$A$3:$C$1006,3,0)),"",vlookup(A757,'Input - Config'!$A$3:$C$1006,3,0))</f>
        <v/>
      </c>
      <c r="D757" s="42" t="str">
        <f>if(isna(ROUND(ACOS(COS(RADIANS(90-VLOOKUP(B757,'Input - Center points'!$A$2:$F$996,5,0)))*COS(RADIANS(90-VLOOKUP(C757,'Input - Center points'!$A$2:$F$996,5,0)))+SIN(RADIANS(90-VLOOKUP(B757,'Input - Center points'!$A$2:$F$996,5,0)))*SIN(RADIANS(90-VLOOKUP(C757,'Input - Center points'!$A$2:$F$996,5,0)))*COS(RADIANS(VLOOKUP(B757,'Input - Center points'!$A$2:$F$996,6,0)-VLOOKUP(C757,'Input - Center points'!$A$2:$F$996,6,0))))*6371,0)),"",ROUND(ACOS(COS(RADIANS(90-VLOOKUP(B757,'Input - Center points'!$A$2:$F$996,5,0)))*COS(RADIANS(90-VLOOKUP(C757,'Input - Center points'!$A$2:$F$996,5,0)))+SIN(RADIANS(90-VLOOKUP(B757,'Input - Center points'!$A$2:$F$996,5,0)))*SIN(RADIANS(90-VLOOKUP(C757,'Input - Center points'!$A$2:$F$996,5,0)))*COS(RADIANS(VLOOKUP(B757,'Input - Center points'!$A$2:$F$996,6,0)-VLOOKUP(C757,'Input - Center points'!$A$2:$F$996,6,0))))*6371,0))</f>
        <v/>
      </c>
      <c r="E757" s="19" t="str">
        <f>if(isna(if(vlookup(A757,'Input - Config'!$A$3:$D$1006,4,0)="Yes","Subsea",if(D757&gt;'Input - Config'!$H$10,"HVDC","HVAC"))),"",if(vlookup(A757,'Input - Config'!$A$3:$D$1006,4,0)="Yes","Subsea",if(D757&gt;'Input - Config'!$H$10,"HVDC","HVAC")))</f>
        <v/>
      </c>
      <c r="F757" s="19" t="str">
        <f>iferror((hlookup(E757,'Input - Config'!$H$2:$J$7,2,0)*D757)+(hlookup(E757,'Input - Config'!$H$2:$J$7,3,0)*2),"")</f>
        <v/>
      </c>
      <c r="G757" s="19" t="str">
        <f>if(isna(hlookup(E757,'Input - Config'!$H$2:$J$7,6,0)*'Input - Config'!$H$9%*F757+F757),"",hlookup(E757,'Input - Config'!$H$2:$J$7,6,0)*'Input - Config'!$H$9%*F757+F757)</f>
        <v/>
      </c>
      <c r="H757" s="19" t="str">
        <f>if(isna(ROUND((hlookup(E757,'Input - Config'!$H$2:$J$7,4,0)/10000*D757)+(hlookup(E757,'Input - Config'!$H$2:$J$7,5,0)/100),3)),"",ROUND((hlookup(E757,'Input - Config'!$H$2:$J$7,4,0)/10000*D757)+(hlookup(E757,'Input - Config'!$H$2:$J$7,5,0)/100),3))</f>
        <v/>
      </c>
    </row>
    <row r="758">
      <c r="A758" s="53" t="str">
        <f>'Input - Config'!A759</f>
        <v>TRNAFGXXCHNNW</v>
      </c>
      <c r="B758" s="19" t="str">
        <f>if(isna(vlookup(A758,'Input - Config'!$A$3:$C$1006,2,0)),"",vlookup(A758,'Input - Config'!$A$3:$C$1006,2,0))</f>
        <v>AFG</v>
      </c>
      <c r="C758" s="19" t="str">
        <f>if(isna(vlookup(A758,'Input - Config'!$A$3:$C$1006,3,0)),"",vlookup(A758,'Input - Config'!$A$3:$C$1006,3,0))</f>
        <v>CHNNW</v>
      </c>
      <c r="D758" s="42">
        <f>if(isna(ROUND(ACOS(COS(RADIANS(90-VLOOKUP(B758,'Input - Center points'!$A$2:$F$996,5,0)))*COS(RADIANS(90-VLOOKUP(C758,'Input - Center points'!$A$2:$F$996,5,0)))+SIN(RADIANS(90-VLOOKUP(B758,'Input - Center points'!$A$2:$F$996,5,0)))*SIN(RADIANS(90-VLOOKUP(C758,'Input - Center points'!$A$2:$F$996,5,0)))*COS(RADIANS(VLOOKUP(B758,'Input - Center points'!$A$2:$F$996,6,0)-VLOOKUP(C758,'Input - Center points'!$A$2:$F$996,6,0))))*6371,0)),"",ROUND(ACOS(COS(RADIANS(90-VLOOKUP(B758,'Input - Center points'!$A$2:$F$996,5,0)))*COS(RADIANS(90-VLOOKUP(C758,'Input - Center points'!$A$2:$F$996,5,0)))+SIN(RADIANS(90-VLOOKUP(B758,'Input - Center points'!$A$2:$F$996,5,0)))*SIN(RADIANS(90-VLOOKUP(C758,'Input - Center points'!$A$2:$F$996,5,0)))*COS(RADIANS(VLOOKUP(B758,'Input - Center points'!$A$2:$F$996,6,0)-VLOOKUP(C758,'Input - Center points'!$A$2:$F$996,6,0))))*6371,0))</f>
        <v>3621</v>
      </c>
      <c r="E758" s="19" t="str">
        <f>if(isna(if(vlookup(A758,'Input - Config'!$A$3:$D$1006,4,0)="Yes","Subsea",if(D758&gt;'Input - Config'!$H$10,"HVDC","HVAC"))),"",if(vlookup(A758,'Input - Config'!$A$3:$D$1006,4,0)="Yes","Subsea",if(D758&gt;'Input - Config'!$H$10,"HVDC","HVAC")))</f>
        <v>HVDC</v>
      </c>
      <c r="F758" s="19">
        <f>iferror((hlookup(E758,'Input - Config'!$H$2:$J$7,2,0)*D758)+(hlookup(E758,'Input - Config'!$H$2:$J$7,3,0)*2),"")</f>
        <v>1158582.8</v>
      </c>
      <c r="G758" s="19">
        <f>if(isna(hlookup(E758,'Input - Config'!$H$2:$J$7,6,0)*'Input - Config'!$H$9%*F758+F758),"",hlookup(E758,'Input - Config'!$H$2:$J$7,6,0)*'Input - Config'!$H$9%*F758+F758)</f>
        <v>2780598.72</v>
      </c>
      <c r="H758" s="19">
        <f>if(isna(ROUND((hlookup(E758,'Input - Config'!$H$2:$J$7,4,0)/10000*D758)+(hlookup(E758,'Input - Config'!$H$2:$J$7,5,0)/100),3)),"",ROUND((hlookup(E758,'Input - Config'!$H$2:$J$7,4,0)/10000*D758)+(hlookup(E758,'Input - Config'!$H$2:$J$7,5,0)/100),3))</f>
        <v>0.14</v>
      </c>
    </row>
    <row r="759">
      <c r="A759" s="53" t="str">
        <f>'Input - Config'!A760</f>
        <v>TRNARGXXBRAXX</v>
      </c>
      <c r="B759" s="19" t="str">
        <f>if(isna(vlookup(A759,'Input - Config'!$A$3:$C$1006,2,0)),"",vlookup(A759,'Input - Config'!$A$3:$C$1006,2,0))</f>
        <v>ARG</v>
      </c>
      <c r="C759" s="19" t="str">
        <f>if(isna(vlookup(A759,'Input - Config'!$A$3:$C$1006,3,0)),"",vlookup(A759,'Input - Config'!$A$3:$C$1006,3,0))</f>
        <v>BRA</v>
      </c>
      <c r="D759" s="42">
        <f>if(isna(ROUND(ACOS(COS(RADIANS(90-VLOOKUP(B759,'Input - Center points'!$A$2:$F$996,5,0)))*COS(RADIANS(90-VLOOKUP(C759,'Input - Center points'!$A$2:$F$996,5,0)))+SIN(RADIANS(90-VLOOKUP(B759,'Input - Center points'!$A$2:$F$996,5,0)))*SIN(RADIANS(90-VLOOKUP(C759,'Input - Center points'!$A$2:$F$996,5,0)))*COS(RADIANS(VLOOKUP(B759,'Input - Center points'!$A$2:$F$996,6,0)-VLOOKUP(C759,'Input - Center points'!$A$2:$F$996,6,0))))*6371,0)),"",ROUND(ACOS(COS(RADIANS(90-VLOOKUP(B759,'Input - Center points'!$A$2:$F$996,5,0)))*COS(RADIANS(90-VLOOKUP(C759,'Input - Center points'!$A$2:$F$996,5,0)))+SIN(RADIANS(90-VLOOKUP(B759,'Input - Center points'!$A$2:$F$996,5,0)))*SIN(RADIANS(90-VLOOKUP(C759,'Input - Center points'!$A$2:$F$996,5,0)))*COS(RADIANS(VLOOKUP(B759,'Input - Center points'!$A$2:$F$996,6,0)-VLOOKUP(C759,'Input - Center points'!$A$2:$F$996,6,0))))*6371,0))</f>
        <v>1675</v>
      </c>
      <c r="E759" s="19" t="str">
        <f>if(isna(if(vlookup(A759,'Input - Config'!$A$3:$D$1006,4,0)="Yes","Subsea",if(D759&gt;'Input - Config'!$H$10,"HVDC","HVAC"))),"",if(vlookup(A759,'Input - Config'!$A$3:$D$1006,4,0)="Yes","Subsea",if(D759&gt;'Input - Config'!$H$10,"HVDC","HVAC")))</f>
        <v>HVDC</v>
      </c>
      <c r="F759" s="19">
        <f>iferror((hlookup(E759,'Input - Config'!$H$2:$J$7,2,0)*D759)+(hlookup(E759,'Input - Config'!$H$2:$J$7,3,0)*2),"")</f>
        <v>695824</v>
      </c>
      <c r="G759" s="19">
        <f>if(isna(hlookup(E759,'Input - Config'!$H$2:$J$7,6,0)*'Input - Config'!$H$9%*F759+F759),"",hlookup(E759,'Input - Config'!$H$2:$J$7,6,0)*'Input - Config'!$H$9%*F759+F759)</f>
        <v>1669977.6</v>
      </c>
      <c r="H759" s="19">
        <f>if(isna(ROUND((hlookup(E759,'Input - Config'!$H$2:$J$7,4,0)/10000*D759)+(hlookup(E759,'Input - Config'!$H$2:$J$7,5,0)/100),3)),"",ROUND((hlookup(E759,'Input - Config'!$H$2:$J$7,4,0)/10000*D759)+(hlookup(E759,'Input - Config'!$H$2:$J$7,5,0)/100),3))</f>
        <v>0.072</v>
      </c>
    </row>
    <row r="760">
      <c r="A760" s="53" t="str">
        <f>'Input - Config'!A761</f>
        <v>TRNAUSXXIDNNU</v>
      </c>
      <c r="B760" s="19" t="str">
        <f>if(isna(vlookup(A760,'Input - Config'!$A$3:$C$1006,2,0)),"",vlookup(A760,'Input - Config'!$A$3:$C$1006,2,0))</f>
        <v>AUS</v>
      </c>
      <c r="C760" s="19" t="str">
        <f>if(isna(vlookup(A760,'Input - Config'!$A$3:$C$1006,3,0)),"",vlookup(A760,'Input - Config'!$A$3:$C$1006,3,0))</f>
        <v>IDNNU</v>
      </c>
      <c r="D760" s="42">
        <f>if(isna(ROUND(ACOS(COS(RADIANS(90-VLOOKUP(B760,'Input - Center points'!$A$2:$F$996,5,0)))*COS(RADIANS(90-VLOOKUP(C760,'Input - Center points'!$A$2:$F$996,5,0)))+SIN(RADIANS(90-VLOOKUP(B760,'Input - Center points'!$A$2:$F$996,5,0)))*SIN(RADIANS(90-VLOOKUP(C760,'Input - Center points'!$A$2:$F$996,5,0)))*COS(RADIANS(VLOOKUP(B760,'Input - Center points'!$A$2:$F$996,6,0)-VLOOKUP(C760,'Input - Center points'!$A$2:$F$996,6,0))))*6371,0)),"",ROUND(ACOS(COS(RADIANS(90-VLOOKUP(B760,'Input - Center points'!$A$2:$F$996,5,0)))*COS(RADIANS(90-VLOOKUP(C760,'Input - Center points'!$A$2:$F$996,5,0)))+SIN(RADIANS(90-VLOOKUP(B760,'Input - Center points'!$A$2:$F$996,5,0)))*SIN(RADIANS(90-VLOOKUP(C760,'Input - Center points'!$A$2:$F$996,5,0)))*COS(RADIANS(VLOOKUP(B760,'Input - Center points'!$A$2:$F$996,6,0)-VLOOKUP(C760,'Input - Center points'!$A$2:$F$996,6,0))))*6371,0))</f>
        <v>4624</v>
      </c>
      <c r="E760" s="19" t="str">
        <f>if(isna(if(vlookup(A760,'Input - Config'!$A$3:$D$1006,4,0)="Yes","Subsea",if(D760&gt;'Input - Config'!$H$10,"HVDC","HVAC"))),"",if(vlookup(A760,'Input - Config'!$A$3:$D$1006,4,0)="Yes","Subsea",if(D760&gt;'Input - Config'!$H$10,"HVDC","HVAC")))</f>
        <v>Subsea</v>
      </c>
      <c r="F760" s="19">
        <f>iferror((hlookup(E760,'Input - Config'!$H$2:$J$7,2,0)*D760)+(hlookup(E760,'Input - Config'!$H$2:$J$7,3,0)*2),"")</f>
        <v>1662051.4</v>
      </c>
      <c r="G760" s="19">
        <f>if(isna(hlookup(E760,'Input - Config'!$H$2:$J$7,6,0)*'Input - Config'!$H$9%*F760+F760),"",hlookup(E760,'Input - Config'!$H$2:$J$7,6,0)*'Input - Config'!$H$9%*F760+F760)</f>
        <v>3988923.36</v>
      </c>
      <c r="H760" s="19">
        <f>if(isna(ROUND((hlookup(E760,'Input - Config'!$H$2:$J$7,4,0)/10000*D760)+(hlookup(E760,'Input - Config'!$H$2:$J$7,5,0)/100),3)),"",ROUND((hlookup(E760,'Input - Config'!$H$2:$J$7,4,0)/10000*D760)+(hlookup(E760,'Input - Config'!$H$2:$J$7,5,0)/100),3))</f>
        <v>0.175</v>
      </c>
    </row>
    <row r="761">
      <c r="A761" s="53" t="str">
        <f>'Input - Config'!A762</f>
        <v>TRNAUSXXPNGXX</v>
      </c>
      <c r="B761" s="19" t="str">
        <f>if(isna(vlookup(A761,'Input - Config'!$A$3:$C$1006,2,0)),"",vlookup(A761,'Input - Config'!$A$3:$C$1006,2,0))</f>
        <v>AUS</v>
      </c>
      <c r="C761" s="19" t="str">
        <f>if(isna(vlookup(A761,'Input - Config'!$A$3:$C$1006,3,0)),"",vlookup(A761,'Input - Config'!$A$3:$C$1006,3,0))</f>
        <v>PNG</v>
      </c>
      <c r="D761" s="42">
        <f>if(isna(ROUND(ACOS(COS(RADIANS(90-VLOOKUP(B761,'Input - Center points'!$A$2:$F$996,5,0)))*COS(RADIANS(90-VLOOKUP(C761,'Input - Center points'!$A$2:$F$996,5,0)))+SIN(RADIANS(90-VLOOKUP(B761,'Input - Center points'!$A$2:$F$996,5,0)))*SIN(RADIANS(90-VLOOKUP(C761,'Input - Center points'!$A$2:$F$996,5,0)))*COS(RADIANS(VLOOKUP(B761,'Input - Center points'!$A$2:$F$996,6,0)-VLOOKUP(C761,'Input - Center points'!$A$2:$F$996,6,0))))*6371,0)),"",ROUND(ACOS(COS(RADIANS(90-VLOOKUP(B761,'Input - Center points'!$A$2:$F$996,5,0)))*COS(RADIANS(90-VLOOKUP(C761,'Input - Center points'!$A$2:$F$996,5,0)))+SIN(RADIANS(90-VLOOKUP(B761,'Input - Center points'!$A$2:$F$996,5,0)))*SIN(RADIANS(90-VLOOKUP(C761,'Input - Center points'!$A$2:$F$996,5,0)))*COS(RADIANS(VLOOKUP(B761,'Input - Center points'!$A$2:$F$996,6,0)-VLOOKUP(C761,'Input - Center points'!$A$2:$F$996,6,0))))*6371,0))</f>
        <v>2743</v>
      </c>
      <c r="E761" s="19" t="str">
        <f>if(isna(if(vlookup(A761,'Input - Config'!$A$3:$D$1006,4,0)="Yes","Subsea",if(D761&gt;'Input - Config'!$H$10,"HVDC","HVAC"))),"",if(vlookup(A761,'Input - Config'!$A$3:$D$1006,4,0)="Yes","Subsea",if(D761&gt;'Input - Config'!$H$10,"HVDC","HVAC")))</f>
        <v>Subsea</v>
      </c>
      <c r="F761" s="19">
        <f>iferror((hlookup(E761,'Input - Config'!$H$2:$J$7,2,0)*D761)+(hlookup(E761,'Input - Config'!$H$2:$J$7,3,0)*2),"")</f>
        <v>1106968.3</v>
      </c>
      <c r="G761" s="19">
        <f>if(isna(hlookup(E761,'Input - Config'!$H$2:$J$7,6,0)*'Input - Config'!$H$9%*F761+F761),"",hlookup(E761,'Input - Config'!$H$2:$J$7,6,0)*'Input - Config'!$H$9%*F761+F761)</f>
        <v>2656723.92</v>
      </c>
      <c r="H761" s="19">
        <f>if(isna(ROUND((hlookup(E761,'Input - Config'!$H$2:$J$7,4,0)/10000*D761)+(hlookup(E761,'Input - Config'!$H$2:$J$7,5,0)/100),3)),"",ROUND((hlookup(E761,'Input - Config'!$H$2:$J$7,4,0)/10000*D761)+(hlookup(E761,'Input - Config'!$H$2:$J$7,5,0)/100),3))</f>
        <v>0.109</v>
      </c>
    </row>
    <row r="762">
      <c r="A762" s="53" t="str">
        <f>'Input - Config'!A763</f>
        <v>TRNAUSXXTLSXX</v>
      </c>
      <c r="B762" s="19" t="str">
        <f>if(isna(vlookup(A762,'Input - Config'!$A$3:$C$1006,2,0)),"",vlookup(A762,'Input - Config'!$A$3:$C$1006,2,0))</f>
        <v>AUS</v>
      </c>
      <c r="C762" s="19" t="str">
        <f>if(isna(vlookup(A762,'Input - Config'!$A$3:$C$1006,3,0)),"",vlookup(A762,'Input - Config'!$A$3:$C$1006,3,0))</f>
        <v>TLS</v>
      </c>
      <c r="D762" s="42">
        <f>if(isna(ROUND(ACOS(COS(RADIANS(90-VLOOKUP(B762,'Input - Center points'!$A$2:$F$996,5,0)))*COS(RADIANS(90-VLOOKUP(C762,'Input - Center points'!$A$2:$F$996,5,0)))+SIN(RADIANS(90-VLOOKUP(B762,'Input - Center points'!$A$2:$F$996,5,0)))*SIN(RADIANS(90-VLOOKUP(C762,'Input - Center points'!$A$2:$F$996,5,0)))*COS(RADIANS(VLOOKUP(B762,'Input - Center points'!$A$2:$F$996,6,0)-VLOOKUP(C762,'Input - Center points'!$A$2:$F$996,6,0))))*6371,0)),"",ROUND(ACOS(COS(RADIANS(90-VLOOKUP(B762,'Input - Center points'!$A$2:$F$996,5,0)))*COS(RADIANS(90-VLOOKUP(C762,'Input - Center points'!$A$2:$F$996,5,0)))+SIN(RADIANS(90-VLOOKUP(B762,'Input - Center points'!$A$2:$F$996,5,0)))*SIN(RADIANS(90-VLOOKUP(C762,'Input - Center points'!$A$2:$F$996,5,0)))*COS(RADIANS(VLOOKUP(B762,'Input - Center points'!$A$2:$F$996,6,0)-VLOOKUP(C762,'Input - Center points'!$A$2:$F$996,6,0))))*6371,0))</f>
        <v>3847</v>
      </c>
      <c r="E762" s="19" t="str">
        <f>if(isna(if(vlookup(A762,'Input - Config'!$A$3:$D$1006,4,0)="Yes","Subsea",if(D762&gt;'Input - Config'!$H$10,"HVDC","HVAC"))),"",if(vlookup(A762,'Input - Config'!$A$3:$D$1006,4,0)="Yes","Subsea",if(D762&gt;'Input - Config'!$H$10,"HVDC","HVAC")))</f>
        <v>Subsea</v>
      </c>
      <c r="F762" s="19">
        <f>iferror((hlookup(E762,'Input - Config'!$H$2:$J$7,2,0)*D762)+(hlookup(E762,'Input - Config'!$H$2:$J$7,3,0)*2),"")</f>
        <v>1432758.7</v>
      </c>
      <c r="G762" s="19">
        <f>if(isna(hlookup(E762,'Input - Config'!$H$2:$J$7,6,0)*'Input - Config'!$H$9%*F762+F762),"",hlookup(E762,'Input - Config'!$H$2:$J$7,6,0)*'Input - Config'!$H$9%*F762+F762)</f>
        <v>3438620.88</v>
      </c>
      <c r="H762" s="19">
        <f>if(isna(ROUND((hlookup(E762,'Input - Config'!$H$2:$J$7,4,0)/10000*D762)+(hlookup(E762,'Input - Config'!$H$2:$J$7,5,0)/100),3)),"",ROUND((hlookup(E762,'Input - Config'!$H$2:$J$7,4,0)/10000*D762)+(hlookup(E762,'Input - Config'!$H$2:$J$7,5,0)/100),3))</f>
        <v>0.148</v>
      </c>
    </row>
    <row r="763">
      <c r="A763" s="53" t="str">
        <f>'Input - Config'!A764</f>
        <v>TRNBOLXXBRAXX</v>
      </c>
      <c r="B763" s="19" t="str">
        <f>if(isna(vlookup(A763,'Input - Config'!$A$3:$C$1006,2,0)),"",vlookup(A763,'Input - Config'!$A$3:$C$1006,2,0))</f>
        <v>BOL</v>
      </c>
      <c r="C763" s="19" t="str">
        <f>if(isna(vlookup(A763,'Input - Config'!$A$3:$C$1006,3,0)),"",vlookup(A763,'Input - Config'!$A$3:$C$1006,3,0))</f>
        <v>BRA</v>
      </c>
      <c r="D763" s="42">
        <f>if(isna(ROUND(ACOS(COS(RADIANS(90-VLOOKUP(B763,'Input - Center points'!$A$2:$F$996,5,0)))*COS(RADIANS(90-VLOOKUP(C763,'Input - Center points'!$A$2:$F$996,5,0)))+SIN(RADIANS(90-VLOOKUP(B763,'Input - Center points'!$A$2:$F$996,5,0)))*SIN(RADIANS(90-VLOOKUP(C763,'Input - Center points'!$A$2:$F$996,5,0)))*COS(RADIANS(VLOOKUP(B763,'Input - Center points'!$A$2:$F$996,6,0)-VLOOKUP(C763,'Input - Center points'!$A$2:$F$996,6,0))))*6371,0)),"",ROUND(ACOS(COS(RADIANS(90-VLOOKUP(B763,'Input - Center points'!$A$2:$F$996,5,0)))*COS(RADIANS(90-VLOOKUP(C763,'Input - Center points'!$A$2:$F$996,5,0)))+SIN(RADIANS(90-VLOOKUP(B763,'Input - Center points'!$A$2:$F$996,5,0)))*SIN(RADIANS(90-VLOOKUP(C763,'Input - Center points'!$A$2:$F$996,5,0)))*COS(RADIANS(VLOOKUP(B763,'Input - Center points'!$A$2:$F$996,6,0)-VLOOKUP(C763,'Input - Center points'!$A$2:$F$996,6,0))))*6371,0))</f>
        <v>1837</v>
      </c>
      <c r="E763" s="19" t="str">
        <f>if(isna(if(vlookup(A763,'Input - Config'!$A$3:$D$1006,4,0)="Yes","Subsea",if(D763&gt;'Input - Config'!$H$10,"HVDC","HVAC"))),"",if(vlookup(A763,'Input - Config'!$A$3:$D$1006,4,0)="Yes","Subsea",if(D763&gt;'Input - Config'!$H$10,"HVDC","HVAC")))</f>
        <v>HVDC</v>
      </c>
      <c r="F763" s="19">
        <f>iferror((hlookup(E763,'Input - Config'!$H$2:$J$7,2,0)*D763)+(hlookup(E763,'Input - Config'!$H$2:$J$7,3,0)*2),"")</f>
        <v>734347.6</v>
      </c>
      <c r="G763" s="19">
        <f>if(isna(hlookup(E763,'Input - Config'!$H$2:$J$7,6,0)*'Input - Config'!$H$9%*F763+F763),"",hlookup(E763,'Input - Config'!$H$2:$J$7,6,0)*'Input - Config'!$H$9%*F763+F763)</f>
        <v>1762434.24</v>
      </c>
      <c r="H763" s="19">
        <f>if(isna(ROUND((hlookup(E763,'Input - Config'!$H$2:$J$7,4,0)/10000*D763)+(hlookup(E763,'Input - Config'!$H$2:$J$7,5,0)/100),3)),"",ROUND((hlookup(E763,'Input - Config'!$H$2:$J$7,4,0)/10000*D763)+(hlookup(E763,'Input - Config'!$H$2:$J$7,5,0)/100),3))</f>
        <v>0.077</v>
      </c>
    </row>
    <row r="764">
      <c r="A764" s="53" t="str">
        <f>'Input - Config'!A765</f>
        <v>TRNBRAXXCOLXX</v>
      </c>
      <c r="B764" s="19" t="str">
        <f>if(isna(vlookup(A764,'Input - Config'!$A$3:$C$1006,2,0)),"",vlookup(A764,'Input - Config'!$A$3:$C$1006,2,0))</f>
        <v>BRA</v>
      </c>
      <c r="C764" s="19" t="str">
        <f>if(isna(vlookup(A764,'Input - Config'!$A$3:$C$1006,3,0)),"",vlookup(A764,'Input - Config'!$A$3:$C$1006,3,0))</f>
        <v>COL</v>
      </c>
      <c r="D764" s="42">
        <f>if(isna(ROUND(ACOS(COS(RADIANS(90-VLOOKUP(B764,'Input - Center points'!$A$2:$F$996,5,0)))*COS(RADIANS(90-VLOOKUP(C764,'Input - Center points'!$A$2:$F$996,5,0)))+SIN(RADIANS(90-VLOOKUP(B764,'Input - Center points'!$A$2:$F$996,5,0)))*SIN(RADIANS(90-VLOOKUP(C764,'Input - Center points'!$A$2:$F$996,5,0)))*COS(RADIANS(VLOOKUP(B764,'Input - Center points'!$A$2:$F$996,6,0)-VLOOKUP(C764,'Input - Center points'!$A$2:$F$996,6,0))))*6371,0)),"",ROUND(ACOS(COS(RADIANS(90-VLOOKUP(B764,'Input - Center points'!$A$2:$F$996,5,0)))*COS(RADIANS(90-VLOOKUP(C764,'Input - Center points'!$A$2:$F$996,5,0)))+SIN(RADIANS(90-VLOOKUP(B764,'Input - Center points'!$A$2:$F$996,5,0)))*SIN(RADIANS(90-VLOOKUP(C764,'Input - Center points'!$A$2:$F$996,5,0)))*COS(RADIANS(VLOOKUP(B764,'Input - Center points'!$A$2:$F$996,6,0)-VLOOKUP(C764,'Input - Center points'!$A$2:$F$996,6,0))))*6371,0))</f>
        <v>4328</v>
      </c>
      <c r="E764" s="19" t="str">
        <f>if(isna(if(vlookup(A764,'Input - Config'!$A$3:$D$1006,4,0)="Yes","Subsea",if(D764&gt;'Input - Config'!$H$10,"HVDC","HVAC"))),"",if(vlookup(A764,'Input - Config'!$A$3:$D$1006,4,0)="Yes","Subsea",if(D764&gt;'Input - Config'!$H$10,"HVDC","HVAC")))</f>
        <v>HVDC</v>
      </c>
      <c r="F764" s="19">
        <f>iferror((hlookup(E764,'Input - Config'!$H$2:$J$7,2,0)*D764)+(hlookup(E764,'Input - Config'!$H$2:$J$7,3,0)*2),"")</f>
        <v>1326707.4</v>
      </c>
      <c r="G764" s="19">
        <f>if(isna(hlookup(E764,'Input - Config'!$H$2:$J$7,6,0)*'Input - Config'!$H$9%*F764+F764),"",hlookup(E764,'Input - Config'!$H$2:$J$7,6,0)*'Input - Config'!$H$9%*F764+F764)</f>
        <v>3184097.76</v>
      </c>
      <c r="H764" s="19">
        <f>if(isna(ROUND((hlookup(E764,'Input - Config'!$H$2:$J$7,4,0)/10000*D764)+(hlookup(E764,'Input - Config'!$H$2:$J$7,5,0)/100),3)),"",ROUND((hlookup(E764,'Input - Config'!$H$2:$J$7,4,0)/10000*D764)+(hlookup(E764,'Input - Config'!$H$2:$J$7,5,0)/100),3))</f>
        <v>0.164</v>
      </c>
    </row>
    <row r="765">
      <c r="A765" s="53" t="str">
        <f>'Input - Config'!A766</f>
        <v>TRNBRAXXGUFXX</v>
      </c>
      <c r="B765" s="19" t="str">
        <f>if(isna(vlookup(A765,'Input - Config'!$A$3:$C$1006,2,0)),"",vlookup(A765,'Input - Config'!$A$3:$C$1006,2,0))</f>
        <v>BRA</v>
      </c>
      <c r="C765" s="19" t="str">
        <f>if(isna(vlookup(A765,'Input - Config'!$A$3:$C$1006,3,0)),"",vlookup(A765,'Input - Config'!$A$3:$C$1006,3,0))</f>
        <v>GUF</v>
      </c>
      <c r="D765" s="42">
        <f>if(isna(ROUND(ACOS(COS(RADIANS(90-VLOOKUP(B765,'Input - Center points'!$A$2:$F$996,5,0)))*COS(RADIANS(90-VLOOKUP(C765,'Input - Center points'!$A$2:$F$996,5,0)))+SIN(RADIANS(90-VLOOKUP(B765,'Input - Center points'!$A$2:$F$996,5,0)))*SIN(RADIANS(90-VLOOKUP(C765,'Input - Center points'!$A$2:$F$996,5,0)))*COS(RADIANS(VLOOKUP(B765,'Input - Center points'!$A$2:$F$996,6,0)-VLOOKUP(C765,'Input - Center points'!$A$2:$F$996,6,0))))*6371,0)),"",ROUND(ACOS(COS(RADIANS(90-VLOOKUP(B765,'Input - Center points'!$A$2:$F$996,5,0)))*COS(RADIANS(90-VLOOKUP(C765,'Input - Center points'!$A$2:$F$996,5,0)))+SIN(RADIANS(90-VLOOKUP(B765,'Input - Center points'!$A$2:$F$996,5,0)))*SIN(RADIANS(90-VLOOKUP(C765,'Input - Center points'!$A$2:$F$996,5,0)))*COS(RADIANS(VLOOKUP(B765,'Input - Center points'!$A$2:$F$996,6,0)-VLOOKUP(C765,'Input - Center points'!$A$2:$F$996,6,0))))*6371,0))</f>
        <v>3227</v>
      </c>
      <c r="E765" s="19" t="str">
        <f>if(isna(if(vlookup(A765,'Input - Config'!$A$3:$D$1006,4,0)="Yes","Subsea",if(D765&gt;'Input - Config'!$H$10,"HVDC","HVAC"))),"",if(vlookup(A765,'Input - Config'!$A$3:$D$1006,4,0)="Yes","Subsea",if(D765&gt;'Input - Config'!$H$10,"HVDC","HVAC")))</f>
        <v>HVDC</v>
      </c>
      <c r="F765" s="19">
        <f>iferror((hlookup(E765,'Input - Config'!$H$2:$J$7,2,0)*D765)+(hlookup(E765,'Input - Config'!$H$2:$J$7,3,0)*2),"")</f>
        <v>1064889.6</v>
      </c>
      <c r="G765" s="19">
        <f>if(isna(hlookup(E765,'Input - Config'!$H$2:$J$7,6,0)*'Input - Config'!$H$9%*F765+F765),"",hlookup(E765,'Input - Config'!$H$2:$J$7,6,0)*'Input - Config'!$H$9%*F765+F765)</f>
        <v>2555735.04</v>
      </c>
      <c r="H765" s="19">
        <f>if(isna(ROUND((hlookup(E765,'Input - Config'!$H$2:$J$7,4,0)/10000*D765)+(hlookup(E765,'Input - Config'!$H$2:$J$7,5,0)/100),3)),"",ROUND((hlookup(E765,'Input - Config'!$H$2:$J$7,4,0)/10000*D765)+(hlookup(E765,'Input - Config'!$H$2:$J$7,5,0)/100),3))</f>
        <v>0.126</v>
      </c>
    </row>
    <row r="766">
      <c r="A766" s="53" t="str">
        <f>'Input - Config'!A767</f>
        <v>TRNBRAXXGUYXX</v>
      </c>
      <c r="B766" s="19" t="str">
        <f>if(isna(vlookup(A766,'Input - Config'!$A$3:$C$1006,2,0)),"",vlookup(A766,'Input - Config'!$A$3:$C$1006,2,0))</f>
        <v>BRA</v>
      </c>
      <c r="C766" s="19" t="str">
        <f>if(isna(vlookup(A766,'Input - Config'!$A$3:$C$1006,3,0)),"",vlookup(A766,'Input - Config'!$A$3:$C$1006,3,0))</f>
        <v>GUY</v>
      </c>
      <c r="D766" s="42">
        <f>if(isna(ROUND(ACOS(COS(RADIANS(90-VLOOKUP(B766,'Input - Center points'!$A$2:$F$996,5,0)))*COS(RADIANS(90-VLOOKUP(C766,'Input - Center points'!$A$2:$F$996,5,0)))+SIN(RADIANS(90-VLOOKUP(B766,'Input - Center points'!$A$2:$F$996,5,0)))*SIN(RADIANS(90-VLOOKUP(C766,'Input - Center points'!$A$2:$F$996,5,0)))*COS(RADIANS(VLOOKUP(B766,'Input - Center points'!$A$2:$F$996,6,0)-VLOOKUP(C766,'Input - Center points'!$A$2:$F$996,6,0))))*6371,0)),"",ROUND(ACOS(COS(RADIANS(90-VLOOKUP(B766,'Input - Center points'!$A$2:$F$996,5,0)))*COS(RADIANS(90-VLOOKUP(C766,'Input - Center points'!$A$2:$F$996,5,0)))+SIN(RADIANS(90-VLOOKUP(B766,'Input - Center points'!$A$2:$F$996,5,0)))*SIN(RADIANS(90-VLOOKUP(C766,'Input - Center points'!$A$2:$F$996,5,0)))*COS(RADIANS(VLOOKUP(B766,'Input - Center points'!$A$2:$F$996,6,0)-VLOOKUP(C766,'Input - Center points'!$A$2:$F$996,6,0))))*6371,0))</f>
        <v>3600</v>
      </c>
      <c r="E766" s="19" t="str">
        <f>if(isna(if(vlookup(A766,'Input - Config'!$A$3:$D$1006,4,0)="Yes","Subsea",if(D766&gt;'Input - Config'!$H$10,"HVDC","HVAC"))),"",if(vlookup(A766,'Input - Config'!$A$3:$D$1006,4,0)="Yes","Subsea",if(D766&gt;'Input - Config'!$H$10,"HVDC","HVAC")))</f>
        <v>HVDC</v>
      </c>
      <c r="F766" s="19">
        <f>iferror((hlookup(E766,'Input - Config'!$H$2:$J$7,2,0)*D766)+(hlookup(E766,'Input - Config'!$H$2:$J$7,3,0)*2),"")</f>
        <v>1153589</v>
      </c>
      <c r="G766" s="19">
        <f>if(isna(hlookup(E766,'Input - Config'!$H$2:$J$7,6,0)*'Input - Config'!$H$9%*F766+F766),"",hlookup(E766,'Input - Config'!$H$2:$J$7,6,0)*'Input - Config'!$H$9%*F766+F766)</f>
        <v>2768613.6</v>
      </c>
      <c r="H766" s="19">
        <f>if(isna(ROUND((hlookup(E766,'Input - Config'!$H$2:$J$7,4,0)/10000*D766)+(hlookup(E766,'Input - Config'!$H$2:$J$7,5,0)/100),3)),"",ROUND((hlookup(E766,'Input - Config'!$H$2:$J$7,4,0)/10000*D766)+(hlookup(E766,'Input - Config'!$H$2:$J$7,5,0)/100),3))</f>
        <v>0.139</v>
      </c>
    </row>
    <row r="767">
      <c r="A767" s="53" t="str">
        <f>'Input - Config'!A768</f>
        <v>TRNBRAXXPERXX</v>
      </c>
      <c r="B767" s="19" t="str">
        <f>if(isna(vlookup(A767,'Input - Config'!$A$3:$C$1006,2,0)),"",vlookup(A767,'Input - Config'!$A$3:$C$1006,2,0))</f>
        <v>BRA</v>
      </c>
      <c r="C767" s="19" t="str">
        <f>if(isna(vlookup(A767,'Input - Config'!$A$3:$C$1006,3,0)),"",vlookup(A767,'Input - Config'!$A$3:$C$1006,3,0))</f>
        <v>PER</v>
      </c>
      <c r="D767" s="42">
        <f>if(isna(ROUND(ACOS(COS(RADIANS(90-VLOOKUP(B767,'Input - Center points'!$A$2:$F$996,5,0)))*COS(RADIANS(90-VLOOKUP(C767,'Input - Center points'!$A$2:$F$996,5,0)))+SIN(RADIANS(90-VLOOKUP(B767,'Input - Center points'!$A$2:$F$996,5,0)))*SIN(RADIANS(90-VLOOKUP(C767,'Input - Center points'!$A$2:$F$996,5,0)))*COS(RADIANS(VLOOKUP(B767,'Input - Center points'!$A$2:$F$996,6,0)-VLOOKUP(C767,'Input - Center points'!$A$2:$F$996,6,0))))*6371,0)),"",ROUND(ACOS(COS(RADIANS(90-VLOOKUP(B767,'Input - Center points'!$A$2:$F$996,5,0)))*COS(RADIANS(90-VLOOKUP(C767,'Input - Center points'!$A$2:$F$996,5,0)))+SIN(RADIANS(90-VLOOKUP(B767,'Input - Center points'!$A$2:$F$996,5,0)))*SIN(RADIANS(90-VLOOKUP(C767,'Input - Center points'!$A$2:$F$996,5,0)))*COS(RADIANS(VLOOKUP(B767,'Input - Center points'!$A$2:$F$996,6,0)-VLOOKUP(C767,'Input - Center points'!$A$2:$F$996,6,0))))*6371,0))</f>
        <v>3453</v>
      </c>
      <c r="E767" s="19" t="str">
        <f>if(isna(if(vlookup(A767,'Input - Config'!$A$3:$D$1006,4,0)="Yes","Subsea",if(D767&gt;'Input - Config'!$H$10,"HVDC","HVAC"))),"",if(vlookup(A767,'Input - Config'!$A$3:$D$1006,4,0)="Yes","Subsea",if(D767&gt;'Input - Config'!$H$10,"HVDC","HVAC")))</f>
        <v>HVDC</v>
      </c>
      <c r="F767" s="19">
        <f>iferror((hlookup(E767,'Input - Config'!$H$2:$J$7,2,0)*D767)+(hlookup(E767,'Input - Config'!$H$2:$J$7,3,0)*2),"")</f>
        <v>1118632.4</v>
      </c>
      <c r="G767" s="19">
        <f>if(isna(hlookup(E767,'Input - Config'!$H$2:$J$7,6,0)*'Input - Config'!$H$9%*F767+F767),"",hlookup(E767,'Input - Config'!$H$2:$J$7,6,0)*'Input - Config'!$H$9%*F767+F767)</f>
        <v>2684717.76</v>
      </c>
      <c r="H767" s="19">
        <f>if(isna(ROUND((hlookup(E767,'Input - Config'!$H$2:$J$7,4,0)/10000*D767)+(hlookup(E767,'Input - Config'!$H$2:$J$7,5,0)/100),3)),"",ROUND((hlookup(E767,'Input - Config'!$H$2:$J$7,4,0)/10000*D767)+(hlookup(E767,'Input - Config'!$H$2:$J$7,5,0)/100),3))</f>
        <v>0.134</v>
      </c>
    </row>
    <row r="768">
      <c r="A768" s="53" t="str">
        <f>'Input - Config'!A769</f>
        <v>TRNBRAXXPRYXX</v>
      </c>
      <c r="B768" s="19" t="str">
        <f>if(isna(vlookup(A768,'Input - Config'!$A$3:$C$1006,2,0)),"",vlookup(A768,'Input - Config'!$A$3:$C$1006,2,0))</f>
        <v>BRA</v>
      </c>
      <c r="C768" s="19" t="str">
        <f>if(isna(vlookup(A768,'Input - Config'!$A$3:$C$1006,3,0)),"",vlookup(A768,'Input - Config'!$A$3:$C$1006,3,0))</f>
        <v>PRY</v>
      </c>
      <c r="D768" s="42">
        <f>if(isna(ROUND(ACOS(COS(RADIANS(90-VLOOKUP(B768,'Input - Center points'!$A$2:$F$996,5,0)))*COS(RADIANS(90-VLOOKUP(C768,'Input - Center points'!$A$2:$F$996,5,0)))+SIN(RADIANS(90-VLOOKUP(B768,'Input - Center points'!$A$2:$F$996,5,0)))*SIN(RADIANS(90-VLOOKUP(C768,'Input - Center points'!$A$2:$F$996,5,0)))*COS(RADIANS(VLOOKUP(B768,'Input - Center points'!$A$2:$F$996,6,0)-VLOOKUP(C768,'Input - Center points'!$A$2:$F$996,6,0))))*6371,0)),"",ROUND(ACOS(COS(RADIANS(90-VLOOKUP(B768,'Input - Center points'!$A$2:$F$996,5,0)))*COS(RADIANS(90-VLOOKUP(C768,'Input - Center points'!$A$2:$F$996,5,0)))+SIN(RADIANS(90-VLOOKUP(B768,'Input - Center points'!$A$2:$F$996,5,0)))*SIN(RADIANS(90-VLOOKUP(C768,'Input - Center points'!$A$2:$F$996,5,0)))*COS(RADIANS(VLOOKUP(B768,'Input - Center points'!$A$2:$F$996,6,0)-VLOOKUP(C768,'Input - Center points'!$A$2:$F$996,6,0))))*6371,0))</f>
        <v>1130</v>
      </c>
      <c r="E768" s="19" t="str">
        <f>if(isna(if(vlookup(A768,'Input - Config'!$A$3:$D$1006,4,0)="Yes","Subsea",if(D768&gt;'Input - Config'!$H$10,"HVDC","HVAC"))),"",if(vlookup(A768,'Input - Config'!$A$3:$D$1006,4,0)="Yes","Subsea",if(D768&gt;'Input - Config'!$H$10,"HVDC","HVAC")))</f>
        <v>HVDC</v>
      </c>
      <c r="F768" s="19">
        <f>iferror((hlookup(E768,'Input - Config'!$H$2:$J$7,2,0)*D768)+(hlookup(E768,'Input - Config'!$H$2:$J$7,3,0)*2),"")</f>
        <v>566223</v>
      </c>
      <c r="G768" s="19">
        <f>if(isna(hlookup(E768,'Input - Config'!$H$2:$J$7,6,0)*'Input - Config'!$H$9%*F768+F768),"",hlookup(E768,'Input - Config'!$H$2:$J$7,6,0)*'Input - Config'!$H$9%*F768+F768)</f>
        <v>1358935.2</v>
      </c>
      <c r="H768" s="19">
        <f>if(isna(ROUND((hlookup(E768,'Input - Config'!$H$2:$J$7,4,0)/10000*D768)+(hlookup(E768,'Input - Config'!$H$2:$J$7,5,0)/100),3)),"",ROUND((hlookup(E768,'Input - Config'!$H$2:$J$7,4,0)/10000*D768)+(hlookup(E768,'Input - Config'!$H$2:$J$7,5,0)/100),3))</f>
        <v>0.053</v>
      </c>
    </row>
    <row r="769">
      <c r="A769" s="53" t="str">
        <f>'Input - Config'!A770</f>
        <v>TRNBRAXXSURXX</v>
      </c>
      <c r="B769" s="19" t="str">
        <f>if(isna(vlookup(A769,'Input - Config'!$A$3:$C$1006,2,0)),"",vlookup(A769,'Input - Config'!$A$3:$C$1006,2,0))</f>
        <v>BRA</v>
      </c>
      <c r="C769" s="19" t="str">
        <f>if(isna(vlookup(A769,'Input - Config'!$A$3:$C$1006,3,0)),"",vlookup(A769,'Input - Config'!$A$3:$C$1006,3,0))</f>
        <v>SUR</v>
      </c>
      <c r="D769" s="42">
        <f>if(isna(ROUND(ACOS(COS(RADIANS(90-VLOOKUP(B769,'Input - Center points'!$A$2:$F$996,5,0)))*COS(RADIANS(90-VLOOKUP(C769,'Input - Center points'!$A$2:$F$996,5,0)))+SIN(RADIANS(90-VLOOKUP(B769,'Input - Center points'!$A$2:$F$996,5,0)))*SIN(RADIANS(90-VLOOKUP(C769,'Input - Center points'!$A$2:$F$996,5,0)))*COS(RADIANS(VLOOKUP(B769,'Input - Center points'!$A$2:$F$996,6,0)-VLOOKUP(C769,'Input - Center points'!$A$2:$F$996,6,0))))*6371,0)),"",ROUND(ACOS(COS(RADIANS(90-VLOOKUP(B769,'Input - Center points'!$A$2:$F$996,5,0)))*COS(RADIANS(90-VLOOKUP(C769,'Input - Center points'!$A$2:$F$996,5,0)))+SIN(RADIANS(90-VLOOKUP(B769,'Input - Center points'!$A$2:$F$996,5,0)))*SIN(RADIANS(90-VLOOKUP(C769,'Input - Center points'!$A$2:$F$996,5,0)))*COS(RADIANS(VLOOKUP(B769,'Input - Center points'!$A$2:$F$996,6,0)-VLOOKUP(C769,'Input - Center points'!$A$2:$F$996,6,0))))*6371,0))</f>
        <v>3399</v>
      </c>
      <c r="E769" s="19" t="str">
        <f>if(isna(if(vlookup(A769,'Input - Config'!$A$3:$D$1006,4,0)="Yes","Subsea",if(D769&gt;'Input - Config'!$H$10,"HVDC","HVAC"))),"",if(vlookup(A769,'Input - Config'!$A$3:$D$1006,4,0)="Yes","Subsea",if(D769&gt;'Input - Config'!$H$10,"HVDC","HVAC")))</f>
        <v>HVDC</v>
      </c>
      <c r="F769" s="19">
        <f>iferror((hlookup(E769,'Input - Config'!$H$2:$J$7,2,0)*D769)+(hlookup(E769,'Input - Config'!$H$2:$J$7,3,0)*2),"")</f>
        <v>1105791.2</v>
      </c>
      <c r="G769" s="19">
        <f>if(isna(hlookup(E769,'Input - Config'!$H$2:$J$7,6,0)*'Input - Config'!$H$9%*F769+F769),"",hlookup(E769,'Input - Config'!$H$2:$J$7,6,0)*'Input - Config'!$H$9%*F769+F769)</f>
        <v>2653898.88</v>
      </c>
      <c r="H769" s="19">
        <f>if(isna(ROUND((hlookup(E769,'Input - Config'!$H$2:$J$7,4,0)/10000*D769)+(hlookup(E769,'Input - Config'!$H$2:$J$7,5,0)/100),3)),"",ROUND((hlookup(E769,'Input - Config'!$H$2:$J$7,4,0)/10000*D769)+(hlookup(E769,'Input - Config'!$H$2:$J$7,5,0)/100),3))</f>
        <v>0.132</v>
      </c>
    </row>
    <row r="770">
      <c r="A770" s="53" t="str">
        <f>'Input - Config'!A771</f>
        <v>TRNBRAXXURYXX</v>
      </c>
      <c r="B770" s="19" t="str">
        <f>if(isna(vlookup(A770,'Input - Config'!$A$3:$C$1006,2,0)),"",vlookup(A770,'Input - Config'!$A$3:$C$1006,2,0))</f>
        <v>BRA</v>
      </c>
      <c r="C770" s="19" t="str">
        <f>if(isna(vlookup(A770,'Input - Config'!$A$3:$C$1006,3,0)),"",vlookup(A770,'Input - Config'!$A$3:$C$1006,3,0))</f>
        <v>URY</v>
      </c>
      <c r="D770" s="42">
        <f>if(isna(ROUND(ACOS(COS(RADIANS(90-VLOOKUP(B770,'Input - Center points'!$A$2:$F$996,5,0)))*COS(RADIANS(90-VLOOKUP(C770,'Input - Center points'!$A$2:$F$996,5,0)))+SIN(RADIANS(90-VLOOKUP(B770,'Input - Center points'!$A$2:$F$996,5,0)))*SIN(RADIANS(90-VLOOKUP(C770,'Input - Center points'!$A$2:$F$996,5,0)))*COS(RADIANS(VLOOKUP(B770,'Input - Center points'!$A$2:$F$996,6,0)-VLOOKUP(C770,'Input - Center points'!$A$2:$F$996,6,0))))*6371,0)),"",ROUND(ACOS(COS(RADIANS(90-VLOOKUP(B770,'Input - Center points'!$A$2:$F$996,5,0)))*COS(RADIANS(90-VLOOKUP(C770,'Input - Center points'!$A$2:$F$996,5,0)))+SIN(RADIANS(90-VLOOKUP(B770,'Input - Center points'!$A$2:$F$996,5,0)))*SIN(RADIANS(90-VLOOKUP(C770,'Input - Center points'!$A$2:$F$996,5,0)))*COS(RADIANS(VLOOKUP(B770,'Input - Center points'!$A$2:$F$996,6,0)-VLOOKUP(C770,'Input - Center points'!$A$2:$F$996,6,0))))*6371,0))</f>
        <v>1562</v>
      </c>
      <c r="E770" s="19" t="str">
        <f>if(isna(if(vlookup(A770,'Input - Config'!$A$3:$D$1006,4,0)="Yes","Subsea",if(D770&gt;'Input - Config'!$H$10,"HVDC","HVAC"))),"",if(vlookup(A770,'Input - Config'!$A$3:$D$1006,4,0)="Yes","Subsea",if(D770&gt;'Input - Config'!$H$10,"HVDC","HVAC")))</f>
        <v>HVDC</v>
      </c>
      <c r="F770" s="19">
        <f>iferror((hlookup(E770,'Input - Config'!$H$2:$J$7,2,0)*D770)+(hlookup(E770,'Input - Config'!$H$2:$J$7,3,0)*2),"")</f>
        <v>668952.6</v>
      </c>
      <c r="G770" s="19">
        <f>if(isna(hlookup(E770,'Input - Config'!$H$2:$J$7,6,0)*'Input - Config'!$H$9%*F770+F770),"",hlookup(E770,'Input - Config'!$H$2:$J$7,6,0)*'Input - Config'!$H$9%*F770+F770)</f>
        <v>1605486.24</v>
      </c>
      <c r="H770" s="19">
        <f>if(isna(ROUND((hlookup(E770,'Input - Config'!$H$2:$J$7,4,0)/10000*D770)+(hlookup(E770,'Input - Config'!$H$2:$J$7,5,0)/100),3)),"",ROUND((hlookup(E770,'Input - Config'!$H$2:$J$7,4,0)/10000*D770)+(hlookup(E770,'Input - Config'!$H$2:$J$7,5,0)/100),3))</f>
        <v>0.068</v>
      </c>
    </row>
    <row r="771">
      <c r="A771" s="53" t="str">
        <f>'Input - Config'!A772</f>
        <v>TRNBRAXXVENXX</v>
      </c>
      <c r="B771" s="19" t="str">
        <f>if(isna(vlookup(A771,'Input - Config'!$A$3:$C$1006,2,0)),"",vlookup(A771,'Input - Config'!$A$3:$C$1006,2,0))</f>
        <v>BRA</v>
      </c>
      <c r="C771" s="19" t="str">
        <f>if(isna(vlookup(A771,'Input - Config'!$A$3:$C$1006,3,0)),"",vlookup(A771,'Input - Config'!$A$3:$C$1006,3,0))</f>
        <v>VEN</v>
      </c>
      <c r="D771" s="42">
        <f>if(isna(ROUND(ACOS(COS(RADIANS(90-VLOOKUP(B771,'Input - Center points'!$A$2:$F$996,5,0)))*COS(RADIANS(90-VLOOKUP(C771,'Input - Center points'!$A$2:$F$996,5,0)))+SIN(RADIANS(90-VLOOKUP(B771,'Input - Center points'!$A$2:$F$996,5,0)))*SIN(RADIANS(90-VLOOKUP(C771,'Input - Center points'!$A$2:$F$996,5,0)))*COS(RADIANS(VLOOKUP(B771,'Input - Center points'!$A$2:$F$996,6,0)-VLOOKUP(C771,'Input - Center points'!$A$2:$F$996,6,0))))*6371,0)),"",ROUND(ACOS(COS(RADIANS(90-VLOOKUP(B771,'Input - Center points'!$A$2:$F$996,5,0)))*COS(RADIANS(90-VLOOKUP(C771,'Input - Center points'!$A$2:$F$996,5,0)))+SIN(RADIANS(90-VLOOKUP(B771,'Input - Center points'!$A$2:$F$996,5,0)))*SIN(RADIANS(90-VLOOKUP(C771,'Input - Center points'!$A$2:$F$996,5,0)))*COS(RADIANS(VLOOKUP(B771,'Input - Center points'!$A$2:$F$996,6,0)-VLOOKUP(C771,'Input - Center points'!$A$2:$F$996,6,0))))*6371,0))</f>
        <v>4379</v>
      </c>
      <c r="E771" s="19" t="str">
        <f>if(isna(if(vlookup(A771,'Input - Config'!$A$3:$D$1006,4,0)="Yes","Subsea",if(D771&gt;'Input - Config'!$H$10,"HVDC","HVAC"))),"",if(vlookup(A771,'Input - Config'!$A$3:$D$1006,4,0)="Yes","Subsea",if(D771&gt;'Input - Config'!$H$10,"HVDC","HVAC")))</f>
        <v>HVDC</v>
      </c>
      <c r="F771" s="19">
        <f>iferror((hlookup(E771,'Input - Config'!$H$2:$J$7,2,0)*D771)+(hlookup(E771,'Input - Config'!$H$2:$J$7,3,0)*2),"")</f>
        <v>1338835.2</v>
      </c>
      <c r="G771" s="19">
        <f>if(isna(hlookup(E771,'Input - Config'!$H$2:$J$7,6,0)*'Input - Config'!$H$9%*F771+F771),"",hlookup(E771,'Input - Config'!$H$2:$J$7,6,0)*'Input - Config'!$H$9%*F771+F771)</f>
        <v>3213204.48</v>
      </c>
      <c r="H771" s="19">
        <f>if(isna(ROUND((hlookup(E771,'Input - Config'!$H$2:$J$7,4,0)/10000*D771)+(hlookup(E771,'Input - Config'!$H$2:$J$7,5,0)/100),3)),"",ROUND((hlookup(E771,'Input - Config'!$H$2:$J$7,4,0)/10000*D771)+(hlookup(E771,'Input - Config'!$H$2:$J$7,5,0)/100),3))</f>
        <v>0.166</v>
      </c>
    </row>
    <row r="772">
      <c r="A772" s="53" t="str">
        <f>'Input - Config'!A773</f>
        <v>TRNBTNXXCHNSW</v>
      </c>
      <c r="B772" s="19" t="str">
        <f>if(isna(vlookup(A772,'Input - Config'!$A$3:$C$1006,2,0)),"",vlookup(A772,'Input - Config'!$A$3:$C$1006,2,0))</f>
        <v>BTN</v>
      </c>
      <c r="C772" s="19" t="str">
        <f>if(isna(vlookup(A772,'Input - Config'!$A$3:$C$1006,3,0)),"",vlookup(A772,'Input - Config'!$A$3:$C$1006,3,0))</f>
        <v>CHNSW</v>
      </c>
      <c r="D772" s="42">
        <f>if(isna(ROUND(ACOS(COS(RADIANS(90-VLOOKUP(B772,'Input - Center points'!$A$2:$F$996,5,0)))*COS(RADIANS(90-VLOOKUP(C772,'Input - Center points'!$A$2:$F$996,5,0)))+SIN(RADIANS(90-VLOOKUP(B772,'Input - Center points'!$A$2:$F$996,5,0)))*SIN(RADIANS(90-VLOOKUP(C772,'Input - Center points'!$A$2:$F$996,5,0)))*COS(RADIANS(VLOOKUP(B772,'Input - Center points'!$A$2:$F$996,6,0)-VLOOKUP(C772,'Input - Center points'!$A$2:$F$996,6,0))))*6371,0)),"",ROUND(ACOS(COS(RADIANS(90-VLOOKUP(B772,'Input - Center points'!$A$2:$F$996,5,0)))*COS(RADIANS(90-VLOOKUP(C772,'Input - Center points'!$A$2:$F$996,5,0)))+SIN(RADIANS(90-VLOOKUP(B772,'Input - Center points'!$A$2:$F$996,5,0)))*SIN(RADIANS(90-VLOOKUP(C772,'Input - Center points'!$A$2:$F$996,5,0)))*COS(RADIANS(VLOOKUP(B772,'Input - Center points'!$A$2:$F$996,6,0)-VLOOKUP(C772,'Input - Center points'!$A$2:$F$996,6,0))))*6371,0))</f>
        <v>1445</v>
      </c>
      <c r="E772" s="19" t="str">
        <f>if(isna(if(vlookup(A772,'Input - Config'!$A$3:$D$1006,4,0)="Yes","Subsea",if(D772&gt;'Input - Config'!$H$10,"HVDC","HVAC"))),"",if(vlookup(A772,'Input - Config'!$A$3:$D$1006,4,0)="Yes","Subsea",if(D772&gt;'Input - Config'!$H$10,"HVDC","HVAC")))</f>
        <v>HVDC</v>
      </c>
      <c r="F772" s="19">
        <f>iferror((hlookup(E772,'Input - Config'!$H$2:$J$7,2,0)*D772)+(hlookup(E772,'Input - Config'!$H$2:$J$7,3,0)*2),"")</f>
        <v>641130</v>
      </c>
      <c r="G772" s="19">
        <f>if(isna(hlookup(E772,'Input - Config'!$H$2:$J$7,6,0)*'Input - Config'!$H$9%*F772+F772),"",hlookup(E772,'Input - Config'!$H$2:$J$7,6,0)*'Input - Config'!$H$9%*F772+F772)</f>
        <v>1538712</v>
      </c>
      <c r="H772" s="19">
        <f>if(isna(ROUND((hlookup(E772,'Input - Config'!$H$2:$J$7,4,0)/10000*D772)+(hlookup(E772,'Input - Config'!$H$2:$J$7,5,0)/100),3)),"",ROUND((hlookup(E772,'Input - Config'!$H$2:$J$7,4,0)/10000*D772)+(hlookup(E772,'Input - Config'!$H$2:$J$7,5,0)/100),3))</f>
        <v>0.064</v>
      </c>
    </row>
    <row r="773">
      <c r="A773" s="53" t="str">
        <f>'Input - Config'!A774</f>
        <v>TRNCANCECANEA</v>
      </c>
      <c r="B773" s="19" t="str">
        <f>if(isna(vlookup(A773,'Input - Config'!$A$3:$C$1006,2,0)),"",vlookup(A773,'Input - Config'!$A$3:$C$1006,2,0))</f>
        <v>CANCE</v>
      </c>
      <c r="C773" s="19" t="str">
        <f>if(isna(vlookup(A773,'Input - Config'!$A$3:$C$1006,3,0)),"",vlookup(A773,'Input - Config'!$A$3:$C$1006,3,0))</f>
        <v>CANEA</v>
      </c>
      <c r="D773" s="42">
        <f>if(isna(ROUND(ACOS(COS(RADIANS(90-VLOOKUP(B773,'Input - Center points'!$A$2:$F$996,5,0)))*COS(RADIANS(90-VLOOKUP(C773,'Input - Center points'!$A$2:$F$996,5,0)))+SIN(RADIANS(90-VLOOKUP(B773,'Input - Center points'!$A$2:$F$996,5,0)))*SIN(RADIANS(90-VLOOKUP(C773,'Input - Center points'!$A$2:$F$996,5,0)))*COS(RADIANS(VLOOKUP(B773,'Input - Center points'!$A$2:$F$996,6,0)-VLOOKUP(C773,'Input - Center points'!$A$2:$F$996,6,0))))*6371,0)),"",ROUND(ACOS(COS(RADIANS(90-VLOOKUP(B773,'Input - Center points'!$A$2:$F$996,5,0)))*COS(RADIANS(90-VLOOKUP(C773,'Input - Center points'!$A$2:$F$996,5,0)))+SIN(RADIANS(90-VLOOKUP(B773,'Input - Center points'!$A$2:$F$996,5,0)))*SIN(RADIANS(90-VLOOKUP(C773,'Input - Center points'!$A$2:$F$996,5,0)))*COS(RADIANS(VLOOKUP(B773,'Input - Center points'!$A$2:$F$996,6,0)-VLOOKUP(C773,'Input - Center points'!$A$2:$F$996,6,0))))*6371,0))</f>
        <v>1510</v>
      </c>
      <c r="E773" s="19" t="str">
        <f>if(isna(if(vlookup(A773,'Input - Config'!$A$3:$D$1006,4,0)="Yes","Subsea",if(D773&gt;'Input - Config'!$H$10,"HVDC","HVAC"))),"",if(vlookup(A773,'Input - Config'!$A$3:$D$1006,4,0)="Yes","Subsea",if(D773&gt;'Input - Config'!$H$10,"HVDC","HVAC")))</f>
        <v>HVDC</v>
      </c>
      <c r="F773" s="19">
        <f>iferror((hlookup(E773,'Input - Config'!$H$2:$J$7,2,0)*D773)+(hlookup(E773,'Input - Config'!$H$2:$J$7,3,0)*2),"")</f>
        <v>656587</v>
      </c>
      <c r="G773" s="19">
        <f>if(isna(hlookup(E773,'Input - Config'!$H$2:$J$7,6,0)*'Input - Config'!$H$9%*F773+F773),"",hlookup(E773,'Input - Config'!$H$2:$J$7,6,0)*'Input - Config'!$H$9%*F773+F773)</f>
        <v>1575808.8</v>
      </c>
      <c r="H773" s="19">
        <f>if(isna(ROUND((hlookup(E773,'Input - Config'!$H$2:$J$7,4,0)/10000*D773)+(hlookup(E773,'Input - Config'!$H$2:$J$7,5,0)/100),3)),"",ROUND((hlookup(E773,'Input - Config'!$H$2:$J$7,4,0)/10000*D773)+(hlookup(E773,'Input - Config'!$H$2:$J$7,5,0)/100),3))</f>
        <v>0.066</v>
      </c>
    </row>
    <row r="774">
      <c r="A774" s="53" t="str">
        <f>'Input - Config'!A775</f>
        <v>TRNCANCECANNO</v>
      </c>
      <c r="B774" s="19" t="str">
        <f>if(isna(vlookup(A774,'Input - Config'!$A$3:$C$1006,2,0)),"",vlookup(A774,'Input - Config'!$A$3:$C$1006,2,0))</f>
        <v>CANCE</v>
      </c>
      <c r="C774" s="19" t="str">
        <f>if(isna(vlookup(A774,'Input - Config'!$A$3:$C$1006,3,0)),"",vlookup(A774,'Input - Config'!$A$3:$C$1006,3,0))</f>
        <v>CANNO</v>
      </c>
      <c r="D774" s="42">
        <f>if(isna(ROUND(ACOS(COS(RADIANS(90-VLOOKUP(B774,'Input - Center points'!$A$2:$F$996,5,0)))*COS(RADIANS(90-VLOOKUP(C774,'Input - Center points'!$A$2:$F$996,5,0)))+SIN(RADIANS(90-VLOOKUP(B774,'Input - Center points'!$A$2:$F$996,5,0)))*SIN(RADIANS(90-VLOOKUP(C774,'Input - Center points'!$A$2:$F$996,5,0)))*COS(RADIANS(VLOOKUP(B774,'Input - Center points'!$A$2:$F$996,6,0)-VLOOKUP(C774,'Input - Center points'!$A$2:$F$996,6,0))))*6371,0)),"",ROUND(ACOS(COS(RADIANS(90-VLOOKUP(B774,'Input - Center points'!$A$2:$F$996,5,0)))*COS(RADIANS(90-VLOOKUP(C774,'Input - Center points'!$A$2:$F$996,5,0)))+SIN(RADIANS(90-VLOOKUP(B774,'Input - Center points'!$A$2:$F$996,5,0)))*SIN(RADIANS(90-VLOOKUP(C774,'Input - Center points'!$A$2:$F$996,5,0)))*COS(RADIANS(VLOOKUP(B774,'Input - Center points'!$A$2:$F$996,6,0)-VLOOKUP(C774,'Input - Center points'!$A$2:$F$996,6,0))))*6371,0))</f>
        <v>1749</v>
      </c>
      <c r="E774" s="19" t="str">
        <f>if(isna(if(vlookup(A774,'Input - Config'!$A$3:$D$1006,4,0)="Yes","Subsea",if(D774&gt;'Input - Config'!$H$10,"HVDC","HVAC"))),"",if(vlookup(A774,'Input - Config'!$A$3:$D$1006,4,0)="Yes","Subsea",if(D774&gt;'Input - Config'!$H$10,"HVDC","HVAC")))</f>
        <v>HVDC</v>
      </c>
      <c r="F774" s="19">
        <f>iferror((hlookup(E774,'Input - Config'!$H$2:$J$7,2,0)*D774)+(hlookup(E774,'Input - Config'!$H$2:$J$7,3,0)*2),"")</f>
        <v>713421.2</v>
      </c>
      <c r="G774" s="19">
        <f>if(isna(hlookup(E774,'Input - Config'!$H$2:$J$7,6,0)*'Input - Config'!$H$9%*F774+F774),"",hlookup(E774,'Input - Config'!$H$2:$J$7,6,0)*'Input - Config'!$H$9%*F774+F774)</f>
        <v>1712210.88</v>
      </c>
      <c r="H774" s="19">
        <f>if(isna(ROUND((hlookup(E774,'Input - Config'!$H$2:$J$7,4,0)/10000*D774)+(hlookup(E774,'Input - Config'!$H$2:$J$7,5,0)/100),3)),"",ROUND((hlookup(E774,'Input - Config'!$H$2:$J$7,4,0)/10000*D774)+(hlookup(E774,'Input - Config'!$H$2:$J$7,5,0)/100),3))</f>
        <v>0.074</v>
      </c>
    </row>
    <row r="775">
      <c r="A775" s="53" t="str">
        <f>'Input - Config'!A776</f>
        <v>TRNCANCEUSAMR</v>
      </c>
      <c r="B775" s="19" t="str">
        <f>if(isna(vlookup(A775,'Input - Config'!$A$3:$C$1006,2,0)),"",vlookup(A775,'Input - Config'!$A$3:$C$1006,2,0))</f>
        <v>CANCE</v>
      </c>
      <c r="C775" s="19" t="str">
        <f>if(isna(vlookup(A775,'Input - Config'!$A$3:$C$1006,3,0)),"",vlookup(A775,'Input - Config'!$A$3:$C$1006,3,0))</f>
        <v>USAMR</v>
      </c>
      <c r="D775" s="42">
        <f>if(isna(ROUND(ACOS(COS(RADIANS(90-VLOOKUP(B775,'Input - Center points'!$A$2:$F$996,5,0)))*COS(RADIANS(90-VLOOKUP(C775,'Input - Center points'!$A$2:$F$996,5,0)))+SIN(RADIANS(90-VLOOKUP(B775,'Input - Center points'!$A$2:$F$996,5,0)))*SIN(RADIANS(90-VLOOKUP(C775,'Input - Center points'!$A$2:$F$996,5,0)))*COS(RADIANS(VLOOKUP(B775,'Input - Center points'!$A$2:$F$996,6,0)-VLOOKUP(C775,'Input - Center points'!$A$2:$F$996,6,0))))*6371,0)),"",ROUND(ACOS(COS(RADIANS(90-VLOOKUP(B775,'Input - Center points'!$A$2:$F$996,5,0)))*COS(RADIANS(90-VLOOKUP(C775,'Input - Center points'!$A$2:$F$996,5,0)))+SIN(RADIANS(90-VLOOKUP(B775,'Input - Center points'!$A$2:$F$996,5,0)))*SIN(RADIANS(90-VLOOKUP(C775,'Input - Center points'!$A$2:$F$996,5,0)))*COS(RADIANS(VLOOKUP(B775,'Input - Center points'!$A$2:$F$996,6,0)-VLOOKUP(C775,'Input - Center points'!$A$2:$F$996,6,0))))*6371,0))</f>
        <v>620</v>
      </c>
      <c r="E775" s="19" t="str">
        <f>if(isna(if(vlookup(A775,'Input - Config'!$A$3:$D$1006,4,0)="Yes","Subsea",if(D775&gt;'Input - Config'!$H$10,"HVDC","HVAC"))),"",if(vlookup(A775,'Input - Config'!$A$3:$D$1006,4,0)="Yes","Subsea",if(D775&gt;'Input - Config'!$H$10,"HVDC","HVAC")))</f>
        <v>HVDC</v>
      </c>
      <c r="F775" s="19">
        <f>iferror((hlookup(E775,'Input - Config'!$H$2:$J$7,2,0)*D775)+(hlookup(E775,'Input - Config'!$H$2:$J$7,3,0)*2),"")</f>
        <v>444945</v>
      </c>
      <c r="G775" s="19">
        <f>if(isna(hlookup(E775,'Input - Config'!$H$2:$J$7,6,0)*'Input - Config'!$H$9%*F775+F775),"",hlookup(E775,'Input - Config'!$H$2:$J$7,6,0)*'Input - Config'!$H$9%*F775+F775)</f>
        <v>1067868</v>
      </c>
      <c r="H775" s="19">
        <f>if(isna(ROUND((hlookup(E775,'Input - Config'!$H$2:$J$7,4,0)/10000*D775)+(hlookup(E775,'Input - Config'!$H$2:$J$7,5,0)/100),3)),"",ROUND((hlookup(E775,'Input - Config'!$H$2:$J$7,4,0)/10000*D775)+(hlookup(E775,'Input - Config'!$H$2:$J$7,5,0)/100),3))</f>
        <v>0.035</v>
      </c>
    </row>
    <row r="776">
      <c r="A776" s="53" t="str">
        <f>'Input - Config'!A777</f>
        <v>TRNCANCEUSAWE</v>
      </c>
      <c r="B776" s="19" t="str">
        <f>if(isna(vlookup(A776,'Input - Config'!$A$3:$C$1006,2,0)),"",vlookup(A776,'Input - Config'!$A$3:$C$1006,2,0))</f>
        <v>CANCE</v>
      </c>
      <c r="C776" s="19" t="str">
        <f>if(isna(vlookup(A776,'Input - Config'!$A$3:$C$1006,3,0)),"",vlookup(A776,'Input - Config'!$A$3:$C$1006,3,0))</f>
        <v>USAWE</v>
      </c>
      <c r="D776" s="42">
        <f>if(isna(ROUND(ACOS(COS(RADIANS(90-VLOOKUP(B776,'Input - Center points'!$A$2:$F$996,5,0)))*COS(RADIANS(90-VLOOKUP(C776,'Input - Center points'!$A$2:$F$996,5,0)))+SIN(RADIANS(90-VLOOKUP(B776,'Input - Center points'!$A$2:$F$996,5,0)))*SIN(RADIANS(90-VLOOKUP(C776,'Input - Center points'!$A$2:$F$996,5,0)))*COS(RADIANS(VLOOKUP(B776,'Input - Center points'!$A$2:$F$996,6,0)-VLOOKUP(C776,'Input - Center points'!$A$2:$F$996,6,0))))*6371,0)),"",ROUND(ACOS(COS(RADIANS(90-VLOOKUP(B776,'Input - Center points'!$A$2:$F$996,5,0)))*COS(RADIANS(90-VLOOKUP(C776,'Input - Center points'!$A$2:$F$996,5,0)))+SIN(RADIANS(90-VLOOKUP(B776,'Input - Center points'!$A$2:$F$996,5,0)))*SIN(RADIANS(90-VLOOKUP(C776,'Input - Center points'!$A$2:$F$996,5,0)))*COS(RADIANS(VLOOKUP(B776,'Input - Center points'!$A$2:$F$996,6,0)-VLOOKUP(C776,'Input - Center points'!$A$2:$F$996,6,0))))*6371,0))</f>
        <v>2465</v>
      </c>
      <c r="E776" s="19" t="str">
        <f>if(isna(if(vlookup(A776,'Input - Config'!$A$3:$D$1006,4,0)="Yes","Subsea",if(D776&gt;'Input - Config'!$H$10,"HVDC","HVAC"))),"",if(vlookup(A776,'Input - Config'!$A$3:$D$1006,4,0)="Yes","Subsea",if(D776&gt;'Input - Config'!$H$10,"HVDC","HVAC")))</f>
        <v>HVDC</v>
      </c>
      <c r="F776" s="19">
        <f>iferror((hlookup(E776,'Input - Config'!$H$2:$J$7,2,0)*D776)+(hlookup(E776,'Input - Config'!$H$2:$J$7,3,0)*2),"")</f>
        <v>883686</v>
      </c>
      <c r="G776" s="19">
        <f>if(isna(hlookup(E776,'Input - Config'!$H$2:$J$7,6,0)*'Input - Config'!$H$9%*F776+F776),"",hlookup(E776,'Input - Config'!$H$2:$J$7,6,0)*'Input - Config'!$H$9%*F776+F776)</f>
        <v>2120846.4</v>
      </c>
      <c r="H776" s="19">
        <f>if(isna(ROUND((hlookup(E776,'Input - Config'!$H$2:$J$7,4,0)/10000*D776)+(hlookup(E776,'Input - Config'!$H$2:$J$7,5,0)/100),3)),"",ROUND((hlookup(E776,'Input - Config'!$H$2:$J$7,4,0)/10000*D776)+(hlookup(E776,'Input - Config'!$H$2:$J$7,5,0)/100),3))</f>
        <v>0.099</v>
      </c>
    </row>
    <row r="777">
      <c r="A777" s="53" t="str">
        <f>'Input - Config'!A778</f>
        <v>TRNCANEACANNO</v>
      </c>
      <c r="B777" s="19" t="str">
        <f>if(isna(vlookup(A777,'Input - Config'!$A$3:$C$1006,2,0)),"",vlookup(A777,'Input - Config'!$A$3:$C$1006,2,0))</f>
        <v>CANEA</v>
      </c>
      <c r="C777" s="19" t="str">
        <f>if(isna(vlookup(A777,'Input - Config'!$A$3:$C$1006,3,0)),"",vlookup(A777,'Input - Config'!$A$3:$C$1006,3,0))</f>
        <v>CANNO</v>
      </c>
      <c r="D777" s="42">
        <f>if(isna(ROUND(ACOS(COS(RADIANS(90-VLOOKUP(B777,'Input - Center points'!$A$2:$F$996,5,0)))*COS(RADIANS(90-VLOOKUP(C777,'Input - Center points'!$A$2:$F$996,5,0)))+SIN(RADIANS(90-VLOOKUP(B777,'Input - Center points'!$A$2:$F$996,5,0)))*SIN(RADIANS(90-VLOOKUP(C777,'Input - Center points'!$A$2:$F$996,5,0)))*COS(RADIANS(VLOOKUP(B777,'Input - Center points'!$A$2:$F$996,6,0)-VLOOKUP(C777,'Input - Center points'!$A$2:$F$996,6,0))))*6371,0)),"",ROUND(ACOS(COS(RADIANS(90-VLOOKUP(B777,'Input - Center points'!$A$2:$F$996,5,0)))*COS(RADIANS(90-VLOOKUP(C777,'Input - Center points'!$A$2:$F$996,5,0)))+SIN(RADIANS(90-VLOOKUP(B777,'Input - Center points'!$A$2:$F$996,5,0)))*SIN(RADIANS(90-VLOOKUP(C777,'Input - Center points'!$A$2:$F$996,5,0)))*COS(RADIANS(VLOOKUP(B777,'Input - Center points'!$A$2:$F$996,6,0)-VLOOKUP(C777,'Input - Center points'!$A$2:$F$996,6,0))))*6371,0))</f>
        <v>3064</v>
      </c>
      <c r="E777" s="19" t="str">
        <f>if(isna(if(vlookup(A777,'Input - Config'!$A$3:$D$1006,4,0)="Yes","Subsea",if(D777&gt;'Input - Config'!$H$10,"HVDC","HVAC"))),"",if(vlookup(A777,'Input - Config'!$A$3:$D$1006,4,0)="Yes","Subsea",if(D777&gt;'Input - Config'!$H$10,"HVDC","HVAC")))</f>
        <v>HVDC</v>
      </c>
      <c r="F777" s="19">
        <f>iferror((hlookup(E777,'Input - Config'!$H$2:$J$7,2,0)*D777)+(hlookup(E777,'Input - Config'!$H$2:$J$7,3,0)*2),"")</f>
        <v>1026128.2</v>
      </c>
      <c r="G777" s="19">
        <f>if(isna(hlookup(E777,'Input - Config'!$H$2:$J$7,6,0)*'Input - Config'!$H$9%*F777+F777),"",hlookup(E777,'Input - Config'!$H$2:$J$7,6,0)*'Input - Config'!$H$9%*F777+F777)</f>
        <v>2462707.68</v>
      </c>
      <c r="H777" s="19">
        <f>if(isna(ROUND((hlookup(E777,'Input - Config'!$H$2:$J$7,4,0)/10000*D777)+(hlookup(E777,'Input - Config'!$H$2:$J$7,5,0)/100),3)),"",ROUND((hlookup(E777,'Input - Config'!$H$2:$J$7,4,0)/10000*D777)+(hlookup(E777,'Input - Config'!$H$2:$J$7,5,0)/100),3))</f>
        <v>0.12</v>
      </c>
    </row>
    <row r="778">
      <c r="A778" s="53" t="str">
        <f>'Input - Config'!A779</f>
        <v>TRNCANEAUSAMR</v>
      </c>
      <c r="B778" s="19" t="str">
        <f>if(isna(vlookup(A778,'Input - Config'!$A$3:$C$1006,2,0)),"",vlookup(A778,'Input - Config'!$A$3:$C$1006,2,0))</f>
        <v>CANEA</v>
      </c>
      <c r="C778" s="19" t="str">
        <f>if(isna(vlookup(A778,'Input - Config'!$A$3:$C$1006,3,0)),"",vlookup(A778,'Input - Config'!$A$3:$C$1006,3,0))</f>
        <v>USAMR</v>
      </c>
      <c r="D778" s="42">
        <f>if(isna(ROUND(ACOS(COS(RADIANS(90-VLOOKUP(B778,'Input - Center points'!$A$2:$F$996,5,0)))*COS(RADIANS(90-VLOOKUP(C778,'Input - Center points'!$A$2:$F$996,5,0)))+SIN(RADIANS(90-VLOOKUP(B778,'Input - Center points'!$A$2:$F$996,5,0)))*SIN(RADIANS(90-VLOOKUP(C778,'Input - Center points'!$A$2:$F$996,5,0)))*COS(RADIANS(VLOOKUP(B778,'Input - Center points'!$A$2:$F$996,6,0)-VLOOKUP(C778,'Input - Center points'!$A$2:$F$996,6,0))))*6371,0)),"",ROUND(ACOS(COS(RADIANS(90-VLOOKUP(B778,'Input - Center points'!$A$2:$F$996,5,0)))*COS(RADIANS(90-VLOOKUP(C778,'Input - Center points'!$A$2:$F$996,5,0)))+SIN(RADIANS(90-VLOOKUP(B778,'Input - Center points'!$A$2:$F$996,5,0)))*SIN(RADIANS(90-VLOOKUP(C778,'Input - Center points'!$A$2:$F$996,5,0)))*COS(RADIANS(VLOOKUP(B778,'Input - Center points'!$A$2:$F$996,6,0)-VLOOKUP(C778,'Input - Center points'!$A$2:$F$996,6,0))))*6371,0))</f>
        <v>1112</v>
      </c>
      <c r="E778" s="19" t="str">
        <f>if(isna(if(vlookup(A778,'Input - Config'!$A$3:$D$1006,4,0)="Yes","Subsea",if(D778&gt;'Input - Config'!$H$10,"HVDC","HVAC"))),"",if(vlookup(A778,'Input - Config'!$A$3:$D$1006,4,0)="Yes","Subsea",if(D778&gt;'Input - Config'!$H$10,"HVDC","HVAC")))</f>
        <v>HVDC</v>
      </c>
      <c r="F778" s="19">
        <f>iferror((hlookup(E778,'Input - Config'!$H$2:$J$7,2,0)*D778)+(hlookup(E778,'Input - Config'!$H$2:$J$7,3,0)*2),"")</f>
        <v>561942.6</v>
      </c>
      <c r="G778" s="19">
        <f>if(isna(hlookup(E778,'Input - Config'!$H$2:$J$7,6,0)*'Input - Config'!$H$9%*F778+F778),"",hlookup(E778,'Input - Config'!$H$2:$J$7,6,0)*'Input - Config'!$H$9%*F778+F778)</f>
        <v>1348662.24</v>
      </c>
      <c r="H778" s="19">
        <f>if(isna(ROUND((hlookup(E778,'Input - Config'!$H$2:$J$7,4,0)/10000*D778)+(hlookup(E778,'Input - Config'!$H$2:$J$7,5,0)/100),3)),"",ROUND((hlookup(E778,'Input - Config'!$H$2:$J$7,4,0)/10000*D778)+(hlookup(E778,'Input - Config'!$H$2:$J$7,5,0)/100),3))</f>
        <v>0.052</v>
      </c>
    </row>
    <row r="779">
      <c r="A779" s="53" t="str">
        <f>'Input - Config'!A780</f>
        <v>TRNCANEAUSANP</v>
      </c>
      <c r="B779" s="19" t="str">
        <f>if(isna(vlookup(A779,'Input - Config'!$A$3:$C$1006,2,0)),"",vlookup(A779,'Input - Config'!$A$3:$C$1006,2,0))</f>
        <v>CANEA</v>
      </c>
      <c r="C779" s="19" t="str">
        <f>if(isna(vlookup(A779,'Input - Config'!$A$3:$C$1006,3,0)),"",vlookup(A779,'Input - Config'!$A$3:$C$1006,3,0))</f>
        <v>USANP</v>
      </c>
      <c r="D779" s="42">
        <f>if(isna(ROUND(ACOS(COS(RADIANS(90-VLOOKUP(B779,'Input - Center points'!$A$2:$F$996,5,0)))*COS(RADIANS(90-VLOOKUP(C779,'Input - Center points'!$A$2:$F$996,5,0)))+SIN(RADIANS(90-VLOOKUP(B779,'Input - Center points'!$A$2:$F$996,5,0)))*SIN(RADIANS(90-VLOOKUP(C779,'Input - Center points'!$A$2:$F$996,5,0)))*COS(RADIANS(VLOOKUP(B779,'Input - Center points'!$A$2:$F$996,6,0)-VLOOKUP(C779,'Input - Center points'!$A$2:$F$996,6,0))))*6371,0)),"",ROUND(ACOS(COS(RADIANS(90-VLOOKUP(B779,'Input - Center points'!$A$2:$F$996,5,0)))*COS(RADIANS(90-VLOOKUP(C779,'Input - Center points'!$A$2:$F$996,5,0)))+SIN(RADIANS(90-VLOOKUP(B779,'Input - Center points'!$A$2:$F$996,5,0)))*SIN(RADIANS(90-VLOOKUP(C779,'Input - Center points'!$A$2:$F$996,5,0)))*COS(RADIANS(VLOOKUP(B779,'Input - Center points'!$A$2:$F$996,6,0)-VLOOKUP(C779,'Input - Center points'!$A$2:$F$996,6,0))))*6371,0))</f>
        <v>562</v>
      </c>
      <c r="E779" s="19" t="str">
        <f>if(isna(if(vlookup(A779,'Input - Config'!$A$3:$D$1006,4,0)="Yes","Subsea",if(D779&gt;'Input - Config'!$H$10,"HVDC","HVAC"))),"",if(vlookup(A779,'Input - Config'!$A$3:$D$1006,4,0)="Yes","Subsea",if(D779&gt;'Input - Config'!$H$10,"HVDC","HVAC")))</f>
        <v>HVDC</v>
      </c>
      <c r="F779" s="19">
        <f>iferror((hlookup(E779,'Input - Config'!$H$2:$J$7,2,0)*D779)+(hlookup(E779,'Input - Config'!$H$2:$J$7,3,0)*2),"")</f>
        <v>431152.6</v>
      </c>
      <c r="G779" s="19">
        <f>if(isna(hlookup(E779,'Input - Config'!$H$2:$J$7,6,0)*'Input - Config'!$H$9%*F779+F779),"",hlookup(E779,'Input - Config'!$H$2:$J$7,6,0)*'Input - Config'!$H$9%*F779+F779)</f>
        <v>1034766.24</v>
      </c>
      <c r="H779" s="19">
        <f>if(isna(ROUND((hlookup(E779,'Input - Config'!$H$2:$J$7,4,0)/10000*D779)+(hlookup(E779,'Input - Config'!$H$2:$J$7,5,0)/100),3)),"",ROUND((hlookup(E779,'Input - Config'!$H$2:$J$7,4,0)/10000*D779)+(hlookup(E779,'Input - Config'!$H$2:$J$7,5,0)/100),3))</f>
        <v>0.033</v>
      </c>
    </row>
    <row r="780">
      <c r="A780" s="53" t="str">
        <f>'Input - Config'!A781</f>
        <v>TRNCANEAUSARF</v>
      </c>
      <c r="B780" s="19" t="str">
        <f>if(isna(vlookup(A780,'Input - Config'!$A$3:$C$1006,2,0)),"",vlookup(A780,'Input - Config'!$A$3:$C$1006,2,0))</f>
        <v>CANEA</v>
      </c>
      <c r="C780" s="19" t="str">
        <f>if(isna(vlookup(A780,'Input - Config'!$A$3:$C$1006,3,0)),"",vlookup(A780,'Input - Config'!$A$3:$C$1006,3,0))</f>
        <v>USARF</v>
      </c>
      <c r="D780" s="42">
        <f>if(isna(ROUND(ACOS(COS(RADIANS(90-VLOOKUP(B780,'Input - Center points'!$A$2:$F$996,5,0)))*COS(RADIANS(90-VLOOKUP(C780,'Input - Center points'!$A$2:$F$996,5,0)))+SIN(RADIANS(90-VLOOKUP(B780,'Input - Center points'!$A$2:$F$996,5,0)))*SIN(RADIANS(90-VLOOKUP(C780,'Input - Center points'!$A$2:$F$996,5,0)))*COS(RADIANS(VLOOKUP(B780,'Input - Center points'!$A$2:$F$996,6,0)-VLOOKUP(C780,'Input - Center points'!$A$2:$F$996,6,0))))*6371,0)),"",ROUND(ACOS(COS(RADIANS(90-VLOOKUP(B780,'Input - Center points'!$A$2:$F$996,5,0)))*COS(RADIANS(90-VLOOKUP(C780,'Input - Center points'!$A$2:$F$996,5,0)))+SIN(RADIANS(90-VLOOKUP(B780,'Input - Center points'!$A$2:$F$996,5,0)))*SIN(RADIANS(90-VLOOKUP(C780,'Input - Center points'!$A$2:$F$996,5,0)))*COS(RADIANS(VLOOKUP(B780,'Input - Center points'!$A$2:$F$996,6,0)-VLOOKUP(C780,'Input - Center points'!$A$2:$F$996,6,0))))*6371,0))</f>
        <v>710</v>
      </c>
      <c r="E780" s="19" t="str">
        <f>if(isna(if(vlookup(A780,'Input - Config'!$A$3:$D$1006,4,0)="Yes","Subsea",if(D780&gt;'Input - Config'!$H$10,"HVDC","HVAC"))),"",if(vlookup(A780,'Input - Config'!$A$3:$D$1006,4,0)="Yes","Subsea",if(D780&gt;'Input - Config'!$H$10,"HVDC","HVAC")))</f>
        <v>HVDC</v>
      </c>
      <c r="F780" s="19">
        <f>iferror((hlookup(E780,'Input - Config'!$H$2:$J$7,2,0)*D780)+(hlookup(E780,'Input - Config'!$H$2:$J$7,3,0)*2),"")</f>
        <v>466347</v>
      </c>
      <c r="G780" s="19">
        <f>if(isna(hlookup(E780,'Input - Config'!$H$2:$J$7,6,0)*'Input - Config'!$H$9%*F780+F780),"",hlookup(E780,'Input - Config'!$H$2:$J$7,6,0)*'Input - Config'!$H$9%*F780+F780)</f>
        <v>1119232.8</v>
      </c>
      <c r="H780" s="19">
        <f>if(isna(ROUND((hlookup(E780,'Input - Config'!$H$2:$J$7,4,0)/10000*D780)+(hlookup(E780,'Input - Config'!$H$2:$J$7,5,0)/100),3)),"",ROUND((hlookup(E780,'Input - Config'!$H$2:$J$7,4,0)/10000*D780)+(hlookup(E780,'Input - Config'!$H$2:$J$7,5,0)/100),3))</f>
        <v>0.038</v>
      </c>
    </row>
    <row r="781">
      <c r="A781" s="53" t="str">
        <f>'Input - Config'!A782</f>
        <v>TRNCANNOCANWE</v>
      </c>
      <c r="B781" s="19" t="str">
        <f>if(isna(vlookup(A781,'Input - Config'!$A$3:$C$1006,2,0)),"",vlookup(A781,'Input - Config'!$A$3:$C$1006,2,0))</f>
        <v>CANNO</v>
      </c>
      <c r="C781" s="19" t="str">
        <f>if(isna(vlookup(A781,'Input - Config'!$A$3:$C$1006,3,0)),"",vlookup(A781,'Input - Config'!$A$3:$C$1006,3,0))</f>
        <v>CANWE</v>
      </c>
      <c r="D781" s="42">
        <f>if(isna(ROUND(ACOS(COS(RADIANS(90-VLOOKUP(B781,'Input - Center points'!$A$2:$F$996,5,0)))*COS(RADIANS(90-VLOOKUP(C781,'Input - Center points'!$A$2:$F$996,5,0)))+SIN(RADIANS(90-VLOOKUP(B781,'Input - Center points'!$A$2:$F$996,5,0)))*SIN(RADIANS(90-VLOOKUP(C781,'Input - Center points'!$A$2:$F$996,5,0)))*COS(RADIANS(VLOOKUP(B781,'Input - Center points'!$A$2:$F$996,6,0)-VLOOKUP(C781,'Input - Center points'!$A$2:$F$996,6,0))))*6371,0)),"",ROUND(ACOS(COS(RADIANS(90-VLOOKUP(B781,'Input - Center points'!$A$2:$F$996,5,0)))*COS(RADIANS(90-VLOOKUP(C781,'Input - Center points'!$A$2:$F$996,5,0)))+SIN(RADIANS(90-VLOOKUP(B781,'Input - Center points'!$A$2:$F$996,5,0)))*SIN(RADIANS(90-VLOOKUP(C781,'Input - Center points'!$A$2:$F$996,5,0)))*COS(RADIANS(VLOOKUP(B781,'Input - Center points'!$A$2:$F$996,6,0)-VLOOKUP(C781,'Input - Center points'!$A$2:$F$996,6,0))))*6371,0))</f>
        <v>1564</v>
      </c>
      <c r="E781" s="19" t="str">
        <f>if(isna(if(vlookup(A781,'Input - Config'!$A$3:$D$1006,4,0)="Yes","Subsea",if(D781&gt;'Input - Config'!$H$10,"HVDC","HVAC"))),"",if(vlookup(A781,'Input - Config'!$A$3:$D$1006,4,0)="Yes","Subsea",if(D781&gt;'Input - Config'!$H$10,"HVDC","HVAC")))</f>
        <v>HVDC</v>
      </c>
      <c r="F781" s="19">
        <f>iferror((hlookup(E781,'Input - Config'!$H$2:$J$7,2,0)*D781)+(hlookup(E781,'Input - Config'!$H$2:$J$7,3,0)*2),"")</f>
        <v>669428.2</v>
      </c>
      <c r="G781" s="19">
        <f>if(isna(hlookup(E781,'Input - Config'!$H$2:$J$7,6,0)*'Input - Config'!$H$9%*F781+F781),"",hlookup(E781,'Input - Config'!$H$2:$J$7,6,0)*'Input - Config'!$H$9%*F781+F781)</f>
        <v>1606627.68</v>
      </c>
      <c r="H781" s="19">
        <f>if(isna(ROUND((hlookup(E781,'Input - Config'!$H$2:$J$7,4,0)/10000*D781)+(hlookup(E781,'Input - Config'!$H$2:$J$7,5,0)/100),3)),"",ROUND((hlookup(E781,'Input - Config'!$H$2:$J$7,4,0)/10000*D781)+(hlookup(E781,'Input - Config'!$H$2:$J$7,5,0)/100),3))</f>
        <v>0.068</v>
      </c>
    </row>
    <row r="782">
      <c r="A782" s="53" t="str">
        <f>'Input - Config'!A783</f>
        <v>TRNCANWEUSAWE</v>
      </c>
      <c r="B782" s="19" t="str">
        <f>if(isna(vlookup(A782,'Input - Config'!$A$3:$C$1006,2,0)),"",vlookup(A782,'Input - Config'!$A$3:$C$1006,2,0))</f>
        <v>CANWE</v>
      </c>
      <c r="C782" s="19" t="str">
        <f>if(isna(vlookup(A782,'Input - Config'!$A$3:$C$1006,3,0)),"",vlookup(A782,'Input - Config'!$A$3:$C$1006,3,0))</f>
        <v>USAWE</v>
      </c>
      <c r="D782" s="42">
        <f>if(isna(ROUND(ACOS(COS(RADIANS(90-VLOOKUP(B782,'Input - Center points'!$A$2:$F$996,5,0)))*COS(RADIANS(90-VLOOKUP(C782,'Input - Center points'!$A$2:$F$996,5,0)))+SIN(RADIANS(90-VLOOKUP(B782,'Input - Center points'!$A$2:$F$996,5,0)))*SIN(RADIANS(90-VLOOKUP(C782,'Input - Center points'!$A$2:$F$996,5,0)))*COS(RADIANS(VLOOKUP(B782,'Input - Center points'!$A$2:$F$996,6,0)-VLOOKUP(C782,'Input - Center points'!$A$2:$F$996,6,0))))*6371,0)),"",ROUND(ACOS(COS(RADIANS(90-VLOOKUP(B782,'Input - Center points'!$A$2:$F$996,5,0)))*COS(RADIANS(90-VLOOKUP(C782,'Input - Center points'!$A$2:$F$996,5,0)))+SIN(RADIANS(90-VLOOKUP(B782,'Input - Center points'!$A$2:$F$996,5,0)))*SIN(RADIANS(90-VLOOKUP(C782,'Input - Center points'!$A$2:$F$996,5,0)))*COS(RADIANS(VLOOKUP(B782,'Input - Center points'!$A$2:$F$996,6,0)-VLOOKUP(C782,'Input - Center points'!$A$2:$F$996,6,0))))*6371,0))</f>
        <v>1727</v>
      </c>
      <c r="E782" s="19" t="str">
        <f>if(isna(if(vlookup(A782,'Input - Config'!$A$3:$D$1006,4,0)="Yes","Subsea",if(D782&gt;'Input - Config'!$H$10,"HVDC","HVAC"))),"",if(vlookup(A782,'Input - Config'!$A$3:$D$1006,4,0)="Yes","Subsea",if(D782&gt;'Input - Config'!$H$10,"HVDC","HVAC")))</f>
        <v>HVDC</v>
      </c>
      <c r="F782" s="19">
        <f>iferror((hlookup(E782,'Input - Config'!$H$2:$J$7,2,0)*D782)+(hlookup(E782,'Input - Config'!$H$2:$J$7,3,0)*2),"")</f>
        <v>708189.6</v>
      </c>
      <c r="G782" s="19">
        <f>if(isna(hlookup(E782,'Input - Config'!$H$2:$J$7,6,0)*'Input - Config'!$H$9%*F782+F782),"",hlookup(E782,'Input - Config'!$H$2:$J$7,6,0)*'Input - Config'!$H$9%*F782+F782)</f>
        <v>1699655.04</v>
      </c>
      <c r="H782" s="19">
        <f>if(isna(ROUND((hlookup(E782,'Input - Config'!$H$2:$J$7,4,0)/10000*D782)+(hlookup(E782,'Input - Config'!$H$2:$J$7,5,0)/100),3)),"",ROUND((hlookup(E782,'Input - Config'!$H$2:$J$7,4,0)/10000*D782)+(hlookup(E782,'Input - Config'!$H$2:$J$7,5,0)/100),3))</f>
        <v>0.073</v>
      </c>
    </row>
    <row r="783">
      <c r="A783" s="53" t="str">
        <f>'Input - Config'!A784</f>
        <v>TRNCHNCECHNEA</v>
      </c>
      <c r="B783" s="19" t="str">
        <f>if(isna(vlookup(A783,'Input - Config'!$A$3:$C$1006,2,0)),"",vlookup(A783,'Input - Config'!$A$3:$C$1006,2,0))</f>
        <v>CHNCE</v>
      </c>
      <c r="C783" s="19" t="str">
        <f>if(isna(vlookup(A783,'Input - Config'!$A$3:$C$1006,3,0)),"",vlookup(A783,'Input - Config'!$A$3:$C$1006,3,0))</f>
        <v>CHNEA</v>
      </c>
      <c r="D783" s="42">
        <f>if(isna(ROUND(ACOS(COS(RADIANS(90-VLOOKUP(B783,'Input - Center points'!$A$2:$F$996,5,0)))*COS(RADIANS(90-VLOOKUP(C783,'Input - Center points'!$A$2:$F$996,5,0)))+SIN(RADIANS(90-VLOOKUP(B783,'Input - Center points'!$A$2:$F$996,5,0)))*SIN(RADIANS(90-VLOOKUP(C783,'Input - Center points'!$A$2:$F$996,5,0)))*COS(RADIANS(VLOOKUP(B783,'Input - Center points'!$A$2:$F$996,6,0)-VLOOKUP(C783,'Input - Center points'!$A$2:$F$996,6,0))))*6371,0)),"",ROUND(ACOS(COS(RADIANS(90-VLOOKUP(B783,'Input - Center points'!$A$2:$F$996,5,0)))*COS(RADIANS(90-VLOOKUP(C783,'Input - Center points'!$A$2:$F$996,5,0)))+SIN(RADIANS(90-VLOOKUP(B783,'Input - Center points'!$A$2:$F$996,5,0)))*SIN(RADIANS(90-VLOOKUP(C783,'Input - Center points'!$A$2:$F$996,5,0)))*COS(RADIANS(VLOOKUP(B783,'Input - Center points'!$A$2:$F$996,6,0)-VLOOKUP(C783,'Input - Center points'!$A$2:$F$996,6,0))))*6371,0))</f>
        <v>688</v>
      </c>
      <c r="E783" s="19" t="str">
        <f>if(isna(if(vlookup(A783,'Input - Config'!$A$3:$D$1006,4,0)="Yes","Subsea",if(D783&gt;'Input - Config'!$H$10,"HVDC","HVAC"))),"",if(vlookup(A783,'Input - Config'!$A$3:$D$1006,4,0)="Yes","Subsea",if(D783&gt;'Input - Config'!$H$10,"HVDC","HVAC")))</f>
        <v>HVDC</v>
      </c>
      <c r="F783" s="19">
        <f>iferror((hlookup(E783,'Input - Config'!$H$2:$J$7,2,0)*D783)+(hlookup(E783,'Input - Config'!$H$2:$J$7,3,0)*2),"")</f>
        <v>461115.4</v>
      </c>
      <c r="G783" s="19">
        <f>if(isna(hlookup(E783,'Input - Config'!$H$2:$J$7,6,0)*'Input - Config'!$H$9%*F783+F783),"",hlookup(E783,'Input - Config'!$H$2:$J$7,6,0)*'Input - Config'!$H$9%*F783+F783)</f>
        <v>1106676.96</v>
      </c>
      <c r="H783" s="19">
        <f>if(isna(ROUND((hlookup(E783,'Input - Config'!$H$2:$J$7,4,0)/10000*D783)+(hlookup(E783,'Input - Config'!$H$2:$J$7,5,0)/100),3)),"",ROUND((hlookup(E783,'Input - Config'!$H$2:$J$7,4,0)/10000*D783)+(hlookup(E783,'Input - Config'!$H$2:$J$7,5,0)/100),3))</f>
        <v>0.037</v>
      </c>
    </row>
    <row r="784">
      <c r="A784" s="53" t="str">
        <f>'Input - Config'!A785</f>
        <v>TRNCHNCECHNNO</v>
      </c>
      <c r="B784" s="19" t="str">
        <f>if(isna(vlookup(A784,'Input - Config'!$A$3:$C$1006,2,0)),"",vlookup(A784,'Input - Config'!$A$3:$C$1006,2,0))</f>
        <v>CHNCE</v>
      </c>
      <c r="C784" s="19" t="str">
        <f>if(isna(vlookup(A784,'Input - Config'!$A$3:$C$1006,3,0)),"",vlookup(A784,'Input - Config'!$A$3:$C$1006,3,0))</f>
        <v>CHNNO</v>
      </c>
      <c r="D784" s="42">
        <f>if(isna(ROUND(ACOS(COS(RADIANS(90-VLOOKUP(B784,'Input - Center points'!$A$2:$F$996,5,0)))*COS(RADIANS(90-VLOOKUP(C784,'Input - Center points'!$A$2:$F$996,5,0)))+SIN(RADIANS(90-VLOOKUP(B784,'Input - Center points'!$A$2:$F$996,5,0)))*SIN(RADIANS(90-VLOOKUP(C784,'Input - Center points'!$A$2:$F$996,5,0)))*COS(RADIANS(VLOOKUP(B784,'Input - Center points'!$A$2:$F$996,6,0)-VLOOKUP(C784,'Input - Center points'!$A$2:$F$996,6,0))))*6371,0)),"",ROUND(ACOS(COS(RADIANS(90-VLOOKUP(B784,'Input - Center points'!$A$2:$F$996,5,0)))*COS(RADIANS(90-VLOOKUP(C784,'Input - Center points'!$A$2:$F$996,5,0)))+SIN(RADIANS(90-VLOOKUP(B784,'Input - Center points'!$A$2:$F$996,5,0)))*SIN(RADIANS(90-VLOOKUP(C784,'Input - Center points'!$A$2:$F$996,5,0)))*COS(RADIANS(VLOOKUP(B784,'Input - Center points'!$A$2:$F$996,6,0)-VLOOKUP(C784,'Input - Center points'!$A$2:$F$996,6,0))))*6371,0))</f>
        <v>1054</v>
      </c>
      <c r="E784" s="19" t="str">
        <f>if(isna(if(vlookup(A784,'Input - Config'!$A$3:$D$1006,4,0)="Yes","Subsea",if(D784&gt;'Input - Config'!$H$10,"HVDC","HVAC"))),"",if(vlookup(A784,'Input - Config'!$A$3:$D$1006,4,0)="Yes","Subsea",if(D784&gt;'Input - Config'!$H$10,"HVDC","HVAC")))</f>
        <v>HVDC</v>
      </c>
      <c r="F784" s="19">
        <f>iferror((hlookup(E784,'Input - Config'!$H$2:$J$7,2,0)*D784)+(hlookup(E784,'Input - Config'!$H$2:$J$7,3,0)*2),"")</f>
        <v>548150.2</v>
      </c>
      <c r="G784" s="19">
        <f>if(isna(hlookup(E784,'Input - Config'!$H$2:$J$7,6,0)*'Input - Config'!$H$9%*F784+F784),"",hlookup(E784,'Input - Config'!$H$2:$J$7,6,0)*'Input - Config'!$H$9%*F784+F784)</f>
        <v>1315560.48</v>
      </c>
      <c r="H784" s="19">
        <f>if(isna(ROUND((hlookup(E784,'Input - Config'!$H$2:$J$7,4,0)/10000*D784)+(hlookup(E784,'Input - Config'!$H$2:$J$7,5,0)/100),3)),"",ROUND((hlookup(E784,'Input - Config'!$H$2:$J$7,4,0)/10000*D784)+(hlookup(E784,'Input - Config'!$H$2:$J$7,5,0)/100),3))</f>
        <v>0.05</v>
      </c>
    </row>
    <row r="785">
      <c r="A785" s="53" t="str">
        <f>'Input - Config'!A786</f>
        <v>TRNCHNCECHNNW</v>
      </c>
      <c r="B785" s="19" t="str">
        <f>if(isna(vlookup(A785,'Input - Config'!$A$3:$C$1006,2,0)),"",vlookup(A785,'Input - Config'!$A$3:$C$1006,2,0))</f>
        <v>CHNCE</v>
      </c>
      <c r="C785" s="19" t="str">
        <f>if(isna(vlookup(A785,'Input - Config'!$A$3:$C$1006,3,0)),"",vlookup(A785,'Input - Config'!$A$3:$C$1006,3,0))</f>
        <v>CHNNW</v>
      </c>
      <c r="D785" s="42">
        <f>if(isna(ROUND(ACOS(COS(RADIANS(90-VLOOKUP(B785,'Input - Center points'!$A$2:$F$996,5,0)))*COS(RADIANS(90-VLOOKUP(C785,'Input - Center points'!$A$2:$F$996,5,0)))+SIN(RADIANS(90-VLOOKUP(B785,'Input - Center points'!$A$2:$F$996,5,0)))*SIN(RADIANS(90-VLOOKUP(C785,'Input - Center points'!$A$2:$F$996,5,0)))*COS(RADIANS(VLOOKUP(B785,'Input - Center points'!$A$2:$F$996,6,0)-VLOOKUP(C785,'Input - Center points'!$A$2:$F$996,6,0))))*6371,0)),"",ROUND(ACOS(COS(RADIANS(90-VLOOKUP(B785,'Input - Center points'!$A$2:$F$996,5,0)))*COS(RADIANS(90-VLOOKUP(C785,'Input - Center points'!$A$2:$F$996,5,0)))+SIN(RADIANS(90-VLOOKUP(B785,'Input - Center points'!$A$2:$F$996,5,0)))*SIN(RADIANS(90-VLOOKUP(C785,'Input - Center points'!$A$2:$F$996,5,0)))*COS(RADIANS(VLOOKUP(B785,'Input - Center points'!$A$2:$F$996,6,0)-VLOOKUP(C785,'Input - Center points'!$A$2:$F$996,6,0))))*6371,0))</f>
        <v>650</v>
      </c>
      <c r="E785" s="19" t="str">
        <f>if(isna(if(vlookup(A785,'Input - Config'!$A$3:$D$1006,4,0)="Yes","Subsea",if(D785&gt;'Input - Config'!$H$10,"HVDC","HVAC"))),"",if(vlookup(A785,'Input - Config'!$A$3:$D$1006,4,0)="Yes","Subsea",if(D785&gt;'Input - Config'!$H$10,"HVDC","HVAC")))</f>
        <v>HVDC</v>
      </c>
      <c r="F785" s="19">
        <f>iferror((hlookup(E785,'Input - Config'!$H$2:$J$7,2,0)*D785)+(hlookup(E785,'Input - Config'!$H$2:$J$7,3,0)*2),"")</f>
        <v>452079</v>
      </c>
      <c r="G785" s="19">
        <f>if(isna(hlookup(E785,'Input - Config'!$H$2:$J$7,6,0)*'Input - Config'!$H$9%*F785+F785),"",hlookup(E785,'Input - Config'!$H$2:$J$7,6,0)*'Input - Config'!$H$9%*F785+F785)</f>
        <v>1084989.6</v>
      </c>
      <c r="H785" s="19">
        <f>if(isna(ROUND((hlookup(E785,'Input - Config'!$H$2:$J$7,4,0)/10000*D785)+(hlookup(E785,'Input - Config'!$H$2:$J$7,5,0)/100),3)),"",ROUND((hlookup(E785,'Input - Config'!$H$2:$J$7,4,0)/10000*D785)+(hlookup(E785,'Input - Config'!$H$2:$J$7,5,0)/100),3))</f>
        <v>0.036</v>
      </c>
    </row>
    <row r="786">
      <c r="A786" s="53" t="str">
        <f>'Input - Config'!A787</f>
        <v>TRNCHNCECHNSO</v>
      </c>
      <c r="B786" s="19" t="str">
        <f>if(isna(vlookup(A786,'Input - Config'!$A$3:$C$1006,2,0)),"",vlookup(A786,'Input - Config'!$A$3:$C$1006,2,0))</f>
        <v>CHNCE</v>
      </c>
      <c r="C786" s="19" t="str">
        <f>if(isna(vlookup(A786,'Input - Config'!$A$3:$C$1006,3,0)),"",vlookup(A786,'Input - Config'!$A$3:$C$1006,3,0))</f>
        <v>CHNSO</v>
      </c>
      <c r="D786" s="42">
        <f>if(isna(ROUND(ACOS(COS(RADIANS(90-VLOOKUP(B786,'Input - Center points'!$A$2:$F$996,5,0)))*COS(RADIANS(90-VLOOKUP(C786,'Input - Center points'!$A$2:$F$996,5,0)))+SIN(RADIANS(90-VLOOKUP(B786,'Input - Center points'!$A$2:$F$996,5,0)))*SIN(RADIANS(90-VLOOKUP(C786,'Input - Center points'!$A$2:$F$996,5,0)))*COS(RADIANS(VLOOKUP(B786,'Input - Center points'!$A$2:$F$996,6,0)-VLOOKUP(C786,'Input - Center points'!$A$2:$F$996,6,0))))*6371,0)),"",ROUND(ACOS(COS(RADIANS(90-VLOOKUP(B786,'Input - Center points'!$A$2:$F$996,5,0)))*COS(RADIANS(90-VLOOKUP(C786,'Input - Center points'!$A$2:$F$996,5,0)))+SIN(RADIANS(90-VLOOKUP(B786,'Input - Center points'!$A$2:$F$996,5,0)))*SIN(RADIANS(90-VLOOKUP(C786,'Input - Center points'!$A$2:$F$996,5,0)))*COS(RADIANS(VLOOKUP(B786,'Input - Center points'!$A$2:$F$996,6,0)-VLOOKUP(C786,'Input - Center points'!$A$2:$F$996,6,0))))*6371,0))</f>
        <v>835</v>
      </c>
      <c r="E786" s="19" t="str">
        <f>if(isna(if(vlookup(A786,'Input - Config'!$A$3:$D$1006,4,0)="Yes","Subsea",if(D786&gt;'Input - Config'!$H$10,"HVDC","HVAC"))),"",if(vlookup(A786,'Input - Config'!$A$3:$D$1006,4,0)="Yes","Subsea",if(D786&gt;'Input - Config'!$H$10,"HVDC","HVAC")))</f>
        <v>HVDC</v>
      </c>
      <c r="F786" s="19">
        <f>iferror((hlookup(E786,'Input - Config'!$H$2:$J$7,2,0)*D786)+(hlookup(E786,'Input - Config'!$H$2:$J$7,3,0)*2),"")</f>
        <v>496072</v>
      </c>
      <c r="G786" s="19">
        <f>if(isna(hlookup(E786,'Input - Config'!$H$2:$J$7,6,0)*'Input - Config'!$H$9%*F786+F786),"",hlookup(E786,'Input - Config'!$H$2:$J$7,6,0)*'Input - Config'!$H$9%*F786+F786)</f>
        <v>1190572.8</v>
      </c>
      <c r="H786" s="19">
        <f>if(isna(ROUND((hlookup(E786,'Input - Config'!$H$2:$J$7,4,0)/10000*D786)+(hlookup(E786,'Input - Config'!$H$2:$J$7,5,0)/100),3)),"",ROUND((hlookup(E786,'Input - Config'!$H$2:$J$7,4,0)/10000*D786)+(hlookup(E786,'Input - Config'!$H$2:$J$7,5,0)/100),3))</f>
        <v>0.042</v>
      </c>
    </row>
    <row r="787">
      <c r="A787" s="53" t="str">
        <f>'Input - Config'!A788</f>
        <v>TRNCHNCECHNSW</v>
      </c>
      <c r="B787" s="19" t="str">
        <f>if(isna(vlookup(A787,'Input - Config'!$A$3:$C$1006,2,0)),"",vlookup(A787,'Input - Config'!$A$3:$C$1006,2,0))</f>
        <v>CHNCE</v>
      </c>
      <c r="C787" s="19" t="str">
        <f>if(isna(vlookup(A787,'Input - Config'!$A$3:$C$1006,3,0)),"",vlookup(A787,'Input - Config'!$A$3:$C$1006,3,0))</f>
        <v>CHNSW</v>
      </c>
      <c r="D787" s="42">
        <f>if(isna(ROUND(ACOS(COS(RADIANS(90-VLOOKUP(B787,'Input - Center points'!$A$2:$F$996,5,0)))*COS(RADIANS(90-VLOOKUP(C787,'Input - Center points'!$A$2:$F$996,5,0)))+SIN(RADIANS(90-VLOOKUP(B787,'Input - Center points'!$A$2:$F$996,5,0)))*SIN(RADIANS(90-VLOOKUP(C787,'Input - Center points'!$A$2:$F$996,5,0)))*COS(RADIANS(VLOOKUP(B787,'Input - Center points'!$A$2:$F$996,6,0)-VLOOKUP(C787,'Input - Center points'!$A$2:$F$996,6,0))))*6371,0)),"",ROUND(ACOS(COS(RADIANS(90-VLOOKUP(B787,'Input - Center points'!$A$2:$F$996,5,0)))*COS(RADIANS(90-VLOOKUP(C787,'Input - Center points'!$A$2:$F$996,5,0)))+SIN(RADIANS(90-VLOOKUP(B787,'Input - Center points'!$A$2:$F$996,5,0)))*SIN(RADIANS(90-VLOOKUP(C787,'Input - Center points'!$A$2:$F$996,5,0)))*COS(RADIANS(VLOOKUP(B787,'Input - Center points'!$A$2:$F$996,6,0)-VLOOKUP(C787,'Input - Center points'!$A$2:$F$996,6,0))))*6371,0))</f>
        <v>978</v>
      </c>
      <c r="E787" s="19" t="str">
        <f>if(isna(if(vlookup(A787,'Input - Config'!$A$3:$D$1006,4,0)="Yes","Subsea",if(D787&gt;'Input - Config'!$H$10,"HVDC","HVAC"))),"",if(vlookup(A787,'Input - Config'!$A$3:$D$1006,4,0)="Yes","Subsea",if(D787&gt;'Input - Config'!$H$10,"HVDC","HVAC")))</f>
        <v>HVDC</v>
      </c>
      <c r="F787" s="19">
        <f>iferror((hlookup(E787,'Input - Config'!$H$2:$J$7,2,0)*D787)+(hlookup(E787,'Input - Config'!$H$2:$J$7,3,0)*2),"")</f>
        <v>530077.4</v>
      </c>
      <c r="G787" s="19">
        <f>if(isna(hlookup(E787,'Input - Config'!$H$2:$J$7,6,0)*'Input - Config'!$H$9%*F787+F787),"",hlookup(E787,'Input - Config'!$H$2:$J$7,6,0)*'Input - Config'!$H$9%*F787+F787)</f>
        <v>1272185.76</v>
      </c>
      <c r="H787" s="19">
        <f>if(isna(ROUND((hlookup(E787,'Input - Config'!$H$2:$J$7,4,0)/10000*D787)+(hlookup(E787,'Input - Config'!$H$2:$J$7,5,0)/100),3)),"",ROUND((hlookup(E787,'Input - Config'!$H$2:$J$7,4,0)/10000*D787)+(hlookup(E787,'Input - Config'!$H$2:$J$7,5,0)/100),3))</f>
        <v>0.047</v>
      </c>
    </row>
    <row r="788">
      <c r="A788" s="53" t="str">
        <f>'Input - Config'!A789</f>
        <v>TRNCHNEACHNNO</v>
      </c>
      <c r="B788" s="19" t="str">
        <f>if(isna(vlookup(A788,'Input - Config'!$A$3:$C$1006,2,0)),"",vlookup(A788,'Input - Config'!$A$3:$C$1006,2,0))</f>
        <v>CHNEA</v>
      </c>
      <c r="C788" s="19" t="str">
        <f>if(isna(vlookup(A788,'Input - Config'!$A$3:$C$1006,3,0)),"",vlookup(A788,'Input - Config'!$A$3:$C$1006,3,0))</f>
        <v>CHNNO</v>
      </c>
      <c r="D788" s="42">
        <f>if(isna(ROUND(ACOS(COS(RADIANS(90-VLOOKUP(B788,'Input - Center points'!$A$2:$F$996,5,0)))*COS(RADIANS(90-VLOOKUP(C788,'Input - Center points'!$A$2:$F$996,5,0)))+SIN(RADIANS(90-VLOOKUP(B788,'Input - Center points'!$A$2:$F$996,5,0)))*SIN(RADIANS(90-VLOOKUP(C788,'Input - Center points'!$A$2:$F$996,5,0)))*COS(RADIANS(VLOOKUP(B788,'Input - Center points'!$A$2:$F$996,6,0)-VLOOKUP(C788,'Input - Center points'!$A$2:$F$996,6,0))))*6371,0)),"",ROUND(ACOS(COS(RADIANS(90-VLOOKUP(B788,'Input - Center points'!$A$2:$F$996,5,0)))*COS(RADIANS(90-VLOOKUP(C788,'Input - Center points'!$A$2:$F$996,5,0)))+SIN(RADIANS(90-VLOOKUP(B788,'Input - Center points'!$A$2:$F$996,5,0)))*SIN(RADIANS(90-VLOOKUP(C788,'Input - Center points'!$A$2:$F$996,5,0)))*COS(RADIANS(VLOOKUP(B788,'Input - Center points'!$A$2:$F$996,6,0)-VLOOKUP(C788,'Input - Center points'!$A$2:$F$996,6,0))))*6371,0))</f>
        <v>1073</v>
      </c>
      <c r="E788" s="19" t="str">
        <f>if(isna(if(vlookup(A788,'Input - Config'!$A$3:$D$1006,4,0)="Yes","Subsea",if(D788&gt;'Input - Config'!$H$10,"HVDC","HVAC"))),"",if(vlookup(A788,'Input - Config'!$A$3:$D$1006,4,0)="Yes","Subsea",if(D788&gt;'Input - Config'!$H$10,"HVDC","HVAC")))</f>
        <v>HVDC</v>
      </c>
      <c r="F788" s="19">
        <f>iferror((hlookup(E788,'Input - Config'!$H$2:$J$7,2,0)*D788)+(hlookup(E788,'Input - Config'!$H$2:$J$7,3,0)*2),"")</f>
        <v>552668.4</v>
      </c>
      <c r="G788" s="19">
        <f>if(isna(hlookup(E788,'Input - Config'!$H$2:$J$7,6,0)*'Input - Config'!$H$9%*F788+F788),"",hlookup(E788,'Input - Config'!$H$2:$J$7,6,0)*'Input - Config'!$H$9%*F788+F788)</f>
        <v>1326404.16</v>
      </c>
      <c r="H788" s="19">
        <f>if(isna(ROUND((hlookup(E788,'Input - Config'!$H$2:$J$7,4,0)/10000*D788)+(hlookup(E788,'Input - Config'!$H$2:$J$7,5,0)/100),3)),"",ROUND((hlookup(E788,'Input - Config'!$H$2:$J$7,4,0)/10000*D788)+(hlookup(E788,'Input - Config'!$H$2:$J$7,5,0)/100),3))</f>
        <v>0.051</v>
      </c>
    </row>
    <row r="789">
      <c r="A789" s="53" t="str">
        <f>'Input - Config'!A790</f>
        <v>TRNCHNEACHNNW</v>
      </c>
      <c r="B789" s="19" t="str">
        <f>if(isna(vlookup(A789,'Input - Config'!$A$3:$C$1006,2,0)),"",vlookup(A789,'Input - Config'!$A$3:$C$1006,2,0))</f>
        <v>CHNEA</v>
      </c>
      <c r="C789" s="19" t="str">
        <f>if(isna(vlookup(A789,'Input - Config'!$A$3:$C$1006,3,0)),"",vlookup(A789,'Input - Config'!$A$3:$C$1006,3,0))</f>
        <v>CHNNW</v>
      </c>
      <c r="D789" s="42">
        <f>if(isna(ROUND(ACOS(COS(RADIANS(90-VLOOKUP(B789,'Input - Center points'!$A$2:$F$996,5,0)))*COS(RADIANS(90-VLOOKUP(C789,'Input - Center points'!$A$2:$F$996,5,0)))+SIN(RADIANS(90-VLOOKUP(B789,'Input - Center points'!$A$2:$F$996,5,0)))*SIN(RADIANS(90-VLOOKUP(C789,'Input - Center points'!$A$2:$F$996,5,0)))*COS(RADIANS(VLOOKUP(B789,'Input - Center points'!$A$2:$F$996,6,0)-VLOOKUP(C789,'Input - Center points'!$A$2:$F$996,6,0))))*6371,0)),"",ROUND(ACOS(COS(RADIANS(90-VLOOKUP(B789,'Input - Center points'!$A$2:$F$996,5,0)))*COS(RADIANS(90-VLOOKUP(C789,'Input - Center points'!$A$2:$F$996,5,0)))+SIN(RADIANS(90-VLOOKUP(B789,'Input - Center points'!$A$2:$F$996,5,0)))*SIN(RADIANS(90-VLOOKUP(C789,'Input - Center points'!$A$2:$F$996,5,0)))*COS(RADIANS(VLOOKUP(B789,'Input - Center points'!$A$2:$F$996,6,0)-VLOOKUP(C789,'Input - Center points'!$A$2:$F$996,6,0))))*6371,0))</f>
        <v>1224</v>
      </c>
      <c r="E789" s="19" t="str">
        <f>if(isna(if(vlookup(A789,'Input - Config'!$A$3:$D$1006,4,0)="Yes","Subsea",if(D789&gt;'Input - Config'!$H$10,"HVDC","HVAC"))),"",if(vlookup(A789,'Input - Config'!$A$3:$D$1006,4,0)="Yes","Subsea",if(D789&gt;'Input - Config'!$H$10,"HVDC","HVAC")))</f>
        <v>HVDC</v>
      </c>
      <c r="F789" s="19">
        <f>iferror((hlookup(E789,'Input - Config'!$H$2:$J$7,2,0)*D789)+(hlookup(E789,'Input - Config'!$H$2:$J$7,3,0)*2),"")</f>
        <v>588576.2</v>
      </c>
      <c r="G789" s="19">
        <f>if(isna(hlookup(E789,'Input - Config'!$H$2:$J$7,6,0)*'Input - Config'!$H$9%*F789+F789),"",hlookup(E789,'Input - Config'!$H$2:$J$7,6,0)*'Input - Config'!$H$9%*F789+F789)</f>
        <v>1412582.88</v>
      </c>
      <c r="H789" s="19">
        <f>if(isna(ROUND((hlookup(E789,'Input - Config'!$H$2:$J$7,4,0)/10000*D789)+(hlookup(E789,'Input - Config'!$H$2:$J$7,5,0)/100),3)),"",ROUND((hlookup(E789,'Input - Config'!$H$2:$J$7,4,0)/10000*D789)+(hlookup(E789,'Input - Config'!$H$2:$J$7,5,0)/100),3))</f>
        <v>0.056</v>
      </c>
    </row>
    <row r="790">
      <c r="A790" s="53" t="str">
        <f>'Input - Config'!A791</f>
        <v>TRNCHNEACHNSO</v>
      </c>
      <c r="B790" s="19" t="str">
        <f>if(isna(vlookup(A790,'Input - Config'!$A$3:$C$1006,2,0)),"",vlookup(A790,'Input - Config'!$A$3:$C$1006,2,0))</f>
        <v>CHNEA</v>
      </c>
      <c r="C790" s="19" t="str">
        <f>if(isna(vlookup(A790,'Input - Config'!$A$3:$C$1006,3,0)),"",vlookup(A790,'Input - Config'!$A$3:$C$1006,3,0))</f>
        <v>CHNSO</v>
      </c>
      <c r="D790" s="42">
        <f>if(isna(ROUND(ACOS(COS(RADIANS(90-VLOOKUP(B790,'Input - Center points'!$A$2:$F$996,5,0)))*COS(RADIANS(90-VLOOKUP(C790,'Input - Center points'!$A$2:$F$996,5,0)))+SIN(RADIANS(90-VLOOKUP(B790,'Input - Center points'!$A$2:$F$996,5,0)))*SIN(RADIANS(90-VLOOKUP(C790,'Input - Center points'!$A$2:$F$996,5,0)))*COS(RADIANS(VLOOKUP(B790,'Input - Center points'!$A$2:$F$996,6,0)-VLOOKUP(C790,'Input - Center points'!$A$2:$F$996,6,0))))*6371,0)),"",ROUND(ACOS(COS(RADIANS(90-VLOOKUP(B790,'Input - Center points'!$A$2:$F$996,5,0)))*COS(RADIANS(90-VLOOKUP(C790,'Input - Center points'!$A$2:$F$996,5,0)))+SIN(RADIANS(90-VLOOKUP(B790,'Input - Center points'!$A$2:$F$996,5,0)))*SIN(RADIANS(90-VLOOKUP(C790,'Input - Center points'!$A$2:$F$996,5,0)))*COS(RADIANS(VLOOKUP(B790,'Input - Center points'!$A$2:$F$996,6,0)-VLOOKUP(C790,'Input - Center points'!$A$2:$F$996,6,0))))*6371,0))</f>
        <v>1207</v>
      </c>
      <c r="E790" s="19" t="str">
        <f>if(isna(if(vlookup(A790,'Input - Config'!$A$3:$D$1006,4,0)="Yes","Subsea",if(D790&gt;'Input - Config'!$H$10,"HVDC","HVAC"))),"",if(vlookup(A790,'Input - Config'!$A$3:$D$1006,4,0)="Yes","Subsea",if(D790&gt;'Input - Config'!$H$10,"HVDC","HVAC")))</f>
        <v>HVDC</v>
      </c>
      <c r="F790" s="19">
        <f>iferror((hlookup(E790,'Input - Config'!$H$2:$J$7,2,0)*D790)+(hlookup(E790,'Input - Config'!$H$2:$J$7,3,0)*2),"")</f>
        <v>584533.6</v>
      </c>
      <c r="G790" s="19">
        <f>if(isna(hlookup(E790,'Input - Config'!$H$2:$J$7,6,0)*'Input - Config'!$H$9%*F790+F790),"",hlookup(E790,'Input - Config'!$H$2:$J$7,6,0)*'Input - Config'!$H$9%*F790+F790)</f>
        <v>1402880.64</v>
      </c>
      <c r="H790" s="19">
        <f>if(isna(ROUND((hlookup(E790,'Input - Config'!$H$2:$J$7,4,0)/10000*D790)+(hlookup(E790,'Input - Config'!$H$2:$J$7,5,0)/100),3)),"",ROUND((hlookup(E790,'Input - Config'!$H$2:$J$7,4,0)/10000*D790)+(hlookup(E790,'Input - Config'!$H$2:$J$7,5,0)/100),3))</f>
        <v>0.055</v>
      </c>
    </row>
    <row r="791">
      <c r="A791" s="53" t="str">
        <f>'Input - Config'!A792</f>
        <v>TRNCHNEACHNSW</v>
      </c>
      <c r="B791" s="19" t="str">
        <f>if(isna(vlookup(A791,'Input - Config'!$A$3:$C$1006,2,0)),"",vlookup(A791,'Input - Config'!$A$3:$C$1006,2,0))</f>
        <v>CHNEA</v>
      </c>
      <c r="C791" s="19" t="str">
        <f>if(isna(vlookup(A791,'Input - Config'!$A$3:$C$1006,3,0)),"",vlookup(A791,'Input - Config'!$A$3:$C$1006,3,0))</f>
        <v>CHNSW</v>
      </c>
      <c r="D791" s="42">
        <f>if(isna(ROUND(ACOS(COS(RADIANS(90-VLOOKUP(B791,'Input - Center points'!$A$2:$F$996,5,0)))*COS(RADIANS(90-VLOOKUP(C791,'Input - Center points'!$A$2:$F$996,5,0)))+SIN(RADIANS(90-VLOOKUP(B791,'Input - Center points'!$A$2:$F$996,5,0)))*SIN(RADIANS(90-VLOOKUP(C791,'Input - Center points'!$A$2:$F$996,5,0)))*COS(RADIANS(VLOOKUP(B791,'Input - Center points'!$A$2:$F$996,6,0)-VLOOKUP(C791,'Input - Center points'!$A$2:$F$996,6,0))))*6371,0)),"",ROUND(ACOS(COS(RADIANS(90-VLOOKUP(B791,'Input - Center points'!$A$2:$F$996,5,0)))*COS(RADIANS(90-VLOOKUP(C791,'Input - Center points'!$A$2:$F$996,5,0)))+SIN(RADIANS(90-VLOOKUP(B791,'Input - Center points'!$A$2:$F$996,5,0)))*SIN(RADIANS(90-VLOOKUP(C791,'Input - Center points'!$A$2:$F$996,5,0)))*COS(RADIANS(VLOOKUP(B791,'Input - Center points'!$A$2:$F$996,6,0)-VLOOKUP(C791,'Input - Center points'!$A$2:$F$996,6,0))))*6371,0))</f>
        <v>1660</v>
      </c>
      <c r="E791" s="19" t="str">
        <f>if(isna(if(vlookup(A791,'Input - Config'!$A$3:$D$1006,4,0)="Yes","Subsea",if(D791&gt;'Input - Config'!$H$10,"HVDC","HVAC"))),"",if(vlookup(A791,'Input - Config'!$A$3:$D$1006,4,0)="Yes","Subsea",if(D791&gt;'Input - Config'!$H$10,"HVDC","HVAC")))</f>
        <v>HVDC</v>
      </c>
      <c r="F791" s="19">
        <f>iferror((hlookup(E791,'Input - Config'!$H$2:$J$7,2,0)*D791)+(hlookup(E791,'Input - Config'!$H$2:$J$7,3,0)*2),"")</f>
        <v>692257</v>
      </c>
      <c r="G791" s="19">
        <f>if(isna(hlookup(E791,'Input - Config'!$H$2:$J$7,6,0)*'Input - Config'!$H$9%*F791+F791),"",hlookup(E791,'Input - Config'!$H$2:$J$7,6,0)*'Input - Config'!$H$9%*F791+F791)</f>
        <v>1661416.8</v>
      </c>
      <c r="H791" s="19">
        <f>if(isna(ROUND((hlookup(E791,'Input - Config'!$H$2:$J$7,4,0)/10000*D791)+(hlookup(E791,'Input - Config'!$H$2:$J$7,5,0)/100),3)),"",ROUND((hlookup(E791,'Input - Config'!$H$2:$J$7,4,0)/10000*D791)+(hlookup(E791,'Input - Config'!$H$2:$J$7,5,0)/100),3))</f>
        <v>0.071</v>
      </c>
    </row>
    <row r="792">
      <c r="A792" s="53" t="str">
        <f>'Input - Config'!A793</f>
        <v>TRNCHNEATWNXX</v>
      </c>
      <c r="B792" s="19" t="str">
        <f>if(isna(vlookup(A792,'Input - Config'!$A$3:$C$1006,2,0)),"",vlookup(A792,'Input - Config'!$A$3:$C$1006,2,0))</f>
        <v>CHNEA</v>
      </c>
      <c r="C792" s="19" t="str">
        <f>if(isna(vlookup(A792,'Input - Config'!$A$3:$C$1006,3,0)),"",vlookup(A792,'Input - Config'!$A$3:$C$1006,3,0))</f>
        <v>TWN</v>
      </c>
      <c r="D792" s="42">
        <f>if(isna(ROUND(ACOS(COS(RADIANS(90-VLOOKUP(B792,'Input - Center points'!$A$2:$F$996,5,0)))*COS(RADIANS(90-VLOOKUP(C792,'Input - Center points'!$A$2:$F$996,5,0)))+SIN(RADIANS(90-VLOOKUP(B792,'Input - Center points'!$A$2:$F$996,5,0)))*SIN(RADIANS(90-VLOOKUP(C792,'Input - Center points'!$A$2:$F$996,5,0)))*COS(RADIANS(VLOOKUP(B792,'Input - Center points'!$A$2:$F$996,6,0)-VLOOKUP(C792,'Input - Center points'!$A$2:$F$996,6,0))))*6371,0)),"",ROUND(ACOS(COS(RADIANS(90-VLOOKUP(B792,'Input - Center points'!$A$2:$F$996,5,0)))*COS(RADIANS(90-VLOOKUP(C792,'Input - Center points'!$A$2:$F$996,5,0)))+SIN(RADIANS(90-VLOOKUP(B792,'Input - Center points'!$A$2:$F$996,5,0)))*SIN(RADIANS(90-VLOOKUP(C792,'Input - Center points'!$A$2:$F$996,5,0)))*COS(RADIANS(VLOOKUP(B792,'Input - Center points'!$A$2:$F$996,6,0)-VLOOKUP(C792,'Input - Center points'!$A$2:$F$996,6,0))))*6371,0))</f>
        <v>682</v>
      </c>
      <c r="E792" s="19" t="str">
        <f>if(isna(if(vlookup(A792,'Input - Config'!$A$3:$D$1006,4,0)="Yes","Subsea",if(D792&gt;'Input - Config'!$H$10,"HVDC","HVAC"))),"",if(vlookup(A792,'Input - Config'!$A$3:$D$1006,4,0)="Yes","Subsea",if(D792&gt;'Input - Config'!$H$10,"HVDC","HVAC")))</f>
        <v>Subsea</v>
      </c>
      <c r="F792" s="19">
        <f>iferror((hlookup(E792,'Input - Config'!$H$2:$J$7,2,0)*D792)+(hlookup(E792,'Input - Config'!$H$2:$J$7,3,0)*2),"")</f>
        <v>498767.2</v>
      </c>
      <c r="G792" s="19">
        <f>if(isna(hlookup(E792,'Input - Config'!$H$2:$J$7,6,0)*'Input - Config'!$H$9%*F792+F792),"",hlookup(E792,'Input - Config'!$H$2:$J$7,6,0)*'Input - Config'!$H$9%*F792+F792)</f>
        <v>1197041.28</v>
      </c>
      <c r="H792" s="19">
        <f>if(isna(ROUND((hlookup(E792,'Input - Config'!$H$2:$J$7,4,0)/10000*D792)+(hlookup(E792,'Input - Config'!$H$2:$J$7,5,0)/100),3)),"",ROUND((hlookup(E792,'Input - Config'!$H$2:$J$7,4,0)/10000*D792)+(hlookup(E792,'Input - Config'!$H$2:$J$7,5,0)/100),3))</f>
        <v>0.037</v>
      </c>
    </row>
    <row r="793">
      <c r="A793" s="53" t="str">
        <f>'Input - Config'!A794</f>
        <v>TRNCHNNECHNNO</v>
      </c>
      <c r="B793" s="19" t="str">
        <f>if(isna(vlookup(A793,'Input - Config'!$A$3:$C$1006,2,0)),"",vlookup(A793,'Input - Config'!$A$3:$C$1006,2,0))</f>
        <v>CHNNE</v>
      </c>
      <c r="C793" s="19" t="str">
        <f>if(isna(vlookup(A793,'Input - Config'!$A$3:$C$1006,3,0)),"",vlookup(A793,'Input - Config'!$A$3:$C$1006,3,0))</f>
        <v>CHNNO</v>
      </c>
      <c r="D793" s="42">
        <f>if(isna(ROUND(ACOS(COS(RADIANS(90-VLOOKUP(B793,'Input - Center points'!$A$2:$F$996,5,0)))*COS(RADIANS(90-VLOOKUP(C793,'Input - Center points'!$A$2:$F$996,5,0)))+SIN(RADIANS(90-VLOOKUP(B793,'Input - Center points'!$A$2:$F$996,5,0)))*SIN(RADIANS(90-VLOOKUP(C793,'Input - Center points'!$A$2:$F$996,5,0)))*COS(RADIANS(VLOOKUP(B793,'Input - Center points'!$A$2:$F$996,6,0)-VLOOKUP(C793,'Input - Center points'!$A$2:$F$996,6,0))))*6371,0)),"",ROUND(ACOS(COS(RADIANS(90-VLOOKUP(B793,'Input - Center points'!$A$2:$F$996,5,0)))*COS(RADIANS(90-VLOOKUP(C793,'Input - Center points'!$A$2:$F$996,5,0)))+SIN(RADIANS(90-VLOOKUP(B793,'Input - Center points'!$A$2:$F$996,5,0)))*SIN(RADIANS(90-VLOOKUP(C793,'Input - Center points'!$A$2:$F$996,5,0)))*COS(RADIANS(VLOOKUP(B793,'Input - Center points'!$A$2:$F$996,6,0)-VLOOKUP(C793,'Input - Center points'!$A$2:$F$996,6,0))))*6371,0))</f>
        <v>627</v>
      </c>
      <c r="E793" s="19" t="str">
        <f>if(isna(if(vlookup(A793,'Input - Config'!$A$3:$D$1006,4,0)="Yes","Subsea",if(D793&gt;'Input - Config'!$H$10,"HVDC","HVAC"))),"",if(vlookup(A793,'Input - Config'!$A$3:$D$1006,4,0)="Yes","Subsea",if(D793&gt;'Input - Config'!$H$10,"HVDC","HVAC")))</f>
        <v>HVDC</v>
      </c>
      <c r="F793" s="19">
        <f>iferror((hlookup(E793,'Input - Config'!$H$2:$J$7,2,0)*D793)+(hlookup(E793,'Input - Config'!$H$2:$J$7,3,0)*2),"")</f>
        <v>446609.6</v>
      </c>
      <c r="G793" s="19">
        <f>if(isna(hlookup(E793,'Input - Config'!$H$2:$J$7,6,0)*'Input - Config'!$H$9%*F793+F793),"",hlookup(E793,'Input - Config'!$H$2:$J$7,6,0)*'Input - Config'!$H$9%*F793+F793)</f>
        <v>1071863.04</v>
      </c>
      <c r="H793" s="19">
        <f>if(isna(ROUND((hlookup(E793,'Input - Config'!$H$2:$J$7,4,0)/10000*D793)+(hlookup(E793,'Input - Config'!$H$2:$J$7,5,0)/100),3)),"",ROUND((hlookup(E793,'Input - Config'!$H$2:$J$7,4,0)/10000*D793)+(hlookup(E793,'Input - Config'!$H$2:$J$7,5,0)/100),3))</f>
        <v>0.035</v>
      </c>
    </row>
    <row r="794">
      <c r="A794" s="53" t="str">
        <f>'Input - Config'!A795</f>
        <v>TRNCHNNEPRKXX</v>
      </c>
      <c r="B794" s="19" t="str">
        <f>if(isna(vlookup(A794,'Input - Config'!$A$3:$C$1006,2,0)),"",vlookup(A794,'Input - Config'!$A$3:$C$1006,2,0))</f>
        <v>CHNNE</v>
      </c>
      <c r="C794" s="19" t="str">
        <f>if(isna(vlookup(A794,'Input - Config'!$A$3:$C$1006,3,0)),"",vlookup(A794,'Input - Config'!$A$3:$C$1006,3,0))</f>
        <v>PRK</v>
      </c>
      <c r="D794" s="42">
        <f>if(isna(ROUND(ACOS(COS(RADIANS(90-VLOOKUP(B794,'Input - Center points'!$A$2:$F$996,5,0)))*COS(RADIANS(90-VLOOKUP(C794,'Input - Center points'!$A$2:$F$996,5,0)))+SIN(RADIANS(90-VLOOKUP(B794,'Input - Center points'!$A$2:$F$996,5,0)))*SIN(RADIANS(90-VLOOKUP(C794,'Input - Center points'!$A$2:$F$996,5,0)))*COS(RADIANS(VLOOKUP(B794,'Input - Center points'!$A$2:$F$996,6,0)-VLOOKUP(C794,'Input - Center points'!$A$2:$F$996,6,0))))*6371,0)),"",ROUND(ACOS(COS(RADIANS(90-VLOOKUP(B794,'Input - Center points'!$A$2:$F$996,5,0)))*COS(RADIANS(90-VLOOKUP(C794,'Input - Center points'!$A$2:$F$996,5,0)))+SIN(RADIANS(90-VLOOKUP(B794,'Input - Center points'!$A$2:$F$996,5,0)))*SIN(RADIANS(90-VLOOKUP(C794,'Input - Center points'!$A$2:$F$996,5,0)))*COS(RADIANS(VLOOKUP(B794,'Input - Center points'!$A$2:$F$996,6,0)-VLOOKUP(C794,'Input - Center points'!$A$2:$F$996,6,0))))*6371,0))</f>
        <v>366</v>
      </c>
      <c r="E794" s="19" t="str">
        <f>if(isna(if(vlookup(A794,'Input - Config'!$A$3:$D$1006,4,0)="Yes","Subsea",if(D794&gt;'Input - Config'!$H$10,"HVDC","HVAC"))),"",if(vlookup(A794,'Input - Config'!$A$3:$D$1006,4,0)="Yes","Subsea",if(D794&gt;'Input - Config'!$H$10,"HVDC","HVAC")))</f>
        <v>HVAC</v>
      </c>
      <c r="F794" s="19">
        <f>iferror((hlookup(E794,'Input - Config'!$H$2:$J$7,2,0)*D794)+(hlookup(E794,'Input - Config'!$H$2:$J$7,3,0)*2),"")</f>
        <v>380660</v>
      </c>
      <c r="G794" s="19">
        <f>if(isna(hlookup(E794,'Input - Config'!$H$2:$J$7,6,0)*'Input - Config'!$H$9%*F794+F794),"",hlookup(E794,'Input - Config'!$H$2:$J$7,6,0)*'Input - Config'!$H$9%*F794+F794)</f>
        <v>913584</v>
      </c>
      <c r="H794" s="19">
        <f>if(isna(ROUND((hlookup(E794,'Input - Config'!$H$2:$J$7,4,0)/10000*D794)+(hlookup(E794,'Input - Config'!$H$2:$J$7,5,0)/100),3)),"",ROUND((hlookup(E794,'Input - Config'!$H$2:$J$7,4,0)/10000*D794)+(hlookup(E794,'Input - Config'!$H$2:$J$7,5,0)/100),3))</f>
        <v>0.025</v>
      </c>
    </row>
    <row r="795">
      <c r="A795" s="53" t="str">
        <f>'Input - Config'!A796</f>
        <v>TRNCHNNERUSFE</v>
      </c>
      <c r="B795" s="19" t="str">
        <f>if(isna(vlookup(A795,'Input - Config'!$A$3:$C$1006,2,0)),"",vlookup(A795,'Input - Config'!$A$3:$C$1006,2,0))</f>
        <v>CHNNE</v>
      </c>
      <c r="C795" s="19" t="str">
        <f>if(isna(vlookup(A795,'Input - Config'!$A$3:$C$1006,3,0)),"",vlookup(A795,'Input - Config'!$A$3:$C$1006,3,0))</f>
        <v>RUSFE</v>
      </c>
      <c r="D795" s="42">
        <f>if(isna(ROUND(ACOS(COS(RADIANS(90-VLOOKUP(B795,'Input - Center points'!$A$2:$F$996,5,0)))*COS(RADIANS(90-VLOOKUP(C795,'Input - Center points'!$A$2:$F$996,5,0)))+SIN(RADIANS(90-VLOOKUP(B795,'Input - Center points'!$A$2:$F$996,5,0)))*SIN(RADIANS(90-VLOOKUP(C795,'Input - Center points'!$A$2:$F$996,5,0)))*COS(RADIANS(VLOOKUP(B795,'Input - Center points'!$A$2:$F$996,6,0)-VLOOKUP(C795,'Input - Center points'!$A$2:$F$996,6,0))))*6371,0)),"",ROUND(ACOS(COS(RADIANS(90-VLOOKUP(B795,'Input - Center points'!$A$2:$F$996,5,0)))*COS(RADIANS(90-VLOOKUP(C795,'Input - Center points'!$A$2:$F$996,5,0)))+SIN(RADIANS(90-VLOOKUP(B795,'Input - Center points'!$A$2:$F$996,5,0)))*SIN(RADIANS(90-VLOOKUP(C795,'Input - Center points'!$A$2:$F$996,5,0)))*COS(RADIANS(VLOOKUP(B795,'Input - Center points'!$A$2:$F$996,6,0)-VLOOKUP(C795,'Input - Center points'!$A$2:$F$996,6,0))))*6371,0))</f>
        <v>710</v>
      </c>
      <c r="E795" s="19" t="str">
        <f>if(isna(if(vlookup(A795,'Input - Config'!$A$3:$D$1006,4,0)="Yes","Subsea",if(D795&gt;'Input - Config'!$H$10,"HVDC","HVAC"))),"",if(vlookup(A795,'Input - Config'!$A$3:$D$1006,4,0)="Yes","Subsea",if(D795&gt;'Input - Config'!$H$10,"HVDC","HVAC")))</f>
        <v>HVDC</v>
      </c>
      <c r="F795" s="19">
        <f>iferror((hlookup(E795,'Input - Config'!$H$2:$J$7,2,0)*D795)+(hlookup(E795,'Input - Config'!$H$2:$J$7,3,0)*2),"")</f>
        <v>466347</v>
      </c>
      <c r="G795" s="19">
        <f>if(isna(hlookup(E795,'Input - Config'!$H$2:$J$7,6,0)*'Input - Config'!$H$9%*F795+F795),"",hlookup(E795,'Input - Config'!$H$2:$J$7,6,0)*'Input - Config'!$H$9%*F795+F795)</f>
        <v>1119232.8</v>
      </c>
      <c r="H795" s="19">
        <f>if(isna(ROUND((hlookup(E795,'Input - Config'!$H$2:$J$7,4,0)/10000*D795)+(hlookup(E795,'Input - Config'!$H$2:$J$7,5,0)/100),3)),"",ROUND((hlookup(E795,'Input - Config'!$H$2:$J$7,4,0)/10000*D795)+(hlookup(E795,'Input - Config'!$H$2:$J$7,5,0)/100),3))</f>
        <v>0.038</v>
      </c>
    </row>
    <row r="796">
      <c r="A796" s="53" t="str">
        <f>'Input - Config'!A797</f>
        <v>TRNCHNNERUSSI</v>
      </c>
      <c r="B796" s="19" t="str">
        <f>if(isna(vlookup(A796,'Input - Config'!$A$3:$C$1006,2,0)),"",vlookup(A796,'Input - Config'!$A$3:$C$1006,2,0))</f>
        <v>CHNNE</v>
      </c>
      <c r="C796" s="19" t="str">
        <f>if(isna(vlookup(A796,'Input - Config'!$A$3:$C$1006,3,0)),"",vlookup(A796,'Input - Config'!$A$3:$C$1006,3,0))</f>
        <v>RUSSI</v>
      </c>
      <c r="D796" s="42">
        <f>if(isna(ROUND(ACOS(COS(RADIANS(90-VLOOKUP(B796,'Input - Center points'!$A$2:$F$996,5,0)))*COS(RADIANS(90-VLOOKUP(C796,'Input - Center points'!$A$2:$F$996,5,0)))+SIN(RADIANS(90-VLOOKUP(B796,'Input - Center points'!$A$2:$F$996,5,0)))*SIN(RADIANS(90-VLOOKUP(C796,'Input - Center points'!$A$2:$F$996,5,0)))*COS(RADIANS(VLOOKUP(B796,'Input - Center points'!$A$2:$F$996,6,0)-VLOOKUP(C796,'Input - Center points'!$A$2:$F$996,6,0))))*6371,0)),"",ROUND(ACOS(COS(RADIANS(90-VLOOKUP(B796,'Input - Center points'!$A$2:$F$996,5,0)))*COS(RADIANS(90-VLOOKUP(C796,'Input - Center points'!$A$2:$F$996,5,0)))+SIN(RADIANS(90-VLOOKUP(B796,'Input - Center points'!$A$2:$F$996,5,0)))*SIN(RADIANS(90-VLOOKUP(C796,'Input - Center points'!$A$2:$F$996,5,0)))*COS(RADIANS(VLOOKUP(B796,'Input - Center points'!$A$2:$F$996,6,0)-VLOOKUP(C796,'Input - Center points'!$A$2:$F$996,6,0))))*6371,0))</f>
        <v>3271</v>
      </c>
      <c r="E796" s="19" t="str">
        <f>if(isna(if(vlookup(A796,'Input - Config'!$A$3:$D$1006,4,0)="Yes","Subsea",if(D796&gt;'Input - Config'!$H$10,"HVDC","HVAC"))),"",if(vlookup(A796,'Input - Config'!$A$3:$D$1006,4,0)="Yes","Subsea",if(D796&gt;'Input - Config'!$H$10,"HVDC","HVAC")))</f>
        <v>HVDC</v>
      </c>
      <c r="F796" s="19">
        <f>iferror((hlookup(E796,'Input - Config'!$H$2:$J$7,2,0)*D796)+(hlookup(E796,'Input - Config'!$H$2:$J$7,3,0)*2),"")</f>
        <v>1075352.8</v>
      </c>
      <c r="G796" s="19">
        <f>if(isna(hlookup(E796,'Input - Config'!$H$2:$J$7,6,0)*'Input - Config'!$H$9%*F796+F796),"",hlookup(E796,'Input - Config'!$H$2:$J$7,6,0)*'Input - Config'!$H$9%*F796+F796)</f>
        <v>2580846.72</v>
      </c>
      <c r="H796" s="19">
        <f>if(isna(ROUND((hlookup(E796,'Input - Config'!$H$2:$J$7,4,0)/10000*D796)+(hlookup(E796,'Input - Config'!$H$2:$J$7,5,0)/100),3)),"",ROUND((hlookup(E796,'Input - Config'!$H$2:$J$7,4,0)/10000*D796)+(hlookup(E796,'Input - Config'!$H$2:$J$7,5,0)/100),3))</f>
        <v>0.127</v>
      </c>
    </row>
    <row r="797">
      <c r="A797" s="53" t="str">
        <f>'Input - Config'!A798</f>
        <v>TRNCHNNOCHNNW</v>
      </c>
      <c r="B797" s="19" t="str">
        <f>if(isna(vlookup(A797,'Input - Config'!$A$3:$C$1006,2,0)),"",vlookup(A797,'Input - Config'!$A$3:$C$1006,2,0))</f>
        <v>CHNNO</v>
      </c>
      <c r="C797" s="19" t="str">
        <f>if(isna(vlookup(A797,'Input - Config'!$A$3:$C$1006,3,0)),"",vlookup(A797,'Input - Config'!$A$3:$C$1006,3,0))</f>
        <v>CHNNW</v>
      </c>
      <c r="D797" s="42">
        <f>if(isna(ROUND(ACOS(COS(RADIANS(90-VLOOKUP(B797,'Input - Center points'!$A$2:$F$996,5,0)))*COS(RADIANS(90-VLOOKUP(C797,'Input - Center points'!$A$2:$F$996,5,0)))+SIN(RADIANS(90-VLOOKUP(B797,'Input - Center points'!$A$2:$F$996,5,0)))*SIN(RADIANS(90-VLOOKUP(C797,'Input - Center points'!$A$2:$F$996,5,0)))*COS(RADIANS(VLOOKUP(B797,'Input - Center points'!$A$2:$F$996,6,0)-VLOOKUP(C797,'Input - Center points'!$A$2:$F$996,6,0))))*6371,0)),"",ROUND(ACOS(COS(RADIANS(90-VLOOKUP(B797,'Input - Center points'!$A$2:$F$996,5,0)))*COS(RADIANS(90-VLOOKUP(C797,'Input - Center points'!$A$2:$F$996,5,0)))+SIN(RADIANS(90-VLOOKUP(B797,'Input - Center points'!$A$2:$F$996,5,0)))*SIN(RADIANS(90-VLOOKUP(C797,'Input - Center points'!$A$2:$F$996,5,0)))*COS(RADIANS(VLOOKUP(B797,'Input - Center points'!$A$2:$F$996,6,0)-VLOOKUP(C797,'Input - Center points'!$A$2:$F$996,6,0))))*6371,0))</f>
        <v>914</v>
      </c>
      <c r="E797" s="19" t="str">
        <f>if(isna(if(vlookup(A797,'Input - Config'!$A$3:$D$1006,4,0)="Yes","Subsea",if(D797&gt;'Input - Config'!$H$10,"HVDC","HVAC"))),"",if(vlookup(A797,'Input - Config'!$A$3:$D$1006,4,0)="Yes","Subsea",if(D797&gt;'Input - Config'!$H$10,"HVDC","HVAC")))</f>
        <v>HVDC</v>
      </c>
      <c r="F797" s="19">
        <f>iferror((hlookup(E797,'Input - Config'!$H$2:$J$7,2,0)*D797)+(hlookup(E797,'Input - Config'!$H$2:$J$7,3,0)*2),"")</f>
        <v>514858.2</v>
      </c>
      <c r="G797" s="19">
        <f>if(isna(hlookup(E797,'Input - Config'!$H$2:$J$7,6,0)*'Input - Config'!$H$9%*F797+F797),"",hlookup(E797,'Input - Config'!$H$2:$J$7,6,0)*'Input - Config'!$H$9%*F797+F797)</f>
        <v>1235659.68</v>
      </c>
      <c r="H797" s="19">
        <f>if(isna(ROUND((hlookup(E797,'Input - Config'!$H$2:$J$7,4,0)/10000*D797)+(hlookup(E797,'Input - Config'!$H$2:$J$7,5,0)/100),3)),"",ROUND((hlookup(E797,'Input - Config'!$H$2:$J$7,4,0)/10000*D797)+(hlookup(E797,'Input - Config'!$H$2:$J$7,5,0)/100),3))</f>
        <v>0.045</v>
      </c>
    </row>
    <row r="798">
      <c r="A798" s="53" t="str">
        <f>'Input - Config'!A799</f>
        <v>TRNCHNNOCHNSW</v>
      </c>
      <c r="B798" s="19" t="str">
        <f>if(isna(vlookup(A798,'Input - Config'!$A$3:$C$1006,2,0)),"",vlookup(A798,'Input - Config'!$A$3:$C$1006,2,0))</f>
        <v>CHNNO</v>
      </c>
      <c r="C798" s="19" t="str">
        <f>if(isna(vlookup(A798,'Input - Config'!$A$3:$C$1006,3,0)),"",vlookup(A798,'Input - Config'!$A$3:$C$1006,3,0))</f>
        <v>CHNSW</v>
      </c>
      <c r="D798" s="42">
        <f>if(isna(ROUND(ACOS(COS(RADIANS(90-VLOOKUP(B798,'Input - Center points'!$A$2:$F$996,5,0)))*COS(RADIANS(90-VLOOKUP(C798,'Input - Center points'!$A$2:$F$996,5,0)))+SIN(RADIANS(90-VLOOKUP(B798,'Input - Center points'!$A$2:$F$996,5,0)))*SIN(RADIANS(90-VLOOKUP(C798,'Input - Center points'!$A$2:$F$996,5,0)))*COS(RADIANS(VLOOKUP(B798,'Input - Center points'!$A$2:$F$996,6,0)-VLOOKUP(C798,'Input - Center points'!$A$2:$F$996,6,0))))*6371,0)),"",ROUND(ACOS(COS(RADIANS(90-VLOOKUP(B798,'Input - Center points'!$A$2:$F$996,5,0)))*COS(RADIANS(90-VLOOKUP(C798,'Input - Center points'!$A$2:$F$996,5,0)))+SIN(RADIANS(90-VLOOKUP(B798,'Input - Center points'!$A$2:$F$996,5,0)))*SIN(RADIANS(90-VLOOKUP(C798,'Input - Center points'!$A$2:$F$996,5,0)))*COS(RADIANS(VLOOKUP(B798,'Input - Center points'!$A$2:$F$996,6,0)-VLOOKUP(C798,'Input - Center points'!$A$2:$F$996,6,0))))*6371,0))</f>
        <v>1518</v>
      </c>
      <c r="E798" s="19" t="str">
        <f>if(isna(if(vlookup(A798,'Input - Config'!$A$3:$D$1006,4,0)="Yes","Subsea",if(D798&gt;'Input - Config'!$H$10,"HVDC","HVAC"))),"",if(vlookup(A798,'Input - Config'!$A$3:$D$1006,4,0)="Yes","Subsea",if(D798&gt;'Input - Config'!$H$10,"HVDC","HVAC")))</f>
        <v>HVDC</v>
      </c>
      <c r="F798" s="19">
        <f>iferror((hlookup(E798,'Input - Config'!$H$2:$J$7,2,0)*D798)+(hlookup(E798,'Input - Config'!$H$2:$J$7,3,0)*2),"")</f>
        <v>658489.4</v>
      </c>
      <c r="G798" s="19">
        <f>if(isna(hlookup(E798,'Input - Config'!$H$2:$J$7,6,0)*'Input - Config'!$H$9%*F798+F798),"",hlookup(E798,'Input - Config'!$H$2:$J$7,6,0)*'Input - Config'!$H$9%*F798+F798)</f>
        <v>1580374.56</v>
      </c>
      <c r="H798" s="19">
        <f>if(isna(ROUND((hlookup(E798,'Input - Config'!$H$2:$J$7,4,0)/10000*D798)+(hlookup(E798,'Input - Config'!$H$2:$J$7,5,0)/100),3)),"",ROUND((hlookup(E798,'Input - Config'!$H$2:$J$7,4,0)/10000*D798)+(hlookup(E798,'Input - Config'!$H$2:$J$7,5,0)/100),3))</f>
        <v>0.066</v>
      </c>
    </row>
    <row r="799">
      <c r="A799" s="53" t="str">
        <f>'Input - Config'!A800</f>
        <v>TRNCHNNOKORXX</v>
      </c>
      <c r="B799" s="19" t="str">
        <f>if(isna(vlookup(A799,'Input - Config'!$A$3:$C$1006,2,0)),"",vlookup(A799,'Input - Config'!$A$3:$C$1006,2,0))</f>
        <v>CHNNO</v>
      </c>
      <c r="C799" s="19" t="str">
        <f>if(isna(vlookup(A799,'Input - Config'!$A$3:$C$1006,3,0)),"",vlookup(A799,'Input - Config'!$A$3:$C$1006,3,0))</f>
        <v>KOR</v>
      </c>
      <c r="D799" s="42">
        <f>if(isna(ROUND(ACOS(COS(RADIANS(90-VLOOKUP(B799,'Input - Center points'!$A$2:$F$996,5,0)))*COS(RADIANS(90-VLOOKUP(C799,'Input - Center points'!$A$2:$F$996,5,0)))+SIN(RADIANS(90-VLOOKUP(B799,'Input - Center points'!$A$2:$F$996,5,0)))*SIN(RADIANS(90-VLOOKUP(C799,'Input - Center points'!$A$2:$F$996,5,0)))*COS(RADIANS(VLOOKUP(B799,'Input - Center points'!$A$2:$F$996,6,0)-VLOOKUP(C799,'Input - Center points'!$A$2:$F$996,6,0))))*6371,0)),"",ROUND(ACOS(COS(RADIANS(90-VLOOKUP(B799,'Input - Center points'!$A$2:$F$996,5,0)))*COS(RADIANS(90-VLOOKUP(C799,'Input - Center points'!$A$2:$F$996,5,0)))+SIN(RADIANS(90-VLOOKUP(B799,'Input - Center points'!$A$2:$F$996,5,0)))*SIN(RADIANS(90-VLOOKUP(C799,'Input - Center points'!$A$2:$F$996,5,0)))*COS(RADIANS(VLOOKUP(B799,'Input - Center points'!$A$2:$F$996,6,0)-VLOOKUP(C799,'Input - Center points'!$A$2:$F$996,6,0))))*6371,0))</f>
        <v>954</v>
      </c>
      <c r="E799" s="19" t="str">
        <f>if(isna(if(vlookup(A799,'Input - Config'!$A$3:$D$1006,4,0)="Yes","Subsea",if(D799&gt;'Input - Config'!$H$10,"HVDC","HVAC"))),"",if(vlookup(A799,'Input - Config'!$A$3:$D$1006,4,0)="Yes","Subsea",if(D799&gt;'Input - Config'!$H$10,"HVDC","HVAC")))</f>
        <v>Subsea</v>
      </c>
      <c r="F799" s="19">
        <f>iferror((hlookup(E799,'Input - Config'!$H$2:$J$7,2,0)*D799)+(hlookup(E799,'Input - Config'!$H$2:$J$7,3,0)*2),"")</f>
        <v>579034.4</v>
      </c>
      <c r="G799" s="19">
        <f>if(isna(hlookup(E799,'Input - Config'!$H$2:$J$7,6,0)*'Input - Config'!$H$9%*F799+F799),"",hlookup(E799,'Input - Config'!$H$2:$J$7,6,0)*'Input - Config'!$H$9%*F799+F799)</f>
        <v>1389682.56</v>
      </c>
      <c r="H799" s="19">
        <f>if(isna(ROUND((hlookup(E799,'Input - Config'!$H$2:$J$7,4,0)/10000*D799)+(hlookup(E799,'Input - Config'!$H$2:$J$7,5,0)/100),3)),"",ROUND((hlookup(E799,'Input - Config'!$H$2:$J$7,4,0)/10000*D799)+(hlookup(E799,'Input - Config'!$H$2:$J$7,5,0)/100),3))</f>
        <v>0.046</v>
      </c>
    </row>
    <row r="800">
      <c r="A800" s="53" t="str">
        <f>'Input - Config'!A801</f>
        <v>TRNCHNNOMNGXX</v>
      </c>
      <c r="B800" s="19" t="str">
        <f>if(isna(vlookup(A800,'Input - Config'!$A$3:$C$1006,2,0)),"",vlookup(A800,'Input - Config'!$A$3:$C$1006,2,0))</f>
        <v>CHNNO</v>
      </c>
      <c r="C800" s="19" t="str">
        <f>if(isna(vlookup(A800,'Input - Config'!$A$3:$C$1006,3,0)),"",vlookup(A800,'Input - Config'!$A$3:$C$1006,3,0))</f>
        <v>MNG</v>
      </c>
      <c r="D800" s="42">
        <f>if(isna(ROUND(ACOS(COS(RADIANS(90-VLOOKUP(B800,'Input - Center points'!$A$2:$F$996,5,0)))*COS(RADIANS(90-VLOOKUP(C800,'Input - Center points'!$A$2:$F$996,5,0)))+SIN(RADIANS(90-VLOOKUP(B800,'Input - Center points'!$A$2:$F$996,5,0)))*SIN(RADIANS(90-VLOOKUP(C800,'Input - Center points'!$A$2:$F$996,5,0)))*COS(RADIANS(VLOOKUP(B800,'Input - Center points'!$A$2:$F$996,6,0)-VLOOKUP(C800,'Input - Center points'!$A$2:$F$996,6,0))))*6371,0)),"",ROUND(ACOS(COS(RADIANS(90-VLOOKUP(B800,'Input - Center points'!$A$2:$F$996,5,0)))*COS(RADIANS(90-VLOOKUP(C800,'Input - Center points'!$A$2:$F$996,5,0)))+SIN(RADIANS(90-VLOOKUP(B800,'Input - Center points'!$A$2:$F$996,5,0)))*SIN(RADIANS(90-VLOOKUP(C800,'Input - Center points'!$A$2:$F$996,5,0)))*COS(RADIANS(VLOOKUP(B800,'Input - Center points'!$A$2:$F$996,6,0)-VLOOKUP(C800,'Input - Center points'!$A$2:$F$996,6,0))))*6371,0))</f>
        <v>1170</v>
      </c>
      <c r="E800" s="19" t="str">
        <f>if(isna(if(vlookup(A800,'Input - Config'!$A$3:$D$1006,4,0)="Yes","Subsea",if(D800&gt;'Input - Config'!$H$10,"HVDC","HVAC"))),"",if(vlookup(A800,'Input - Config'!$A$3:$D$1006,4,0)="Yes","Subsea",if(D800&gt;'Input - Config'!$H$10,"HVDC","HVAC")))</f>
        <v>HVDC</v>
      </c>
      <c r="F800" s="19">
        <f>iferror((hlookup(E800,'Input - Config'!$H$2:$J$7,2,0)*D800)+(hlookup(E800,'Input - Config'!$H$2:$J$7,3,0)*2),"")</f>
        <v>575735</v>
      </c>
      <c r="G800" s="19">
        <f>if(isna(hlookup(E800,'Input - Config'!$H$2:$J$7,6,0)*'Input - Config'!$H$9%*F800+F800),"",hlookup(E800,'Input - Config'!$H$2:$J$7,6,0)*'Input - Config'!$H$9%*F800+F800)</f>
        <v>1381764</v>
      </c>
      <c r="H800" s="19">
        <f>if(isna(ROUND((hlookup(E800,'Input - Config'!$H$2:$J$7,4,0)/10000*D800)+(hlookup(E800,'Input - Config'!$H$2:$J$7,5,0)/100),3)),"",ROUND((hlookup(E800,'Input - Config'!$H$2:$J$7,4,0)/10000*D800)+(hlookup(E800,'Input - Config'!$H$2:$J$7,5,0)/100),3))</f>
        <v>0.054</v>
      </c>
    </row>
    <row r="801">
      <c r="A801" s="53" t="str">
        <f>'Input - Config'!A802</f>
        <v>TRNCHNNOPRKXX</v>
      </c>
      <c r="B801" s="19" t="str">
        <f>if(isna(vlookup(A801,'Input - Config'!$A$3:$C$1006,2,0)),"",vlookup(A801,'Input - Config'!$A$3:$C$1006,2,0))</f>
        <v>CHNNO</v>
      </c>
      <c r="C801" s="19" t="str">
        <f>if(isna(vlookup(A801,'Input - Config'!$A$3:$C$1006,3,0)),"",vlookup(A801,'Input - Config'!$A$3:$C$1006,3,0))</f>
        <v>PRK</v>
      </c>
      <c r="D801" s="42">
        <f>if(isna(ROUND(ACOS(COS(RADIANS(90-VLOOKUP(B801,'Input - Center points'!$A$2:$F$996,5,0)))*COS(RADIANS(90-VLOOKUP(C801,'Input - Center points'!$A$2:$F$996,5,0)))+SIN(RADIANS(90-VLOOKUP(B801,'Input - Center points'!$A$2:$F$996,5,0)))*SIN(RADIANS(90-VLOOKUP(C801,'Input - Center points'!$A$2:$F$996,5,0)))*COS(RADIANS(VLOOKUP(B801,'Input - Center points'!$A$2:$F$996,6,0)-VLOOKUP(C801,'Input - Center points'!$A$2:$F$996,6,0))))*6371,0)),"",ROUND(ACOS(COS(RADIANS(90-VLOOKUP(B801,'Input - Center points'!$A$2:$F$996,5,0)))*COS(RADIANS(90-VLOOKUP(C801,'Input - Center points'!$A$2:$F$996,5,0)))+SIN(RADIANS(90-VLOOKUP(B801,'Input - Center points'!$A$2:$F$996,5,0)))*SIN(RADIANS(90-VLOOKUP(C801,'Input - Center points'!$A$2:$F$996,5,0)))*COS(RADIANS(VLOOKUP(B801,'Input - Center points'!$A$2:$F$996,6,0)-VLOOKUP(C801,'Input - Center points'!$A$2:$F$996,6,0))))*6371,0))</f>
        <v>807</v>
      </c>
      <c r="E801" s="19" t="str">
        <f>if(isna(if(vlookup(A801,'Input - Config'!$A$3:$D$1006,4,0)="Yes","Subsea",if(D801&gt;'Input - Config'!$H$10,"HVDC","HVAC"))),"",if(vlookup(A801,'Input - Config'!$A$3:$D$1006,4,0)="Yes","Subsea",if(D801&gt;'Input - Config'!$H$10,"HVDC","HVAC")))</f>
        <v>HVDC</v>
      </c>
      <c r="F801" s="19">
        <f>iferror((hlookup(E801,'Input - Config'!$H$2:$J$7,2,0)*D801)+(hlookup(E801,'Input - Config'!$H$2:$J$7,3,0)*2),"")</f>
        <v>489413.6</v>
      </c>
      <c r="G801" s="19">
        <f>if(isna(hlookup(E801,'Input - Config'!$H$2:$J$7,6,0)*'Input - Config'!$H$9%*F801+F801),"",hlookup(E801,'Input - Config'!$H$2:$J$7,6,0)*'Input - Config'!$H$9%*F801+F801)</f>
        <v>1174592.64</v>
      </c>
      <c r="H801" s="19">
        <f>if(isna(ROUND((hlookup(E801,'Input - Config'!$H$2:$J$7,4,0)/10000*D801)+(hlookup(E801,'Input - Config'!$H$2:$J$7,5,0)/100),3)),"",ROUND((hlookup(E801,'Input - Config'!$H$2:$J$7,4,0)/10000*D801)+(hlookup(E801,'Input - Config'!$H$2:$J$7,5,0)/100),3))</f>
        <v>0.041</v>
      </c>
    </row>
    <row r="802">
      <c r="A802" s="53" t="str">
        <f>'Input - Config'!A803</f>
        <v>TRNCHNNORUSSI</v>
      </c>
      <c r="B802" s="19" t="str">
        <f>if(isna(vlookup(A802,'Input - Config'!$A$3:$C$1006,2,0)),"",vlookup(A802,'Input - Config'!$A$3:$C$1006,2,0))</f>
        <v>CHNNO</v>
      </c>
      <c r="C802" s="19" t="str">
        <f>if(isna(vlookup(A802,'Input - Config'!$A$3:$C$1006,3,0)),"",vlookup(A802,'Input - Config'!$A$3:$C$1006,3,0))</f>
        <v>RUSSI</v>
      </c>
      <c r="D802" s="42">
        <f>if(isna(ROUND(ACOS(COS(RADIANS(90-VLOOKUP(B802,'Input - Center points'!$A$2:$F$996,5,0)))*COS(RADIANS(90-VLOOKUP(C802,'Input - Center points'!$A$2:$F$996,5,0)))+SIN(RADIANS(90-VLOOKUP(B802,'Input - Center points'!$A$2:$F$996,5,0)))*SIN(RADIANS(90-VLOOKUP(C802,'Input - Center points'!$A$2:$F$996,5,0)))*COS(RADIANS(VLOOKUP(B802,'Input - Center points'!$A$2:$F$996,6,0)-VLOOKUP(C802,'Input - Center points'!$A$2:$F$996,6,0))))*6371,0)),"",ROUND(ACOS(COS(RADIANS(90-VLOOKUP(B802,'Input - Center points'!$A$2:$F$996,5,0)))*COS(RADIANS(90-VLOOKUP(C802,'Input - Center points'!$A$2:$F$996,5,0)))+SIN(RADIANS(90-VLOOKUP(B802,'Input - Center points'!$A$2:$F$996,5,0)))*SIN(RADIANS(90-VLOOKUP(C802,'Input - Center points'!$A$2:$F$996,5,0)))*COS(RADIANS(VLOOKUP(B802,'Input - Center points'!$A$2:$F$996,6,0)-VLOOKUP(C802,'Input - Center points'!$A$2:$F$996,6,0))))*6371,0))</f>
        <v>2983</v>
      </c>
      <c r="E802" s="19" t="str">
        <f>if(isna(if(vlookup(A802,'Input - Config'!$A$3:$D$1006,4,0)="Yes","Subsea",if(D802&gt;'Input - Config'!$H$10,"HVDC","HVAC"))),"",if(vlookup(A802,'Input - Config'!$A$3:$D$1006,4,0)="Yes","Subsea",if(D802&gt;'Input - Config'!$H$10,"HVDC","HVAC")))</f>
        <v>HVDC</v>
      </c>
      <c r="F802" s="19">
        <f>iferror((hlookup(E802,'Input - Config'!$H$2:$J$7,2,0)*D802)+(hlookup(E802,'Input - Config'!$H$2:$J$7,3,0)*2),"")</f>
        <v>1006866.4</v>
      </c>
      <c r="G802" s="19">
        <f>if(isna(hlookup(E802,'Input - Config'!$H$2:$J$7,6,0)*'Input - Config'!$H$9%*F802+F802),"",hlookup(E802,'Input - Config'!$H$2:$J$7,6,0)*'Input - Config'!$H$9%*F802+F802)</f>
        <v>2416479.36</v>
      </c>
      <c r="H802" s="19">
        <f>if(isna(ROUND((hlookup(E802,'Input - Config'!$H$2:$J$7,4,0)/10000*D802)+(hlookup(E802,'Input - Config'!$H$2:$J$7,5,0)/100),3)),"",ROUND((hlookup(E802,'Input - Config'!$H$2:$J$7,4,0)/10000*D802)+(hlookup(E802,'Input - Config'!$H$2:$J$7,5,0)/100),3))</f>
        <v>0.117</v>
      </c>
    </row>
    <row r="803">
      <c r="A803" s="53" t="str">
        <f>'Input - Config'!A804</f>
        <v>TRNCHNNWCHNSO</v>
      </c>
      <c r="B803" s="19" t="str">
        <f>if(isna(vlookup(A803,'Input - Config'!$A$3:$C$1006,2,0)),"",vlookup(A803,'Input - Config'!$A$3:$C$1006,2,0))</f>
        <v>CHNNW</v>
      </c>
      <c r="C803" s="19" t="str">
        <f>if(isna(vlookup(A803,'Input - Config'!$A$3:$C$1006,3,0)),"",vlookup(A803,'Input - Config'!$A$3:$C$1006,3,0))</f>
        <v>CHNSO</v>
      </c>
      <c r="D803" s="42">
        <f>if(isna(ROUND(ACOS(COS(RADIANS(90-VLOOKUP(B803,'Input - Center points'!$A$2:$F$996,5,0)))*COS(RADIANS(90-VLOOKUP(C803,'Input - Center points'!$A$2:$F$996,5,0)))+SIN(RADIANS(90-VLOOKUP(B803,'Input - Center points'!$A$2:$F$996,5,0)))*SIN(RADIANS(90-VLOOKUP(C803,'Input - Center points'!$A$2:$F$996,5,0)))*COS(RADIANS(VLOOKUP(B803,'Input - Center points'!$A$2:$F$996,6,0)-VLOOKUP(C803,'Input - Center points'!$A$2:$F$996,6,0))))*6371,0)),"",ROUND(ACOS(COS(RADIANS(90-VLOOKUP(B803,'Input - Center points'!$A$2:$F$996,5,0)))*COS(RADIANS(90-VLOOKUP(C803,'Input - Center points'!$A$2:$F$996,5,0)))+SIN(RADIANS(90-VLOOKUP(B803,'Input - Center points'!$A$2:$F$996,5,0)))*SIN(RADIANS(90-VLOOKUP(C803,'Input - Center points'!$A$2:$F$996,5,0)))*COS(RADIANS(VLOOKUP(B803,'Input - Center points'!$A$2:$F$996,6,0)-VLOOKUP(C803,'Input - Center points'!$A$2:$F$996,6,0))))*6371,0))</f>
        <v>1309</v>
      </c>
      <c r="E803" s="19" t="str">
        <f>if(isna(if(vlookup(A803,'Input - Config'!$A$3:$D$1006,4,0)="Yes","Subsea",if(D803&gt;'Input - Config'!$H$10,"HVDC","HVAC"))),"",if(vlookup(A803,'Input - Config'!$A$3:$D$1006,4,0)="Yes","Subsea",if(D803&gt;'Input - Config'!$H$10,"HVDC","HVAC")))</f>
        <v>HVDC</v>
      </c>
      <c r="F803" s="19">
        <f>iferror((hlookup(E803,'Input - Config'!$H$2:$J$7,2,0)*D803)+(hlookup(E803,'Input - Config'!$H$2:$J$7,3,0)*2),"")</f>
        <v>608789.2</v>
      </c>
      <c r="G803" s="19">
        <f>if(isna(hlookup(E803,'Input - Config'!$H$2:$J$7,6,0)*'Input - Config'!$H$9%*F803+F803),"",hlookup(E803,'Input - Config'!$H$2:$J$7,6,0)*'Input - Config'!$H$9%*F803+F803)</f>
        <v>1461094.08</v>
      </c>
      <c r="H803" s="19">
        <f>if(isna(ROUND((hlookup(E803,'Input - Config'!$H$2:$J$7,4,0)/10000*D803)+(hlookup(E803,'Input - Config'!$H$2:$J$7,5,0)/100),3)),"",ROUND((hlookup(E803,'Input - Config'!$H$2:$J$7,4,0)/10000*D803)+(hlookup(E803,'Input - Config'!$H$2:$J$7,5,0)/100),3))</f>
        <v>0.059</v>
      </c>
    </row>
    <row r="804">
      <c r="A804" s="53" t="str">
        <f>'Input - Config'!A805</f>
        <v>TRNCHNNWCHNSW</v>
      </c>
      <c r="B804" s="19" t="str">
        <f>if(isna(vlookup(A804,'Input - Config'!$A$3:$C$1006,2,0)),"",vlookup(A804,'Input - Config'!$A$3:$C$1006,2,0))</f>
        <v>CHNNW</v>
      </c>
      <c r="C804" s="19" t="str">
        <f>if(isna(vlookup(A804,'Input - Config'!$A$3:$C$1006,3,0)),"",vlookup(A804,'Input - Config'!$A$3:$C$1006,3,0))</f>
        <v>CHNSW</v>
      </c>
      <c r="D804" s="42">
        <f>if(isna(ROUND(ACOS(COS(RADIANS(90-VLOOKUP(B804,'Input - Center points'!$A$2:$F$996,5,0)))*COS(RADIANS(90-VLOOKUP(C804,'Input - Center points'!$A$2:$F$996,5,0)))+SIN(RADIANS(90-VLOOKUP(B804,'Input - Center points'!$A$2:$F$996,5,0)))*SIN(RADIANS(90-VLOOKUP(C804,'Input - Center points'!$A$2:$F$996,5,0)))*COS(RADIANS(VLOOKUP(B804,'Input - Center points'!$A$2:$F$996,6,0)-VLOOKUP(C804,'Input - Center points'!$A$2:$F$996,6,0))))*6371,0)),"",ROUND(ACOS(COS(RADIANS(90-VLOOKUP(B804,'Input - Center points'!$A$2:$F$996,5,0)))*COS(RADIANS(90-VLOOKUP(C804,'Input - Center points'!$A$2:$F$996,5,0)))+SIN(RADIANS(90-VLOOKUP(B804,'Input - Center points'!$A$2:$F$996,5,0)))*SIN(RADIANS(90-VLOOKUP(C804,'Input - Center points'!$A$2:$F$996,5,0)))*COS(RADIANS(VLOOKUP(B804,'Input - Center points'!$A$2:$F$996,6,0)-VLOOKUP(C804,'Input - Center points'!$A$2:$F$996,6,0))))*6371,0))</f>
        <v>605</v>
      </c>
      <c r="E804" s="19" t="str">
        <f>if(isna(if(vlookup(A804,'Input - Config'!$A$3:$D$1006,4,0)="Yes","Subsea",if(D804&gt;'Input - Config'!$H$10,"HVDC","HVAC"))),"",if(vlookup(A804,'Input - Config'!$A$3:$D$1006,4,0)="Yes","Subsea",if(D804&gt;'Input - Config'!$H$10,"HVDC","HVAC")))</f>
        <v>HVDC</v>
      </c>
      <c r="F804" s="19">
        <f>iferror((hlookup(E804,'Input - Config'!$H$2:$J$7,2,0)*D804)+(hlookup(E804,'Input - Config'!$H$2:$J$7,3,0)*2),"")</f>
        <v>441378</v>
      </c>
      <c r="G804" s="19">
        <f>if(isna(hlookup(E804,'Input - Config'!$H$2:$J$7,6,0)*'Input - Config'!$H$9%*F804+F804),"",hlookup(E804,'Input - Config'!$H$2:$J$7,6,0)*'Input - Config'!$H$9%*F804+F804)</f>
        <v>1059307.2</v>
      </c>
      <c r="H804" s="19">
        <f>if(isna(ROUND((hlookup(E804,'Input - Config'!$H$2:$J$7,4,0)/10000*D804)+(hlookup(E804,'Input - Config'!$H$2:$J$7,5,0)/100),3)),"",ROUND((hlookup(E804,'Input - Config'!$H$2:$J$7,4,0)/10000*D804)+(hlookup(E804,'Input - Config'!$H$2:$J$7,5,0)/100),3))</f>
        <v>0.034</v>
      </c>
    </row>
    <row r="805">
      <c r="A805" s="53" t="str">
        <f>'Input - Config'!A806</f>
        <v>TRNCHNNWINDNO</v>
      </c>
      <c r="B805" s="19" t="str">
        <f>if(isna(vlookup(A805,'Input - Config'!$A$3:$C$1006,2,0)),"",vlookup(A805,'Input - Config'!$A$3:$C$1006,2,0))</f>
        <v>CHNNW</v>
      </c>
      <c r="C805" s="19" t="str">
        <f>if(isna(vlookup(A805,'Input - Config'!$A$3:$C$1006,3,0)),"",vlookup(A805,'Input - Config'!$A$3:$C$1006,3,0))</f>
        <v>INDNO</v>
      </c>
      <c r="D805" s="42">
        <f>if(isna(ROUND(ACOS(COS(RADIANS(90-VLOOKUP(B805,'Input - Center points'!$A$2:$F$996,5,0)))*COS(RADIANS(90-VLOOKUP(C805,'Input - Center points'!$A$2:$F$996,5,0)))+SIN(RADIANS(90-VLOOKUP(B805,'Input - Center points'!$A$2:$F$996,5,0)))*SIN(RADIANS(90-VLOOKUP(C805,'Input - Center points'!$A$2:$F$996,5,0)))*COS(RADIANS(VLOOKUP(B805,'Input - Center points'!$A$2:$F$996,6,0)-VLOOKUP(C805,'Input - Center points'!$A$2:$F$996,6,0))))*6371,0)),"",ROUND(ACOS(COS(RADIANS(90-VLOOKUP(B805,'Input - Center points'!$A$2:$F$996,5,0)))*COS(RADIANS(90-VLOOKUP(C805,'Input - Center points'!$A$2:$F$996,5,0)))+SIN(RADIANS(90-VLOOKUP(B805,'Input - Center points'!$A$2:$F$996,5,0)))*SIN(RADIANS(90-VLOOKUP(C805,'Input - Center points'!$A$2:$F$996,5,0)))*COS(RADIANS(VLOOKUP(B805,'Input - Center points'!$A$2:$F$996,6,0)-VLOOKUP(C805,'Input - Center points'!$A$2:$F$996,6,0))))*6371,0))</f>
        <v>3057</v>
      </c>
      <c r="E805" s="19" t="str">
        <f>if(isna(if(vlookup(A805,'Input - Config'!$A$3:$D$1006,4,0)="Yes","Subsea",if(D805&gt;'Input - Config'!$H$10,"HVDC","HVAC"))),"",if(vlookup(A805,'Input - Config'!$A$3:$D$1006,4,0)="Yes","Subsea",if(D805&gt;'Input - Config'!$H$10,"HVDC","HVAC")))</f>
        <v>HVDC</v>
      </c>
      <c r="F805" s="19">
        <f>iferror((hlookup(E805,'Input - Config'!$H$2:$J$7,2,0)*D805)+(hlookup(E805,'Input - Config'!$H$2:$J$7,3,0)*2),"")</f>
        <v>1024463.6</v>
      </c>
      <c r="G805" s="19">
        <f>if(isna(hlookup(E805,'Input - Config'!$H$2:$J$7,6,0)*'Input - Config'!$H$9%*F805+F805),"",hlookup(E805,'Input - Config'!$H$2:$J$7,6,0)*'Input - Config'!$H$9%*F805+F805)</f>
        <v>2458712.64</v>
      </c>
      <c r="H805" s="19">
        <f>if(isna(ROUND((hlookup(E805,'Input - Config'!$H$2:$J$7,4,0)/10000*D805)+(hlookup(E805,'Input - Config'!$H$2:$J$7,5,0)/100),3)),"",ROUND((hlookup(E805,'Input - Config'!$H$2:$J$7,4,0)/10000*D805)+(hlookup(E805,'Input - Config'!$H$2:$J$7,5,0)/100),3))</f>
        <v>0.12</v>
      </c>
    </row>
    <row r="806">
      <c r="A806" s="53" t="str">
        <f>'Input - Config'!A807</f>
        <v>TRNCHNNWKAZXX</v>
      </c>
      <c r="B806" s="19" t="str">
        <f>if(isna(vlookup(A806,'Input - Config'!$A$3:$C$1006,2,0)),"",vlookup(A806,'Input - Config'!$A$3:$C$1006,2,0))</f>
        <v>CHNNW</v>
      </c>
      <c r="C806" s="19" t="str">
        <f>if(isna(vlookup(A806,'Input - Config'!$A$3:$C$1006,3,0)),"",vlookup(A806,'Input - Config'!$A$3:$C$1006,3,0))</f>
        <v>KAZ</v>
      </c>
      <c r="D806" s="42">
        <f>if(isna(ROUND(ACOS(COS(RADIANS(90-VLOOKUP(B806,'Input - Center points'!$A$2:$F$996,5,0)))*COS(RADIANS(90-VLOOKUP(C806,'Input - Center points'!$A$2:$F$996,5,0)))+SIN(RADIANS(90-VLOOKUP(B806,'Input - Center points'!$A$2:$F$996,5,0)))*SIN(RADIANS(90-VLOOKUP(C806,'Input - Center points'!$A$2:$F$996,5,0)))*COS(RADIANS(VLOOKUP(B806,'Input - Center points'!$A$2:$F$996,6,0)-VLOOKUP(C806,'Input - Center points'!$A$2:$F$996,6,0))))*6371,0)),"",ROUND(ACOS(COS(RADIANS(90-VLOOKUP(B806,'Input - Center points'!$A$2:$F$996,5,0)))*COS(RADIANS(90-VLOOKUP(C806,'Input - Center points'!$A$2:$F$996,5,0)))+SIN(RADIANS(90-VLOOKUP(B806,'Input - Center points'!$A$2:$F$996,5,0)))*SIN(RADIANS(90-VLOOKUP(C806,'Input - Center points'!$A$2:$F$996,5,0)))*COS(RADIANS(VLOOKUP(B806,'Input - Center points'!$A$2:$F$996,6,0)-VLOOKUP(C806,'Input - Center points'!$A$2:$F$996,6,0))))*6371,0))</f>
        <v>2928</v>
      </c>
      <c r="E806" s="19" t="str">
        <f>if(isna(if(vlookup(A806,'Input - Config'!$A$3:$D$1006,4,0)="Yes","Subsea",if(D806&gt;'Input - Config'!$H$10,"HVDC","HVAC"))),"",if(vlookup(A806,'Input - Config'!$A$3:$D$1006,4,0)="Yes","Subsea",if(D806&gt;'Input - Config'!$H$10,"HVDC","HVAC")))</f>
        <v>HVDC</v>
      </c>
      <c r="F806" s="19">
        <f>iferror((hlookup(E806,'Input - Config'!$H$2:$J$7,2,0)*D806)+(hlookup(E806,'Input - Config'!$H$2:$J$7,3,0)*2),"")</f>
        <v>993787.4</v>
      </c>
      <c r="G806" s="19">
        <f>if(isna(hlookup(E806,'Input - Config'!$H$2:$J$7,6,0)*'Input - Config'!$H$9%*F806+F806),"",hlookup(E806,'Input - Config'!$H$2:$J$7,6,0)*'Input - Config'!$H$9%*F806+F806)</f>
        <v>2385089.76</v>
      </c>
      <c r="H806" s="19">
        <f>if(isna(ROUND((hlookup(E806,'Input - Config'!$H$2:$J$7,4,0)/10000*D806)+(hlookup(E806,'Input - Config'!$H$2:$J$7,5,0)/100),3)),"",ROUND((hlookup(E806,'Input - Config'!$H$2:$J$7,4,0)/10000*D806)+(hlookup(E806,'Input - Config'!$H$2:$J$7,5,0)/100),3))</f>
        <v>0.115</v>
      </c>
    </row>
    <row r="807">
      <c r="A807" s="53" t="str">
        <f>'Input - Config'!A808</f>
        <v>TRNCHNNWKGZXX</v>
      </c>
      <c r="B807" s="19" t="str">
        <f>if(isna(vlookup(A807,'Input - Config'!$A$3:$C$1006,2,0)),"",vlookup(A807,'Input - Config'!$A$3:$C$1006,2,0))</f>
        <v>CHNNW</v>
      </c>
      <c r="C807" s="19" t="str">
        <f>if(isna(vlookup(A807,'Input - Config'!$A$3:$C$1006,3,0)),"",vlookup(A807,'Input - Config'!$A$3:$C$1006,3,0))</f>
        <v>KGZ</v>
      </c>
      <c r="D807" s="42">
        <f>if(isna(ROUND(ACOS(COS(RADIANS(90-VLOOKUP(B807,'Input - Center points'!$A$2:$F$996,5,0)))*COS(RADIANS(90-VLOOKUP(C807,'Input - Center points'!$A$2:$F$996,5,0)))+SIN(RADIANS(90-VLOOKUP(B807,'Input - Center points'!$A$2:$F$996,5,0)))*SIN(RADIANS(90-VLOOKUP(C807,'Input - Center points'!$A$2:$F$996,5,0)))*COS(RADIANS(VLOOKUP(B807,'Input - Center points'!$A$2:$F$996,6,0)-VLOOKUP(C807,'Input - Center points'!$A$2:$F$996,6,0))))*6371,0)),"",ROUND(ACOS(COS(RADIANS(90-VLOOKUP(B807,'Input - Center points'!$A$2:$F$996,5,0)))*COS(RADIANS(90-VLOOKUP(C807,'Input - Center points'!$A$2:$F$996,5,0)))+SIN(RADIANS(90-VLOOKUP(B807,'Input - Center points'!$A$2:$F$996,5,0)))*SIN(RADIANS(90-VLOOKUP(C807,'Input - Center points'!$A$2:$F$996,5,0)))*COS(RADIANS(VLOOKUP(B807,'Input - Center points'!$A$2:$F$996,6,0)-VLOOKUP(C807,'Input - Center points'!$A$2:$F$996,6,0))))*6371,0))</f>
        <v>3106</v>
      </c>
      <c r="E807" s="19" t="str">
        <f>if(isna(if(vlookup(A807,'Input - Config'!$A$3:$D$1006,4,0)="Yes","Subsea",if(D807&gt;'Input - Config'!$H$10,"HVDC","HVAC"))),"",if(vlookup(A807,'Input - Config'!$A$3:$D$1006,4,0)="Yes","Subsea",if(D807&gt;'Input - Config'!$H$10,"HVDC","HVAC")))</f>
        <v>HVDC</v>
      </c>
      <c r="F807" s="19">
        <f>iferror((hlookup(E807,'Input - Config'!$H$2:$J$7,2,0)*D807)+(hlookup(E807,'Input - Config'!$H$2:$J$7,3,0)*2),"")</f>
        <v>1036115.8</v>
      </c>
      <c r="G807" s="19">
        <f>if(isna(hlookup(E807,'Input - Config'!$H$2:$J$7,6,0)*'Input - Config'!$H$9%*F807+F807),"",hlookup(E807,'Input - Config'!$H$2:$J$7,6,0)*'Input - Config'!$H$9%*F807+F807)</f>
        <v>2486677.92</v>
      </c>
      <c r="H807" s="19">
        <f>if(isna(ROUND((hlookup(E807,'Input - Config'!$H$2:$J$7,4,0)/10000*D807)+(hlookup(E807,'Input - Config'!$H$2:$J$7,5,0)/100),3)),"",ROUND((hlookup(E807,'Input - Config'!$H$2:$J$7,4,0)/10000*D807)+(hlookup(E807,'Input - Config'!$H$2:$J$7,5,0)/100),3))</f>
        <v>0.122</v>
      </c>
    </row>
    <row r="808">
      <c r="A808" s="53" t="str">
        <f>'Input - Config'!A809</f>
        <v>TRNCHNNWMNGXX</v>
      </c>
      <c r="B808" s="19" t="str">
        <f>if(isna(vlookup(A808,'Input - Config'!$A$3:$C$1006,2,0)),"",vlookup(A808,'Input - Config'!$A$3:$C$1006,2,0))</f>
        <v>CHNNW</v>
      </c>
      <c r="C808" s="19" t="str">
        <f>if(isna(vlookup(A808,'Input - Config'!$A$3:$C$1006,3,0)),"",vlookup(A808,'Input - Config'!$A$3:$C$1006,3,0))</f>
        <v>MNG</v>
      </c>
      <c r="D808" s="42">
        <f>if(isna(ROUND(ACOS(COS(RADIANS(90-VLOOKUP(B808,'Input - Center points'!$A$2:$F$996,5,0)))*COS(RADIANS(90-VLOOKUP(C808,'Input - Center points'!$A$2:$F$996,5,0)))+SIN(RADIANS(90-VLOOKUP(B808,'Input - Center points'!$A$2:$F$996,5,0)))*SIN(RADIANS(90-VLOOKUP(C808,'Input - Center points'!$A$2:$F$996,5,0)))*COS(RADIANS(VLOOKUP(B808,'Input - Center points'!$A$2:$F$996,6,0)-VLOOKUP(C808,'Input - Center points'!$A$2:$F$996,6,0))))*6371,0)),"",ROUND(ACOS(COS(RADIANS(90-VLOOKUP(B808,'Input - Center points'!$A$2:$F$996,5,0)))*COS(RADIANS(90-VLOOKUP(C808,'Input - Center points'!$A$2:$F$996,5,0)))+SIN(RADIANS(90-VLOOKUP(B808,'Input - Center points'!$A$2:$F$996,5,0)))*SIN(RADIANS(90-VLOOKUP(C808,'Input - Center points'!$A$2:$F$996,5,0)))*COS(RADIANS(VLOOKUP(B808,'Input - Center points'!$A$2:$F$996,6,0)-VLOOKUP(C808,'Input - Center points'!$A$2:$F$996,6,0))))*6371,0))</f>
        <v>1527</v>
      </c>
      <c r="E808" s="19" t="str">
        <f>if(isna(if(vlookup(A808,'Input - Config'!$A$3:$D$1006,4,0)="Yes","Subsea",if(D808&gt;'Input - Config'!$H$10,"HVDC","HVAC"))),"",if(vlookup(A808,'Input - Config'!$A$3:$D$1006,4,0)="Yes","Subsea",if(D808&gt;'Input - Config'!$H$10,"HVDC","HVAC")))</f>
        <v>HVDC</v>
      </c>
      <c r="F808" s="19">
        <f>iferror((hlookup(E808,'Input - Config'!$H$2:$J$7,2,0)*D808)+(hlookup(E808,'Input - Config'!$H$2:$J$7,3,0)*2),"")</f>
        <v>660629.6</v>
      </c>
      <c r="G808" s="19">
        <f>if(isna(hlookup(E808,'Input - Config'!$H$2:$J$7,6,0)*'Input - Config'!$H$9%*F808+F808),"",hlookup(E808,'Input - Config'!$H$2:$J$7,6,0)*'Input - Config'!$H$9%*F808+F808)</f>
        <v>1585511.04</v>
      </c>
      <c r="H808" s="19">
        <f>if(isna(ROUND((hlookup(E808,'Input - Config'!$H$2:$J$7,4,0)/10000*D808)+(hlookup(E808,'Input - Config'!$H$2:$J$7,5,0)/100),3)),"",ROUND((hlookup(E808,'Input - Config'!$H$2:$J$7,4,0)/10000*D808)+(hlookup(E808,'Input - Config'!$H$2:$J$7,5,0)/100),3))</f>
        <v>0.066</v>
      </c>
    </row>
    <row r="809">
      <c r="A809" s="53" t="str">
        <f>'Input - Config'!A810</f>
        <v>TRNCHNNWPAKXX</v>
      </c>
      <c r="B809" s="19" t="str">
        <f>if(isna(vlookup(A809,'Input - Config'!$A$3:$C$1006,2,0)),"",vlookup(A809,'Input - Config'!$A$3:$C$1006,2,0))</f>
        <v>CHNNW</v>
      </c>
      <c r="C809" s="19" t="str">
        <f>if(isna(vlookup(A809,'Input - Config'!$A$3:$C$1006,3,0)),"",vlookup(A809,'Input - Config'!$A$3:$C$1006,3,0))</f>
        <v>PAK</v>
      </c>
      <c r="D809" s="42">
        <f>if(isna(ROUND(ACOS(COS(RADIANS(90-VLOOKUP(B809,'Input - Center points'!$A$2:$F$996,5,0)))*COS(RADIANS(90-VLOOKUP(C809,'Input - Center points'!$A$2:$F$996,5,0)))+SIN(RADIANS(90-VLOOKUP(B809,'Input - Center points'!$A$2:$F$996,5,0)))*SIN(RADIANS(90-VLOOKUP(C809,'Input - Center points'!$A$2:$F$996,5,0)))*COS(RADIANS(VLOOKUP(B809,'Input - Center points'!$A$2:$F$996,6,0)-VLOOKUP(C809,'Input - Center points'!$A$2:$F$996,6,0))))*6371,0)),"",ROUND(ACOS(COS(RADIANS(90-VLOOKUP(B809,'Input - Center points'!$A$2:$F$996,5,0)))*COS(RADIANS(90-VLOOKUP(C809,'Input - Center points'!$A$2:$F$996,5,0)))+SIN(RADIANS(90-VLOOKUP(B809,'Input - Center points'!$A$2:$F$996,5,0)))*SIN(RADIANS(90-VLOOKUP(C809,'Input - Center points'!$A$2:$F$996,5,0)))*COS(RADIANS(VLOOKUP(B809,'Input - Center points'!$A$2:$F$996,6,0)-VLOOKUP(C809,'Input - Center points'!$A$2:$F$996,6,0))))*6371,0))</f>
        <v>4153</v>
      </c>
      <c r="E809" s="19" t="str">
        <f>if(isna(if(vlookup(A809,'Input - Config'!$A$3:$D$1006,4,0)="Yes","Subsea",if(D809&gt;'Input - Config'!$H$10,"HVDC","HVAC"))),"",if(vlookup(A809,'Input - Config'!$A$3:$D$1006,4,0)="Yes","Subsea",if(D809&gt;'Input - Config'!$H$10,"HVDC","HVAC")))</f>
        <v>HVDC</v>
      </c>
      <c r="F809" s="19">
        <f>iferror((hlookup(E809,'Input - Config'!$H$2:$J$7,2,0)*D809)+(hlookup(E809,'Input - Config'!$H$2:$J$7,3,0)*2),"")</f>
        <v>1285092.4</v>
      </c>
      <c r="G809" s="19">
        <f>if(isna(hlookup(E809,'Input - Config'!$H$2:$J$7,6,0)*'Input - Config'!$H$9%*F809+F809),"",hlookup(E809,'Input - Config'!$H$2:$J$7,6,0)*'Input - Config'!$H$9%*F809+F809)</f>
        <v>3084221.76</v>
      </c>
      <c r="H809" s="19">
        <f>if(isna(ROUND((hlookup(E809,'Input - Config'!$H$2:$J$7,4,0)/10000*D809)+(hlookup(E809,'Input - Config'!$H$2:$J$7,5,0)/100),3)),"",ROUND((hlookup(E809,'Input - Config'!$H$2:$J$7,4,0)/10000*D809)+(hlookup(E809,'Input - Config'!$H$2:$J$7,5,0)/100),3))</f>
        <v>0.158</v>
      </c>
    </row>
    <row r="810">
      <c r="A810" s="53" t="str">
        <f>'Input - Config'!A811</f>
        <v>TRNCHNNWRUSSI</v>
      </c>
      <c r="B810" s="19" t="str">
        <f>if(isna(vlookup(A810,'Input - Config'!$A$3:$C$1006,2,0)),"",vlookup(A810,'Input - Config'!$A$3:$C$1006,2,0))</f>
        <v>CHNNW</v>
      </c>
      <c r="C810" s="19" t="str">
        <f>if(isna(vlookup(A810,'Input - Config'!$A$3:$C$1006,3,0)),"",vlookup(A810,'Input - Config'!$A$3:$C$1006,3,0))</f>
        <v>RUSSI</v>
      </c>
      <c r="D810" s="42">
        <f>if(isna(ROUND(ACOS(COS(RADIANS(90-VLOOKUP(B810,'Input - Center points'!$A$2:$F$996,5,0)))*COS(RADIANS(90-VLOOKUP(C810,'Input - Center points'!$A$2:$F$996,5,0)))+SIN(RADIANS(90-VLOOKUP(B810,'Input - Center points'!$A$2:$F$996,5,0)))*SIN(RADIANS(90-VLOOKUP(C810,'Input - Center points'!$A$2:$F$996,5,0)))*COS(RADIANS(VLOOKUP(B810,'Input - Center points'!$A$2:$F$996,6,0)-VLOOKUP(C810,'Input - Center points'!$A$2:$F$996,6,0))))*6371,0)),"",ROUND(ACOS(COS(RADIANS(90-VLOOKUP(B810,'Input - Center points'!$A$2:$F$996,5,0)))*COS(RADIANS(90-VLOOKUP(C810,'Input - Center points'!$A$2:$F$996,5,0)))+SIN(RADIANS(90-VLOOKUP(B810,'Input - Center points'!$A$2:$F$996,5,0)))*SIN(RADIANS(90-VLOOKUP(C810,'Input - Center points'!$A$2:$F$996,5,0)))*COS(RADIANS(VLOOKUP(B810,'Input - Center points'!$A$2:$F$996,6,0)-VLOOKUP(C810,'Input - Center points'!$A$2:$F$996,6,0))))*6371,0))</f>
        <v>3056</v>
      </c>
      <c r="E810" s="19" t="str">
        <f>if(isna(if(vlookup(A810,'Input - Config'!$A$3:$D$1006,4,0)="Yes","Subsea",if(D810&gt;'Input - Config'!$H$10,"HVDC","HVAC"))),"",if(vlookup(A810,'Input - Config'!$A$3:$D$1006,4,0)="Yes","Subsea",if(D810&gt;'Input - Config'!$H$10,"HVDC","HVAC")))</f>
        <v>HVDC</v>
      </c>
      <c r="F810" s="19">
        <f>iferror((hlookup(E810,'Input - Config'!$H$2:$J$7,2,0)*D810)+(hlookup(E810,'Input - Config'!$H$2:$J$7,3,0)*2),"")</f>
        <v>1024225.8</v>
      </c>
      <c r="G810" s="19">
        <f>if(isna(hlookup(E810,'Input - Config'!$H$2:$J$7,6,0)*'Input - Config'!$H$9%*F810+F810),"",hlookup(E810,'Input - Config'!$H$2:$J$7,6,0)*'Input - Config'!$H$9%*F810+F810)</f>
        <v>2458141.92</v>
      </c>
      <c r="H810" s="19">
        <f>if(isna(ROUND((hlookup(E810,'Input - Config'!$H$2:$J$7,4,0)/10000*D810)+(hlookup(E810,'Input - Config'!$H$2:$J$7,5,0)/100),3)),"",ROUND((hlookup(E810,'Input - Config'!$H$2:$J$7,4,0)/10000*D810)+(hlookup(E810,'Input - Config'!$H$2:$J$7,5,0)/100),3))</f>
        <v>0.12</v>
      </c>
    </row>
    <row r="811">
      <c r="A811" s="53" t="str">
        <f>'Input - Config'!A812</f>
        <v>TRNCHNNWTJKXX</v>
      </c>
      <c r="B811" s="19" t="str">
        <f>if(isna(vlookup(A811,'Input - Config'!$A$3:$C$1006,2,0)),"",vlookup(A811,'Input - Config'!$A$3:$C$1006,2,0))</f>
        <v>CHNNW</v>
      </c>
      <c r="C811" s="19" t="str">
        <f>if(isna(vlookup(A811,'Input - Config'!$A$3:$C$1006,3,0)),"",vlookup(A811,'Input - Config'!$A$3:$C$1006,3,0))</f>
        <v>TJK</v>
      </c>
      <c r="D811" s="42">
        <f>if(isna(ROUND(ACOS(COS(RADIANS(90-VLOOKUP(B811,'Input - Center points'!$A$2:$F$996,5,0)))*COS(RADIANS(90-VLOOKUP(C811,'Input - Center points'!$A$2:$F$996,5,0)))+SIN(RADIANS(90-VLOOKUP(B811,'Input - Center points'!$A$2:$F$996,5,0)))*SIN(RADIANS(90-VLOOKUP(C811,'Input - Center points'!$A$2:$F$996,5,0)))*COS(RADIANS(VLOOKUP(B811,'Input - Center points'!$A$2:$F$996,6,0)-VLOOKUP(C811,'Input - Center points'!$A$2:$F$996,6,0))))*6371,0)),"",ROUND(ACOS(COS(RADIANS(90-VLOOKUP(B811,'Input - Center points'!$A$2:$F$996,5,0)))*COS(RADIANS(90-VLOOKUP(C811,'Input - Center points'!$A$2:$F$996,5,0)))+SIN(RADIANS(90-VLOOKUP(B811,'Input - Center points'!$A$2:$F$996,5,0)))*SIN(RADIANS(90-VLOOKUP(C811,'Input - Center points'!$A$2:$F$996,5,0)))*COS(RADIANS(VLOOKUP(B811,'Input - Center points'!$A$2:$F$996,6,0)-VLOOKUP(C811,'Input - Center points'!$A$2:$F$996,6,0))))*6371,0))</f>
        <v>3593</v>
      </c>
      <c r="E811" s="19" t="str">
        <f>if(isna(if(vlookup(A811,'Input - Config'!$A$3:$D$1006,4,0)="Yes","Subsea",if(D811&gt;'Input - Config'!$H$10,"HVDC","HVAC"))),"",if(vlookup(A811,'Input - Config'!$A$3:$D$1006,4,0)="Yes","Subsea",if(D811&gt;'Input - Config'!$H$10,"HVDC","HVAC")))</f>
        <v>HVDC</v>
      </c>
      <c r="F811" s="19">
        <f>iferror((hlookup(E811,'Input - Config'!$H$2:$J$7,2,0)*D811)+(hlookup(E811,'Input - Config'!$H$2:$J$7,3,0)*2),"")</f>
        <v>1151924.4</v>
      </c>
      <c r="G811" s="19">
        <f>if(isna(hlookup(E811,'Input - Config'!$H$2:$J$7,6,0)*'Input - Config'!$H$9%*F811+F811),"",hlookup(E811,'Input - Config'!$H$2:$J$7,6,0)*'Input - Config'!$H$9%*F811+F811)</f>
        <v>2764618.56</v>
      </c>
      <c r="H811" s="19">
        <f>if(isna(ROUND((hlookup(E811,'Input - Config'!$H$2:$J$7,4,0)/10000*D811)+(hlookup(E811,'Input - Config'!$H$2:$J$7,5,0)/100),3)),"",ROUND((hlookup(E811,'Input - Config'!$H$2:$J$7,4,0)/10000*D811)+(hlookup(E811,'Input - Config'!$H$2:$J$7,5,0)/100),3))</f>
        <v>0.139</v>
      </c>
    </row>
    <row r="812">
      <c r="A812" s="53" t="str">
        <f>'Input - Config'!A813</f>
        <v>TRNCHNSOCHNSW</v>
      </c>
      <c r="B812" s="19" t="str">
        <f>if(isna(vlookup(A812,'Input - Config'!$A$3:$C$1006,2,0)),"",vlookup(A812,'Input - Config'!$A$3:$C$1006,2,0))</f>
        <v>CHNSO</v>
      </c>
      <c r="C812" s="19" t="str">
        <f>if(isna(vlookup(A812,'Input - Config'!$A$3:$C$1006,3,0)),"",vlookup(A812,'Input - Config'!$A$3:$C$1006,3,0))</f>
        <v>CHNSW</v>
      </c>
      <c r="D812" s="42">
        <f>if(isna(ROUND(ACOS(COS(RADIANS(90-VLOOKUP(B812,'Input - Center points'!$A$2:$F$996,5,0)))*COS(RADIANS(90-VLOOKUP(C812,'Input - Center points'!$A$2:$F$996,5,0)))+SIN(RADIANS(90-VLOOKUP(B812,'Input - Center points'!$A$2:$F$996,5,0)))*SIN(RADIANS(90-VLOOKUP(C812,'Input - Center points'!$A$2:$F$996,5,0)))*COS(RADIANS(VLOOKUP(B812,'Input - Center points'!$A$2:$F$996,6,0)-VLOOKUP(C812,'Input - Center points'!$A$2:$F$996,6,0))))*6371,0)),"",ROUND(ACOS(COS(RADIANS(90-VLOOKUP(B812,'Input - Center points'!$A$2:$F$996,5,0)))*COS(RADIANS(90-VLOOKUP(C812,'Input - Center points'!$A$2:$F$996,5,0)))+SIN(RADIANS(90-VLOOKUP(B812,'Input - Center points'!$A$2:$F$996,5,0)))*SIN(RADIANS(90-VLOOKUP(C812,'Input - Center points'!$A$2:$F$996,5,0)))*COS(RADIANS(VLOOKUP(B812,'Input - Center points'!$A$2:$F$996,6,0)-VLOOKUP(C812,'Input - Center points'!$A$2:$F$996,6,0))))*6371,0))</f>
        <v>1237</v>
      </c>
      <c r="E812" s="19" t="str">
        <f>if(isna(if(vlookup(A812,'Input - Config'!$A$3:$D$1006,4,0)="Yes","Subsea",if(D812&gt;'Input - Config'!$H$10,"HVDC","HVAC"))),"",if(vlookup(A812,'Input - Config'!$A$3:$D$1006,4,0)="Yes","Subsea",if(D812&gt;'Input - Config'!$H$10,"HVDC","HVAC")))</f>
        <v>HVDC</v>
      </c>
      <c r="F812" s="19">
        <f>iferror((hlookup(E812,'Input - Config'!$H$2:$J$7,2,0)*D812)+(hlookup(E812,'Input - Config'!$H$2:$J$7,3,0)*2),"")</f>
        <v>591667.6</v>
      </c>
      <c r="G812" s="19">
        <f>if(isna(hlookup(E812,'Input - Config'!$H$2:$J$7,6,0)*'Input - Config'!$H$9%*F812+F812),"",hlookup(E812,'Input - Config'!$H$2:$J$7,6,0)*'Input - Config'!$H$9%*F812+F812)</f>
        <v>1420002.24</v>
      </c>
      <c r="H812" s="19">
        <f>if(isna(ROUND((hlookup(E812,'Input - Config'!$H$2:$J$7,4,0)/10000*D812)+(hlookup(E812,'Input - Config'!$H$2:$J$7,5,0)/100),3)),"",ROUND((hlookup(E812,'Input - Config'!$H$2:$J$7,4,0)/10000*D812)+(hlookup(E812,'Input - Config'!$H$2:$J$7,5,0)/100),3))</f>
        <v>0.056</v>
      </c>
    </row>
    <row r="813">
      <c r="A813" s="53" t="str">
        <f>'Input - Config'!A814</f>
        <v>TRNCHNSOVNMNO</v>
      </c>
      <c r="B813" s="19" t="str">
        <f>if(isna(vlookup(A813,'Input - Config'!$A$3:$C$1006,2,0)),"",vlookup(A813,'Input - Config'!$A$3:$C$1006,2,0))</f>
        <v>CHNSO</v>
      </c>
      <c r="C813" s="19" t="str">
        <f>if(isna(vlookup(A813,'Input - Config'!$A$3:$C$1006,3,0)),"",vlookup(A813,'Input - Config'!$A$3:$C$1006,3,0))</f>
        <v>VNMNO</v>
      </c>
      <c r="D813" s="42">
        <f>if(isna(ROUND(ACOS(COS(RADIANS(90-VLOOKUP(B813,'Input - Center points'!$A$2:$F$996,5,0)))*COS(RADIANS(90-VLOOKUP(C813,'Input - Center points'!$A$2:$F$996,5,0)))+SIN(RADIANS(90-VLOOKUP(B813,'Input - Center points'!$A$2:$F$996,5,0)))*SIN(RADIANS(90-VLOOKUP(C813,'Input - Center points'!$A$2:$F$996,5,0)))*COS(RADIANS(VLOOKUP(B813,'Input - Center points'!$A$2:$F$996,6,0)-VLOOKUP(C813,'Input - Center points'!$A$2:$F$996,6,0))))*6371,0)),"",ROUND(ACOS(COS(RADIANS(90-VLOOKUP(B813,'Input - Center points'!$A$2:$F$996,5,0)))*COS(RADIANS(90-VLOOKUP(C813,'Input - Center points'!$A$2:$F$996,5,0)))+SIN(RADIANS(90-VLOOKUP(B813,'Input - Center points'!$A$2:$F$996,5,0)))*SIN(RADIANS(90-VLOOKUP(C813,'Input - Center points'!$A$2:$F$996,5,0)))*COS(RADIANS(VLOOKUP(B813,'Input - Center points'!$A$2:$F$996,6,0)-VLOOKUP(C813,'Input - Center points'!$A$2:$F$996,6,0))))*6371,0))</f>
        <v>798</v>
      </c>
      <c r="E813" s="19" t="str">
        <f>if(isna(if(vlookup(A813,'Input - Config'!$A$3:$D$1006,4,0)="Yes","Subsea",if(D813&gt;'Input - Config'!$H$10,"HVDC","HVAC"))),"",if(vlookup(A813,'Input - Config'!$A$3:$D$1006,4,0)="Yes","Subsea",if(D813&gt;'Input - Config'!$H$10,"HVDC","HVAC")))</f>
        <v>HVDC</v>
      </c>
      <c r="F813" s="19">
        <f>iferror((hlookup(E813,'Input - Config'!$H$2:$J$7,2,0)*D813)+(hlookup(E813,'Input - Config'!$H$2:$J$7,3,0)*2),"")</f>
        <v>487273.4</v>
      </c>
      <c r="G813" s="19">
        <f>if(isna(hlookup(E813,'Input - Config'!$H$2:$J$7,6,0)*'Input - Config'!$H$9%*F813+F813),"",hlookup(E813,'Input - Config'!$H$2:$J$7,6,0)*'Input - Config'!$H$9%*F813+F813)</f>
        <v>1169456.16</v>
      </c>
      <c r="H813" s="19">
        <f>if(isna(ROUND((hlookup(E813,'Input - Config'!$H$2:$J$7,4,0)/10000*D813)+(hlookup(E813,'Input - Config'!$H$2:$J$7,5,0)/100),3)),"",ROUND((hlookup(E813,'Input - Config'!$H$2:$J$7,4,0)/10000*D813)+(hlookup(E813,'Input - Config'!$H$2:$J$7,5,0)/100),3))</f>
        <v>0.041</v>
      </c>
    </row>
    <row r="814">
      <c r="A814" s="53" t="str">
        <f>'Input - Config'!A815</f>
        <v>TRNCHNSWINDNE</v>
      </c>
      <c r="B814" s="19" t="str">
        <f>if(isna(vlookup(A814,'Input - Config'!$A$3:$C$1006,2,0)),"",vlookup(A814,'Input - Config'!$A$3:$C$1006,2,0))</f>
        <v>CHNSW</v>
      </c>
      <c r="C814" s="19" t="str">
        <f>if(isna(vlookup(A814,'Input - Config'!$A$3:$C$1006,3,0)),"",vlookup(A814,'Input - Config'!$A$3:$C$1006,3,0))</f>
        <v>INDNE</v>
      </c>
      <c r="D814" s="42">
        <f>if(isna(ROUND(ACOS(COS(RADIANS(90-VLOOKUP(B814,'Input - Center points'!$A$2:$F$996,5,0)))*COS(RADIANS(90-VLOOKUP(C814,'Input - Center points'!$A$2:$F$996,5,0)))+SIN(RADIANS(90-VLOOKUP(B814,'Input - Center points'!$A$2:$F$996,5,0)))*SIN(RADIANS(90-VLOOKUP(C814,'Input - Center points'!$A$2:$F$996,5,0)))*COS(RADIANS(VLOOKUP(B814,'Input - Center points'!$A$2:$F$996,6,0)-VLOOKUP(C814,'Input - Center points'!$A$2:$F$996,6,0))))*6371,0)),"",ROUND(ACOS(COS(RADIANS(90-VLOOKUP(B814,'Input - Center points'!$A$2:$F$996,5,0)))*COS(RADIANS(90-VLOOKUP(C814,'Input - Center points'!$A$2:$F$996,5,0)))+SIN(RADIANS(90-VLOOKUP(B814,'Input - Center points'!$A$2:$F$996,5,0)))*SIN(RADIANS(90-VLOOKUP(C814,'Input - Center points'!$A$2:$F$996,5,0)))*COS(RADIANS(VLOOKUP(B814,'Input - Center points'!$A$2:$F$996,6,0)-VLOOKUP(C814,'Input - Center points'!$A$2:$F$996,6,0))))*6371,0))</f>
        <v>1303</v>
      </c>
      <c r="E814" s="19" t="str">
        <f>if(isna(if(vlookup(A814,'Input - Config'!$A$3:$D$1006,4,0)="Yes","Subsea",if(D814&gt;'Input - Config'!$H$10,"HVDC","HVAC"))),"",if(vlookup(A814,'Input - Config'!$A$3:$D$1006,4,0)="Yes","Subsea",if(D814&gt;'Input - Config'!$H$10,"HVDC","HVAC")))</f>
        <v>HVDC</v>
      </c>
      <c r="F814" s="19">
        <f>iferror((hlookup(E814,'Input - Config'!$H$2:$J$7,2,0)*D814)+(hlookup(E814,'Input - Config'!$H$2:$J$7,3,0)*2),"")</f>
        <v>607362.4</v>
      </c>
      <c r="G814" s="19">
        <f>if(isna(hlookup(E814,'Input - Config'!$H$2:$J$7,6,0)*'Input - Config'!$H$9%*F814+F814),"",hlookup(E814,'Input - Config'!$H$2:$J$7,6,0)*'Input - Config'!$H$9%*F814+F814)</f>
        <v>1457669.76</v>
      </c>
      <c r="H814" s="19">
        <f>if(isna(ROUND((hlookup(E814,'Input - Config'!$H$2:$J$7,4,0)/10000*D814)+(hlookup(E814,'Input - Config'!$H$2:$J$7,5,0)/100),3)),"",ROUND((hlookup(E814,'Input - Config'!$H$2:$J$7,4,0)/10000*D814)+(hlookup(E814,'Input - Config'!$H$2:$J$7,5,0)/100),3))</f>
        <v>0.059</v>
      </c>
    </row>
    <row r="815">
      <c r="A815" s="53" t="str">
        <f>'Input - Config'!A816</f>
        <v>TRNCHNSWINDNO</v>
      </c>
      <c r="B815" s="19" t="str">
        <f>if(isna(vlookup(A815,'Input - Config'!$A$3:$C$1006,2,0)),"",vlookup(A815,'Input - Config'!$A$3:$C$1006,2,0))</f>
        <v>CHNSW</v>
      </c>
      <c r="C815" s="19" t="str">
        <f>if(isna(vlookup(A815,'Input - Config'!$A$3:$C$1006,3,0)),"",vlookup(A815,'Input - Config'!$A$3:$C$1006,3,0))</f>
        <v>INDNO</v>
      </c>
      <c r="D815" s="42">
        <f>if(isna(ROUND(ACOS(COS(RADIANS(90-VLOOKUP(B815,'Input - Center points'!$A$2:$F$996,5,0)))*COS(RADIANS(90-VLOOKUP(C815,'Input - Center points'!$A$2:$F$996,5,0)))+SIN(RADIANS(90-VLOOKUP(B815,'Input - Center points'!$A$2:$F$996,5,0)))*SIN(RADIANS(90-VLOOKUP(C815,'Input - Center points'!$A$2:$F$996,5,0)))*COS(RADIANS(VLOOKUP(B815,'Input - Center points'!$A$2:$F$996,6,0)-VLOOKUP(C815,'Input - Center points'!$A$2:$F$996,6,0))))*6371,0)),"",ROUND(ACOS(COS(RADIANS(90-VLOOKUP(B815,'Input - Center points'!$A$2:$F$996,5,0)))*COS(RADIANS(90-VLOOKUP(C815,'Input - Center points'!$A$2:$F$996,5,0)))+SIN(RADIANS(90-VLOOKUP(B815,'Input - Center points'!$A$2:$F$996,5,0)))*SIN(RADIANS(90-VLOOKUP(C815,'Input - Center points'!$A$2:$F$996,5,0)))*COS(RADIANS(VLOOKUP(B815,'Input - Center points'!$A$2:$F$996,6,0)-VLOOKUP(C815,'Input - Center points'!$A$2:$F$996,6,0))))*6371,0))</f>
        <v>2597</v>
      </c>
      <c r="E815" s="19" t="str">
        <f>if(isna(if(vlookup(A815,'Input - Config'!$A$3:$D$1006,4,0)="Yes","Subsea",if(D815&gt;'Input - Config'!$H$10,"HVDC","HVAC"))),"",if(vlookup(A815,'Input - Config'!$A$3:$D$1006,4,0)="Yes","Subsea",if(D815&gt;'Input - Config'!$H$10,"HVDC","HVAC")))</f>
        <v>HVDC</v>
      </c>
      <c r="F815" s="19">
        <f>iferror((hlookup(E815,'Input - Config'!$H$2:$J$7,2,0)*D815)+(hlookup(E815,'Input - Config'!$H$2:$J$7,3,0)*2),"")</f>
        <v>915075.6</v>
      </c>
      <c r="G815" s="19">
        <f>if(isna(hlookup(E815,'Input - Config'!$H$2:$J$7,6,0)*'Input - Config'!$H$9%*F815+F815),"",hlookup(E815,'Input - Config'!$H$2:$J$7,6,0)*'Input - Config'!$H$9%*F815+F815)</f>
        <v>2196181.44</v>
      </c>
      <c r="H815" s="19">
        <f>if(isna(ROUND((hlookup(E815,'Input - Config'!$H$2:$J$7,4,0)/10000*D815)+(hlookup(E815,'Input - Config'!$H$2:$J$7,5,0)/100),3)),"",ROUND((hlookup(E815,'Input - Config'!$H$2:$J$7,4,0)/10000*D815)+(hlookup(E815,'Input - Config'!$H$2:$J$7,5,0)/100),3))</f>
        <v>0.104</v>
      </c>
    </row>
    <row r="816">
      <c r="A816" s="53" t="str">
        <f>'Input - Config'!A817</f>
        <v>TRNCHNSWLAOXX</v>
      </c>
      <c r="B816" s="19" t="str">
        <f>if(isna(vlookup(A816,'Input - Config'!$A$3:$C$1006,2,0)),"",vlookup(A816,'Input - Config'!$A$3:$C$1006,2,0))</f>
        <v>CHNSW</v>
      </c>
      <c r="C816" s="19" t="str">
        <f>if(isna(vlookup(A816,'Input - Config'!$A$3:$C$1006,3,0)),"",vlookup(A816,'Input - Config'!$A$3:$C$1006,3,0))</f>
        <v>LAO</v>
      </c>
      <c r="D816" s="42">
        <f>if(isna(ROUND(ACOS(COS(RADIANS(90-VLOOKUP(B816,'Input - Center points'!$A$2:$F$996,5,0)))*COS(RADIANS(90-VLOOKUP(C816,'Input - Center points'!$A$2:$F$996,5,0)))+SIN(RADIANS(90-VLOOKUP(B816,'Input - Center points'!$A$2:$F$996,5,0)))*SIN(RADIANS(90-VLOOKUP(C816,'Input - Center points'!$A$2:$F$996,5,0)))*COS(RADIANS(VLOOKUP(B816,'Input - Center points'!$A$2:$F$996,6,0)-VLOOKUP(C816,'Input - Center points'!$A$2:$F$996,6,0))))*6371,0)),"",ROUND(ACOS(COS(RADIANS(90-VLOOKUP(B816,'Input - Center points'!$A$2:$F$996,5,0)))*COS(RADIANS(90-VLOOKUP(C816,'Input - Center points'!$A$2:$F$996,5,0)))+SIN(RADIANS(90-VLOOKUP(B816,'Input - Center points'!$A$2:$F$996,5,0)))*SIN(RADIANS(90-VLOOKUP(C816,'Input - Center points'!$A$2:$F$996,5,0)))*COS(RADIANS(VLOOKUP(B816,'Input - Center points'!$A$2:$F$996,6,0)-VLOOKUP(C816,'Input - Center points'!$A$2:$F$996,6,0))))*6371,0))</f>
        <v>1419</v>
      </c>
      <c r="E816" s="19" t="str">
        <f>if(isna(if(vlookup(A816,'Input - Config'!$A$3:$D$1006,4,0)="Yes","Subsea",if(D816&gt;'Input - Config'!$H$10,"HVDC","HVAC"))),"",if(vlookup(A816,'Input - Config'!$A$3:$D$1006,4,0)="Yes","Subsea",if(D816&gt;'Input - Config'!$H$10,"HVDC","HVAC")))</f>
        <v>HVDC</v>
      </c>
      <c r="F816" s="19">
        <f>iferror((hlookup(E816,'Input - Config'!$H$2:$J$7,2,0)*D816)+(hlookup(E816,'Input - Config'!$H$2:$J$7,3,0)*2),"")</f>
        <v>634947.2</v>
      </c>
      <c r="G816" s="19">
        <f>if(isna(hlookup(E816,'Input - Config'!$H$2:$J$7,6,0)*'Input - Config'!$H$9%*F816+F816),"",hlookup(E816,'Input - Config'!$H$2:$J$7,6,0)*'Input - Config'!$H$9%*F816+F816)</f>
        <v>1523873.28</v>
      </c>
      <c r="H816" s="19">
        <f>if(isna(ROUND((hlookup(E816,'Input - Config'!$H$2:$J$7,4,0)/10000*D816)+(hlookup(E816,'Input - Config'!$H$2:$J$7,5,0)/100),3)),"",ROUND((hlookup(E816,'Input - Config'!$H$2:$J$7,4,0)/10000*D816)+(hlookup(E816,'Input - Config'!$H$2:$J$7,5,0)/100),3))</f>
        <v>0.063</v>
      </c>
    </row>
    <row r="817">
      <c r="A817" s="53" t="str">
        <f>'Input - Config'!A818</f>
        <v>TRNCHNSWMMRXX</v>
      </c>
      <c r="B817" s="19" t="str">
        <f>if(isna(vlookup(A817,'Input - Config'!$A$3:$C$1006,2,0)),"",vlookup(A817,'Input - Config'!$A$3:$C$1006,2,0))</f>
        <v>CHNSW</v>
      </c>
      <c r="C817" s="19" t="str">
        <f>if(isna(vlookup(A817,'Input - Config'!$A$3:$C$1006,3,0)),"",vlookup(A817,'Input - Config'!$A$3:$C$1006,3,0))</f>
        <v>MMR</v>
      </c>
      <c r="D817" s="42">
        <f>if(isna(ROUND(ACOS(COS(RADIANS(90-VLOOKUP(B817,'Input - Center points'!$A$2:$F$996,5,0)))*COS(RADIANS(90-VLOOKUP(C817,'Input - Center points'!$A$2:$F$996,5,0)))+SIN(RADIANS(90-VLOOKUP(B817,'Input - Center points'!$A$2:$F$996,5,0)))*SIN(RADIANS(90-VLOOKUP(C817,'Input - Center points'!$A$2:$F$996,5,0)))*COS(RADIANS(VLOOKUP(B817,'Input - Center points'!$A$2:$F$996,6,0)-VLOOKUP(C817,'Input - Center points'!$A$2:$F$996,6,0))))*6371,0)),"",ROUND(ACOS(COS(RADIANS(90-VLOOKUP(B817,'Input - Center points'!$A$2:$F$996,5,0)))*COS(RADIANS(90-VLOOKUP(C817,'Input - Center points'!$A$2:$F$996,5,0)))+SIN(RADIANS(90-VLOOKUP(B817,'Input - Center points'!$A$2:$F$996,5,0)))*SIN(RADIANS(90-VLOOKUP(C817,'Input - Center points'!$A$2:$F$996,5,0)))*COS(RADIANS(VLOOKUP(B817,'Input - Center points'!$A$2:$F$996,6,0)-VLOOKUP(C817,'Input - Center points'!$A$2:$F$996,6,0))))*6371,0))</f>
        <v>1738</v>
      </c>
      <c r="E817" s="19" t="str">
        <f>if(isna(if(vlookup(A817,'Input - Config'!$A$3:$D$1006,4,0)="Yes","Subsea",if(D817&gt;'Input - Config'!$H$10,"HVDC","HVAC"))),"",if(vlookup(A817,'Input - Config'!$A$3:$D$1006,4,0)="Yes","Subsea",if(D817&gt;'Input - Config'!$H$10,"HVDC","HVAC")))</f>
        <v>HVDC</v>
      </c>
      <c r="F817" s="19">
        <f>iferror((hlookup(E817,'Input - Config'!$H$2:$J$7,2,0)*D817)+(hlookup(E817,'Input - Config'!$H$2:$J$7,3,0)*2),"")</f>
        <v>710805.4</v>
      </c>
      <c r="G817" s="19">
        <f>if(isna(hlookup(E817,'Input - Config'!$H$2:$J$7,6,0)*'Input - Config'!$H$9%*F817+F817),"",hlookup(E817,'Input - Config'!$H$2:$J$7,6,0)*'Input - Config'!$H$9%*F817+F817)</f>
        <v>1705932.96</v>
      </c>
      <c r="H817" s="19">
        <f>if(isna(ROUND((hlookup(E817,'Input - Config'!$H$2:$J$7,4,0)/10000*D817)+(hlookup(E817,'Input - Config'!$H$2:$J$7,5,0)/100),3)),"",ROUND((hlookup(E817,'Input - Config'!$H$2:$J$7,4,0)/10000*D817)+(hlookup(E817,'Input - Config'!$H$2:$J$7,5,0)/100),3))</f>
        <v>0.074</v>
      </c>
    </row>
    <row r="818">
      <c r="A818" s="53" t="str">
        <f>'Input - Config'!A819</f>
        <v>TRNCHNSWNPLXX</v>
      </c>
      <c r="B818" s="19" t="str">
        <f>if(isna(vlookup(A818,'Input - Config'!$A$3:$C$1006,2,0)),"",vlookup(A818,'Input - Config'!$A$3:$C$1006,2,0))</f>
        <v>CHNSW</v>
      </c>
      <c r="C818" s="19" t="str">
        <f>if(isna(vlookup(A818,'Input - Config'!$A$3:$C$1006,3,0)),"",vlookup(A818,'Input - Config'!$A$3:$C$1006,3,0))</f>
        <v>NPL</v>
      </c>
      <c r="D818" s="42">
        <f>if(isna(ROUND(ACOS(COS(RADIANS(90-VLOOKUP(B818,'Input - Center points'!$A$2:$F$996,5,0)))*COS(RADIANS(90-VLOOKUP(C818,'Input - Center points'!$A$2:$F$996,5,0)))+SIN(RADIANS(90-VLOOKUP(B818,'Input - Center points'!$A$2:$F$996,5,0)))*SIN(RADIANS(90-VLOOKUP(C818,'Input - Center points'!$A$2:$F$996,5,0)))*COS(RADIANS(VLOOKUP(B818,'Input - Center points'!$A$2:$F$996,6,0)-VLOOKUP(C818,'Input - Center points'!$A$2:$F$996,6,0))))*6371,0)),"",ROUND(ACOS(COS(RADIANS(90-VLOOKUP(B818,'Input - Center points'!$A$2:$F$996,5,0)))*COS(RADIANS(90-VLOOKUP(C818,'Input - Center points'!$A$2:$F$996,5,0)))+SIN(RADIANS(90-VLOOKUP(B818,'Input - Center points'!$A$2:$F$996,5,0)))*SIN(RADIANS(90-VLOOKUP(C818,'Input - Center points'!$A$2:$F$996,5,0)))*COS(RADIANS(VLOOKUP(B818,'Input - Center points'!$A$2:$F$996,6,0)-VLOOKUP(C818,'Input - Center points'!$A$2:$F$996,6,0))))*6371,0))</f>
        <v>1846</v>
      </c>
      <c r="E818" s="19" t="str">
        <f>if(isna(if(vlookup(A818,'Input - Config'!$A$3:$D$1006,4,0)="Yes","Subsea",if(D818&gt;'Input - Config'!$H$10,"HVDC","HVAC"))),"",if(vlookup(A818,'Input - Config'!$A$3:$D$1006,4,0)="Yes","Subsea",if(D818&gt;'Input - Config'!$H$10,"HVDC","HVAC")))</f>
        <v>HVDC</v>
      </c>
      <c r="F818" s="19">
        <f>iferror((hlookup(E818,'Input - Config'!$H$2:$J$7,2,0)*D818)+(hlookup(E818,'Input - Config'!$H$2:$J$7,3,0)*2),"")</f>
        <v>736487.8</v>
      </c>
      <c r="G818" s="19">
        <f>if(isna(hlookup(E818,'Input - Config'!$H$2:$J$7,6,0)*'Input - Config'!$H$9%*F818+F818),"",hlookup(E818,'Input - Config'!$H$2:$J$7,6,0)*'Input - Config'!$H$9%*F818+F818)</f>
        <v>1767570.72</v>
      </c>
      <c r="H818" s="19">
        <f>if(isna(ROUND((hlookup(E818,'Input - Config'!$H$2:$J$7,4,0)/10000*D818)+(hlookup(E818,'Input - Config'!$H$2:$J$7,5,0)/100),3)),"",ROUND((hlookup(E818,'Input - Config'!$H$2:$J$7,4,0)/10000*D818)+(hlookup(E818,'Input - Config'!$H$2:$J$7,5,0)/100),3))</f>
        <v>0.078</v>
      </c>
    </row>
    <row r="819">
      <c r="A819" s="53" t="str">
        <f>'Input - Config'!A820</f>
        <v>TRNCHNSWPAKXX</v>
      </c>
      <c r="B819" s="19" t="str">
        <f>if(isna(vlookup(A819,'Input - Config'!$A$3:$C$1006,2,0)),"",vlookup(A819,'Input - Config'!$A$3:$C$1006,2,0))</f>
        <v>CHNSW</v>
      </c>
      <c r="C819" s="19" t="str">
        <f>if(isna(vlookup(A819,'Input - Config'!$A$3:$C$1006,3,0)),"",vlookup(A819,'Input - Config'!$A$3:$C$1006,3,0))</f>
        <v>PAK</v>
      </c>
      <c r="D819" s="42">
        <f>if(isna(ROUND(ACOS(COS(RADIANS(90-VLOOKUP(B819,'Input - Center points'!$A$2:$F$996,5,0)))*COS(RADIANS(90-VLOOKUP(C819,'Input - Center points'!$A$2:$F$996,5,0)))+SIN(RADIANS(90-VLOOKUP(B819,'Input - Center points'!$A$2:$F$996,5,0)))*SIN(RADIANS(90-VLOOKUP(C819,'Input - Center points'!$A$2:$F$996,5,0)))*COS(RADIANS(VLOOKUP(B819,'Input - Center points'!$A$2:$F$996,6,0)-VLOOKUP(C819,'Input - Center points'!$A$2:$F$996,6,0))))*6371,0)),"",ROUND(ACOS(COS(RADIANS(90-VLOOKUP(B819,'Input - Center points'!$A$2:$F$996,5,0)))*COS(RADIANS(90-VLOOKUP(C819,'Input - Center points'!$A$2:$F$996,5,0)))+SIN(RADIANS(90-VLOOKUP(B819,'Input - Center points'!$A$2:$F$996,5,0)))*SIN(RADIANS(90-VLOOKUP(C819,'Input - Center points'!$A$2:$F$996,5,0)))*COS(RADIANS(VLOOKUP(B819,'Input - Center points'!$A$2:$F$996,6,0)-VLOOKUP(C819,'Input - Center points'!$A$2:$F$996,6,0))))*6371,0))</f>
        <v>3686</v>
      </c>
      <c r="E819" s="19" t="str">
        <f>if(isna(if(vlookup(A819,'Input - Config'!$A$3:$D$1006,4,0)="Yes","Subsea",if(D819&gt;'Input - Config'!$H$10,"HVDC","HVAC"))),"",if(vlookup(A819,'Input - Config'!$A$3:$D$1006,4,0)="Yes","Subsea",if(D819&gt;'Input - Config'!$H$10,"HVDC","HVAC")))</f>
        <v>HVDC</v>
      </c>
      <c r="F819" s="19">
        <f>iferror((hlookup(E819,'Input - Config'!$H$2:$J$7,2,0)*D819)+(hlookup(E819,'Input - Config'!$H$2:$J$7,3,0)*2),"")</f>
        <v>1174039.8</v>
      </c>
      <c r="G819" s="19">
        <f>if(isna(hlookup(E819,'Input - Config'!$H$2:$J$7,6,0)*'Input - Config'!$H$9%*F819+F819),"",hlookup(E819,'Input - Config'!$H$2:$J$7,6,0)*'Input - Config'!$H$9%*F819+F819)</f>
        <v>2817695.52</v>
      </c>
      <c r="H819" s="19">
        <f>if(isna(ROUND((hlookup(E819,'Input - Config'!$H$2:$J$7,4,0)/10000*D819)+(hlookup(E819,'Input - Config'!$H$2:$J$7,5,0)/100),3)),"",ROUND((hlookup(E819,'Input - Config'!$H$2:$J$7,4,0)/10000*D819)+(hlookup(E819,'Input - Config'!$H$2:$J$7,5,0)/100),3))</f>
        <v>0.142</v>
      </c>
    </row>
    <row r="820">
      <c r="A820" s="53" t="str">
        <f>'Input - Config'!A821</f>
        <v>TRNCHNSWVNMNO</v>
      </c>
      <c r="B820" s="19" t="str">
        <f>if(isna(vlookup(A820,'Input - Config'!$A$3:$C$1006,2,0)),"",vlookup(A820,'Input - Config'!$A$3:$C$1006,2,0))</f>
        <v>CHNSW</v>
      </c>
      <c r="C820" s="19" t="str">
        <f>if(isna(vlookup(A820,'Input - Config'!$A$3:$C$1006,3,0)),"",vlookup(A820,'Input - Config'!$A$3:$C$1006,3,0))</f>
        <v>VNMNO</v>
      </c>
      <c r="D820" s="42">
        <f>if(isna(ROUND(ACOS(COS(RADIANS(90-VLOOKUP(B820,'Input - Center points'!$A$2:$F$996,5,0)))*COS(RADIANS(90-VLOOKUP(C820,'Input - Center points'!$A$2:$F$996,5,0)))+SIN(RADIANS(90-VLOOKUP(B820,'Input - Center points'!$A$2:$F$996,5,0)))*SIN(RADIANS(90-VLOOKUP(C820,'Input - Center points'!$A$2:$F$996,5,0)))*COS(RADIANS(VLOOKUP(B820,'Input - Center points'!$A$2:$F$996,6,0)-VLOOKUP(C820,'Input - Center points'!$A$2:$F$996,6,0))))*6371,0)),"",ROUND(ACOS(COS(RADIANS(90-VLOOKUP(B820,'Input - Center points'!$A$2:$F$996,5,0)))*COS(RADIANS(90-VLOOKUP(C820,'Input - Center points'!$A$2:$F$996,5,0)))+SIN(RADIANS(90-VLOOKUP(B820,'Input - Center points'!$A$2:$F$996,5,0)))*SIN(RADIANS(90-VLOOKUP(C820,'Input - Center points'!$A$2:$F$996,5,0)))*COS(RADIANS(VLOOKUP(B820,'Input - Center points'!$A$2:$F$996,6,0)-VLOOKUP(C820,'Input - Center points'!$A$2:$F$996,6,0))))*6371,0))</f>
        <v>1086</v>
      </c>
      <c r="E820" s="19" t="str">
        <f>if(isna(if(vlookup(A820,'Input - Config'!$A$3:$D$1006,4,0)="Yes","Subsea",if(D820&gt;'Input - Config'!$H$10,"HVDC","HVAC"))),"",if(vlookup(A820,'Input - Config'!$A$3:$D$1006,4,0)="Yes","Subsea",if(D820&gt;'Input - Config'!$H$10,"HVDC","HVAC")))</f>
        <v>HVDC</v>
      </c>
      <c r="F820" s="19">
        <f>iferror((hlookup(E820,'Input - Config'!$H$2:$J$7,2,0)*D820)+(hlookup(E820,'Input - Config'!$H$2:$J$7,3,0)*2),"")</f>
        <v>555759.8</v>
      </c>
      <c r="G820" s="19">
        <f>if(isna(hlookup(E820,'Input - Config'!$H$2:$J$7,6,0)*'Input - Config'!$H$9%*F820+F820),"",hlookup(E820,'Input - Config'!$H$2:$J$7,6,0)*'Input - Config'!$H$9%*F820+F820)</f>
        <v>1333823.52</v>
      </c>
      <c r="H820" s="19">
        <f>if(isna(ROUND((hlookup(E820,'Input - Config'!$H$2:$J$7,4,0)/10000*D820)+(hlookup(E820,'Input - Config'!$H$2:$J$7,5,0)/100),3)),"",ROUND((hlookup(E820,'Input - Config'!$H$2:$J$7,4,0)/10000*D820)+(hlookup(E820,'Input - Config'!$H$2:$J$7,5,0)/100),3))</f>
        <v>0.051</v>
      </c>
    </row>
    <row r="821">
      <c r="A821" s="53" t="str">
        <f>'Input - Config'!A822</f>
        <v>TRNJPNXXKORXX</v>
      </c>
      <c r="B821" s="19" t="str">
        <f>if(isna(vlookup(A821,'Input - Config'!$A$3:$C$1006,2,0)),"",vlookup(A821,'Input - Config'!$A$3:$C$1006,2,0))</f>
        <v>JPN</v>
      </c>
      <c r="C821" s="19" t="str">
        <f>if(isna(vlookup(A821,'Input - Config'!$A$3:$C$1006,3,0)),"",vlookup(A821,'Input - Config'!$A$3:$C$1006,3,0))</f>
        <v>KOR</v>
      </c>
      <c r="D821" s="42">
        <f>if(isna(ROUND(ACOS(COS(RADIANS(90-VLOOKUP(B821,'Input - Center points'!$A$2:$F$996,5,0)))*COS(RADIANS(90-VLOOKUP(C821,'Input - Center points'!$A$2:$F$996,5,0)))+SIN(RADIANS(90-VLOOKUP(B821,'Input - Center points'!$A$2:$F$996,5,0)))*SIN(RADIANS(90-VLOOKUP(C821,'Input - Center points'!$A$2:$F$996,5,0)))*COS(RADIANS(VLOOKUP(B821,'Input - Center points'!$A$2:$F$996,6,0)-VLOOKUP(C821,'Input - Center points'!$A$2:$F$996,6,0))))*6371,0)),"",ROUND(ACOS(COS(RADIANS(90-VLOOKUP(B821,'Input - Center points'!$A$2:$F$996,5,0)))*COS(RADIANS(90-VLOOKUP(C821,'Input - Center points'!$A$2:$F$996,5,0)))+SIN(RADIANS(90-VLOOKUP(B821,'Input - Center points'!$A$2:$F$996,5,0)))*SIN(RADIANS(90-VLOOKUP(C821,'Input - Center points'!$A$2:$F$996,5,0)))*COS(RADIANS(VLOOKUP(B821,'Input - Center points'!$A$2:$F$996,6,0)-VLOOKUP(C821,'Input - Center points'!$A$2:$F$996,6,0))))*6371,0))</f>
        <v>1152</v>
      </c>
      <c r="E821" s="19" t="str">
        <f>if(isna(if(vlookup(A821,'Input - Config'!$A$3:$D$1006,4,0)="Yes","Subsea",if(D821&gt;'Input - Config'!$H$10,"HVDC","HVAC"))),"",if(vlookup(A821,'Input - Config'!$A$3:$D$1006,4,0)="Yes","Subsea",if(D821&gt;'Input - Config'!$H$10,"HVDC","HVAC")))</f>
        <v>Subsea</v>
      </c>
      <c r="F821" s="19">
        <f>iferror((hlookup(E821,'Input - Config'!$H$2:$J$7,2,0)*D821)+(hlookup(E821,'Input - Config'!$H$2:$J$7,3,0)*2),"")</f>
        <v>637464.2</v>
      </c>
      <c r="G821" s="19">
        <f>if(isna(hlookup(E821,'Input - Config'!$H$2:$J$7,6,0)*'Input - Config'!$H$9%*F821+F821),"",hlookup(E821,'Input - Config'!$H$2:$J$7,6,0)*'Input - Config'!$H$9%*F821+F821)</f>
        <v>1529914.08</v>
      </c>
      <c r="H821" s="19">
        <f>if(isna(ROUND((hlookup(E821,'Input - Config'!$H$2:$J$7,4,0)/10000*D821)+(hlookup(E821,'Input - Config'!$H$2:$J$7,5,0)/100),3)),"",ROUND((hlookup(E821,'Input - Config'!$H$2:$J$7,4,0)/10000*D821)+(hlookup(E821,'Input - Config'!$H$2:$J$7,5,0)/100),3))</f>
        <v>0.053</v>
      </c>
    </row>
    <row r="822">
      <c r="A822" s="53" t="str">
        <f>'Input - Config'!A823</f>
        <v>TRNJPNXXRUSFE</v>
      </c>
      <c r="B822" s="19" t="str">
        <f>if(isna(vlookup(A822,'Input - Config'!$A$3:$C$1006,2,0)),"",vlookup(A822,'Input - Config'!$A$3:$C$1006,2,0))</f>
        <v>JPN</v>
      </c>
      <c r="C822" s="19" t="str">
        <f>if(isna(vlookup(A822,'Input - Config'!$A$3:$C$1006,3,0)),"",vlookup(A822,'Input - Config'!$A$3:$C$1006,3,0))</f>
        <v>RUSFE</v>
      </c>
      <c r="D822" s="42">
        <f>if(isna(ROUND(ACOS(COS(RADIANS(90-VLOOKUP(B822,'Input - Center points'!$A$2:$F$996,5,0)))*COS(RADIANS(90-VLOOKUP(C822,'Input - Center points'!$A$2:$F$996,5,0)))+SIN(RADIANS(90-VLOOKUP(B822,'Input - Center points'!$A$2:$F$996,5,0)))*SIN(RADIANS(90-VLOOKUP(C822,'Input - Center points'!$A$2:$F$996,5,0)))*COS(RADIANS(VLOOKUP(B822,'Input - Center points'!$A$2:$F$996,6,0)-VLOOKUP(C822,'Input - Center points'!$A$2:$F$996,6,0))))*6371,0)),"",ROUND(ACOS(COS(RADIANS(90-VLOOKUP(B822,'Input - Center points'!$A$2:$F$996,5,0)))*COS(RADIANS(90-VLOOKUP(C822,'Input - Center points'!$A$2:$F$996,5,0)))+SIN(RADIANS(90-VLOOKUP(B822,'Input - Center points'!$A$2:$F$996,5,0)))*SIN(RADIANS(90-VLOOKUP(C822,'Input - Center points'!$A$2:$F$996,5,0)))*COS(RADIANS(VLOOKUP(B822,'Input - Center points'!$A$2:$F$996,6,0)-VLOOKUP(C822,'Input - Center points'!$A$2:$F$996,6,0))))*6371,0))</f>
        <v>1063</v>
      </c>
      <c r="E822" s="19" t="str">
        <f>if(isna(if(vlookup(A822,'Input - Config'!$A$3:$D$1006,4,0)="Yes","Subsea",if(D822&gt;'Input - Config'!$H$10,"HVDC","HVAC"))),"",if(vlookup(A822,'Input - Config'!$A$3:$D$1006,4,0)="Yes","Subsea",if(D822&gt;'Input - Config'!$H$10,"HVDC","HVAC")))</f>
        <v>Subsea</v>
      </c>
      <c r="F822" s="19">
        <f>iferror((hlookup(E822,'Input - Config'!$H$2:$J$7,2,0)*D822)+(hlookup(E822,'Input - Config'!$H$2:$J$7,3,0)*2),"")</f>
        <v>611200.3</v>
      </c>
      <c r="G822" s="19">
        <f>if(isna(hlookup(E822,'Input - Config'!$H$2:$J$7,6,0)*'Input - Config'!$H$9%*F822+F822),"",hlookup(E822,'Input - Config'!$H$2:$J$7,6,0)*'Input - Config'!$H$9%*F822+F822)</f>
        <v>1466880.72</v>
      </c>
      <c r="H822" s="19">
        <f>if(isna(ROUND((hlookup(E822,'Input - Config'!$H$2:$J$7,4,0)/10000*D822)+(hlookup(E822,'Input - Config'!$H$2:$J$7,5,0)/100),3)),"",ROUND((hlookup(E822,'Input - Config'!$H$2:$J$7,4,0)/10000*D822)+(hlookup(E822,'Input - Config'!$H$2:$J$7,5,0)/100),3))</f>
        <v>0.05</v>
      </c>
    </row>
    <row r="823">
      <c r="A823" s="53" t="str">
        <f>'Input - Config'!A824</f>
        <v>TRNMEXXXUSATE</v>
      </c>
      <c r="B823" s="19" t="str">
        <f>if(isna(vlookup(A823,'Input - Config'!$A$3:$C$1006,2,0)),"",vlookup(A823,'Input - Config'!$A$3:$C$1006,2,0))</f>
        <v>MEX</v>
      </c>
      <c r="C823" s="19" t="str">
        <f>if(isna(vlookup(A823,'Input - Config'!$A$3:$C$1006,3,0)),"",vlookup(A823,'Input - Config'!$A$3:$C$1006,3,0))</f>
        <v>USATE</v>
      </c>
      <c r="D823" s="42">
        <f>if(isna(ROUND(ACOS(COS(RADIANS(90-VLOOKUP(B823,'Input - Center points'!$A$2:$F$996,5,0)))*COS(RADIANS(90-VLOOKUP(C823,'Input - Center points'!$A$2:$F$996,5,0)))+SIN(RADIANS(90-VLOOKUP(B823,'Input - Center points'!$A$2:$F$996,5,0)))*SIN(RADIANS(90-VLOOKUP(C823,'Input - Center points'!$A$2:$F$996,5,0)))*COS(RADIANS(VLOOKUP(B823,'Input - Center points'!$A$2:$F$996,6,0)-VLOOKUP(C823,'Input - Center points'!$A$2:$F$996,6,0))))*6371,0)),"",ROUND(ACOS(COS(RADIANS(90-VLOOKUP(B823,'Input - Center points'!$A$2:$F$996,5,0)))*COS(RADIANS(90-VLOOKUP(C823,'Input - Center points'!$A$2:$F$996,5,0)))+SIN(RADIANS(90-VLOOKUP(B823,'Input - Center points'!$A$2:$F$996,5,0)))*SIN(RADIANS(90-VLOOKUP(C823,'Input - Center points'!$A$2:$F$996,5,0)))*COS(RADIANS(VLOOKUP(B823,'Input - Center points'!$A$2:$F$996,6,0)-VLOOKUP(C823,'Input - Center points'!$A$2:$F$996,6,0))))*6371,0))</f>
        <v>1504</v>
      </c>
      <c r="E823" s="19" t="str">
        <f>if(isna(if(vlookup(A823,'Input - Config'!$A$3:$D$1006,4,0)="Yes","Subsea",if(D823&gt;'Input - Config'!$H$10,"HVDC","HVAC"))),"",if(vlookup(A823,'Input - Config'!$A$3:$D$1006,4,0)="Yes","Subsea",if(D823&gt;'Input - Config'!$H$10,"HVDC","HVAC")))</f>
        <v>HVDC</v>
      </c>
      <c r="F823" s="19">
        <f>iferror((hlookup(E823,'Input - Config'!$H$2:$J$7,2,0)*D823)+(hlookup(E823,'Input - Config'!$H$2:$J$7,3,0)*2),"")</f>
        <v>655160.2</v>
      </c>
      <c r="G823" s="19">
        <f>if(isna(hlookup(E823,'Input - Config'!$H$2:$J$7,6,0)*'Input - Config'!$H$9%*F823+F823),"",hlookup(E823,'Input - Config'!$H$2:$J$7,6,0)*'Input - Config'!$H$9%*F823+F823)</f>
        <v>1572384.48</v>
      </c>
      <c r="H823" s="19">
        <f>if(isna(ROUND((hlookup(E823,'Input - Config'!$H$2:$J$7,4,0)/10000*D823)+(hlookup(E823,'Input - Config'!$H$2:$J$7,5,0)/100),3)),"",ROUND((hlookup(E823,'Input - Config'!$H$2:$J$7,4,0)/10000*D823)+(hlookup(E823,'Input - Config'!$H$2:$J$7,5,0)/100),3))</f>
        <v>0.066</v>
      </c>
    </row>
    <row r="824">
      <c r="A824" s="53" t="str">
        <f>'Input - Config'!A825</f>
        <v>TRNMEXXXUSAWE</v>
      </c>
      <c r="B824" s="19" t="str">
        <f>if(isna(vlookup(A824,'Input - Config'!$A$3:$C$1006,2,0)),"",vlookup(A824,'Input - Config'!$A$3:$C$1006,2,0))</f>
        <v>MEX</v>
      </c>
      <c r="C824" s="19" t="str">
        <f>if(isna(vlookup(A824,'Input - Config'!$A$3:$C$1006,3,0)),"",vlookup(A824,'Input - Config'!$A$3:$C$1006,3,0))</f>
        <v>USAWE</v>
      </c>
      <c r="D824" s="42">
        <f>if(isna(ROUND(ACOS(COS(RADIANS(90-VLOOKUP(B824,'Input - Center points'!$A$2:$F$996,5,0)))*COS(RADIANS(90-VLOOKUP(C824,'Input - Center points'!$A$2:$F$996,5,0)))+SIN(RADIANS(90-VLOOKUP(B824,'Input - Center points'!$A$2:$F$996,5,0)))*SIN(RADIANS(90-VLOOKUP(C824,'Input - Center points'!$A$2:$F$996,5,0)))*COS(RADIANS(VLOOKUP(B824,'Input - Center points'!$A$2:$F$996,6,0)-VLOOKUP(C824,'Input - Center points'!$A$2:$F$996,6,0))))*6371,0)),"",ROUND(ACOS(COS(RADIANS(90-VLOOKUP(B824,'Input - Center points'!$A$2:$F$996,5,0)))*COS(RADIANS(90-VLOOKUP(C824,'Input - Center points'!$A$2:$F$996,5,0)))+SIN(RADIANS(90-VLOOKUP(B824,'Input - Center points'!$A$2:$F$996,5,0)))*SIN(RADIANS(90-VLOOKUP(C824,'Input - Center points'!$A$2:$F$996,5,0)))*COS(RADIANS(VLOOKUP(B824,'Input - Center points'!$A$2:$F$996,6,0)-VLOOKUP(C824,'Input - Center points'!$A$2:$F$996,6,0))))*6371,0))</f>
        <v>2507</v>
      </c>
      <c r="E824" s="19" t="str">
        <f>if(isna(if(vlookup(A824,'Input - Config'!$A$3:$D$1006,4,0)="Yes","Subsea",if(D824&gt;'Input - Config'!$H$10,"HVDC","HVAC"))),"",if(vlookup(A824,'Input - Config'!$A$3:$D$1006,4,0)="Yes","Subsea",if(D824&gt;'Input - Config'!$H$10,"HVDC","HVAC")))</f>
        <v>HVDC</v>
      </c>
      <c r="F824" s="19">
        <f>iferror((hlookup(E824,'Input - Config'!$H$2:$J$7,2,0)*D824)+(hlookup(E824,'Input - Config'!$H$2:$J$7,3,0)*2),"")</f>
        <v>893673.6</v>
      </c>
      <c r="G824" s="19">
        <f>if(isna(hlookup(E824,'Input - Config'!$H$2:$J$7,6,0)*'Input - Config'!$H$9%*F824+F824),"",hlookup(E824,'Input - Config'!$H$2:$J$7,6,0)*'Input - Config'!$H$9%*F824+F824)</f>
        <v>2144816.64</v>
      </c>
      <c r="H824" s="19">
        <f>if(isna(ROUND((hlookup(E824,'Input - Config'!$H$2:$J$7,4,0)/10000*D824)+(hlookup(E824,'Input - Config'!$H$2:$J$7,5,0)/100),3)),"",ROUND((hlookup(E824,'Input - Config'!$H$2:$J$7,4,0)/10000*D824)+(hlookup(E824,'Input - Config'!$H$2:$J$7,5,0)/100),3))</f>
        <v>0.101</v>
      </c>
    </row>
    <row r="825">
      <c r="A825" s="53" t="str">
        <f>'Input - Config'!A826</f>
        <v>TRNUSAMRUSARF</v>
      </c>
      <c r="B825" s="19" t="str">
        <f>if(isna(vlookup(A825,'Input - Config'!$A$3:$C$1006,2,0)),"",vlookup(A825,'Input - Config'!$A$3:$C$1006,2,0))</f>
        <v>USAMR</v>
      </c>
      <c r="C825" s="19" t="str">
        <f>if(isna(vlookup(A825,'Input - Config'!$A$3:$C$1006,3,0)),"",vlookup(A825,'Input - Config'!$A$3:$C$1006,3,0))</f>
        <v>USARF</v>
      </c>
      <c r="D825" s="42">
        <f>if(isna(ROUND(ACOS(COS(RADIANS(90-VLOOKUP(B825,'Input - Center points'!$A$2:$F$996,5,0)))*COS(RADIANS(90-VLOOKUP(C825,'Input - Center points'!$A$2:$F$996,5,0)))+SIN(RADIANS(90-VLOOKUP(B825,'Input - Center points'!$A$2:$F$996,5,0)))*SIN(RADIANS(90-VLOOKUP(C825,'Input - Center points'!$A$2:$F$996,5,0)))*COS(RADIANS(VLOOKUP(B825,'Input - Center points'!$A$2:$F$996,6,0)-VLOOKUP(C825,'Input - Center points'!$A$2:$F$996,6,0))))*6371,0)),"",ROUND(ACOS(COS(RADIANS(90-VLOOKUP(B825,'Input - Center points'!$A$2:$F$996,5,0)))*COS(RADIANS(90-VLOOKUP(C825,'Input - Center points'!$A$2:$F$996,5,0)))+SIN(RADIANS(90-VLOOKUP(B825,'Input - Center points'!$A$2:$F$996,5,0)))*SIN(RADIANS(90-VLOOKUP(C825,'Input - Center points'!$A$2:$F$996,5,0)))*COS(RADIANS(VLOOKUP(B825,'Input - Center points'!$A$2:$F$996,6,0)-VLOOKUP(C825,'Input - Center points'!$A$2:$F$996,6,0))))*6371,0))</f>
        <v>569</v>
      </c>
      <c r="E825" s="19" t="str">
        <f>if(isna(if(vlookup(A825,'Input - Config'!$A$3:$D$1006,4,0)="Yes","Subsea",if(D825&gt;'Input - Config'!$H$10,"HVDC","HVAC"))),"",if(vlookup(A825,'Input - Config'!$A$3:$D$1006,4,0)="Yes","Subsea",if(D825&gt;'Input - Config'!$H$10,"HVDC","HVAC")))</f>
        <v>HVDC</v>
      </c>
      <c r="F825" s="19">
        <f>iferror((hlookup(E825,'Input - Config'!$H$2:$J$7,2,0)*D825)+(hlookup(E825,'Input - Config'!$H$2:$J$7,3,0)*2),"")</f>
        <v>432817.2</v>
      </c>
      <c r="G825" s="19">
        <f>if(isna(hlookup(E825,'Input - Config'!$H$2:$J$7,6,0)*'Input - Config'!$H$9%*F825+F825),"",hlookup(E825,'Input - Config'!$H$2:$J$7,6,0)*'Input - Config'!$H$9%*F825+F825)</f>
        <v>1038761.28</v>
      </c>
      <c r="H825" s="19">
        <f>if(isna(ROUND((hlookup(E825,'Input - Config'!$H$2:$J$7,4,0)/10000*D825)+(hlookup(E825,'Input - Config'!$H$2:$J$7,5,0)/100),3)),"",ROUND((hlookup(E825,'Input - Config'!$H$2:$J$7,4,0)/10000*D825)+(hlookup(E825,'Input - Config'!$H$2:$J$7,5,0)/100),3))</f>
        <v>0.033</v>
      </c>
    </row>
    <row r="826">
      <c r="A826" s="53" t="str">
        <f>'Input - Config'!A827</f>
        <v>TRNUSAMRUSASE</v>
      </c>
      <c r="B826" s="19" t="str">
        <f>if(isna(vlookup(A826,'Input - Config'!$A$3:$C$1006,2,0)),"",vlookup(A826,'Input - Config'!$A$3:$C$1006,2,0))</f>
        <v>USAMR</v>
      </c>
      <c r="C826" s="19" t="str">
        <f>if(isna(vlookup(A826,'Input - Config'!$A$3:$C$1006,3,0)),"",vlookup(A826,'Input - Config'!$A$3:$C$1006,3,0))</f>
        <v>USASE</v>
      </c>
      <c r="D826" s="42">
        <f>if(isna(ROUND(ACOS(COS(RADIANS(90-VLOOKUP(B826,'Input - Center points'!$A$2:$F$996,5,0)))*COS(RADIANS(90-VLOOKUP(C826,'Input - Center points'!$A$2:$F$996,5,0)))+SIN(RADIANS(90-VLOOKUP(B826,'Input - Center points'!$A$2:$F$996,5,0)))*SIN(RADIANS(90-VLOOKUP(C826,'Input - Center points'!$A$2:$F$996,5,0)))*COS(RADIANS(VLOOKUP(B826,'Input - Center points'!$A$2:$F$996,6,0)-VLOOKUP(C826,'Input - Center points'!$A$2:$F$996,6,0))))*6371,0)),"",ROUND(ACOS(COS(RADIANS(90-VLOOKUP(B826,'Input - Center points'!$A$2:$F$996,5,0)))*COS(RADIANS(90-VLOOKUP(C826,'Input - Center points'!$A$2:$F$996,5,0)))+SIN(RADIANS(90-VLOOKUP(B826,'Input - Center points'!$A$2:$F$996,5,0)))*SIN(RADIANS(90-VLOOKUP(C826,'Input - Center points'!$A$2:$F$996,5,0)))*COS(RADIANS(VLOOKUP(B826,'Input - Center points'!$A$2:$F$996,6,0)-VLOOKUP(C826,'Input - Center points'!$A$2:$F$996,6,0))))*6371,0))</f>
        <v>2432</v>
      </c>
      <c r="E826" s="19" t="str">
        <f>if(isna(if(vlookup(A826,'Input - Config'!$A$3:$D$1006,4,0)="Yes","Subsea",if(D826&gt;'Input - Config'!$H$10,"HVDC","HVAC"))),"",if(vlookup(A826,'Input - Config'!$A$3:$D$1006,4,0)="Yes","Subsea",if(D826&gt;'Input - Config'!$H$10,"HVDC","HVAC")))</f>
        <v>HVDC</v>
      </c>
      <c r="F826" s="19">
        <f>iferror((hlookup(E826,'Input - Config'!$H$2:$J$7,2,0)*D826)+(hlookup(E826,'Input - Config'!$H$2:$J$7,3,0)*2),"")</f>
        <v>875838.6</v>
      </c>
      <c r="G826" s="19">
        <f>if(isna(hlookup(E826,'Input - Config'!$H$2:$J$7,6,0)*'Input - Config'!$H$9%*F826+F826),"",hlookup(E826,'Input - Config'!$H$2:$J$7,6,0)*'Input - Config'!$H$9%*F826+F826)</f>
        <v>2102012.64</v>
      </c>
      <c r="H826" s="19">
        <f>if(isna(ROUND((hlookup(E826,'Input - Config'!$H$2:$J$7,4,0)/10000*D826)+(hlookup(E826,'Input - Config'!$H$2:$J$7,5,0)/100),3)),"",ROUND((hlookup(E826,'Input - Config'!$H$2:$J$7,4,0)/10000*D826)+(hlookup(E826,'Input - Config'!$H$2:$J$7,5,0)/100),3))</f>
        <v>0.098</v>
      </c>
    </row>
    <row r="827">
      <c r="A827" s="53" t="str">
        <f>'Input - Config'!A828</f>
        <v>TRNUSAMRUSATE</v>
      </c>
      <c r="B827" s="19" t="str">
        <f>if(isna(vlookup(A827,'Input - Config'!$A$3:$C$1006,2,0)),"",vlookup(A827,'Input - Config'!$A$3:$C$1006,2,0))</f>
        <v>USAMR</v>
      </c>
      <c r="C827" s="19" t="str">
        <f>if(isna(vlookup(A827,'Input - Config'!$A$3:$C$1006,3,0)),"",vlookup(A827,'Input - Config'!$A$3:$C$1006,3,0))</f>
        <v>USATE</v>
      </c>
      <c r="D827" s="42">
        <f>if(isna(ROUND(ACOS(COS(RADIANS(90-VLOOKUP(B827,'Input - Center points'!$A$2:$F$996,5,0)))*COS(RADIANS(90-VLOOKUP(C827,'Input - Center points'!$A$2:$F$996,5,0)))+SIN(RADIANS(90-VLOOKUP(B827,'Input - Center points'!$A$2:$F$996,5,0)))*SIN(RADIANS(90-VLOOKUP(C827,'Input - Center points'!$A$2:$F$996,5,0)))*COS(RADIANS(VLOOKUP(B827,'Input - Center points'!$A$2:$F$996,6,0)-VLOOKUP(C827,'Input - Center points'!$A$2:$F$996,6,0))))*6371,0)),"",ROUND(ACOS(COS(RADIANS(90-VLOOKUP(B827,'Input - Center points'!$A$2:$F$996,5,0)))*COS(RADIANS(90-VLOOKUP(C827,'Input - Center points'!$A$2:$F$996,5,0)))+SIN(RADIANS(90-VLOOKUP(B827,'Input - Center points'!$A$2:$F$996,5,0)))*SIN(RADIANS(90-VLOOKUP(C827,'Input - Center points'!$A$2:$F$996,5,0)))*COS(RADIANS(VLOOKUP(B827,'Input - Center points'!$A$2:$F$996,6,0)-VLOOKUP(C827,'Input - Center points'!$A$2:$F$996,6,0))))*6371,0))</f>
        <v>1386</v>
      </c>
      <c r="E827" s="19" t="str">
        <f>if(isna(if(vlookup(A827,'Input - Config'!$A$3:$D$1006,4,0)="Yes","Subsea",if(D827&gt;'Input - Config'!$H$10,"HVDC","HVAC"))),"",if(vlookup(A827,'Input - Config'!$A$3:$D$1006,4,0)="Yes","Subsea",if(D827&gt;'Input - Config'!$H$10,"HVDC","HVAC")))</f>
        <v>HVDC</v>
      </c>
      <c r="F827" s="19">
        <f>iferror((hlookup(E827,'Input - Config'!$H$2:$J$7,2,0)*D827)+(hlookup(E827,'Input - Config'!$H$2:$J$7,3,0)*2),"")</f>
        <v>627099.8</v>
      </c>
      <c r="G827" s="19">
        <f>if(isna(hlookup(E827,'Input - Config'!$H$2:$J$7,6,0)*'Input - Config'!$H$9%*F827+F827),"",hlookup(E827,'Input - Config'!$H$2:$J$7,6,0)*'Input - Config'!$H$9%*F827+F827)</f>
        <v>1505039.52</v>
      </c>
      <c r="H827" s="19">
        <f>if(isna(ROUND((hlookup(E827,'Input - Config'!$H$2:$J$7,4,0)/10000*D827)+(hlookup(E827,'Input - Config'!$H$2:$J$7,5,0)/100),3)),"",ROUND((hlookup(E827,'Input - Config'!$H$2:$J$7,4,0)/10000*D827)+(hlookup(E827,'Input - Config'!$H$2:$J$7,5,0)/100),3))</f>
        <v>0.062</v>
      </c>
    </row>
    <row r="828">
      <c r="A828" s="53" t="str">
        <f>'Input - Config'!A829</f>
        <v>TRNUSAMRUSAWE</v>
      </c>
      <c r="B828" s="19" t="str">
        <f>if(isna(vlookup(A828,'Input - Config'!$A$3:$C$1006,2,0)),"",vlookup(A828,'Input - Config'!$A$3:$C$1006,2,0))</f>
        <v>USAMR</v>
      </c>
      <c r="C828" s="19" t="str">
        <f>if(isna(vlookup(A828,'Input - Config'!$A$3:$C$1006,3,0)),"",vlookup(A828,'Input - Config'!$A$3:$C$1006,3,0))</f>
        <v>USAWE</v>
      </c>
      <c r="D828" s="42">
        <f>if(isna(ROUND(ACOS(COS(RADIANS(90-VLOOKUP(B828,'Input - Center points'!$A$2:$F$996,5,0)))*COS(RADIANS(90-VLOOKUP(C828,'Input - Center points'!$A$2:$F$996,5,0)))+SIN(RADIANS(90-VLOOKUP(B828,'Input - Center points'!$A$2:$F$996,5,0)))*SIN(RADIANS(90-VLOOKUP(C828,'Input - Center points'!$A$2:$F$996,5,0)))*COS(RADIANS(VLOOKUP(B828,'Input - Center points'!$A$2:$F$996,6,0)-VLOOKUP(C828,'Input - Center points'!$A$2:$F$996,6,0))))*6371,0)),"",ROUND(ACOS(COS(RADIANS(90-VLOOKUP(B828,'Input - Center points'!$A$2:$F$996,5,0)))*COS(RADIANS(90-VLOOKUP(C828,'Input - Center points'!$A$2:$F$996,5,0)))+SIN(RADIANS(90-VLOOKUP(B828,'Input - Center points'!$A$2:$F$996,5,0)))*SIN(RADIANS(90-VLOOKUP(C828,'Input - Center points'!$A$2:$F$996,5,0)))*COS(RADIANS(VLOOKUP(B828,'Input - Center points'!$A$2:$F$996,6,0)-VLOOKUP(C828,'Input - Center points'!$A$2:$F$996,6,0))))*6371,0))</f>
        <v>2456</v>
      </c>
      <c r="E828" s="19" t="str">
        <f>if(isna(if(vlookup(A828,'Input - Config'!$A$3:$D$1006,4,0)="Yes","Subsea",if(D828&gt;'Input - Config'!$H$10,"HVDC","HVAC"))),"",if(vlookup(A828,'Input - Config'!$A$3:$D$1006,4,0)="Yes","Subsea",if(D828&gt;'Input - Config'!$H$10,"HVDC","HVAC")))</f>
        <v>HVDC</v>
      </c>
      <c r="F828" s="19">
        <f>iferror((hlookup(E828,'Input - Config'!$H$2:$J$7,2,0)*D828)+(hlookup(E828,'Input - Config'!$H$2:$J$7,3,0)*2),"")</f>
        <v>881545.8</v>
      </c>
      <c r="G828" s="19">
        <f>if(isna(hlookup(E828,'Input - Config'!$H$2:$J$7,6,0)*'Input - Config'!$H$9%*F828+F828),"",hlookup(E828,'Input - Config'!$H$2:$J$7,6,0)*'Input - Config'!$H$9%*F828+F828)</f>
        <v>2115709.92</v>
      </c>
      <c r="H828" s="19">
        <f>if(isna(ROUND((hlookup(E828,'Input - Config'!$H$2:$J$7,4,0)/10000*D828)+(hlookup(E828,'Input - Config'!$H$2:$J$7,5,0)/100),3)),"",ROUND((hlookup(E828,'Input - Config'!$H$2:$J$7,4,0)/10000*D828)+(hlookup(E828,'Input - Config'!$H$2:$J$7,5,0)/100),3))</f>
        <v>0.099</v>
      </c>
    </row>
    <row r="829">
      <c r="A829" s="53" t="str">
        <f>'Input - Config'!A830</f>
        <v>TRNUSANPUSARF</v>
      </c>
      <c r="B829" s="19" t="str">
        <f>if(isna(vlookup(A829,'Input - Config'!$A$3:$C$1006,2,0)),"",vlookup(A829,'Input - Config'!$A$3:$C$1006,2,0))</f>
        <v>USANP</v>
      </c>
      <c r="C829" s="19" t="str">
        <f>if(isna(vlookup(A829,'Input - Config'!$A$3:$C$1006,3,0)),"",vlookup(A829,'Input - Config'!$A$3:$C$1006,3,0))</f>
        <v>USARF</v>
      </c>
      <c r="D829" s="42">
        <f>if(isna(ROUND(ACOS(COS(RADIANS(90-VLOOKUP(B829,'Input - Center points'!$A$2:$F$996,5,0)))*COS(RADIANS(90-VLOOKUP(C829,'Input - Center points'!$A$2:$F$996,5,0)))+SIN(RADIANS(90-VLOOKUP(B829,'Input - Center points'!$A$2:$F$996,5,0)))*SIN(RADIANS(90-VLOOKUP(C829,'Input - Center points'!$A$2:$F$996,5,0)))*COS(RADIANS(VLOOKUP(B829,'Input - Center points'!$A$2:$F$996,6,0)-VLOOKUP(C829,'Input - Center points'!$A$2:$F$996,6,0))))*6371,0)),"",ROUND(ACOS(COS(RADIANS(90-VLOOKUP(B829,'Input - Center points'!$A$2:$F$996,5,0)))*COS(RADIANS(90-VLOOKUP(C829,'Input - Center points'!$A$2:$F$996,5,0)))+SIN(RADIANS(90-VLOOKUP(B829,'Input - Center points'!$A$2:$F$996,5,0)))*SIN(RADIANS(90-VLOOKUP(C829,'Input - Center points'!$A$2:$F$996,5,0)))*COS(RADIANS(VLOOKUP(B829,'Input - Center points'!$A$2:$F$996,6,0)-VLOOKUP(C829,'Input - Center points'!$A$2:$F$996,6,0))))*6371,0))</f>
        <v>1156</v>
      </c>
      <c r="E829" s="19" t="str">
        <f>if(isna(if(vlookup(A829,'Input - Config'!$A$3:$D$1006,4,0)="Yes","Subsea",if(D829&gt;'Input - Config'!$H$10,"HVDC","HVAC"))),"",if(vlookup(A829,'Input - Config'!$A$3:$D$1006,4,0)="Yes","Subsea",if(D829&gt;'Input - Config'!$H$10,"HVDC","HVAC")))</f>
        <v>HVDC</v>
      </c>
      <c r="F829" s="19">
        <f>iferror((hlookup(E829,'Input - Config'!$H$2:$J$7,2,0)*D829)+(hlookup(E829,'Input - Config'!$H$2:$J$7,3,0)*2),"")</f>
        <v>572405.8</v>
      </c>
      <c r="G829" s="19">
        <f>if(isna(hlookup(E829,'Input - Config'!$H$2:$J$7,6,0)*'Input - Config'!$H$9%*F829+F829),"",hlookup(E829,'Input - Config'!$H$2:$J$7,6,0)*'Input - Config'!$H$9%*F829+F829)</f>
        <v>1373773.92</v>
      </c>
      <c r="H829" s="19">
        <f>if(isna(ROUND((hlookup(E829,'Input - Config'!$H$2:$J$7,4,0)/10000*D829)+(hlookup(E829,'Input - Config'!$H$2:$J$7,5,0)/100),3)),"",ROUND((hlookup(E829,'Input - Config'!$H$2:$J$7,4,0)/10000*D829)+(hlookup(E829,'Input - Config'!$H$2:$J$7,5,0)/100),3))</f>
        <v>0.053</v>
      </c>
    </row>
    <row r="830">
      <c r="A830" s="53" t="str">
        <f>'Input - Config'!A831</f>
        <v>TRNUSARFUSASE</v>
      </c>
      <c r="B830" s="19" t="str">
        <f>if(isna(vlookup(A830,'Input - Config'!$A$3:$C$1006,2,0)),"",vlookup(A830,'Input - Config'!$A$3:$C$1006,2,0))</f>
        <v>USARF</v>
      </c>
      <c r="C830" s="19" t="str">
        <f>if(isna(vlookup(A830,'Input - Config'!$A$3:$C$1006,3,0)),"",vlookup(A830,'Input - Config'!$A$3:$C$1006,3,0))</f>
        <v>USASE</v>
      </c>
      <c r="D830" s="42">
        <f>if(isna(ROUND(ACOS(COS(RADIANS(90-VLOOKUP(B830,'Input - Center points'!$A$2:$F$996,5,0)))*COS(RADIANS(90-VLOOKUP(C830,'Input - Center points'!$A$2:$F$996,5,0)))+SIN(RADIANS(90-VLOOKUP(B830,'Input - Center points'!$A$2:$F$996,5,0)))*SIN(RADIANS(90-VLOOKUP(C830,'Input - Center points'!$A$2:$F$996,5,0)))*COS(RADIANS(VLOOKUP(B830,'Input - Center points'!$A$2:$F$996,6,0)-VLOOKUP(C830,'Input - Center points'!$A$2:$F$996,6,0))))*6371,0)),"",ROUND(ACOS(COS(RADIANS(90-VLOOKUP(B830,'Input - Center points'!$A$2:$F$996,5,0)))*COS(RADIANS(90-VLOOKUP(C830,'Input - Center points'!$A$2:$F$996,5,0)))+SIN(RADIANS(90-VLOOKUP(B830,'Input - Center points'!$A$2:$F$996,5,0)))*SIN(RADIANS(90-VLOOKUP(C830,'Input - Center points'!$A$2:$F$996,5,0)))*COS(RADIANS(VLOOKUP(B830,'Input - Center points'!$A$2:$F$996,6,0)-VLOOKUP(C830,'Input - Center points'!$A$2:$F$996,6,0))))*6371,0))</f>
        <v>1912</v>
      </c>
      <c r="E830" s="19" t="str">
        <f>if(isna(if(vlookup(A830,'Input - Config'!$A$3:$D$1006,4,0)="Yes","Subsea",if(D830&gt;'Input - Config'!$H$10,"HVDC","HVAC"))),"",if(vlookup(A830,'Input - Config'!$A$3:$D$1006,4,0)="Yes","Subsea",if(D830&gt;'Input - Config'!$H$10,"HVDC","HVAC")))</f>
        <v>HVDC</v>
      </c>
      <c r="F830" s="19">
        <f>iferror((hlookup(E830,'Input - Config'!$H$2:$J$7,2,0)*D830)+(hlookup(E830,'Input - Config'!$H$2:$J$7,3,0)*2),"")</f>
        <v>752182.6</v>
      </c>
      <c r="G830" s="19">
        <f>if(isna(hlookup(E830,'Input - Config'!$H$2:$J$7,6,0)*'Input - Config'!$H$9%*F830+F830),"",hlookup(E830,'Input - Config'!$H$2:$J$7,6,0)*'Input - Config'!$H$9%*F830+F830)</f>
        <v>1805238.24</v>
      </c>
      <c r="H830" s="19">
        <f>if(isna(ROUND((hlookup(E830,'Input - Config'!$H$2:$J$7,4,0)/10000*D830)+(hlookup(E830,'Input - Config'!$H$2:$J$7,5,0)/100),3)),"",ROUND((hlookup(E830,'Input - Config'!$H$2:$J$7,4,0)/10000*D830)+(hlookup(E830,'Input - Config'!$H$2:$J$7,5,0)/100),3))</f>
        <v>0.08</v>
      </c>
    </row>
    <row r="831">
      <c r="A831" s="53" t="str">
        <f>'Input - Config'!A832</f>
        <v>TRNUSASEUSATE</v>
      </c>
      <c r="B831" s="19" t="str">
        <f>if(isna(vlookup(A831,'Input - Config'!$A$3:$C$1006,2,0)),"",vlookup(A831,'Input - Config'!$A$3:$C$1006,2,0))</f>
        <v>USASE</v>
      </c>
      <c r="C831" s="19" t="str">
        <f>if(isna(vlookup(A831,'Input - Config'!$A$3:$C$1006,3,0)),"",vlookup(A831,'Input - Config'!$A$3:$C$1006,3,0))</f>
        <v>USATE</v>
      </c>
      <c r="D831" s="42">
        <f>if(isna(ROUND(ACOS(COS(RADIANS(90-VLOOKUP(B831,'Input - Center points'!$A$2:$F$996,5,0)))*COS(RADIANS(90-VLOOKUP(C831,'Input - Center points'!$A$2:$F$996,5,0)))+SIN(RADIANS(90-VLOOKUP(B831,'Input - Center points'!$A$2:$F$996,5,0)))*SIN(RADIANS(90-VLOOKUP(C831,'Input - Center points'!$A$2:$F$996,5,0)))*COS(RADIANS(VLOOKUP(B831,'Input - Center points'!$A$2:$F$996,6,0)-VLOOKUP(C831,'Input - Center points'!$A$2:$F$996,6,0))))*6371,0)),"",ROUND(ACOS(COS(RADIANS(90-VLOOKUP(B831,'Input - Center points'!$A$2:$F$996,5,0)))*COS(RADIANS(90-VLOOKUP(C831,'Input - Center points'!$A$2:$F$996,5,0)))+SIN(RADIANS(90-VLOOKUP(B831,'Input - Center points'!$A$2:$F$996,5,0)))*SIN(RADIANS(90-VLOOKUP(C831,'Input - Center points'!$A$2:$F$996,5,0)))*COS(RADIANS(VLOOKUP(B831,'Input - Center points'!$A$2:$F$996,6,0)-VLOOKUP(C831,'Input - Center points'!$A$2:$F$996,6,0))))*6371,0))</f>
        <v>1782</v>
      </c>
      <c r="E831" s="19" t="str">
        <f>if(isna(if(vlookup(A831,'Input - Config'!$A$3:$D$1006,4,0)="Yes","Subsea",if(D831&gt;'Input - Config'!$H$10,"HVDC","HVAC"))),"",if(vlookup(A831,'Input - Config'!$A$3:$D$1006,4,0)="Yes","Subsea",if(D831&gt;'Input - Config'!$H$10,"HVDC","HVAC")))</f>
        <v>HVDC</v>
      </c>
      <c r="F831" s="19">
        <f>iferror((hlookup(E831,'Input - Config'!$H$2:$J$7,2,0)*D831)+(hlookup(E831,'Input - Config'!$H$2:$J$7,3,0)*2),"")</f>
        <v>721268.6</v>
      </c>
      <c r="G831" s="19">
        <f>if(isna(hlookup(E831,'Input - Config'!$H$2:$J$7,6,0)*'Input - Config'!$H$9%*F831+F831),"",hlookup(E831,'Input - Config'!$H$2:$J$7,6,0)*'Input - Config'!$H$9%*F831+F831)</f>
        <v>1731044.64</v>
      </c>
      <c r="H831" s="19">
        <f>if(isna(ROUND((hlookup(E831,'Input - Config'!$H$2:$J$7,4,0)/10000*D831)+(hlookup(E831,'Input - Config'!$H$2:$J$7,5,0)/100),3)),"",ROUND((hlookup(E831,'Input - Config'!$H$2:$J$7,4,0)/10000*D831)+(hlookup(E831,'Input - Config'!$H$2:$J$7,5,0)/100),3))</f>
        <v>0.075</v>
      </c>
    </row>
    <row r="832">
      <c r="A832" s="53" t="str">
        <f>'Input - Config'!A833</f>
        <v>TRNUSATEUSAWE</v>
      </c>
      <c r="B832" s="19" t="str">
        <f>if(isna(vlookup(A832,'Input - Config'!$A$3:$C$1006,2,0)),"",vlookup(A832,'Input - Config'!$A$3:$C$1006,2,0))</f>
        <v>USATE</v>
      </c>
      <c r="C832" s="19" t="str">
        <f>if(isna(vlookup(A832,'Input - Config'!$A$3:$C$1006,3,0)),"",vlookup(A832,'Input - Config'!$A$3:$C$1006,3,0))</f>
        <v>USAWE</v>
      </c>
      <c r="D832" s="42">
        <f>if(isna(ROUND(ACOS(COS(RADIANS(90-VLOOKUP(B832,'Input - Center points'!$A$2:$F$996,5,0)))*COS(RADIANS(90-VLOOKUP(C832,'Input - Center points'!$A$2:$F$996,5,0)))+SIN(RADIANS(90-VLOOKUP(B832,'Input - Center points'!$A$2:$F$996,5,0)))*SIN(RADIANS(90-VLOOKUP(C832,'Input - Center points'!$A$2:$F$996,5,0)))*COS(RADIANS(VLOOKUP(B832,'Input - Center points'!$A$2:$F$996,6,0)-VLOOKUP(C832,'Input - Center points'!$A$2:$F$996,6,0))))*6371,0)),"",ROUND(ACOS(COS(RADIANS(90-VLOOKUP(B832,'Input - Center points'!$A$2:$F$996,5,0)))*COS(RADIANS(90-VLOOKUP(C832,'Input - Center points'!$A$2:$F$996,5,0)))+SIN(RADIANS(90-VLOOKUP(B832,'Input - Center points'!$A$2:$F$996,5,0)))*SIN(RADIANS(90-VLOOKUP(C832,'Input - Center points'!$A$2:$F$996,5,0)))*COS(RADIANS(VLOOKUP(B832,'Input - Center points'!$A$2:$F$996,6,0)-VLOOKUP(C832,'Input - Center points'!$A$2:$F$996,6,0))))*6371,0))</f>
        <v>2009</v>
      </c>
      <c r="E832" s="19" t="str">
        <f>if(isna(if(vlookup(A832,'Input - Config'!$A$3:$D$1006,4,0)="Yes","Subsea",if(D832&gt;'Input - Config'!$H$10,"HVDC","HVAC"))),"",if(vlookup(A832,'Input - Config'!$A$3:$D$1006,4,0)="Yes","Subsea",if(D832&gt;'Input - Config'!$H$10,"HVDC","HVAC")))</f>
        <v>HVDC</v>
      </c>
      <c r="F832" s="19">
        <f>iferror((hlookup(E832,'Input - Config'!$H$2:$J$7,2,0)*D832)+(hlookup(E832,'Input - Config'!$H$2:$J$7,3,0)*2),"")</f>
        <v>775249.2</v>
      </c>
      <c r="G832" s="19">
        <f>if(isna(hlookup(E832,'Input - Config'!$H$2:$J$7,6,0)*'Input - Config'!$H$9%*F832+F832),"",hlookup(E832,'Input - Config'!$H$2:$J$7,6,0)*'Input - Config'!$H$9%*F832+F832)</f>
        <v>1860598.08</v>
      </c>
      <c r="H832" s="19">
        <f>if(isna(ROUND((hlookup(E832,'Input - Config'!$H$2:$J$7,4,0)/10000*D832)+(hlookup(E832,'Input - Config'!$H$2:$J$7,5,0)/100),3)),"",ROUND((hlookup(E832,'Input - Config'!$H$2:$J$7,4,0)/10000*D832)+(hlookup(E832,'Input - Config'!$H$2:$J$7,5,0)/100),3))</f>
        <v>0.083</v>
      </c>
    </row>
    <row r="833">
      <c r="A833" s="53" t="str">
        <f>'Input - Config'!A834</f>
        <v/>
      </c>
      <c r="B833" s="19" t="str">
        <f>if(isna(vlookup(A833,'Input - Config'!$A$3:$C$1006,2,0)),"",vlookup(A833,'Input - Config'!$A$3:$C$1006,2,0))</f>
        <v/>
      </c>
      <c r="C833" s="19" t="str">
        <f>if(isna(vlookup(A833,'Input - Config'!$A$3:$C$1006,3,0)),"",vlookup(A833,'Input - Config'!$A$3:$C$1006,3,0))</f>
        <v/>
      </c>
      <c r="D833" s="42" t="str">
        <f>if(isna(ROUND(ACOS(COS(RADIANS(90-VLOOKUP(B833,'Input - Center points'!$A$2:$F$996,5,0)))*COS(RADIANS(90-VLOOKUP(C833,'Input - Center points'!$A$2:$F$996,5,0)))+SIN(RADIANS(90-VLOOKUP(B833,'Input - Center points'!$A$2:$F$996,5,0)))*SIN(RADIANS(90-VLOOKUP(C833,'Input - Center points'!$A$2:$F$996,5,0)))*COS(RADIANS(VLOOKUP(B833,'Input - Center points'!$A$2:$F$996,6,0)-VLOOKUP(C833,'Input - Center points'!$A$2:$F$996,6,0))))*6371,0)),"",ROUND(ACOS(COS(RADIANS(90-VLOOKUP(B833,'Input - Center points'!$A$2:$F$996,5,0)))*COS(RADIANS(90-VLOOKUP(C833,'Input - Center points'!$A$2:$F$996,5,0)))+SIN(RADIANS(90-VLOOKUP(B833,'Input - Center points'!$A$2:$F$996,5,0)))*SIN(RADIANS(90-VLOOKUP(C833,'Input - Center points'!$A$2:$F$996,5,0)))*COS(RADIANS(VLOOKUP(B833,'Input - Center points'!$A$2:$F$996,6,0)-VLOOKUP(C833,'Input - Center points'!$A$2:$F$996,6,0))))*6371,0))</f>
        <v/>
      </c>
      <c r="E833" s="19" t="str">
        <f>if(isna(if(vlookup(A833,'Input - Config'!$A$3:$D$1006,4,0)="Yes","Subsea",if(D833&gt;'Input - Config'!$H$10,"HVDC","HVAC"))),"",if(vlookup(A833,'Input - Config'!$A$3:$D$1006,4,0)="Yes","Subsea",if(D833&gt;'Input - Config'!$H$10,"HVDC","HVAC")))</f>
        <v/>
      </c>
      <c r="F833" s="19" t="str">
        <f>iferror((hlookup(E833,'Input - Config'!$H$2:$J$7,2,0)*D833)+(hlookup(E833,'Input - Config'!$H$2:$J$7,3,0)*2),"")</f>
        <v/>
      </c>
      <c r="G833" s="19" t="str">
        <f>if(isna(hlookup(E833,'Input - Config'!$H$2:$J$7,6,0)*'Input - Config'!$H$9%*F833+F833),"",hlookup(E833,'Input - Config'!$H$2:$J$7,6,0)*'Input - Config'!$H$9%*F833+F833)</f>
        <v/>
      </c>
      <c r="H833" s="19" t="str">
        <f>if(isna(ROUND((hlookup(E833,'Input - Config'!$H$2:$J$7,4,0)/10000*D833)+(hlookup(E833,'Input - Config'!$H$2:$J$7,5,0)/100),3)),"",ROUND((hlookup(E833,'Input - Config'!$H$2:$J$7,4,0)/10000*D833)+(hlookup(E833,'Input - Config'!$H$2:$J$7,5,0)/100),3))</f>
        <v/>
      </c>
    </row>
    <row r="834">
      <c r="A834" s="53" t="str">
        <f>'Input - Config'!A835</f>
        <v/>
      </c>
      <c r="B834" s="19" t="str">
        <f>if(isna(vlookup(A834,'Input - Config'!$A$3:$C$1006,2,0)),"",vlookup(A834,'Input - Config'!$A$3:$C$1006,2,0))</f>
        <v/>
      </c>
      <c r="C834" s="19" t="str">
        <f>if(isna(vlookup(A834,'Input - Config'!$A$3:$C$1006,3,0)),"",vlookup(A834,'Input - Config'!$A$3:$C$1006,3,0))</f>
        <v/>
      </c>
      <c r="D834" s="42" t="str">
        <f>if(isna(ROUND(ACOS(COS(RADIANS(90-VLOOKUP(B834,'Input - Center points'!$A$2:$F$996,5,0)))*COS(RADIANS(90-VLOOKUP(C834,'Input - Center points'!$A$2:$F$996,5,0)))+SIN(RADIANS(90-VLOOKUP(B834,'Input - Center points'!$A$2:$F$996,5,0)))*SIN(RADIANS(90-VLOOKUP(C834,'Input - Center points'!$A$2:$F$996,5,0)))*COS(RADIANS(VLOOKUP(B834,'Input - Center points'!$A$2:$F$996,6,0)-VLOOKUP(C834,'Input - Center points'!$A$2:$F$996,6,0))))*6371,0)),"",ROUND(ACOS(COS(RADIANS(90-VLOOKUP(B834,'Input - Center points'!$A$2:$F$996,5,0)))*COS(RADIANS(90-VLOOKUP(C834,'Input - Center points'!$A$2:$F$996,5,0)))+SIN(RADIANS(90-VLOOKUP(B834,'Input - Center points'!$A$2:$F$996,5,0)))*SIN(RADIANS(90-VLOOKUP(C834,'Input - Center points'!$A$2:$F$996,5,0)))*COS(RADIANS(VLOOKUP(B834,'Input - Center points'!$A$2:$F$996,6,0)-VLOOKUP(C834,'Input - Center points'!$A$2:$F$996,6,0))))*6371,0))</f>
        <v/>
      </c>
      <c r="E834" s="19" t="str">
        <f>if(isna(if(vlookup(A834,'Input - Config'!$A$3:$D$1006,4,0)="Yes","Subsea",if(D834&gt;'Input - Config'!$H$10,"HVDC","HVAC"))),"",if(vlookup(A834,'Input - Config'!$A$3:$D$1006,4,0)="Yes","Subsea",if(D834&gt;'Input - Config'!$H$10,"HVDC","HVAC")))</f>
        <v/>
      </c>
      <c r="F834" s="19" t="str">
        <f>iferror((hlookup(E834,'Input - Config'!$H$2:$J$7,2,0)*D834)+(hlookup(E834,'Input - Config'!$H$2:$J$7,3,0)*2),"")</f>
        <v/>
      </c>
      <c r="G834" s="19" t="str">
        <f>if(isna(hlookup(E834,'Input - Config'!$H$2:$J$7,6,0)*'Input - Config'!$H$9%*F834+F834),"",hlookup(E834,'Input - Config'!$H$2:$J$7,6,0)*'Input - Config'!$H$9%*F834+F834)</f>
        <v/>
      </c>
      <c r="H834" s="19" t="str">
        <f>if(isna(ROUND((hlookup(E834,'Input - Config'!$H$2:$J$7,4,0)/10000*D834)+(hlookup(E834,'Input - Config'!$H$2:$J$7,5,0)/100),3)),"",ROUND((hlookup(E834,'Input - Config'!$H$2:$J$7,4,0)/10000*D834)+(hlookup(E834,'Input - Config'!$H$2:$J$7,5,0)/100),3))</f>
        <v/>
      </c>
    </row>
    <row r="835">
      <c r="A835" s="53" t="str">
        <f>'Input - Config'!A836</f>
        <v/>
      </c>
      <c r="B835" s="19" t="str">
        <f>if(isna(vlookup(A835,'Input - Config'!$A$3:$C$1006,2,0)),"",vlookup(A835,'Input - Config'!$A$3:$C$1006,2,0))</f>
        <v/>
      </c>
      <c r="C835" s="19" t="str">
        <f>if(isna(vlookup(A835,'Input - Config'!$A$3:$C$1006,3,0)),"",vlookup(A835,'Input - Config'!$A$3:$C$1006,3,0))</f>
        <v/>
      </c>
      <c r="D835" s="42" t="str">
        <f>if(isna(ROUND(ACOS(COS(RADIANS(90-VLOOKUP(B835,'Input - Center points'!$A$2:$F$996,5,0)))*COS(RADIANS(90-VLOOKUP(C835,'Input - Center points'!$A$2:$F$996,5,0)))+SIN(RADIANS(90-VLOOKUP(B835,'Input - Center points'!$A$2:$F$996,5,0)))*SIN(RADIANS(90-VLOOKUP(C835,'Input - Center points'!$A$2:$F$996,5,0)))*COS(RADIANS(VLOOKUP(B835,'Input - Center points'!$A$2:$F$996,6,0)-VLOOKUP(C835,'Input - Center points'!$A$2:$F$996,6,0))))*6371,0)),"",ROUND(ACOS(COS(RADIANS(90-VLOOKUP(B835,'Input - Center points'!$A$2:$F$996,5,0)))*COS(RADIANS(90-VLOOKUP(C835,'Input - Center points'!$A$2:$F$996,5,0)))+SIN(RADIANS(90-VLOOKUP(B835,'Input - Center points'!$A$2:$F$996,5,0)))*SIN(RADIANS(90-VLOOKUP(C835,'Input - Center points'!$A$2:$F$996,5,0)))*COS(RADIANS(VLOOKUP(B835,'Input - Center points'!$A$2:$F$996,6,0)-VLOOKUP(C835,'Input - Center points'!$A$2:$F$996,6,0))))*6371,0))</f>
        <v/>
      </c>
      <c r="E835" s="19" t="str">
        <f>if(isna(if(vlookup(A835,'Input - Config'!$A$3:$D$1006,4,0)="Yes","Subsea",if(D835&gt;'Input - Config'!$H$10,"HVDC","HVAC"))),"",if(vlookup(A835,'Input - Config'!$A$3:$D$1006,4,0)="Yes","Subsea",if(D835&gt;'Input - Config'!$H$10,"HVDC","HVAC")))</f>
        <v/>
      </c>
      <c r="F835" s="19" t="str">
        <f>iferror((hlookup(E835,'Input - Config'!$H$2:$J$7,2,0)*D835)+(hlookup(E835,'Input - Config'!$H$2:$J$7,3,0)*2),"")</f>
        <v/>
      </c>
      <c r="G835" s="19" t="str">
        <f>if(isna(hlookup(E835,'Input - Config'!$H$2:$J$7,6,0)*'Input - Config'!$H$9%*F835+F835),"",hlookup(E835,'Input - Config'!$H$2:$J$7,6,0)*'Input - Config'!$H$9%*F835+F835)</f>
        <v/>
      </c>
      <c r="H835" s="19" t="str">
        <f>if(isna(ROUND((hlookup(E835,'Input - Config'!$H$2:$J$7,4,0)/10000*D835)+(hlookup(E835,'Input - Config'!$H$2:$J$7,5,0)/100),3)),"",ROUND((hlookup(E835,'Input - Config'!$H$2:$J$7,4,0)/10000*D835)+(hlookup(E835,'Input - Config'!$H$2:$J$7,5,0)/100),3))</f>
        <v/>
      </c>
    </row>
    <row r="836">
      <c r="A836" s="53" t="str">
        <f>'Input - Config'!A837</f>
        <v/>
      </c>
      <c r="B836" s="19" t="str">
        <f>if(isna(vlookup(A836,'Input - Config'!$A$3:$C$1006,2,0)),"",vlookup(A836,'Input - Config'!$A$3:$C$1006,2,0))</f>
        <v/>
      </c>
      <c r="C836" s="19" t="str">
        <f>if(isna(vlookup(A836,'Input - Config'!$A$3:$C$1006,3,0)),"",vlookup(A836,'Input - Config'!$A$3:$C$1006,3,0))</f>
        <v/>
      </c>
      <c r="D836" s="42" t="str">
        <f>if(isna(ROUND(ACOS(COS(RADIANS(90-VLOOKUP(B836,'Input - Center points'!$A$2:$F$996,5,0)))*COS(RADIANS(90-VLOOKUP(C836,'Input - Center points'!$A$2:$F$996,5,0)))+SIN(RADIANS(90-VLOOKUP(B836,'Input - Center points'!$A$2:$F$996,5,0)))*SIN(RADIANS(90-VLOOKUP(C836,'Input - Center points'!$A$2:$F$996,5,0)))*COS(RADIANS(VLOOKUP(B836,'Input - Center points'!$A$2:$F$996,6,0)-VLOOKUP(C836,'Input - Center points'!$A$2:$F$996,6,0))))*6371,0)),"",ROUND(ACOS(COS(RADIANS(90-VLOOKUP(B836,'Input - Center points'!$A$2:$F$996,5,0)))*COS(RADIANS(90-VLOOKUP(C836,'Input - Center points'!$A$2:$F$996,5,0)))+SIN(RADIANS(90-VLOOKUP(B836,'Input - Center points'!$A$2:$F$996,5,0)))*SIN(RADIANS(90-VLOOKUP(C836,'Input - Center points'!$A$2:$F$996,5,0)))*COS(RADIANS(VLOOKUP(B836,'Input - Center points'!$A$2:$F$996,6,0)-VLOOKUP(C836,'Input - Center points'!$A$2:$F$996,6,0))))*6371,0))</f>
        <v/>
      </c>
      <c r="E836" s="19" t="str">
        <f>if(isna(if(vlookup(A836,'Input - Config'!$A$3:$D$1006,4,0)="Yes","Subsea",if(D836&gt;'Input - Config'!$H$10,"HVDC","HVAC"))),"",if(vlookup(A836,'Input - Config'!$A$3:$D$1006,4,0)="Yes","Subsea",if(D836&gt;'Input - Config'!$H$10,"HVDC","HVAC")))</f>
        <v/>
      </c>
      <c r="F836" s="19" t="str">
        <f>iferror((hlookup(E836,'Input - Config'!$H$2:$J$7,2,0)*D836)+(hlookup(E836,'Input - Config'!$H$2:$J$7,3,0)*2),"")</f>
        <v/>
      </c>
      <c r="G836" s="19" t="str">
        <f>if(isna(hlookup(E836,'Input - Config'!$H$2:$J$7,6,0)*'Input - Config'!$H$9%*F836+F836),"",hlookup(E836,'Input - Config'!$H$2:$J$7,6,0)*'Input - Config'!$H$9%*F836+F836)</f>
        <v/>
      </c>
      <c r="H836" s="19" t="str">
        <f>if(isna(ROUND((hlookup(E836,'Input - Config'!$H$2:$J$7,4,0)/10000*D836)+(hlookup(E836,'Input - Config'!$H$2:$J$7,5,0)/100),3)),"",ROUND((hlookup(E836,'Input - Config'!$H$2:$J$7,4,0)/10000*D836)+(hlookup(E836,'Input - Config'!$H$2:$J$7,5,0)/100),3))</f>
        <v/>
      </c>
    </row>
    <row r="837">
      <c r="A837" s="53" t="str">
        <f>'Input - Config'!A838</f>
        <v/>
      </c>
      <c r="B837" s="19" t="str">
        <f>if(isna(vlookup(A837,'Input - Config'!$A$3:$C$1006,2,0)),"",vlookup(A837,'Input - Config'!$A$3:$C$1006,2,0))</f>
        <v/>
      </c>
      <c r="C837" s="19" t="str">
        <f>if(isna(vlookup(A837,'Input - Config'!$A$3:$C$1006,3,0)),"",vlookup(A837,'Input - Config'!$A$3:$C$1006,3,0))</f>
        <v/>
      </c>
      <c r="D837" s="42" t="str">
        <f>if(isna(ROUND(ACOS(COS(RADIANS(90-VLOOKUP(B837,'Input - Center points'!$A$2:$F$996,5,0)))*COS(RADIANS(90-VLOOKUP(C837,'Input - Center points'!$A$2:$F$996,5,0)))+SIN(RADIANS(90-VLOOKUP(B837,'Input - Center points'!$A$2:$F$996,5,0)))*SIN(RADIANS(90-VLOOKUP(C837,'Input - Center points'!$A$2:$F$996,5,0)))*COS(RADIANS(VLOOKUP(B837,'Input - Center points'!$A$2:$F$996,6,0)-VLOOKUP(C837,'Input - Center points'!$A$2:$F$996,6,0))))*6371,0)),"",ROUND(ACOS(COS(RADIANS(90-VLOOKUP(B837,'Input - Center points'!$A$2:$F$996,5,0)))*COS(RADIANS(90-VLOOKUP(C837,'Input - Center points'!$A$2:$F$996,5,0)))+SIN(RADIANS(90-VLOOKUP(B837,'Input - Center points'!$A$2:$F$996,5,0)))*SIN(RADIANS(90-VLOOKUP(C837,'Input - Center points'!$A$2:$F$996,5,0)))*COS(RADIANS(VLOOKUP(B837,'Input - Center points'!$A$2:$F$996,6,0)-VLOOKUP(C837,'Input - Center points'!$A$2:$F$996,6,0))))*6371,0))</f>
        <v/>
      </c>
      <c r="E837" s="19" t="str">
        <f>if(isna(if(vlookup(A837,'Input - Config'!$A$3:$D$1006,4,0)="Yes","Subsea",if(D837&gt;'Input - Config'!$H$10,"HVDC","HVAC"))),"",if(vlookup(A837,'Input - Config'!$A$3:$D$1006,4,0)="Yes","Subsea",if(D837&gt;'Input - Config'!$H$10,"HVDC","HVAC")))</f>
        <v/>
      </c>
      <c r="F837" s="19" t="str">
        <f>iferror((hlookup(E837,'Input - Config'!$H$2:$J$7,2,0)*D837)+(hlookup(E837,'Input - Config'!$H$2:$J$7,3,0)*2),"")</f>
        <v/>
      </c>
      <c r="G837" s="19" t="str">
        <f>if(isna(hlookup(E837,'Input - Config'!$H$2:$J$7,6,0)*'Input - Config'!$H$9%*F837+F837),"",hlookup(E837,'Input - Config'!$H$2:$J$7,6,0)*'Input - Config'!$H$9%*F837+F837)</f>
        <v/>
      </c>
      <c r="H837" s="19" t="str">
        <f>if(isna(ROUND((hlookup(E837,'Input - Config'!$H$2:$J$7,4,0)/10000*D837)+(hlookup(E837,'Input - Config'!$H$2:$J$7,5,0)/100),3)),"",ROUND((hlookup(E837,'Input - Config'!$H$2:$J$7,4,0)/10000*D837)+(hlookup(E837,'Input - Config'!$H$2:$J$7,5,0)/100),3))</f>
        <v/>
      </c>
    </row>
    <row r="838">
      <c r="A838" s="53" t="str">
        <f>'Input - Config'!A839</f>
        <v/>
      </c>
      <c r="B838" s="19" t="str">
        <f>if(isna(vlookup(A838,'Input - Config'!$A$3:$C$1006,2,0)),"",vlookup(A838,'Input - Config'!$A$3:$C$1006,2,0))</f>
        <v/>
      </c>
      <c r="C838" s="19" t="str">
        <f>if(isna(vlookup(A838,'Input - Config'!$A$3:$C$1006,3,0)),"",vlookup(A838,'Input - Config'!$A$3:$C$1006,3,0))</f>
        <v/>
      </c>
      <c r="D838" s="42" t="str">
        <f>if(isna(ROUND(ACOS(COS(RADIANS(90-VLOOKUP(B838,'Input - Center points'!$A$2:$F$996,5,0)))*COS(RADIANS(90-VLOOKUP(C838,'Input - Center points'!$A$2:$F$996,5,0)))+SIN(RADIANS(90-VLOOKUP(B838,'Input - Center points'!$A$2:$F$996,5,0)))*SIN(RADIANS(90-VLOOKUP(C838,'Input - Center points'!$A$2:$F$996,5,0)))*COS(RADIANS(VLOOKUP(B838,'Input - Center points'!$A$2:$F$996,6,0)-VLOOKUP(C838,'Input - Center points'!$A$2:$F$996,6,0))))*6371,0)),"",ROUND(ACOS(COS(RADIANS(90-VLOOKUP(B838,'Input - Center points'!$A$2:$F$996,5,0)))*COS(RADIANS(90-VLOOKUP(C838,'Input - Center points'!$A$2:$F$996,5,0)))+SIN(RADIANS(90-VLOOKUP(B838,'Input - Center points'!$A$2:$F$996,5,0)))*SIN(RADIANS(90-VLOOKUP(C838,'Input - Center points'!$A$2:$F$996,5,0)))*COS(RADIANS(VLOOKUP(B838,'Input - Center points'!$A$2:$F$996,6,0)-VLOOKUP(C838,'Input - Center points'!$A$2:$F$996,6,0))))*6371,0))</f>
        <v/>
      </c>
      <c r="E838" s="19" t="str">
        <f>if(isna(if(vlookup(A838,'Input - Config'!$A$3:$D$1006,4,0)="Yes","Subsea",if(D838&gt;'Input - Config'!$H$10,"HVDC","HVAC"))),"",if(vlookup(A838,'Input - Config'!$A$3:$D$1006,4,0)="Yes","Subsea",if(D838&gt;'Input - Config'!$H$10,"HVDC","HVAC")))</f>
        <v/>
      </c>
      <c r="F838" s="19" t="str">
        <f>iferror((hlookup(E838,'Input - Config'!$H$2:$J$7,2,0)*D838)+(hlookup(E838,'Input - Config'!$H$2:$J$7,3,0)*2),"")</f>
        <v/>
      </c>
      <c r="G838" s="19" t="str">
        <f>if(isna(hlookup(E838,'Input - Config'!$H$2:$J$7,6,0)*'Input - Config'!$H$9%*F838+F838),"",hlookup(E838,'Input - Config'!$H$2:$J$7,6,0)*'Input - Config'!$H$9%*F838+F838)</f>
        <v/>
      </c>
      <c r="H838" s="19" t="str">
        <f>if(isna(ROUND((hlookup(E838,'Input - Config'!$H$2:$J$7,4,0)/10000*D838)+(hlookup(E838,'Input - Config'!$H$2:$J$7,5,0)/100),3)),"",ROUND((hlookup(E838,'Input - Config'!$H$2:$J$7,4,0)/10000*D838)+(hlookup(E838,'Input - Config'!$H$2:$J$7,5,0)/100),3))</f>
        <v/>
      </c>
    </row>
    <row r="839">
      <c r="A839" s="53" t="str">
        <f>'Input - Config'!A840</f>
        <v/>
      </c>
      <c r="B839" s="19" t="str">
        <f>if(isna(vlookup(A839,'Input - Config'!$A$3:$C$1006,2,0)),"",vlookup(A839,'Input - Config'!$A$3:$C$1006,2,0))</f>
        <v/>
      </c>
      <c r="C839" s="19" t="str">
        <f>if(isna(vlookup(A839,'Input - Config'!$A$3:$C$1006,3,0)),"",vlookup(A839,'Input - Config'!$A$3:$C$1006,3,0))</f>
        <v/>
      </c>
      <c r="D839" s="42" t="str">
        <f>if(isna(ROUND(ACOS(COS(RADIANS(90-VLOOKUP(B839,'Input - Center points'!$A$2:$F$996,5,0)))*COS(RADIANS(90-VLOOKUP(C839,'Input - Center points'!$A$2:$F$996,5,0)))+SIN(RADIANS(90-VLOOKUP(B839,'Input - Center points'!$A$2:$F$996,5,0)))*SIN(RADIANS(90-VLOOKUP(C839,'Input - Center points'!$A$2:$F$996,5,0)))*COS(RADIANS(VLOOKUP(B839,'Input - Center points'!$A$2:$F$996,6,0)-VLOOKUP(C839,'Input - Center points'!$A$2:$F$996,6,0))))*6371,0)),"",ROUND(ACOS(COS(RADIANS(90-VLOOKUP(B839,'Input - Center points'!$A$2:$F$996,5,0)))*COS(RADIANS(90-VLOOKUP(C839,'Input - Center points'!$A$2:$F$996,5,0)))+SIN(RADIANS(90-VLOOKUP(B839,'Input - Center points'!$A$2:$F$996,5,0)))*SIN(RADIANS(90-VLOOKUP(C839,'Input - Center points'!$A$2:$F$996,5,0)))*COS(RADIANS(VLOOKUP(B839,'Input - Center points'!$A$2:$F$996,6,0)-VLOOKUP(C839,'Input - Center points'!$A$2:$F$996,6,0))))*6371,0))</f>
        <v/>
      </c>
      <c r="E839" s="19" t="str">
        <f>if(isna(if(vlookup(A839,'Input - Config'!$A$3:$D$1006,4,0)="Yes","Subsea",if(D839&gt;'Input - Config'!$H$10,"HVDC","HVAC"))),"",if(vlookup(A839,'Input - Config'!$A$3:$D$1006,4,0)="Yes","Subsea",if(D839&gt;'Input - Config'!$H$10,"HVDC","HVAC")))</f>
        <v/>
      </c>
      <c r="F839" s="19" t="str">
        <f>iferror((hlookup(E839,'Input - Config'!$H$2:$J$7,2,0)*D839)+(hlookup(E839,'Input - Config'!$H$2:$J$7,3,0)*2),"")</f>
        <v/>
      </c>
      <c r="G839" s="19" t="str">
        <f>if(isna(hlookup(E839,'Input - Config'!$H$2:$J$7,6,0)*'Input - Config'!$H$9%*F839+F839),"",hlookup(E839,'Input - Config'!$H$2:$J$7,6,0)*'Input - Config'!$H$9%*F839+F839)</f>
        <v/>
      </c>
      <c r="H839" s="19" t="str">
        <f>if(isna(ROUND((hlookup(E839,'Input - Config'!$H$2:$J$7,4,0)/10000*D839)+(hlookup(E839,'Input - Config'!$H$2:$J$7,5,0)/100),3)),"",ROUND((hlookup(E839,'Input - Config'!$H$2:$J$7,4,0)/10000*D839)+(hlookup(E839,'Input - Config'!$H$2:$J$7,5,0)/100),3))</f>
        <v/>
      </c>
    </row>
    <row r="840">
      <c r="A840" s="53" t="str">
        <f>'Input - Config'!A841</f>
        <v/>
      </c>
      <c r="B840" s="19" t="str">
        <f>if(isna(vlookup(A840,'Input - Config'!$A$3:$C$1006,2,0)),"",vlookup(A840,'Input - Config'!$A$3:$C$1006,2,0))</f>
        <v/>
      </c>
      <c r="C840" s="19" t="str">
        <f>if(isna(vlookup(A840,'Input - Config'!$A$3:$C$1006,3,0)),"",vlookup(A840,'Input - Config'!$A$3:$C$1006,3,0))</f>
        <v/>
      </c>
      <c r="D840" s="42" t="str">
        <f>if(isna(ROUND(ACOS(COS(RADIANS(90-VLOOKUP(B840,'Input - Center points'!$A$2:$F$996,5,0)))*COS(RADIANS(90-VLOOKUP(C840,'Input - Center points'!$A$2:$F$996,5,0)))+SIN(RADIANS(90-VLOOKUP(B840,'Input - Center points'!$A$2:$F$996,5,0)))*SIN(RADIANS(90-VLOOKUP(C840,'Input - Center points'!$A$2:$F$996,5,0)))*COS(RADIANS(VLOOKUP(B840,'Input - Center points'!$A$2:$F$996,6,0)-VLOOKUP(C840,'Input - Center points'!$A$2:$F$996,6,0))))*6371,0)),"",ROUND(ACOS(COS(RADIANS(90-VLOOKUP(B840,'Input - Center points'!$A$2:$F$996,5,0)))*COS(RADIANS(90-VLOOKUP(C840,'Input - Center points'!$A$2:$F$996,5,0)))+SIN(RADIANS(90-VLOOKUP(B840,'Input - Center points'!$A$2:$F$996,5,0)))*SIN(RADIANS(90-VLOOKUP(C840,'Input - Center points'!$A$2:$F$996,5,0)))*COS(RADIANS(VLOOKUP(B840,'Input - Center points'!$A$2:$F$996,6,0)-VLOOKUP(C840,'Input - Center points'!$A$2:$F$996,6,0))))*6371,0))</f>
        <v/>
      </c>
      <c r="E840" s="19" t="str">
        <f>if(isna(if(vlookup(A840,'Input - Config'!$A$3:$D$1006,4,0)="Yes","Subsea",if(D840&gt;'Input - Config'!$H$10,"HVDC","HVAC"))),"",if(vlookup(A840,'Input - Config'!$A$3:$D$1006,4,0)="Yes","Subsea",if(D840&gt;'Input - Config'!$H$10,"HVDC","HVAC")))</f>
        <v/>
      </c>
      <c r="F840" s="19" t="str">
        <f>iferror((hlookup(E840,'Input - Config'!$H$2:$J$7,2,0)*D840)+(hlookup(E840,'Input - Config'!$H$2:$J$7,3,0)*2),"")</f>
        <v/>
      </c>
      <c r="G840" s="19" t="str">
        <f>if(isna(hlookup(E840,'Input - Config'!$H$2:$J$7,6,0)*'Input - Config'!$H$9%*F840+F840),"",hlookup(E840,'Input - Config'!$H$2:$J$7,6,0)*'Input - Config'!$H$9%*F840+F840)</f>
        <v/>
      </c>
      <c r="H840" s="19" t="str">
        <f>if(isna(ROUND((hlookup(E840,'Input - Config'!$H$2:$J$7,4,0)/10000*D840)+(hlookup(E840,'Input - Config'!$H$2:$J$7,5,0)/100),3)),"",ROUND((hlookup(E840,'Input - Config'!$H$2:$J$7,4,0)/10000*D840)+(hlookup(E840,'Input - Config'!$H$2:$J$7,5,0)/100),3))</f>
        <v/>
      </c>
    </row>
    <row r="841">
      <c r="A841" s="53" t="str">
        <f>'Input - Config'!A842</f>
        <v/>
      </c>
      <c r="B841" s="19" t="str">
        <f>if(isna(vlookup(A841,'Input - Config'!$A$3:$C$1006,2,0)),"",vlookup(A841,'Input - Config'!$A$3:$C$1006,2,0))</f>
        <v/>
      </c>
      <c r="C841" s="19" t="str">
        <f>if(isna(vlookup(A841,'Input - Config'!$A$3:$C$1006,3,0)),"",vlookup(A841,'Input - Config'!$A$3:$C$1006,3,0))</f>
        <v/>
      </c>
      <c r="D841" s="42" t="str">
        <f>if(isna(ROUND(ACOS(COS(RADIANS(90-VLOOKUP(B841,'Input - Center points'!$A$2:$F$996,5,0)))*COS(RADIANS(90-VLOOKUP(C841,'Input - Center points'!$A$2:$F$996,5,0)))+SIN(RADIANS(90-VLOOKUP(B841,'Input - Center points'!$A$2:$F$996,5,0)))*SIN(RADIANS(90-VLOOKUP(C841,'Input - Center points'!$A$2:$F$996,5,0)))*COS(RADIANS(VLOOKUP(B841,'Input - Center points'!$A$2:$F$996,6,0)-VLOOKUP(C841,'Input - Center points'!$A$2:$F$996,6,0))))*6371,0)),"",ROUND(ACOS(COS(RADIANS(90-VLOOKUP(B841,'Input - Center points'!$A$2:$F$996,5,0)))*COS(RADIANS(90-VLOOKUP(C841,'Input - Center points'!$A$2:$F$996,5,0)))+SIN(RADIANS(90-VLOOKUP(B841,'Input - Center points'!$A$2:$F$996,5,0)))*SIN(RADIANS(90-VLOOKUP(C841,'Input - Center points'!$A$2:$F$996,5,0)))*COS(RADIANS(VLOOKUP(B841,'Input - Center points'!$A$2:$F$996,6,0)-VLOOKUP(C841,'Input - Center points'!$A$2:$F$996,6,0))))*6371,0))</f>
        <v/>
      </c>
      <c r="E841" s="19" t="str">
        <f>if(isna(if(vlookup(A841,'Input - Config'!$A$3:$D$1006,4,0)="Yes","Subsea",if(D841&gt;'Input - Config'!$H$10,"HVDC","HVAC"))),"",if(vlookup(A841,'Input - Config'!$A$3:$D$1006,4,0)="Yes","Subsea",if(D841&gt;'Input - Config'!$H$10,"HVDC","HVAC")))</f>
        <v/>
      </c>
      <c r="F841" s="19" t="str">
        <f>iferror((hlookup(E841,'Input - Config'!$H$2:$J$7,2,0)*D841)+(hlookup(E841,'Input - Config'!$H$2:$J$7,3,0)*2),"")</f>
        <v/>
      </c>
      <c r="G841" s="19" t="str">
        <f>if(isna(hlookup(E841,'Input - Config'!$H$2:$J$7,6,0)*'Input - Config'!$H$9%*F841+F841),"",hlookup(E841,'Input - Config'!$H$2:$J$7,6,0)*'Input - Config'!$H$9%*F841+F841)</f>
        <v/>
      </c>
      <c r="H841" s="19" t="str">
        <f>if(isna(ROUND((hlookup(E841,'Input - Config'!$H$2:$J$7,4,0)/10000*D841)+(hlookup(E841,'Input - Config'!$H$2:$J$7,5,0)/100),3)),"",ROUND((hlookup(E841,'Input - Config'!$H$2:$J$7,4,0)/10000*D841)+(hlookup(E841,'Input - Config'!$H$2:$J$7,5,0)/100),3))</f>
        <v/>
      </c>
    </row>
    <row r="842">
      <c r="A842" s="53" t="str">
        <f>'Input - Config'!A843</f>
        <v/>
      </c>
      <c r="B842" s="19" t="str">
        <f>if(isna(vlookup(A842,'Input - Config'!$A$3:$C$1006,2,0)),"",vlookup(A842,'Input - Config'!$A$3:$C$1006,2,0))</f>
        <v/>
      </c>
      <c r="C842" s="19" t="str">
        <f>if(isna(vlookup(A842,'Input - Config'!$A$3:$C$1006,3,0)),"",vlookup(A842,'Input - Config'!$A$3:$C$1006,3,0))</f>
        <v/>
      </c>
      <c r="D842" s="42" t="str">
        <f>if(isna(ROUND(ACOS(COS(RADIANS(90-VLOOKUP(B842,'Input - Center points'!$A$2:$F$996,5,0)))*COS(RADIANS(90-VLOOKUP(C842,'Input - Center points'!$A$2:$F$996,5,0)))+SIN(RADIANS(90-VLOOKUP(B842,'Input - Center points'!$A$2:$F$996,5,0)))*SIN(RADIANS(90-VLOOKUP(C842,'Input - Center points'!$A$2:$F$996,5,0)))*COS(RADIANS(VLOOKUP(B842,'Input - Center points'!$A$2:$F$996,6,0)-VLOOKUP(C842,'Input - Center points'!$A$2:$F$996,6,0))))*6371,0)),"",ROUND(ACOS(COS(RADIANS(90-VLOOKUP(B842,'Input - Center points'!$A$2:$F$996,5,0)))*COS(RADIANS(90-VLOOKUP(C842,'Input - Center points'!$A$2:$F$996,5,0)))+SIN(RADIANS(90-VLOOKUP(B842,'Input - Center points'!$A$2:$F$996,5,0)))*SIN(RADIANS(90-VLOOKUP(C842,'Input - Center points'!$A$2:$F$996,5,0)))*COS(RADIANS(VLOOKUP(B842,'Input - Center points'!$A$2:$F$996,6,0)-VLOOKUP(C842,'Input - Center points'!$A$2:$F$996,6,0))))*6371,0))</f>
        <v/>
      </c>
      <c r="E842" s="19" t="str">
        <f>if(isna(if(vlookup(A842,'Input - Config'!$A$3:$D$1006,4,0)="Yes","Subsea",if(D842&gt;'Input - Config'!$H$10,"HVDC","HVAC"))),"",if(vlookup(A842,'Input - Config'!$A$3:$D$1006,4,0)="Yes","Subsea",if(D842&gt;'Input - Config'!$H$10,"HVDC","HVAC")))</f>
        <v/>
      </c>
      <c r="F842" s="19" t="str">
        <f>iferror((hlookup(E842,'Input - Config'!$H$2:$J$7,2,0)*D842)+(hlookup(E842,'Input - Config'!$H$2:$J$7,3,0)*2),"")</f>
        <v/>
      </c>
      <c r="G842" s="19" t="str">
        <f>if(isna(hlookup(E842,'Input - Config'!$H$2:$J$7,6,0)*'Input - Config'!$H$9%*F842+F842),"",hlookup(E842,'Input - Config'!$H$2:$J$7,6,0)*'Input - Config'!$H$9%*F842+F842)</f>
        <v/>
      </c>
      <c r="H842" s="19" t="str">
        <f>if(isna(ROUND((hlookup(E842,'Input - Config'!$H$2:$J$7,4,0)/10000*D842)+(hlookup(E842,'Input - Config'!$H$2:$J$7,5,0)/100),3)),"",ROUND((hlookup(E842,'Input - Config'!$H$2:$J$7,4,0)/10000*D842)+(hlookup(E842,'Input - Config'!$H$2:$J$7,5,0)/100),3))</f>
        <v/>
      </c>
    </row>
    <row r="843">
      <c r="A843" s="53" t="str">
        <f>'Input - Config'!A844</f>
        <v/>
      </c>
      <c r="B843" s="19" t="str">
        <f>if(isna(vlookup(A843,'Input - Config'!$A$3:$C$1006,2,0)),"",vlookup(A843,'Input - Config'!$A$3:$C$1006,2,0))</f>
        <v/>
      </c>
      <c r="C843" s="19" t="str">
        <f>if(isna(vlookup(A843,'Input - Config'!$A$3:$C$1006,3,0)),"",vlookup(A843,'Input - Config'!$A$3:$C$1006,3,0))</f>
        <v/>
      </c>
      <c r="D843" s="42" t="str">
        <f>if(isna(ROUND(ACOS(COS(RADIANS(90-VLOOKUP(B843,'Input - Center points'!$A$2:$F$996,5,0)))*COS(RADIANS(90-VLOOKUP(C843,'Input - Center points'!$A$2:$F$996,5,0)))+SIN(RADIANS(90-VLOOKUP(B843,'Input - Center points'!$A$2:$F$996,5,0)))*SIN(RADIANS(90-VLOOKUP(C843,'Input - Center points'!$A$2:$F$996,5,0)))*COS(RADIANS(VLOOKUP(B843,'Input - Center points'!$A$2:$F$996,6,0)-VLOOKUP(C843,'Input - Center points'!$A$2:$F$996,6,0))))*6371,0)),"",ROUND(ACOS(COS(RADIANS(90-VLOOKUP(B843,'Input - Center points'!$A$2:$F$996,5,0)))*COS(RADIANS(90-VLOOKUP(C843,'Input - Center points'!$A$2:$F$996,5,0)))+SIN(RADIANS(90-VLOOKUP(B843,'Input - Center points'!$A$2:$F$996,5,0)))*SIN(RADIANS(90-VLOOKUP(C843,'Input - Center points'!$A$2:$F$996,5,0)))*COS(RADIANS(VLOOKUP(B843,'Input - Center points'!$A$2:$F$996,6,0)-VLOOKUP(C843,'Input - Center points'!$A$2:$F$996,6,0))))*6371,0))</f>
        <v/>
      </c>
      <c r="E843" s="19" t="str">
        <f>if(isna(if(vlookup(A843,'Input - Config'!$A$3:$D$1006,4,0)="Yes","Subsea",if(D843&gt;'Input - Config'!$H$10,"HVDC","HVAC"))),"",if(vlookup(A843,'Input - Config'!$A$3:$D$1006,4,0)="Yes","Subsea",if(D843&gt;'Input - Config'!$H$10,"HVDC","HVAC")))</f>
        <v/>
      </c>
      <c r="F843" s="19" t="str">
        <f>iferror((hlookup(E843,'Input - Config'!$H$2:$J$7,2,0)*D843)+(hlookup(E843,'Input - Config'!$H$2:$J$7,3,0)*2),"")</f>
        <v/>
      </c>
      <c r="G843" s="19" t="str">
        <f>if(isna(hlookup(E843,'Input - Config'!$H$2:$J$7,6,0)*'Input - Config'!$H$9%*F843+F843),"",hlookup(E843,'Input - Config'!$H$2:$J$7,6,0)*'Input - Config'!$H$9%*F843+F843)</f>
        <v/>
      </c>
      <c r="H843" s="19" t="str">
        <f>if(isna(ROUND((hlookup(E843,'Input - Config'!$H$2:$J$7,4,0)/10000*D843)+(hlookup(E843,'Input - Config'!$H$2:$J$7,5,0)/100),3)),"",ROUND((hlookup(E843,'Input - Config'!$H$2:$J$7,4,0)/10000*D843)+(hlookup(E843,'Input - Config'!$H$2:$J$7,5,0)/100),3))</f>
        <v/>
      </c>
    </row>
    <row r="844">
      <c r="A844" s="53" t="str">
        <f>'Input - Config'!A845</f>
        <v/>
      </c>
      <c r="B844" s="19" t="str">
        <f>if(isna(vlookup(A844,'Input - Config'!$A$3:$C$1006,2,0)),"",vlookup(A844,'Input - Config'!$A$3:$C$1006,2,0))</f>
        <v/>
      </c>
      <c r="C844" s="19" t="str">
        <f>if(isna(vlookup(A844,'Input - Config'!$A$3:$C$1006,3,0)),"",vlookup(A844,'Input - Config'!$A$3:$C$1006,3,0))</f>
        <v/>
      </c>
      <c r="D844" s="42" t="str">
        <f>if(isna(ROUND(ACOS(COS(RADIANS(90-VLOOKUP(B844,'Input - Center points'!$A$2:$F$996,5,0)))*COS(RADIANS(90-VLOOKUP(C844,'Input - Center points'!$A$2:$F$996,5,0)))+SIN(RADIANS(90-VLOOKUP(B844,'Input - Center points'!$A$2:$F$996,5,0)))*SIN(RADIANS(90-VLOOKUP(C844,'Input - Center points'!$A$2:$F$996,5,0)))*COS(RADIANS(VLOOKUP(B844,'Input - Center points'!$A$2:$F$996,6,0)-VLOOKUP(C844,'Input - Center points'!$A$2:$F$996,6,0))))*6371,0)),"",ROUND(ACOS(COS(RADIANS(90-VLOOKUP(B844,'Input - Center points'!$A$2:$F$996,5,0)))*COS(RADIANS(90-VLOOKUP(C844,'Input - Center points'!$A$2:$F$996,5,0)))+SIN(RADIANS(90-VLOOKUP(B844,'Input - Center points'!$A$2:$F$996,5,0)))*SIN(RADIANS(90-VLOOKUP(C844,'Input - Center points'!$A$2:$F$996,5,0)))*COS(RADIANS(VLOOKUP(B844,'Input - Center points'!$A$2:$F$996,6,0)-VLOOKUP(C844,'Input - Center points'!$A$2:$F$996,6,0))))*6371,0))</f>
        <v/>
      </c>
      <c r="E844" s="19" t="str">
        <f>if(isna(if(vlookup(A844,'Input - Config'!$A$3:$D$1006,4,0)="Yes","Subsea",if(D844&gt;'Input - Config'!$H$10,"HVDC","HVAC"))),"",if(vlookup(A844,'Input - Config'!$A$3:$D$1006,4,0)="Yes","Subsea",if(D844&gt;'Input - Config'!$H$10,"HVDC","HVAC")))</f>
        <v/>
      </c>
      <c r="F844" s="19" t="str">
        <f>iferror((hlookup(E844,'Input - Config'!$H$2:$J$7,2,0)*D844)+(hlookup(E844,'Input - Config'!$H$2:$J$7,3,0)*2),"")</f>
        <v/>
      </c>
      <c r="G844" s="19" t="str">
        <f>if(isna(hlookup(E844,'Input - Config'!$H$2:$J$7,6,0)*'Input - Config'!$H$9%*F844+F844),"",hlookup(E844,'Input - Config'!$H$2:$J$7,6,0)*'Input - Config'!$H$9%*F844+F844)</f>
        <v/>
      </c>
      <c r="H844" s="19" t="str">
        <f>if(isna(ROUND((hlookup(E844,'Input - Config'!$H$2:$J$7,4,0)/10000*D844)+(hlookup(E844,'Input - Config'!$H$2:$J$7,5,0)/100),3)),"",ROUND((hlookup(E844,'Input - Config'!$H$2:$J$7,4,0)/10000*D844)+(hlookup(E844,'Input - Config'!$H$2:$J$7,5,0)/100),3))</f>
        <v/>
      </c>
    </row>
    <row r="845">
      <c r="A845" s="53" t="str">
        <f>'Input - Config'!A846</f>
        <v/>
      </c>
      <c r="B845" s="19" t="str">
        <f>if(isna(vlookup(A845,'Input - Config'!$A$3:$C$1006,2,0)),"",vlookup(A845,'Input - Config'!$A$3:$C$1006,2,0))</f>
        <v/>
      </c>
      <c r="C845" s="19" t="str">
        <f>if(isna(vlookup(A845,'Input - Config'!$A$3:$C$1006,3,0)),"",vlookup(A845,'Input - Config'!$A$3:$C$1006,3,0))</f>
        <v/>
      </c>
      <c r="D845" s="42" t="str">
        <f>if(isna(ROUND(ACOS(COS(RADIANS(90-VLOOKUP(B845,'Input - Center points'!$A$2:$F$996,5,0)))*COS(RADIANS(90-VLOOKUP(C845,'Input - Center points'!$A$2:$F$996,5,0)))+SIN(RADIANS(90-VLOOKUP(B845,'Input - Center points'!$A$2:$F$996,5,0)))*SIN(RADIANS(90-VLOOKUP(C845,'Input - Center points'!$A$2:$F$996,5,0)))*COS(RADIANS(VLOOKUP(B845,'Input - Center points'!$A$2:$F$996,6,0)-VLOOKUP(C845,'Input - Center points'!$A$2:$F$996,6,0))))*6371,0)),"",ROUND(ACOS(COS(RADIANS(90-VLOOKUP(B845,'Input - Center points'!$A$2:$F$996,5,0)))*COS(RADIANS(90-VLOOKUP(C845,'Input - Center points'!$A$2:$F$996,5,0)))+SIN(RADIANS(90-VLOOKUP(B845,'Input - Center points'!$A$2:$F$996,5,0)))*SIN(RADIANS(90-VLOOKUP(C845,'Input - Center points'!$A$2:$F$996,5,0)))*COS(RADIANS(VLOOKUP(B845,'Input - Center points'!$A$2:$F$996,6,0)-VLOOKUP(C845,'Input - Center points'!$A$2:$F$996,6,0))))*6371,0))</f>
        <v/>
      </c>
      <c r="E845" s="19" t="str">
        <f>if(isna(if(vlookup(A845,'Input - Config'!$A$3:$D$1006,4,0)="Yes","Subsea",if(D845&gt;'Input - Config'!$H$10,"HVDC","HVAC"))),"",if(vlookup(A845,'Input - Config'!$A$3:$D$1006,4,0)="Yes","Subsea",if(D845&gt;'Input - Config'!$H$10,"HVDC","HVAC")))</f>
        <v/>
      </c>
      <c r="F845" s="19" t="str">
        <f>iferror((hlookup(E845,'Input - Config'!$H$2:$J$7,2,0)*D845)+(hlookup(E845,'Input - Config'!$H$2:$J$7,3,0)*2),"")</f>
        <v/>
      </c>
      <c r="G845" s="19" t="str">
        <f>if(isna(hlookup(E845,'Input - Config'!$H$2:$J$7,6,0)*'Input - Config'!$H$9%*F845+F845),"",hlookup(E845,'Input - Config'!$H$2:$J$7,6,0)*'Input - Config'!$H$9%*F845+F845)</f>
        <v/>
      </c>
      <c r="H845" s="19" t="str">
        <f>if(isna(ROUND((hlookup(E845,'Input - Config'!$H$2:$J$7,4,0)/10000*D845)+(hlookup(E845,'Input - Config'!$H$2:$J$7,5,0)/100),3)),"",ROUND((hlookup(E845,'Input - Config'!$H$2:$J$7,4,0)/10000*D845)+(hlookup(E845,'Input - Config'!$H$2:$J$7,5,0)/100),3))</f>
        <v/>
      </c>
    </row>
    <row r="846">
      <c r="A846" s="53" t="str">
        <f>'Input - Config'!A847</f>
        <v/>
      </c>
      <c r="B846" s="19" t="str">
        <f>if(isna(vlookup(A846,'Input - Config'!$A$3:$C$1006,2,0)),"",vlookup(A846,'Input - Config'!$A$3:$C$1006,2,0))</f>
        <v/>
      </c>
      <c r="C846" s="19" t="str">
        <f>if(isna(vlookup(A846,'Input - Config'!$A$3:$C$1006,3,0)),"",vlookup(A846,'Input - Config'!$A$3:$C$1006,3,0))</f>
        <v/>
      </c>
      <c r="D846" s="42" t="str">
        <f>if(isna(ROUND(ACOS(COS(RADIANS(90-VLOOKUP(B846,'Input - Center points'!$A$2:$F$996,5,0)))*COS(RADIANS(90-VLOOKUP(C846,'Input - Center points'!$A$2:$F$996,5,0)))+SIN(RADIANS(90-VLOOKUP(B846,'Input - Center points'!$A$2:$F$996,5,0)))*SIN(RADIANS(90-VLOOKUP(C846,'Input - Center points'!$A$2:$F$996,5,0)))*COS(RADIANS(VLOOKUP(B846,'Input - Center points'!$A$2:$F$996,6,0)-VLOOKUP(C846,'Input - Center points'!$A$2:$F$996,6,0))))*6371,0)),"",ROUND(ACOS(COS(RADIANS(90-VLOOKUP(B846,'Input - Center points'!$A$2:$F$996,5,0)))*COS(RADIANS(90-VLOOKUP(C846,'Input - Center points'!$A$2:$F$996,5,0)))+SIN(RADIANS(90-VLOOKUP(B846,'Input - Center points'!$A$2:$F$996,5,0)))*SIN(RADIANS(90-VLOOKUP(C846,'Input - Center points'!$A$2:$F$996,5,0)))*COS(RADIANS(VLOOKUP(B846,'Input - Center points'!$A$2:$F$996,6,0)-VLOOKUP(C846,'Input - Center points'!$A$2:$F$996,6,0))))*6371,0))</f>
        <v/>
      </c>
      <c r="E846" s="19" t="str">
        <f>if(isna(if(vlookup(A846,'Input - Config'!$A$3:$D$1006,4,0)="Yes","Subsea",if(D846&gt;'Input - Config'!$H$10,"HVDC","HVAC"))),"",if(vlookup(A846,'Input - Config'!$A$3:$D$1006,4,0)="Yes","Subsea",if(D846&gt;'Input - Config'!$H$10,"HVDC","HVAC")))</f>
        <v/>
      </c>
      <c r="F846" s="19" t="str">
        <f>iferror((hlookup(E846,'Input - Config'!$H$2:$J$7,2,0)*D846)+(hlookup(E846,'Input - Config'!$H$2:$J$7,3,0)*2),"")</f>
        <v/>
      </c>
      <c r="G846" s="19" t="str">
        <f>if(isna(hlookup(E846,'Input - Config'!$H$2:$J$7,6,0)*'Input - Config'!$H$9%*F846+F846),"",hlookup(E846,'Input - Config'!$H$2:$J$7,6,0)*'Input - Config'!$H$9%*F846+F846)</f>
        <v/>
      </c>
      <c r="H846" s="19" t="str">
        <f>if(isna(ROUND((hlookup(E846,'Input - Config'!$H$2:$J$7,4,0)/10000*D846)+(hlookup(E846,'Input - Config'!$H$2:$J$7,5,0)/100),3)),"",ROUND((hlookup(E846,'Input - Config'!$H$2:$J$7,4,0)/10000*D846)+(hlookup(E846,'Input - Config'!$H$2:$J$7,5,0)/100),3))</f>
        <v/>
      </c>
    </row>
    <row r="847">
      <c r="A847" s="53" t="str">
        <f>'Input - Config'!A848</f>
        <v/>
      </c>
      <c r="B847" s="19" t="str">
        <f>if(isna(vlookup(A847,'Input - Config'!$A$3:$C$1006,2,0)),"",vlookup(A847,'Input - Config'!$A$3:$C$1006,2,0))</f>
        <v/>
      </c>
      <c r="C847" s="19" t="str">
        <f>if(isna(vlookup(A847,'Input - Config'!$A$3:$C$1006,3,0)),"",vlookup(A847,'Input - Config'!$A$3:$C$1006,3,0))</f>
        <v/>
      </c>
      <c r="D847" s="42" t="str">
        <f>if(isna(ROUND(ACOS(COS(RADIANS(90-VLOOKUP(B847,'Input - Center points'!$A$2:$F$996,5,0)))*COS(RADIANS(90-VLOOKUP(C847,'Input - Center points'!$A$2:$F$996,5,0)))+SIN(RADIANS(90-VLOOKUP(B847,'Input - Center points'!$A$2:$F$996,5,0)))*SIN(RADIANS(90-VLOOKUP(C847,'Input - Center points'!$A$2:$F$996,5,0)))*COS(RADIANS(VLOOKUP(B847,'Input - Center points'!$A$2:$F$996,6,0)-VLOOKUP(C847,'Input - Center points'!$A$2:$F$996,6,0))))*6371,0)),"",ROUND(ACOS(COS(RADIANS(90-VLOOKUP(B847,'Input - Center points'!$A$2:$F$996,5,0)))*COS(RADIANS(90-VLOOKUP(C847,'Input - Center points'!$A$2:$F$996,5,0)))+SIN(RADIANS(90-VLOOKUP(B847,'Input - Center points'!$A$2:$F$996,5,0)))*SIN(RADIANS(90-VLOOKUP(C847,'Input - Center points'!$A$2:$F$996,5,0)))*COS(RADIANS(VLOOKUP(B847,'Input - Center points'!$A$2:$F$996,6,0)-VLOOKUP(C847,'Input - Center points'!$A$2:$F$996,6,0))))*6371,0))</f>
        <v/>
      </c>
      <c r="E847" s="19" t="str">
        <f>if(isna(if(vlookup(A847,'Input - Config'!$A$3:$D$1006,4,0)="Yes","Subsea",if(D847&gt;'Input - Config'!$H$10,"HVDC","HVAC"))),"",if(vlookup(A847,'Input - Config'!$A$3:$D$1006,4,0)="Yes","Subsea",if(D847&gt;'Input - Config'!$H$10,"HVDC","HVAC")))</f>
        <v/>
      </c>
      <c r="F847" s="19" t="str">
        <f>iferror((hlookup(E847,'Input - Config'!$H$2:$J$7,2,0)*D847)+(hlookup(E847,'Input - Config'!$H$2:$J$7,3,0)*2),"")</f>
        <v/>
      </c>
      <c r="G847" s="19" t="str">
        <f>if(isna(hlookup(E847,'Input - Config'!$H$2:$J$7,6,0)*'Input - Config'!$H$9%*F847+F847),"",hlookup(E847,'Input - Config'!$H$2:$J$7,6,0)*'Input - Config'!$H$9%*F847+F847)</f>
        <v/>
      </c>
      <c r="H847" s="19" t="str">
        <f>if(isna(ROUND((hlookup(E847,'Input - Config'!$H$2:$J$7,4,0)/10000*D847)+(hlookup(E847,'Input - Config'!$H$2:$J$7,5,0)/100),3)),"",ROUND((hlookup(E847,'Input - Config'!$H$2:$J$7,4,0)/10000*D847)+(hlookup(E847,'Input - Config'!$H$2:$J$7,5,0)/100),3))</f>
        <v/>
      </c>
    </row>
    <row r="848">
      <c r="A848" s="53" t="str">
        <f>'Input - Config'!A849</f>
        <v/>
      </c>
      <c r="B848" s="19" t="str">
        <f>if(isna(vlookup(A848,'Input - Config'!$A$3:$C$1006,2,0)),"",vlookup(A848,'Input - Config'!$A$3:$C$1006,2,0))</f>
        <v/>
      </c>
      <c r="C848" s="19" t="str">
        <f>if(isna(vlookup(A848,'Input - Config'!$A$3:$C$1006,3,0)),"",vlookup(A848,'Input - Config'!$A$3:$C$1006,3,0))</f>
        <v/>
      </c>
      <c r="D848" s="42" t="str">
        <f>if(isna(ROUND(ACOS(COS(RADIANS(90-VLOOKUP(B848,'Input - Center points'!$A$2:$F$996,5,0)))*COS(RADIANS(90-VLOOKUP(C848,'Input - Center points'!$A$2:$F$996,5,0)))+SIN(RADIANS(90-VLOOKUP(B848,'Input - Center points'!$A$2:$F$996,5,0)))*SIN(RADIANS(90-VLOOKUP(C848,'Input - Center points'!$A$2:$F$996,5,0)))*COS(RADIANS(VLOOKUP(B848,'Input - Center points'!$A$2:$F$996,6,0)-VLOOKUP(C848,'Input - Center points'!$A$2:$F$996,6,0))))*6371,0)),"",ROUND(ACOS(COS(RADIANS(90-VLOOKUP(B848,'Input - Center points'!$A$2:$F$996,5,0)))*COS(RADIANS(90-VLOOKUP(C848,'Input - Center points'!$A$2:$F$996,5,0)))+SIN(RADIANS(90-VLOOKUP(B848,'Input - Center points'!$A$2:$F$996,5,0)))*SIN(RADIANS(90-VLOOKUP(C848,'Input - Center points'!$A$2:$F$996,5,0)))*COS(RADIANS(VLOOKUP(B848,'Input - Center points'!$A$2:$F$996,6,0)-VLOOKUP(C848,'Input - Center points'!$A$2:$F$996,6,0))))*6371,0))</f>
        <v/>
      </c>
      <c r="E848" s="19" t="str">
        <f>if(isna(if(vlookup(A848,'Input - Config'!$A$3:$D$1006,4,0)="Yes","Subsea",if(D848&gt;'Input - Config'!$H$10,"HVDC","HVAC"))),"",if(vlookup(A848,'Input - Config'!$A$3:$D$1006,4,0)="Yes","Subsea",if(D848&gt;'Input - Config'!$H$10,"HVDC","HVAC")))</f>
        <v/>
      </c>
      <c r="F848" s="19" t="str">
        <f>iferror((hlookup(E848,'Input - Config'!$H$2:$J$7,2,0)*D848)+(hlookup(E848,'Input - Config'!$H$2:$J$7,3,0)*2),"")</f>
        <v/>
      </c>
      <c r="G848" s="19" t="str">
        <f>if(isna(hlookup(E848,'Input - Config'!$H$2:$J$7,6,0)*'Input - Config'!$H$9%*F848+F848),"",hlookup(E848,'Input - Config'!$H$2:$J$7,6,0)*'Input - Config'!$H$9%*F848+F848)</f>
        <v/>
      </c>
      <c r="H848" s="19" t="str">
        <f>if(isna(ROUND((hlookup(E848,'Input - Config'!$H$2:$J$7,4,0)/10000*D848)+(hlookup(E848,'Input - Config'!$H$2:$J$7,5,0)/100),3)),"",ROUND((hlookup(E848,'Input - Config'!$H$2:$J$7,4,0)/10000*D848)+(hlookup(E848,'Input - Config'!$H$2:$J$7,5,0)/100),3))</f>
        <v/>
      </c>
    </row>
    <row r="849">
      <c r="A849" s="53" t="str">
        <f>'Input - Config'!A850</f>
        <v/>
      </c>
      <c r="B849" s="19" t="str">
        <f>if(isna(vlookup(A849,'Input - Config'!$A$3:$C$1006,2,0)),"",vlookup(A849,'Input - Config'!$A$3:$C$1006,2,0))</f>
        <v/>
      </c>
      <c r="C849" s="19" t="str">
        <f>if(isna(vlookup(A849,'Input - Config'!$A$3:$C$1006,3,0)),"",vlookup(A849,'Input - Config'!$A$3:$C$1006,3,0))</f>
        <v/>
      </c>
      <c r="D849" s="42" t="str">
        <f>if(isna(ROUND(ACOS(COS(RADIANS(90-VLOOKUP(B849,'Input - Center points'!$A$2:$F$996,5,0)))*COS(RADIANS(90-VLOOKUP(C849,'Input - Center points'!$A$2:$F$996,5,0)))+SIN(RADIANS(90-VLOOKUP(B849,'Input - Center points'!$A$2:$F$996,5,0)))*SIN(RADIANS(90-VLOOKUP(C849,'Input - Center points'!$A$2:$F$996,5,0)))*COS(RADIANS(VLOOKUP(B849,'Input - Center points'!$A$2:$F$996,6,0)-VLOOKUP(C849,'Input - Center points'!$A$2:$F$996,6,0))))*6371,0)),"",ROUND(ACOS(COS(RADIANS(90-VLOOKUP(B849,'Input - Center points'!$A$2:$F$996,5,0)))*COS(RADIANS(90-VLOOKUP(C849,'Input - Center points'!$A$2:$F$996,5,0)))+SIN(RADIANS(90-VLOOKUP(B849,'Input - Center points'!$A$2:$F$996,5,0)))*SIN(RADIANS(90-VLOOKUP(C849,'Input - Center points'!$A$2:$F$996,5,0)))*COS(RADIANS(VLOOKUP(B849,'Input - Center points'!$A$2:$F$996,6,0)-VLOOKUP(C849,'Input - Center points'!$A$2:$F$996,6,0))))*6371,0))</f>
        <v/>
      </c>
      <c r="E849" s="19" t="str">
        <f>if(isna(if(vlookup(A849,'Input - Config'!$A$3:$D$1006,4,0)="Yes","Subsea",if(D849&gt;'Input - Config'!$H$10,"HVDC","HVAC"))),"",if(vlookup(A849,'Input - Config'!$A$3:$D$1006,4,0)="Yes","Subsea",if(D849&gt;'Input - Config'!$H$10,"HVDC","HVAC")))</f>
        <v/>
      </c>
      <c r="F849" s="19" t="str">
        <f>iferror((hlookup(E849,'Input - Config'!$H$2:$J$7,2,0)*D849)+(hlookup(E849,'Input - Config'!$H$2:$J$7,3,0)*2),"")</f>
        <v/>
      </c>
      <c r="G849" s="19" t="str">
        <f>if(isna(hlookup(E849,'Input - Config'!$H$2:$J$7,6,0)*'Input - Config'!$H$9%*F849+F849),"",hlookup(E849,'Input - Config'!$H$2:$J$7,6,0)*'Input - Config'!$H$9%*F849+F849)</f>
        <v/>
      </c>
      <c r="H849" s="19" t="str">
        <f>if(isna(ROUND((hlookup(E849,'Input - Config'!$H$2:$J$7,4,0)/10000*D849)+(hlookup(E849,'Input - Config'!$H$2:$J$7,5,0)/100),3)),"",ROUND((hlookup(E849,'Input - Config'!$H$2:$J$7,4,0)/10000*D849)+(hlookup(E849,'Input - Config'!$H$2:$J$7,5,0)/100),3))</f>
        <v/>
      </c>
    </row>
    <row r="850">
      <c r="A850" s="53" t="str">
        <f>'Input - Config'!A851</f>
        <v/>
      </c>
      <c r="B850" s="19" t="str">
        <f>if(isna(vlookup(A850,'Input - Config'!$A$3:$C$1006,2,0)),"",vlookup(A850,'Input - Config'!$A$3:$C$1006,2,0))</f>
        <v/>
      </c>
      <c r="C850" s="19" t="str">
        <f>if(isna(vlookup(A850,'Input - Config'!$A$3:$C$1006,3,0)),"",vlookup(A850,'Input - Config'!$A$3:$C$1006,3,0))</f>
        <v/>
      </c>
      <c r="D850" s="42" t="str">
        <f>if(isna(ROUND(ACOS(COS(RADIANS(90-VLOOKUP(B850,'Input - Center points'!$A$2:$F$996,5,0)))*COS(RADIANS(90-VLOOKUP(C850,'Input - Center points'!$A$2:$F$996,5,0)))+SIN(RADIANS(90-VLOOKUP(B850,'Input - Center points'!$A$2:$F$996,5,0)))*SIN(RADIANS(90-VLOOKUP(C850,'Input - Center points'!$A$2:$F$996,5,0)))*COS(RADIANS(VLOOKUP(B850,'Input - Center points'!$A$2:$F$996,6,0)-VLOOKUP(C850,'Input - Center points'!$A$2:$F$996,6,0))))*6371,0)),"",ROUND(ACOS(COS(RADIANS(90-VLOOKUP(B850,'Input - Center points'!$A$2:$F$996,5,0)))*COS(RADIANS(90-VLOOKUP(C850,'Input - Center points'!$A$2:$F$996,5,0)))+SIN(RADIANS(90-VLOOKUP(B850,'Input - Center points'!$A$2:$F$996,5,0)))*SIN(RADIANS(90-VLOOKUP(C850,'Input - Center points'!$A$2:$F$996,5,0)))*COS(RADIANS(VLOOKUP(B850,'Input - Center points'!$A$2:$F$996,6,0)-VLOOKUP(C850,'Input - Center points'!$A$2:$F$996,6,0))))*6371,0))</f>
        <v/>
      </c>
      <c r="E850" s="19" t="str">
        <f>if(isna(if(vlookup(A850,'Input - Config'!$A$3:$D$1006,4,0)="Yes","Subsea",if(D850&gt;'Input - Config'!$H$10,"HVDC","HVAC"))),"",if(vlookup(A850,'Input - Config'!$A$3:$D$1006,4,0)="Yes","Subsea",if(D850&gt;'Input - Config'!$H$10,"HVDC","HVAC")))</f>
        <v/>
      </c>
      <c r="F850" s="19" t="str">
        <f>iferror((hlookup(E850,'Input - Config'!$H$2:$J$7,2,0)*D850)+(hlookup(E850,'Input - Config'!$H$2:$J$7,3,0)*2),"")</f>
        <v/>
      </c>
      <c r="G850" s="19" t="str">
        <f>if(isna(hlookup(E850,'Input - Config'!$H$2:$J$7,6,0)*'Input - Config'!$H$9%*F850+F850),"",hlookup(E850,'Input - Config'!$H$2:$J$7,6,0)*'Input - Config'!$H$9%*F850+F850)</f>
        <v/>
      </c>
      <c r="H850" s="19" t="str">
        <f>if(isna(ROUND((hlookup(E850,'Input - Config'!$H$2:$J$7,4,0)/10000*D850)+(hlookup(E850,'Input - Config'!$H$2:$J$7,5,0)/100),3)),"",ROUND((hlookup(E850,'Input - Config'!$H$2:$J$7,4,0)/10000*D850)+(hlookup(E850,'Input - Config'!$H$2:$J$7,5,0)/100),3))</f>
        <v/>
      </c>
    </row>
    <row r="851">
      <c r="A851" s="53" t="str">
        <f>'Input - Config'!A852</f>
        <v/>
      </c>
      <c r="B851" s="19" t="str">
        <f>if(isna(vlookup(A851,'Input - Config'!$A$3:$C$1006,2,0)),"",vlookup(A851,'Input - Config'!$A$3:$C$1006,2,0))</f>
        <v/>
      </c>
      <c r="C851" s="19" t="str">
        <f>if(isna(vlookup(A851,'Input - Config'!$A$3:$C$1006,3,0)),"",vlookup(A851,'Input - Config'!$A$3:$C$1006,3,0))</f>
        <v/>
      </c>
      <c r="D851" s="42" t="str">
        <f>if(isna(ROUND(ACOS(COS(RADIANS(90-VLOOKUP(B851,'Input - Center points'!$A$2:$F$996,5,0)))*COS(RADIANS(90-VLOOKUP(C851,'Input - Center points'!$A$2:$F$996,5,0)))+SIN(RADIANS(90-VLOOKUP(B851,'Input - Center points'!$A$2:$F$996,5,0)))*SIN(RADIANS(90-VLOOKUP(C851,'Input - Center points'!$A$2:$F$996,5,0)))*COS(RADIANS(VLOOKUP(B851,'Input - Center points'!$A$2:$F$996,6,0)-VLOOKUP(C851,'Input - Center points'!$A$2:$F$996,6,0))))*6371,0)),"",ROUND(ACOS(COS(RADIANS(90-VLOOKUP(B851,'Input - Center points'!$A$2:$F$996,5,0)))*COS(RADIANS(90-VLOOKUP(C851,'Input - Center points'!$A$2:$F$996,5,0)))+SIN(RADIANS(90-VLOOKUP(B851,'Input - Center points'!$A$2:$F$996,5,0)))*SIN(RADIANS(90-VLOOKUP(C851,'Input - Center points'!$A$2:$F$996,5,0)))*COS(RADIANS(VLOOKUP(B851,'Input - Center points'!$A$2:$F$996,6,0)-VLOOKUP(C851,'Input - Center points'!$A$2:$F$996,6,0))))*6371,0))</f>
        <v/>
      </c>
      <c r="E851" s="19" t="str">
        <f>if(isna(if(vlookup(A851,'Input - Config'!$A$3:$D$1006,4,0)="Yes","Subsea",if(D851&gt;'Input - Config'!$H$10,"HVDC","HVAC"))),"",if(vlookup(A851,'Input - Config'!$A$3:$D$1006,4,0)="Yes","Subsea",if(D851&gt;'Input - Config'!$H$10,"HVDC","HVAC")))</f>
        <v/>
      </c>
      <c r="F851" s="19" t="str">
        <f>iferror((hlookup(E851,'Input - Config'!$H$2:$J$7,2,0)*D851)+(hlookup(E851,'Input - Config'!$H$2:$J$7,3,0)*2),"")</f>
        <v/>
      </c>
      <c r="G851" s="19" t="str">
        <f>if(isna(hlookup(E851,'Input - Config'!$H$2:$J$7,6,0)*'Input - Config'!$H$9%*F851+F851),"",hlookup(E851,'Input - Config'!$H$2:$J$7,6,0)*'Input - Config'!$H$9%*F851+F851)</f>
        <v/>
      </c>
      <c r="H851" s="19" t="str">
        <f>if(isna(ROUND((hlookup(E851,'Input - Config'!$H$2:$J$7,4,0)/10000*D851)+(hlookup(E851,'Input - Config'!$H$2:$J$7,5,0)/100),3)),"",ROUND((hlookup(E851,'Input - Config'!$H$2:$J$7,4,0)/10000*D851)+(hlookup(E851,'Input - Config'!$H$2:$J$7,5,0)/100),3))</f>
        <v/>
      </c>
    </row>
    <row r="852">
      <c r="A852" s="53" t="str">
        <f>'Input - Config'!A853</f>
        <v/>
      </c>
      <c r="B852" s="19" t="str">
        <f>if(isna(vlookup(A852,'Input - Config'!$A$3:$C$1006,2,0)),"",vlookup(A852,'Input - Config'!$A$3:$C$1006,2,0))</f>
        <v/>
      </c>
      <c r="C852" s="19" t="str">
        <f>if(isna(vlookup(A852,'Input - Config'!$A$3:$C$1006,3,0)),"",vlookup(A852,'Input - Config'!$A$3:$C$1006,3,0))</f>
        <v/>
      </c>
      <c r="D852" s="42" t="str">
        <f>if(isna(ROUND(ACOS(COS(RADIANS(90-VLOOKUP(B852,'Input - Center points'!$A$2:$F$996,5,0)))*COS(RADIANS(90-VLOOKUP(C852,'Input - Center points'!$A$2:$F$996,5,0)))+SIN(RADIANS(90-VLOOKUP(B852,'Input - Center points'!$A$2:$F$996,5,0)))*SIN(RADIANS(90-VLOOKUP(C852,'Input - Center points'!$A$2:$F$996,5,0)))*COS(RADIANS(VLOOKUP(B852,'Input - Center points'!$A$2:$F$996,6,0)-VLOOKUP(C852,'Input - Center points'!$A$2:$F$996,6,0))))*6371,0)),"",ROUND(ACOS(COS(RADIANS(90-VLOOKUP(B852,'Input - Center points'!$A$2:$F$996,5,0)))*COS(RADIANS(90-VLOOKUP(C852,'Input - Center points'!$A$2:$F$996,5,0)))+SIN(RADIANS(90-VLOOKUP(B852,'Input - Center points'!$A$2:$F$996,5,0)))*SIN(RADIANS(90-VLOOKUP(C852,'Input - Center points'!$A$2:$F$996,5,0)))*COS(RADIANS(VLOOKUP(B852,'Input - Center points'!$A$2:$F$996,6,0)-VLOOKUP(C852,'Input - Center points'!$A$2:$F$996,6,0))))*6371,0))</f>
        <v/>
      </c>
      <c r="E852" s="19" t="str">
        <f>if(isna(if(vlookup(A852,'Input - Config'!$A$3:$D$1006,4,0)="Yes","Subsea",if(D852&gt;'Input - Config'!$H$10,"HVDC","HVAC"))),"",if(vlookup(A852,'Input - Config'!$A$3:$D$1006,4,0)="Yes","Subsea",if(D852&gt;'Input - Config'!$H$10,"HVDC","HVAC")))</f>
        <v/>
      </c>
      <c r="F852" s="19" t="str">
        <f>iferror((hlookup(E852,'Input - Config'!$H$2:$J$7,2,0)*D852)+(hlookup(E852,'Input - Config'!$H$2:$J$7,3,0)*2),"")</f>
        <v/>
      </c>
      <c r="G852" s="19" t="str">
        <f>if(isna(hlookup(E852,'Input - Config'!$H$2:$J$7,6,0)*'Input - Config'!$H$9%*F852+F852),"",hlookup(E852,'Input - Config'!$H$2:$J$7,6,0)*'Input - Config'!$H$9%*F852+F852)</f>
        <v/>
      </c>
      <c r="H852" s="19" t="str">
        <f>if(isna(ROUND((hlookup(E852,'Input - Config'!$H$2:$J$7,4,0)/10000*D852)+(hlookup(E852,'Input - Config'!$H$2:$J$7,5,0)/100),3)),"",ROUND((hlookup(E852,'Input - Config'!$H$2:$J$7,4,0)/10000*D852)+(hlookup(E852,'Input - Config'!$H$2:$J$7,5,0)/100),3))</f>
        <v/>
      </c>
    </row>
    <row r="853">
      <c r="A853" s="53" t="str">
        <f>'Input - Config'!A854</f>
        <v/>
      </c>
      <c r="B853" s="19" t="str">
        <f>if(isna(vlookup(A853,'Input - Config'!$A$3:$C$1006,2,0)),"",vlookup(A853,'Input - Config'!$A$3:$C$1006,2,0))</f>
        <v/>
      </c>
      <c r="C853" s="19" t="str">
        <f>if(isna(vlookup(A853,'Input - Config'!$A$3:$C$1006,3,0)),"",vlookup(A853,'Input - Config'!$A$3:$C$1006,3,0))</f>
        <v/>
      </c>
      <c r="D853" s="42" t="str">
        <f>if(isna(ROUND(ACOS(COS(RADIANS(90-VLOOKUP(B853,'Input - Center points'!$A$2:$F$996,5,0)))*COS(RADIANS(90-VLOOKUP(C853,'Input - Center points'!$A$2:$F$996,5,0)))+SIN(RADIANS(90-VLOOKUP(B853,'Input - Center points'!$A$2:$F$996,5,0)))*SIN(RADIANS(90-VLOOKUP(C853,'Input - Center points'!$A$2:$F$996,5,0)))*COS(RADIANS(VLOOKUP(B853,'Input - Center points'!$A$2:$F$996,6,0)-VLOOKUP(C853,'Input - Center points'!$A$2:$F$996,6,0))))*6371,0)),"",ROUND(ACOS(COS(RADIANS(90-VLOOKUP(B853,'Input - Center points'!$A$2:$F$996,5,0)))*COS(RADIANS(90-VLOOKUP(C853,'Input - Center points'!$A$2:$F$996,5,0)))+SIN(RADIANS(90-VLOOKUP(B853,'Input - Center points'!$A$2:$F$996,5,0)))*SIN(RADIANS(90-VLOOKUP(C853,'Input - Center points'!$A$2:$F$996,5,0)))*COS(RADIANS(VLOOKUP(B853,'Input - Center points'!$A$2:$F$996,6,0)-VLOOKUP(C853,'Input - Center points'!$A$2:$F$996,6,0))))*6371,0))</f>
        <v/>
      </c>
      <c r="E853" s="19" t="str">
        <f>if(isna(if(vlookup(A853,'Input - Config'!$A$3:$D$1006,4,0)="Yes","Subsea",if(D853&gt;'Input - Config'!$H$10,"HVDC","HVAC"))),"",if(vlookup(A853,'Input - Config'!$A$3:$D$1006,4,0)="Yes","Subsea",if(D853&gt;'Input - Config'!$H$10,"HVDC","HVAC")))</f>
        <v/>
      </c>
      <c r="F853" s="19" t="str">
        <f>iferror((hlookup(E853,'Input - Config'!$H$2:$J$7,2,0)*D853)+(hlookup(E853,'Input - Config'!$H$2:$J$7,3,0)*2),"")</f>
        <v/>
      </c>
      <c r="G853" s="19" t="str">
        <f>if(isna(hlookup(E853,'Input - Config'!$H$2:$J$7,6,0)*'Input - Config'!$H$9%*F853+F853),"",hlookup(E853,'Input - Config'!$H$2:$J$7,6,0)*'Input - Config'!$H$9%*F853+F853)</f>
        <v/>
      </c>
      <c r="H853" s="19" t="str">
        <f>if(isna(ROUND((hlookup(E853,'Input - Config'!$H$2:$J$7,4,0)/10000*D853)+(hlookup(E853,'Input - Config'!$H$2:$J$7,5,0)/100),3)),"",ROUND((hlookup(E853,'Input - Config'!$H$2:$J$7,4,0)/10000*D853)+(hlookup(E853,'Input - Config'!$H$2:$J$7,5,0)/100),3))</f>
        <v/>
      </c>
    </row>
    <row r="854">
      <c r="A854" s="53" t="str">
        <f>'Input - Config'!A855</f>
        <v/>
      </c>
      <c r="B854" s="19" t="str">
        <f>if(isna(vlookup(A854,'Input - Config'!$A$3:$C$1006,2,0)),"",vlookup(A854,'Input - Config'!$A$3:$C$1006,2,0))</f>
        <v/>
      </c>
      <c r="C854" s="19" t="str">
        <f>if(isna(vlookup(A854,'Input - Config'!$A$3:$C$1006,3,0)),"",vlookup(A854,'Input - Config'!$A$3:$C$1006,3,0))</f>
        <v/>
      </c>
      <c r="D854" s="42" t="str">
        <f>if(isna(ROUND(ACOS(COS(RADIANS(90-VLOOKUP(B854,'Input - Center points'!$A$2:$F$996,5,0)))*COS(RADIANS(90-VLOOKUP(C854,'Input - Center points'!$A$2:$F$996,5,0)))+SIN(RADIANS(90-VLOOKUP(B854,'Input - Center points'!$A$2:$F$996,5,0)))*SIN(RADIANS(90-VLOOKUP(C854,'Input - Center points'!$A$2:$F$996,5,0)))*COS(RADIANS(VLOOKUP(B854,'Input - Center points'!$A$2:$F$996,6,0)-VLOOKUP(C854,'Input - Center points'!$A$2:$F$996,6,0))))*6371,0)),"",ROUND(ACOS(COS(RADIANS(90-VLOOKUP(B854,'Input - Center points'!$A$2:$F$996,5,0)))*COS(RADIANS(90-VLOOKUP(C854,'Input - Center points'!$A$2:$F$996,5,0)))+SIN(RADIANS(90-VLOOKUP(B854,'Input - Center points'!$A$2:$F$996,5,0)))*SIN(RADIANS(90-VLOOKUP(C854,'Input - Center points'!$A$2:$F$996,5,0)))*COS(RADIANS(VLOOKUP(B854,'Input - Center points'!$A$2:$F$996,6,0)-VLOOKUP(C854,'Input - Center points'!$A$2:$F$996,6,0))))*6371,0))</f>
        <v/>
      </c>
      <c r="E854" s="19" t="str">
        <f>if(isna(if(vlookup(A854,'Input - Config'!$A$3:$D$1006,4,0)="Yes","Subsea",if(D854&gt;'Input - Config'!$H$10,"HVDC","HVAC"))),"",if(vlookup(A854,'Input - Config'!$A$3:$D$1006,4,0)="Yes","Subsea",if(D854&gt;'Input - Config'!$H$10,"HVDC","HVAC")))</f>
        <v/>
      </c>
      <c r="F854" s="19" t="str">
        <f>iferror((hlookup(E854,'Input - Config'!$H$2:$J$7,2,0)*D854)+(hlookup(E854,'Input - Config'!$H$2:$J$7,3,0)*2),"")</f>
        <v/>
      </c>
      <c r="G854" s="19" t="str">
        <f>if(isna(hlookup(E854,'Input - Config'!$H$2:$J$7,6,0)*'Input - Config'!$H$9%*F854+F854),"",hlookup(E854,'Input - Config'!$H$2:$J$7,6,0)*'Input - Config'!$H$9%*F854+F854)</f>
        <v/>
      </c>
      <c r="H854" s="19" t="str">
        <f>if(isna(ROUND((hlookup(E854,'Input - Config'!$H$2:$J$7,4,0)/10000*D854)+(hlookup(E854,'Input - Config'!$H$2:$J$7,5,0)/100),3)),"",ROUND((hlookup(E854,'Input - Config'!$H$2:$J$7,4,0)/10000*D854)+(hlookup(E854,'Input - Config'!$H$2:$J$7,5,0)/100),3))</f>
        <v/>
      </c>
    </row>
    <row r="855">
      <c r="A855" s="53" t="str">
        <f>'Input - Config'!A856</f>
        <v/>
      </c>
      <c r="B855" s="19" t="str">
        <f>if(isna(vlookup(A855,'Input - Config'!$A$3:$C$1006,2,0)),"",vlookup(A855,'Input - Config'!$A$3:$C$1006,2,0))</f>
        <v/>
      </c>
      <c r="C855" s="19" t="str">
        <f>if(isna(vlookup(A855,'Input - Config'!$A$3:$C$1006,3,0)),"",vlookup(A855,'Input - Config'!$A$3:$C$1006,3,0))</f>
        <v/>
      </c>
      <c r="D855" s="42" t="str">
        <f>if(isna(ROUND(ACOS(COS(RADIANS(90-VLOOKUP(B855,'Input - Center points'!$A$2:$F$996,5,0)))*COS(RADIANS(90-VLOOKUP(C855,'Input - Center points'!$A$2:$F$996,5,0)))+SIN(RADIANS(90-VLOOKUP(B855,'Input - Center points'!$A$2:$F$996,5,0)))*SIN(RADIANS(90-VLOOKUP(C855,'Input - Center points'!$A$2:$F$996,5,0)))*COS(RADIANS(VLOOKUP(B855,'Input - Center points'!$A$2:$F$996,6,0)-VLOOKUP(C855,'Input - Center points'!$A$2:$F$996,6,0))))*6371,0)),"",ROUND(ACOS(COS(RADIANS(90-VLOOKUP(B855,'Input - Center points'!$A$2:$F$996,5,0)))*COS(RADIANS(90-VLOOKUP(C855,'Input - Center points'!$A$2:$F$996,5,0)))+SIN(RADIANS(90-VLOOKUP(B855,'Input - Center points'!$A$2:$F$996,5,0)))*SIN(RADIANS(90-VLOOKUP(C855,'Input - Center points'!$A$2:$F$996,5,0)))*COS(RADIANS(VLOOKUP(B855,'Input - Center points'!$A$2:$F$996,6,0)-VLOOKUP(C855,'Input - Center points'!$A$2:$F$996,6,0))))*6371,0))</f>
        <v/>
      </c>
      <c r="E855" s="19" t="str">
        <f>if(isna(if(vlookup(A855,'Input - Config'!$A$3:$D$1006,4,0)="Yes","Subsea",if(D855&gt;'Input - Config'!$H$10,"HVDC","HVAC"))),"",if(vlookup(A855,'Input - Config'!$A$3:$D$1006,4,0)="Yes","Subsea",if(D855&gt;'Input - Config'!$H$10,"HVDC","HVAC")))</f>
        <v/>
      </c>
      <c r="F855" s="19" t="str">
        <f>iferror((hlookup(E855,'Input - Config'!$H$2:$J$7,2,0)*D855)+(hlookup(E855,'Input - Config'!$H$2:$J$7,3,0)*2),"")</f>
        <v/>
      </c>
      <c r="G855" s="19" t="str">
        <f>if(isna(hlookup(E855,'Input - Config'!$H$2:$J$7,6,0)*'Input - Config'!$H$9%*F855+F855),"",hlookup(E855,'Input - Config'!$H$2:$J$7,6,0)*'Input - Config'!$H$9%*F855+F855)</f>
        <v/>
      </c>
      <c r="H855" s="19" t="str">
        <f>if(isna(ROUND((hlookup(E855,'Input - Config'!$H$2:$J$7,4,0)/10000*D855)+(hlookup(E855,'Input - Config'!$H$2:$J$7,5,0)/100),3)),"",ROUND((hlookup(E855,'Input - Config'!$H$2:$J$7,4,0)/10000*D855)+(hlookup(E855,'Input - Config'!$H$2:$J$7,5,0)/100),3))</f>
        <v/>
      </c>
    </row>
    <row r="856">
      <c r="A856" s="53" t="str">
        <f>'Input - Config'!A857</f>
        <v/>
      </c>
      <c r="B856" s="19" t="str">
        <f>if(isna(vlookup(A856,'Input - Config'!$A$3:$C$1006,2,0)),"",vlookup(A856,'Input - Config'!$A$3:$C$1006,2,0))</f>
        <v/>
      </c>
      <c r="C856" s="19" t="str">
        <f>if(isna(vlookup(A856,'Input - Config'!$A$3:$C$1006,3,0)),"",vlookup(A856,'Input - Config'!$A$3:$C$1006,3,0))</f>
        <v/>
      </c>
      <c r="D856" s="42" t="str">
        <f>if(isna(ROUND(ACOS(COS(RADIANS(90-VLOOKUP(B856,'Input - Center points'!$A$2:$F$996,5,0)))*COS(RADIANS(90-VLOOKUP(C856,'Input - Center points'!$A$2:$F$996,5,0)))+SIN(RADIANS(90-VLOOKUP(B856,'Input - Center points'!$A$2:$F$996,5,0)))*SIN(RADIANS(90-VLOOKUP(C856,'Input - Center points'!$A$2:$F$996,5,0)))*COS(RADIANS(VLOOKUP(B856,'Input - Center points'!$A$2:$F$996,6,0)-VLOOKUP(C856,'Input - Center points'!$A$2:$F$996,6,0))))*6371,0)),"",ROUND(ACOS(COS(RADIANS(90-VLOOKUP(B856,'Input - Center points'!$A$2:$F$996,5,0)))*COS(RADIANS(90-VLOOKUP(C856,'Input - Center points'!$A$2:$F$996,5,0)))+SIN(RADIANS(90-VLOOKUP(B856,'Input - Center points'!$A$2:$F$996,5,0)))*SIN(RADIANS(90-VLOOKUP(C856,'Input - Center points'!$A$2:$F$996,5,0)))*COS(RADIANS(VLOOKUP(B856,'Input - Center points'!$A$2:$F$996,6,0)-VLOOKUP(C856,'Input - Center points'!$A$2:$F$996,6,0))))*6371,0))</f>
        <v/>
      </c>
      <c r="E856" s="19" t="str">
        <f>if(isna(if(vlookup(A856,'Input - Config'!$A$3:$D$1006,4,0)="Yes","Subsea",if(D856&gt;'Input - Config'!$H$10,"HVDC","HVAC"))),"",if(vlookup(A856,'Input - Config'!$A$3:$D$1006,4,0)="Yes","Subsea",if(D856&gt;'Input - Config'!$H$10,"HVDC","HVAC")))</f>
        <v/>
      </c>
      <c r="F856" s="19" t="str">
        <f>iferror((hlookup(E856,'Input - Config'!$H$2:$J$7,2,0)*D856)+(hlookup(E856,'Input - Config'!$H$2:$J$7,3,0)*2),"")</f>
        <v/>
      </c>
      <c r="G856" s="19" t="str">
        <f>if(isna(hlookup(E856,'Input - Config'!$H$2:$J$7,6,0)*'Input - Config'!$H$9%*F856+F856),"",hlookup(E856,'Input - Config'!$H$2:$J$7,6,0)*'Input - Config'!$H$9%*F856+F856)</f>
        <v/>
      </c>
      <c r="H856" s="19" t="str">
        <f>if(isna(ROUND((hlookup(E856,'Input - Config'!$H$2:$J$7,4,0)/10000*D856)+(hlookup(E856,'Input - Config'!$H$2:$J$7,5,0)/100),3)),"",ROUND((hlookup(E856,'Input - Config'!$H$2:$J$7,4,0)/10000*D856)+(hlookup(E856,'Input - Config'!$H$2:$J$7,5,0)/100),3))</f>
        <v/>
      </c>
    </row>
    <row r="857">
      <c r="A857" s="53" t="str">
        <f>'Input - Config'!A858</f>
        <v/>
      </c>
      <c r="B857" s="19" t="str">
        <f>if(isna(vlookup(A857,'Input - Config'!$A$3:$C$1006,2,0)),"",vlookup(A857,'Input - Config'!$A$3:$C$1006,2,0))</f>
        <v/>
      </c>
      <c r="C857" s="19" t="str">
        <f>if(isna(vlookup(A857,'Input - Config'!$A$3:$C$1006,3,0)),"",vlookup(A857,'Input - Config'!$A$3:$C$1006,3,0))</f>
        <v/>
      </c>
      <c r="D857" s="42" t="str">
        <f>if(isna(ROUND(ACOS(COS(RADIANS(90-VLOOKUP(B857,'Input - Center points'!$A$2:$F$996,5,0)))*COS(RADIANS(90-VLOOKUP(C857,'Input - Center points'!$A$2:$F$996,5,0)))+SIN(RADIANS(90-VLOOKUP(B857,'Input - Center points'!$A$2:$F$996,5,0)))*SIN(RADIANS(90-VLOOKUP(C857,'Input - Center points'!$A$2:$F$996,5,0)))*COS(RADIANS(VLOOKUP(B857,'Input - Center points'!$A$2:$F$996,6,0)-VLOOKUP(C857,'Input - Center points'!$A$2:$F$996,6,0))))*6371,0)),"",ROUND(ACOS(COS(RADIANS(90-VLOOKUP(B857,'Input - Center points'!$A$2:$F$996,5,0)))*COS(RADIANS(90-VLOOKUP(C857,'Input - Center points'!$A$2:$F$996,5,0)))+SIN(RADIANS(90-VLOOKUP(B857,'Input - Center points'!$A$2:$F$996,5,0)))*SIN(RADIANS(90-VLOOKUP(C857,'Input - Center points'!$A$2:$F$996,5,0)))*COS(RADIANS(VLOOKUP(B857,'Input - Center points'!$A$2:$F$996,6,0)-VLOOKUP(C857,'Input - Center points'!$A$2:$F$996,6,0))))*6371,0))</f>
        <v/>
      </c>
      <c r="E857" s="19" t="str">
        <f>if(isna(if(vlookup(A857,'Input - Config'!$A$3:$D$1006,4,0)="Yes","Subsea",if(D857&gt;'Input - Config'!$H$10,"HVDC","HVAC"))),"",if(vlookup(A857,'Input - Config'!$A$3:$D$1006,4,0)="Yes","Subsea",if(D857&gt;'Input - Config'!$H$10,"HVDC","HVAC")))</f>
        <v/>
      </c>
      <c r="F857" s="19" t="str">
        <f>iferror((hlookup(E857,'Input - Config'!$H$2:$J$7,2,0)*D857)+(hlookup(E857,'Input - Config'!$H$2:$J$7,3,0)*2),"")</f>
        <v/>
      </c>
      <c r="G857" s="19" t="str">
        <f>if(isna(hlookup(E857,'Input - Config'!$H$2:$J$7,6,0)*'Input - Config'!$H$9%*F857+F857),"",hlookup(E857,'Input - Config'!$H$2:$J$7,6,0)*'Input - Config'!$H$9%*F857+F857)</f>
        <v/>
      </c>
      <c r="H857" s="19" t="str">
        <f>if(isna(ROUND((hlookup(E857,'Input - Config'!$H$2:$J$7,4,0)/10000*D857)+(hlookup(E857,'Input - Config'!$H$2:$J$7,5,0)/100),3)),"",ROUND((hlookup(E857,'Input - Config'!$H$2:$J$7,4,0)/10000*D857)+(hlookup(E857,'Input - Config'!$H$2:$J$7,5,0)/100),3))</f>
        <v/>
      </c>
    </row>
    <row r="858">
      <c r="A858" s="53" t="str">
        <f>'Input - Config'!A859</f>
        <v/>
      </c>
      <c r="B858" s="19" t="str">
        <f>if(isna(vlookup(A858,'Input - Config'!$A$3:$C$1006,2,0)),"",vlookup(A858,'Input - Config'!$A$3:$C$1006,2,0))</f>
        <v/>
      </c>
      <c r="C858" s="19" t="str">
        <f>if(isna(vlookup(A858,'Input - Config'!$A$3:$C$1006,3,0)),"",vlookup(A858,'Input - Config'!$A$3:$C$1006,3,0))</f>
        <v/>
      </c>
      <c r="D858" s="42" t="str">
        <f>if(isna(ROUND(ACOS(COS(RADIANS(90-VLOOKUP(B858,'Input - Center points'!$A$2:$F$996,5,0)))*COS(RADIANS(90-VLOOKUP(C858,'Input - Center points'!$A$2:$F$996,5,0)))+SIN(RADIANS(90-VLOOKUP(B858,'Input - Center points'!$A$2:$F$996,5,0)))*SIN(RADIANS(90-VLOOKUP(C858,'Input - Center points'!$A$2:$F$996,5,0)))*COS(RADIANS(VLOOKUP(B858,'Input - Center points'!$A$2:$F$996,6,0)-VLOOKUP(C858,'Input - Center points'!$A$2:$F$996,6,0))))*6371,0)),"",ROUND(ACOS(COS(RADIANS(90-VLOOKUP(B858,'Input - Center points'!$A$2:$F$996,5,0)))*COS(RADIANS(90-VLOOKUP(C858,'Input - Center points'!$A$2:$F$996,5,0)))+SIN(RADIANS(90-VLOOKUP(B858,'Input - Center points'!$A$2:$F$996,5,0)))*SIN(RADIANS(90-VLOOKUP(C858,'Input - Center points'!$A$2:$F$996,5,0)))*COS(RADIANS(VLOOKUP(B858,'Input - Center points'!$A$2:$F$996,6,0)-VLOOKUP(C858,'Input - Center points'!$A$2:$F$996,6,0))))*6371,0))</f>
        <v/>
      </c>
      <c r="E858" s="19" t="str">
        <f>if(isna(if(vlookup(A858,'Input - Config'!$A$3:$D$1006,4,0)="Yes","Subsea",if(D858&gt;'Input - Config'!$H$10,"HVDC","HVAC"))),"",if(vlookup(A858,'Input - Config'!$A$3:$D$1006,4,0)="Yes","Subsea",if(D858&gt;'Input - Config'!$H$10,"HVDC","HVAC")))</f>
        <v/>
      </c>
      <c r="F858" s="19" t="str">
        <f>iferror((hlookup(E858,'Input - Config'!$H$2:$J$7,2,0)*D858)+(hlookup(E858,'Input - Config'!$H$2:$J$7,3,0)*2),"")</f>
        <v/>
      </c>
      <c r="G858" s="19" t="str">
        <f>if(isna(hlookup(E858,'Input - Config'!$H$2:$J$7,6,0)*'Input - Config'!$H$9%*F858+F858),"",hlookup(E858,'Input - Config'!$H$2:$J$7,6,0)*'Input - Config'!$H$9%*F858+F858)</f>
        <v/>
      </c>
      <c r="H858" s="19" t="str">
        <f>if(isna(ROUND((hlookup(E858,'Input - Config'!$H$2:$J$7,4,0)/10000*D858)+(hlookup(E858,'Input - Config'!$H$2:$J$7,5,0)/100),3)),"",ROUND((hlookup(E858,'Input - Config'!$H$2:$J$7,4,0)/10000*D858)+(hlookup(E858,'Input - Config'!$H$2:$J$7,5,0)/100),3))</f>
        <v/>
      </c>
    </row>
    <row r="859">
      <c r="A859" s="53" t="str">
        <f>'Input - Config'!A860</f>
        <v/>
      </c>
      <c r="B859" s="19" t="str">
        <f>if(isna(vlookup(A859,'Input - Config'!$A$3:$C$1006,2,0)),"",vlookup(A859,'Input - Config'!$A$3:$C$1006,2,0))</f>
        <v/>
      </c>
      <c r="C859" s="19" t="str">
        <f>if(isna(vlookup(A859,'Input - Config'!$A$3:$C$1006,3,0)),"",vlookup(A859,'Input - Config'!$A$3:$C$1006,3,0))</f>
        <v/>
      </c>
      <c r="D859" s="42" t="str">
        <f>if(isna(ROUND(ACOS(COS(RADIANS(90-VLOOKUP(B859,'Input - Center points'!$A$2:$F$996,5,0)))*COS(RADIANS(90-VLOOKUP(C859,'Input - Center points'!$A$2:$F$996,5,0)))+SIN(RADIANS(90-VLOOKUP(B859,'Input - Center points'!$A$2:$F$996,5,0)))*SIN(RADIANS(90-VLOOKUP(C859,'Input - Center points'!$A$2:$F$996,5,0)))*COS(RADIANS(VLOOKUP(B859,'Input - Center points'!$A$2:$F$996,6,0)-VLOOKUP(C859,'Input - Center points'!$A$2:$F$996,6,0))))*6371,0)),"",ROUND(ACOS(COS(RADIANS(90-VLOOKUP(B859,'Input - Center points'!$A$2:$F$996,5,0)))*COS(RADIANS(90-VLOOKUP(C859,'Input - Center points'!$A$2:$F$996,5,0)))+SIN(RADIANS(90-VLOOKUP(B859,'Input - Center points'!$A$2:$F$996,5,0)))*SIN(RADIANS(90-VLOOKUP(C859,'Input - Center points'!$A$2:$F$996,5,0)))*COS(RADIANS(VLOOKUP(B859,'Input - Center points'!$A$2:$F$996,6,0)-VLOOKUP(C859,'Input - Center points'!$A$2:$F$996,6,0))))*6371,0))</f>
        <v/>
      </c>
      <c r="E859" s="19" t="str">
        <f>if(isna(if(vlookup(A859,'Input - Config'!$A$3:$D$1006,4,0)="Yes","Subsea",if(D859&gt;'Input - Config'!$H$10,"HVDC","HVAC"))),"",if(vlookup(A859,'Input - Config'!$A$3:$D$1006,4,0)="Yes","Subsea",if(D859&gt;'Input - Config'!$H$10,"HVDC","HVAC")))</f>
        <v/>
      </c>
      <c r="F859" s="19" t="str">
        <f>iferror((hlookup(E859,'Input - Config'!$H$2:$J$7,2,0)*D859)+(hlookup(E859,'Input - Config'!$H$2:$J$7,3,0)*2),"")</f>
        <v/>
      </c>
      <c r="G859" s="19" t="str">
        <f>if(isna(hlookup(E859,'Input - Config'!$H$2:$J$7,6,0)*'Input - Config'!$H$9%*F859+F859),"",hlookup(E859,'Input - Config'!$H$2:$J$7,6,0)*'Input - Config'!$H$9%*F859+F859)</f>
        <v/>
      </c>
      <c r="H859" s="19" t="str">
        <f>if(isna(ROUND((hlookup(E859,'Input - Config'!$H$2:$J$7,4,0)/10000*D859)+(hlookup(E859,'Input - Config'!$H$2:$J$7,5,0)/100),3)),"",ROUND((hlookup(E859,'Input - Config'!$H$2:$J$7,4,0)/10000*D859)+(hlookup(E859,'Input - Config'!$H$2:$J$7,5,0)/100),3))</f>
        <v/>
      </c>
    </row>
    <row r="860">
      <c r="A860" s="53" t="str">
        <f>'Input - Config'!A861</f>
        <v/>
      </c>
      <c r="B860" s="19" t="str">
        <f>if(isna(vlookup(A860,'Input - Config'!$A$3:$C$1006,2,0)),"",vlookup(A860,'Input - Config'!$A$3:$C$1006,2,0))</f>
        <v/>
      </c>
      <c r="C860" s="19" t="str">
        <f>if(isna(vlookup(A860,'Input - Config'!$A$3:$C$1006,3,0)),"",vlookup(A860,'Input - Config'!$A$3:$C$1006,3,0))</f>
        <v/>
      </c>
      <c r="D860" s="42" t="str">
        <f>if(isna(ROUND(ACOS(COS(RADIANS(90-VLOOKUP(B860,'Input - Center points'!$A$2:$F$996,5,0)))*COS(RADIANS(90-VLOOKUP(C860,'Input - Center points'!$A$2:$F$996,5,0)))+SIN(RADIANS(90-VLOOKUP(B860,'Input - Center points'!$A$2:$F$996,5,0)))*SIN(RADIANS(90-VLOOKUP(C860,'Input - Center points'!$A$2:$F$996,5,0)))*COS(RADIANS(VLOOKUP(B860,'Input - Center points'!$A$2:$F$996,6,0)-VLOOKUP(C860,'Input - Center points'!$A$2:$F$996,6,0))))*6371,0)),"",ROUND(ACOS(COS(RADIANS(90-VLOOKUP(B860,'Input - Center points'!$A$2:$F$996,5,0)))*COS(RADIANS(90-VLOOKUP(C860,'Input - Center points'!$A$2:$F$996,5,0)))+SIN(RADIANS(90-VLOOKUP(B860,'Input - Center points'!$A$2:$F$996,5,0)))*SIN(RADIANS(90-VLOOKUP(C860,'Input - Center points'!$A$2:$F$996,5,0)))*COS(RADIANS(VLOOKUP(B860,'Input - Center points'!$A$2:$F$996,6,0)-VLOOKUP(C860,'Input - Center points'!$A$2:$F$996,6,0))))*6371,0))</f>
        <v/>
      </c>
      <c r="E860" s="19" t="str">
        <f>if(isna(if(vlookup(A860,'Input - Config'!$A$3:$D$1006,4,0)="Yes","Subsea",if(D860&gt;'Input - Config'!$H$10,"HVDC","HVAC"))),"",if(vlookup(A860,'Input - Config'!$A$3:$D$1006,4,0)="Yes","Subsea",if(D860&gt;'Input - Config'!$H$10,"HVDC","HVAC")))</f>
        <v/>
      </c>
      <c r="F860" s="19" t="str">
        <f>iferror((hlookup(E860,'Input - Config'!$H$2:$J$7,2,0)*D860)+(hlookup(E860,'Input - Config'!$H$2:$J$7,3,0)*2),"")</f>
        <v/>
      </c>
      <c r="G860" s="19" t="str">
        <f>if(isna(hlookup(E860,'Input - Config'!$H$2:$J$7,6,0)*'Input - Config'!$H$9%*F860+F860),"",hlookup(E860,'Input - Config'!$H$2:$J$7,6,0)*'Input - Config'!$H$9%*F860+F860)</f>
        <v/>
      </c>
      <c r="H860" s="19" t="str">
        <f>if(isna(ROUND((hlookup(E860,'Input - Config'!$H$2:$J$7,4,0)/10000*D860)+(hlookup(E860,'Input - Config'!$H$2:$J$7,5,0)/100),3)),"",ROUND((hlookup(E860,'Input - Config'!$H$2:$J$7,4,0)/10000*D860)+(hlookup(E860,'Input - Config'!$H$2:$J$7,5,0)/100),3))</f>
        <v/>
      </c>
    </row>
    <row r="861">
      <c r="A861" s="53" t="str">
        <f>'Input - Config'!A862</f>
        <v/>
      </c>
      <c r="B861" s="19" t="str">
        <f>if(isna(vlookup(A861,'Input - Config'!$A$3:$C$1006,2,0)),"",vlookup(A861,'Input - Config'!$A$3:$C$1006,2,0))</f>
        <v/>
      </c>
      <c r="C861" s="19" t="str">
        <f>if(isna(vlookup(A861,'Input - Config'!$A$3:$C$1006,3,0)),"",vlookup(A861,'Input - Config'!$A$3:$C$1006,3,0))</f>
        <v/>
      </c>
      <c r="D861" s="42" t="str">
        <f>if(isna(ROUND(ACOS(COS(RADIANS(90-VLOOKUP(B861,'Input - Center points'!$A$2:$F$996,5,0)))*COS(RADIANS(90-VLOOKUP(C861,'Input - Center points'!$A$2:$F$996,5,0)))+SIN(RADIANS(90-VLOOKUP(B861,'Input - Center points'!$A$2:$F$996,5,0)))*SIN(RADIANS(90-VLOOKUP(C861,'Input - Center points'!$A$2:$F$996,5,0)))*COS(RADIANS(VLOOKUP(B861,'Input - Center points'!$A$2:$F$996,6,0)-VLOOKUP(C861,'Input - Center points'!$A$2:$F$996,6,0))))*6371,0)),"",ROUND(ACOS(COS(RADIANS(90-VLOOKUP(B861,'Input - Center points'!$A$2:$F$996,5,0)))*COS(RADIANS(90-VLOOKUP(C861,'Input - Center points'!$A$2:$F$996,5,0)))+SIN(RADIANS(90-VLOOKUP(B861,'Input - Center points'!$A$2:$F$996,5,0)))*SIN(RADIANS(90-VLOOKUP(C861,'Input - Center points'!$A$2:$F$996,5,0)))*COS(RADIANS(VLOOKUP(B861,'Input - Center points'!$A$2:$F$996,6,0)-VLOOKUP(C861,'Input - Center points'!$A$2:$F$996,6,0))))*6371,0))</f>
        <v/>
      </c>
      <c r="E861" s="19" t="str">
        <f>if(isna(if(vlookup(A861,'Input - Config'!$A$3:$D$1006,4,0)="Yes","Subsea",if(D861&gt;'Input - Config'!$H$10,"HVDC","HVAC"))),"",if(vlookup(A861,'Input - Config'!$A$3:$D$1006,4,0)="Yes","Subsea",if(D861&gt;'Input - Config'!$H$10,"HVDC","HVAC")))</f>
        <v/>
      </c>
      <c r="F861" s="19" t="str">
        <f>iferror((hlookup(E861,'Input - Config'!$H$2:$J$7,2,0)*D861)+(hlookup(E861,'Input - Config'!$H$2:$J$7,3,0)*2),"")</f>
        <v/>
      </c>
      <c r="G861" s="19" t="str">
        <f>if(isna(hlookup(E861,'Input - Config'!$H$2:$J$7,6,0)*'Input - Config'!$H$9%*F861+F861),"",hlookup(E861,'Input - Config'!$H$2:$J$7,6,0)*'Input - Config'!$H$9%*F861+F861)</f>
        <v/>
      </c>
      <c r="H861" s="19" t="str">
        <f>if(isna(ROUND((hlookup(E861,'Input - Config'!$H$2:$J$7,4,0)/10000*D861)+(hlookup(E861,'Input - Config'!$H$2:$J$7,5,0)/100),3)),"",ROUND((hlookup(E861,'Input - Config'!$H$2:$J$7,4,0)/10000*D861)+(hlookup(E861,'Input - Config'!$H$2:$J$7,5,0)/100),3))</f>
        <v/>
      </c>
    </row>
    <row r="862">
      <c r="A862" s="53" t="str">
        <f>'Input - Config'!A863</f>
        <v/>
      </c>
      <c r="B862" s="19" t="str">
        <f>if(isna(vlookup(A862,'Input - Config'!$A$3:$C$1006,2,0)),"",vlookup(A862,'Input - Config'!$A$3:$C$1006,2,0))</f>
        <v/>
      </c>
      <c r="C862" s="19" t="str">
        <f>if(isna(vlookup(A862,'Input - Config'!$A$3:$C$1006,3,0)),"",vlookup(A862,'Input - Config'!$A$3:$C$1006,3,0))</f>
        <v/>
      </c>
      <c r="D862" s="42" t="str">
        <f>if(isna(ROUND(ACOS(COS(RADIANS(90-VLOOKUP(B862,'Input - Center points'!$A$2:$F$996,5,0)))*COS(RADIANS(90-VLOOKUP(C862,'Input - Center points'!$A$2:$F$996,5,0)))+SIN(RADIANS(90-VLOOKUP(B862,'Input - Center points'!$A$2:$F$996,5,0)))*SIN(RADIANS(90-VLOOKUP(C862,'Input - Center points'!$A$2:$F$996,5,0)))*COS(RADIANS(VLOOKUP(B862,'Input - Center points'!$A$2:$F$996,6,0)-VLOOKUP(C862,'Input - Center points'!$A$2:$F$996,6,0))))*6371,0)),"",ROUND(ACOS(COS(RADIANS(90-VLOOKUP(B862,'Input - Center points'!$A$2:$F$996,5,0)))*COS(RADIANS(90-VLOOKUP(C862,'Input - Center points'!$A$2:$F$996,5,0)))+SIN(RADIANS(90-VLOOKUP(B862,'Input - Center points'!$A$2:$F$996,5,0)))*SIN(RADIANS(90-VLOOKUP(C862,'Input - Center points'!$A$2:$F$996,5,0)))*COS(RADIANS(VLOOKUP(B862,'Input - Center points'!$A$2:$F$996,6,0)-VLOOKUP(C862,'Input - Center points'!$A$2:$F$996,6,0))))*6371,0))</f>
        <v/>
      </c>
      <c r="E862" s="19" t="str">
        <f>if(isna(if(vlookup(A862,'Input - Config'!$A$3:$D$1006,4,0)="Yes","Subsea",if(D862&gt;'Input - Config'!$H$10,"HVDC","HVAC"))),"",if(vlookup(A862,'Input - Config'!$A$3:$D$1006,4,0)="Yes","Subsea",if(D862&gt;'Input - Config'!$H$10,"HVDC","HVAC")))</f>
        <v/>
      </c>
      <c r="F862" s="19" t="str">
        <f>iferror((hlookup(E862,'Input - Config'!$H$2:$J$7,2,0)*D862)+(hlookup(E862,'Input - Config'!$H$2:$J$7,3,0)*2),"")</f>
        <v/>
      </c>
      <c r="G862" s="19" t="str">
        <f>if(isna(hlookup(E862,'Input - Config'!$H$2:$J$7,6,0)*'Input - Config'!$H$9%*F862+F862),"",hlookup(E862,'Input - Config'!$H$2:$J$7,6,0)*'Input - Config'!$H$9%*F862+F862)</f>
        <v/>
      </c>
      <c r="H862" s="19" t="str">
        <f>if(isna(ROUND((hlookup(E862,'Input - Config'!$H$2:$J$7,4,0)/10000*D862)+(hlookup(E862,'Input - Config'!$H$2:$J$7,5,0)/100),3)),"",ROUND((hlookup(E862,'Input - Config'!$H$2:$J$7,4,0)/10000*D862)+(hlookup(E862,'Input - Config'!$H$2:$J$7,5,0)/100),3))</f>
        <v/>
      </c>
    </row>
    <row r="863">
      <c r="A863" s="53" t="str">
        <f>'Input - Config'!A864</f>
        <v/>
      </c>
      <c r="B863" s="19" t="str">
        <f>if(isna(vlookup(A863,'Input - Config'!$A$3:$C$1006,2,0)),"",vlookup(A863,'Input - Config'!$A$3:$C$1006,2,0))</f>
        <v/>
      </c>
      <c r="C863" s="19" t="str">
        <f>if(isna(vlookup(A863,'Input - Config'!$A$3:$C$1006,3,0)),"",vlookup(A863,'Input - Config'!$A$3:$C$1006,3,0))</f>
        <v/>
      </c>
      <c r="D863" s="42" t="str">
        <f>if(isna(ROUND(ACOS(COS(RADIANS(90-VLOOKUP(B863,'Input - Center points'!$A$2:$F$996,5,0)))*COS(RADIANS(90-VLOOKUP(C863,'Input - Center points'!$A$2:$F$996,5,0)))+SIN(RADIANS(90-VLOOKUP(B863,'Input - Center points'!$A$2:$F$996,5,0)))*SIN(RADIANS(90-VLOOKUP(C863,'Input - Center points'!$A$2:$F$996,5,0)))*COS(RADIANS(VLOOKUP(B863,'Input - Center points'!$A$2:$F$996,6,0)-VLOOKUP(C863,'Input - Center points'!$A$2:$F$996,6,0))))*6371,0)),"",ROUND(ACOS(COS(RADIANS(90-VLOOKUP(B863,'Input - Center points'!$A$2:$F$996,5,0)))*COS(RADIANS(90-VLOOKUP(C863,'Input - Center points'!$A$2:$F$996,5,0)))+SIN(RADIANS(90-VLOOKUP(B863,'Input - Center points'!$A$2:$F$996,5,0)))*SIN(RADIANS(90-VLOOKUP(C863,'Input - Center points'!$A$2:$F$996,5,0)))*COS(RADIANS(VLOOKUP(B863,'Input - Center points'!$A$2:$F$996,6,0)-VLOOKUP(C863,'Input - Center points'!$A$2:$F$996,6,0))))*6371,0))</f>
        <v/>
      </c>
      <c r="E863" s="19" t="str">
        <f>if(isna(if(vlookup(A863,'Input - Config'!$A$3:$D$1006,4,0)="Yes","Subsea",if(D863&gt;'Input - Config'!$H$10,"HVDC","HVAC"))),"",if(vlookup(A863,'Input - Config'!$A$3:$D$1006,4,0)="Yes","Subsea",if(D863&gt;'Input - Config'!$H$10,"HVDC","HVAC")))</f>
        <v/>
      </c>
      <c r="F863" s="19" t="str">
        <f>iferror((hlookup(E863,'Input - Config'!$H$2:$J$7,2,0)*D863)+(hlookup(E863,'Input - Config'!$H$2:$J$7,3,0)*2),"")</f>
        <v/>
      </c>
      <c r="G863" s="19" t="str">
        <f>if(isna(hlookup(E863,'Input - Config'!$H$2:$J$7,6,0)*'Input - Config'!$H$9%*F863+F863),"",hlookup(E863,'Input - Config'!$H$2:$J$7,6,0)*'Input - Config'!$H$9%*F863+F863)</f>
        <v/>
      </c>
      <c r="H863" s="19" t="str">
        <f>if(isna(ROUND((hlookup(E863,'Input - Config'!$H$2:$J$7,4,0)/10000*D863)+(hlookup(E863,'Input - Config'!$H$2:$J$7,5,0)/100),3)),"",ROUND((hlookup(E863,'Input - Config'!$H$2:$J$7,4,0)/10000*D863)+(hlookup(E863,'Input - Config'!$H$2:$J$7,5,0)/100),3))</f>
        <v/>
      </c>
    </row>
    <row r="864">
      <c r="A864" s="53" t="str">
        <f>'Input - Config'!A865</f>
        <v/>
      </c>
      <c r="B864" s="19" t="str">
        <f>if(isna(vlookup(A864,'Input - Config'!$A$3:$C$1006,2,0)),"",vlookup(A864,'Input - Config'!$A$3:$C$1006,2,0))</f>
        <v/>
      </c>
      <c r="C864" s="19" t="str">
        <f>if(isna(vlookup(A864,'Input - Config'!$A$3:$C$1006,3,0)),"",vlookup(A864,'Input - Config'!$A$3:$C$1006,3,0))</f>
        <v/>
      </c>
      <c r="D864" s="42" t="str">
        <f>if(isna(ROUND(ACOS(COS(RADIANS(90-VLOOKUP(B864,'Input - Center points'!$A$2:$F$996,5,0)))*COS(RADIANS(90-VLOOKUP(C864,'Input - Center points'!$A$2:$F$996,5,0)))+SIN(RADIANS(90-VLOOKUP(B864,'Input - Center points'!$A$2:$F$996,5,0)))*SIN(RADIANS(90-VLOOKUP(C864,'Input - Center points'!$A$2:$F$996,5,0)))*COS(RADIANS(VLOOKUP(B864,'Input - Center points'!$A$2:$F$996,6,0)-VLOOKUP(C864,'Input - Center points'!$A$2:$F$996,6,0))))*6371,0)),"",ROUND(ACOS(COS(RADIANS(90-VLOOKUP(B864,'Input - Center points'!$A$2:$F$996,5,0)))*COS(RADIANS(90-VLOOKUP(C864,'Input - Center points'!$A$2:$F$996,5,0)))+SIN(RADIANS(90-VLOOKUP(B864,'Input - Center points'!$A$2:$F$996,5,0)))*SIN(RADIANS(90-VLOOKUP(C864,'Input - Center points'!$A$2:$F$996,5,0)))*COS(RADIANS(VLOOKUP(B864,'Input - Center points'!$A$2:$F$996,6,0)-VLOOKUP(C864,'Input - Center points'!$A$2:$F$996,6,0))))*6371,0))</f>
        <v/>
      </c>
      <c r="E864" s="19" t="str">
        <f>if(isna(if(vlookup(A864,'Input - Config'!$A$3:$D$1006,4,0)="Yes","Subsea",if(D864&gt;'Input - Config'!$H$10,"HVDC","HVAC"))),"",if(vlookup(A864,'Input - Config'!$A$3:$D$1006,4,0)="Yes","Subsea",if(D864&gt;'Input - Config'!$H$10,"HVDC","HVAC")))</f>
        <v/>
      </c>
      <c r="F864" s="19" t="str">
        <f>iferror((hlookup(E864,'Input - Config'!$H$2:$J$7,2,0)*D864)+(hlookup(E864,'Input - Config'!$H$2:$J$7,3,0)*2),"")</f>
        <v/>
      </c>
      <c r="G864" s="19" t="str">
        <f>if(isna(hlookup(E864,'Input - Config'!$H$2:$J$7,6,0)*'Input - Config'!$H$9%*F864+F864),"",hlookup(E864,'Input - Config'!$H$2:$J$7,6,0)*'Input - Config'!$H$9%*F864+F864)</f>
        <v/>
      </c>
      <c r="H864" s="19" t="str">
        <f>if(isna(ROUND((hlookup(E864,'Input - Config'!$H$2:$J$7,4,0)/10000*D864)+(hlookup(E864,'Input - Config'!$H$2:$J$7,5,0)/100),3)),"",ROUND((hlookup(E864,'Input - Config'!$H$2:$J$7,4,0)/10000*D864)+(hlookup(E864,'Input - Config'!$H$2:$J$7,5,0)/100),3))</f>
        <v/>
      </c>
    </row>
    <row r="865">
      <c r="A865" s="53" t="str">
        <f>'Input - Config'!A866</f>
        <v/>
      </c>
      <c r="B865" s="19" t="str">
        <f>if(isna(vlookup(A865,'Input - Config'!$A$3:$C$1006,2,0)),"",vlookup(A865,'Input - Config'!$A$3:$C$1006,2,0))</f>
        <v/>
      </c>
      <c r="C865" s="19" t="str">
        <f>if(isna(vlookup(A865,'Input - Config'!$A$3:$C$1006,3,0)),"",vlookup(A865,'Input - Config'!$A$3:$C$1006,3,0))</f>
        <v/>
      </c>
      <c r="D865" s="42" t="str">
        <f>if(isna(ROUND(ACOS(COS(RADIANS(90-VLOOKUP(B865,'Input - Center points'!$A$2:$F$996,5,0)))*COS(RADIANS(90-VLOOKUP(C865,'Input - Center points'!$A$2:$F$996,5,0)))+SIN(RADIANS(90-VLOOKUP(B865,'Input - Center points'!$A$2:$F$996,5,0)))*SIN(RADIANS(90-VLOOKUP(C865,'Input - Center points'!$A$2:$F$996,5,0)))*COS(RADIANS(VLOOKUP(B865,'Input - Center points'!$A$2:$F$996,6,0)-VLOOKUP(C865,'Input - Center points'!$A$2:$F$996,6,0))))*6371,0)),"",ROUND(ACOS(COS(RADIANS(90-VLOOKUP(B865,'Input - Center points'!$A$2:$F$996,5,0)))*COS(RADIANS(90-VLOOKUP(C865,'Input - Center points'!$A$2:$F$996,5,0)))+SIN(RADIANS(90-VLOOKUP(B865,'Input - Center points'!$A$2:$F$996,5,0)))*SIN(RADIANS(90-VLOOKUP(C865,'Input - Center points'!$A$2:$F$996,5,0)))*COS(RADIANS(VLOOKUP(B865,'Input - Center points'!$A$2:$F$996,6,0)-VLOOKUP(C865,'Input - Center points'!$A$2:$F$996,6,0))))*6371,0))</f>
        <v/>
      </c>
      <c r="E865" s="19" t="str">
        <f>if(isna(if(vlookup(A865,'Input - Config'!$A$3:$D$1006,4,0)="Yes","Subsea",if(D865&gt;'Input - Config'!$H$10,"HVDC","HVAC"))),"",if(vlookup(A865,'Input - Config'!$A$3:$D$1006,4,0)="Yes","Subsea",if(D865&gt;'Input - Config'!$H$10,"HVDC","HVAC")))</f>
        <v/>
      </c>
      <c r="F865" s="19" t="str">
        <f>iferror((hlookup(E865,'Input - Config'!$H$2:$J$7,2,0)*D865)+(hlookup(E865,'Input - Config'!$H$2:$J$7,3,0)*2),"")</f>
        <v/>
      </c>
      <c r="G865" s="19" t="str">
        <f>if(isna(hlookup(E865,'Input - Config'!$H$2:$J$7,6,0)*'Input - Config'!$H$9%*F865+F865),"",hlookup(E865,'Input - Config'!$H$2:$J$7,6,0)*'Input - Config'!$H$9%*F865+F865)</f>
        <v/>
      </c>
      <c r="H865" s="19" t="str">
        <f>if(isna(ROUND((hlookup(E865,'Input - Config'!$H$2:$J$7,4,0)/10000*D865)+(hlookup(E865,'Input - Config'!$H$2:$J$7,5,0)/100),3)),"",ROUND((hlookup(E865,'Input - Config'!$H$2:$J$7,4,0)/10000*D865)+(hlookup(E865,'Input - Config'!$H$2:$J$7,5,0)/100),3))</f>
        <v/>
      </c>
    </row>
    <row r="866">
      <c r="A866" s="53" t="str">
        <f>'Input - Config'!A867</f>
        <v/>
      </c>
      <c r="B866" s="19" t="str">
        <f>if(isna(vlookup(A866,'Input - Config'!$A$3:$C$1006,2,0)),"",vlookup(A866,'Input - Config'!$A$3:$C$1006,2,0))</f>
        <v/>
      </c>
      <c r="C866" s="19" t="str">
        <f>if(isna(vlookup(A866,'Input - Config'!$A$3:$C$1006,3,0)),"",vlookup(A866,'Input - Config'!$A$3:$C$1006,3,0))</f>
        <v/>
      </c>
      <c r="D866" s="42" t="str">
        <f>if(isna(ROUND(ACOS(COS(RADIANS(90-VLOOKUP(B866,'Input - Center points'!$A$2:$F$996,5,0)))*COS(RADIANS(90-VLOOKUP(C866,'Input - Center points'!$A$2:$F$996,5,0)))+SIN(RADIANS(90-VLOOKUP(B866,'Input - Center points'!$A$2:$F$996,5,0)))*SIN(RADIANS(90-VLOOKUP(C866,'Input - Center points'!$A$2:$F$996,5,0)))*COS(RADIANS(VLOOKUP(B866,'Input - Center points'!$A$2:$F$996,6,0)-VLOOKUP(C866,'Input - Center points'!$A$2:$F$996,6,0))))*6371,0)),"",ROUND(ACOS(COS(RADIANS(90-VLOOKUP(B866,'Input - Center points'!$A$2:$F$996,5,0)))*COS(RADIANS(90-VLOOKUP(C866,'Input - Center points'!$A$2:$F$996,5,0)))+SIN(RADIANS(90-VLOOKUP(B866,'Input - Center points'!$A$2:$F$996,5,0)))*SIN(RADIANS(90-VLOOKUP(C866,'Input - Center points'!$A$2:$F$996,5,0)))*COS(RADIANS(VLOOKUP(B866,'Input - Center points'!$A$2:$F$996,6,0)-VLOOKUP(C866,'Input - Center points'!$A$2:$F$996,6,0))))*6371,0))</f>
        <v/>
      </c>
      <c r="E866" s="19" t="str">
        <f>if(isna(if(vlookup(A866,'Input - Config'!$A$3:$D$1006,4,0)="Yes","Subsea",if(D866&gt;'Input - Config'!$H$10,"HVDC","HVAC"))),"",if(vlookup(A866,'Input - Config'!$A$3:$D$1006,4,0)="Yes","Subsea",if(D866&gt;'Input - Config'!$H$10,"HVDC","HVAC")))</f>
        <v/>
      </c>
      <c r="F866" s="19" t="str">
        <f>iferror((hlookup(E866,'Input - Config'!$H$2:$J$7,2,0)*D866)+(hlookup(E866,'Input - Config'!$H$2:$J$7,3,0)*2),"")</f>
        <v/>
      </c>
      <c r="G866" s="19" t="str">
        <f>if(isna(hlookup(E866,'Input - Config'!$H$2:$J$7,6,0)*'Input - Config'!$H$9%*F866+F866),"",hlookup(E866,'Input - Config'!$H$2:$J$7,6,0)*'Input - Config'!$H$9%*F866+F866)</f>
        <v/>
      </c>
      <c r="H866" s="19" t="str">
        <f>if(isna(ROUND((hlookup(E866,'Input - Config'!$H$2:$J$7,4,0)/10000*D866)+(hlookup(E866,'Input - Config'!$H$2:$J$7,5,0)/100),3)),"",ROUND((hlookup(E866,'Input - Config'!$H$2:$J$7,4,0)/10000*D866)+(hlookup(E866,'Input - Config'!$H$2:$J$7,5,0)/100),3))</f>
        <v/>
      </c>
    </row>
    <row r="867">
      <c r="A867" s="53" t="str">
        <f>'Input - Config'!A868</f>
        <v/>
      </c>
      <c r="B867" s="19" t="str">
        <f>if(isna(vlookup(A867,'Input - Config'!$A$3:$C$1006,2,0)),"",vlookup(A867,'Input - Config'!$A$3:$C$1006,2,0))</f>
        <v/>
      </c>
      <c r="C867" s="19" t="str">
        <f>if(isna(vlookup(A867,'Input - Config'!$A$3:$C$1006,3,0)),"",vlookup(A867,'Input - Config'!$A$3:$C$1006,3,0))</f>
        <v/>
      </c>
      <c r="D867" s="42" t="str">
        <f>if(isna(ROUND(ACOS(COS(RADIANS(90-VLOOKUP(B867,'Input - Center points'!$A$2:$F$996,5,0)))*COS(RADIANS(90-VLOOKUP(C867,'Input - Center points'!$A$2:$F$996,5,0)))+SIN(RADIANS(90-VLOOKUP(B867,'Input - Center points'!$A$2:$F$996,5,0)))*SIN(RADIANS(90-VLOOKUP(C867,'Input - Center points'!$A$2:$F$996,5,0)))*COS(RADIANS(VLOOKUP(B867,'Input - Center points'!$A$2:$F$996,6,0)-VLOOKUP(C867,'Input - Center points'!$A$2:$F$996,6,0))))*6371,0)),"",ROUND(ACOS(COS(RADIANS(90-VLOOKUP(B867,'Input - Center points'!$A$2:$F$996,5,0)))*COS(RADIANS(90-VLOOKUP(C867,'Input - Center points'!$A$2:$F$996,5,0)))+SIN(RADIANS(90-VLOOKUP(B867,'Input - Center points'!$A$2:$F$996,5,0)))*SIN(RADIANS(90-VLOOKUP(C867,'Input - Center points'!$A$2:$F$996,5,0)))*COS(RADIANS(VLOOKUP(B867,'Input - Center points'!$A$2:$F$996,6,0)-VLOOKUP(C867,'Input - Center points'!$A$2:$F$996,6,0))))*6371,0))</f>
        <v/>
      </c>
      <c r="E867" s="19" t="str">
        <f>if(isna(if(vlookup(A867,'Input - Config'!$A$3:$D$1006,4,0)="Yes","Subsea",if(D867&gt;'Input - Config'!$H$10,"HVDC","HVAC"))),"",if(vlookup(A867,'Input - Config'!$A$3:$D$1006,4,0)="Yes","Subsea",if(D867&gt;'Input - Config'!$H$10,"HVDC","HVAC")))</f>
        <v/>
      </c>
      <c r="F867" s="19" t="str">
        <f>iferror((hlookup(E867,'Input - Config'!$H$2:$J$7,2,0)*D867)+(hlookup(E867,'Input - Config'!$H$2:$J$7,3,0)*2),"")</f>
        <v/>
      </c>
      <c r="G867" s="19" t="str">
        <f>if(isna(hlookup(E867,'Input - Config'!$H$2:$J$7,6,0)*'Input - Config'!$H$9%*F867+F867),"",hlookup(E867,'Input - Config'!$H$2:$J$7,6,0)*'Input - Config'!$H$9%*F867+F867)</f>
        <v/>
      </c>
      <c r="H867" s="19" t="str">
        <f>if(isna(ROUND((hlookup(E867,'Input - Config'!$H$2:$J$7,4,0)/10000*D867)+(hlookup(E867,'Input - Config'!$H$2:$J$7,5,0)/100),3)),"",ROUND((hlookup(E867,'Input - Config'!$H$2:$J$7,4,0)/10000*D867)+(hlookup(E867,'Input - Config'!$H$2:$J$7,5,0)/100),3))</f>
        <v/>
      </c>
    </row>
    <row r="868">
      <c r="A868" s="53" t="str">
        <f>'Input - Config'!A869</f>
        <v/>
      </c>
      <c r="B868" s="19" t="str">
        <f>if(isna(vlookup(A868,'Input - Config'!$A$3:$C$1006,2,0)),"",vlookup(A868,'Input - Config'!$A$3:$C$1006,2,0))</f>
        <v/>
      </c>
      <c r="C868" s="19" t="str">
        <f>if(isna(vlookup(A868,'Input - Config'!$A$3:$C$1006,3,0)),"",vlookup(A868,'Input - Config'!$A$3:$C$1006,3,0))</f>
        <v/>
      </c>
      <c r="D868" s="42" t="str">
        <f>if(isna(ROUND(ACOS(COS(RADIANS(90-VLOOKUP(B868,'Input - Center points'!$A$2:$F$996,5,0)))*COS(RADIANS(90-VLOOKUP(C868,'Input - Center points'!$A$2:$F$996,5,0)))+SIN(RADIANS(90-VLOOKUP(B868,'Input - Center points'!$A$2:$F$996,5,0)))*SIN(RADIANS(90-VLOOKUP(C868,'Input - Center points'!$A$2:$F$996,5,0)))*COS(RADIANS(VLOOKUP(B868,'Input - Center points'!$A$2:$F$996,6,0)-VLOOKUP(C868,'Input - Center points'!$A$2:$F$996,6,0))))*6371,0)),"",ROUND(ACOS(COS(RADIANS(90-VLOOKUP(B868,'Input - Center points'!$A$2:$F$996,5,0)))*COS(RADIANS(90-VLOOKUP(C868,'Input - Center points'!$A$2:$F$996,5,0)))+SIN(RADIANS(90-VLOOKUP(B868,'Input - Center points'!$A$2:$F$996,5,0)))*SIN(RADIANS(90-VLOOKUP(C868,'Input - Center points'!$A$2:$F$996,5,0)))*COS(RADIANS(VLOOKUP(B868,'Input - Center points'!$A$2:$F$996,6,0)-VLOOKUP(C868,'Input - Center points'!$A$2:$F$996,6,0))))*6371,0))</f>
        <v/>
      </c>
      <c r="E868" s="19" t="str">
        <f>if(isna(if(vlookup(A868,'Input - Config'!$A$3:$D$1006,4,0)="Yes","Subsea",if(D868&gt;'Input - Config'!$H$10,"HVDC","HVAC"))),"",if(vlookup(A868,'Input - Config'!$A$3:$D$1006,4,0)="Yes","Subsea",if(D868&gt;'Input - Config'!$H$10,"HVDC","HVAC")))</f>
        <v/>
      </c>
      <c r="F868" s="19" t="str">
        <f>iferror((hlookup(E868,'Input - Config'!$H$2:$J$7,2,0)*D868)+(hlookup(E868,'Input - Config'!$H$2:$J$7,3,0)*2),"")</f>
        <v/>
      </c>
      <c r="G868" s="19" t="str">
        <f>if(isna(hlookup(E868,'Input - Config'!$H$2:$J$7,6,0)*'Input - Config'!$H$9%*F868+F868),"",hlookup(E868,'Input - Config'!$H$2:$J$7,6,0)*'Input - Config'!$H$9%*F868+F868)</f>
        <v/>
      </c>
      <c r="H868" s="19" t="str">
        <f>if(isna(ROUND((hlookup(E868,'Input - Config'!$H$2:$J$7,4,0)/10000*D868)+(hlookup(E868,'Input - Config'!$H$2:$J$7,5,0)/100),3)),"",ROUND((hlookup(E868,'Input - Config'!$H$2:$J$7,4,0)/10000*D868)+(hlookup(E868,'Input - Config'!$H$2:$J$7,5,0)/100),3))</f>
        <v/>
      </c>
    </row>
    <row r="869">
      <c r="A869" s="53" t="str">
        <f>'Input - Config'!A870</f>
        <v/>
      </c>
      <c r="B869" s="19" t="str">
        <f>if(isna(vlookup(A869,'Input - Config'!$A$3:$C$1006,2,0)),"",vlookup(A869,'Input - Config'!$A$3:$C$1006,2,0))</f>
        <v/>
      </c>
      <c r="C869" s="19" t="str">
        <f>if(isna(vlookup(A869,'Input - Config'!$A$3:$C$1006,3,0)),"",vlookup(A869,'Input - Config'!$A$3:$C$1006,3,0))</f>
        <v/>
      </c>
      <c r="D869" s="42" t="str">
        <f>if(isna(ROUND(ACOS(COS(RADIANS(90-VLOOKUP(B869,'Input - Center points'!$A$2:$F$996,5,0)))*COS(RADIANS(90-VLOOKUP(C869,'Input - Center points'!$A$2:$F$996,5,0)))+SIN(RADIANS(90-VLOOKUP(B869,'Input - Center points'!$A$2:$F$996,5,0)))*SIN(RADIANS(90-VLOOKUP(C869,'Input - Center points'!$A$2:$F$996,5,0)))*COS(RADIANS(VLOOKUP(B869,'Input - Center points'!$A$2:$F$996,6,0)-VLOOKUP(C869,'Input - Center points'!$A$2:$F$996,6,0))))*6371,0)),"",ROUND(ACOS(COS(RADIANS(90-VLOOKUP(B869,'Input - Center points'!$A$2:$F$996,5,0)))*COS(RADIANS(90-VLOOKUP(C869,'Input - Center points'!$A$2:$F$996,5,0)))+SIN(RADIANS(90-VLOOKUP(B869,'Input - Center points'!$A$2:$F$996,5,0)))*SIN(RADIANS(90-VLOOKUP(C869,'Input - Center points'!$A$2:$F$996,5,0)))*COS(RADIANS(VLOOKUP(B869,'Input - Center points'!$A$2:$F$996,6,0)-VLOOKUP(C869,'Input - Center points'!$A$2:$F$996,6,0))))*6371,0))</f>
        <v/>
      </c>
      <c r="E869" s="19" t="str">
        <f>if(isna(if(vlookup(A869,'Input - Config'!$A$3:$D$1006,4,0)="Yes","Subsea",if(D869&gt;'Input - Config'!$H$10,"HVDC","HVAC"))),"",if(vlookup(A869,'Input - Config'!$A$3:$D$1006,4,0)="Yes","Subsea",if(D869&gt;'Input - Config'!$H$10,"HVDC","HVAC")))</f>
        <v/>
      </c>
      <c r="F869" s="19" t="str">
        <f>iferror((hlookup(E869,'Input - Config'!$H$2:$J$7,2,0)*D869)+(hlookup(E869,'Input - Config'!$H$2:$J$7,3,0)*2),"")</f>
        <v/>
      </c>
      <c r="G869" s="19" t="str">
        <f>if(isna(hlookup(E869,'Input - Config'!$H$2:$J$7,6,0)*'Input - Config'!$H$9%*F869+F869),"",hlookup(E869,'Input - Config'!$H$2:$J$7,6,0)*'Input - Config'!$H$9%*F869+F869)</f>
        <v/>
      </c>
      <c r="H869" s="19" t="str">
        <f>if(isna(ROUND((hlookup(E869,'Input - Config'!$H$2:$J$7,4,0)/10000*D869)+(hlookup(E869,'Input - Config'!$H$2:$J$7,5,0)/100),3)),"",ROUND((hlookup(E869,'Input - Config'!$H$2:$J$7,4,0)/10000*D869)+(hlookup(E869,'Input - Config'!$H$2:$J$7,5,0)/100),3))</f>
        <v/>
      </c>
    </row>
    <row r="870">
      <c r="A870" s="53" t="str">
        <f>'Input - Config'!A871</f>
        <v/>
      </c>
      <c r="B870" s="19" t="str">
        <f>if(isna(vlookup(A870,'Input - Config'!$A$3:$C$1006,2,0)),"",vlookup(A870,'Input - Config'!$A$3:$C$1006,2,0))</f>
        <v/>
      </c>
      <c r="C870" s="19" t="str">
        <f>if(isna(vlookup(A870,'Input - Config'!$A$3:$C$1006,3,0)),"",vlookup(A870,'Input - Config'!$A$3:$C$1006,3,0))</f>
        <v/>
      </c>
      <c r="D870" s="42" t="str">
        <f>if(isna(ROUND(ACOS(COS(RADIANS(90-VLOOKUP(B870,'Input - Center points'!$A$2:$F$996,5,0)))*COS(RADIANS(90-VLOOKUP(C870,'Input - Center points'!$A$2:$F$996,5,0)))+SIN(RADIANS(90-VLOOKUP(B870,'Input - Center points'!$A$2:$F$996,5,0)))*SIN(RADIANS(90-VLOOKUP(C870,'Input - Center points'!$A$2:$F$996,5,0)))*COS(RADIANS(VLOOKUP(B870,'Input - Center points'!$A$2:$F$996,6,0)-VLOOKUP(C870,'Input - Center points'!$A$2:$F$996,6,0))))*6371,0)),"",ROUND(ACOS(COS(RADIANS(90-VLOOKUP(B870,'Input - Center points'!$A$2:$F$996,5,0)))*COS(RADIANS(90-VLOOKUP(C870,'Input - Center points'!$A$2:$F$996,5,0)))+SIN(RADIANS(90-VLOOKUP(B870,'Input - Center points'!$A$2:$F$996,5,0)))*SIN(RADIANS(90-VLOOKUP(C870,'Input - Center points'!$A$2:$F$996,5,0)))*COS(RADIANS(VLOOKUP(B870,'Input - Center points'!$A$2:$F$996,6,0)-VLOOKUP(C870,'Input - Center points'!$A$2:$F$996,6,0))))*6371,0))</f>
        <v/>
      </c>
      <c r="E870" s="19" t="str">
        <f>if(isna(if(vlookup(A870,'Input - Config'!$A$3:$D$1006,4,0)="Yes","Subsea",if(D870&gt;'Input - Config'!$H$10,"HVDC","HVAC"))),"",if(vlookup(A870,'Input - Config'!$A$3:$D$1006,4,0)="Yes","Subsea",if(D870&gt;'Input - Config'!$H$10,"HVDC","HVAC")))</f>
        <v/>
      </c>
      <c r="F870" s="19" t="str">
        <f>iferror((hlookup(E870,'Input - Config'!$H$2:$J$7,2,0)*D870)+(hlookup(E870,'Input - Config'!$H$2:$J$7,3,0)*2),"")</f>
        <v/>
      </c>
      <c r="G870" s="19" t="str">
        <f>if(isna(hlookup(E870,'Input - Config'!$H$2:$J$7,6,0)*'Input - Config'!$H$9%*F870+F870),"",hlookup(E870,'Input - Config'!$H$2:$J$7,6,0)*'Input - Config'!$H$9%*F870+F870)</f>
        <v/>
      </c>
      <c r="H870" s="19" t="str">
        <f>if(isna(ROUND((hlookup(E870,'Input - Config'!$H$2:$J$7,4,0)/10000*D870)+(hlookup(E870,'Input - Config'!$H$2:$J$7,5,0)/100),3)),"",ROUND((hlookup(E870,'Input - Config'!$H$2:$J$7,4,0)/10000*D870)+(hlookup(E870,'Input - Config'!$H$2:$J$7,5,0)/100),3))</f>
        <v/>
      </c>
    </row>
    <row r="871">
      <c r="A871" s="53" t="str">
        <f>'Input - Config'!A872</f>
        <v/>
      </c>
      <c r="B871" s="19" t="str">
        <f>if(isna(vlookup(A871,'Input - Config'!$A$3:$C$1006,2,0)),"",vlookup(A871,'Input - Config'!$A$3:$C$1006,2,0))</f>
        <v/>
      </c>
      <c r="C871" s="19" t="str">
        <f>if(isna(vlookup(A871,'Input - Config'!$A$3:$C$1006,3,0)),"",vlookup(A871,'Input - Config'!$A$3:$C$1006,3,0))</f>
        <v/>
      </c>
      <c r="D871" s="42" t="str">
        <f>if(isna(ROUND(ACOS(COS(RADIANS(90-VLOOKUP(B871,'Input - Center points'!$A$2:$F$996,5,0)))*COS(RADIANS(90-VLOOKUP(C871,'Input - Center points'!$A$2:$F$996,5,0)))+SIN(RADIANS(90-VLOOKUP(B871,'Input - Center points'!$A$2:$F$996,5,0)))*SIN(RADIANS(90-VLOOKUP(C871,'Input - Center points'!$A$2:$F$996,5,0)))*COS(RADIANS(VLOOKUP(B871,'Input - Center points'!$A$2:$F$996,6,0)-VLOOKUP(C871,'Input - Center points'!$A$2:$F$996,6,0))))*6371,0)),"",ROUND(ACOS(COS(RADIANS(90-VLOOKUP(B871,'Input - Center points'!$A$2:$F$996,5,0)))*COS(RADIANS(90-VLOOKUP(C871,'Input - Center points'!$A$2:$F$996,5,0)))+SIN(RADIANS(90-VLOOKUP(B871,'Input - Center points'!$A$2:$F$996,5,0)))*SIN(RADIANS(90-VLOOKUP(C871,'Input - Center points'!$A$2:$F$996,5,0)))*COS(RADIANS(VLOOKUP(B871,'Input - Center points'!$A$2:$F$996,6,0)-VLOOKUP(C871,'Input - Center points'!$A$2:$F$996,6,0))))*6371,0))</f>
        <v/>
      </c>
      <c r="E871" s="19" t="str">
        <f>if(isna(if(vlookup(A871,'Input - Config'!$A$3:$D$1006,4,0)="Yes","Subsea",if(D871&gt;'Input - Config'!$H$10,"HVDC","HVAC"))),"",if(vlookup(A871,'Input - Config'!$A$3:$D$1006,4,0)="Yes","Subsea",if(D871&gt;'Input - Config'!$H$10,"HVDC","HVAC")))</f>
        <v/>
      </c>
      <c r="F871" s="19" t="str">
        <f>iferror((hlookup(E871,'Input - Config'!$H$2:$J$7,2,0)*D871)+(hlookup(E871,'Input - Config'!$H$2:$J$7,3,0)*2),"")</f>
        <v/>
      </c>
      <c r="G871" s="19" t="str">
        <f>if(isna(hlookup(E871,'Input - Config'!$H$2:$J$7,6,0)*'Input - Config'!$H$9%*F871+F871),"",hlookup(E871,'Input - Config'!$H$2:$J$7,6,0)*'Input - Config'!$H$9%*F871+F871)</f>
        <v/>
      </c>
      <c r="H871" s="19" t="str">
        <f>if(isna(ROUND((hlookup(E871,'Input - Config'!$H$2:$J$7,4,0)/10000*D871)+(hlookup(E871,'Input - Config'!$H$2:$J$7,5,0)/100),3)),"",ROUND((hlookup(E871,'Input - Config'!$H$2:$J$7,4,0)/10000*D871)+(hlookup(E871,'Input - Config'!$H$2:$J$7,5,0)/100),3))</f>
        <v/>
      </c>
    </row>
    <row r="872">
      <c r="A872" s="53" t="str">
        <f>'Input - Config'!A873</f>
        <v/>
      </c>
      <c r="B872" s="19" t="str">
        <f>if(isna(vlookup(A872,'Input - Config'!$A$3:$C$1006,2,0)),"",vlookup(A872,'Input - Config'!$A$3:$C$1006,2,0))</f>
        <v/>
      </c>
      <c r="C872" s="19" t="str">
        <f>if(isna(vlookup(A872,'Input - Config'!$A$3:$C$1006,3,0)),"",vlookup(A872,'Input - Config'!$A$3:$C$1006,3,0))</f>
        <v/>
      </c>
      <c r="D872" s="42" t="str">
        <f>if(isna(ROUND(ACOS(COS(RADIANS(90-VLOOKUP(B872,'Input - Center points'!$A$2:$F$996,5,0)))*COS(RADIANS(90-VLOOKUP(C872,'Input - Center points'!$A$2:$F$996,5,0)))+SIN(RADIANS(90-VLOOKUP(B872,'Input - Center points'!$A$2:$F$996,5,0)))*SIN(RADIANS(90-VLOOKUP(C872,'Input - Center points'!$A$2:$F$996,5,0)))*COS(RADIANS(VLOOKUP(B872,'Input - Center points'!$A$2:$F$996,6,0)-VLOOKUP(C872,'Input - Center points'!$A$2:$F$996,6,0))))*6371,0)),"",ROUND(ACOS(COS(RADIANS(90-VLOOKUP(B872,'Input - Center points'!$A$2:$F$996,5,0)))*COS(RADIANS(90-VLOOKUP(C872,'Input - Center points'!$A$2:$F$996,5,0)))+SIN(RADIANS(90-VLOOKUP(B872,'Input - Center points'!$A$2:$F$996,5,0)))*SIN(RADIANS(90-VLOOKUP(C872,'Input - Center points'!$A$2:$F$996,5,0)))*COS(RADIANS(VLOOKUP(B872,'Input - Center points'!$A$2:$F$996,6,0)-VLOOKUP(C872,'Input - Center points'!$A$2:$F$996,6,0))))*6371,0))</f>
        <v/>
      </c>
      <c r="E872" s="19" t="str">
        <f>if(isna(if(vlookup(A872,'Input - Config'!$A$3:$D$1006,4,0)="Yes","Subsea",if(D872&gt;'Input - Config'!$H$10,"HVDC","HVAC"))),"",if(vlookup(A872,'Input - Config'!$A$3:$D$1006,4,0)="Yes","Subsea",if(D872&gt;'Input - Config'!$H$10,"HVDC","HVAC")))</f>
        <v/>
      </c>
      <c r="F872" s="19" t="str">
        <f>iferror((hlookup(E872,'Input - Config'!$H$2:$J$7,2,0)*D872)+(hlookup(E872,'Input - Config'!$H$2:$J$7,3,0)*2),"")</f>
        <v/>
      </c>
      <c r="G872" s="19" t="str">
        <f>if(isna(hlookup(E872,'Input - Config'!$H$2:$J$7,6,0)*'Input - Config'!$H$9%*F872+F872),"",hlookup(E872,'Input - Config'!$H$2:$J$7,6,0)*'Input - Config'!$H$9%*F872+F872)</f>
        <v/>
      </c>
      <c r="H872" s="19" t="str">
        <f>if(isna(ROUND((hlookup(E872,'Input - Config'!$H$2:$J$7,4,0)/10000*D872)+(hlookup(E872,'Input - Config'!$H$2:$J$7,5,0)/100),3)),"",ROUND((hlookup(E872,'Input - Config'!$H$2:$J$7,4,0)/10000*D872)+(hlookup(E872,'Input - Config'!$H$2:$J$7,5,0)/100),3))</f>
        <v/>
      </c>
    </row>
    <row r="873">
      <c r="A873" s="53" t="str">
        <f>'Input - Config'!A874</f>
        <v/>
      </c>
      <c r="B873" s="19" t="str">
        <f>if(isna(vlookup(A873,'Input - Config'!$A$3:$C$1006,2,0)),"",vlookup(A873,'Input - Config'!$A$3:$C$1006,2,0))</f>
        <v/>
      </c>
      <c r="C873" s="19" t="str">
        <f>if(isna(vlookup(A873,'Input - Config'!$A$3:$C$1006,3,0)),"",vlookup(A873,'Input - Config'!$A$3:$C$1006,3,0))</f>
        <v/>
      </c>
      <c r="D873" s="42" t="str">
        <f>if(isna(ROUND(ACOS(COS(RADIANS(90-VLOOKUP(B873,'Input - Center points'!$A$2:$F$996,5,0)))*COS(RADIANS(90-VLOOKUP(C873,'Input - Center points'!$A$2:$F$996,5,0)))+SIN(RADIANS(90-VLOOKUP(B873,'Input - Center points'!$A$2:$F$996,5,0)))*SIN(RADIANS(90-VLOOKUP(C873,'Input - Center points'!$A$2:$F$996,5,0)))*COS(RADIANS(VLOOKUP(B873,'Input - Center points'!$A$2:$F$996,6,0)-VLOOKUP(C873,'Input - Center points'!$A$2:$F$996,6,0))))*6371,0)),"",ROUND(ACOS(COS(RADIANS(90-VLOOKUP(B873,'Input - Center points'!$A$2:$F$996,5,0)))*COS(RADIANS(90-VLOOKUP(C873,'Input - Center points'!$A$2:$F$996,5,0)))+SIN(RADIANS(90-VLOOKUP(B873,'Input - Center points'!$A$2:$F$996,5,0)))*SIN(RADIANS(90-VLOOKUP(C873,'Input - Center points'!$A$2:$F$996,5,0)))*COS(RADIANS(VLOOKUP(B873,'Input - Center points'!$A$2:$F$996,6,0)-VLOOKUP(C873,'Input - Center points'!$A$2:$F$996,6,0))))*6371,0))</f>
        <v/>
      </c>
      <c r="E873" s="19" t="str">
        <f>if(isna(if(vlookup(A873,'Input - Config'!$A$3:$D$1006,4,0)="Yes","Subsea",if(D873&gt;'Input - Config'!$H$10,"HVDC","HVAC"))),"",if(vlookup(A873,'Input - Config'!$A$3:$D$1006,4,0)="Yes","Subsea",if(D873&gt;'Input - Config'!$H$10,"HVDC","HVAC")))</f>
        <v/>
      </c>
      <c r="F873" s="19" t="str">
        <f>iferror((hlookup(E873,'Input - Config'!$H$2:$J$7,2,0)*D873)+(hlookup(E873,'Input - Config'!$H$2:$J$7,3,0)*2),"")</f>
        <v/>
      </c>
      <c r="G873" s="19" t="str">
        <f>if(isna(hlookup(E873,'Input - Config'!$H$2:$J$7,6,0)*'Input - Config'!$H$9%*F873+F873),"",hlookup(E873,'Input - Config'!$H$2:$J$7,6,0)*'Input - Config'!$H$9%*F873+F873)</f>
        <v/>
      </c>
      <c r="H873" s="19" t="str">
        <f>if(isna(ROUND((hlookup(E873,'Input - Config'!$H$2:$J$7,4,0)/10000*D873)+(hlookup(E873,'Input - Config'!$H$2:$J$7,5,0)/100),3)),"",ROUND((hlookup(E873,'Input - Config'!$H$2:$J$7,4,0)/10000*D873)+(hlookup(E873,'Input - Config'!$H$2:$J$7,5,0)/100),3))</f>
        <v/>
      </c>
    </row>
    <row r="874">
      <c r="A874" s="53" t="str">
        <f>'Input - Config'!A875</f>
        <v/>
      </c>
      <c r="B874" s="19" t="str">
        <f>if(isna(vlookup(A874,'Input - Config'!$A$3:$C$1006,2,0)),"",vlookup(A874,'Input - Config'!$A$3:$C$1006,2,0))</f>
        <v/>
      </c>
      <c r="C874" s="19" t="str">
        <f>if(isna(vlookup(A874,'Input - Config'!$A$3:$C$1006,3,0)),"",vlookup(A874,'Input - Config'!$A$3:$C$1006,3,0))</f>
        <v/>
      </c>
      <c r="D874" s="42" t="str">
        <f>if(isna(ROUND(ACOS(COS(RADIANS(90-VLOOKUP(B874,'Input - Center points'!$A$2:$F$996,5,0)))*COS(RADIANS(90-VLOOKUP(C874,'Input - Center points'!$A$2:$F$996,5,0)))+SIN(RADIANS(90-VLOOKUP(B874,'Input - Center points'!$A$2:$F$996,5,0)))*SIN(RADIANS(90-VLOOKUP(C874,'Input - Center points'!$A$2:$F$996,5,0)))*COS(RADIANS(VLOOKUP(B874,'Input - Center points'!$A$2:$F$996,6,0)-VLOOKUP(C874,'Input - Center points'!$A$2:$F$996,6,0))))*6371,0)),"",ROUND(ACOS(COS(RADIANS(90-VLOOKUP(B874,'Input - Center points'!$A$2:$F$996,5,0)))*COS(RADIANS(90-VLOOKUP(C874,'Input - Center points'!$A$2:$F$996,5,0)))+SIN(RADIANS(90-VLOOKUP(B874,'Input - Center points'!$A$2:$F$996,5,0)))*SIN(RADIANS(90-VLOOKUP(C874,'Input - Center points'!$A$2:$F$996,5,0)))*COS(RADIANS(VLOOKUP(B874,'Input - Center points'!$A$2:$F$996,6,0)-VLOOKUP(C874,'Input - Center points'!$A$2:$F$996,6,0))))*6371,0))</f>
        <v/>
      </c>
      <c r="E874" s="19" t="str">
        <f>if(isna(if(vlookup(A874,'Input - Config'!$A$3:$D$1006,4,0)="Yes","Subsea",if(D874&gt;'Input - Config'!$H$10,"HVDC","HVAC"))),"",if(vlookup(A874,'Input - Config'!$A$3:$D$1006,4,0)="Yes","Subsea",if(D874&gt;'Input - Config'!$H$10,"HVDC","HVAC")))</f>
        <v/>
      </c>
      <c r="F874" s="19" t="str">
        <f>iferror((hlookup(E874,'Input - Config'!$H$2:$J$7,2,0)*D874)+(hlookup(E874,'Input - Config'!$H$2:$J$7,3,0)*2),"")</f>
        <v/>
      </c>
      <c r="G874" s="19" t="str">
        <f>if(isna(hlookup(E874,'Input - Config'!$H$2:$J$7,6,0)*'Input - Config'!$H$9%*F874+F874),"",hlookup(E874,'Input - Config'!$H$2:$J$7,6,0)*'Input - Config'!$H$9%*F874+F874)</f>
        <v/>
      </c>
      <c r="H874" s="19" t="str">
        <f>if(isna(ROUND((hlookup(E874,'Input - Config'!$H$2:$J$7,4,0)/10000*D874)+(hlookup(E874,'Input - Config'!$H$2:$J$7,5,0)/100),3)),"",ROUND((hlookup(E874,'Input - Config'!$H$2:$J$7,4,0)/10000*D874)+(hlookup(E874,'Input - Config'!$H$2:$J$7,5,0)/100),3))</f>
        <v/>
      </c>
    </row>
    <row r="875">
      <c r="A875" s="53" t="str">
        <f>'Input - Config'!A876</f>
        <v/>
      </c>
      <c r="B875" s="19" t="str">
        <f>if(isna(vlookup(A875,'Input - Config'!$A$3:$C$1006,2,0)),"",vlookup(A875,'Input - Config'!$A$3:$C$1006,2,0))</f>
        <v/>
      </c>
      <c r="C875" s="19" t="str">
        <f>if(isna(vlookup(A875,'Input - Config'!$A$3:$C$1006,3,0)),"",vlookup(A875,'Input - Config'!$A$3:$C$1006,3,0))</f>
        <v/>
      </c>
      <c r="D875" s="42" t="str">
        <f>if(isna(ROUND(ACOS(COS(RADIANS(90-VLOOKUP(B875,'Input - Center points'!$A$2:$F$996,5,0)))*COS(RADIANS(90-VLOOKUP(C875,'Input - Center points'!$A$2:$F$996,5,0)))+SIN(RADIANS(90-VLOOKUP(B875,'Input - Center points'!$A$2:$F$996,5,0)))*SIN(RADIANS(90-VLOOKUP(C875,'Input - Center points'!$A$2:$F$996,5,0)))*COS(RADIANS(VLOOKUP(B875,'Input - Center points'!$A$2:$F$996,6,0)-VLOOKUP(C875,'Input - Center points'!$A$2:$F$996,6,0))))*6371,0)),"",ROUND(ACOS(COS(RADIANS(90-VLOOKUP(B875,'Input - Center points'!$A$2:$F$996,5,0)))*COS(RADIANS(90-VLOOKUP(C875,'Input - Center points'!$A$2:$F$996,5,0)))+SIN(RADIANS(90-VLOOKUP(B875,'Input - Center points'!$A$2:$F$996,5,0)))*SIN(RADIANS(90-VLOOKUP(C875,'Input - Center points'!$A$2:$F$996,5,0)))*COS(RADIANS(VLOOKUP(B875,'Input - Center points'!$A$2:$F$996,6,0)-VLOOKUP(C875,'Input - Center points'!$A$2:$F$996,6,0))))*6371,0))</f>
        <v/>
      </c>
      <c r="E875" s="19" t="str">
        <f>if(isna(if(vlookup(A875,'Input - Config'!$A$3:$D$1006,4,0)="Yes","Subsea",if(D875&gt;'Input - Config'!$H$10,"HVDC","HVAC"))),"",if(vlookup(A875,'Input - Config'!$A$3:$D$1006,4,0)="Yes","Subsea",if(D875&gt;'Input - Config'!$H$10,"HVDC","HVAC")))</f>
        <v/>
      </c>
      <c r="F875" s="19" t="str">
        <f>iferror((hlookup(E875,'Input - Config'!$H$2:$J$7,2,0)*D875)+(hlookup(E875,'Input - Config'!$H$2:$J$7,3,0)*2),"")</f>
        <v/>
      </c>
      <c r="G875" s="19" t="str">
        <f>if(isna(hlookup(E875,'Input - Config'!$H$2:$J$7,6,0)*'Input - Config'!$H$9%*F875+F875),"",hlookup(E875,'Input - Config'!$H$2:$J$7,6,0)*'Input - Config'!$H$9%*F875+F875)</f>
        <v/>
      </c>
      <c r="H875" s="19" t="str">
        <f>if(isna(ROUND((hlookup(E875,'Input - Config'!$H$2:$J$7,4,0)/10000*D875)+(hlookup(E875,'Input - Config'!$H$2:$J$7,5,0)/100),3)),"",ROUND((hlookup(E875,'Input - Config'!$H$2:$J$7,4,0)/10000*D875)+(hlookup(E875,'Input - Config'!$H$2:$J$7,5,0)/100),3))</f>
        <v/>
      </c>
    </row>
    <row r="876">
      <c r="A876" s="53" t="str">
        <f>'Input - Config'!A877</f>
        <v/>
      </c>
      <c r="B876" s="19" t="str">
        <f>if(isna(vlookup(A876,'Input - Config'!$A$3:$C$1006,2,0)),"",vlookup(A876,'Input - Config'!$A$3:$C$1006,2,0))</f>
        <v/>
      </c>
      <c r="C876" s="19" t="str">
        <f>if(isna(vlookup(A876,'Input - Config'!$A$3:$C$1006,3,0)),"",vlookup(A876,'Input - Config'!$A$3:$C$1006,3,0))</f>
        <v/>
      </c>
      <c r="D876" s="42" t="str">
        <f>if(isna(ROUND(ACOS(COS(RADIANS(90-VLOOKUP(B876,'Input - Center points'!$A$2:$F$996,5,0)))*COS(RADIANS(90-VLOOKUP(C876,'Input - Center points'!$A$2:$F$996,5,0)))+SIN(RADIANS(90-VLOOKUP(B876,'Input - Center points'!$A$2:$F$996,5,0)))*SIN(RADIANS(90-VLOOKUP(C876,'Input - Center points'!$A$2:$F$996,5,0)))*COS(RADIANS(VLOOKUP(B876,'Input - Center points'!$A$2:$F$996,6,0)-VLOOKUP(C876,'Input - Center points'!$A$2:$F$996,6,0))))*6371,0)),"",ROUND(ACOS(COS(RADIANS(90-VLOOKUP(B876,'Input - Center points'!$A$2:$F$996,5,0)))*COS(RADIANS(90-VLOOKUP(C876,'Input - Center points'!$A$2:$F$996,5,0)))+SIN(RADIANS(90-VLOOKUP(B876,'Input - Center points'!$A$2:$F$996,5,0)))*SIN(RADIANS(90-VLOOKUP(C876,'Input - Center points'!$A$2:$F$996,5,0)))*COS(RADIANS(VLOOKUP(B876,'Input - Center points'!$A$2:$F$996,6,0)-VLOOKUP(C876,'Input - Center points'!$A$2:$F$996,6,0))))*6371,0))</f>
        <v/>
      </c>
      <c r="E876" s="19" t="str">
        <f>if(isna(if(vlookup(A876,'Input - Config'!$A$3:$D$1006,4,0)="Yes","Subsea",if(D876&gt;'Input - Config'!$H$10,"HVDC","HVAC"))),"",if(vlookup(A876,'Input - Config'!$A$3:$D$1006,4,0)="Yes","Subsea",if(D876&gt;'Input - Config'!$H$10,"HVDC","HVAC")))</f>
        <v/>
      </c>
      <c r="F876" s="19" t="str">
        <f>iferror((hlookup(E876,'Input - Config'!$H$2:$J$7,2,0)*D876)+(hlookup(E876,'Input - Config'!$H$2:$J$7,3,0)*2),"")</f>
        <v/>
      </c>
      <c r="G876" s="19" t="str">
        <f>if(isna(hlookup(E876,'Input - Config'!$H$2:$J$7,6,0)*'Input - Config'!$H$9%*F876+F876),"",hlookup(E876,'Input - Config'!$H$2:$J$7,6,0)*'Input - Config'!$H$9%*F876+F876)</f>
        <v/>
      </c>
      <c r="H876" s="19" t="str">
        <f>if(isna(ROUND((hlookup(E876,'Input - Config'!$H$2:$J$7,4,0)/10000*D876)+(hlookup(E876,'Input - Config'!$H$2:$J$7,5,0)/100),3)),"",ROUND((hlookup(E876,'Input - Config'!$H$2:$J$7,4,0)/10000*D876)+(hlookup(E876,'Input - Config'!$H$2:$J$7,5,0)/100),3))</f>
        <v/>
      </c>
    </row>
    <row r="877">
      <c r="A877" s="53" t="str">
        <f>'Input - Config'!A878</f>
        <v/>
      </c>
      <c r="B877" s="19" t="str">
        <f>if(isna(vlookup(A877,'Input - Config'!$A$3:$C$1006,2,0)),"",vlookup(A877,'Input - Config'!$A$3:$C$1006,2,0))</f>
        <v/>
      </c>
      <c r="C877" s="19" t="str">
        <f>if(isna(vlookup(A877,'Input - Config'!$A$3:$C$1006,3,0)),"",vlookup(A877,'Input - Config'!$A$3:$C$1006,3,0))</f>
        <v/>
      </c>
      <c r="D877" s="42" t="str">
        <f>if(isna(ROUND(ACOS(COS(RADIANS(90-VLOOKUP(B877,'Input - Center points'!$A$2:$F$996,5,0)))*COS(RADIANS(90-VLOOKUP(C877,'Input - Center points'!$A$2:$F$996,5,0)))+SIN(RADIANS(90-VLOOKUP(B877,'Input - Center points'!$A$2:$F$996,5,0)))*SIN(RADIANS(90-VLOOKUP(C877,'Input - Center points'!$A$2:$F$996,5,0)))*COS(RADIANS(VLOOKUP(B877,'Input - Center points'!$A$2:$F$996,6,0)-VLOOKUP(C877,'Input - Center points'!$A$2:$F$996,6,0))))*6371,0)),"",ROUND(ACOS(COS(RADIANS(90-VLOOKUP(B877,'Input - Center points'!$A$2:$F$996,5,0)))*COS(RADIANS(90-VLOOKUP(C877,'Input - Center points'!$A$2:$F$996,5,0)))+SIN(RADIANS(90-VLOOKUP(B877,'Input - Center points'!$A$2:$F$996,5,0)))*SIN(RADIANS(90-VLOOKUP(C877,'Input - Center points'!$A$2:$F$996,5,0)))*COS(RADIANS(VLOOKUP(B877,'Input - Center points'!$A$2:$F$996,6,0)-VLOOKUP(C877,'Input - Center points'!$A$2:$F$996,6,0))))*6371,0))</f>
        <v/>
      </c>
      <c r="E877" s="19" t="str">
        <f>if(isna(if(vlookup(A877,'Input - Config'!$A$3:$D$1006,4,0)="Yes","Subsea",if(D877&gt;'Input - Config'!$H$10,"HVDC","HVAC"))),"",if(vlookup(A877,'Input - Config'!$A$3:$D$1006,4,0)="Yes","Subsea",if(D877&gt;'Input - Config'!$H$10,"HVDC","HVAC")))</f>
        <v/>
      </c>
      <c r="F877" s="19" t="str">
        <f>iferror((hlookup(E877,'Input - Config'!$H$2:$J$7,2,0)*D877)+(hlookup(E877,'Input - Config'!$H$2:$J$7,3,0)*2),"")</f>
        <v/>
      </c>
      <c r="G877" s="19" t="str">
        <f>if(isna(hlookup(E877,'Input - Config'!$H$2:$J$7,6,0)*'Input - Config'!$H$9%*F877+F877),"",hlookup(E877,'Input - Config'!$H$2:$J$7,6,0)*'Input - Config'!$H$9%*F877+F877)</f>
        <v/>
      </c>
      <c r="H877" s="19" t="str">
        <f>if(isna(ROUND((hlookup(E877,'Input - Config'!$H$2:$J$7,4,0)/10000*D877)+(hlookup(E877,'Input - Config'!$H$2:$J$7,5,0)/100),3)),"",ROUND((hlookup(E877,'Input - Config'!$H$2:$J$7,4,0)/10000*D877)+(hlookup(E877,'Input - Config'!$H$2:$J$7,5,0)/100),3))</f>
        <v/>
      </c>
    </row>
    <row r="878">
      <c r="A878" s="53" t="str">
        <f>'Input - Config'!A879</f>
        <v/>
      </c>
      <c r="B878" s="19" t="str">
        <f>if(isna(vlookup(A878,'Input - Config'!$A$3:$C$1006,2,0)),"",vlookup(A878,'Input - Config'!$A$3:$C$1006,2,0))</f>
        <v/>
      </c>
      <c r="C878" s="19" t="str">
        <f>if(isna(vlookup(A878,'Input - Config'!$A$3:$C$1006,3,0)),"",vlookup(A878,'Input - Config'!$A$3:$C$1006,3,0))</f>
        <v/>
      </c>
      <c r="D878" s="42" t="str">
        <f>if(isna(ROUND(ACOS(COS(RADIANS(90-VLOOKUP(B878,'Input - Center points'!$A$2:$F$996,5,0)))*COS(RADIANS(90-VLOOKUP(C878,'Input - Center points'!$A$2:$F$996,5,0)))+SIN(RADIANS(90-VLOOKUP(B878,'Input - Center points'!$A$2:$F$996,5,0)))*SIN(RADIANS(90-VLOOKUP(C878,'Input - Center points'!$A$2:$F$996,5,0)))*COS(RADIANS(VLOOKUP(B878,'Input - Center points'!$A$2:$F$996,6,0)-VLOOKUP(C878,'Input - Center points'!$A$2:$F$996,6,0))))*6371,0)),"",ROUND(ACOS(COS(RADIANS(90-VLOOKUP(B878,'Input - Center points'!$A$2:$F$996,5,0)))*COS(RADIANS(90-VLOOKUP(C878,'Input - Center points'!$A$2:$F$996,5,0)))+SIN(RADIANS(90-VLOOKUP(B878,'Input - Center points'!$A$2:$F$996,5,0)))*SIN(RADIANS(90-VLOOKUP(C878,'Input - Center points'!$A$2:$F$996,5,0)))*COS(RADIANS(VLOOKUP(B878,'Input - Center points'!$A$2:$F$996,6,0)-VLOOKUP(C878,'Input - Center points'!$A$2:$F$996,6,0))))*6371,0))</f>
        <v/>
      </c>
      <c r="E878" s="19" t="str">
        <f>if(isna(if(vlookup(A878,'Input - Config'!$A$3:$D$1006,4,0)="Yes","Subsea",if(D878&gt;'Input - Config'!$H$10,"HVDC","HVAC"))),"",if(vlookup(A878,'Input - Config'!$A$3:$D$1006,4,0)="Yes","Subsea",if(D878&gt;'Input - Config'!$H$10,"HVDC","HVAC")))</f>
        <v/>
      </c>
      <c r="F878" s="19" t="str">
        <f>iferror((hlookup(E878,'Input - Config'!$H$2:$J$7,2,0)*D878)+(hlookup(E878,'Input - Config'!$H$2:$J$7,3,0)*2),"")</f>
        <v/>
      </c>
      <c r="G878" s="19" t="str">
        <f>if(isna(hlookup(E878,'Input - Config'!$H$2:$J$7,6,0)*'Input - Config'!$H$9%*F878+F878),"",hlookup(E878,'Input - Config'!$H$2:$J$7,6,0)*'Input - Config'!$H$9%*F878+F878)</f>
        <v/>
      </c>
      <c r="H878" s="19" t="str">
        <f>if(isna(ROUND((hlookup(E878,'Input - Config'!$H$2:$J$7,4,0)/10000*D878)+(hlookup(E878,'Input - Config'!$H$2:$J$7,5,0)/100),3)),"",ROUND((hlookup(E878,'Input - Config'!$H$2:$J$7,4,0)/10000*D878)+(hlookup(E878,'Input - Config'!$H$2:$J$7,5,0)/100),3))</f>
        <v/>
      </c>
    </row>
    <row r="879">
      <c r="A879" s="53" t="str">
        <f>'Input - Config'!A880</f>
        <v/>
      </c>
      <c r="B879" s="19" t="str">
        <f>if(isna(vlookup(A879,'Input - Config'!$A$3:$C$1006,2,0)),"",vlookup(A879,'Input - Config'!$A$3:$C$1006,2,0))</f>
        <v/>
      </c>
      <c r="C879" s="19" t="str">
        <f>if(isna(vlookup(A879,'Input - Config'!$A$3:$C$1006,3,0)),"",vlookup(A879,'Input - Config'!$A$3:$C$1006,3,0))</f>
        <v/>
      </c>
      <c r="D879" s="42" t="str">
        <f>if(isna(ROUND(ACOS(COS(RADIANS(90-VLOOKUP(B879,'Input - Center points'!$A$2:$F$996,5,0)))*COS(RADIANS(90-VLOOKUP(C879,'Input - Center points'!$A$2:$F$996,5,0)))+SIN(RADIANS(90-VLOOKUP(B879,'Input - Center points'!$A$2:$F$996,5,0)))*SIN(RADIANS(90-VLOOKUP(C879,'Input - Center points'!$A$2:$F$996,5,0)))*COS(RADIANS(VLOOKUP(B879,'Input - Center points'!$A$2:$F$996,6,0)-VLOOKUP(C879,'Input - Center points'!$A$2:$F$996,6,0))))*6371,0)),"",ROUND(ACOS(COS(RADIANS(90-VLOOKUP(B879,'Input - Center points'!$A$2:$F$996,5,0)))*COS(RADIANS(90-VLOOKUP(C879,'Input - Center points'!$A$2:$F$996,5,0)))+SIN(RADIANS(90-VLOOKUP(B879,'Input - Center points'!$A$2:$F$996,5,0)))*SIN(RADIANS(90-VLOOKUP(C879,'Input - Center points'!$A$2:$F$996,5,0)))*COS(RADIANS(VLOOKUP(B879,'Input - Center points'!$A$2:$F$996,6,0)-VLOOKUP(C879,'Input - Center points'!$A$2:$F$996,6,0))))*6371,0))</f>
        <v/>
      </c>
      <c r="E879" s="19" t="str">
        <f>if(isna(if(vlookup(A879,'Input - Config'!$A$3:$D$1006,4,0)="Yes","Subsea",if(D879&gt;'Input - Config'!$H$10,"HVDC","HVAC"))),"",if(vlookup(A879,'Input - Config'!$A$3:$D$1006,4,0)="Yes","Subsea",if(D879&gt;'Input - Config'!$H$10,"HVDC","HVAC")))</f>
        <v/>
      </c>
      <c r="F879" s="19" t="str">
        <f>iferror((hlookup(E879,'Input - Config'!$H$2:$J$7,2,0)*D879)+(hlookup(E879,'Input - Config'!$H$2:$J$7,3,0)*2),"")</f>
        <v/>
      </c>
      <c r="G879" s="19" t="str">
        <f>if(isna(hlookup(E879,'Input - Config'!$H$2:$J$7,6,0)*'Input - Config'!$H$9%*F879+F879),"",hlookup(E879,'Input - Config'!$H$2:$J$7,6,0)*'Input - Config'!$H$9%*F879+F879)</f>
        <v/>
      </c>
      <c r="H879" s="19" t="str">
        <f>if(isna(ROUND((hlookup(E879,'Input - Config'!$H$2:$J$7,4,0)/10000*D879)+(hlookup(E879,'Input - Config'!$H$2:$J$7,5,0)/100),3)),"",ROUND((hlookup(E879,'Input - Config'!$H$2:$J$7,4,0)/10000*D879)+(hlookup(E879,'Input - Config'!$H$2:$J$7,5,0)/100),3))</f>
        <v/>
      </c>
    </row>
    <row r="880">
      <c r="A880" s="53" t="str">
        <f>'Input - Config'!A881</f>
        <v/>
      </c>
      <c r="B880" s="19" t="str">
        <f>if(isna(vlookup(A880,'Input - Config'!$A$3:$C$1006,2,0)),"",vlookup(A880,'Input - Config'!$A$3:$C$1006,2,0))</f>
        <v/>
      </c>
      <c r="C880" s="19" t="str">
        <f>if(isna(vlookup(A880,'Input - Config'!$A$3:$C$1006,3,0)),"",vlookup(A880,'Input - Config'!$A$3:$C$1006,3,0))</f>
        <v/>
      </c>
      <c r="D880" s="42" t="str">
        <f>if(isna(ROUND(ACOS(COS(RADIANS(90-VLOOKUP(B880,'Input - Center points'!$A$2:$F$996,5,0)))*COS(RADIANS(90-VLOOKUP(C880,'Input - Center points'!$A$2:$F$996,5,0)))+SIN(RADIANS(90-VLOOKUP(B880,'Input - Center points'!$A$2:$F$996,5,0)))*SIN(RADIANS(90-VLOOKUP(C880,'Input - Center points'!$A$2:$F$996,5,0)))*COS(RADIANS(VLOOKUP(B880,'Input - Center points'!$A$2:$F$996,6,0)-VLOOKUP(C880,'Input - Center points'!$A$2:$F$996,6,0))))*6371,0)),"",ROUND(ACOS(COS(RADIANS(90-VLOOKUP(B880,'Input - Center points'!$A$2:$F$996,5,0)))*COS(RADIANS(90-VLOOKUP(C880,'Input - Center points'!$A$2:$F$996,5,0)))+SIN(RADIANS(90-VLOOKUP(B880,'Input - Center points'!$A$2:$F$996,5,0)))*SIN(RADIANS(90-VLOOKUP(C880,'Input - Center points'!$A$2:$F$996,5,0)))*COS(RADIANS(VLOOKUP(B880,'Input - Center points'!$A$2:$F$996,6,0)-VLOOKUP(C880,'Input - Center points'!$A$2:$F$996,6,0))))*6371,0))</f>
        <v/>
      </c>
      <c r="E880" s="19" t="str">
        <f>if(isna(if(vlookup(A880,'Input - Config'!$A$3:$D$1006,4,0)="Yes","Subsea",if(D880&gt;'Input - Config'!$H$10,"HVDC","HVAC"))),"",if(vlookup(A880,'Input - Config'!$A$3:$D$1006,4,0)="Yes","Subsea",if(D880&gt;'Input - Config'!$H$10,"HVDC","HVAC")))</f>
        <v/>
      </c>
      <c r="F880" s="19" t="str">
        <f>iferror((hlookup(E880,'Input - Config'!$H$2:$J$7,2,0)*D880)+(hlookup(E880,'Input - Config'!$H$2:$J$7,3,0)*2),"")</f>
        <v/>
      </c>
      <c r="G880" s="19" t="str">
        <f>if(isna(hlookup(E880,'Input - Config'!$H$2:$J$7,6,0)*'Input - Config'!$H$9%*F880+F880),"",hlookup(E880,'Input - Config'!$H$2:$J$7,6,0)*'Input - Config'!$H$9%*F880+F880)</f>
        <v/>
      </c>
      <c r="H880" s="19" t="str">
        <f>if(isna(ROUND((hlookup(E880,'Input - Config'!$H$2:$J$7,4,0)/10000*D880)+(hlookup(E880,'Input - Config'!$H$2:$J$7,5,0)/100),3)),"",ROUND((hlookup(E880,'Input - Config'!$H$2:$J$7,4,0)/10000*D880)+(hlookup(E880,'Input - Config'!$H$2:$J$7,5,0)/100),3))</f>
        <v/>
      </c>
    </row>
    <row r="881">
      <c r="A881" s="53" t="str">
        <f>'Input - Config'!A882</f>
        <v/>
      </c>
      <c r="B881" s="19" t="str">
        <f>if(isna(vlookup(A881,'Input - Config'!$A$3:$C$1006,2,0)),"",vlookup(A881,'Input - Config'!$A$3:$C$1006,2,0))</f>
        <v/>
      </c>
      <c r="C881" s="19" t="str">
        <f>if(isna(vlookup(A881,'Input - Config'!$A$3:$C$1006,3,0)),"",vlookup(A881,'Input - Config'!$A$3:$C$1006,3,0))</f>
        <v/>
      </c>
      <c r="D881" s="42" t="str">
        <f>if(isna(ROUND(ACOS(COS(RADIANS(90-VLOOKUP(B881,'Input - Center points'!$A$2:$F$996,5,0)))*COS(RADIANS(90-VLOOKUP(C881,'Input - Center points'!$A$2:$F$996,5,0)))+SIN(RADIANS(90-VLOOKUP(B881,'Input - Center points'!$A$2:$F$996,5,0)))*SIN(RADIANS(90-VLOOKUP(C881,'Input - Center points'!$A$2:$F$996,5,0)))*COS(RADIANS(VLOOKUP(B881,'Input - Center points'!$A$2:$F$996,6,0)-VLOOKUP(C881,'Input - Center points'!$A$2:$F$996,6,0))))*6371,0)),"",ROUND(ACOS(COS(RADIANS(90-VLOOKUP(B881,'Input - Center points'!$A$2:$F$996,5,0)))*COS(RADIANS(90-VLOOKUP(C881,'Input - Center points'!$A$2:$F$996,5,0)))+SIN(RADIANS(90-VLOOKUP(B881,'Input - Center points'!$A$2:$F$996,5,0)))*SIN(RADIANS(90-VLOOKUP(C881,'Input - Center points'!$A$2:$F$996,5,0)))*COS(RADIANS(VLOOKUP(B881,'Input - Center points'!$A$2:$F$996,6,0)-VLOOKUP(C881,'Input - Center points'!$A$2:$F$996,6,0))))*6371,0))</f>
        <v/>
      </c>
      <c r="E881" s="19" t="str">
        <f>if(isna(if(vlookup(A881,'Input - Config'!$A$3:$D$1006,4,0)="Yes","Subsea",if(D881&gt;'Input - Config'!$H$10,"HVDC","HVAC"))),"",if(vlookup(A881,'Input - Config'!$A$3:$D$1006,4,0)="Yes","Subsea",if(D881&gt;'Input - Config'!$H$10,"HVDC","HVAC")))</f>
        <v/>
      </c>
      <c r="F881" s="19" t="str">
        <f>iferror((hlookup(E881,'Input - Config'!$H$2:$J$7,2,0)*D881)+(hlookup(E881,'Input - Config'!$H$2:$J$7,3,0)*2),"")</f>
        <v/>
      </c>
      <c r="G881" s="19" t="str">
        <f>if(isna(hlookup(E881,'Input - Config'!$H$2:$J$7,6,0)*'Input - Config'!$H$9%*F881+F881),"",hlookup(E881,'Input - Config'!$H$2:$J$7,6,0)*'Input - Config'!$H$9%*F881+F881)</f>
        <v/>
      </c>
      <c r="H881" s="19" t="str">
        <f>if(isna(ROUND((hlookup(E881,'Input - Config'!$H$2:$J$7,4,0)/10000*D881)+(hlookup(E881,'Input - Config'!$H$2:$J$7,5,0)/100),3)),"",ROUND((hlookup(E881,'Input - Config'!$H$2:$J$7,4,0)/10000*D881)+(hlookup(E881,'Input - Config'!$H$2:$J$7,5,0)/100),3))</f>
        <v/>
      </c>
    </row>
    <row r="882">
      <c r="A882" s="53" t="str">
        <f>'Input - Config'!A883</f>
        <v/>
      </c>
      <c r="B882" s="19" t="str">
        <f>if(isna(vlookup(A882,'Input - Config'!$A$3:$C$1006,2,0)),"",vlookup(A882,'Input - Config'!$A$3:$C$1006,2,0))</f>
        <v/>
      </c>
      <c r="C882" s="19" t="str">
        <f>if(isna(vlookup(A882,'Input - Config'!$A$3:$C$1006,3,0)),"",vlookup(A882,'Input - Config'!$A$3:$C$1006,3,0))</f>
        <v/>
      </c>
      <c r="D882" s="42" t="str">
        <f>if(isna(ROUND(ACOS(COS(RADIANS(90-VLOOKUP(B882,'Input - Center points'!$A$2:$F$996,5,0)))*COS(RADIANS(90-VLOOKUP(C882,'Input - Center points'!$A$2:$F$996,5,0)))+SIN(RADIANS(90-VLOOKUP(B882,'Input - Center points'!$A$2:$F$996,5,0)))*SIN(RADIANS(90-VLOOKUP(C882,'Input - Center points'!$A$2:$F$996,5,0)))*COS(RADIANS(VLOOKUP(B882,'Input - Center points'!$A$2:$F$996,6,0)-VLOOKUP(C882,'Input - Center points'!$A$2:$F$996,6,0))))*6371,0)),"",ROUND(ACOS(COS(RADIANS(90-VLOOKUP(B882,'Input - Center points'!$A$2:$F$996,5,0)))*COS(RADIANS(90-VLOOKUP(C882,'Input - Center points'!$A$2:$F$996,5,0)))+SIN(RADIANS(90-VLOOKUP(B882,'Input - Center points'!$A$2:$F$996,5,0)))*SIN(RADIANS(90-VLOOKUP(C882,'Input - Center points'!$A$2:$F$996,5,0)))*COS(RADIANS(VLOOKUP(B882,'Input - Center points'!$A$2:$F$996,6,0)-VLOOKUP(C882,'Input - Center points'!$A$2:$F$996,6,0))))*6371,0))</f>
        <v/>
      </c>
      <c r="E882" s="19" t="str">
        <f>if(isna(if(vlookup(A882,'Input - Config'!$A$3:$D$1006,4,0)="Yes","Subsea",if(D882&gt;'Input - Config'!$H$10,"HVDC","HVAC"))),"",if(vlookup(A882,'Input - Config'!$A$3:$D$1006,4,0)="Yes","Subsea",if(D882&gt;'Input - Config'!$H$10,"HVDC","HVAC")))</f>
        <v/>
      </c>
      <c r="F882" s="19" t="str">
        <f>iferror((hlookup(E882,'Input - Config'!$H$2:$J$7,2,0)*D882)+(hlookup(E882,'Input - Config'!$H$2:$J$7,3,0)*2),"")</f>
        <v/>
      </c>
      <c r="G882" s="19" t="str">
        <f>if(isna(hlookup(E882,'Input - Config'!$H$2:$J$7,6,0)*'Input - Config'!$H$9%*F882+F882),"",hlookup(E882,'Input - Config'!$H$2:$J$7,6,0)*'Input - Config'!$H$9%*F882+F882)</f>
        <v/>
      </c>
      <c r="H882" s="19" t="str">
        <f>if(isna(ROUND((hlookup(E882,'Input - Config'!$H$2:$J$7,4,0)/10000*D882)+(hlookup(E882,'Input - Config'!$H$2:$J$7,5,0)/100),3)),"",ROUND((hlookup(E882,'Input - Config'!$H$2:$J$7,4,0)/10000*D882)+(hlookup(E882,'Input - Config'!$H$2:$J$7,5,0)/100),3))</f>
        <v/>
      </c>
    </row>
    <row r="883">
      <c r="A883" s="53" t="str">
        <f>'Input - Config'!A884</f>
        <v/>
      </c>
      <c r="B883" s="19" t="str">
        <f>if(isna(vlookup(A883,'Input - Config'!$A$3:$C$1006,2,0)),"",vlookup(A883,'Input - Config'!$A$3:$C$1006,2,0))</f>
        <v/>
      </c>
      <c r="C883" s="19" t="str">
        <f>if(isna(vlookup(A883,'Input - Config'!$A$3:$C$1006,3,0)),"",vlookup(A883,'Input - Config'!$A$3:$C$1006,3,0))</f>
        <v/>
      </c>
      <c r="D883" s="42" t="str">
        <f>if(isna(ROUND(ACOS(COS(RADIANS(90-VLOOKUP(B883,'Input - Center points'!$A$2:$F$996,5,0)))*COS(RADIANS(90-VLOOKUP(C883,'Input - Center points'!$A$2:$F$996,5,0)))+SIN(RADIANS(90-VLOOKUP(B883,'Input - Center points'!$A$2:$F$996,5,0)))*SIN(RADIANS(90-VLOOKUP(C883,'Input - Center points'!$A$2:$F$996,5,0)))*COS(RADIANS(VLOOKUP(B883,'Input - Center points'!$A$2:$F$996,6,0)-VLOOKUP(C883,'Input - Center points'!$A$2:$F$996,6,0))))*6371,0)),"",ROUND(ACOS(COS(RADIANS(90-VLOOKUP(B883,'Input - Center points'!$A$2:$F$996,5,0)))*COS(RADIANS(90-VLOOKUP(C883,'Input - Center points'!$A$2:$F$996,5,0)))+SIN(RADIANS(90-VLOOKUP(B883,'Input - Center points'!$A$2:$F$996,5,0)))*SIN(RADIANS(90-VLOOKUP(C883,'Input - Center points'!$A$2:$F$996,5,0)))*COS(RADIANS(VLOOKUP(B883,'Input - Center points'!$A$2:$F$996,6,0)-VLOOKUP(C883,'Input - Center points'!$A$2:$F$996,6,0))))*6371,0))</f>
        <v/>
      </c>
      <c r="E883" s="19" t="str">
        <f>if(isna(if(vlookup(A883,'Input - Config'!$A$3:$D$1006,4,0)="Yes","Subsea",if(D883&gt;'Input - Config'!$H$10,"HVDC","HVAC"))),"",if(vlookup(A883,'Input - Config'!$A$3:$D$1006,4,0)="Yes","Subsea",if(D883&gt;'Input - Config'!$H$10,"HVDC","HVAC")))</f>
        <v/>
      </c>
      <c r="F883" s="19" t="str">
        <f>iferror((hlookup(E883,'Input - Config'!$H$2:$J$7,2,0)*D883)+(hlookup(E883,'Input - Config'!$H$2:$J$7,3,0)*2),"")</f>
        <v/>
      </c>
      <c r="G883" s="19" t="str">
        <f>if(isna(hlookup(E883,'Input - Config'!$H$2:$J$7,6,0)*'Input - Config'!$H$9%*F883+F883),"",hlookup(E883,'Input - Config'!$H$2:$J$7,6,0)*'Input - Config'!$H$9%*F883+F883)</f>
        <v/>
      </c>
      <c r="H883" s="19" t="str">
        <f>if(isna(ROUND((hlookup(E883,'Input - Config'!$H$2:$J$7,4,0)/10000*D883)+(hlookup(E883,'Input - Config'!$H$2:$J$7,5,0)/100),3)),"",ROUND((hlookup(E883,'Input - Config'!$H$2:$J$7,4,0)/10000*D883)+(hlookup(E883,'Input - Config'!$H$2:$J$7,5,0)/100),3))</f>
        <v/>
      </c>
    </row>
    <row r="884">
      <c r="A884" s="53" t="str">
        <f>'Input - Config'!A885</f>
        <v/>
      </c>
      <c r="B884" s="19" t="str">
        <f>if(isna(vlookup(A884,'Input - Config'!$A$3:$C$1006,2,0)),"",vlookup(A884,'Input - Config'!$A$3:$C$1006,2,0))</f>
        <v/>
      </c>
      <c r="C884" s="19" t="str">
        <f>if(isna(vlookup(A884,'Input - Config'!$A$3:$C$1006,3,0)),"",vlookup(A884,'Input - Config'!$A$3:$C$1006,3,0))</f>
        <v/>
      </c>
      <c r="D884" s="42" t="str">
        <f>if(isna(ROUND(ACOS(COS(RADIANS(90-VLOOKUP(B884,'Input - Center points'!$A$2:$F$996,5,0)))*COS(RADIANS(90-VLOOKUP(C884,'Input - Center points'!$A$2:$F$996,5,0)))+SIN(RADIANS(90-VLOOKUP(B884,'Input - Center points'!$A$2:$F$996,5,0)))*SIN(RADIANS(90-VLOOKUP(C884,'Input - Center points'!$A$2:$F$996,5,0)))*COS(RADIANS(VLOOKUP(B884,'Input - Center points'!$A$2:$F$996,6,0)-VLOOKUP(C884,'Input - Center points'!$A$2:$F$996,6,0))))*6371,0)),"",ROUND(ACOS(COS(RADIANS(90-VLOOKUP(B884,'Input - Center points'!$A$2:$F$996,5,0)))*COS(RADIANS(90-VLOOKUP(C884,'Input - Center points'!$A$2:$F$996,5,0)))+SIN(RADIANS(90-VLOOKUP(B884,'Input - Center points'!$A$2:$F$996,5,0)))*SIN(RADIANS(90-VLOOKUP(C884,'Input - Center points'!$A$2:$F$996,5,0)))*COS(RADIANS(VLOOKUP(B884,'Input - Center points'!$A$2:$F$996,6,0)-VLOOKUP(C884,'Input - Center points'!$A$2:$F$996,6,0))))*6371,0))</f>
        <v/>
      </c>
      <c r="E884" s="19" t="str">
        <f>if(isna(if(vlookup(A884,'Input - Config'!$A$3:$D$1006,4,0)="Yes","Subsea",if(D884&gt;'Input - Config'!$H$10,"HVDC","HVAC"))),"",if(vlookup(A884,'Input - Config'!$A$3:$D$1006,4,0)="Yes","Subsea",if(D884&gt;'Input - Config'!$H$10,"HVDC","HVAC")))</f>
        <v/>
      </c>
      <c r="F884" s="19" t="str">
        <f>iferror((hlookup(E884,'Input - Config'!$H$2:$J$7,2,0)*D884)+(hlookup(E884,'Input - Config'!$H$2:$J$7,3,0)*2),"")</f>
        <v/>
      </c>
      <c r="G884" s="19" t="str">
        <f>if(isna(hlookup(E884,'Input - Config'!$H$2:$J$7,6,0)*'Input - Config'!$H$9%*F884+F884),"",hlookup(E884,'Input - Config'!$H$2:$J$7,6,0)*'Input - Config'!$H$9%*F884+F884)</f>
        <v/>
      </c>
      <c r="H884" s="19" t="str">
        <f>if(isna(ROUND((hlookup(E884,'Input - Config'!$H$2:$J$7,4,0)/10000*D884)+(hlookup(E884,'Input - Config'!$H$2:$J$7,5,0)/100),3)),"",ROUND((hlookup(E884,'Input - Config'!$H$2:$J$7,4,0)/10000*D884)+(hlookup(E884,'Input - Config'!$H$2:$J$7,5,0)/100),3))</f>
        <v/>
      </c>
    </row>
    <row r="885">
      <c r="A885" s="53" t="str">
        <f>'Input - Config'!A886</f>
        <v/>
      </c>
      <c r="B885" s="19" t="str">
        <f>if(isna(vlookup(A885,'Input - Config'!$A$3:$C$1006,2,0)),"",vlookup(A885,'Input - Config'!$A$3:$C$1006,2,0))</f>
        <v/>
      </c>
      <c r="C885" s="19" t="str">
        <f>if(isna(vlookup(A885,'Input - Config'!$A$3:$C$1006,3,0)),"",vlookup(A885,'Input - Config'!$A$3:$C$1006,3,0))</f>
        <v/>
      </c>
      <c r="D885" s="42" t="str">
        <f>if(isna(ROUND(ACOS(COS(RADIANS(90-VLOOKUP(B885,'Input - Center points'!$A$2:$F$996,5,0)))*COS(RADIANS(90-VLOOKUP(C885,'Input - Center points'!$A$2:$F$996,5,0)))+SIN(RADIANS(90-VLOOKUP(B885,'Input - Center points'!$A$2:$F$996,5,0)))*SIN(RADIANS(90-VLOOKUP(C885,'Input - Center points'!$A$2:$F$996,5,0)))*COS(RADIANS(VLOOKUP(B885,'Input - Center points'!$A$2:$F$996,6,0)-VLOOKUP(C885,'Input - Center points'!$A$2:$F$996,6,0))))*6371,0)),"",ROUND(ACOS(COS(RADIANS(90-VLOOKUP(B885,'Input - Center points'!$A$2:$F$996,5,0)))*COS(RADIANS(90-VLOOKUP(C885,'Input - Center points'!$A$2:$F$996,5,0)))+SIN(RADIANS(90-VLOOKUP(B885,'Input - Center points'!$A$2:$F$996,5,0)))*SIN(RADIANS(90-VLOOKUP(C885,'Input - Center points'!$A$2:$F$996,5,0)))*COS(RADIANS(VLOOKUP(B885,'Input - Center points'!$A$2:$F$996,6,0)-VLOOKUP(C885,'Input - Center points'!$A$2:$F$996,6,0))))*6371,0))</f>
        <v/>
      </c>
      <c r="E885" s="19" t="str">
        <f>if(isna(if(vlookup(A885,'Input - Config'!$A$3:$D$1006,4,0)="Yes","Subsea",if(D885&gt;'Input - Config'!$H$10,"HVDC","HVAC"))),"",if(vlookup(A885,'Input - Config'!$A$3:$D$1006,4,0)="Yes","Subsea",if(D885&gt;'Input - Config'!$H$10,"HVDC","HVAC")))</f>
        <v/>
      </c>
      <c r="F885" s="19" t="str">
        <f>iferror((hlookup(E885,'Input - Config'!$H$2:$J$7,2,0)*D885)+(hlookup(E885,'Input - Config'!$H$2:$J$7,3,0)*2),"")</f>
        <v/>
      </c>
      <c r="G885" s="19" t="str">
        <f>if(isna(hlookup(E885,'Input - Config'!$H$2:$J$7,6,0)*'Input - Config'!$H$9%*F885+F885),"",hlookup(E885,'Input - Config'!$H$2:$J$7,6,0)*'Input - Config'!$H$9%*F885+F885)</f>
        <v/>
      </c>
      <c r="H885" s="19" t="str">
        <f>if(isna(ROUND((hlookup(E885,'Input - Config'!$H$2:$J$7,4,0)/10000*D885)+(hlookup(E885,'Input - Config'!$H$2:$J$7,5,0)/100),3)),"",ROUND((hlookup(E885,'Input - Config'!$H$2:$J$7,4,0)/10000*D885)+(hlookup(E885,'Input - Config'!$H$2:$J$7,5,0)/100),3))</f>
        <v/>
      </c>
    </row>
    <row r="886">
      <c r="A886" s="53" t="str">
        <f>'Input - Config'!A887</f>
        <v/>
      </c>
      <c r="B886" s="19" t="str">
        <f>if(isna(vlookup(A886,'Input - Config'!$A$3:$C$1006,2,0)),"",vlookup(A886,'Input - Config'!$A$3:$C$1006,2,0))</f>
        <v/>
      </c>
      <c r="C886" s="19" t="str">
        <f>if(isna(vlookup(A886,'Input - Config'!$A$3:$C$1006,3,0)),"",vlookup(A886,'Input - Config'!$A$3:$C$1006,3,0))</f>
        <v/>
      </c>
      <c r="D886" s="42" t="str">
        <f>if(isna(ROUND(ACOS(COS(RADIANS(90-VLOOKUP(B886,'Input - Center points'!$A$2:$F$996,5,0)))*COS(RADIANS(90-VLOOKUP(C886,'Input - Center points'!$A$2:$F$996,5,0)))+SIN(RADIANS(90-VLOOKUP(B886,'Input - Center points'!$A$2:$F$996,5,0)))*SIN(RADIANS(90-VLOOKUP(C886,'Input - Center points'!$A$2:$F$996,5,0)))*COS(RADIANS(VLOOKUP(B886,'Input - Center points'!$A$2:$F$996,6,0)-VLOOKUP(C886,'Input - Center points'!$A$2:$F$996,6,0))))*6371,0)),"",ROUND(ACOS(COS(RADIANS(90-VLOOKUP(B886,'Input - Center points'!$A$2:$F$996,5,0)))*COS(RADIANS(90-VLOOKUP(C886,'Input - Center points'!$A$2:$F$996,5,0)))+SIN(RADIANS(90-VLOOKUP(B886,'Input - Center points'!$A$2:$F$996,5,0)))*SIN(RADIANS(90-VLOOKUP(C886,'Input - Center points'!$A$2:$F$996,5,0)))*COS(RADIANS(VLOOKUP(B886,'Input - Center points'!$A$2:$F$996,6,0)-VLOOKUP(C886,'Input - Center points'!$A$2:$F$996,6,0))))*6371,0))</f>
        <v/>
      </c>
      <c r="E886" s="19" t="str">
        <f>if(isna(if(vlookup(A886,'Input - Config'!$A$3:$D$1006,4,0)="Yes","Subsea",if(D886&gt;'Input - Config'!$H$10,"HVDC","HVAC"))),"",if(vlookup(A886,'Input - Config'!$A$3:$D$1006,4,0)="Yes","Subsea",if(D886&gt;'Input - Config'!$H$10,"HVDC","HVAC")))</f>
        <v/>
      </c>
      <c r="F886" s="19" t="str">
        <f>iferror((hlookup(E886,'Input - Config'!$H$2:$J$7,2,0)*D886)+(hlookup(E886,'Input - Config'!$H$2:$J$7,3,0)*2),"")</f>
        <v/>
      </c>
      <c r="G886" s="19" t="str">
        <f>if(isna(hlookup(E886,'Input - Config'!$H$2:$J$7,6,0)*'Input - Config'!$H$9%*F886+F886),"",hlookup(E886,'Input - Config'!$H$2:$J$7,6,0)*'Input - Config'!$H$9%*F886+F886)</f>
        <v/>
      </c>
      <c r="H886" s="19" t="str">
        <f>if(isna(ROUND((hlookup(E886,'Input - Config'!$H$2:$J$7,4,0)/10000*D886)+(hlookup(E886,'Input - Config'!$H$2:$J$7,5,0)/100),3)),"",ROUND((hlookup(E886,'Input - Config'!$H$2:$J$7,4,0)/10000*D886)+(hlookup(E886,'Input - Config'!$H$2:$J$7,5,0)/100),3))</f>
        <v/>
      </c>
    </row>
    <row r="887">
      <c r="A887" s="53" t="str">
        <f>'Input - Config'!A888</f>
        <v/>
      </c>
      <c r="B887" s="19" t="str">
        <f>if(isna(vlookup(A887,'Input - Config'!$A$3:$C$1006,2,0)),"",vlookup(A887,'Input - Config'!$A$3:$C$1006,2,0))</f>
        <v/>
      </c>
      <c r="C887" s="19" t="str">
        <f>if(isna(vlookup(A887,'Input - Config'!$A$3:$C$1006,3,0)),"",vlookup(A887,'Input - Config'!$A$3:$C$1006,3,0))</f>
        <v/>
      </c>
      <c r="D887" s="42" t="str">
        <f>if(isna(ROUND(ACOS(COS(RADIANS(90-VLOOKUP(B887,'Input - Center points'!$A$2:$F$996,5,0)))*COS(RADIANS(90-VLOOKUP(C887,'Input - Center points'!$A$2:$F$996,5,0)))+SIN(RADIANS(90-VLOOKUP(B887,'Input - Center points'!$A$2:$F$996,5,0)))*SIN(RADIANS(90-VLOOKUP(C887,'Input - Center points'!$A$2:$F$996,5,0)))*COS(RADIANS(VLOOKUP(B887,'Input - Center points'!$A$2:$F$996,6,0)-VLOOKUP(C887,'Input - Center points'!$A$2:$F$996,6,0))))*6371,0)),"",ROUND(ACOS(COS(RADIANS(90-VLOOKUP(B887,'Input - Center points'!$A$2:$F$996,5,0)))*COS(RADIANS(90-VLOOKUP(C887,'Input - Center points'!$A$2:$F$996,5,0)))+SIN(RADIANS(90-VLOOKUP(B887,'Input - Center points'!$A$2:$F$996,5,0)))*SIN(RADIANS(90-VLOOKUP(C887,'Input - Center points'!$A$2:$F$996,5,0)))*COS(RADIANS(VLOOKUP(B887,'Input - Center points'!$A$2:$F$996,6,0)-VLOOKUP(C887,'Input - Center points'!$A$2:$F$996,6,0))))*6371,0))</f>
        <v/>
      </c>
      <c r="E887" s="19" t="str">
        <f>if(isna(if(vlookup(A887,'Input - Config'!$A$3:$D$1006,4,0)="Yes","Subsea",if(D887&gt;'Input - Config'!$H$10,"HVDC","HVAC"))),"",if(vlookup(A887,'Input - Config'!$A$3:$D$1006,4,0)="Yes","Subsea",if(D887&gt;'Input - Config'!$H$10,"HVDC","HVAC")))</f>
        <v/>
      </c>
      <c r="F887" s="19" t="str">
        <f>iferror((hlookup(E887,'Input - Config'!$H$2:$J$7,2,0)*D887)+(hlookup(E887,'Input - Config'!$H$2:$J$7,3,0)*2),"")</f>
        <v/>
      </c>
      <c r="G887" s="19" t="str">
        <f>if(isna(hlookup(E887,'Input - Config'!$H$2:$J$7,6,0)*'Input - Config'!$H$9%*F887+F887),"",hlookup(E887,'Input - Config'!$H$2:$J$7,6,0)*'Input - Config'!$H$9%*F887+F887)</f>
        <v/>
      </c>
      <c r="H887" s="19" t="str">
        <f>if(isna(ROUND((hlookup(E887,'Input - Config'!$H$2:$J$7,4,0)/10000*D887)+(hlookup(E887,'Input - Config'!$H$2:$J$7,5,0)/100),3)),"",ROUND((hlookup(E887,'Input - Config'!$H$2:$J$7,4,0)/10000*D887)+(hlookup(E887,'Input - Config'!$H$2:$J$7,5,0)/100),3))</f>
        <v/>
      </c>
    </row>
    <row r="888">
      <c r="A888" s="53" t="str">
        <f>'Input - Config'!A889</f>
        <v/>
      </c>
      <c r="B888" s="19" t="str">
        <f>if(isna(vlookup(A888,'Input - Config'!$A$3:$C$1006,2,0)),"",vlookup(A888,'Input - Config'!$A$3:$C$1006,2,0))</f>
        <v/>
      </c>
      <c r="C888" s="19" t="str">
        <f>if(isna(vlookup(A888,'Input - Config'!$A$3:$C$1006,3,0)),"",vlookup(A888,'Input - Config'!$A$3:$C$1006,3,0))</f>
        <v/>
      </c>
      <c r="D888" s="42" t="str">
        <f>if(isna(ROUND(ACOS(COS(RADIANS(90-VLOOKUP(B888,'Input - Center points'!$A$2:$F$996,5,0)))*COS(RADIANS(90-VLOOKUP(C888,'Input - Center points'!$A$2:$F$996,5,0)))+SIN(RADIANS(90-VLOOKUP(B888,'Input - Center points'!$A$2:$F$996,5,0)))*SIN(RADIANS(90-VLOOKUP(C888,'Input - Center points'!$A$2:$F$996,5,0)))*COS(RADIANS(VLOOKUP(B888,'Input - Center points'!$A$2:$F$996,6,0)-VLOOKUP(C888,'Input - Center points'!$A$2:$F$996,6,0))))*6371,0)),"",ROUND(ACOS(COS(RADIANS(90-VLOOKUP(B888,'Input - Center points'!$A$2:$F$996,5,0)))*COS(RADIANS(90-VLOOKUP(C888,'Input - Center points'!$A$2:$F$996,5,0)))+SIN(RADIANS(90-VLOOKUP(B888,'Input - Center points'!$A$2:$F$996,5,0)))*SIN(RADIANS(90-VLOOKUP(C888,'Input - Center points'!$A$2:$F$996,5,0)))*COS(RADIANS(VLOOKUP(B888,'Input - Center points'!$A$2:$F$996,6,0)-VLOOKUP(C888,'Input - Center points'!$A$2:$F$996,6,0))))*6371,0))</f>
        <v/>
      </c>
      <c r="E888" s="19" t="str">
        <f>if(isna(if(vlookup(A888,'Input - Config'!$A$3:$D$1006,4,0)="Yes","Subsea",if(D888&gt;'Input - Config'!$H$10,"HVDC","HVAC"))),"",if(vlookup(A888,'Input - Config'!$A$3:$D$1006,4,0)="Yes","Subsea",if(D888&gt;'Input - Config'!$H$10,"HVDC","HVAC")))</f>
        <v/>
      </c>
      <c r="F888" s="19" t="str">
        <f>iferror((hlookup(E888,'Input - Config'!$H$2:$J$7,2,0)*D888)+(hlookup(E888,'Input - Config'!$H$2:$J$7,3,0)*2),"")</f>
        <v/>
      </c>
      <c r="G888" s="19" t="str">
        <f>if(isna(hlookup(E888,'Input - Config'!$H$2:$J$7,6,0)*'Input - Config'!$H$9%*F888+F888),"",hlookup(E888,'Input - Config'!$H$2:$J$7,6,0)*'Input - Config'!$H$9%*F888+F888)</f>
        <v/>
      </c>
      <c r="H888" s="19" t="str">
        <f>if(isna(ROUND((hlookup(E888,'Input - Config'!$H$2:$J$7,4,0)/10000*D888)+(hlookup(E888,'Input - Config'!$H$2:$J$7,5,0)/100),3)),"",ROUND((hlookup(E888,'Input - Config'!$H$2:$J$7,4,0)/10000*D888)+(hlookup(E888,'Input - Config'!$H$2:$J$7,5,0)/100),3))</f>
        <v/>
      </c>
    </row>
    <row r="889">
      <c r="A889" s="53" t="str">
        <f>'Input - Config'!A890</f>
        <v/>
      </c>
      <c r="B889" s="19" t="str">
        <f>if(isna(vlookup(A889,'Input - Config'!$A$3:$C$1006,2,0)),"",vlookup(A889,'Input - Config'!$A$3:$C$1006,2,0))</f>
        <v/>
      </c>
      <c r="C889" s="19" t="str">
        <f>if(isna(vlookup(A889,'Input - Config'!$A$3:$C$1006,3,0)),"",vlookup(A889,'Input - Config'!$A$3:$C$1006,3,0))</f>
        <v/>
      </c>
      <c r="D889" s="42" t="str">
        <f>if(isna(ROUND(ACOS(COS(RADIANS(90-VLOOKUP(B889,'Input - Center points'!$A$2:$F$996,5,0)))*COS(RADIANS(90-VLOOKUP(C889,'Input - Center points'!$A$2:$F$996,5,0)))+SIN(RADIANS(90-VLOOKUP(B889,'Input - Center points'!$A$2:$F$996,5,0)))*SIN(RADIANS(90-VLOOKUP(C889,'Input - Center points'!$A$2:$F$996,5,0)))*COS(RADIANS(VLOOKUP(B889,'Input - Center points'!$A$2:$F$996,6,0)-VLOOKUP(C889,'Input - Center points'!$A$2:$F$996,6,0))))*6371,0)),"",ROUND(ACOS(COS(RADIANS(90-VLOOKUP(B889,'Input - Center points'!$A$2:$F$996,5,0)))*COS(RADIANS(90-VLOOKUP(C889,'Input - Center points'!$A$2:$F$996,5,0)))+SIN(RADIANS(90-VLOOKUP(B889,'Input - Center points'!$A$2:$F$996,5,0)))*SIN(RADIANS(90-VLOOKUP(C889,'Input - Center points'!$A$2:$F$996,5,0)))*COS(RADIANS(VLOOKUP(B889,'Input - Center points'!$A$2:$F$996,6,0)-VLOOKUP(C889,'Input - Center points'!$A$2:$F$996,6,0))))*6371,0))</f>
        <v/>
      </c>
      <c r="E889" s="19" t="str">
        <f>if(isna(if(vlookup(A889,'Input - Config'!$A$3:$D$1006,4,0)="Yes","Subsea",if(D889&gt;'Input - Config'!$H$10,"HVDC","HVAC"))),"",if(vlookup(A889,'Input - Config'!$A$3:$D$1006,4,0)="Yes","Subsea",if(D889&gt;'Input - Config'!$H$10,"HVDC","HVAC")))</f>
        <v/>
      </c>
      <c r="F889" s="19" t="str">
        <f>iferror((hlookup(E889,'Input - Config'!$H$2:$J$7,2,0)*D889)+(hlookup(E889,'Input - Config'!$H$2:$J$7,3,0)*2),"")</f>
        <v/>
      </c>
      <c r="G889" s="19" t="str">
        <f>if(isna(hlookup(E889,'Input - Config'!$H$2:$J$7,6,0)*'Input - Config'!$H$9%*F889+F889),"",hlookup(E889,'Input - Config'!$H$2:$J$7,6,0)*'Input - Config'!$H$9%*F889+F889)</f>
        <v/>
      </c>
      <c r="H889" s="19" t="str">
        <f>if(isna(ROUND((hlookup(E889,'Input - Config'!$H$2:$J$7,4,0)/10000*D889)+(hlookup(E889,'Input - Config'!$H$2:$J$7,5,0)/100),3)),"",ROUND((hlookup(E889,'Input - Config'!$H$2:$J$7,4,0)/10000*D889)+(hlookup(E889,'Input - Config'!$H$2:$J$7,5,0)/100),3))</f>
        <v/>
      </c>
    </row>
    <row r="890">
      <c r="A890" s="53" t="str">
        <f>'Input - Config'!A891</f>
        <v/>
      </c>
      <c r="B890" s="19" t="str">
        <f>if(isna(vlookup(A890,'Input - Config'!$A$3:$C$1006,2,0)),"",vlookup(A890,'Input - Config'!$A$3:$C$1006,2,0))</f>
        <v/>
      </c>
      <c r="C890" s="19" t="str">
        <f>if(isna(vlookup(A890,'Input - Config'!$A$3:$C$1006,3,0)),"",vlookup(A890,'Input - Config'!$A$3:$C$1006,3,0))</f>
        <v/>
      </c>
      <c r="D890" s="42" t="str">
        <f>if(isna(ROUND(ACOS(COS(RADIANS(90-VLOOKUP(B890,'Input - Center points'!$A$2:$F$996,5,0)))*COS(RADIANS(90-VLOOKUP(C890,'Input - Center points'!$A$2:$F$996,5,0)))+SIN(RADIANS(90-VLOOKUP(B890,'Input - Center points'!$A$2:$F$996,5,0)))*SIN(RADIANS(90-VLOOKUP(C890,'Input - Center points'!$A$2:$F$996,5,0)))*COS(RADIANS(VLOOKUP(B890,'Input - Center points'!$A$2:$F$996,6,0)-VLOOKUP(C890,'Input - Center points'!$A$2:$F$996,6,0))))*6371,0)),"",ROUND(ACOS(COS(RADIANS(90-VLOOKUP(B890,'Input - Center points'!$A$2:$F$996,5,0)))*COS(RADIANS(90-VLOOKUP(C890,'Input - Center points'!$A$2:$F$996,5,0)))+SIN(RADIANS(90-VLOOKUP(B890,'Input - Center points'!$A$2:$F$996,5,0)))*SIN(RADIANS(90-VLOOKUP(C890,'Input - Center points'!$A$2:$F$996,5,0)))*COS(RADIANS(VLOOKUP(B890,'Input - Center points'!$A$2:$F$996,6,0)-VLOOKUP(C890,'Input - Center points'!$A$2:$F$996,6,0))))*6371,0))</f>
        <v/>
      </c>
      <c r="E890" s="19" t="str">
        <f>if(isna(if(vlookup(A890,'Input - Config'!$A$3:$D$1006,4,0)="Yes","Subsea",if(D890&gt;'Input - Config'!$H$10,"HVDC","HVAC"))),"",if(vlookup(A890,'Input - Config'!$A$3:$D$1006,4,0)="Yes","Subsea",if(D890&gt;'Input - Config'!$H$10,"HVDC","HVAC")))</f>
        <v/>
      </c>
      <c r="F890" s="19" t="str">
        <f>iferror((hlookup(E890,'Input - Config'!$H$2:$J$7,2,0)*D890)+(hlookup(E890,'Input - Config'!$H$2:$J$7,3,0)*2),"")</f>
        <v/>
      </c>
      <c r="G890" s="19" t="str">
        <f>if(isna(hlookup(E890,'Input - Config'!$H$2:$J$7,6,0)*'Input - Config'!$H$9%*F890+F890),"",hlookup(E890,'Input - Config'!$H$2:$J$7,6,0)*'Input - Config'!$H$9%*F890+F890)</f>
        <v/>
      </c>
      <c r="H890" s="19" t="str">
        <f>if(isna(ROUND((hlookup(E890,'Input - Config'!$H$2:$J$7,4,0)/10000*D890)+(hlookup(E890,'Input - Config'!$H$2:$J$7,5,0)/100),3)),"",ROUND((hlookup(E890,'Input - Config'!$H$2:$J$7,4,0)/10000*D890)+(hlookup(E890,'Input - Config'!$H$2:$J$7,5,0)/100),3))</f>
        <v/>
      </c>
    </row>
    <row r="891">
      <c r="A891" s="53" t="str">
        <f>'Input - Config'!A892</f>
        <v/>
      </c>
      <c r="B891" s="19" t="str">
        <f>if(isna(vlookup(A891,'Input - Config'!$A$3:$C$1006,2,0)),"",vlookup(A891,'Input - Config'!$A$3:$C$1006,2,0))</f>
        <v/>
      </c>
      <c r="C891" s="19" t="str">
        <f>if(isna(vlookup(A891,'Input - Config'!$A$3:$C$1006,3,0)),"",vlookup(A891,'Input - Config'!$A$3:$C$1006,3,0))</f>
        <v/>
      </c>
      <c r="D891" s="42" t="str">
        <f>if(isna(ROUND(ACOS(COS(RADIANS(90-VLOOKUP(B891,'Input - Center points'!$A$2:$F$996,5,0)))*COS(RADIANS(90-VLOOKUP(C891,'Input - Center points'!$A$2:$F$996,5,0)))+SIN(RADIANS(90-VLOOKUP(B891,'Input - Center points'!$A$2:$F$996,5,0)))*SIN(RADIANS(90-VLOOKUP(C891,'Input - Center points'!$A$2:$F$996,5,0)))*COS(RADIANS(VLOOKUP(B891,'Input - Center points'!$A$2:$F$996,6,0)-VLOOKUP(C891,'Input - Center points'!$A$2:$F$996,6,0))))*6371,0)),"",ROUND(ACOS(COS(RADIANS(90-VLOOKUP(B891,'Input - Center points'!$A$2:$F$996,5,0)))*COS(RADIANS(90-VLOOKUP(C891,'Input - Center points'!$A$2:$F$996,5,0)))+SIN(RADIANS(90-VLOOKUP(B891,'Input - Center points'!$A$2:$F$996,5,0)))*SIN(RADIANS(90-VLOOKUP(C891,'Input - Center points'!$A$2:$F$996,5,0)))*COS(RADIANS(VLOOKUP(B891,'Input - Center points'!$A$2:$F$996,6,0)-VLOOKUP(C891,'Input - Center points'!$A$2:$F$996,6,0))))*6371,0))</f>
        <v/>
      </c>
      <c r="E891" s="19" t="str">
        <f>if(isna(if(vlookup(A891,'Input - Config'!$A$3:$D$1006,4,0)="Yes","Subsea",if(D891&gt;'Input - Config'!$H$10,"HVDC","HVAC"))),"",if(vlookup(A891,'Input - Config'!$A$3:$D$1006,4,0)="Yes","Subsea",if(D891&gt;'Input - Config'!$H$10,"HVDC","HVAC")))</f>
        <v/>
      </c>
      <c r="F891" s="19" t="str">
        <f>iferror((hlookup(E891,'Input - Config'!$H$2:$J$7,2,0)*D891)+(hlookup(E891,'Input - Config'!$H$2:$J$7,3,0)*2),"")</f>
        <v/>
      </c>
      <c r="G891" s="19" t="str">
        <f>if(isna(hlookup(E891,'Input - Config'!$H$2:$J$7,6,0)*'Input - Config'!$H$9%*F891+F891),"",hlookup(E891,'Input - Config'!$H$2:$J$7,6,0)*'Input - Config'!$H$9%*F891+F891)</f>
        <v/>
      </c>
      <c r="H891" s="19" t="str">
        <f>if(isna(ROUND((hlookup(E891,'Input - Config'!$H$2:$J$7,4,0)/10000*D891)+(hlookup(E891,'Input - Config'!$H$2:$J$7,5,0)/100),3)),"",ROUND((hlookup(E891,'Input - Config'!$H$2:$J$7,4,0)/10000*D891)+(hlookup(E891,'Input - Config'!$H$2:$J$7,5,0)/100),3))</f>
        <v/>
      </c>
    </row>
    <row r="892">
      <c r="A892" s="53" t="str">
        <f>'Input - Config'!A893</f>
        <v/>
      </c>
      <c r="B892" s="19" t="str">
        <f>if(isna(vlookup(A892,'Input - Config'!$A$3:$C$1006,2,0)),"",vlookup(A892,'Input - Config'!$A$3:$C$1006,2,0))</f>
        <v/>
      </c>
      <c r="C892" s="19" t="str">
        <f>if(isna(vlookup(A892,'Input - Config'!$A$3:$C$1006,3,0)),"",vlookup(A892,'Input - Config'!$A$3:$C$1006,3,0))</f>
        <v/>
      </c>
      <c r="D892" s="42" t="str">
        <f>if(isna(ROUND(ACOS(COS(RADIANS(90-VLOOKUP(B892,'Input - Center points'!$A$2:$F$996,5,0)))*COS(RADIANS(90-VLOOKUP(C892,'Input - Center points'!$A$2:$F$996,5,0)))+SIN(RADIANS(90-VLOOKUP(B892,'Input - Center points'!$A$2:$F$996,5,0)))*SIN(RADIANS(90-VLOOKUP(C892,'Input - Center points'!$A$2:$F$996,5,0)))*COS(RADIANS(VLOOKUP(B892,'Input - Center points'!$A$2:$F$996,6,0)-VLOOKUP(C892,'Input - Center points'!$A$2:$F$996,6,0))))*6371,0)),"",ROUND(ACOS(COS(RADIANS(90-VLOOKUP(B892,'Input - Center points'!$A$2:$F$996,5,0)))*COS(RADIANS(90-VLOOKUP(C892,'Input - Center points'!$A$2:$F$996,5,0)))+SIN(RADIANS(90-VLOOKUP(B892,'Input - Center points'!$A$2:$F$996,5,0)))*SIN(RADIANS(90-VLOOKUP(C892,'Input - Center points'!$A$2:$F$996,5,0)))*COS(RADIANS(VLOOKUP(B892,'Input - Center points'!$A$2:$F$996,6,0)-VLOOKUP(C892,'Input - Center points'!$A$2:$F$996,6,0))))*6371,0))</f>
        <v/>
      </c>
      <c r="E892" s="19" t="str">
        <f>if(isna(if(vlookup(A892,'Input - Config'!$A$3:$D$1006,4,0)="Yes","Subsea",if(D892&gt;'Input - Config'!$H$10,"HVDC","HVAC"))),"",if(vlookup(A892,'Input - Config'!$A$3:$D$1006,4,0)="Yes","Subsea",if(D892&gt;'Input - Config'!$H$10,"HVDC","HVAC")))</f>
        <v/>
      </c>
      <c r="F892" s="19" t="str">
        <f>iferror((hlookup(E892,'Input - Config'!$H$2:$J$7,2,0)*D892)+(hlookup(E892,'Input - Config'!$H$2:$J$7,3,0)*2),"")</f>
        <v/>
      </c>
      <c r="G892" s="19" t="str">
        <f>if(isna(hlookup(E892,'Input - Config'!$H$2:$J$7,6,0)*'Input - Config'!$H$9%*F892+F892),"",hlookup(E892,'Input - Config'!$H$2:$J$7,6,0)*'Input - Config'!$H$9%*F892+F892)</f>
        <v/>
      </c>
      <c r="H892" s="19" t="str">
        <f>if(isna(ROUND((hlookup(E892,'Input - Config'!$H$2:$J$7,4,0)/10000*D892)+(hlookup(E892,'Input - Config'!$H$2:$J$7,5,0)/100),3)),"",ROUND((hlookup(E892,'Input - Config'!$H$2:$J$7,4,0)/10000*D892)+(hlookup(E892,'Input - Config'!$H$2:$J$7,5,0)/100),3))</f>
        <v/>
      </c>
    </row>
    <row r="893">
      <c r="A893" s="53" t="str">
        <f>'Input - Config'!A894</f>
        <v/>
      </c>
      <c r="B893" s="19" t="str">
        <f>if(isna(vlookup(A893,'Input - Config'!$A$3:$C$1006,2,0)),"",vlookup(A893,'Input - Config'!$A$3:$C$1006,2,0))</f>
        <v/>
      </c>
      <c r="C893" s="19" t="str">
        <f>if(isna(vlookup(A893,'Input - Config'!$A$3:$C$1006,3,0)),"",vlookup(A893,'Input - Config'!$A$3:$C$1006,3,0))</f>
        <v/>
      </c>
      <c r="D893" s="42" t="str">
        <f>if(isna(ROUND(ACOS(COS(RADIANS(90-VLOOKUP(B893,'Input - Center points'!$A$2:$F$996,5,0)))*COS(RADIANS(90-VLOOKUP(C893,'Input - Center points'!$A$2:$F$996,5,0)))+SIN(RADIANS(90-VLOOKUP(B893,'Input - Center points'!$A$2:$F$996,5,0)))*SIN(RADIANS(90-VLOOKUP(C893,'Input - Center points'!$A$2:$F$996,5,0)))*COS(RADIANS(VLOOKUP(B893,'Input - Center points'!$A$2:$F$996,6,0)-VLOOKUP(C893,'Input - Center points'!$A$2:$F$996,6,0))))*6371,0)),"",ROUND(ACOS(COS(RADIANS(90-VLOOKUP(B893,'Input - Center points'!$A$2:$F$996,5,0)))*COS(RADIANS(90-VLOOKUP(C893,'Input - Center points'!$A$2:$F$996,5,0)))+SIN(RADIANS(90-VLOOKUP(B893,'Input - Center points'!$A$2:$F$996,5,0)))*SIN(RADIANS(90-VLOOKUP(C893,'Input - Center points'!$A$2:$F$996,5,0)))*COS(RADIANS(VLOOKUP(B893,'Input - Center points'!$A$2:$F$996,6,0)-VLOOKUP(C893,'Input - Center points'!$A$2:$F$996,6,0))))*6371,0))</f>
        <v/>
      </c>
      <c r="E893" s="19" t="str">
        <f>if(isna(if(vlookup(A893,'Input - Config'!$A$3:$D$1006,4,0)="Yes","Subsea",if(D893&gt;'Input - Config'!$H$10,"HVDC","HVAC"))),"",if(vlookup(A893,'Input - Config'!$A$3:$D$1006,4,0)="Yes","Subsea",if(D893&gt;'Input - Config'!$H$10,"HVDC","HVAC")))</f>
        <v/>
      </c>
      <c r="F893" s="19" t="str">
        <f>iferror((hlookup(E893,'Input - Config'!$H$2:$J$7,2,0)*D893)+(hlookup(E893,'Input - Config'!$H$2:$J$7,3,0)*2),"")</f>
        <v/>
      </c>
      <c r="G893" s="19" t="str">
        <f>if(isna(hlookup(E893,'Input - Config'!$H$2:$J$7,6,0)*'Input - Config'!$H$9%*F893+F893),"",hlookup(E893,'Input - Config'!$H$2:$J$7,6,0)*'Input - Config'!$H$9%*F893+F893)</f>
        <v/>
      </c>
      <c r="H893" s="19" t="str">
        <f>if(isna(ROUND((hlookup(E893,'Input - Config'!$H$2:$J$7,4,0)/10000*D893)+(hlookup(E893,'Input - Config'!$H$2:$J$7,5,0)/100),3)),"",ROUND((hlookup(E893,'Input - Config'!$H$2:$J$7,4,0)/10000*D893)+(hlookup(E893,'Input - Config'!$H$2:$J$7,5,0)/100),3))</f>
        <v/>
      </c>
    </row>
    <row r="894">
      <c r="A894" s="53" t="str">
        <f>'Input - Config'!A895</f>
        <v/>
      </c>
      <c r="B894" s="19" t="str">
        <f>if(isna(vlookup(A894,'Input - Config'!$A$3:$C$1006,2,0)),"",vlookup(A894,'Input - Config'!$A$3:$C$1006,2,0))</f>
        <v/>
      </c>
      <c r="C894" s="19" t="str">
        <f>if(isna(vlookup(A894,'Input - Config'!$A$3:$C$1006,3,0)),"",vlookup(A894,'Input - Config'!$A$3:$C$1006,3,0))</f>
        <v/>
      </c>
      <c r="D894" s="42" t="str">
        <f>if(isna(ROUND(ACOS(COS(RADIANS(90-VLOOKUP(B894,'Input - Center points'!$A$2:$F$996,5,0)))*COS(RADIANS(90-VLOOKUP(C894,'Input - Center points'!$A$2:$F$996,5,0)))+SIN(RADIANS(90-VLOOKUP(B894,'Input - Center points'!$A$2:$F$996,5,0)))*SIN(RADIANS(90-VLOOKUP(C894,'Input - Center points'!$A$2:$F$996,5,0)))*COS(RADIANS(VLOOKUP(B894,'Input - Center points'!$A$2:$F$996,6,0)-VLOOKUP(C894,'Input - Center points'!$A$2:$F$996,6,0))))*6371,0)),"",ROUND(ACOS(COS(RADIANS(90-VLOOKUP(B894,'Input - Center points'!$A$2:$F$996,5,0)))*COS(RADIANS(90-VLOOKUP(C894,'Input - Center points'!$A$2:$F$996,5,0)))+SIN(RADIANS(90-VLOOKUP(B894,'Input - Center points'!$A$2:$F$996,5,0)))*SIN(RADIANS(90-VLOOKUP(C894,'Input - Center points'!$A$2:$F$996,5,0)))*COS(RADIANS(VLOOKUP(B894,'Input - Center points'!$A$2:$F$996,6,0)-VLOOKUP(C894,'Input - Center points'!$A$2:$F$996,6,0))))*6371,0))</f>
        <v/>
      </c>
      <c r="E894" s="19" t="str">
        <f>if(isna(if(vlookup(A894,'Input - Config'!$A$3:$D$1006,4,0)="Yes","Subsea",if(D894&gt;'Input - Config'!$H$10,"HVDC","HVAC"))),"",if(vlookup(A894,'Input - Config'!$A$3:$D$1006,4,0)="Yes","Subsea",if(D894&gt;'Input - Config'!$H$10,"HVDC","HVAC")))</f>
        <v/>
      </c>
      <c r="F894" s="19" t="str">
        <f>iferror((hlookup(E894,'Input - Config'!$H$2:$J$7,2,0)*D894)+(hlookup(E894,'Input - Config'!$H$2:$J$7,3,0)*2),"")</f>
        <v/>
      </c>
      <c r="G894" s="19" t="str">
        <f>if(isna(hlookup(E894,'Input - Config'!$H$2:$J$7,6,0)*'Input - Config'!$H$9%*F894+F894),"",hlookup(E894,'Input - Config'!$H$2:$J$7,6,0)*'Input - Config'!$H$9%*F894+F894)</f>
        <v/>
      </c>
      <c r="H894" s="19" t="str">
        <f>if(isna(ROUND((hlookup(E894,'Input - Config'!$H$2:$J$7,4,0)/10000*D894)+(hlookup(E894,'Input - Config'!$H$2:$J$7,5,0)/100),3)),"",ROUND((hlookup(E894,'Input - Config'!$H$2:$J$7,4,0)/10000*D894)+(hlookup(E894,'Input - Config'!$H$2:$J$7,5,0)/100),3))</f>
        <v/>
      </c>
    </row>
    <row r="895">
      <c r="A895" s="53" t="str">
        <f>'Input - Config'!A896</f>
        <v/>
      </c>
      <c r="B895" s="19" t="str">
        <f>if(isna(vlookup(A895,'Input - Config'!$A$3:$C$1006,2,0)),"",vlookup(A895,'Input - Config'!$A$3:$C$1006,2,0))</f>
        <v/>
      </c>
      <c r="C895" s="19" t="str">
        <f>if(isna(vlookup(A895,'Input - Config'!$A$3:$C$1006,3,0)),"",vlookup(A895,'Input - Config'!$A$3:$C$1006,3,0))</f>
        <v/>
      </c>
      <c r="D895" s="42" t="str">
        <f>if(isna(ROUND(ACOS(COS(RADIANS(90-VLOOKUP(B895,'Input - Center points'!$A$2:$F$996,5,0)))*COS(RADIANS(90-VLOOKUP(C895,'Input - Center points'!$A$2:$F$996,5,0)))+SIN(RADIANS(90-VLOOKUP(B895,'Input - Center points'!$A$2:$F$996,5,0)))*SIN(RADIANS(90-VLOOKUP(C895,'Input - Center points'!$A$2:$F$996,5,0)))*COS(RADIANS(VLOOKUP(B895,'Input - Center points'!$A$2:$F$996,6,0)-VLOOKUP(C895,'Input - Center points'!$A$2:$F$996,6,0))))*6371,0)),"",ROUND(ACOS(COS(RADIANS(90-VLOOKUP(B895,'Input - Center points'!$A$2:$F$996,5,0)))*COS(RADIANS(90-VLOOKUP(C895,'Input - Center points'!$A$2:$F$996,5,0)))+SIN(RADIANS(90-VLOOKUP(B895,'Input - Center points'!$A$2:$F$996,5,0)))*SIN(RADIANS(90-VLOOKUP(C895,'Input - Center points'!$A$2:$F$996,5,0)))*COS(RADIANS(VLOOKUP(B895,'Input - Center points'!$A$2:$F$996,6,0)-VLOOKUP(C895,'Input - Center points'!$A$2:$F$996,6,0))))*6371,0))</f>
        <v/>
      </c>
      <c r="E895" s="19" t="str">
        <f>if(isna(if(vlookup(A895,'Input - Config'!$A$3:$D$1006,4,0)="Yes","Subsea",if(D895&gt;'Input - Config'!$H$10,"HVDC","HVAC"))),"",if(vlookup(A895,'Input - Config'!$A$3:$D$1006,4,0)="Yes","Subsea",if(D895&gt;'Input - Config'!$H$10,"HVDC","HVAC")))</f>
        <v/>
      </c>
      <c r="F895" s="19" t="str">
        <f>iferror((hlookup(E895,'Input - Config'!$H$2:$J$7,2,0)*D895)+(hlookup(E895,'Input - Config'!$H$2:$J$7,3,0)*2),"")</f>
        <v/>
      </c>
      <c r="G895" s="19" t="str">
        <f>if(isna(hlookup(E895,'Input - Config'!$H$2:$J$7,6,0)*'Input - Config'!$H$9%*F895+F895),"",hlookup(E895,'Input - Config'!$H$2:$J$7,6,0)*'Input - Config'!$H$9%*F895+F895)</f>
        <v/>
      </c>
      <c r="H895" s="19" t="str">
        <f>if(isna(ROUND((hlookup(E895,'Input - Config'!$H$2:$J$7,4,0)/10000*D895)+(hlookup(E895,'Input - Config'!$H$2:$J$7,5,0)/100),3)),"",ROUND((hlookup(E895,'Input - Config'!$H$2:$J$7,4,0)/10000*D895)+(hlookup(E895,'Input - Config'!$H$2:$J$7,5,0)/100),3))</f>
        <v/>
      </c>
    </row>
    <row r="896">
      <c r="A896" s="53" t="str">
        <f>'Input - Config'!A897</f>
        <v/>
      </c>
      <c r="B896" s="19" t="str">
        <f>if(isna(vlookup(A896,'Input - Config'!$A$3:$C$1006,2,0)),"",vlookup(A896,'Input - Config'!$A$3:$C$1006,2,0))</f>
        <v/>
      </c>
      <c r="C896" s="19" t="str">
        <f>if(isna(vlookup(A896,'Input - Config'!$A$3:$C$1006,3,0)),"",vlookup(A896,'Input - Config'!$A$3:$C$1006,3,0))</f>
        <v/>
      </c>
      <c r="D896" s="42" t="str">
        <f>if(isna(ROUND(ACOS(COS(RADIANS(90-VLOOKUP(B896,'Input - Center points'!$A$2:$F$996,5,0)))*COS(RADIANS(90-VLOOKUP(C896,'Input - Center points'!$A$2:$F$996,5,0)))+SIN(RADIANS(90-VLOOKUP(B896,'Input - Center points'!$A$2:$F$996,5,0)))*SIN(RADIANS(90-VLOOKUP(C896,'Input - Center points'!$A$2:$F$996,5,0)))*COS(RADIANS(VLOOKUP(B896,'Input - Center points'!$A$2:$F$996,6,0)-VLOOKUP(C896,'Input - Center points'!$A$2:$F$996,6,0))))*6371,0)),"",ROUND(ACOS(COS(RADIANS(90-VLOOKUP(B896,'Input - Center points'!$A$2:$F$996,5,0)))*COS(RADIANS(90-VLOOKUP(C896,'Input - Center points'!$A$2:$F$996,5,0)))+SIN(RADIANS(90-VLOOKUP(B896,'Input - Center points'!$A$2:$F$996,5,0)))*SIN(RADIANS(90-VLOOKUP(C896,'Input - Center points'!$A$2:$F$996,5,0)))*COS(RADIANS(VLOOKUP(B896,'Input - Center points'!$A$2:$F$996,6,0)-VLOOKUP(C896,'Input - Center points'!$A$2:$F$996,6,0))))*6371,0))</f>
        <v/>
      </c>
      <c r="E896" s="19" t="str">
        <f>if(isna(if(vlookup(A896,'Input - Config'!$A$3:$D$1006,4,0)="Yes","Subsea",if(D896&gt;'Input - Config'!$H$10,"HVDC","HVAC"))),"",if(vlookup(A896,'Input - Config'!$A$3:$D$1006,4,0)="Yes","Subsea",if(D896&gt;'Input - Config'!$H$10,"HVDC","HVAC")))</f>
        <v/>
      </c>
      <c r="F896" s="19" t="str">
        <f>iferror((hlookup(E896,'Input - Config'!$H$2:$J$7,2,0)*D896)+(hlookup(E896,'Input - Config'!$H$2:$J$7,3,0)*2),"")</f>
        <v/>
      </c>
      <c r="G896" s="19" t="str">
        <f>if(isna(hlookup(E896,'Input - Config'!$H$2:$J$7,6,0)*'Input - Config'!$H$9%*F896+F896),"",hlookup(E896,'Input - Config'!$H$2:$J$7,6,0)*'Input - Config'!$H$9%*F896+F896)</f>
        <v/>
      </c>
      <c r="H896" s="19" t="str">
        <f>if(isna(ROUND((hlookup(E896,'Input - Config'!$H$2:$J$7,4,0)/10000*D896)+(hlookup(E896,'Input - Config'!$H$2:$J$7,5,0)/100),3)),"",ROUND((hlookup(E896,'Input - Config'!$H$2:$J$7,4,0)/10000*D896)+(hlookup(E896,'Input - Config'!$H$2:$J$7,5,0)/100),3))</f>
        <v/>
      </c>
    </row>
    <row r="897">
      <c r="A897" s="53" t="str">
        <f>'Input - Config'!A898</f>
        <v/>
      </c>
      <c r="B897" s="19" t="str">
        <f>if(isna(vlookup(A897,'Input - Config'!$A$3:$C$1006,2,0)),"",vlookup(A897,'Input - Config'!$A$3:$C$1006,2,0))</f>
        <v/>
      </c>
      <c r="C897" s="19" t="str">
        <f>if(isna(vlookup(A897,'Input - Config'!$A$3:$C$1006,3,0)),"",vlookup(A897,'Input - Config'!$A$3:$C$1006,3,0))</f>
        <v/>
      </c>
      <c r="D897" s="42" t="str">
        <f>if(isna(ROUND(ACOS(COS(RADIANS(90-VLOOKUP(B897,'Input - Center points'!$A$2:$F$996,5,0)))*COS(RADIANS(90-VLOOKUP(C897,'Input - Center points'!$A$2:$F$996,5,0)))+SIN(RADIANS(90-VLOOKUP(B897,'Input - Center points'!$A$2:$F$996,5,0)))*SIN(RADIANS(90-VLOOKUP(C897,'Input - Center points'!$A$2:$F$996,5,0)))*COS(RADIANS(VLOOKUP(B897,'Input - Center points'!$A$2:$F$996,6,0)-VLOOKUP(C897,'Input - Center points'!$A$2:$F$996,6,0))))*6371,0)),"",ROUND(ACOS(COS(RADIANS(90-VLOOKUP(B897,'Input - Center points'!$A$2:$F$996,5,0)))*COS(RADIANS(90-VLOOKUP(C897,'Input - Center points'!$A$2:$F$996,5,0)))+SIN(RADIANS(90-VLOOKUP(B897,'Input - Center points'!$A$2:$F$996,5,0)))*SIN(RADIANS(90-VLOOKUP(C897,'Input - Center points'!$A$2:$F$996,5,0)))*COS(RADIANS(VLOOKUP(B897,'Input - Center points'!$A$2:$F$996,6,0)-VLOOKUP(C897,'Input - Center points'!$A$2:$F$996,6,0))))*6371,0))</f>
        <v/>
      </c>
      <c r="E897" s="19" t="str">
        <f>if(isna(if(vlookup(A897,'Input - Config'!$A$3:$D$1006,4,0)="Yes","Subsea",if(D897&gt;'Input - Config'!$H$10,"HVDC","HVAC"))),"",if(vlookup(A897,'Input - Config'!$A$3:$D$1006,4,0)="Yes","Subsea",if(D897&gt;'Input - Config'!$H$10,"HVDC","HVAC")))</f>
        <v/>
      </c>
      <c r="F897" s="19" t="str">
        <f>iferror((hlookup(E897,'Input - Config'!$H$2:$J$7,2,0)*D897)+(hlookup(E897,'Input - Config'!$H$2:$J$7,3,0)*2),"")</f>
        <v/>
      </c>
      <c r="G897" s="19" t="str">
        <f>if(isna(hlookup(E897,'Input - Config'!$H$2:$J$7,6,0)*'Input - Config'!$H$9%*F897+F897),"",hlookup(E897,'Input - Config'!$H$2:$J$7,6,0)*'Input - Config'!$H$9%*F897+F897)</f>
        <v/>
      </c>
      <c r="H897" s="19" t="str">
        <f>if(isna(ROUND((hlookup(E897,'Input - Config'!$H$2:$J$7,4,0)/10000*D897)+(hlookup(E897,'Input - Config'!$H$2:$J$7,5,0)/100),3)),"",ROUND((hlookup(E897,'Input - Config'!$H$2:$J$7,4,0)/10000*D897)+(hlookup(E897,'Input - Config'!$H$2:$J$7,5,0)/100),3))</f>
        <v/>
      </c>
    </row>
    <row r="898">
      <c r="A898" s="53" t="str">
        <f>'Input - Config'!A899</f>
        <v/>
      </c>
      <c r="B898" s="19" t="str">
        <f>if(isna(vlookup(A898,'Input - Config'!$A$3:$C$1006,2,0)),"",vlookup(A898,'Input - Config'!$A$3:$C$1006,2,0))</f>
        <v/>
      </c>
      <c r="C898" s="19" t="str">
        <f>if(isna(vlookup(A898,'Input - Config'!$A$3:$C$1006,3,0)),"",vlookup(A898,'Input - Config'!$A$3:$C$1006,3,0))</f>
        <v/>
      </c>
      <c r="D898" s="42" t="str">
        <f>if(isna(ROUND(ACOS(COS(RADIANS(90-VLOOKUP(B898,'Input - Center points'!$A$2:$F$996,5,0)))*COS(RADIANS(90-VLOOKUP(C898,'Input - Center points'!$A$2:$F$996,5,0)))+SIN(RADIANS(90-VLOOKUP(B898,'Input - Center points'!$A$2:$F$996,5,0)))*SIN(RADIANS(90-VLOOKUP(C898,'Input - Center points'!$A$2:$F$996,5,0)))*COS(RADIANS(VLOOKUP(B898,'Input - Center points'!$A$2:$F$996,6,0)-VLOOKUP(C898,'Input - Center points'!$A$2:$F$996,6,0))))*6371,0)),"",ROUND(ACOS(COS(RADIANS(90-VLOOKUP(B898,'Input - Center points'!$A$2:$F$996,5,0)))*COS(RADIANS(90-VLOOKUP(C898,'Input - Center points'!$A$2:$F$996,5,0)))+SIN(RADIANS(90-VLOOKUP(B898,'Input - Center points'!$A$2:$F$996,5,0)))*SIN(RADIANS(90-VLOOKUP(C898,'Input - Center points'!$A$2:$F$996,5,0)))*COS(RADIANS(VLOOKUP(B898,'Input - Center points'!$A$2:$F$996,6,0)-VLOOKUP(C898,'Input - Center points'!$A$2:$F$996,6,0))))*6371,0))</f>
        <v/>
      </c>
      <c r="E898" s="19" t="str">
        <f>if(isna(if(vlookup(A898,'Input - Config'!$A$3:$D$1006,4,0)="Yes","Subsea",if(D898&gt;'Input - Config'!$H$10,"HVDC","HVAC"))),"",if(vlookup(A898,'Input - Config'!$A$3:$D$1006,4,0)="Yes","Subsea",if(D898&gt;'Input - Config'!$H$10,"HVDC","HVAC")))</f>
        <v/>
      </c>
      <c r="F898" s="19" t="str">
        <f>iferror((hlookup(E898,'Input - Config'!$H$2:$J$7,2,0)*D898)+(hlookup(E898,'Input - Config'!$H$2:$J$7,3,0)*2),"")</f>
        <v/>
      </c>
      <c r="G898" s="19" t="str">
        <f>if(isna(hlookup(E898,'Input - Config'!$H$2:$J$7,6,0)*'Input - Config'!$H$9%*F898+F898),"",hlookup(E898,'Input - Config'!$H$2:$J$7,6,0)*'Input - Config'!$H$9%*F898+F898)</f>
        <v/>
      </c>
      <c r="H898" s="19" t="str">
        <f>if(isna(ROUND((hlookup(E898,'Input - Config'!$H$2:$J$7,4,0)/10000*D898)+(hlookup(E898,'Input - Config'!$H$2:$J$7,5,0)/100),3)),"",ROUND((hlookup(E898,'Input - Config'!$H$2:$J$7,4,0)/10000*D898)+(hlookup(E898,'Input - Config'!$H$2:$J$7,5,0)/100),3))</f>
        <v/>
      </c>
    </row>
    <row r="899">
      <c r="A899" s="53" t="str">
        <f>'Input - Config'!A900</f>
        <v/>
      </c>
      <c r="B899" s="19" t="str">
        <f>if(isna(vlookup(A899,'Input - Config'!$A$3:$C$1006,2,0)),"",vlookup(A899,'Input - Config'!$A$3:$C$1006,2,0))</f>
        <v/>
      </c>
      <c r="C899" s="19" t="str">
        <f>if(isna(vlookup(A899,'Input - Config'!$A$3:$C$1006,3,0)),"",vlookup(A899,'Input - Config'!$A$3:$C$1006,3,0))</f>
        <v/>
      </c>
      <c r="D899" s="42" t="str">
        <f>if(isna(ROUND(ACOS(COS(RADIANS(90-VLOOKUP(B899,'Input - Center points'!$A$2:$F$996,5,0)))*COS(RADIANS(90-VLOOKUP(C899,'Input - Center points'!$A$2:$F$996,5,0)))+SIN(RADIANS(90-VLOOKUP(B899,'Input - Center points'!$A$2:$F$996,5,0)))*SIN(RADIANS(90-VLOOKUP(C899,'Input - Center points'!$A$2:$F$996,5,0)))*COS(RADIANS(VLOOKUP(B899,'Input - Center points'!$A$2:$F$996,6,0)-VLOOKUP(C899,'Input - Center points'!$A$2:$F$996,6,0))))*6371,0)),"",ROUND(ACOS(COS(RADIANS(90-VLOOKUP(B899,'Input - Center points'!$A$2:$F$996,5,0)))*COS(RADIANS(90-VLOOKUP(C899,'Input - Center points'!$A$2:$F$996,5,0)))+SIN(RADIANS(90-VLOOKUP(B899,'Input - Center points'!$A$2:$F$996,5,0)))*SIN(RADIANS(90-VLOOKUP(C899,'Input - Center points'!$A$2:$F$996,5,0)))*COS(RADIANS(VLOOKUP(B899,'Input - Center points'!$A$2:$F$996,6,0)-VLOOKUP(C899,'Input - Center points'!$A$2:$F$996,6,0))))*6371,0))</f>
        <v/>
      </c>
      <c r="E899" s="19" t="str">
        <f>if(isna(if(vlookup(A899,'Input - Config'!$A$3:$D$1006,4,0)="Yes","Subsea",if(D899&gt;'Input - Config'!$H$10,"HVDC","HVAC"))),"",if(vlookup(A899,'Input - Config'!$A$3:$D$1006,4,0)="Yes","Subsea",if(D899&gt;'Input - Config'!$H$10,"HVDC","HVAC")))</f>
        <v/>
      </c>
      <c r="F899" s="19" t="str">
        <f>iferror((hlookup(E899,'Input - Config'!$H$2:$J$7,2,0)*D899)+(hlookup(E899,'Input - Config'!$H$2:$J$7,3,0)*2),"")</f>
        <v/>
      </c>
      <c r="G899" s="19" t="str">
        <f>if(isna(hlookup(E899,'Input - Config'!$H$2:$J$7,6,0)*'Input - Config'!$H$9%*F899+F899),"",hlookup(E899,'Input - Config'!$H$2:$J$7,6,0)*'Input - Config'!$H$9%*F899+F899)</f>
        <v/>
      </c>
      <c r="H899" s="19" t="str">
        <f>if(isna(ROUND((hlookup(E899,'Input - Config'!$H$2:$J$7,4,0)/10000*D899)+(hlookup(E899,'Input - Config'!$H$2:$J$7,5,0)/100),3)),"",ROUND((hlookup(E899,'Input - Config'!$H$2:$J$7,4,0)/10000*D899)+(hlookup(E899,'Input - Config'!$H$2:$J$7,5,0)/100),3))</f>
        <v/>
      </c>
    </row>
    <row r="900">
      <c r="A900" s="53" t="str">
        <f>'Input - Config'!A901</f>
        <v/>
      </c>
      <c r="B900" s="19" t="str">
        <f>if(isna(vlookup(A900,'Input - Config'!$A$3:$C$1006,2,0)),"",vlookup(A900,'Input - Config'!$A$3:$C$1006,2,0))</f>
        <v/>
      </c>
      <c r="C900" s="19" t="str">
        <f>if(isna(vlookup(A900,'Input - Config'!$A$3:$C$1006,3,0)),"",vlookup(A900,'Input - Config'!$A$3:$C$1006,3,0))</f>
        <v/>
      </c>
      <c r="D900" s="42" t="str">
        <f>if(isna(ROUND(ACOS(COS(RADIANS(90-VLOOKUP(B900,'Input - Center points'!$A$2:$F$996,5,0)))*COS(RADIANS(90-VLOOKUP(C900,'Input - Center points'!$A$2:$F$996,5,0)))+SIN(RADIANS(90-VLOOKUP(B900,'Input - Center points'!$A$2:$F$996,5,0)))*SIN(RADIANS(90-VLOOKUP(C900,'Input - Center points'!$A$2:$F$996,5,0)))*COS(RADIANS(VLOOKUP(B900,'Input - Center points'!$A$2:$F$996,6,0)-VLOOKUP(C900,'Input - Center points'!$A$2:$F$996,6,0))))*6371,0)),"",ROUND(ACOS(COS(RADIANS(90-VLOOKUP(B900,'Input - Center points'!$A$2:$F$996,5,0)))*COS(RADIANS(90-VLOOKUP(C900,'Input - Center points'!$A$2:$F$996,5,0)))+SIN(RADIANS(90-VLOOKUP(B900,'Input - Center points'!$A$2:$F$996,5,0)))*SIN(RADIANS(90-VLOOKUP(C900,'Input - Center points'!$A$2:$F$996,5,0)))*COS(RADIANS(VLOOKUP(B900,'Input - Center points'!$A$2:$F$996,6,0)-VLOOKUP(C900,'Input - Center points'!$A$2:$F$996,6,0))))*6371,0))</f>
        <v/>
      </c>
      <c r="E900" s="19" t="str">
        <f>if(isna(if(vlookup(A900,'Input - Config'!$A$3:$D$1006,4,0)="Yes","Subsea",if(D900&gt;'Input - Config'!$H$10,"HVDC","HVAC"))),"",if(vlookup(A900,'Input - Config'!$A$3:$D$1006,4,0)="Yes","Subsea",if(D900&gt;'Input - Config'!$H$10,"HVDC","HVAC")))</f>
        <v/>
      </c>
      <c r="F900" s="19" t="str">
        <f>iferror((hlookup(E900,'Input - Config'!$H$2:$J$7,2,0)*D900)+(hlookup(E900,'Input - Config'!$H$2:$J$7,3,0)*2),"")</f>
        <v/>
      </c>
      <c r="G900" s="19" t="str">
        <f>if(isna(hlookup(E900,'Input - Config'!$H$2:$J$7,6,0)*'Input - Config'!$H$9%*F900+F900),"",hlookup(E900,'Input - Config'!$H$2:$J$7,6,0)*'Input - Config'!$H$9%*F900+F900)</f>
        <v/>
      </c>
      <c r="H900" s="19" t="str">
        <f>if(isna(ROUND((hlookup(E900,'Input - Config'!$H$2:$J$7,4,0)/10000*D900)+(hlookup(E900,'Input - Config'!$H$2:$J$7,5,0)/100),3)),"",ROUND((hlookup(E900,'Input - Config'!$H$2:$J$7,4,0)/10000*D900)+(hlookup(E900,'Input - Config'!$H$2:$J$7,5,0)/100),3))</f>
        <v/>
      </c>
    </row>
    <row r="901">
      <c r="A901" s="53" t="str">
        <f>'Input - Config'!A902</f>
        <v/>
      </c>
      <c r="B901" s="19" t="str">
        <f>if(isna(vlookup(A901,'Input - Config'!$A$3:$C$1006,2,0)),"",vlookup(A901,'Input - Config'!$A$3:$C$1006,2,0))</f>
        <v/>
      </c>
      <c r="C901" s="19" t="str">
        <f>if(isna(vlookup(A901,'Input - Config'!$A$3:$C$1006,3,0)),"",vlookup(A901,'Input - Config'!$A$3:$C$1006,3,0))</f>
        <v/>
      </c>
      <c r="D901" s="42" t="str">
        <f>if(isna(ROUND(ACOS(COS(RADIANS(90-VLOOKUP(B901,'Input - Center points'!$A$2:$F$996,5,0)))*COS(RADIANS(90-VLOOKUP(C901,'Input - Center points'!$A$2:$F$996,5,0)))+SIN(RADIANS(90-VLOOKUP(B901,'Input - Center points'!$A$2:$F$996,5,0)))*SIN(RADIANS(90-VLOOKUP(C901,'Input - Center points'!$A$2:$F$996,5,0)))*COS(RADIANS(VLOOKUP(B901,'Input - Center points'!$A$2:$F$996,6,0)-VLOOKUP(C901,'Input - Center points'!$A$2:$F$996,6,0))))*6371,0)),"",ROUND(ACOS(COS(RADIANS(90-VLOOKUP(B901,'Input - Center points'!$A$2:$F$996,5,0)))*COS(RADIANS(90-VLOOKUP(C901,'Input - Center points'!$A$2:$F$996,5,0)))+SIN(RADIANS(90-VLOOKUP(B901,'Input - Center points'!$A$2:$F$996,5,0)))*SIN(RADIANS(90-VLOOKUP(C901,'Input - Center points'!$A$2:$F$996,5,0)))*COS(RADIANS(VLOOKUP(B901,'Input - Center points'!$A$2:$F$996,6,0)-VLOOKUP(C901,'Input - Center points'!$A$2:$F$996,6,0))))*6371,0))</f>
        <v/>
      </c>
      <c r="E901" s="19" t="str">
        <f>if(isna(if(vlookup(A901,'Input - Config'!$A$3:$D$1006,4,0)="Yes","Subsea",if(D901&gt;'Input - Config'!$H$10,"HVDC","HVAC"))),"",if(vlookup(A901,'Input - Config'!$A$3:$D$1006,4,0)="Yes","Subsea",if(D901&gt;'Input - Config'!$H$10,"HVDC","HVAC")))</f>
        <v/>
      </c>
      <c r="F901" s="19" t="str">
        <f>iferror((hlookup(E901,'Input - Config'!$H$2:$J$7,2,0)*D901)+(hlookup(E901,'Input - Config'!$H$2:$J$7,3,0)*2),"")</f>
        <v/>
      </c>
      <c r="G901" s="19" t="str">
        <f>if(isna(hlookup(E901,'Input - Config'!$H$2:$J$7,6,0)*'Input - Config'!$H$9%*F901+F901),"",hlookup(E901,'Input - Config'!$H$2:$J$7,6,0)*'Input - Config'!$H$9%*F901+F901)</f>
        <v/>
      </c>
      <c r="H901" s="19" t="str">
        <f>if(isna(ROUND((hlookup(E901,'Input - Config'!$H$2:$J$7,4,0)/10000*D901)+(hlookup(E901,'Input - Config'!$H$2:$J$7,5,0)/100),3)),"",ROUND((hlookup(E901,'Input - Config'!$H$2:$J$7,4,0)/10000*D901)+(hlookup(E901,'Input - Config'!$H$2:$J$7,5,0)/100),3))</f>
        <v/>
      </c>
    </row>
    <row r="902">
      <c r="A902" s="53" t="str">
        <f>'Input - Config'!A903</f>
        <v/>
      </c>
      <c r="B902" s="19" t="str">
        <f>if(isna(vlookup(A902,'Input - Config'!$A$3:$C$1006,2,0)),"",vlookup(A902,'Input - Config'!$A$3:$C$1006,2,0))</f>
        <v/>
      </c>
      <c r="C902" s="19" t="str">
        <f>if(isna(vlookup(A902,'Input - Config'!$A$3:$C$1006,3,0)),"",vlookup(A902,'Input - Config'!$A$3:$C$1006,3,0))</f>
        <v/>
      </c>
      <c r="D902" s="42" t="str">
        <f>if(isna(ROUND(ACOS(COS(RADIANS(90-VLOOKUP(B902,'Input - Center points'!$A$2:$F$996,5,0)))*COS(RADIANS(90-VLOOKUP(C902,'Input - Center points'!$A$2:$F$996,5,0)))+SIN(RADIANS(90-VLOOKUP(B902,'Input - Center points'!$A$2:$F$996,5,0)))*SIN(RADIANS(90-VLOOKUP(C902,'Input - Center points'!$A$2:$F$996,5,0)))*COS(RADIANS(VLOOKUP(B902,'Input - Center points'!$A$2:$F$996,6,0)-VLOOKUP(C902,'Input - Center points'!$A$2:$F$996,6,0))))*6371,0)),"",ROUND(ACOS(COS(RADIANS(90-VLOOKUP(B902,'Input - Center points'!$A$2:$F$996,5,0)))*COS(RADIANS(90-VLOOKUP(C902,'Input - Center points'!$A$2:$F$996,5,0)))+SIN(RADIANS(90-VLOOKUP(B902,'Input - Center points'!$A$2:$F$996,5,0)))*SIN(RADIANS(90-VLOOKUP(C902,'Input - Center points'!$A$2:$F$996,5,0)))*COS(RADIANS(VLOOKUP(B902,'Input - Center points'!$A$2:$F$996,6,0)-VLOOKUP(C902,'Input - Center points'!$A$2:$F$996,6,0))))*6371,0))</f>
        <v/>
      </c>
      <c r="E902" s="19" t="str">
        <f>if(isna(if(vlookup(A902,'Input - Config'!$A$3:$D$1006,4,0)="Yes","Subsea",if(D902&gt;'Input - Config'!$H$10,"HVDC","HVAC"))),"",if(vlookup(A902,'Input - Config'!$A$3:$D$1006,4,0)="Yes","Subsea",if(D902&gt;'Input - Config'!$H$10,"HVDC","HVAC")))</f>
        <v/>
      </c>
      <c r="F902" s="19" t="str">
        <f>iferror((hlookup(E902,'Input - Config'!$H$2:$J$7,2,0)*D902)+(hlookup(E902,'Input - Config'!$H$2:$J$7,3,0)*2),"")</f>
        <v/>
      </c>
      <c r="G902" s="19" t="str">
        <f>if(isna(hlookup(E902,'Input - Config'!$H$2:$J$7,6,0)*'Input - Config'!$H$9%*F902+F902),"",hlookup(E902,'Input - Config'!$H$2:$J$7,6,0)*'Input - Config'!$H$9%*F902+F902)</f>
        <v/>
      </c>
      <c r="H902" s="19" t="str">
        <f>if(isna(ROUND((hlookup(E902,'Input - Config'!$H$2:$J$7,4,0)/10000*D902)+(hlookup(E902,'Input - Config'!$H$2:$J$7,5,0)/100),3)),"",ROUND((hlookup(E902,'Input - Config'!$H$2:$J$7,4,0)/10000*D902)+(hlookup(E902,'Input - Config'!$H$2:$J$7,5,0)/100),3))</f>
        <v/>
      </c>
    </row>
    <row r="903">
      <c r="A903" s="53" t="str">
        <f>'Input - Config'!A904</f>
        <v/>
      </c>
      <c r="B903" s="19" t="str">
        <f>if(isna(vlookup(A903,'Input - Config'!$A$3:$C$1006,2,0)),"",vlookup(A903,'Input - Config'!$A$3:$C$1006,2,0))</f>
        <v/>
      </c>
      <c r="C903" s="19" t="str">
        <f>if(isna(vlookup(A903,'Input - Config'!$A$3:$C$1006,3,0)),"",vlookup(A903,'Input - Config'!$A$3:$C$1006,3,0))</f>
        <v/>
      </c>
      <c r="D903" s="42" t="str">
        <f>if(isna(ROUND(ACOS(COS(RADIANS(90-VLOOKUP(B903,'Input - Center points'!$A$2:$F$996,5,0)))*COS(RADIANS(90-VLOOKUP(C903,'Input - Center points'!$A$2:$F$996,5,0)))+SIN(RADIANS(90-VLOOKUP(B903,'Input - Center points'!$A$2:$F$996,5,0)))*SIN(RADIANS(90-VLOOKUP(C903,'Input - Center points'!$A$2:$F$996,5,0)))*COS(RADIANS(VLOOKUP(B903,'Input - Center points'!$A$2:$F$996,6,0)-VLOOKUP(C903,'Input - Center points'!$A$2:$F$996,6,0))))*6371,0)),"",ROUND(ACOS(COS(RADIANS(90-VLOOKUP(B903,'Input - Center points'!$A$2:$F$996,5,0)))*COS(RADIANS(90-VLOOKUP(C903,'Input - Center points'!$A$2:$F$996,5,0)))+SIN(RADIANS(90-VLOOKUP(B903,'Input - Center points'!$A$2:$F$996,5,0)))*SIN(RADIANS(90-VLOOKUP(C903,'Input - Center points'!$A$2:$F$996,5,0)))*COS(RADIANS(VLOOKUP(B903,'Input - Center points'!$A$2:$F$996,6,0)-VLOOKUP(C903,'Input - Center points'!$A$2:$F$996,6,0))))*6371,0))</f>
        <v/>
      </c>
      <c r="E903" s="19" t="str">
        <f>if(isna(if(vlookup(A903,'Input - Config'!$A$3:$D$1006,4,0)="Yes","Subsea",if(D903&gt;'Input - Config'!$H$10,"HVDC","HVAC"))),"",if(vlookup(A903,'Input - Config'!$A$3:$D$1006,4,0)="Yes","Subsea",if(D903&gt;'Input - Config'!$H$10,"HVDC","HVAC")))</f>
        <v/>
      </c>
      <c r="F903" s="19" t="str">
        <f>iferror((hlookup(E903,'Input - Config'!$H$2:$J$7,2,0)*D903)+(hlookup(E903,'Input - Config'!$H$2:$J$7,3,0)*2),"")</f>
        <v/>
      </c>
      <c r="G903" s="19" t="str">
        <f>if(isna(hlookup(E903,'Input - Config'!$H$2:$J$7,6,0)*'Input - Config'!$H$9%*F903+F903),"",hlookup(E903,'Input - Config'!$H$2:$J$7,6,0)*'Input - Config'!$H$9%*F903+F903)</f>
        <v/>
      </c>
      <c r="H903" s="19" t="str">
        <f>if(isna(ROUND((hlookup(E903,'Input - Config'!$H$2:$J$7,4,0)/10000*D903)+(hlookup(E903,'Input - Config'!$H$2:$J$7,5,0)/100),3)),"",ROUND((hlookup(E903,'Input - Config'!$H$2:$J$7,4,0)/10000*D903)+(hlookup(E903,'Input - Config'!$H$2:$J$7,5,0)/100),3))</f>
        <v/>
      </c>
    </row>
    <row r="904">
      <c r="A904" s="53" t="str">
        <f>'Input - Config'!A905</f>
        <v/>
      </c>
      <c r="B904" s="19" t="str">
        <f>if(isna(vlookup(A904,'Input - Config'!$A$3:$C$1006,2,0)),"",vlookup(A904,'Input - Config'!$A$3:$C$1006,2,0))</f>
        <v/>
      </c>
      <c r="C904" s="19" t="str">
        <f>if(isna(vlookup(A904,'Input - Config'!$A$3:$C$1006,3,0)),"",vlookup(A904,'Input - Config'!$A$3:$C$1006,3,0))</f>
        <v/>
      </c>
      <c r="D904" s="42" t="str">
        <f>if(isna(ROUND(ACOS(COS(RADIANS(90-VLOOKUP(B904,'Input - Center points'!$A$2:$F$996,5,0)))*COS(RADIANS(90-VLOOKUP(C904,'Input - Center points'!$A$2:$F$996,5,0)))+SIN(RADIANS(90-VLOOKUP(B904,'Input - Center points'!$A$2:$F$996,5,0)))*SIN(RADIANS(90-VLOOKUP(C904,'Input - Center points'!$A$2:$F$996,5,0)))*COS(RADIANS(VLOOKUP(B904,'Input - Center points'!$A$2:$F$996,6,0)-VLOOKUP(C904,'Input - Center points'!$A$2:$F$996,6,0))))*6371,0)),"",ROUND(ACOS(COS(RADIANS(90-VLOOKUP(B904,'Input - Center points'!$A$2:$F$996,5,0)))*COS(RADIANS(90-VLOOKUP(C904,'Input - Center points'!$A$2:$F$996,5,0)))+SIN(RADIANS(90-VLOOKUP(B904,'Input - Center points'!$A$2:$F$996,5,0)))*SIN(RADIANS(90-VLOOKUP(C904,'Input - Center points'!$A$2:$F$996,5,0)))*COS(RADIANS(VLOOKUP(B904,'Input - Center points'!$A$2:$F$996,6,0)-VLOOKUP(C904,'Input - Center points'!$A$2:$F$996,6,0))))*6371,0))</f>
        <v/>
      </c>
      <c r="E904" s="19" t="str">
        <f>if(isna(if(vlookup(A904,'Input - Config'!$A$3:$D$1006,4,0)="Yes","Subsea",if(D904&gt;'Input - Config'!$H$10,"HVDC","HVAC"))),"",if(vlookup(A904,'Input - Config'!$A$3:$D$1006,4,0)="Yes","Subsea",if(D904&gt;'Input - Config'!$H$10,"HVDC","HVAC")))</f>
        <v/>
      </c>
      <c r="F904" s="19" t="str">
        <f>iferror((hlookup(E904,'Input - Config'!$H$2:$J$7,2,0)*D904)+(hlookup(E904,'Input - Config'!$H$2:$J$7,3,0)*2),"")</f>
        <v/>
      </c>
      <c r="G904" s="19" t="str">
        <f>if(isna(hlookup(E904,'Input - Config'!$H$2:$J$7,6,0)*'Input - Config'!$H$9%*F904+F904),"",hlookup(E904,'Input - Config'!$H$2:$J$7,6,0)*'Input - Config'!$H$9%*F904+F904)</f>
        <v/>
      </c>
      <c r="H904" s="19" t="str">
        <f>if(isna(ROUND((hlookup(E904,'Input - Config'!$H$2:$J$7,4,0)/10000*D904)+(hlookup(E904,'Input - Config'!$H$2:$J$7,5,0)/100),3)),"",ROUND((hlookup(E904,'Input - Config'!$H$2:$J$7,4,0)/10000*D904)+(hlookup(E904,'Input - Config'!$H$2:$J$7,5,0)/100),3))</f>
        <v/>
      </c>
    </row>
    <row r="905">
      <c r="A905" s="53" t="str">
        <f>'Input - Config'!A906</f>
        <v/>
      </c>
      <c r="B905" s="19" t="str">
        <f>if(isna(vlookup(A905,'Input - Config'!$A$3:$C$1006,2,0)),"",vlookup(A905,'Input - Config'!$A$3:$C$1006,2,0))</f>
        <v/>
      </c>
      <c r="C905" s="19" t="str">
        <f>if(isna(vlookup(A905,'Input - Config'!$A$3:$C$1006,3,0)),"",vlookup(A905,'Input - Config'!$A$3:$C$1006,3,0))</f>
        <v/>
      </c>
      <c r="D905" s="42" t="str">
        <f>if(isna(ROUND(ACOS(COS(RADIANS(90-VLOOKUP(B905,'Input - Center points'!$A$2:$F$996,5,0)))*COS(RADIANS(90-VLOOKUP(C905,'Input - Center points'!$A$2:$F$996,5,0)))+SIN(RADIANS(90-VLOOKUP(B905,'Input - Center points'!$A$2:$F$996,5,0)))*SIN(RADIANS(90-VLOOKUP(C905,'Input - Center points'!$A$2:$F$996,5,0)))*COS(RADIANS(VLOOKUP(B905,'Input - Center points'!$A$2:$F$996,6,0)-VLOOKUP(C905,'Input - Center points'!$A$2:$F$996,6,0))))*6371,0)),"",ROUND(ACOS(COS(RADIANS(90-VLOOKUP(B905,'Input - Center points'!$A$2:$F$996,5,0)))*COS(RADIANS(90-VLOOKUP(C905,'Input - Center points'!$A$2:$F$996,5,0)))+SIN(RADIANS(90-VLOOKUP(B905,'Input - Center points'!$A$2:$F$996,5,0)))*SIN(RADIANS(90-VLOOKUP(C905,'Input - Center points'!$A$2:$F$996,5,0)))*COS(RADIANS(VLOOKUP(B905,'Input - Center points'!$A$2:$F$996,6,0)-VLOOKUP(C905,'Input - Center points'!$A$2:$F$996,6,0))))*6371,0))</f>
        <v/>
      </c>
      <c r="E905" s="19" t="str">
        <f>if(isna(if(vlookup(A905,'Input - Config'!$A$3:$D$1006,4,0)="Yes","Subsea",if(D905&gt;'Input - Config'!$H$10,"HVDC","HVAC"))),"",if(vlookup(A905,'Input - Config'!$A$3:$D$1006,4,0)="Yes","Subsea",if(D905&gt;'Input - Config'!$H$10,"HVDC","HVAC")))</f>
        <v/>
      </c>
      <c r="F905" s="19" t="str">
        <f>iferror((hlookup(E905,'Input - Config'!$H$2:$J$7,2,0)*D905)+(hlookup(E905,'Input - Config'!$H$2:$J$7,3,0)*2),"")</f>
        <v/>
      </c>
      <c r="G905" s="19" t="str">
        <f>if(isna(hlookup(E905,'Input - Config'!$H$2:$J$7,6,0)*'Input - Config'!$H$9%*F905+F905),"",hlookup(E905,'Input - Config'!$H$2:$J$7,6,0)*'Input - Config'!$H$9%*F905+F905)</f>
        <v/>
      </c>
      <c r="H905" s="19" t="str">
        <f>if(isna(ROUND((hlookup(E905,'Input - Config'!$H$2:$J$7,4,0)/10000*D905)+(hlookup(E905,'Input - Config'!$H$2:$J$7,5,0)/100),3)),"",ROUND((hlookup(E905,'Input - Config'!$H$2:$J$7,4,0)/10000*D905)+(hlookup(E905,'Input - Config'!$H$2:$J$7,5,0)/100),3))</f>
        <v/>
      </c>
    </row>
    <row r="906">
      <c r="A906" s="53" t="str">
        <f>'Input - Config'!A907</f>
        <v/>
      </c>
      <c r="B906" s="19" t="str">
        <f>if(isna(vlookup(A906,'Input - Config'!$A$3:$C$1006,2,0)),"",vlookup(A906,'Input - Config'!$A$3:$C$1006,2,0))</f>
        <v/>
      </c>
      <c r="C906" s="19" t="str">
        <f>if(isna(vlookup(A906,'Input - Config'!$A$3:$C$1006,3,0)),"",vlookup(A906,'Input - Config'!$A$3:$C$1006,3,0))</f>
        <v/>
      </c>
      <c r="D906" s="42" t="str">
        <f>if(isna(ROUND(ACOS(COS(RADIANS(90-VLOOKUP(B906,'Input - Center points'!$A$2:$F$996,5,0)))*COS(RADIANS(90-VLOOKUP(C906,'Input - Center points'!$A$2:$F$996,5,0)))+SIN(RADIANS(90-VLOOKUP(B906,'Input - Center points'!$A$2:$F$996,5,0)))*SIN(RADIANS(90-VLOOKUP(C906,'Input - Center points'!$A$2:$F$996,5,0)))*COS(RADIANS(VLOOKUP(B906,'Input - Center points'!$A$2:$F$996,6,0)-VLOOKUP(C906,'Input - Center points'!$A$2:$F$996,6,0))))*6371,0)),"",ROUND(ACOS(COS(RADIANS(90-VLOOKUP(B906,'Input - Center points'!$A$2:$F$996,5,0)))*COS(RADIANS(90-VLOOKUP(C906,'Input - Center points'!$A$2:$F$996,5,0)))+SIN(RADIANS(90-VLOOKUP(B906,'Input - Center points'!$A$2:$F$996,5,0)))*SIN(RADIANS(90-VLOOKUP(C906,'Input - Center points'!$A$2:$F$996,5,0)))*COS(RADIANS(VLOOKUP(B906,'Input - Center points'!$A$2:$F$996,6,0)-VLOOKUP(C906,'Input - Center points'!$A$2:$F$996,6,0))))*6371,0))</f>
        <v/>
      </c>
      <c r="E906" s="19" t="str">
        <f>if(isna(if(vlookup(A906,'Input - Config'!$A$3:$D$1006,4,0)="Yes","Subsea",if(D906&gt;'Input - Config'!$H$10,"HVDC","HVAC"))),"",if(vlookup(A906,'Input - Config'!$A$3:$D$1006,4,0)="Yes","Subsea",if(D906&gt;'Input - Config'!$H$10,"HVDC","HVAC")))</f>
        <v/>
      </c>
      <c r="F906" s="19" t="str">
        <f>iferror((hlookup(E906,'Input - Config'!$H$2:$J$7,2,0)*D906)+(hlookup(E906,'Input - Config'!$H$2:$J$7,3,0)*2),"")</f>
        <v/>
      </c>
      <c r="G906" s="19" t="str">
        <f>if(isna(hlookup(E906,'Input - Config'!$H$2:$J$7,6,0)*'Input - Config'!$H$9%*F906+F906),"",hlookup(E906,'Input - Config'!$H$2:$J$7,6,0)*'Input - Config'!$H$9%*F906+F906)</f>
        <v/>
      </c>
      <c r="H906" s="19" t="str">
        <f>if(isna(ROUND((hlookup(E906,'Input - Config'!$H$2:$J$7,4,0)/10000*D906)+(hlookup(E906,'Input - Config'!$H$2:$J$7,5,0)/100),3)),"",ROUND((hlookup(E906,'Input - Config'!$H$2:$J$7,4,0)/10000*D906)+(hlookup(E906,'Input - Config'!$H$2:$J$7,5,0)/100),3))</f>
        <v/>
      </c>
    </row>
    <row r="907">
      <c r="A907" s="53" t="str">
        <f>'Input - Config'!A908</f>
        <v/>
      </c>
      <c r="B907" s="19" t="str">
        <f>if(isna(vlookup(A907,'Input - Config'!$A$3:$C$1006,2,0)),"",vlookup(A907,'Input - Config'!$A$3:$C$1006,2,0))</f>
        <v/>
      </c>
      <c r="C907" s="19" t="str">
        <f>if(isna(vlookup(A907,'Input - Config'!$A$3:$C$1006,3,0)),"",vlookup(A907,'Input - Config'!$A$3:$C$1006,3,0))</f>
        <v/>
      </c>
      <c r="D907" s="42" t="str">
        <f>if(isna(ROUND(ACOS(COS(RADIANS(90-VLOOKUP(B907,'Input - Center points'!$A$2:$F$996,5,0)))*COS(RADIANS(90-VLOOKUP(C907,'Input - Center points'!$A$2:$F$996,5,0)))+SIN(RADIANS(90-VLOOKUP(B907,'Input - Center points'!$A$2:$F$996,5,0)))*SIN(RADIANS(90-VLOOKUP(C907,'Input - Center points'!$A$2:$F$996,5,0)))*COS(RADIANS(VLOOKUP(B907,'Input - Center points'!$A$2:$F$996,6,0)-VLOOKUP(C907,'Input - Center points'!$A$2:$F$996,6,0))))*6371,0)),"",ROUND(ACOS(COS(RADIANS(90-VLOOKUP(B907,'Input - Center points'!$A$2:$F$996,5,0)))*COS(RADIANS(90-VLOOKUP(C907,'Input - Center points'!$A$2:$F$996,5,0)))+SIN(RADIANS(90-VLOOKUP(B907,'Input - Center points'!$A$2:$F$996,5,0)))*SIN(RADIANS(90-VLOOKUP(C907,'Input - Center points'!$A$2:$F$996,5,0)))*COS(RADIANS(VLOOKUP(B907,'Input - Center points'!$A$2:$F$996,6,0)-VLOOKUP(C907,'Input - Center points'!$A$2:$F$996,6,0))))*6371,0))</f>
        <v/>
      </c>
      <c r="E907" s="19" t="str">
        <f>if(isna(if(vlookup(A907,'Input - Config'!$A$3:$D$1006,4,0)="Yes","Subsea",if(D907&gt;'Input - Config'!$H$10,"HVDC","HVAC"))),"",if(vlookup(A907,'Input - Config'!$A$3:$D$1006,4,0)="Yes","Subsea",if(D907&gt;'Input - Config'!$H$10,"HVDC","HVAC")))</f>
        <v/>
      </c>
      <c r="F907" s="19" t="str">
        <f>iferror((hlookup(E907,'Input - Config'!$H$2:$J$7,2,0)*D907)+(hlookup(E907,'Input - Config'!$H$2:$J$7,3,0)*2),"")</f>
        <v/>
      </c>
      <c r="G907" s="19" t="str">
        <f>if(isna(hlookup(E907,'Input - Config'!$H$2:$J$7,6,0)*'Input - Config'!$H$9%*F907+F907),"",hlookup(E907,'Input - Config'!$H$2:$J$7,6,0)*'Input - Config'!$H$9%*F907+F907)</f>
        <v/>
      </c>
      <c r="H907" s="19" t="str">
        <f>if(isna(ROUND((hlookup(E907,'Input - Config'!$H$2:$J$7,4,0)/10000*D907)+(hlookup(E907,'Input - Config'!$H$2:$J$7,5,0)/100),3)),"",ROUND((hlookup(E907,'Input - Config'!$H$2:$J$7,4,0)/10000*D907)+(hlookup(E907,'Input - Config'!$H$2:$J$7,5,0)/100),3))</f>
        <v/>
      </c>
    </row>
    <row r="908">
      <c r="A908" s="53" t="str">
        <f>'Input - Config'!A909</f>
        <v/>
      </c>
      <c r="B908" s="19" t="str">
        <f>if(isna(vlookup(A908,'Input - Config'!$A$3:$C$1006,2,0)),"",vlookup(A908,'Input - Config'!$A$3:$C$1006,2,0))</f>
        <v/>
      </c>
      <c r="C908" s="19" t="str">
        <f>if(isna(vlookup(A908,'Input - Config'!$A$3:$C$1006,3,0)),"",vlookup(A908,'Input - Config'!$A$3:$C$1006,3,0))</f>
        <v/>
      </c>
      <c r="D908" s="42" t="str">
        <f>if(isna(ROUND(ACOS(COS(RADIANS(90-VLOOKUP(B908,'Input - Center points'!$A$2:$F$996,5,0)))*COS(RADIANS(90-VLOOKUP(C908,'Input - Center points'!$A$2:$F$996,5,0)))+SIN(RADIANS(90-VLOOKUP(B908,'Input - Center points'!$A$2:$F$996,5,0)))*SIN(RADIANS(90-VLOOKUP(C908,'Input - Center points'!$A$2:$F$996,5,0)))*COS(RADIANS(VLOOKUP(B908,'Input - Center points'!$A$2:$F$996,6,0)-VLOOKUP(C908,'Input - Center points'!$A$2:$F$996,6,0))))*6371,0)),"",ROUND(ACOS(COS(RADIANS(90-VLOOKUP(B908,'Input - Center points'!$A$2:$F$996,5,0)))*COS(RADIANS(90-VLOOKUP(C908,'Input - Center points'!$A$2:$F$996,5,0)))+SIN(RADIANS(90-VLOOKUP(B908,'Input - Center points'!$A$2:$F$996,5,0)))*SIN(RADIANS(90-VLOOKUP(C908,'Input - Center points'!$A$2:$F$996,5,0)))*COS(RADIANS(VLOOKUP(B908,'Input - Center points'!$A$2:$F$996,6,0)-VLOOKUP(C908,'Input - Center points'!$A$2:$F$996,6,0))))*6371,0))</f>
        <v/>
      </c>
      <c r="E908" s="19" t="str">
        <f>if(isna(if(vlookup(A908,'Input - Config'!$A$3:$D$1006,4,0)="Yes","Subsea",if(D908&gt;'Input - Config'!$H$10,"HVDC","HVAC"))),"",if(vlookup(A908,'Input - Config'!$A$3:$D$1006,4,0)="Yes","Subsea",if(D908&gt;'Input - Config'!$H$10,"HVDC","HVAC")))</f>
        <v/>
      </c>
      <c r="F908" s="19" t="str">
        <f>iferror((hlookup(E908,'Input - Config'!$H$2:$J$7,2,0)*D908)+(hlookup(E908,'Input - Config'!$H$2:$J$7,3,0)*2),"")</f>
        <v/>
      </c>
      <c r="G908" s="19" t="str">
        <f>if(isna(hlookup(E908,'Input - Config'!$H$2:$J$7,6,0)*'Input - Config'!$H$9%*F908+F908),"",hlookup(E908,'Input - Config'!$H$2:$J$7,6,0)*'Input - Config'!$H$9%*F908+F908)</f>
        <v/>
      </c>
      <c r="H908" s="19" t="str">
        <f>if(isna(ROUND((hlookup(E908,'Input - Config'!$H$2:$J$7,4,0)/10000*D908)+(hlookup(E908,'Input - Config'!$H$2:$J$7,5,0)/100),3)),"",ROUND((hlookup(E908,'Input - Config'!$H$2:$J$7,4,0)/10000*D908)+(hlookup(E908,'Input - Config'!$H$2:$J$7,5,0)/100),3))</f>
        <v/>
      </c>
    </row>
    <row r="909">
      <c r="A909" s="53" t="str">
        <f>'Input - Config'!A910</f>
        <v/>
      </c>
      <c r="B909" s="19" t="str">
        <f>if(isna(vlookup(A909,'Input - Config'!$A$3:$C$1006,2,0)),"",vlookup(A909,'Input - Config'!$A$3:$C$1006,2,0))</f>
        <v/>
      </c>
      <c r="C909" s="19" t="str">
        <f>if(isna(vlookup(A909,'Input - Config'!$A$3:$C$1006,3,0)),"",vlookup(A909,'Input - Config'!$A$3:$C$1006,3,0))</f>
        <v/>
      </c>
      <c r="D909" s="42" t="str">
        <f>if(isna(ROUND(ACOS(COS(RADIANS(90-VLOOKUP(B909,'Input - Center points'!$A$2:$F$996,5,0)))*COS(RADIANS(90-VLOOKUP(C909,'Input - Center points'!$A$2:$F$996,5,0)))+SIN(RADIANS(90-VLOOKUP(B909,'Input - Center points'!$A$2:$F$996,5,0)))*SIN(RADIANS(90-VLOOKUP(C909,'Input - Center points'!$A$2:$F$996,5,0)))*COS(RADIANS(VLOOKUP(B909,'Input - Center points'!$A$2:$F$996,6,0)-VLOOKUP(C909,'Input - Center points'!$A$2:$F$996,6,0))))*6371,0)),"",ROUND(ACOS(COS(RADIANS(90-VLOOKUP(B909,'Input - Center points'!$A$2:$F$996,5,0)))*COS(RADIANS(90-VLOOKUP(C909,'Input - Center points'!$A$2:$F$996,5,0)))+SIN(RADIANS(90-VLOOKUP(B909,'Input - Center points'!$A$2:$F$996,5,0)))*SIN(RADIANS(90-VLOOKUP(C909,'Input - Center points'!$A$2:$F$996,5,0)))*COS(RADIANS(VLOOKUP(B909,'Input - Center points'!$A$2:$F$996,6,0)-VLOOKUP(C909,'Input - Center points'!$A$2:$F$996,6,0))))*6371,0))</f>
        <v/>
      </c>
      <c r="E909" s="19" t="str">
        <f>if(isna(if(vlookup(A909,'Input - Config'!$A$3:$D$1006,4,0)="Yes","Subsea",if(D909&gt;'Input - Config'!$H$10,"HVDC","HVAC"))),"",if(vlookup(A909,'Input - Config'!$A$3:$D$1006,4,0)="Yes","Subsea",if(D909&gt;'Input - Config'!$H$10,"HVDC","HVAC")))</f>
        <v/>
      </c>
      <c r="F909" s="19" t="str">
        <f>iferror((hlookup(E909,'Input - Config'!$H$2:$J$7,2,0)*D909)+(hlookup(E909,'Input - Config'!$H$2:$J$7,3,0)*2),"")</f>
        <v/>
      </c>
      <c r="G909" s="19" t="str">
        <f>if(isna(hlookup(E909,'Input - Config'!$H$2:$J$7,6,0)*'Input - Config'!$H$9%*F909+F909),"",hlookup(E909,'Input - Config'!$H$2:$J$7,6,0)*'Input - Config'!$H$9%*F909+F909)</f>
        <v/>
      </c>
      <c r="H909" s="19" t="str">
        <f>if(isna(ROUND((hlookup(E909,'Input - Config'!$H$2:$J$7,4,0)/10000*D909)+(hlookup(E909,'Input - Config'!$H$2:$J$7,5,0)/100),3)),"",ROUND((hlookup(E909,'Input - Config'!$H$2:$J$7,4,0)/10000*D909)+(hlookup(E909,'Input - Config'!$H$2:$J$7,5,0)/100),3))</f>
        <v/>
      </c>
    </row>
    <row r="910">
      <c r="A910" s="53" t="str">
        <f>'Input - Config'!A911</f>
        <v/>
      </c>
      <c r="B910" s="19" t="str">
        <f>if(isna(vlookup(A910,'Input - Config'!$A$3:$C$1006,2,0)),"",vlookup(A910,'Input - Config'!$A$3:$C$1006,2,0))</f>
        <v/>
      </c>
      <c r="C910" s="19" t="str">
        <f>if(isna(vlookup(A910,'Input - Config'!$A$3:$C$1006,3,0)),"",vlookup(A910,'Input - Config'!$A$3:$C$1006,3,0))</f>
        <v/>
      </c>
      <c r="D910" s="42" t="str">
        <f>if(isna(ROUND(ACOS(COS(RADIANS(90-VLOOKUP(B910,'Input - Center points'!$A$2:$F$996,5,0)))*COS(RADIANS(90-VLOOKUP(C910,'Input - Center points'!$A$2:$F$996,5,0)))+SIN(RADIANS(90-VLOOKUP(B910,'Input - Center points'!$A$2:$F$996,5,0)))*SIN(RADIANS(90-VLOOKUP(C910,'Input - Center points'!$A$2:$F$996,5,0)))*COS(RADIANS(VLOOKUP(B910,'Input - Center points'!$A$2:$F$996,6,0)-VLOOKUP(C910,'Input - Center points'!$A$2:$F$996,6,0))))*6371,0)),"",ROUND(ACOS(COS(RADIANS(90-VLOOKUP(B910,'Input - Center points'!$A$2:$F$996,5,0)))*COS(RADIANS(90-VLOOKUP(C910,'Input - Center points'!$A$2:$F$996,5,0)))+SIN(RADIANS(90-VLOOKUP(B910,'Input - Center points'!$A$2:$F$996,5,0)))*SIN(RADIANS(90-VLOOKUP(C910,'Input - Center points'!$A$2:$F$996,5,0)))*COS(RADIANS(VLOOKUP(B910,'Input - Center points'!$A$2:$F$996,6,0)-VLOOKUP(C910,'Input - Center points'!$A$2:$F$996,6,0))))*6371,0))</f>
        <v/>
      </c>
      <c r="E910" s="19" t="str">
        <f>if(isna(if(vlookup(A910,'Input - Config'!$A$3:$D$1006,4,0)="Yes","Subsea",if(D910&gt;'Input - Config'!$H$10,"HVDC","HVAC"))),"",if(vlookup(A910,'Input - Config'!$A$3:$D$1006,4,0)="Yes","Subsea",if(D910&gt;'Input - Config'!$H$10,"HVDC","HVAC")))</f>
        <v/>
      </c>
      <c r="F910" s="19" t="str">
        <f>iferror((hlookup(E910,'Input - Config'!$H$2:$J$7,2,0)*D910)+(hlookup(E910,'Input - Config'!$H$2:$J$7,3,0)*2),"")</f>
        <v/>
      </c>
      <c r="G910" s="19" t="str">
        <f>if(isna(hlookup(E910,'Input - Config'!$H$2:$J$7,6,0)*'Input - Config'!$H$9%*F910+F910),"",hlookup(E910,'Input - Config'!$H$2:$J$7,6,0)*'Input - Config'!$H$9%*F910+F910)</f>
        <v/>
      </c>
      <c r="H910" s="19" t="str">
        <f>if(isna(ROUND((hlookup(E910,'Input - Config'!$H$2:$J$7,4,0)/10000*D910)+(hlookup(E910,'Input - Config'!$H$2:$J$7,5,0)/100),3)),"",ROUND((hlookup(E910,'Input - Config'!$H$2:$J$7,4,0)/10000*D910)+(hlookup(E910,'Input - Config'!$H$2:$J$7,5,0)/100),3))</f>
        <v/>
      </c>
    </row>
    <row r="911">
      <c r="A911" s="53" t="str">
        <f>'Input - Config'!A912</f>
        <v/>
      </c>
      <c r="B911" s="19" t="str">
        <f>if(isna(vlookup(A911,'Input - Config'!$A$3:$C$1006,2,0)),"",vlookup(A911,'Input - Config'!$A$3:$C$1006,2,0))</f>
        <v/>
      </c>
      <c r="C911" s="19" t="str">
        <f>if(isna(vlookup(A911,'Input - Config'!$A$3:$C$1006,3,0)),"",vlookup(A911,'Input - Config'!$A$3:$C$1006,3,0))</f>
        <v/>
      </c>
      <c r="D911" s="42" t="str">
        <f>if(isna(ROUND(ACOS(COS(RADIANS(90-VLOOKUP(B911,'Input - Center points'!$A$2:$F$996,5,0)))*COS(RADIANS(90-VLOOKUP(C911,'Input - Center points'!$A$2:$F$996,5,0)))+SIN(RADIANS(90-VLOOKUP(B911,'Input - Center points'!$A$2:$F$996,5,0)))*SIN(RADIANS(90-VLOOKUP(C911,'Input - Center points'!$A$2:$F$996,5,0)))*COS(RADIANS(VLOOKUP(B911,'Input - Center points'!$A$2:$F$996,6,0)-VLOOKUP(C911,'Input - Center points'!$A$2:$F$996,6,0))))*6371,0)),"",ROUND(ACOS(COS(RADIANS(90-VLOOKUP(B911,'Input - Center points'!$A$2:$F$996,5,0)))*COS(RADIANS(90-VLOOKUP(C911,'Input - Center points'!$A$2:$F$996,5,0)))+SIN(RADIANS(90-VLOOKUP(B911,'Input - Center points'!$A$2:$F$996,5,0)))*SIN(RADIANS(90-VLOOKUP(C911,'Input - Center points'!$A$2:$F$996,5,0)))*COS(RADIANS(VLOOKUP(B911,'Input - Center points'!$A$2:$F$996,6,0)-VLOOKUP(C911,'Input - Center points'!$A$2:$F$996,6,0))))*6371,0))</f>
        <v/>
      </c>
      <c r="E911" s="19" t="str">
        <f>if(isna(if(vlookup(A911,'Input - Config'!$A$3:$D$1006,4,0)="Yes","Subsea",if(D911&gt;'Input - Config'!$H$10,"HVDC","HVAC"))),"",if(vlookup(A911,'Input - Config'!$A$3:$D$1006,4,0)="Yes","Subsea",if(D911&gt;'Input - Config'!$H$10,"HVDC","HVAC")))</f>
        <v/>
      </c>
      <c r="F911" s="19" t="str">
        <f>iferror((hlookup(E911,'Input - Config'!$H$2:$J$7,2,0)*D911)+(hlookup(E911,'Input - Config'!$H$2:$J$7,3,0)*2),"")</f>
        <v/>
      </c>
      <c r="G911" s="19" t="str">
        <f>if(isna(hlookup(E911,'Input - Config'!$H$2:$J$7,6,0)*'Input - Config'!$H$9%*F911+F911),"",hlookup(E911,'Input - Config'!$H$2:$J$7,6,0)*'Input - Config'!$H$9%*F911+F911)</f>
        <v/>
      </c>
      <c r="H911" s="19" t="str">
        <f>if(isna(ROUND((hlookup(E911,'Input - Config'!$H$2:$J$7,4,0)/10000*D911)+(hlookup(E911,'Input - Config'!$H$2:$J$7,5,0)/100),3)),"",ROUND((hlookup(E911,'Input - Config'!$H$2:$J$7,4,0)/10000*D911)+(hlookup(E911,'Input - Config'!$H$2:$J$7,5,0)/100),3))</f>
        <v/>
      </c>
    </row>
    <row r="912">
      <c r="A912" s="53" t="str">
        <f>'Input - Config'!A913</f>
        <v/>
      </c>
      <c r="B912" s="19" t="str">
        <f>if(isna(vlookup(A912,'Input - Config'!$A$3:$C$1006,2,0)),"",vlookup(A912,'Input - Config'!$A$3:$C$1006,2,0))</f>
        <v/>
      </c>
      <c r="C912" s="19" t="str">
        <f>if(isna(vlookup(A912,'Input - Config'!$A$3:$C$1006,3,0)),"",vlookup(A912,'Input - Config'!$A$3:$C$1006,3,0))</f>
        <v/>
      </c>
      <c r="D912" s="42" t="str">
        <f>if(isna(ROUND(ACOS(COS(RADIANS(90-VLOOKUP(B912,'Input - Center points'!$A$2:$F$996,5,0)))*COS(RADIANS(90-VLOOKUP(C912,'Input - Center points'!$A$2:$F$996,5,0)))+SIN(RADIANS(90-VLOOKUP(B912,'Input - Center points'!$A$2:$F$996,5,0)))*SIN(RADIANS(90-VLOOKUP(C912,'Input - Center points'!$A$2:$F$996,5,0)))*COS(RADIANS(VLOOKUP(B912,'Input - Center points'!$A$2:$F$996,6,0)-VLOOKUP(C912,'Input - Center points'!$A$2:$F$996,6,0))))*6371,0)),"",ROUND(ACOS(COS(RADIANS(90-VLOOKUP(B912,'Input - Center points'!$A$2:$F$996,5,0)))*COS(RADIANS(90-VLOOKUP(C912,'Input - Center points'!$A$2:$F$996,5,0)))+SIN(RADIANS(90-VLOOKUP(B912,'Input - Center points'!$A$2:$F$996,5,0)))*SIN(RADIANS(90-VLOOKUP(C912,'Input - Center points'!$A$2:$F$996,5,0)))*COS(RADIANS(VLOOKUP(B912,'Input - Center points'!$A$2:$F$996,6,0)-VLOOKUP(C912,'Input - Center points'!$A$2:$F$996,6,0))))*6371,0))</f>
        <v/>
      </c>
      <c r="E912" s="19" t="str">
        <f>if(isna(if(vlookup(A912,'Input - Config'!$A$3:$D$1006,4,0)="Yes","Subsea",if(D912&gt;'Input - Config'!$H$10,"HVDC","HVAC"))),"",if(vlookup(A912,'Input - Config'!$A$3:$D$1006,4,0)="Yes","Subsea",if(D912&gt;'Input - Config'!$H$10,"HVDC","HVAC")))</f>
        <v/>
      </c>
      <c r="F912" s="19" t="str">
        <f>iferror((hlookup(E912,'Input - Config'!$H$2:$J$7,2,0)*D912)+(hlookup(E912,'Input - Config'!$H$2:$J$7,3,0)*2),"")</f>
        <v/>
      </c>
      <c r="G912" s="19" t="str">
        <f>if(isna(hlookup(E912,'Input - Config'!$H$2:$J$7,6,0)*'Input - Config'!$H$9%*F912+F912),"",hlookup(E912,'Input - Config'!$H$2:$J$7,6,0)*'Input - Config'!$H$9%*F912+F912)</f>
        <v/>
      </c>
      <c r="H912" s="19" t="str">
        <f>if(isna(ROUND((hlookup(E912,'Input - Config'!$H$2:$J$7,4,0)/10000*D912)+(hlookup(E912,'Input - Config'!$H$2:$J$7,5,0)/100),3)),"",ROUND((hlookup(E912,'Input - Config'!$H$2:$J$7,4,0)/10000*D912)+(hlookup(E912,'Input - Config'!$H$2:$J$7,5,0)/100),3))</f>
        <v/>
      </c>
    </row>
    <row r="913">
      <c r="A913" s="53" t="str">
        <f>'Input - Config'!A914</f>
        <v/>
      </c>
      <c r="B913" s="19" t="str">
        <f>if(isna(vlookup(A913,'Input - Config'!$A$3:$C$1006,2,0)),"",vlookup(A913,'Input - Config'!$A$3:$C$1006,2,0))</f>
        <v/>
      </c>
      <c r="C913" s="19" t="str">
        <f>if(isna(vlookup(A913,'Input - Config'!$A$3:$C$1006,3,0)),"",vlookup(A913,'Input - Config'!$A$3:$C$1006,3,0))</f>
        <v/>
      </c>
      <c r="D913" s="42" t="str">
        <f>if(isna(ROUND(ACOS(COS(RADIANS(90-VLOOKUP(B913,'Input - Center points'!$A$2:$F$996,5,0)))*COS(RADIANS(90-VLOOKUP(C913,'Input - Center points'!$A$2:$F$996,5,0)))+SIN(RADIANS(90-VLOOKUP(B913,'Input - Center points'!$A$2:$F$996,5,0)))*SIN(RADIANS(90-VLOOKUP(C913,'Input - Center points'!$A$2:$F$996,5,0)))*COS(RADIANS(VLOOKUP(B913,'Input - Center points'!$A$2:$F$996,6,0)-VLOOKUP(C913,'Input - Center points'!$A$2:$F$996,6,0))))*6371,0)),"",ROUND(ACOS(COS(RADIANS(90-VLOOKUP(B913,'Input - Center points'!$A$2:$F$996,5,0)))*COS(RADIANS(90-VLOOKUP(C913,'Input - Center points'!$A$2:$F$996,5,0)))+SIN(RADIANS(90-VLOOKUP(B913,'Input - Center points'!$A$2:$F$996,5,0)))*SIN(RADIANS(90-VLOOKUP(C913,'Input - Center points'!$A$2:$F$996,5,0)))*COS(RADIANS(VLOOKUP(B913,'Input - Center points'!$A$2:$F$996,6,0)-VLOOKUP(C913,'Input - Center points'!$A$2:$F$996,6,0))))*6371,0))</f>
        <v/>
      </c>
      <c r="E913" s="19" t="str">
        <f>if(isna(if(vlookup(A913,'Input - Config'!$A$3:$D$1006,4,0)="Yes","Subsea",if(D913&gt;'Input - Config'!$H$10,"HVDC","HVAC"))),"",if(vlookup(A913,'Input - Config'!$A$3:$D$1006,4,0)="Yes","Subsea",if(D913&gt;'Input - Config'!$H$10,"HVDC","HVAC")))</f>
        <v/>
      </c>
      <c r="F913" s="19" t="str">
        <f>iferror((hlookup(E913,'Input - Config'!$H$2:$J$7,2,0)*D913)+(hlookup(E913,'Input - Config'!$H$2:$J$7,3,0)*2),"")</f>
        <v/>
      </c>
      <c r="G913" s="19" t="str">
        <f>if(isna(hlookup(E913,'Input - Config'!$H$2:$J$7,6,0)*'Input - Config'!$H$9%*F913+F913),"",hlookup(E913,'Input - Config'!$H$2:$J$7,6,0)*'Input - Config'!$H$9%*F913+F913)</f>
        <v/>
      </c>
      <c r="H913" s="19" t="str">
        <f>if(isna(ROUND((hlookup(E913,'Input - Config'!$H$2:$J$7,4,0)/10000*D913)+(hlookup(E913,'Input - Config'!$H$2:$J$7,5,0)/100),3)),"",ROUND((hlookup(E913,'Input - Config'!$H$2:$J$7,4,0)/10000*D913)+(hlookup(E913,'Input - Config'!$H$2:$J$7,5,0)/100),3))</f>
        <v/>
      </c>
    </row>
    <row r="914">
      <c r="A914" s="53" t="str">
        <f>'Input - Config'!A915</f>
        <v/>
      </c>
      <c r="B914" s="19" t="str">
        <f>if(isna(vlookup(A914,'Input - Config'!$A$3:$C$1006,2,0)),"",vlookup(A914,'Input - Config'!$A$3:$C$1006,2,0))</f>
        <v/>
      </c>
      <c r="C914" s="19" t="str">
        <f>if(isna(vlookup(A914,'Input - Config'!$A$3:$C$1006,3,0)),"",vlookup(A914,'Input - Config'!$A$3:$C$1006,3,0))</f>
        <v/>
      </c>
      <c r="D914" s="42" t="str">
        <f>if(isna(ROUND(ACOS(COS(RADIANS(90-VLOOKUP(B914,'Input - Center points'!$A$2:$F$996,5,0)))*COS(RADIANS(90-VLOOKUP(C914,'Input - Center points'!$A$2:$F$996,5,0)))+SIN(RADIANS(90-VLOOKUP(B914,'Input - Center points'!$A$2:$F$996,5,0)))*SIN(RADIANS(90-VLOOKUP(C914,'Input - Center points'!$A$2:$F$996,5,0)))*COS(RADIANS(VLOOKUP(B914,'Input - Center points'!$A$2:$F$996,6,0)-VLOOKUP(C914,'Input - Center points'!$A$2:$F$996,6,0))))*6371,0)),"",ROUND(ACOS(COS(RADIANS(90-VLOOKUP(B914,'Input - Center points'!$A$2:$F$996,5,0)))*COS(RADIANS(90-VLOOKUP(C914,'Input - Center points'!$A$2:$F$996,5,0)))+SIN(RADIANS(90-VLOOKUP(B914,'Input - Center points'!$A$2:$F$996,5,0)))*SIN(RADIANS(90-VLOOKUP(C914,'Input - Center points'!$A$2:$F$996,5,0)))*COS(RADIANS(VLOOKUP(B914,'Input - Center points'!$A$2:$F$996,6,0)-VLOOKUP(C914,'Input - Center points'!$A$2:$F$996,6,0))))*6371,0))</f>
        <v/>
      </c>
      <c r="E914" s="19" t="str">
        <f>if(isna(if(vlookup(A914,'Input - Config'!$A$3:$D$1006,4,0)="Yes","Subsea",if(D914&gt;'Input - Config'!$H$10,"HVDC","HVAC"))),"",if(vlookup(A914,'Input - Config'!$A$3:$D$1006,4,0)="Yes","Subsea",if(D914&gt;'Input - Config'!$H$10,"HVDC","HVAC")))</f>
        <v/>
      </c>
      <c r="F914" s="19" t="str">
        <f>iferror((hlookup(E914,'Input - Config'!$H$2:$J$7,2,0)*D914)+(hlookup(E914,'Input - Config'!$H$2:$J$7,3,0)*2),"")</f>
        <v/>
      </c>
      <c r="G914" s="19" t="str">
        <f>if(isna(hlookup(E914,'Input - Config'!$H$2:$J$7,6,0)*'Input - Config'!$H$9%*F914+F914),"",hlookup(E914,'Input - Config'!$H$2:$J$7,6,0)*'Input - Config'!$H$9%*F914+F914)</f>
        <v/>
      </c>
      <c r="H914" s="19" t="str">
        <f>if(isna(ROUND((hlookup(E914,'Input - Config'!$H$2:$J$7,4,0)/10000*D914)+(hlookup(E914,'Input - Config'!$H$2:$J$7,5,0)/100),3)),"",ROUND((hlookup(E914,'Input - Config'!$H$2:$J$7,4,0)/10000*D914)+(hlookup(E914,'Input - Config'!$H$2:$J$7,5,0)/100),3))</f>
        <v/>
      </c>
    </row>
    <row r="915">
      <c r="A915" s="53" t="str">
        <f>'Input - Config'!A916</f>
        <v/>
      </c>
      <c r="B915" s="19" t="str">
        <f>if(isna(vlookup(A915,'Input - Config'!$A$3:$C$1006,2,0)),"",vlookup(A915,'Input - Config'!$A$3:$C$1006,2,0))</f>
        <v/>
      </c>
      <c r="C915" s="19" t="str">
        <f>if(isna(vlookup(A915,'Input - Config'!$A$3:$C$1006,3,0)),"",vlookup(A915,'Input - Config'!$A$3:$C$1006,3,0))</f>
        <v/>
      </c>
      <c r="D915" s="42" t="str">
        <f>if(isna(ROUND(ACOS(COS(RADIANS(90-VLOOKUP(B915,'Input - Center points'!$A$2:$F$996,5,0)))*COS(RADIANS(90-VLOOKUP(C915,'Input - Center points'!$A$2:$F$996,5,0)))+SIN(RADIANS(90-VLOOKUP(B915,'Input - Center points'!$A$2:$F$996,5,0)))*SIN(RADIANS(90-VLOOKUP(C915,'Input - Center points'!$A$2:$F$996,5,0)))*COS(RADIANS(VLOOKUP(B915,'Input - Center points'!$A$2:$F$996,6,0)-VLOOKUP(C915,'Input - Center points'!$A$2:$F$996,6,0))))*6371,0)),"",ROUND(ACOS(COS(RADIANS(90-VLOOKUP(B915,'Input - Center points'!$A$2:$F$996,5,0)))*COS(RADIANS(90-VLOOKUP(C915,'Input - Center points'!$A$2:$F$996,5,0)))+SIN(RADIANS(90-VLOOKUP(B915,'Input - Center points'!$A$2:$F$996,5,0)))*SIN(RADIANS(90-VLOOKUP(C915,'Input - Center points'!$A$2:$F$996,5,0)))*COS(RADIANS(VLOOKUP(B915,'Input - Center points'!$A$2:$F$996,6,0)-VLOOKUP(C915,'Input - Center points'!$A$2:$F$996,6,0))))*6371,0))</f>
        <v/>
      </c>
      <c r="E915" s="19" t="str">
        <f>if(isna(if(vlookup(A915,'Input - Config'!$A$3:$D$1006,4,0)="Yes","Subsea",if(D915&gt;'Input - Config'!$H$10,"HVDC","HVAC"))),"",if(vlookup(A915,'Input - Config'!$A$3:$D$1006,4,0)="Yes","Subsea",if(D915&gt;'Input - Config'!$H$10,"HVDC","HVAC")))</f>
        <v/>
      </c>
      <c r="F915" s="19" t="str">
        <f>iferror((hlookup(E915,'Input - Config'!$H$2:$J$7,2,0)*D915)+(hlookup(E915,'Input - Config'!$H$2:$J$7,3,0)*2),"")</f>
        <v/>
      </c>
      <c r="G915" s="19" t="str">
        <f>if(isna(hlookup(E915,'Input - Config'!$H$2:$J$7,6,0)*'Input - Config'!$H$9%*F915+F915),"",hlookup(E915,'Input - Config'!$H$2:$J$7,6,0)*'Input - Config'!$H$9%*F915+F915)</f>
        <v/>
      </c>
      <c r="H915" s="19" t="str">
        <f>if(isna(ROUND((hlookup(E915,'Input - Config'!$H$2:$J$7,4,0)/10000*D915)+(hlookup(E915,'Input - Config'!$H$2:$J$7,5,0)/100),3)),"",ROUND((hlookup(E915,'Input - Config'!$H$2:$J$7,4,0)/10000*D915)+(hlookup(E915,'Input - Config'!$H$2:$J$7,5,0)/100),3))</f>
        <v/>
      </c>
    </row>
    <row r="916">
      <c r="A916" s="53" t="str">
        <f>'Input - Config'!A917</f>
        <v/>
      </c>
      <c r="B916" s="19" t="str">
        <f>if(isna(vlookup(A916,'Input - Config'!$A$3:$C$1006,2,0)),"",vlookup(A916,'Input - Config'!$A$3:$C$1006,2,0))</f>
        <v/>
      </c>
      <c r="C916" s="19" t="str">
        <f>if(isna(vlookup(A916,'Input - Config'!$A$3:$C$1006,3,0)),"",vlookup(A916,'Input - Config'!$A$3:$C$1006,3,0))</f>
        <v/>
      </c>
      <c r="D916" s="42" t="str">
        <f>if(isna(ROUND(ACOS(COS(RADIANS(90-VLOOKUP(B916,'Input - Center points'!$A$2:$F$996,5,0)))*COS(RADIANS(90-VLOOKUP(C916,'Input - Center points'!$A$2:$F$996,5,0)))+SIN(RADIANS(90-VLOOKUP(B916,'Input - Center points'!$A$2:$F$996,5,0)))*SIN(RADIANS(90-VLOOKUP(C916,'Input - Center points'!$A$2:$F$996,5,0)))*COS(RADIANS(VLOOKUP(B916,'Input - Center points'!$A$2:$F$996,6,0)-VLOOKUP(C916,'Input - Center points'!$A$2:$F$996,6,0))))*6371,0)),"",ROUND(ACOS(COS(RADIANS(90-VLOOKUP(B916,'Input - Center points'!$A$2:$F$996,5,0)))*COS(RADIANS(90-VLOOKUP(C916,'Input - Center points'!$A$2:$F$996,5,0)))+SIN(RADIANS(90-VLOOKUP(B916,'Input - Center points'!$A$2:$F$996,5,0)))*SIN(RADIANS(90-VLOOKUP(C916,'Input - Center points'!$A$2:$F$996,5,0)))*COS(RADIANS(VLOOKUP(B916,'Input - Center points'!$A$2:$F$996,6,0)-VLOOKUP(C916,'Input - Center points'!$A$2:$F$996,6,0))))*6371,0))</f>
        <v/>
      </c>
      <c r="E916" s="19" t="str">
        <f>if(isna(if(vlookup(A916,'Input - Config'!$A$3:$D$1006,4,0)="Yes","Subsea",if(D916&gt;'Input - Config'!$H$10,"HVDC","HVAC"))),"",if(vlookup(A916,'Input - Config'!$A$3:$D$1006,4,0)="Yes","Subsea",if(D916&gt;'Input - Config'!$H$10,"HVDC","HVAC")))</f>
        <v/>
      </c>
      <c r="F916" s="19" t="str">
        <f>iferror((hlookup(E916,'Input - Config'!$H$2:$J$7,2,0)*D916)+(hlookup(E916,'Input - Config'!$H$2:$J$7,3,0)*2),"")</f>
        <v/>
      </c>
      <c r="G916" s="19" t="str">
        <f>if(isna(hlookup(E916,'Input - Config'!$H$2:$J$7,6,0)*'Input - Config'!$H$9%*F916+F916),"",hlookup(E916,'Input - Config'!$H$2:$J$7,6,0)*'Input - Config'!$H$9%*F916+F916)</f>
        <v/>
      </c>
      <c r="H916" s="19" t="str">
        <f>if(isna(ROUND((hlookup(E916,'Input - Config'!$H$2:$J$7,4,0)/10000*D916)+(hlookup(E916,'Input - Config'!$H$2:$J$7,5,0)/100),3)),"",ROUND((hlookup(E916,'Input - Config'!$H$2:$J$7,4,0)/10000*D916)+(hlookup(E916,'Input - Config'!$H$2:$J$7,5,0)/100),3))</f>
        <v/>
      </c>
    </row>
    <row r="917">
      <c r="A917" s="53" t="str">
        <f>'Input - Config'!A918</f>
        <v/>
      </c>
      <c r="B917" s="19" t="str">
        <f>if(isna(vlookup(A917,'Input - Config'!$A$3:$C$1006,2,0)),"",vlookup(A917,'Input - Config'!$A$3:$C$1006,2,0))</f>
        <v/>
      </c>
      <c r="C917" s="19" t="str">
        <f>if(isna(vlookup(A917,'Input - Config'!$A$3:$C$1006,3,0)),"",vlookup(A917,'Input - Config'!$A$3:$C$1006,3,0))</f>
        <v/>
      </c>
      <c r="D917" s="42" t="str">
        <f>if(isna(ROUND(ACOS(COS(RADIANS(90-VLOOKUP(B917,'Input - Center points'!$A$2:$F$996,5,0)))*COS(RADIANS(90-VLOOKUP(C917,'Input - Center points'!$A$2:$F$996,5,0)))+SIN(RADIANS(90-VLOOKUP(B917,'Input - Center points'!$A$2:$F$996,5,0)))*SIN(RADIANS(90-VLOOKUP(C917,'Input - Center points'!$A$2:$F$996,5,0)))*COS(RADIANS(VLOOKUP(B917,'Input - Center points'!$A$2:$F$996,6,0)-VLOOKUP(C917,'Input - Center points'!$A$2:$F$996,6,0))))*6371,0)),"",ROUND(ACOS(COS(RADIANS(90-VLOOKUP(B917,'Input - Center points'!$A$2:$F$996,5,0)))*COS(RADIANS(90-VLOOKUP(C917,'Input - Center points'!$A$2:$F$996,5,0)))+SIN(RADIANS(90-VLOOKUP(B917,'Input - Center points'!$A$2:$F$996,5,0)))*SIN(RADIANS(90-VLOOKUP(C917,'Input - Center points'!$A$2:$F$996,5,0)))*COS(RADIANS(VLOOKUP(B917,'Input - Center points'!$A$2:$F$996,6,0)-VLOOKUP(C917,'Input - Center points'!$A$2:$F$996,6,0))))*6371,0))</f>
        <v/>
      </c>
      <c r="E917" s="19" t="str">
        <f>if(isna(if(vlookup(A917,'Input - Config'!$A$3:$D$1006,4,0)="Yes","Subsea",if(D917&gt;'Input - Config'!$H$10,"HVDC","HVAC"))),"",if(vlookup(A917,'Input - Config'!$A$3:$D$1006,4,0)="Yes","Subsea",if(D917&gt;'Input - Config'!$H$10,"HVDC","HVAC")))</f>
        <v/>
      </c>
      <c r="F917" s="19" t="str">
        <f>iferror((hlookup(E917,'Input - Config'!$H$2:$J$7,2,0)*D917)+(hlookup(E917,'Input - Config'!$H$2:$J$7,3,0)*2),"")</f>
        <v/>
      </c>
      <c r="G917" s="19" t="str">
        <f>if(isna(hlookup(E917,'Input - Config'!$H$2:$J$7,6,0)*'Input - Config'!$H$9%*F917+F917),"",hlookup(E917,'Input - Config'!$H$2:$J$7,6,0)*'Input - Config'!$H$9%*F917+F917)</f>
        <v/>
      </c>
      <c r="H917" s="19" t="str">
        <f>if(isna(ROUND((hlookup(E917,'Input - Config'!$H$2:$J$7,4,0)/10000*D917)+(hlookup(E917,'Input - Config'!$H$2:$J$7,5,0)/100),3)),"",ROUND((hlookup(E917,'Input - Config'!$H$2:$J$7,4,0)/10000*D917)+(hlookup(E917,'Input - Config'!$H$2:$J$7,5,0)/100),3))</f>
        <v/>
      </c>
    </row>
    <row r="918">
      <c r="A918" s="53" t="str">
        <f>'Input - Config'!A919</f>
        <v/>
      </c>
      <c r="B918" s="19" t="str">
        <f>if(isna(vlookup(A918,'Input - Config'!$A$3:$C$1006,2,0)),"",vlookup(A918,'Input - Config'!$A$3:$C$1006,2,0))</f>
        <v/>
      </c>
      <c r="C918" s="19" t="str">
        <f>if(isna(vlookup(A918,'Input - Config'!$A$3:$C$1006,3,0)),"",vlookup(A918,'Input - Config'!$A$3:$C$1006,3,0))</f>
        <v/>
      </c>
      <c r="D918" s="42" t="str">
        <f>if(isna(ROUND(ACOS(COS(RADIANS(90-VLOOKUP(B918,'Input - Center points'!$A$2:$F$996,5,0)))*COS(RADIANS(90-VLOOKUP(C918,'Input - Center points'!$A$2:$F$996,5,0)))+SIN(RADIANS(90-VLOOKUP(B918,'Input - Center points'!$A$2:$F$996,5,0)))*SIN(RADIANS(90-VLOOKUP(C918,'Input - Center points'!$A$2:$F$996,5,0)))*COS(RADIANS(VLOOKUP(B918,'Input - Center points'!$A$2:$F$996,6,0)-VLOOKUP(C918,'Input - Center points'!$A$2:$F$996,6,0))))*6371,0)),"",ROUND(ACOS(COS(RADIANS(90-VLOOKUP(B918,'Input - Center points'!$A$2:$F$996,5,0)))*COS(RADIANS(90-VLOOKUP(C918,'Input - Center points'!$A$2:$F$996,5,0)))+SIN(RADIANS(90-VLOOKUP(B918,'Input - Center points'!$A$2:$F$996,5,0)))*SIN(RADIANS(90-VLOOKUP(C918,'Input - Center points'!$A$2:$F$996,5,0)))*COS(RADIANS(VLOOKUP(B918,'Input - Center points'!$A$2:$F$996,6,0)-VLOOKUP(C918,'Input - Center points'!$A$2:$F$996,6,0))))*6371,0))</f>
        <v/>
      </c>
      <c r="E918" s="19" t="str">
        <f>if(isna(if(vlookup(A918,'Input - Config'!$A$3:$D$1006,4,0)="Yes","Subsea",if(D918&gt;'Input - Config'!$H$10,"HVDC","HVAC"))),"",if(vlookup(A918,'Input - Config'!$A$3:$D$1006,4,0)="Yes","Subsea",if(D918&gt;'Input - Config'!$H$10,"HVDC","HVAC")))</f>
        <v/>
      </c>
      <c r="F918" s="19" t="str">
        <f>iferror((hlookup(E918,'Input - Config'!$H$2:$J$7,2,0)*D918)+(hlookup(E918,'Input - Config'!$H$2:$J$7,3,0)*2),"")</f>
        <v/>
      </c>
      <c r="G918" s="19" t="str">
        <f>if(isna(hlookup(E918,'Input - Config'!$H$2:$J$7,6,0)*'Input - Config'!$H$9%*F918+F918),"",hlookup(E918,'Input - Config'!$H$2:$J$7,6,0)*'Input - Config'!$H$9%*F918+F918)</f>
        <v/>
      </c>
      <c r="H918" s="19" t="str">
        <f>if(isna(ROUND((hlookup(E918,'Input - Config'!$H$2:$J$7,4,0)/10000*D918)+(hlookup(E918,'Input - Config'!$H$2:$J$7,5,0)/100),3)),"",ROUND((hlookup(E918,'Input - Config'!$H$2:$J$7,4,0)/10000*D918)+(hlookup(E918,'Input - Config'!$H$2:$J$7,5,0)/100),3))</f>
        <v/>
      </c>
    </row>
    <row r="919">
      <c r="A919" s="53" t="str">
        <f>'Input - Config'!A920</f>
        <v/>
      </c>
      <c r="B919" s="19" t="str">
        <f>if(isna(vlookup(A919,'Input - Config'!$A$3:$C$1006,2,0)),"",vlookup(A919,'Input - Config'!$A$3:$C$1006,2,0))</f>
        <v/>
      </c>
      <c r="C919" s="19" t="str">
        <f>if(isna(vlookup(A919,'Input - Config'!$A$3:$C$1006,3,0)),"",vlookup(A919,'Input - Config'!$A$3:$C$1006,3,0))</f>
        <v/>
      </c>
      <c r="D919" s="42" t="str">
        <f>if(isna(ROUND(ACOS(COS(RADIANS(90-VLOOKUP(B919,'Input - Center points'!$A$2:$F$996,5,0)))*COS(RADIANS(90-VLOOKUP(C919,'Input - Center points'!$A$2:$F$996,5,0)))+SIN(RADIANS(90-VLOOKUP(B919,'Input - Center points'!$A$2:$F$996,5,0)))*SIN(RADIANS(90-VLOOKUP(C919,'Input - Center points'!$A$2:$F$996,5,0)))*COS(RADIANS(VLOOKUP(B919,'Input - Center points'!$A$2:$F$996,6,0)-VLOOKUP(C919,'Input - Center points'!$A$2:$F$996,6,0))))*6371,0)),"",ROUND(ACOS(COS(RADIANS(90-VLOOKUP(B919,'Input - Center points'!$A$2:$F$996,5,0)))*COS(RADIANS(90-VLOOKUP(C919,'Input - Center points'!$A$2:$F$996,5,0)))+SIN(RADIANS(90-VLOOKUP(B919,'Input - Center points'!$A$2:$F$996,5,0)))*SIN(RADIANS(90-VLOOKUP(C919,'Input - Center points'!$A$2:$F$996,5,0)))*COS(RADIANS(VLOOKUP(B919,'Input - Center points'!$A$2:$F$996,6,0)-VLOOKUP(C919,'Input - Center points'!$A$2:$F$996,6,0))))*6371,0))</f>
        <v/>
      </c>
      <c r="E919" s="19" t="str">
        <f>if(isna(if(vlookup(A919,'Input - Config'!$A$3:$D$1006,4,0)="Yes","Subsea",if(D919&gt;'Input - Config'!$H$10,"HVDC","HVAC"))),"",if(vlookup(A919,'Input - Config'!$A$3:$D$1006,4,0)="Yes","Subsea",if(D919&gt;'Input - Config'!$H$10,"HVDC","HVAC")))</f>
        <v/>
      </c>
      <c r="F919" s="19" t="str">
        <f>iferror((hlookup(E919,'Input - Config'!$H$2:$J$7,2,0)*D919)+(hlookup(E919,'Input - Config'!$H$2:$J$7,3,0)*2),"")</f>
        <v/>
      </c>
      <c r="G919" s="19" t="str">
        <f>if(isna(hlookup(E919,'Input - Config'!$H$2:$J$7,6,0)*'Input - Config'!$H$9%*F919+F919),"",hlookup(E919,'Input - Config'!$H$2:$J$7,6,0)*'Input - Config'!$H$9%*F919+F919)</f>
        <v/>
      </c>
      <c r="H919" s="19" t="str">
        <f>if(isna(ROUND((hlookup(E919,'Input - Config'!$H$2:$J$7,4,0)/10000*D919)+(hlookup(E919,'Input - Config'!$H$2:$J$7,5,0)/100),3)),"",ROUND((hlookup(E919,'Input - Config'!$H$2:$J$7,4,0)/10000*D919)+(hlookup(E919,'Input - Config'!$H$2:$J$7,5,0)/100),3))</f>
        <v/>
      </c>
    </row>
    <row r="920">
      <c r="A920" s="53" t="str">
        <f>'Input - Config'!A921</f>
        <v/>
      </c>
      <c r="B920" s="19" t="str">
        <f>if(isna(vlookup(A920,'Input - Config'!$A$3:$C$1006,2,0)),"",vlookup(A920,'Input - Config'!$A$3:$C$1006,2,0))</f>
        <v/>
      </c>
      <c r="C920" s="19" t="str">
        <f>if(isna(vlookup(A920,'Input - Config'!$A$3:$C$1006,3,0)),"",vlookup(A920,'Input - Config'!$A$3:$C$1006,3,0))</f>
        <v/>
      </c>
      <c r="D920" s="42" t="str">
        <f>if(isna(ROUND(ACOS(COS(RADIANS(90-VLOOKUP(B920,'Input - Center points'!$A$2:$F$996,5,0)))*COS(RADIANS(90-VLOOKUP(C920,'Input - Center points'!$A$2:$F$996,5,0)))+SIN(RADIANS(90-VLOOKUP(B920,'Input - Center points'!$A$2:$F$996,5,0)))*SIN(RADIANS(90-VLOOKUP(C920,'Input - Center points'!$A$2:$F$996,5,0)))*COS(RADIANS(VLOOKUP(B920,'Input - Center points'!$A$2:$F$996,6,0)-VLOOKUP(C920,'Input - Center points'!$A$2:$F$996,6,0))))*6371,0)),"",ROUND(ACOS(COS(RADIANS(90-VLOOKUP(B920,'Input - Center points'!$A$2:$F$996,5,0)))*COS(RADIANS(90-VLOOKUP(C920,'Input - Center points'!$A$2:$F$996,5,0)))+SIN(RADIANS(90-VLOOKUP(B920,'Input - Center points'!$A$2:$F$996,5,0)))*SIN(RADIANS(90-VLOOKUP(C920,'Input - Center points'!$A$2:$F$996,5,0)))*COS(RADIANS(VLOOKUP(B920,'Input - Center points'!$A$2:$F$996,6,0)-VLOOKUP(C920,'Input - Center points'!$A$2:$F$996,6,0))))*6371,0))</f>
        <v/>
      </c>
      <c r="E920" s="19" t="str">
        <f>if(isna(if(vlookup(A920,'Input - Config'!$A$3:$D$1006,4,0)="Yes","Subsea",if(D920&gt;'Input - Config'!$H$10,"HVDC","HVAC"))),"",if(vlookup(A920,'Input - Config'!$A$3:$D$1006,4,0)="Yes","Subsea",if(D920&gt;'Input - Config'!$H$10,"HVDC","HVAC")))</f>
        <v/>
      </c>
      <c r="F920" s="19" t="str">
        <f>iferror((hlookup(E920,'Input - Config'!$H$2:$J$7,2,0)*D920)+(hlookup(E920,'Input - Config'!$H$2:$J$7,3,0)*2),"")</f>
        <v/>
      </c>
      <c r="G920" s="19" t="str">
        <f>if(isna(hlookup(E920,'Input - Config'!$H$2:$J$7,6,0)*'Input - Config'!$H$9%*F920+F920),"",hlookup(E920,'Input - Config'!$H$2:$J$7,6,0)*'Input - Config'!$H$9%*F920+F920)</f>
        <v/>
      </c>
      <c r="H920" s="19" t="str">
        <f>if(isna(ROUND((hlookup(E920,'Input - Config'!$H$2:$J$7,4,0)/10000*D920)+(hlookup(E920,'Input - Config'!$H$2:$J$7,5,0)/100),3)),"",ROUND((hlookup(E920,'Input - Config'!$H$2:$J$7,4,0)/10000*D920)+(hlookup(E920,'Input - Config'!$H$2:$J$7,5,0)/100),3))</f>
        <v/>
      </c>
    </row>
    <row r="921">
      <c r="A921" s="53" t="str">
        <f>'Input - Config'!A922</f>
        <v/>
      </c>
      <c r="B921" s="19" t="str">
        <f>if(isna(vlookup(A921,'Input - Config'!$A$3:$C$1006,2,0)),"",vlookup(A921,'Input - Config'!$A$3:$C$1006,2,0))</f>
        <v/>
      </c>
      <c r="C921" s="19" t="str">
        <f>if(isna(vlookup(A921,'Input - Config'!$A$3:$C$1006,3,0)),"",vlookup(A921,'Input - Config'!$A$3:$C$1006,3,0))</f>
        <v/>
      </c>
      <c r="D921" s="42" t="str">
        <f>if(isna(ROUND(ACOS(COS(RADIANS(90-VLOOKUP(B921,'Input - Center points'!$A$2:$F$996,5,0)))*COS(RADIANS(90-VLOOKUP(C921,'Input - Center points'!$A$2:$F$996,5,0)))+SIN(RADIANS(90-VLOOKUP(B921,'Input - Center points'!$A$2:$F$996,5,0)))*SIN(RADIANS(90-VLOOKUP(C921,'Input - Center points'!$A$2:$F$996,5,0)))*COS(RADIANS(VLOOKUP(B921,'Input - Center points'!$A$2:$F$996,6,0)-VLOOKUP(C921,'Input - Center points'!$A$2:$F$996,6,0))))*6371,0)),"",ROUND(ACOS(COS(RADIANS(90-VLOOKUP(B921,'Input - Center points'!$A$2:$F$996,5,0)))*COS(RADIANS(90-VLOOKUP(C921,'Input - Center points'!$A$2:$F$996,5,0)))+SIN(RADIANS(90-VLOOKUP(B921,'Input - Center points'!$A$2:$F$996,5,0)))*SIN(RADIANS(90-VLOOKUP(C921,'Input - Center points'!$A$2:$F$996,5,0)))*COS(RADIANS(VLOOKUP(B921,'Input - Center points'!$A$2:$F$996,6,0)-VLOOKUP(C921,'Input - Center points'!$A$2:$F$996,6,0))))*6371,0))</f>
        <v/>
      </c>
      <c r="E921" s="19" t="str">
        <f>if(isna(if(vlookup(A921,'Input - Config'!$A$3:$D$1006,4,0)="Yes","Subsea",if(D921&gt;'Input - Config'!$H$10,"HVDC","HVAC"))),"",if(vlookup(A921,'Input - Config'!$A$3:$D$1006,4,0)="Yes","Subsea",if(D921&gt;'Input - Config'!$H$10,"HVDC","HVAC")))</f>
        <v/>
      </c>
      <c r="F921" s="19" t="str">
        <f>iferror((hlookup(E921,'Input - Config'!$H$2:$J$7,2,0)*D921)+(hlookup(E921,'Input - Config'!$H$2:$J$7,3,0)*2),"")</f>
        <v/>
      </c>
      <c r="G921" s="19" t="str">
        <f>if(isna(hlookup(E921,'Input - Config'!$H$2:$J$7,6,0)*'Input - Config'!$H$9%*F921+F921),"",hlookup(E921,'Input - Config'!$H$2:$J$7,6,0)*'Input - Config'!$H$9%*F921+F921)</f>
        <v/>
      </c>
      <c r="H921" s="19" t="str">
        <f>if(isna(ROUND((hlookup(E921,'Input - Config'!$H$2:$J$7,4,0)/10000*D921)+(hlookup(E921,'Input - Config'!$H$2:$J$7,5,0)/100),3)),"",ROUND((hlookup(E921,'Input - Config'!$H$2:$J$7,4,0)/10000*D921)+(hlookup(E921,'Input - Config'!$H$2:$J$7,5,0)/100),3))</f>
        <v/>
      </c>
    </row>
    <row r="922">
      <c r="A922" s="53" t="str">
        <f>'Input - Config'!A923</f>
        <v/>
      </c>
      <c r="B922" s="19" t="str">
        <f>if(isna(vlookup(A922,'Input - Config'!$A$3:$C$1006,2,0)),"",vlookup(A922,'Input - Config'!$A$3:$C$1006,2,0))</f>
        <v/>
      </c>
      <c r="C922" s="19" t="str">
        <f>if(isna(vlookup(A922,'Input - Config'!$A$3:$C$1006,3,0)),"",vlookup(A922,'Input - Config'!$A$3:$C$1006,3,0))</f>
        <v/>
      </c>
      <c r="D922" s="42" t="str">
        <f>if(isna(ROUND(ACOS(COS(RADIANS(90-VLOOKUP(B922,'Input - Center points'!$A$2:$F$996,5,0)))*COS(RADIANS(90-VLOOKUP(C922,'Input - Center points'!$A$2:$F$996,5,0)))+SIN(RADIANS(90-VLOOKUP(B922,'Input - Center points'!$A$2:$F$996,5,0)))*SIN(RADIANS(90-VLOOKUP(C922,'Input - Center points'!$A$2:$F$996,5,0)))*COS(RADIANS(VLOOKUP(B922,'Input - Center points'!$A$2:$F$996,6,0)-VLOOKUP(C922,'Input - Center points'!$A$2:$F$996,6,0))))*6371,0)),"",ROUND(ACOS(COS(RADIANS(90-VLOOKUP(B922,'Input - Center points'!$A$2:$F$996,5,0)))*COS(RADIANS(90-VLOOKUP(C922,'Input - Center points'!$A$2:$F$996,5,0)))+SIN(RADIANS(90-VLOOKUP(B922,'Input - Center points'!$A$2:$F$996,5,0)))*SIN(RADIANS(90-VLOOKUP(C922,'Input - Center points'!$A$2:$F$996,5,0)))*COS(RADIANS(VLOOKUP(B922,'Input - Center points'!$A$2:$F$996,6,0)-VLOOKUP(C922,'Input - Center points'!$A$2:$F$996,6,0))))*6371,0))</f>
        <v/>
      </c>
      <c r="E922" s="19" t="str">
        <f>if(isna(if(vlookup(A922,'Input - Config'!$A$3:$D$1006,4,0)="Yes","Subsea",if(D922&gt;'Input - Config'!$H$10,"HVDC","HVAC"))),"",if(vlookup(A922,'Input - Config'!$A$3:$D$1006,4,0)="Yes","Subsea",if(D922&gt;'Input - Config'!$H$10,"HVDC","HVAC")))</f>
        <v/>
      </c>
      <c r="F922" s="19" t="str">
        <f>iferror((hlookup(E922,'Input - Config'!$H$2:$J$7,2,0)*D922)+(hlookup(E922,'Input - Config'!$H$2:$J$7,3,0)*2),"")</f>
        <v/>
      </c>
      <c r="G922" s="19" t="str">
        <f>if(isna(hlookup(E922,'Input - Config'!$H$2:$J$7,6,0)*'Input - Config'!$H$9%*F922+F922),"",hlookup(E922,'Input - Config'!$H$2:$J$7,6,0)*'Input - Config'!$H$9%*F922+F922)</f>
        <v/>
      </c>
      <c r="H922" s="19" t="str">
        <f>if(isna(ROUND((hlookup(E922,'Input - Config'!$H$2:$J$7,4,0)/10000*D922)+(hlookup(E922,'Input - Config'!$H$2:$J$7,5,0)/100),3)),"",ROUND((hlookup(E922,'Input - Config'!$H$2:$J$7,4,0)/10000*D922)+(hlookup(E922,'Input - Config'!$H$2:$J$7,5,0)/100),3))</f>
        <v/>
      </c>
    </row>
    <row r="923">
      <c r="A923" s="53" t="str">
        <f>'Input - Config'!A924</f>
        <v/>
      </c>
      <c r="B923" s="19" t="str">
        <f>if(isna(vlookup(A923,'Input - Config'!$A$3:$C$1006,2,0)),"",vlookup(A923,'Input - Config'!$A$3:$C$1006,2,0))</f>
        <v/>
      </c>
      <c r="C923" s="19" t="str">
        <f>if(isna(vlookup(A923,'Input - Config'!$A$3:$C$1006,3,0)),"",vlookup(A923,'Input - Config'!$A$3:$C$1006,3,0))</f>
        <v/>
      </c>
      <c r="D923" s="42" t="str">
        <f>if(isna(ROUND(ACOS(COS(RADIANS(90-VLOOKUP(B923,'Input - Center points'!$A$2:$F$996,5,0)))*COS(RADIANS(90-VLOOKUP(C923,'Input - Center points'!$A$2:$F$996,5,0)))+SIN(RADIANS(90-VLOOKUP(B923,'Input - Center points'!$A$2:$F$996,5,0)))*SIN(RADIANS(90-VLOOKUP(C923,'Input - Center points'!$A$2:$F$996,5,0)))*COS(RADIANS(VLOOKUP(B923,'Input - Center points'!$A$2:$F$996,6,0)-VLOOKUP(C923,'Input - Center points'!$A$2:$F$996,6,0))))*6371,0)),"",ROUND(ACOS(COS(RADIANS(90-VLOOKUP(B923,'Input - Center points'!$A$2:$F$996,5,0)))*COS(RADIANS(90-VLOOKUP(C923,'Input - Center points'!$A$2:$F$996,5,0)))+SIN(RADIANS(90-VLOOKUP(B923,'Input - Center points'!$A$2:$F$996,5,0)))*SIN(RADIANS(90-VLOOKUP(C923,'Input - Center points'!$A$2:$F$996,5,0)))*COS(RADIANS(VLOOKUP(B923,'Input - Center points'!$A$2:$F$996,6,0)-VLOOKUP(C923,'Input - Center points'!$A$2:$F$996,6,0))))*6371,0))</f>
        <v/>
      </c>
      <c r="E923" s="19" t="str">
        <f>if(isna(if(vlookup(A923,'Input - Config'!$A$3:$D$1006,4,0)="Yes","Subsea",if(D923&gt;'Input - Config'!$H$10,"HVDC","HVAC"))),"",if(vlookup(A923,'Input - Config'!$A$3:$D$1006,4,0)="Yes","Subsea",if(D923&gt;'Input - Config'!$H$10,"HVDC","HVAC")))</f>
        <v/>
      </c>
      <c r="F923" s="19" t="str">
        <f>iferror((hlookup(E923,'Input - Config'!$H$2:$J$7,2,0)*D923)+(hlookup(E923,'Input - Config'!$H$2:$J$7,3,0)*2),"")</f>
        <v/>
      </c>
      <c r="G923" s="19" t="str">
        <f>if(isna(hlookup(E923,'Input - Config'!$H$2:$J$7,6,0)*'Input - Config'!$H$9%*F923+F923),"",hlookup(E923,'Input - Config'!$H$2:$J$7,6,0)*'Input - Config'!$H$9%*F923+F923)</f>
        <v/>
      </c>
      <c r="H923" s="19" t="str">
        <f>if(isna(ROUND((hlookup(E923,'Input - Config'!$H$2:$J$7,4,0)/10000*D923)+(hlookup(E923,'Input - Config'!$H$2:$J$7,5,0)/100),3)),"",ROUND((hlookup(E923,'Input - Config'!$H$2:$J$7,4,0)/10000*D923)+(hlookup(E923,'Input - Config'!$H$2:$J$7,5,0)/100),3))</f>
        <v/>
      </c>
    </row>
    <row r="924">
      <c r="A924" s="53" t="str">
        <f>'Input - Config'!A925</f>
        <v/>
      </c>
      <c r="B924" s="19" t="str">
        <f>if(isna(vlookup(A924,'Input - Config'!$A$3:$C$1006,2,0)),"",vlookup(A924,'Input - Config'!$A$3:$C$1006,2,0))</f>
        <v/>
      </c>
      <c r="C924" s="19" t="str">
        <f>if(isna(vlookup(A924,'Input - Config'!$A$3:$C$1006,3,0)),"",vlookup(A924,'Input - Config'!$A$3:$C$1006,3,0))</f>
        <v/>
      </c>
      <c r="D924" s="42" t="str">
        <f>if(isna(ROUND(ACOS(COS(RADIANS(90-VLOOKUP(B924,'Input - Center points'!$A$2:$F$996,5,0)))*COS(RADIANS(90-VLOOKUP(C924,'Input - Center points'!$A$2:$F$996,5,0)))+SIN(RADIANS(90-VLOOKUP(B924,'Input - Center points'!$A$2:$F$996,5,0)))*SIN(RADIANS(90-VLOOKUP(C924,'Input - Center points'!$A$2:$F$996,5,0)))*COS(RADIANS(VLOOKUP(B924,'Input - Center points'!$A$2:$F$996,6,0)-VLOOKUP(C924,'Input - Center points'!$A$2:$F$996,6,0))))*6371,0)),"",ROUND(ACOS(COS(RADIANS(90-VLOOKUP(B924,'Input - Center points'!$A$2:$F$996,5,0)))*COS(RADIANS(90-VLOOKUP(C924,'Input - Center points'!$A$2:$F$996,5,0)))+SIN(RADIANS(90-VLOOKUP(B924,'Input - Center points'!$A$2:$F$996,5,0)))*SIN(RADIANS(90-VLOOKUP(C924,'Input - Center points'!$A$2:$F$996,5,0)))*COS(RADIANS(VLOOKUP(B924,'Input - Center points'!$A$2:$F$996,6,0)-VLOOKUP(C924,'Input - Center points'!$A$2:$F$996,6,0))))*6371,0))</f>
        <v/>
      </c>
      <c r="E924" s="19" t="str">
        <f>if(isna(if(vlookup(A924,'Input - Config'!$A$3:$D$1006,4,0)="Yes","Subsea",if(D924&gt;'Input - Config'!$H$10,"HVDC","HVAC"))),"",if(vlookup(A924,'Input - Config'!$A$3:$D$1006,4,0)="Yes","Subsea",if(D924&gt;'Input - Config'!$H$10,"HVDC","HVAC")))</f>
        <v/>
      </c>
      <c r="F924" s="19" t="str">
        <f>iferror((hlookup(E924,'Input - Config'!$H$2:$J$7,2,0)*D924)+(hlookup(E924,'Input - Config'!$H$2:$J$7,3,0)*2),"")</f>
        <v/>
      </c>
      <c r="G924" s="19" t="str">
        <f>if(isna(hlookup(E924,'Input - Config'!$H$2:$J$7,6,0)*'Input - Config'!$H$9%*F924+F924),"",hlookup(E924,'Input - Config'!$H$2:$J$7,6,0)*'Input - Config'!$H$9%*F924+F924)</f>
        <v/>
      </c>
      <c r="H924" s="19" t="str">
        <f>if(isna(ROUND((hlookup(E924,'Input - Config'!$H$2:$J$7,4,0)/10000*D924)+(hlookup(E924,'Input - Config'!$H$2:$J$7,5,0)/100),3)),"",ROUND((hlookup(E924,'Input - Config'!$H$2:$J$7,4,0)/10000*D924)+(hlookup(E924,'Input - Config'!$H$2:$J$7,5,0)/100),3))</f>
        <v/>
      </c>
    </row>
    <row r="925">
      <c r="A925" s="53" t="str">
        <f>'Input - Config'!A926</f>
        <v/>
      </c>
      <c r="B925" s="19" t="str">
        <f>if(isna(vlookup(A925,'Input - Config'!$A$3:$C$1006,2,0)),"",vlookup(A925,'Input - Config'!$A$3:$C$1006,2,0))</f>
        <v/>
      </c>
      <c r="C925" s="19" t="str">
        <f>if(isna(vlookup(A925,'Input - Config'!$A$3:$C$1006,3,0)),"",vlookup(A925,'Input - Config'!$A$3:$C$1006,3,0))</f>
        <v/>
      </c>
      <c r="D925" s="42" t="str">
        <f>if(isna(ROUND(ACOS(COS(RADIANS(90-VLOOKUP(B925,'Input - Center points'!$A$2:$F$996,5,0)))*COS(RADIANS(90-VLOOKUP(C925,'Input - Center points'!$A$2:$F$996,5,0)))+SIN(RADIANS(90-VLOOKUP(B925,'Input - Center points'!$A$2:$F$996,5,0)))*SIN(RADIANS(90-VLOOKUP(C925,'Input - Center points'!$A$2:$F$996,5,0)))*COS(RADIANS(VLOOKUP(B925,'Input - Center points'!$A$2:$F$996,6,0)-VLOOKUP(C925,'Input - Center points'!$A$2:$F$996,6,0))))*6371,0)),"",ROUND(ACOS(COS(RADIANS(90-VLOOKUP(B925,'Input - Center points'!$A$2:$F$996,5,0)))*COS(RADIANS(90-VLOOKUP(C925,'Input - Center points'!$A$2:$F$996,5,0)))+SIN(RADIANS(90-VLOOKUP(B925,'Input - Center points'!$A$2:$F$996,5,0)))*SIN(RADIANS(90-VLOOKUP(C925,'Input - Center points'!$A$2:$F$996,5,0)))*COS(RADIANS(VLOOKUP(B925,'Input - Center points'!$A$2:$F$996,6,0)-VLOOKUP(C925,'Input - Center points'!$A$2:$F$996,6,0))))*6371,0))</f>
        <v/>
      </c>
      <c r="E925" s="19" t="str">
        <f>if(isna(if(vlookup(A925,'Input - Config'!$A$3:$D$1006,4,0)="Yes","Subsea",if(D925&gt;'Input - Config'!$H$10,"HVDC","HVAC"))),"",if(vlookup(A925,'Input - Config'!$A$3:$D$1006,4,0)="Yes","Subsea",if(D925&gt;'Input - Config'!$H$10,"HVDC","HVAC")))</f>
        <v/>
      </c>
      <c r="F925" s="19" t="str">
        <f>iferror((hlookup(E925,'Input - Config'!$H$2:$J$7,2,0)*D925)+(hlookup(E925,'Input - Config'!$H$2:$J$7,3,0)*2),"")</f>
        <v/>
      </c>
      <c r="G925" s="19" t="str">
        <f>if(isna(hlookup(E925,'Input - Config'!$H$2:$J$7,6,0)*'Input - Config'!$H$9%*F925+F925),"",hlookup(E925,'Input - Config'!$H$2:$J$7,6,0)*'Input - Config'!$H$9%*F925+F925)</f>
        <v/>
      </c>
      <c r="H925" s="19" t="str">
        <f>if(isna(ROUND((hlookup(E925,'Input - Config'!$H$2:$J$7,4,0)/10000*D925)+(hlookup(E925,'Input - Config'!$H$2:$J$7,5,0)/100),3)),"",ROUND((hlookup(E925,'Input - Config'!$H$2:$J$7,4,0)/10000*D925)+(hlookup(E925,'Input - Config'!$H$2:$J$7,5,0)/100),3))</f>
        <v/>
      </c>
    </row>
    <row r="926">
      <c r="A926" s="53" t="str">
        <f>'Input - Config'!A927</f>
        <v/>
      </c>
      <c r="B926" s="19" t="str">
        <f>if(isna(vlookup(A926,'Input - Config'!$A$3:$C$1006,2,0)),"",vlookup(A926,'Input - Config'!$A$3:$C$1006,2,0))</f>
        <v/>
      </c>
      <c r="C926" s="19" t="str">
        <f>if(isna(vlookup(A926,'Input - Config'!$A$3:$C$1006,3,0)),"",vlookup(A926,'Input - Config'!$A$3:$C$1006,3,0))</f>
        <v/>
      </c>
      <c r="D926" s="42" t="str">
        <f>if(isna(ROUND(ACOS(COS(RADIANS(90-VLOOKUP(B926,'Input - Center points'!$A$2:$F$996,5,0)))*COS(RADIANS(90-VLOOKUP(C926,'Input - Center points'!$A$2:$F$996,5,0)))+SIN(RADIANS(90-VLOOKUP(B926,'Input - Center points'!$A$2:$F$996,5,0)))*SIN(RADIANS(90-VLOOKUP(C926,'Input - Center points'!$A$2:$F$996,5,0)))*COS(RADIANS(VLOOKUP(B926,'Input - Center points'!$A$2:$F$996,6,0)-VLOOKUP(C926,'Input - Center points'!$A$2:$F$996,6,0))))*6371,0)),"",ROUND(ACOS(COS(RADIANS(90-VLOOKUP(B926,'Input - Center points'!$A$2:$F$996,5,0)))*COS(RADIANS(90-VLOOKUP(C926,'Input - Center points'!$A$2:$F$996,5,0)))+SIN(RADIANS(90-VLOOKUP(B926,'Input - Center points'!$A$2:$F$996,5,0)))*SIN(RADIANS(90-VLOOKUP(C926,'Input - Center points'!$A$2:$F$996,5,0)))*COS(RADIANS(VLOOKUP(B926,'Input - Center points'!$A$2:$F$996,6,0)-VLOOKUP(C926,'Input - Center points'!$A$2:$F$996,6,0))))*6371,0))</f>
        <v/>
      </c>
      <c r="E926" s="19" t="str">
        <f>if(isna(if(vlookup(A926,'Input - Config'!$A$3:$D$1006,4,0)="Yes","Subsea",if(D926&gt;'Input - Config'!$H$10,"HVDC","HVAC"))),"",if(vlookup(A926,'Input - Config'!$A$3:$D$1006,4,0)="Yes","Subsea",if(D926&gt;'Input - Config'!$H$10,"HVDC","HVAC")))</f>
        <v/>
      </c>
      <c r="F926" s="19" t="str">
        <f>iferror((hlookup(E926,'Input - Config'!$H$2:$J$7,2,0)*D926)+(hlookup(E926,'Input - Config'!$H$2:$J$7,3,0)*2),"")</f>
        <v/>
      </c>
      <c r="G926" s="19" t="str">
        <f>if(isna(hlookup(E926,'Input - Config'!$H$2:$J$7,6,0)*'Input - Config'!$H$9%*F926+F926),"",hlookup(E926,'Input - Config'!$H$2:$J$7,6,0)*'Input - Config'!$H$9%*F926+F926)</f>
        <v/>
      </c>
      <c r="H926" s="19" t="str">
        <f>if(isna(ROUND((hlookup(E926,'Input - Config'!$H$2:$J$7,4,0)/10000*D926)+(hlookup(E926,'Input - Config'!$H$2:$J$7,5,0)/100),3)),"",ROUND((hlookup(E926,'Input - Config'!$H$2:$J$7,4,0)/10000*D926)+(hlookup(E926,'Input - Config'!$H$2:$J$7,5,0)/100),3))</f>
        <v/>
      </c>
    </row>
    <row r="927">
      <c r="A927" s="53" t="str">
        <f>'Input - Config'!A928</f>
        <v/>
      </c>
      <c r="B927" s="19" t="str">
        <f>if(isna(vlookup(A927,'Input - Config'!$A$3:$C$1006,2,0)),"",vlookup(A927,'Input - Config'!$A$3:$C$1006,2,0))</f>
        <v/>
      </c>
      <c r="C927" s="19" t="str">
        <f>if(isna(vlookup(A927,'Input - Config'!$A$3:$C$1006,3,0)),"",vlookup(A927,'Input - Config'!$A$3:$C$1006,3,0))</f>
        <v/>
      </c>
      <c r="D927" s="42" t="str">
        <f>if(isna(ROUND(ACOS(COS(RADIANS(90-VLOOKUP(B927,'Input - Center points'!$A$2:$F$996,5,0)))*COS(RADIANS(90-VLOOKUP(C927,'Input - Center points'!$A$2:$F$996,5,0)))+SIN(RADIANS(90-VLOOKUP(B927,'Input - Center points'!$A$2:$F$996,5,0)))*SIN(RADIANS(90-VLOOKUP(C927,'Input - Center points'!$A$2:$F$996,5,0)))*COS(RADIANS(VLOOKUP(B927,'Input - Center points'!$A$2:$F$996,6,0)-VLOOKUP(C927,'Input - Center points'!$A$2:$F$996,6,0))))*6371,0)),"",ROUND(ACOS(COS(RADIANS(90-VLOOKUP(B927,'Input - Center points'!$A$2:$F$996,5,0)))*COS(RADIANS(90-VLOOKUP(C927,'Input - Center points'!$A$2:$F$996,5,0)))+SIN(RADIANS(90-VLOOKUP(B927,'Input - Center points'!$A$2:$F$996,5,0)))*SIN(RADIANS(90-VLOOKUP(C927,'Input - Center points'!$A$2:$F$996,5,0)))*COS(RADIANS(VLOOKUP(B927,'Input - Center points'!$A$2:$F$996,6,0)-VLOOKUP(C927,'Input - Center points'!$A$2:$F$996,6,0))))*6371,0))</f>
        <v/>
      </c>
      <c r="E927" s="19" t="str">
        <f>if(isna(if(vlookup(A927,'Input - Config'!$A$3:$D$1006,4,0)="Yes","Subsea",if(D927&gt;'Input - Config'!$H$10,"HVDC","HVAC"))),"",if(vlookup(A927,'Input - Config'!$A$3:$D$1006,4,0)="Yes","Subsea",if(D927&gt;'Input - Config'!$H$10,"HVDC","HVAC")))</f>
        <v/>
      </c>
      <c r="F927" s="19" t="str">
        <f>iferror((hlookup(E927,'Input - Config'!$H$2:$J$7,2,0)*D927)+(hlookup(E927,'Input - Config'!$H$2:$J$7,3,0)*2),"")</f>
        <v/>
      </c>
      <c r="G927" s="19" t="str">
        <f>if(isna(hlookup(E927,'Input - Config'!$H$2:$J$7,6,0)*'Input - Config'!$H$9%*F927+F927),"",hlookup(E927,'Input - Config'!$H$2:$J$7,6,0)*'Input - Config'!$H$9%*F927+F927)</f>
        <v/>
      </c>
      <c r="H927" s="19" t="str">
        <f>if(isna(ROUND((hlookup(E927,'Input - Config'!$H$2:$J$7,4,0)/10000*D927)+(hlookup(E927,'Input - Config'!$H$2:$J$7,5,0)/100),3)),"",ROUND((hlookup(E927,'Input - Config'!$H$2:$J$7,4,0)/10000*D927)+(hlookup(E927,'Input - Config'!$H$2:$J$7,5,0)/100),3))</f>
        <v/>
      </c>
    </row>
    <row r="928">
      <c r="A928" s="53" t="str">
        <f>'Input - Config'!A929</f>
        <v/>
      </c>
      <c r="B928" s="19" t="str">
        <f>if(isna(vlookup(A928,'Input - Config'!$A$3:$C$1006,2,0)),"",vlookup(A928,'Input - Config'!$A$3:$C$1006,2,0))</f>
        <v/>
      </c>
      <c r="C928" s="19" t="str">
        <f>if(isna(vlookup(A928,'Input - Config'!$A$3:$C$1006,3,0)),"",vlookup(A928,'Input - Config'!$A$3:$C$1006,3,0))</f>
        <v/>
      </c>
      <c r="D928" s="42" t="str">
        <f>if(isna(ROUND(ACOS(COS(RADIANS(90-VLOOKUP(B928,'Input - Center points'!$A$2:$F$996,5,0)))*COS(RADIANS(90-VLOOKUP(C928,'Input - Center points'!$A$2:$F$996,5,0)))+SIN(RADIANS(90-VLOOKUP(B928,'Input - Center points'!$A$2:$F$996,5,0)))*SIN(RADIANS(90-VLOOKUP(C928,'Input - Center points'!$A$2:$F$996,5,0)))*COS(RADIANS(VLOOKUP(B928,'Input - Center points'!$A$2:$F$996,6,0)-VLOOKUP(C928,'Input - Center points'!$A$2:$F$996,6,0))))*6371,0)),"",ROUND(ACOS(COS(RADIANS(90-VLOOKUP(B928,'Input - Center points'!$A$2:$F$996,5,0)))*COS(RADIANS(90-VLOOKUP(C928,'Input - Center points'!$A$2:$F$996,5,0)))+SIN(RADIANS(90-VLOOKUP(B928,'Input - Center points'!$A$2:$F$996,5,0)))*SIN(RADIANS(90-VLOOKUP(C928,'Input - Center points'!$A$2:$F$996,5,0)))*COS(RADIANS(VLOOKUP(B928,'Input - Center points'!$A$2:$F$996,6,0)-VLOOKUP(C928,'Input - Center points'!$A$2:$F$996,6,0))))*6371,0))</f>
        <v/>
      </c>
      <c r="E928" s="19" t="str">
        <f>if(isna(if(vlookup(A928,'Input - Config'!$A$3:$D$1006,4,0)="Yes","Subsea",if(D928&gt;'Input - Config'!$H$10,"HVDC","HVAC"))),"",if(vlookup(A928,'Input - Config'!$A$3:$D$1006,4,0)="Yes","Subsea",if(D928&gt;'Input - Config'!$H$10,"HVDC","HVAC")))</f>
        <v/>
      </c>
      <c r="F928" s="19" t="str">
        <f>iferror((hlookup(E928,'Input - Config'!$H$2:$J$7,2,0)*D928)+(hlookup(E928,'Input - Config'!$H$2:$J$7,3,0)*2),"")</f>
        <v/>
      </c>
      <c r="G928" s="19" t="str">
        <f>if(isna(hlookup(E928,'Input - Config'!$H$2:$J$7,6,0)*'Input - Config'!$H$9%*F928+F928),"",hlookup(E928,'Input - Config'!$H$2:$J$7,6,0)*'Input - Config'!$H$9%*F928+F928)</f>
        <v/>
      </c>
      <c r="H928" s="19" t="str">
        <f>if(isna(ROUND((hlookup(E928,'Input - Config'!$H$2:$J$7,4,0)/10000*D928)+(hlookup(E928,'Input - Config'!$H$2:$J$7,5,0)/100),3)),"",ROUND((hlookup(E928,'Input - Config'!$H$2:$J$7,4,0)/10000*D928)+(hlookup(E928,'Input - Config'!$H$2:$J$7,5,0)/100),3))</f>
        <v/>
      </c>
    </row>
    <row r="929">
      <c r="A929" s="53" t="str">
        <f>'Input - Config'!A930</f>
        <v/>
      </c>
      <c r="B929" s="19" t="str">
        <f>if(isna(vlookup(A929,'Input - Config'!$A$3:$C$1006,2,0)),"",vlookup(A929,'Input - Config'!$A$3:$C$1006,2,0))</f>
        <v/>
      </c>
      <c r="C929" s="19" t="str">
        <f>if(isna(vlookup(A929,'Input - Config'!$A$3:$C$1006,3,0)),"",vlookup(A929,'Input - Config'!$A$3:$C$1006,3,0))</f>
        <v/>
      </c>
      <c r="D929" s="42" t="str">
        <f>if(isna(ROUND(ACOS(COS(RADIANS(90-VLOOKUP(B929,'Input - Center points'!$A$2:$F$996,5,0)))*COS(RADIANS(90-VLOOKUP(C929,'Input - Center points'!$A$2:$F$996,5,0)))+SIN(RADIANS(90-VLOOKUP(B929,'Input - Center points'!$A$2:$F$996,5,0)))*SIN(RADIANS(90-VLOOKUP(C929,'Input - Center points'!$A$2:$F$996,5,0)))*COS(RADIANS(VLOOKUP(B929,'Input - Center points'!$A$2:$F$996,6,0)-VLOOKUP(C929,'Input - Center points'!$A$2:$F$996,6,0))))*6371,0)),"",ROUND(ACOS(COS(RADIANS(90-VLOOKUP(B929,'Input - Center points'!$A$2:$F$996,5,0)))*COS(RADIANS(90-VLOOKUP(C929,'Input - Center points'!$A$2:$F$996,5,0)))+SIN(RADIANS(90-VLOOKUP(B929,'Input - Center points'!$A$2:$F$996,5,0)))*SIN(RADIANS(90-VLOOKUP(C929,'Input - Center points'!$A$2:$F$996,5,0)))*COS(RADIANS(VLOOKUP(B929,'Input - Center points'!$A$2:$F$996,6,0)-VLOOKUP(C929,'Input - Center points'!$A$2:$F$996,6,0))))*6371,0))</f>
        <v/>
      </c>
      <c r="E929" s="19" t="str">
        <f>if(isna(if(vlookup(A929,'Input - Config'!$A$3:$D$1006,4,0)="Yes","Subsea",if(D929&gt;'Input - Config'!$H$10,"HVDC","HVAC"))),"",if(vlookup(A929,'Input - Config'!$A$3:$D$1006,4,0)="Yes","Subsea",if(D929&gt;'Input - Config'!$H$10,"HVDC","HVAC")))</f>
        <v/>
      </c>
      <c r="F929" s="19" t="str">
        <f>iferror((hlookup(E929,'Input - Config'!$H$2:$J$7,2,0)*D929)+(hlookup(E929,'Input - Config'!$H$2:$J$7,3,0)*2),"")</f>
        <v/>
      </c>
      <c r="G929" s="19" t="str">
        <f>if(isna(hlookup(E929,'Input - Config'!$H$2:$J$7,6,0)*'Input - Config'!$H$9%*F929+F929),"",hlookup(E929,'Input - Config'!$H$2:$J$7,6,0)*'Input - Config'!$H$9%*F929+F929)</f>
        <v/>
      </c>
      <c r="H929" s="19" t="str">
        <f>if(isna(ROUND((hlookup(E929,'Input - Config'!$H$2:$J$7,4,0)/10000*D929)+(hlookup(E929,'Input - Config'!$H$2:$J$7,5,0)/100),3)),"",ROUND((hlookup(E929,'Input - Config'!$H$2:$J$7,4,0)/10000*D929)+(hlookup(E929,'Input - Config'!$H$2:$J$7,5,0)/100),3))</f>
        <v/>
      </c>
    </row>
    <row r="930">
      <c r="A930" s="53" t="str">
        <f>'Input - Config'!A931</f>
        <v/>
      </c>
      <c r="B930" s="19" t="str">
        <f>if(isna(vlookup(A930,'Input - Config'!$A$3:$C$1006,2,0)),"",vlookup(A930,'Input - Config'!$A$3:$C$1006,2,0))</f>
        <v/>
      </c>
      <c r="C930" s="19" t="str">
        <f>if(isna(vlookup(A930,'Input - Config'!$A$3:$C$1006,3,0)),"",vlookup(A930,'Input - Config'!$A$3:$C$1006,3,0))</f>
        <v/>
      </c>
      <c r="D930" s="42" t="str">
        <f>if(isna(ROUND(ACOS(COS(RADIANS(90-VLOOKUP(B930,'Input - Center points'!$A$2:$F$996,5,0)))*COS(RADIANS(90-VLOOKUP(C930,'Input - Center points'!$A$2:$F$996,5,0)))+SIN(RADIANS(90-VLOOKUP(B930,'Input - Center points'!$A$2:$F$996,5,0)))*SIN(RADIANS(90-VLOOKUP(C930,'Input - Center points'!$A$2:$F$996,5,0)))*COS(RADIANS(VLOOKUP(B930,'Input - Center points'!$A$2:$F$996,6,0)-VLOOKUP(C930,'Input - Center points'!$A$2:$F$996,6,0))))*6371,0)),"",ROUND(ACOS(COS(RADIANS(90-VLOOKUP(B930,'Input - Center points'!$A$2:$F$996,5,0)))*COS(RADIANS(90-VLOOKUP(C930,'Input - Center points'!$A$2:$F$996,5,0)))+SIN(RADIANS(90-VLOOKUP(B930,'Input - Center points'!$A$2:$F$996,5,0)))*SIN(RADIANS(90-VLOOKUP(C930,'Input - Center points'!$A$2:$F$996,5,0)))*COS(RADIANS(VLOOKUP(B930,'Input - Center points'!$A$2:$F$996,6,0)-VLOOKUP(C930,'Input - Center points'!$A$2:$F$996,6,0))))*6371,0))</f>
        <v/>
      </c>
      <c r="E930" s="19" t="str">
        <f>if(isna(if(vlookup(A930,'Input - Config'!$A$3:$D$1006,4,0)="Yes","Subsea",if(D930&gt;'Input - Config'!$H$10,"HVDC","HVAC"))),"",if(vlookup(A930,'Input - Config'!$A$3:$D$1006,4,0)="Yes","Subsea",if(D930&gt;'Input - Config'!$H$10,"HVDC","HVAC")))</f>
        <v/>
      </c>
      <c r="F930" s="19" t="str">
        <f>iferror((hlookup(E930,'Input - Config'!$H$2:$J$7,2,0)*D930)+(hlookup(E930,'Input - Config'!$H$2:$J$7,3,0)*2),"")</f>
        <v/>
      </c>
      <c r="G930" s="19" t="str">
        <f>if(isna(hlookup(E930,'Input - Config'!$H$2:$J$7,6,0)*'Input - Config'!$H$9%*F930+F930),"",hlookup(E930,'Input - Config'!$H$2:$J$7,6,0)*'Input - Config'!$H$9%*F930+F930)</f>
        <v/>
      </c>
      <c r="H930" s="19" t="str">
        <f>if(isna(ROUND((hlookup(E930,'Input - Config'!$H$2:$J$7,4,0)/10000*D930)+(hlookup(E930,'Input - Config'!$H$2:$J$7,5,0)/100),3)),"",ROUND((hlookup(E930,'Input - Config'!$H$2:$J$7,4,0)/10000*D930)+(hlookup(E930,'Input - Config'!$H$2:$J$7,5,0)/100),3))</f>
        <v/>
      </c>
    </row>
    <row r="931">
      <c r="A931" s="53" t="str">
        <f>'Input - Config'!A932</f>
        <v/>
      </c>
      <c r="B931" s="19" t="str">
        <f>if(isna(vlookup(A931,'Input - Config'!$A$3:$C$1006,2,0)),"",vlookup(A931,'Input - Config'!$A$3:$C$1006,2,0))</f>
        <v/>
      </c>
      <c r="C931" s="19" t="str">
        <f>if(isna(vlookup(A931,'Input - Config'!$A$3:$C$1006,3,0)),"",vlookup(A931,'Input - Config'!$A$3:$C$1006,3,0))</f>
        <v/>
      </c>
      <c r="D931" s="42" t="str">
        <f>if(isna(ROUND(ACOS(COS(RADIANS(90-VLOOKUP(B931,'Input - Center points'!$A$2:$F$996,5,0)))*COS(RADIANS(90-VLOOKUP(C931,'Input - Center points'!$A$2:$F$996,5,0)))+SIN(RADIANS(90-VLOOKUP(B931,'Input - Center points'!$A$2:$F$996,5,0)))*SIN(RADIANS(90-VLOOKUP(C931,'Input - Center points'!$A$2:$F$996,5,0)))*COS(RADIANS(VLOOKUP(B931,'Input - Center points'!$A$2:$F$996,6,0)-VLOOKUP(C931,'Input - Center points'!$A$2:$F$996,6,0))))*6371,0)),"",ROUND(ACOS(COS(RADIANS(90-VLOOKUP(B931,'Input - Center points'!$A$2:$F$996,5,0)))*COS(RADIANS(90-VLOOKUP(C931,'Input - Center points'!$A$2:$F$996,5,0)))+SIN(RADIANS(90-VLOOKUP(B931,'Input - Center points'!$A$2:$F$996,5,0)))*SIN(RADIANS(90-VLOOKUP(C931,'Input - Center points'!$A$2:$F$996,5,0)))*COS(RADIANS(VLOOKUP(B931,'Input - Center points'!$A$2:$F$996,6,0)-VLOOKUP(C931,'Input - Center points'!$A$2:$F$996,6,0))))*6371,0))</f>
        <v/>
      </c>
      <c r="E931" s="19" t="str">
        <f>if(isna(if(vlookup(A931,'Input - Config'!$A$3:$D$1006,4,0)="Yes","Subsea",if(D931&gt;'Input - Config'!$H$10,"HVDC","HVAC"))),"",if(vlookup(A931,'Input - Config'!$A$3:$D$1006,4,0)="Yes","Subsea",if(D931&gt;'Input - Config'!$H$10,"HVDC","HVAC")))</f>
        <v/>
      </c>
      <c r="F931" s="19" t="str">
        <f>iferror((hlookup(E931,'Input - Config'!$H$2:$J$7,2,0)*D931)+(hlookup(E931,'Input - Config'!$H$2:$J$7,3,0)*2),"")</f>
        <v/>
      </c>
      <c r="G931" s="19" t="str">
        <f>if(isna(hlookup(E931,'Input - Config'!$H$2:$J$7,6,0)*'Input - Config'!$H$9%*F931+F931),"",hlookup(E931,'Input - Config'!$H$2:$J$7,6,0)*'Input - Config'!$H$9%*F931+F931)</f>
        <v/>
      </c>
      <c r="H931" s="19" t="str">
        <f>if(isna(ROUND((hlookup(E931,'Input - Config'!$H$2:$J$7,4,0)/10000*D931)+(hlookup(E931,'Input - Config'!$H$2:$J$7,5,0)/100),3)),"",ROUND((hlookup(E931,'Input - Config'!$H$2:$J$7,4,0)/10000*D931)+(hlookup(E931,'Input - Config'!$H$2:$J$7,5,0)/100),3))</f>
        <v/>
      </c>
    </row>
    <row r="932">
      <c r="A932" s="53" t="str">
        <f>'Input - Config'!A933</f>
        <v/>
      </c>
      <c r="B932" s="19" t="str">
        <f>if(isna(vlookup(A932,'Input - Config'!$A$3:$C$1006,2,0)),"",vlookup(A932,'Input - Config'!$A$3:$C$1006,2,0))</f>
        <v/>
      </c>
      <c r="C932" s="19" t="str">
        <f>if(isna(vlookup(A932,'Input - Config'!$A$3:$C$1006,3,0)),"",vlookup(A932,'Input - Config'!$A$3:$C$1006,3,0))</f>
        <v/>
      </c>
      <c r="D932" s="42" t="str">
        <f>if(isna(ROUND(ACOS(COS(RADIANS(90-VLOOKUP(B932,'Input - Center points'!$A$2:$F$996,5,0)))*COS(RADIANS(90-VLOOKUP(C932,'Input - Center points'!$A$2:$F$996,5,0)))+SIN(RADIANS(90-VLOOKUP(B932,'Input - Center points'!$A$2:$F$996,5,0)))*SIN(RADIANS(90-VLOOKUP(C932,'Input - Center points'!$A$2:$F$996,5,0)))*COS(RADIANS(VLOOKUP(B932,'Input - Center points'!$A$2:$F$996,6,0)-VLOOKUP(C932,'Input - Center points'!$A$2:$F$996,6,0))))*6371,0)),"",ROUND(ACOS(COS(RADIANS(90-VLOOKUP(B932,'Input - Center points'!$A$2:$F$996,5,0)))*COS(RADIANS(90-VLOOKUP(C932,'Input - Center points'!$A$2:$F$996,5,0)))+SIN(RADIANS(90-VLOOKUP(B932,'Input - Center points'!$A$2:$F$996,5,0)))*SIN(RADIANS(90-VLOOKUP(C932,'Input - Center points'!$A$2:$F$996,5,0)))*COS(RADIANS(VLOOKUP(B932,'Input - Center points'!$A$2:$F$996,6,0)-VLOOKUP(C932,'Input - Center points'!$A$2:$F$996,6,0))))*6371,0))</f>
        <v/>
      </c>
      <c r="E932" s="19" t="str">
        <f>if(isna(if(vlookup(A932,'Input - Config'!$A$3:$D$1006,4,0)="Yes","Subsea",if(D932&gt;'Input - Config'!$H$10,"HVDC","HVAC"))),"",if(vlookup(A932,'Input - Config'!$A$3:$D$1006,4,0)="Yes","Subsea",if(D932&gt;'Input - Config'!$H$10,"HVDC","HVAC")))</f>
        <v/>
      </c>
      <c r="F932" s="19" t="str">
        <f>iferror((hlookup(E932,'Input - Config'!$H$2:$J$7,2,0)*D932)+(hlookup(E932,'Input - Config'!$H$2:$J$7,3,0)*2),"")</f>
        <v/>
      </c>
      <c r="G932" s="19" t="str">
        <f>if(isna(hlookup(E932,'Input - Config'!$H$2:$J$7,6,0)*'Input - Config'!$H$9%*F932+F932),"",hlookup(E932,'Input - Config'!$H$2:$J$7,6,0)*'Input - Config'!$H$9%*F932+F932)</f>
        <v/>
      </c>
      <c r="H932" s="19" t="str">
        <f>if(isna(ROUND((hlookup(E932,'Input - Config'!$H$2:$J$7,4,0)/10000*D932)+(hlookup(E932,'Input - Config'!$H$2:$J$7,5,0)/100),3)),"",ROUND((hlookup(E932,'Input - Config'!$H$2:$J$7,4,0)/10000*D932)+(hlookup(E932,'Input - Config'!$H$2:$J$7,5,0)/100),3))</f>
        <v/>
      </c>
    </row>
    <row r="933">
      <c r="A933" s="53" t="str">
        <f>'Input - Config'!A934</f>
        <v/>
      </c>
      <c r="B933" s="19" t="str">
        <f>if(isna(vlookup(A933,'Input - Config'!$A$3:$C$1006,2,0)),"",vlookup(A933,'Input - Config'!$A$3:$C$1006,2,0))</f>
        <v/>
      </c>
      <c r="C933" s="19" t="str">
        <f>if(isna(vlookup(A933,'Input - Config'!$A$3:$C$1006,3,0)),"",vlookup(A933,'Input - Config'!$A$3:$C$1006,3,0))</f>
        <v/>
      </c>
      <c r="D933" s="42" t="str">
        <f>if(isna(ROUND(ACOS(COS(RADIANS(90-VLOOKUP(B933,'Input - Center points'!$A$2:$F$996,5,0)))*COS(RADIANS(90-VLOOKUP(C933,'Input - Center points'!$A$2:$F$996,5,0)))+SIN(RADIANS(90-VLOOKUP(B933,'Input - Center points'!$A$2:$F$996,5,0)))*SIN(RADIANS(90-VLOOKUP(C933,'Input - Center points'!$A$2:$F$996,5,0)))*COS(RADIANS(VLOOKUP(B933,'Input - Center points'!$A$2:$F$996,6,0)-VLOOKUP(C933,'Input - Center points'!$A$2:$F$996,6,0))))*6371,0)),"",ROUND(ACOS(COS(RADIANS(90-VLOOKUP(B933,'Input - Center points'!$A$2:$F$996,5,0)))*COS(RADIANS(90-VLOOKUP(C933,'Input - Center points'!$A$2:$F$996,5,0)))+SIN(RADIANS(90-VLOOKUP(B933,'Input - Center points'!$A$2:$F$996,5,0)))*SIN(RADIANS(90-VLOOKUP(C933,'Input - Center points'!$A$2:$F$996,5,0)))*COS(RADIANS(VLOOKUP(B933,'Input - Center points'!$A$2:$F$996,6,0)-VLOOKUP(C933,'Input - Center points'!$A$2:$F$996,6,0))))*6371,0))</f>
        <v/>
      </c>
      <c r="E933" s="19" t="str">
        <f>if(isna(if(vlookup(A933,'Input - Config'!$A$3:$D$1006,4,0)="Yes","Subsea",if(D933&gt;'Input - Config'!$H$10,"HVDC","HVAC"))),"",if(vlookup(A933,'Input - Config'!$A$3:$D$1006,4,0)="Yes","Subsea",if(D933&gt;'Input - Config'!$H$10,"HVDC","HVAC")))</f>
        <v/>
      </c>
      <c r="F933" s="19" t="str">
        <f>iferror((hlookup(E933,'Input - Config'!$H$2:$J$7,2,0)*D933)+(hlookup(E933,'Input - Config'!$H$2:$J$7,3,0)*2),"")</f>
        <v/>
      </c>
      <c r="G933" s="19" t="str">
        <f>if(isna(hlookup(E933,'Input - Config'!$H$2:$J$7,6,0)*'Input - Config'!$H$9%*F933+F933),"",hlookup(E933,'Input - Config'!$H$2:$J$7,6,0)*'Input - Config'!$H$9%*F933+F933)</f>
        <v/>
      </c>
      <c r="H933" s="19" t="str">
        <f>if(isna(ROUND((hlookup(E933,'Input - Config'!$H$2:$J$7,4,0)/10000*D933)+(hlookup(E933,'Input - Config'!$H$2:$J$7,5,0)/100),3)),"",ROUND((hlookup(E933,'Input - Config'!$H$2:$J$7,4,0)/10000*D933)+(hlookup(E933,'Input - Config'!$H$2:$J$7,5,0)/100),3))</f>
        <v/>
      </c>
    </row>
    <row r="934">
      <c r="A934" s="53" t="str">
        <f>'Input - Config'!A935</f>
        <v/>
      </c>
      <c r="B934" s="19" t="str">
        <f>if(isna(vlookup(A934,'Input - Config'!$A$3:$C$1006,2,0)),"",vlookup(A934,'Input - Config'!$A$3:$C$1006,2,0))</f>
        <v/>
      </c>
      <c r="C934" s="19" t="str">
        <f>if(isna(vlookup(A934,'Input - Config'!$A$3:$C$1006,3,0)),"",vlookup(A934,'Input - Config'!$A$3:$C$1006,3,0))</f>
        <v/>
      </c>
      <c r="D934" s="42" t="str">
        <f>if(isna(ROUND(ACOS(COS(RADIANS(90-VLOOKUP(B934,'Input - Center points'!$A$2:$F$996,5,0)))*COS(RADIANS(90-VLOOKUP(C934,'Input - Center points'!$A$2:$F$996,5,0)))+SIN(RADIANS(90-VLOOKUP(B934,'Input - Center points'!$A$2:$F$996,5,0)))*SIN(RADIANS(90-VLOOKUP(C934,'Input - Center points'!$A$2:$F$996,5,0)))*COS(RADIANS(VLOOKUP(B934,'Input - Center points'!$A$2:$F$996,6,0)-VLOOKUP(C934,'Input - Center points'!$A$2:$F$996,6,0))))*6371,0)),"",ROUND(ACOS(COS(RADIANS(90-VLOOKUP(B934,'Input - Center points'!$A$2:$F$996,5,0)))*COS(RADIANS(90-VLOOKUP(C934,'Input - Center points'!$A$2:$F$996,5,0)))+SIN(RADIANS(90-VLOOKUP(B934,'Input - Center points'!$A$2:$F$996,5,0)))*SIN(RADIANS(90-VLOOKUP(C934,'Input - Center points'!$A$2:$F$996,5,0)))*COS(RADIANS(VLOOKUP(B934,'Input - Center points'!$A$2:$F$996,6,0)-VLOOKUP(C934,'Input - Center points'!$A$2:$F$996,6,0))))*6371,0))</f>
        <v/>
      </c>
      <c r="E934" s="19" t="str">
        <f>if(isna(if(vlookup(A934,'Input - Config'!$A$3:$D$1006,4,0)="Yes","Subsea",if(D934&gt;'Input - Config'!$H$10,"HVDC","HVAC"))),"",if(vlookup(A934,'Input - Config'!$A$3:$D$1006,4,0)="Yes","Subsea",if(D934&gt;'Input - Config'!$H$10,"HVDC","HVAC")))</f>
        <v/>
      </c>
      <c r="F934" s="19" t="str">
        <f>iferror((hlookup(E934,'Input - Config'!$H$2:$J$7,2,0)*D934)+(hlookup(E934,'Input - Config'!$H$2:$J$7,3,0)*2),"")</f>
        <v/>
      </c>
      <c r="G934" s="19" t="str">
        <f>if(isna(hlookup(E934,'Input - Config'!$H$2:$J$7,6,0)*'Input - Config'!$H$9%*F934+F934),"",hlookup(E934,'Input - Config'!$H$2:$J$7,6,0)*'Input - Config'!$H$9%*F934+F934)</f>
        <v/>
      </c>
      <c r="H934" s="19" t="str">
        <f>if(isna(ROUND((hlookup(E934,'Input - Config'!$H$2:$J$7,4,0)/10000*D934)+(hlookup(E934,'Input - Config'!$H$2:$J$7,5,0)/100),3)),"",ROUND((hlookup(E934,'Input - Config'!$H$2:$J$7,4,0)/10000*D934)+(hlookup(E934,'Input - Config'!$H$2:$J$7,5,0)/100),3))</f>
        <v/>
      </c>
    </row>
    <row r="935">
      <c r="A935" s="53" t="str">
        <f>'Input - Config'!A936</f>
        <v/>
      </c>
      <c r="B935" s="19" t="str">
        <f>if(isna(vlookup(A935,'Input - Config'!$A$3:$C$1006,2,0)),"",vlookup(A935,'Input - Config'!$A$3:$C$1006,2,0))</f>
        <v/>
      </c>
      <c r="C935" s="19" t="str">
        <f>if(isna(vlookup(A935,'Input - Config'!$A$3:$C$1006,3,0)),"",vlookup(A935,'Input - Config'!$A$3:$C$1006,3,0))</f>
        <v/>
      </c>
      <c r="D935" s="42" t="str">
        <f>if(isna(ROUND(ACOS(COS(RADIANS(90-VLOOKUP(B935,'Input - Center points'!$A$2:$F$996,5,0)))*COS(RADIANS(90-VLOOKUP(C935,'Input - Center points'!$A$2:$F$996,5,0)))+SIN(RADIANS(90-VLOOKUP(B935,'Input - Center points'!$A$2:$F$996,5,0)))*SIN(RADIANS(90-VLOOKUP(C935,'Input - Center points'!$A$2:$F$996,5,0)))*COS(RADIANS(VLOOKUP(B935,'Input - Center points'!$A$2:$F$996,6,0)-VLOOKUP(C935,'Input - Center points'!$A$2:$F$996,6,0))))*6371,0)),"",ROUND(ACOS(COS(RADIANS(90-VLOOKUP(B935,'Input - Center points'!$A$2:$F$996,5,0)))*COS(RADIANS(90-VLOOKUP(C935,'Input - Center points'!$A$2:$F$996,5,0)))+SIN(RADIANS(90-VLOOKUP(B935,'Input - Center points'!$A$2:$F$996,5,0)))*SIN(RADIANS(90-VLOOKUP(C935,'Input - Center points'!$A$2:$F$996,5,0)))*COS(RADIANS(VLOOKUP(B935,'Input - Center points'!$A$2:$F$996,6,0)-VLOOKUP(C935,'Input - Center points'!$A$2:$F$996,6,0))))*6371,0))</f>
        <v/>
      </c>
      <c r="E935" s="19" t="str">
        <f>if(isna(if(vlookup(A935,'Input - Config'!$A$3:$D$1006,4,0)="Yes","Subsea",if(D935&gt;'Input - Config'!$H$10,"HVDC","HVAC"))),"",if(vlookup(A935,'Input - Config'!$A$3:$D$1006,4,0)="Yes","Subsea",if(D935&gt;'Input - Config'!$H$10,"HVDC","HVAC")))</f>
        <v/>
      </c>
      <c r="F935" s="19" t="str">
        <f>iferror((hlookup(E935,'Input - Config'!$H$2:$J$7,2,0)*D935)+(hlookup(E935,'Input - Config'!$H$2:$J$7,3,0)*2),"")</f>
        <v/>
      </c>
      <c r="G935" s="19" t="str">
        <f>if(isna(hlookup(E935,'Input - Config'!$H$2:$J$7,6,0)*'Input - Config'!$H$9%*F935+F935),"",hlookup(E935,'Input - Config'!$H$2:$J$7,6,0)*'Input - Config'!$H$9%*F935+F935)</f>
        <v/>
      </c>
      <c r="H935" s="19" t="str">
        <f>if(isna(ROUND((hlookup(E935,'Input - Config'!$H$2:$J$7,4,0)/10000*D935)+(hlookup(E935,'Input - Config'!$H$2:$J$7,5,0)/100),3)),"",ROUND((hlookup(E935,'Input - Config'!$H$2:$J$7,4,0)/10000*D935)+(hlookup(E935,'Input - Config'!$H$2:$J$7,5,0)/100),3))</f>
        <v/>
      </c>
    </row>
    <row r="936">
      <c r="A936" s="53" t="str">
        <f>'Input - Config'!A937</f>
        <v/>
      </c>
      <c r="B936" s="19" t="str">
        <f>if(isna(vlookup(A936,'Input - Config'!$A$3:$C$1006,2,0)),"",vlookup(A936,'Input - Config'!$A$3:$C$1006,2,0))</f>
        <v/>
      </c>
      <c r="C936" s="19" t="str">
        <f>if(isna(vlookup(A936,'Input - Config'!$A$3:$C$1006,3,0)),"",vlookup(A936,'Input - Config'!$A$3:$C$1006,3,0))</f>
        <v/>
      </c>
      <c r="D936" s="42" t="str">
        <f>if(isna(ROUND(ACOS(COS(RADIANS(90-VLOOKUP(B936,'Input - Center points'!$A$2:$F$996,5,0)))*COS(RADIANS(90-VLOOKUP(C936,'Input - Center points'!$A$2:$F$996,5,0)))+SIN(RADIANS(90-VLOOKUP(B936,'Input - Center points'!$A$2:$F$996,5,0)))*SIN(RADIANS(90-VLOOKUP(C936,'Input - Center points'!$A$2:$F$996,5,0)))*COS(RADIANS(VLOOKUP(B936,'Input - Center points'!$A$2:$F$996,6,0)-VLOOKUP(C936,'Input - Center points'!$A$2:$F$996,6,0))))*6371,0)),"",ROUND(ACOS(COS(RADIANS(90-VLOOKUP(B936,'Input - Center points'!$A$2:$F$996,5,0)))*COS(RADIANS(90-VLOOKUP(C936,'Input - Center points'!$A$2:$F$996,5,0)))+SIN(RADIANS(90-VLOOKUP(B936,'Input - Center points'!$A$2:$F$996,5,0)))*SIN(RADIANS(90-VLOOKUP(C936,'Input - Center points'!$A$2:$F$996,5,0)))*COS(RADIANS(VLOOKUP(B936,'Input - Center points'!$A$2:$F$996,6,0)-VLOOKUP(C936,'Input - Center points'!$A$2:$F$996,6,0))))*6371,0))</f>
        <v/>
      </c>
      <c r="E936" s="19" t="str">
        <f>if(isna(if(vlookup(A936,'Input - Config'!$A$3:$D$1006,4,0)="Yes","Subsea",if(D936&gt;'Input - Config'!$H$10,"HVDC","HVAC"))),"",if(vlookup(A936,'Input - Config'!$A$3:$D$1006,4,0)="Yes","Subsea",if(D936&gt;'Input - Config'!$H$10,"HVDC","HVAC")))</f>
        <v/>
      </c>
      <c r="F936" s="19" t="str">
        <f>iferror((hlookup(E936,'Input - Config'!$H$2:$J$7,2,0)*D936)+(hlookup(E936,'Input - Config'!$H$2:$J$7,3,0)*2),"")</f>
        <v/>
      </c>
      <c r="G936" s="19" t="str">
        <f>if(isna(hlookup(E936,'Input - Config'!$H$2:$J$7,6,0)*'Input - Config'!$H$9%*F936+F936),"",hlookup(E936,'Input - Config'!$H$2:$J$7,6,0)*'Input - Config'!$H$9%*F936+F936)</f>
        <v/>
      </c>
      <c r="H936" s="19" t="str">
        <f>if(isna(ROUND((hlookup(E936,'Input - Config'!$H$2:$J$7,4,0)/10000*D936)+(hlookup(E936,'Input - Config'!$H$2:$J$7,5,0)/100),3)),"",ROUND((hlookup(E936,'Input - Config'!$H$2:$J$7,4,0)/10000*D936)+(hlookup(E936,'Input - Config'!$H$2:$J$7,5,0)/100),3))</f>
        <v/>
      </c>
    </row>
    <row r="937">
      <c r="A937" s="53" t="str">
        <f>'Input - Config'!A938</f>
        <v/>
      </c>
      <c r="B937" s="19" t="str">
        <f>if(isna(vlookup(A937,'Input - Config'!$A$3:$C$1006,2,0)),"",vlookup(A937,'Input - Config'!$A$3:$C$1006,2,0))</f>
        <v/>
      </c>
      <c r="C937" s="19" t="str">
        <f>if(isna(vlookup(A937,'Input - Config'!$A$3:$C$1006,3,0)),"",vlookup(A937,'Input - Config'!$A$3:$C$1006,3,0))</f>
        <v/>
      </c>
      <c r="D937" s="42" t="str">
        <f>if(isna(ROUND(ACOS(COS(RADIANS(90-VLOOKUP(B937,'Input - Center points'!$A$2:$F$996,5,0)))*COS(RADIANS(90-VLOOKUP(C937,'Input - Center points'!$A$2:$F$996,5,0)))+SIN(RADIANS(90-VLOOKUP(B937,'Input - Center points'!$A$2:$F$996,5,0)))*SIN(RADIANS(90-VLOOKUP(C937,'Input - Center points'!$A$2:$F$996,5,0)))*COS(RADIANS(VLOOKUP(B937,'Input - Center points'!$A$2:$F$996,6,0)-VLOOKUP(C937,'Input - Center points'!$A$2:$F$996,6,0))))*6371,0)),"",ROUND(ACOS(COS(RADIANS(90-VLOOKUP(B937,'Input - Center points'!$A$2:$F$996,5,0)))*COS(RADIANS(90-VLOOKUP(C937,'Input - Center points'!$A$2:$F$996,5,0)))+SIN(RADIANS(90-VLOOKUP(B937,'Input - Center points'!$A$2:$F$996,5,0)))*SIN(RADIANS(90-VLOOKUP(C937,'Input - Center points'!$A$2:$F$996,5,0)))*COS(RADIANS(VLOOKUP(B937,'Input - Center points'!$A$2:$F$996,6,0)-VLOOKUP(C937,'Input - Center points'!$A$2:$F$996,6,0))))*6371,0))</f>
        <v/>
      </c>
      <c r="E937" s="19" t="str">
        <f>if(isna(if(vlookup(A937,'Input - Config'!$A$3:$D$1006,4,0)="Yes","Subsea",if(D937&gt;'Input - Config'!$H$10,"HVDC","HVAC"))),"",if(vlookup(A937,'Input - Config'!$A$3:$D$1006,4,0)="Yes","Subsea",if(D937&gt;'Input - Config'!$H$10,"HVDC","HVAC")))</f>
        <v/>
      </c>
      <c r="F937" s="19" t="str">
        <f>iferror((hlookup(E937,'Input - Config'!$H$2:$J$7,2,0)*D937)+(hlookup(E937,'Input - Config'!$H$2:$J$7,3,0)*2),"")</f>
        <v/>
      </c>
      <c r="G937" s="19" t="str">
        <f>if(isna(hlookup(E937,'Input - Config'!$H$2:$J$7,6,0)*'Input - Config'!$H$9%*F937+F937),"",hlookup(E937,'Input - Config'!$H$2:$J$7,6,0)*'Input - Config'!$H$9%*F937+F937)</f>
        <v/>
      </c>
      <c r="H937" s="19" t="str">
        <f>if(isna(ROUND((hlookup(E937,'Input - Config'!$H$2:$J$7,4,0)/10000*D937)+(hlookup(E937,'Input - Config'!$H$2:$J$7,5,0)/100),3)),"",ROUND((hlookup(E937,'Input - Config'!$H$2:$J$7,4,0)/10000*D937)+(hlookup(E937,'Input - Config'!$H$2:$J$7,5,0)/100),3))</f>
        <v/>
      </c>
    </row>
    <row r="938">
      <c r="A938" s="53" t="str">
        <f>'Input - Config'!A939</f>
        <v/>
      </c>
      <c r="B938" s="19" t="str">
        <f>if(isna(vlookup(A938,'Input - Config'!$A$3:$C$1006,2,0)),"",vlookup(A938,'Input - Config'!$A$3:$C$1006,2,0))</f>
        <v/>
      </c>
      <c r="C938" s="19" t="str">
        <f>if(isna(vlookup(A938,'Input - Config'!$A$3:$C$1006,3,0)),"",vlookup(A938,'Input - Config'!$A$3:$C$1006,3,0))</f>
        <v/>
      </c>
      <c r="D938" s="42" t="str">
        <f>if(isna(ROUND(ACOS(COS(RADIANS(90-VLOOKUP(B938,'Input - Center points'!$A$2:$F$996,5,0)))*COS(RADIANS(90-VLOOKUP(C938,'Input - Center points'!$A$2:$F$996,5,0)))+SIN(RADIANS(90-VLOOKUP(B938,'Input - Center points'!$A$2:$F$996,5,0)))*SIN(RADIANS(90-VLOOKUP(C938,'Input - Center points'!$A$2:$F$996,5,0)))*COS(RADIANS(VLOOKUP(B938,'Input - Center points'!$A$2:$F$996,6,0)-VLOOKUP(C938,'Input - Center points'!$A$2:$F$996,6,0))))*6371,0)),"",ROUND(ACOS(COS(RADIANS(90-VLOOKUP(B938,'Input - Center points'!$A$2:$F$996,5,0)))*COS(RADIANS(90-VLOOKUP(C938,'Input - Center points'!$A$2:$F$996,5,0)))+SIN(RADIANS(90-VLOOKUP(B938,'Input - Center points'!$A$2:$F$996,5,0)))*SIN(RADIANS(90-VLOOKUP(C938,'Input - Center points'!$A$2:$F$996,5,0)))*COS(RADIANS(VLOOKUP(B938,'Input - Center points'!$A$2:$F$996,6,0)-VLOOKUP(C938,'Input - Center points'!$A$2:$F$996,6,0))))*6371,0))</f>
        <v/>
      </c>
      <c r="E938" s="19" t="str">
        <f>if(isna(if(vlookup(A938,'Input - Config'!$A$3:$D$1006,4,0)="Yes","Subsea",if(D938&gt;'Input - Config'!$H$10,"HVDC","HVAC"))),"",if(vlookup(A938,'Input - Config'!$A$3:$D$1006,4,0)="Yes","Subsea",if(D938&gt;'Input - Config'!$H$10,"HVDC","HVAC")))</f>
        <v/>
      </c>
      <c r="F938" s="19" t="str">
        <f>iferror((hlookup(E938,'Input - Config'!$H$2:$J$7,2,0)*D938)+(hlookup(E938,'Input - Config'!$H$2:$J$7,3,0)*2),"")</f>
        <v/>
      </c>
      <c r="G938" s="19" t="str">
        <f>if(isna(hlookup(E938,'Input - Config'!$H$2:$J$7,6,0)*'Input - Config'!$H$9%*F938+F938),"",hlookup(E938,'Input - Config'!$H$2:$J$7,6,0)*'Input - Config'!$H$9%*F938+F938)</f>
        <v/>
      </c>
      <c r="H938" s="19" t="str">
        <f>if(isna(ROUND((hlookup(E938,'Input - Config'!$H$2:$J$7,4,0)/10000*D938)+(hlookup(E938,'Input - Config'!$H$2:$J$7,5,0)/100),3)),"",ROUND((hlookup(E938,'Input - Config'!$H$2:$J$7,4,0)/10000*D938)+(hlookup(E938,'Input - Config'!$H$2:$J$7,5,0)/100),3))</f>
        <v/>
      </c>
    </row>
    <row r="939">
      <c r="A939" s="53" t="str">
        <f>'Input - Config'!A940</f>
        <v/>
      </c>
      <c r="B939" s="19" t="str">
        <f>if(isna(vlookup(A939,'Input - Config'!$A$3:$C$1006,2,0)),"",vlookup(A939,'Input - Config'!$A$3:$C$1006,2,0))</f>
        <v/>
      </c>
      <c r="C939" s="19" t="str">
        <f>if(isna(vlookup(A939,'Input - Config'!$A$3:$C$1006,3,0)),"",vlookup(A939,'Input - Config'!$A$3:$C$1006,3,0))</f>
        <v/>
      </c>
      <c r="D939" s="42" t="str">
        <f>if(isna(ROUND(ACOS(COS(RADIANS(90-VLOOKUP(B939,'Input - Center points'!$A$2:$F$996,5,0)))*COS(RADIANS(90-VLOOKUP(C939,'Input - Center points'!$A$2:$F$996,5,0)))+SIN(RADIANS(90-VLOOKUP(B939,'Input - Center points'!$A$2:$F$996,5,0)))*SIN(RADIANS(90-VLOOKUP(C939,'Input - Center points'!$A$2:$F$996,5,0)))*COS(RADIANS(VLOOKUP(B939,'Input - Center points'!$A$2:$F$996,6,0)-VLOOKUP(C939,'Input - Center points'!$A$2:$F$996,6,0))))*6371,0)),"",ROUND(ACOS(COS(RADIANS(90-VLOOKUP(B939,'Input - Center points'!$A$2:$F$996,5,0)))*COS(RADIANS(90-VLOOKUP(C939,'Input - Center points'!$A$2:$F$996,5,0)))+SIN(RADIANS(90-VLOOKUP(B939,'Input - Center points'!$A$2:$F$996,5,0)))*SIN(RADIANS(90-VLOOKUP(C939,'Input - Center points'!$A$2:$F$996,5,0)))*COS(RADIANS(VLOOKUP(B939,'Input - Center points'!$A$2:$F$996,6,0)-VLOOKUP(C939,'Input - Center points'!$A$2:$F$996,6,0))))*6371,0))</f>
        <v/>
      </c>
      <c r="E939" s="19" t="str">
        <f>if(isna(if(vlookup(A939,'Input - Config'!$A$3:$D$1006,4,0)="Yes","Subsea",if(D939&gt;'Input - Config'!$H$10,"HVDC","HVAC"))),"",if(vlookup(A939,'Input - Config'!$A$3:$D$1006,4,0)="Yes","Subsea",if(D939&gt;'Input - Config'!$H$10,"HVDC","HVAC")))</f>
        <v/>
      </c>
      <c r="F939" s="19" t="str">
        <f>iferror((hlookup(E939,'Input - Config'!$H$2:$J$7,2,0)*D939)+(hlookup(E939,'Input - Config'!$H$2:$J$7,3,0)*2),"")</f>
        <v/>
      </c>
      <c r="G939" s="19" t="str">
        <f>if(isna(hlookup(E939,'Input - Config'!$H$2:$J$7,6,0)*'Input - Config'!$H$9%*F939+F939),"",hlookup(E939,'Input - Config'!$H$2:$J$7,6,0)*'Input - Config'!$H$9%*F939+F939)</f>
        <v/>
      </c>
      <c r="H939" s="19" t="str">
        <f>if(isna(ROUND((hlookup(E939,'Input - Config'!$H$2:$J$7,4,0)/10000*D939)+(hlookup(E939,'Input - Config'!$H$2:$J$7,5,0)/100),3)),"",ROUND((hlookup(E939,'Input - Config'!$H$2:$J$7,4,0)/10000*D939)+(hlookup(E939,'Input - Config'!$H$2:$J$7,5,0)/100),3))</f>
        <v/>
      </c>
    </row>
    <row r="940">
      <c r="A940" s="53" t="str">
        <f>'Input - Config'!A941</f>
        <v/>
      </c>
      <c r="B940" s="19" t="str">
        <f>if(isna(vlookup(A940,'Input - Config'!$A$3:$C$1006,2,0)),"",vlookup(A940,'Input - Config'!$A$3:$C$1006,2,0))</f>
        <v/>
      </c>
      <c r="C940" s="19" t="str">
        <f>if(isna(vlookup(A940,'Input - Config'!$A$3:$C$1006,3,0)),"",vlookup(A940,'Input - Config'!$A$3:$C$1006,3,0))</f>
        <v/>
      </c>
      <c r="D940" s="42" t="str">
        <f>if(isna(ROUND(ACOS(COS(RADIANS(90-VLOOKUP(B940,'Input - Center points'!$A$2:$F$996,5,0)))*COS(RADIANS(90-VLOOKUP(C940,'Input - Center points'!$A$2:$F$996,5,0)))+SIN(RADIANS(90-VLOOKUP(B940,'Input - Center points'!$A$2:$F$996,5,0)))*SIN(RADIANS(90-VLOOKUP(C940,'Input - Center points'!$A$2:$F$996,5,0)))*COS(RADIANS(VLOOKUP(B940,'Input - Center points'!$A$2:$F$996,6,0)-VLOOKUP(C940,'Input - Center points'!$A$2:$F$996,6,0))))*6371,0)),"",ROUND(ACOS(COS(RADIANS(90-VLOOKUP(B940,'Input - Center points'!$A$2:$F$996,5,0)))*COS(RADIANS(90-VLOOKUP(C940,'Input - Center points'!$A$2:$F$996,5,0)))+SIN(RADIANS(90-VLOOKUP(B940,'Input - Center points'!$A$2:$F$996,5,0)))*SIN(RADIANS(90-VLOOKUP(C940,'Input - Center points'!$A$2:$F$996,5,0)))*COS(RADIANS(VLOOKUP(B940,'Input - Center points'!$A$2:$F$996,6,0)-VLOOKUP(C940,'Input - Center points'!$A$2:$F$996,6,0))))*6371,0))</f>
        <v/>
      </c>
      <c r="E940" s="19" t="str">
        <f>if(isna(if(vlookup(A940,'Input - Config'!$A$3:$D$1006,4,0)="Yes","Subsea",if(D940&gt;'Input - Config'!$H$10,"HVDC","HVAC"))),"",if(vlookup(A940,'Input - Config'!$A$3:$D$1006,4,0)="Yes","Subsea",if(D940&gt;'Input - Config'!$H$10,"HVDC","HVAC")))</f>
        <v/>
      </c>
      <c r="F940" s="19" t="str">
        <f>iferror((hlookup(E940,'Input - Config'!$H$2:$J$7,2,0)*D940)+(hlookup(E940,'Input - Config'!$H$2:$J$7,3,0)*2),"")</f>
        <v/>
      </c>
      <c r="G940" s="19" t="str">
        <f>if(isna(hlookup(E940,'Input - Config'!$H$2:$J$7,6,0)*'Input - Config'!$H$9%*F940+F940),"",hlookup(E940,'Input - Config'!$H$2:$J$7,6,0)*'Input - Config'!$H$9%*F940+F940)</f>
        <v/>
      </c>
      <c r="H940" s="19" t="str">
        <f>if(isna(ROUND((hlookup(E940,'Input - Config'!$H$2:$J$7,4,0)/10000*D940)+(hlookup(E940,'Input - Config'!$H$2:$J$7,5,0)/100),3)),"",ROUND((hlookup(E940,'Input - Config'!$H$2:$J$7,4,0)/10000*D940)+(hlookup(E940,'Input - Config'!$H$2:$J$7,5,0)/100),3))</f>
        <v/>
      </c>
    </row>
    <row r="941">
      <c r="A941" s="53" t="str">
        <f>'Input - Config'!A942</f>
        <v/>
      </c>
      <c r="B941" s="19" t="str">
        <f>if(isna(vlookup(A941,'Input - Config'!$A$3:$C$1006,2,0)),"",vlookup(A941,'Input - Config'!$A$3:$C$1006,2,0))</f>
        <v/>
      </c>
      <c r="C941" s="19" t="str">
        <f>if(isna(vlookup(A941,'Input - Config'!$A$3:$C$1006,3,0)),"",vlookup(A941,'Input - Config'!$A$3:$C$1006,3,0))</f>
        <v/>
      </c>
      <c r="D941" s="42" t="str">
        <f>if(isna(ROUND(ACOS(COS(RADIANS(90-VLOOKUP(B941,'Input - Center points'!$A$2:$F$996,5,0)))*COS(RADIANS(90-VLOOKUP(C941,'Input - Center points'!$A$2:$F$996,5,0)))+SIN(RADIANS(90-VLOOKUP(B941,'Input - Center points'!$A$2:$F$996,5,0)))*SIN(RADIANS(90-VLOOKUP(C941,'Input - Center points'!$A$2:$F$996,5,0)))*COS(RADIANS(VLOOKUP(B941,'Input - Center points'!$A$2:$F$996,6,0)-VLOOKUP(C941,'Input - Center points'!$A$2:$F$996,6,0))))*6371,0)),"",ROUND(ACOS(COS(RADIANS(90-VLOOKUP(B941,'Input - Center points'!$A$2:$F$996,5,0)))*COS(RADIANS(90-VLOOKUP(C941,'Input - Center points'!$A$2:$F$996,5,0)))+SIN(RADIANS(90-VLOOKUP(B941,'Input - Center points'!$A$2:$F$996,5,0)))*SIN(RADIANS(90-VLOOKUP(C941,'Input - Center points'!$A$2:$F$996,5,0)))*COS(RADIANS(VLOOKUP(B941,'Input - Center points'!$A$2:$F$996,6,0)-VLOOKUP(C941,'Input - Center points'!$A$2:$F$996,6,0))))*6371,0))</f>
        <v/>
      </c>
      <c r="E941" s="19" t="str">
        <f>if(isna(if(vlookup(A941,'Input - Config'!$A$3:$D$1006,4,0)="Yes","Subsea",if(D941&gt;'Input - Config'!$H$10,"HVDC","HVAC"))),"",if(vlookup(A941,'Input - Config'!$A$3:$D$1006,4,0)="Yes","Subsea",if(D941&gt;'Input - Config'!$H$10,"HVDC","HVAC")))</f>
        <v/>
      </c>
      <c r="F941" s="19" t="str">
        <f>iferror((hlookup(E941,'Input - Config'!$H$2:$J$7,2,0)*D941)+(hlookup(E941,'Input - Config'!$H$2:$J$7,3,0)*2),"")</f>
        <v/>
      </c>
      <c r="G941" s="19" t="str">
        <f>if(isna(hlookup(E941,'Input - Config'!$H$2:$J$7,6,0)*'Input - Config'!$H$9%*F941+F941),"",hlookup(E941,'Input - Config'!$H$2:$J$7,6,0)*'Input - Config'!$H$9%*F941+F941)</f>
        <v/>
      </c>
      <c r="H941" s="19" t="str">
        <f>if(isna(ROUND((hlookup(E941,'Input - Config'!$H$2:$J$7,4,0)/10000*D941)+(hlookup(E941,'Input - Config'!$H$2:$J$7,5,0)/100),3)),"",ROUND((hlookup(E941,'Input - Config'!$H$2:$J$7,4,0)/10000*D941)+(hlookup(E941,'Input - Config'!$H$2:$J$7,5,0)/100),3))</f>
        <v/>
      </c>
    </row>
    <row r="942">
      <c r="A942" s="53" t="str">
        <f>'Input - Config'!A943</f>
        <v/>
      </c>
      <c r="B942" s="19" t="str">
        <f>if(isna(vlookup(A942,'Input - Config'!$A$3:$C$1006,2,0)),"",vlookup(A942,'Input - Config'!$A$3:$C$1006,2,0))</f>
        <v/>
      </c>
      <c r="C942" s="19" t="str">
        <f>if(isna(vlookup(A942,'Input - Config'!$A$3:$C$1006,3,0)),"",vlookup(A942,'Input - Config'!$A$3:$C$1006,3,0))</f>
        <v/>
      </c>
      <c r="D942" s="42" t="str">
        <f>if(isna(ROUND(ACOS(COS(RADIANS(90-VLOOKUP(B942,'Input - Center points'!$A$2:$F$996,5,0)))*COS(RADIANS(90-VLOOKUP(C942,'Input - Center points'!$A$2:$F$996,5,0)))+SIN(RADIANS(90-VLOOKUP(B942,'Input - Center points'!$A$2:$F$996,5,0)))*SIN(RADIANS(90-VLOOKUP(C942,'Input - Center points'!$A$2:$F$996,5,0)))*COS(RADIANS(VLOOKUP(B942,'Input - Center points'!$A$2:$F$996,6,0)-VLOOKUP(C942,'Input - Center points'!$A$2:$F$996,6,0))))*6371,0)),"",ROUND(ACOS(COS(RADIANS(90-VLOOKUP(B942,'Input - Center points'!$A$2:$F$996,5,0)))*COS(RADIANS(90-VLOOKUP(C942,'Input - Center points'!$A$2:$F$996,5,0)))+SIN(RADIANS(90-VLOOKUP(B942,'Input - Center points'!$A$2:$F$996,5,0)))*SIN(RADIANS(90-VLOOKUP(C942,'Input - Center points'!$A$2:$F$996,5,0)))*COS(RADIANS(VLOOKUP(B942,'Input - Center points'!$A$2:$F$996,6,0)-VLOOKUP(C942,'Input - Center points'!$A$2:$F$996,6,0))))*6371,0))</f>
        <v/>
      </c>
      <c r="E942" s="19" t="str">
        <f>if(isna(if(vlookup(A942,'Input - Config'!$A$3:$D$1006,4,0)="Yes","Subsea",if(D942&gt;'Input - Config'!$H$10,"HVDC","HVAC"))),"",if(vlookup(A942,'Input - Config'!$A$3:$D$1006,4,0)="Yes","Subsea",if(D942&gt;'Input - Config'!$H$10,"HVDC","HVAC")))</f>
        <v/>
      </c>
      <c r="F942" s="19" t="str">
        <f>iferror((hlookup(E942,'Input - Config'!$H$2:$J$7,2,0)*D942)+(hlookup(E942,'Input - Config'!$H$2:$J$7,3,0)*2),"")</f>
        <v/>
      </c>
      <c r="G942" s="19" t="str">
        <f>if(isna(hlookup(E942,'Input - Config'!$H$2:$J$7,6,0)*'Input - Config'!$H$9%*F942+F942),"",hlookup(E942,'Input - Config'!$H$2:$J$7,6,0)*'Input - Config'!$H$9%*F942+F942)</f>
        <v/>
      </c>
      <c r="H942" s="19" t="str">
        <f>if(isna(ROUND((hlookup(E942,'Input - Config'!$H$2:$J$7,4,0)/10000*D942)+(hlookup(E942,'Input - Config'!$H$2:$J$7,5,0)/100),3)),"",ROUND((hlookup(E942,'Input - Config'!$H$2:$J$7,4,0)/10000*D942)+(hlookup(E942,'Input - Config'!$H$2:$J$7,5,0)/100),3))</f>
        <v/>
      </c>
    </row>
    <row r="943">
      <c r="A943" s="53" t="str">
        <f>'Input - Config'!A944</f>
        <v/>
      </c>
      <c r="B943" s="19" t="str">
        <f>if(isna(vlookup(A943,'Input - Config'!$A$3:$C$1006,2,0)),"",vlookup(A943,'Input - Config'!$A$3:$C$1006,2,0))</f>
        <v/>
      </c>
      <c r="C943" s="19" t="str">
        <f>if(isna(vlookup(A943,'Input - Config'!$A$3:$C$1006,3,0)),"",vlookup(A943,'Input - Config'!$A$3:$C$1006,3,0))</f>
        <v/>
      </c>
      <c r="D943" s="42" t="str">
        <f>if(isna(ROUND(ACOS(COS(RADIANS(90-VLOOKUP(B943,'Input - Center points'!$A$2:$F$996,5,0)))*COS(RADIANS(90-VLOOKUP(C943,'Input - Center points'!$A$2:$F$996,5,0)))+SIN(RADIANS(90-VLOOKUP(B943,'Input - Center points'!$A$2:$F$996,5,0)))*SIN(RADIANS(90-VLOOKUP(C943,'Input - Center points'!$A$2:$F$996,5,0)))*COS(RADIANS(VLOOKUP(B943,'Input - Center points'!$A$2:$F$996,6,0)-VLOOKUP(C943,'Input - Center points'!$A$2:$F$996,6,0))))*6371,0)),"",ROUND(ACOS(COS(RADIANS(90-VLOOKUP(B943,'Input - Center points'!$A$2:$F$996,5,0)))*COS(RADIANS(90-VLOOKUP(C943,'Input - Center points'!$A$2:$F$996,5,0)))+SIN(RADIANS(90-VLOOKUP(B943,'Input - Center points'!$A$2:$F$996,5,0)))*SIN(RADIANS(90-VLOOKUP(C943,'Input - Center points'!$A$2:$F$996,5,0)))*COS(RADIANS(VLOOKUP(B943,'Input - Center points'!$A$2:$F$996,6,0)-VLOOKUP(C943,'Input - Center points'!$A$2:$F$996,6,0))))*6371,0))</f>
        <v/>
      </c>
      <c r="E943" s="19" t="str">
        <f>if(isna(if(vlookup(A943,'Input - Config'!$A$3:$D$1006,4,0)="Yes","Subsea",if(D943&gt;'Input - Config'!$H$10,"HVDC","HVAC"))),"",if(vlookup(A943,'Input - Config'!$A$3:$D$1006,4,0)="Yes","Subsea",if(D943&gt;'Input - Config'!$H$10,"HVDC","HVAC")))</f>
        <v/>
      </c>
      <c r="F943" s="19" t="str">
        <f>iferror((hlookup(E943,'Input - Config'!$H$2:$J$7,2,0)*D943)+(hlookup(E943,'Input - Config'!$H$2:$J$7,3,0)*2),"")</f>
        <v/>
      </c>
      <c r="G943" s="19" t="str">
        <f>if(isna(hlookup(E943,'Input - Config'!$H$2:$J$7,6,0)*'Input - Config'!$H$9%*F943+F943),"",hlookup(E943,'Input - Config'!$H$2:$J$7,6,0)*'Input - Config'!$H$9%*F943+F943)</f>
        <v/>
      </c>
      <c r="H943" s="19" t="str">
        <f>if(isna(ROUND((hlookup(E943,'Input - Config'!$H$2:$J$7,4,0)/10000*D943)+(hlookup(E943,'Input - Config'!$H$2:$J$7,5,0)/100),3)),"",ROUND((hlookup(E943,'Input - Config'!$H$2:$J$7,4,0)/10000*D943)+(hlookup(E943,'Input - Config'!$H$2:$J$7,5,0)/100),3))</f>
        <v/>
      </c>
    </row>
    <row r="944">
      <c r="A944" s="53" t="str">
        <f>'Input - Config'!A945</f>
        <v/>
      </c>
      <c r="B944" s="19" t="str">
        <f>if(isna(vlookup(A944,'Input - Config'!$A$3:$C$1006,2,0)),"",vlookup(A944,'Input - Config'!$A$3:$C$1006,2,0))</f>
        <v/>
      </c>
      <c r="C944" s="19" t="str">
        <f>if(isna(vlookup(A944,'Input - Config'!$A$3:$C$1006,3,0)),"",vlookup(A944,'Input - Config'!$A$3:$C$1006,3,0))</f>
        <v/>
      </c>
      <c r="D944" s="42" t="str">
        <f>if(isna(ROUND(ACOS(COS(RADIANS(90-VLOOKUP(B944,'Input - Center points'!$A$2:$F$996,5,0)))*COS(RADIANS(90-VLOOKUP(C944,'Input - Center points'!$A$2:$F$996,5,0)))+SIN(RADIANS(90-VLOOKUP(B944,'Input - Center points'!$A$2:$F$996,5,0)))*SIN(RADIANS(90-VLOOKUP(C944,'Input - Center points'!$A$2:$F$996,5,0)))*COS(RADIANS(VLOOKUP(B944,'Input - Center points'!$A$2:$F$996,6,0)-VLOOKUP(C944,'Input - Center points'!$A$2:$F$996,6,0))))*6371,0)),"",ROUND(ACOS(COS(RADIANS(90-VLOOKUP(B944,'Input - Center points'!$A$2:$F$996,5,0)))*COS(RADIANS(90-VLOOKUP(C944,'Input - Center points'!$A$2:$F$996,5,0)))+SIN(RADIANS(90-VLOOKUP(B944,'Input - Center points'!$A$2:$F$996,5,0)))*SIN(RADIANS(90-VLOOKUP(C944,'Input - Center points'!$A$2:$F$996,5,0)))*COS(RADIANS(VLOOKUP(B944,'Input - Center points'!$A$2:$F$996,6,0)-VLOOKUP(C944,'Input - Center points'!$A$2:$F$996,6,0))))*6371,0))</f>
        <v/>
      </c>
      <c r="E944" s="19" t="str">
        <f>if(isna(if(vlookup(A944,'Input - Config'!$A$3:$D$1006,4,0)="Yes","Subsea",if(D944&gt;'Input - Config'!$H$10,"HVDC","HVAC"))),"",if(vlookup(A944,'Input - Config'!$A$3:$D$1006,4,0)="Yes","Subsea",if(D944&gt;'Input - Config'!$H$10,"HVDC","HVAC")))</f>
        <v/>
      </c>
      <c r="F944" s="19" t="str">
        <f>iferror((hlookup(E944,'Input - Config'!$H$2:$J$7,2,0)*D944)+(hlookup(E944,'Input - Config'!$H$2:$J$7,3,0)*2),"")</f>
        <v/>
      </c>
      <c r="G944" s="19" t="str">
        <f>if(isna(hlookup(E944,'Input - Config'!$H$2:$J$7,6,0)*'Input - Config'!$H$9%*F944+F944),"",hlookup(E944,'Input - Config'!$H$2:$J$7,6,0)*'Input - Config'!$H$9%*F944+F944)</f>
        <v/>
      </c>
      <c r="H944" s="19" t="str">
        <f>if(isna(ROUND((hlookup(E944,'Input - Config'!$H$2:$J$7,4,0)/10000*D944)+(hlookup(E944,'Input - Config'!$H$2:$J$7,5,0)/100),3)),"",ROUND((hlookup(E944,'Input - Config'!$H$2:$J$7,4,0)/10000*D944)+(hlookup(E944,'Input - Config'!$H$2:$J$7,5,0)/100),3))</f>
        <v/>
      </c>
    </row>
    <row r="945">
      <c r="A945" s="53" t="str">
        <f>'Input - Config'!A946</f>
        <v/>
      </c>
      <c r="B945" s="19" t="str">
        <f>if(isna(vlookup(A945,'Input - Config'!$A$3:$C$1006,2,0)),"",vlookup(A945,'Input - Config'!$A$3:$C$1006,2,0))</f>
        <v/>
      </c>
      <c r="C945" s="19" t="str">
        <f>if(isna(vlookup(A945,'Input - Config'!$A$3:$C$1006,3,0)),"",vlookup(A945,'Input - Config'!$A$3:$C$1006,3,0))</f>
        <v/>
      </c>
      <c r="D945" s="42" t="str">
        <f>if(isna(ROUND(ACOS(COS(RADIANS(90-VLOOKUP(B945,'Input - Center points'!$A$2:$F$996,5,0)))*COS(RADIANS(90-VLOOKUP(C945,'Input - Center points'!$A$2:$F$996,5,0)))+SIN(RADIANS(90-VLOOKUP(B945,'Input - Center points'!$A$2:$F$996,5,0)))*SIN(RADIANS(90-VLOOKUP(C945,'Input - Center points'!$A$2:$F$996,5,0)))*COS(RADIANS(VLOOKUP(B945,'Input - Center points'!$A$2:$F$996,6,0)-VLOOKUP(C945,'Input - Center points'!$A$2:$F$996,6,0))))*6371,0)),"",ROUND(ACOS(COS(RADIANS(90-VLOOKUP(B945,'Input - Center points'!$A$2:$F$996,5,0)))*COS(RADIANS(90-VLOOKUP(C945,'Input - Center points'!$A$2:$F$996,5,0)))+SIN(RADIANS(90-VLOOKUP(B945,'Input - Center points'!$A$2:$F$996,5,0)))*SIN(RADIANS(90-VLOOKUP(C945,'Input - Center points'!$A$2:$F$996,5,0)))*COS(RADIANS(VLOOKUP(B945,'Input - Center points'!$A$2:$F$996,6,0)-VLOOKUP(C945,'Input - Center points'!$A$2:$F$996,6,0))))*6371,0))</f>
        <v/>
      </c>
      <c r="E945" s="19" t="str">
        <f>if(isna(if(vlookup(A945,'Input - Config'!$A$3:$D$1006,4,0)="Yes","Subsea",if(D945&gt;'Input - Config'!$H$10,"HVDC","HVAC"))),"",if(vlookup(A945,'Input - Config'!$A$3:$D$1006,4,0)="Yes","Subsea",if(D945&gt;'Input - Config'!$H$10,"HVDC","HVAC")))</f>
        <v/>
      </c>
      <c r="F945" s="19" t="str">
        <f>iferror((hlookup(E945,'Input - Config'!$H$2:$J$7,2,0)*D945)+(hlookup(E945,'Input - Config'!$H$2:$J$7,3,0)*2),"")</f>
        <v/>
      </c>
      <c r="G945" s="19" t="str">
        <f>if(isna(hlookup(E945,'Input - Config'!$H$2:$J$7,6,0)*'Input - Config'!$H$9%*F945+F945),"",hlookup(E945,'Input - Config'!$H$2:$J$7,6,0)*'Input - Config'!$H$9%*F945+F945)</f>
        <v/>
      </c>
      <c r="H945" s="19" t="str">
        <f>if(isna(ROUND((hlookup(E945,'Input - Config'!$H$2:$J$7,4,0)/10000*D945)+(hlookup(E945,'Input - Config'!$H$2:$J$7,5,0)/100),3)),"",ROUND((hlookup(E945,'Input - Config'!$H$2:$J$7,4,0)/10000*D945)+(hlookup(E945,'Input - Config'!$H$2:$J$7,5,0)/100),3))</f>
        <v/>
      </c>
    </row>
    <row r="946">
      <c r="A946" s="53" t="str">
        <f>'Input - Config'!A947</f>
        <v/>
      </c>
      <c r="B946" s="19" t="str">
        <f>if(isna(vlookup(A946,'Input - Config'!$A$3:$C$1006,2,0)),"",vlookup(A946,'Input - Config'!$A$3:$C$1006,2,0))</f>
        <v/>
      </c>
      <c r="C946" s="19" t="str">
        <f>if(isna(vlookup(A946,'Input - Config'!$A$3:$C$1006,3,0)),"",vlookup(A946,'Input - Config'!$A$3:$C$1006,3,0))</f>
        <v/>
      </c>
      <c r="D946" s="42" t="str">
        <f>if(isna(ROUND(ACOS(COS(RADIANS(90-VLOOKUP(B946,'Input - Center points'!$A$2:$F$996,5,0)))*COS(RADIANS(90-VLOOKUP(C946,'Input - Center points'!$A$2:$F$996,5,0)))+SIN(RADIANS(90-VLOOKUP(B946,'Input - Center points'!$A$2:$F$996,5,0)))*SIN(RADIANS(90-VLOOKUP(C946,'Input - Center points'!$A$2:$F$996,5,0)))*COS(RADIANS(VLOOKUP(B946,'Input - Center points'!$A$2:$F$996,6,0)-VLOOKUP(C946,'Input - Center points'!$A$2:$F$996,6,0))))*6371,0)),"",ROUND(ACOS(COS(RADIANS(90-VLOOKUP(B946,'Input - Center points'!$A$2:$F$996,5,0)))*COS(RADIANS(90-VLOOKUP(C946,'Input - Center points'!$A$2:$F$996,5,0)))+SIN(RADIANS(90-VLOOKUP(B946,'Input - Center points'!$A$2:$F$996,5,0)))*SIN(RADIANS(90-VLOOKUP(C946,'Input - Center points'!$A$2:$F$996,5,0)))*COS(RADIANS(VLOOKUP(B946,'Input - Center points'!$A$2:$F$996,6,0)-VLOOKUP(C946,'Input - Center points'!$A$2:$F$996,6,0))))*6371,0))</f>
        <v/>
      </c>
      <c r="E946" s="19" t="str">
        <f>if(isna(if(vlookup(A946,'Input - Config'!$A$3:$D$1006,4,0)="Yes","Subsea",if(D946&gt;'Input - Config'!$H$10,"HVDC","HVAC"))),"",if(vlookup(A946,'Input - Config'!$A$3:$D$1006,4,0)="Yes","Subsea",if(D946&gt;'Input - Config'!$H$10,"HVDC","HVAC")))</f>
        <v/>
      </c>
      <c r="F946" s="19" t="str">
        <f>iferror((hlookup(E946,'Input - Config'!$H$2:$J$7,2,0)*D946)+(hlookup(E946,'Input - Config'!$H$2:$J$7,3,0)*2),"")</f>
        <v/>
      </c>
      <c r="G946" s="19" t="str">
        <f>if(isna(hlookup(E946,'Input - Config'!$H$2:$J$7,6,0)*'Input - Config'!$H$9%*F946+F946),"",hlookup(E946,'Input - Config'!$H$2:$J$7,6,0)*'Input - Config'!$H$9%*F946+F946)</f>
        <v/>
      </c>
      <c r="H946" s="19" t="str">
        <f>if(isna(ROUND((hlookup(E946,'Input - Config'!$H$2:$J$7,4,0)/10000*D946)+(hlookup(E946,'Input - Config'!$H$2:$J$7,5,0)/100),3)),"",ROUND((hlookup(E946,'Input - Config'!$H$2:$J$7,4,0)/10000*D946)+(hlookup(E946,'Input - Config'!$H$2:$J$7,5,0)/100),3))</f>
        <v/>
      </c>
    </row>
    <row r="947">
      <c r="A947" s="53" t="str">
        <f>'Input - Config'!A948</f>
        <v/>
      </c>
      <c r="B947" s="19" t="str">
        <f>if(isna(vlookup(A947,'Input - Config'!$A$3:$C$1006,2,0)),"",vlookup(A947,'Input - Config'!$A$3:$C$1006,2,0))</f>
        <v/>
      </c>
      <c r="C947" s="19" t="str">
        <f>if(isna(vlookup(A947,'Input - Config'!$A$3:$C$1006,3,0)),"",vlookup(A947,'Input - Config'!$A$3:$C$1006,3,0))</f>
        <v/>
      </c>
      <c r="D947" s="42" t="str">
        <f>if(isna(ROUND(ACOS(COS(RADIANS(90-VLOOKUP(B947,'Input - Center points'!$A$2:$F$996,5,0)))*COS(RADIANS(90-VLOOKUP(C947,'Input - Center points'!$A$2:$F$996,5,0)))+SIN(RADIANS(90-VLOOKUP(B947,'Input - Center points'!$A$2:$F$996,5,0)))*SIN(RADIANS(90-VLOOKUP(C947,'Input - Center points'!$A$2:$F$996,5,0)))*COS(RADIANS(VLOOKUP(B947,'Input - Center points'!$A$2:$F$996,6,0)-VLOOKUP(C947,'Input - Center points'!$A$2:$F$996,6,0))))*6371,0)),"",ROUND(ACOS(COS(RADIANS(90-VLOOKUP(B947,'Input - Center points'!$A$2:$F$996,5,0)))*COS(RADIANS(90-VLOOKUP(C947,'Input - Center points'!$A$2:$F$996,5,0)))+SIN(RADIANS(90-VLOOKUP(B947,'Input - Center points'!$A$2:$F$996,5,0)))*SIN(RADIANS(90-VLOOKUP(C947,'Input - Center points'!$A$2:$F$996,5,0)))*COS(RADIANS(VLOOKUP(B947,'Input - Center points'!$A$2:$F$996,6,0)-VLOOKUP(C947,'Input - Center points'!$A$2:$F$996,6,0))))*6371,0))</f>
        <v/>
      </c>
      <c r="E947" s="19" t="str">
        <f>if(isna(if(vlookup(A947,'Input - Config'!$A$3:$D$1006,4,0)="Yes","Subsea",if(D947&gt;'Input - Config'!$H$10,"HVDC","HVAC"))),"",if(vlookup(A947,'Input - Config'!$A$3:$D$1006,4,0)="Yes","Subsea",if(D947&gt;'Input - Config'!$H$10,"HVDC","HVAC")))</f>
        <v/>
      </c>
      <c r="F947" s="19" t="str">
        <f>iferror((hlookup(E947,'Input - Config'!$H$2:$J$7,2,0)*D947)+(hlookup(E947,'Input - Config'!$H$2:$J$7,3,0)*2),"")</f>
        <v/>
      </c>
      <c r="G947" s="19" t="str">
        <f>if(isna(hlookup(E947,'Input - Config'!$H$2:$J$7,6,0)*'Input - Config'!$H$9%*F947+F947),"",hlookup(E947,'Input - Config'!$H$2:$J$7,6,0)*'Input - Config'!$H$9%*F947+F947)</f>
        <v/>
      </c>
      <c r="H947" s="19" t="str">
        <f>if(isna(ROUND((hlookup(E947,'Input - Config'!$H$2:$J$7,4,0)/10000*D947)+(hlookup(E947,'Input - Config'!$H$2:$J$7,5,0)/100),3)),"",ROUND((hlookup(E947,'Input - Config'!$H$2:$J$7,4,0)/10000*D947)+(hlookup(E947,'Input - Config'!$H$2:$J$7,5,0)/100),3))</f>
        <v/>
      </c>
    </row>
    <row r="948">
      <c r="A948" s="53" t="str">
        <f>'Input - Config'!A949</f>
        <v/>
      </c>
      <c r="B948" s="19" t="str">
        <f>if(isna(vlookup(A948,'Input - Config'!$A$3:$C$1006,2,0)),"",vlookup(A948,'Input - Config'!$A$3:$C$1006,2,0))</f>
        <v/>
      </c>
      <c r="C948" s="19" t="str">
        <f>if(isna(vlookup(A948,'Input - Config'!$A$3:$C$1006,3,0)),"",vlookup(A948,'Input - Config'!$A$3:$C$1006,3,0))</f>
        <v/>
      </c>
      <c r="D948" s="42" t="str">
        <f>if(isna(ROUND(ACOS(COS(RADIANS(90-VLOOKUP(B948,'Input - Center points'!$A$2:$F$996,5,0)))*COS(RADIANS(90-VLOOKUP(C948,'Input - Center points'!$A$2:$F$996,5,0)))+SIN(RADIANS(90-VLOOKUP(B948,'Input - Center points'!$A$2:$F$996,5,0)))*SIN(RADIANS(90-VLOOKUP(C948,'Input - Center points'!$A$2:$F$996,5,0)))*COS(RADIANS(VLOOKUP(B948,'Input - Center points'!$A$2:$F$996,6,0)-VLOOKUP(C948,'Input - Center points'!$A$2:$F$996,6,0))))*6371,0)),"",ROUND(ACOS(COS(RADIANS(90-VLOOKUP(B948,'Input - Center points'!$A$2:$F$996,5,0)))*COS(RADIANS(90-VLOOKUP(C948,'Input - Center points'!$A$2:$F$996,5,0)))+SIN(RADIANS(90-VLOOKUP(B948,'Input - Center points'!$A$2:$F$996,5,0)))*SIN(RADIANS(90-VLOOKUP(C948,'Input - Center points'!$A$2:$F$996,5,0)))*COS(RADIANS(VLOOKUP(B948,'Input - Center points'!$A$2:$F$996,6,0)-VLOOKUP(C948,'Input - Center points'!$A$2:$F$996,6,0))))*6371,0))</f>
        <v/>
      </c>
      <c r="E948" s="19" t="str">
        <f>if(isna(if(vlookup(A948,'Input - Config'!$A$3:$D$1006,4,0)="Yes","Subsea",if(D948&gt;'Input - Config'!$H$10,"HVDC","HVAC"))),"",if(vlookup(A948,'Input - Config'!$A$3:$D$1006,4,0)="Yes","Subsea",if(D948&gt;'Input - Config'!$H$10,"HVDC","HVAC")))</f>
        <v/>
      </c>
      <c r="F948" s="19" t="str">
        <f>iferror((hlookup(E948,'Input - Config'!$H$2:$J$7,2,0)*D948)+(hlookup(E948,'Input - Config'!$H$2:$J$7,3,0)*2),"")</f>
        <v/>
      </c>
      <c r="G948" s="19" t="str">
        <f>if(isna(hlookup(E948,'Input - Config'!$H$2:$J$7,6,0)*'Input - Config'!$H$9%*F948+F948),"",hlookup(E948,'Input - Config'!$H$2:$J$7,6,0)*'Input - Config'!$H$9%*F948+F948)</f>
        <v/>
      </c>
      <c r="H948" s="19" t="str">
        <f>if(isna(ROUND((hlookup(E948,'Input - Config'!$H$2:$J$7,4,0)/10000*D948)+(hlookup(E948,'Input - Config'!$H$2:$J$7,5,0)/100),3)),"",ROUND((hlookup(E948,'Input - Config'!$H$2:$J$7,4,0)/10000*D948)+(hlookup(E948,'Input - Config'!$H$2:$J$7,5,0)/100),3))</f>
        <v/>
      </c>
    </row>
    <row r="949">
      <c r="A949" s="53" t="str">
        <f>'Input - Config'!A950</f>
        <v/>
      </c>
      <c r="B949" s="19" t="str">
        <f>if(isna(vlookup(A949,'Input - Config'!$A$3:$C$1006,2,0)),"",vlookup(A949,'Input - Config'!$A$3:$C$1006,2,0))</f>
        <v/>
      </c>
      <c r="C949" s="19" t="str">
        <f>if(isna(vlookup(A949,'Input - Config'!$A$3:$C$1006,3,0)),"",vlookup(A949,'Input - Config'!$A$3:$C$1006,3,0))</f>
        <v/>
      </c>
      <c r="D949" s="42" t="str">
        <f>if(isna(ROUND(ACOS(COS(RADIANS(90-VLOOKUP(B949,'Input - Center points'!$A$2:$F$996,5,0)))*COS(RADIANS(90-VLOOKUP(C949,'Input - Center points'!$A$2:$F$996,5,0)))+SIN(RADIANS(90-VLOOKUP(B949,'Input - Center points'!$A$2:$F$996,5,0)))*SIN(RADIANS(90-VLOOKUP(C949,'Input - Center points'!$A$2:$F$996,5,0)))*COS(RADIANS(VLOOKUP(B949,'Input - Center points'!$A$2:$F$996,6,0)-VLOOKUP(C949,'Input - Center points'!$A$2:$F$996,6,0))))*6371,0)),"",ROUND(ACOS(COS(RADIANS(90-VLOOKUP(B949,'Input - Center points'!$A$2:$F$996,5,0)))*COS(RADIANS(90-VLOOKUP(C949,'Input - Center points'!$A$2:$F$996,5,0)))+SIN(RADIANS(90-VLOOKUP(B949,'Input - Center points'!$A$2:$F$996,5,0)))*SIN(RADIANS(90-VLOOKUP(C949,'Input - Center points'!$A$2:$F$996,5,0)))*COS(RADIANS(VLOOKUP(B949,'Input - Center points'!$A$2:$F$996,6,0)-VLOOKUP(C949,'Input - Center points'!$A$2:$F$996,6,0))))*6371,0))</f>
        <v/>
      </c>
      <c r="E949" s="19" t="str">
        <f>if(isna(if(vlookup(A949,'Input - Config'!$A$3:$D$1006,4,0)="Yes","Subsea",if(D949&gt;'Input - Config'!$H$10,"HVDC","HVAC"))),"",if(vlookup(A949,'Input - Config'!$A$3:$D$1006,4,0)="Yes","Subsea",if(D949&gt;'Input - Config'!$H$10,"HVDC","HVAC")))</f>
        <v/>
      </c>
      <c r="F949" s="19" t="str">
        <f>iferror((hlookup(E949,'Input - Config'!$H$2:$J$7,2,0)*D949)+(hlookup(E949,'Input - Config'!$H$2:$J$7,3,0)*2),"")</f>
        <v/>
      </c>
      <c r="G949" s="19" t="str">
        <f>if(isna(hlookup(E949,'Input - Config'!$H$2:$J$7,6,0)*'Input - Config'!$H$9%*F949+F949),"",hlookup(E949,'Input - Config'!$H$2:$J$7,6,0)*'Input - Config'!$H$9%*F949+F949)</f>
        <v/>
      </c>
      <c r="H949" s="19" t="str">
        <f>if(isna(ROUND((hlookup(E949,'Input - Config'!$H$2:$J$7,4,0)/10000*D949)+(hlookup(E949,'Input - Config'!$H$2:$J$7,5,0)/100),3)),"",ROUND((hlookup(E949,'Input - Config'!$H$2:$J$7,4,0)/10000*D949)+(hlookup(E949,'Input - Config'!$H$2:$J$7,5,0)/100),3))</f>
        <v/>
      </c>
    </row>
    <row r="950">
      <c r="A950" s="53" t="str">
        <f>'Input - Config'!A951</f>
        <v/>
      </c>
      <c r="B950" s="19" t="str">
        <f>if(isna(vlookup(A950,'Input - Config'!$A$3:$C$1006,2,0)),"",vlookup(A950,'Input - Config'!$A$3:$C$1006,2,0))</f>
        <v/>
      </c>
      <c r="C950" s="19" t="str">
        <f>if(isna(vlookup(A950,'Input - Config'!$A$3:$C$1006,3,0)),"",vlookup(A950,'Input - Config'!$A$3:$C$1006,3,0))</f>
        <v/>
      </c>
      <c r="D950" s="42" t="str">
        <f>if(isna(ROUND(ACOS(COS(RADIANS(90-VLOOKUP(B950,'Input - Center points'!$A$2:$F$996,5,0)))*COS(RADIANS(90-VLOOKUP(C950,'Input - Center points'!$A$2:$F$996,5,0)))+SIN(RADIANS(90-VLOOKUP(B950,'Input - Center points'!$A$2:$F$996,5,0)))*SIN(RADIANS(90-VLOOKUP(C950,'Input - Center points'!$A$2:$F$996,5,0)))*COS(RADIANS(VLOOKUP(B950,'Input - Center points'!$A$2:$F$996,6,0)-VLOOKUP(C950,'Input - Center points'!$A$2:$F$996,6,0))))*6371,0)),"",ROUND(ACOS(COS(RADIANS(90-VLOOKUP(B950,'Input - Center points'!$A$2:$F$996,5,0)))*COS(RADIANS(90-VLOOKUP(C950,'Input - Center points'!$A$2:$F$996,5,0)))+SIN(RADIANS(90-VLOOKUP(B950,'Input - Center points'!$A$2:$F$996,5,0)))*SIN(RADIANS(90-VLOOKUP(C950,'Input - Center points'!$A$2:$F$996,5,0)))*COS(RADIANS(VLOOKUP(B950,'Input - Center points'!$A$2:$F$996,6,0)-VLOOKUP(C950,'Input - Center points'!$A$2:$F$996,6,0))))*6371,0))</f>
        <v/>
      </c>
      <c r="E950" s="19" t="str">
        <f>if(isna(if(vlookup(A950,'Input - Config'!$A$3:$D$1006,4,0)="Yes","Subsea",if(D950&gt;'Input - Config'!$H$10,"HVDC","HVAC"))),"",if(vlookup(A950,'Input - Config'!$A$3:$D$1006,4,0)="Yes","Subsea",if(D950&gt;'Input - Config'!$H$10,"HVDC","HVAC")))</f>
        <v/>
      </c>
      <c r="F950" s="19" t="str">
        <f>iferror((hlookup(E950,'Input - Config'!$H$2:$J$7,2,0)*D950)+(hlookup(E950,'Input - Config'!$H$2:$J$7,3,0)*2),"")</f>
        <v/>
      </c>
      <c r="G950" s="19" t="str">
        <f>if(isna(hlookup(E950,'Input - Config'!$H$2:$J$7,6,0)*'Input - Config'!$H$9%*F950+F950),"",hlookup(E950,'Input - Config'!$H$2:$J$7,6,0)*'Input - Config'!$H$9%*F950+F950)</f>
        <v/>
      </c>
      <c r="H950" s="19" t="str">
        <f>if(isna(ROUND((hlookup(E950,'Input - Config'!$H$2:$J$7,4,0)/10000*D950)+(hlookup(E950,'Input - Config'!$H$2:$J$7,5,0)/100),3)),"",ROUND((hlookup(E950,'Input - Config'!$H$2:$J$7,4,0)/10000*D950)+(hlookup(E950,'Input - Config'!$H$2:$J$7,5,0)/100),3))</f>
        <v/>
      </c>
    </row>
    <row r="951">
      <c r="A951" s="53" t="str">
        <f>'Input - Config'!A952</f>
        <v/>
      </c>
      <c r="B951" s="19" t="str">
        <f>if(isna(vlookup(A951,'Input - Config'!$A$3:$C$1006,2,0)),"",vlookup(A951,'Input - Config'!$A$3:$C$1006,2,0))</f>
        <v/>
      </c>
      <c r="C951" s="19" t="str">
        <f>if(isna(vlookup(A951,'Input - Config'!$A$3:$C$1006,3,0)),"",vlookup(A951,'Input - Config'!$A$3:$C$1006,3,0))</f>
        <v/>
      </c>
      <c r="D951" s="42" t="str">
        <f>if(isna(ROUND(ACOS(COS(RADIANS(90-VLOOKUP(B951,'Input - Center points'!$A$2:$F$996,5,0)))*COS(RADIANS(90-VLOOKUP(C951,'Input - Center points'!$A$2:$F$996,5,0)))+SIN(RADIANS(90-VLOOKUP(B951,'Input - Center points'!$A$2:$F$996,5,0)))*SIN(RADIANS(90-VLOOKUP(C951,'Input - Center points'!$A$2:$F$996,5,0)))*COS(RADIANS(VLOOKUP(B951,'Input - Center points'!$A$2:$F$996,6,0)-VLOOKUP(C951,'Input - Center points'!$A$2:$F$996,6,0))))*6371,0)),"",ROUND(ACOS(COS(RADIANS(90-VLOOKUP(B951,'Input - Center points'!$A$2:$F$996,5,0)))*COS(RADIANS(90-VLOOKUP(C951,'Input - Center points'!$A$2:$F$996,5,0)))+SIN(RADIANS(90-VLOOKUP(B951,'Input - Center points'!$A$2:$F$996,5,0)))*SIN(RADIANS(90-VLOOKUP(C951,'Input - Center points'!$A$2:$F$996,5,0)))*COS(RADIANS(VLOOKUP(B951,'Input - Center points'!$A$2:$F$996,6,0)-VLOOKUP(C951,'Input - Center points'!$A$2:$F$996,6,0))))*6371,0))</f>
        <v/>
      </c>
      <c r="E951" s="19" t="str">
        <f>if(isna(if(vlookup(A951,'Input - Config'!$A$3:$D$1006,4,0)="Yes","Subsea",if(D951&gt;'Input - Config'!$H$10,"HVDC","HVAC"))),"",if(vlookup(A951,'Input - Config'!$A$3:$D$1006,4,0)="Yes","Subsea",if(D951&gt;'Input - Config'!$H$10,"HVDC","HVAC")))</f>
        <v/>
      </c>
      <c r="F951" s="19" t="str">
        <f>iferror((hlookup(E951,'Input - Config'!$H$2:$J$7,2,0)*D951)+(hlookup(E951,'Input - Config'!$H$2:$J$7,3,0)*2),"")</f>
        <v/>
      </c>
      <c r="G951" s="19" t="str">
        <f>if(isna(hlookup(E951,'Input - Config'!$H$2:$J$7,6,0)*'Input - Config'!$H$9%*F951+F951),"",hlookup(E951,'Input - Config'!$H$2:$J$7,6,0)*'Input - Config'!$H$9%*F951+F951)</f>
        <v/>
      </c>
      <c r="H951" s="19" t="str">
        <f>if(isna(ROUND((hlookup(E951,'Input - Config'!$H$2:$J$7,4,0)/10000*D951)+(hlookup(E951,'Input - Config'!$H$2:$J$7,5,0)/100),3)),"",ROUND((hlookup(E951,'Input - Config'!$H$2:$J$7,4,0)/10000*D951)+(hlookup(E951,'Input - Config'!$H$2:$J$7,5,0)/100),3))</f>
        <v/>
      </c>
    </row>
    <row r="952">
      <c r="A952" s="53" t="str">
        <f>'Input - Config'!A953</f>
        <v/>
      </c>
      <c r="B952" s="19" t="str">
        <f>if(isna(vlookup(A952,'Input - Config'!$A$3:$C$1006,2,0)),"",vlookup(A952,'Input - Config'!$A$3:$C$1006,2,0))</f>
        <v/>
      </c>
      <c r="C952" s="19" t="str">
        <f>if(isna(vlookup(A952,'Input - Config'!$A$3:$C$1006,3,0)),"",vlookup(A952,'Input - Config'!$A$3:$C$1006,3,0))</f>
        <v/>
      </c>
      <c r="D952" s="42" t="str">
        <f>if(isna(ROUND(ACOS(COS(RADIANS(90-VLOOKUP(B952,'Input - Center points'!$A$2:$F$996,5,0)))*COS(RADIANS(90-VLOOKUP(C952,'Input - Center points'!$A$2:$F$996,5,0)))+SIN(RADIANS(90-VLOOKUP(B952,'Input - Center points'!$A$2:$F$996,5,0)))*SIN(RADIANS(90-VLOOKUP(C952,'Input - Center points'!$A$2:$F$996,5,0)))*COS(RADIANS(VLOOKUP(B952,'Input - Center points'!$A$2:$F$996,6,0)-VLOOKUP(C952,'Input - Center points'!$A$2:$F$996,6,0))))*6371,0)),"",ROUND(ACOS(COS(RADIANS(90-VLOOKUP(B952,'Input - Center points'!$A$2:$F$996,5,0)))*COS(RADIANS(90-VLOOKUP(C952,'Input - Center points'!$A$2:$F$996,5,0)))+SIN(RADIANS(90-VLOOKUP(B952,'Input - Center points'!$A$2:$F$996,5,0)))*SIN(RADIANS(90-VLOOKUP(C952,'Input - Center points'!$A$2:$F$996,5,0)))*COS(RADIANS(VLOOKUP(B952,'Input - Center points'!$A$2:$F$996,6,0)-VLOOKUP(C952,'Input - Center points'!$A$2:$F$996,6,0))))*6371,0))</f>
        <v/>
      </c>
      <c r="E952" s="19" t="str">
        <f>if(isna(if(vlookup(A952,'Input - Config'!$A$3:$D$1006,4,0)="Yes","Subsea",if(D952&gt;'Input - Config'!$H$10,"HVDC","HVAC"))),"",if(vlookup(A952,'Input - Config'!$A$3:$D$1006,4,0)="Yes","Subsea",if(D952&gt;'Input - Config'!$H$10,"HVDC","HVAC")))</f>
        <v/>
      </c>
      <c r="F952" s="19" t="str">
        <f>iferror((hlookup(E952,'Input - Config'!$H$2:$J$7,2,0)*D952)+(hlookup(E952,'Input - Config'!$H$2:$J$7,3,0)*2),"")</f>
        <v/>
      </c>
      <c r="G952" s="19" t="str">
        <f>if(isna(hlookup(E952,'Input - Config'!$H$2:$J$7,6,0)*'Input - Config'!$H$9%*F952+F952),"",hlookup(E952,'Input - Config'!$H$2:$J$7,6,0)*'Input - Config'!$H$9%*F952+F952)</f>
        <v/>
      </c>
      <c r="H952" s="19" t="str">
        <f>if(isna(ROUND((hlookup(E952,'Input - Config'!$H$2:$J$7,4,0)/10000*D952)+(hlookup(E952,'Input - Config'!$H$2:$J$7,5,0)/100),3)),"",ROUND((hlookup(E952,'Input - Config'!$H$2:$J$7,4,0)/10000*D952)+(hlookup(E952,'Input - Config'!$H$2:$J$7,5,0)/100),3))</f>
        <v/>
      </c>
    </row>
    <row r="953">
      <c r="A953" s="53" t="str">
        <f>'Input - Config'!A954</f>
        <v/>
      </c>
      <c r="B953" s="19" t="str">
        <f>if(isna(vlookup(A953,'Input - Config'!$A$3:$C$1006,2,0)),"",vlookup(A953,'Input - Config'!$A$3:$C$1006,2,0))</f>
        <v/>
      </c>
      <c r="C953" s="19" t="str">
        <f>if(isna(vlookup(A953,'Input - Config'!$A$3:$C$1006,3,0)),"",vlookup(A953,'Input - Config'!$A$3:$C$1006,3,0))</f>
        <v/>
      </c>
      <c r="D953" s="42" t="str">
        <f>if(isna(ROUND(ACOS(COS(RADIANS(90-VLOOKUP(B953,'Input - Center points'!$A$2:$F$996,5,0)))*COS(RADIANS(90-VLOOKUP(C953,'Input - Center points'!$A$2:$F$996,5,0)))+SIN(RADIANS(90-VLOOKUP(B953,'Input - Center points'!$A$2:$F$996,5,0)))*SIN(RADIANS(90-VLOOKUP(C953,'Input - Center points'!$A$2:$F$996,5,0)))*COS(RADIANS(VLOOKUP(B953,'Input - Center points'!$A$2:$F$996,6,0)-VLOOKUP(C953,'Input - Center points'!$A$2:$F$996,6,0))))*6371,0)),"",ROUND(ACOS(COS(RADIANS(90-VLOOKUP(B953,'Input - Center points'!$A$2:$F$996,5,0)))*COS(RADIANS(90-VLOOKUP(C953,'Input - Center points'!$A$2:$F$996,5,0)))+SIN(RADIANS(90-VLOOKUP(B953,'Input - Center points'!$A$2:$F$996,5,0)))*SIN(RADIANS(90-VLOOKUP(C953,'Input - Center points'!$A$2:$F$996,5,0)))*COS(RADIANS(VLOOKUP(B953,'Input - Center points'!$A$2:$F$996,6,0)-VLOOKUP(C953,'Input - Center points'!$A$2:$F$996,6,0))))*6371,0))</f>
        <v/>
      </c>
      <c r="E953" s="19" t="str">
        <f>if(isna(if(vlookup(A953,'Input - Config'!$A$3:$D$1006,4,0)="Yes","Subsea",if(D953&gt;'Input - Config'!$H$10,"HVDC","HVAC"))),"",if(vlookup(A953,'Input - Config'!$A$3:$D$1006,4,0)="Yes","Subsea",if(D953&gt;'Input - Config'!$H$10,"HVDC","HVAC")))</f>
        <v/>
      </c>
      <c r="F953" s="19" t="str">
        <f>iferror((hlookup(E953,'Input - Config'!$H$2:$J$7,2,0)*D953)+(hlookup(E953,'Input - Config'!$H$2:$J$7,3,0)*2),"")</f>
        <v/>
      </c>
      <c r="G953" s="19" t="str">
        <f>if(isna(hlookup(E953,'Input - Config'!$H$2:$J$7,6,0)*'Input - Config'!$H$9%*F953+F953),"",hlookup(E953,'Input - Config'!$H$2:$J$7,6,0)*'Input - Config'!$H$9%*F953+F953)</f>
        <v/>
      </c>
      <c r="H953" s="19" t="str">
        <f>if(isna(ROUND((hlookup(E953,'Input - Config'!$H$2:$J$7,4,0)/10000*D953)+(hlookup(E953,'Input - Config'!$H$2:$J$7,5,0)/100),3)),"",ROUND((hlookup(E953,'Input - Config'!$H$2:$J$7,4,0)/10000*D953)+(hlookup(E953,'Input - Config'!$H$2:$J$7,5,0)/100),3))</f>
        <v/>
      </c>
    </row>
    <row r="954">
      <c r="A954" s="53" t="str">
        <f>'Input - Config'!A955</f>
        <v/>
      </c>
      <c r="B954" s="19" t="str">
        <f>if(isna(vlookup(A954,'Input - Config'!$A$3:$C$1006,2,0)),"",vlookup(A954,'Input - Config'!$A$3:$C$1006,2,0))</f>
        <v/>
      </c>
      <c r="C954" s="19" t="str">
        <f>if(isna(vlookup(A954,'Input - Config'!$A$3:$C$1006,3,0)),"",vlookup(A954,'Input - Config'!$A$3:$C$1006,3,0))</f>
        <v/>
      </c>
      <c r="D954" s="42" t="str">
        <f>if(isna(ROUND(ACOS(COS(RADIANS(90-VLOOKUP(B954,'Input - Center points'!$A$2:$F$996,5,0)))*COS(RADIANS(90-VLOOKUP(C954,'Input - Center points'!$A$2:$F$996,5,0)))+SIN(RADIANS(90-VLOOKUP(B954,'Input - Center points'!$A$2:$F$996,5,0)))*SIN(RADIANS(90-VLOOKUP(C954,'Input - Center points'!$A$2:$F$996,5,0)))*COS(RADIANS(VLOOKUP(B954,'Input - Center points'!$A$2:$F$996,6,0)-VLOOKUP(C954,'Input - Center points'!$A$2:$F$996,6,0))))*6371,0)),"",ROUND(ACOS(COS(RADIANS(90-VLOOKUP(B954,'Input - Center points'!$A$2:$F$996,5,0)))*COS(RADIANS(90-VLOOKUP(C954,'Input - Center points'!$A$2:$F$996,5,0)))+SIN(RADIANS(90-VLOOKUP(B954,'Input - Center points'!$A$2:$F$996,5,0)))*SIN(RADIANS(90-VLOOKUP(C954,'Input - Center points'!$A$2:$F$996,5,0)))*COS(RADIANS(VLOOKUP(B954,'Input - Center points'!$A$2:$F$996,6,0)-VLOOKUP(C954,'Input - Center points'!$A$2:$F$996,6,0))))*6371,0))</f>
        <v/>
      </c>
      <c r="E954" s="19" t="str">
        <f>if(isna(if(vlookup(A954,'Input - Config'!$A$3:$D$1006,4,0)="Yes","Subsea",if(D954&gt;'Input - Config'!$H$10,"HVDC","HVAC"))),"",if(vlookup(A954,'Input - Config'!$A$3:$D$1006,4,0)="Yes","Subsea",if(D954&gt;'Input - Config'!$H$10,"HVDC","HVAC")))</f>
        <v/>
      </c>
      <c r="F954" s="19" t="str">
        <f>iferror((hlookup(E954,'Input - Config'!$H$2:$J$7,2,0)*D954)+(hlookup(E954,'Input - Config'!$H$2:$J$7,3,0)*2),"")</f>
        <v/>
      </c>
      <c r="G954" s="19" t="str">
        <f>if(isna(hlookup(E954,'Input - Config'!$H$2:$J$7,6,0)*'Input - Config'!$H$9%*F954+F954),"",hlookup(E954,'Input - Config'!$H$2:$J$7,6,0)*'Input - Config'!$H$9%*F954+F954)</f>
        <v/>
      </c>
      <c r="H954" s="19" t="str">
        <f>if(isna(ROUND((hlookup(E954,'Input - Config'!$H$2:$J$7,4,0)/10000*D954)+(hlookup(E954,'Input - Config'!$H$2:$J$7,5,0)/100),3)),"",ROUND((hlookup(E954,'Input - Config'!$H$2:$J$7,4,0)/10000*D954)+(hlookup(E954,'Input - Config'!$H$2:$J$7,5,0)/100),3))</f>
        <v/>
      </c>
    </row>
    <row r="955">
      <c r="A955" s="53" t="str">
        <f>'Input - Config'!A956</f>
        <v/>
      </c>
      <c r="B955" s="19" t="str">
        <f>if(isna(vlookup(A955,'Input - Config'!$A$3:$C$1006,2,0)),"",vlookup(A955,'Input - Config'!$A$3:$C$1006,2,0))</f>
        <v/>
      </c>
      <c r="C955" s="19" t="str">
        <f>if(isna(vlookup(A955,'Input - Config'!$A$3:$C$1006,3,0)),"",vlookup(A955,'Input - Config'!$A$3:$C$1006,3,0))</f>
        <v/>
      </c>
      <c r="D955" s="42" t="str">
        <f>if(isna(ROUND(ACOS(COS(RADIANS(90-VLOOKUP(B955,'Input - Center points'!$A$2:$F$996,5,0)))*COS(RADIANS(90-VLOOKUP(C955,'Input - Center points'!$A$2:$F$996,5,0)))+SIN(RADIANS(90-VLOOKUP(B955,'Input - Center points'!$A$2:$F$996,5,0)))*SIN(RADIANS(90-VLOOKUP(C955,'Input - Center points'!$A$2:$F$996,5,0)))*COS(RADIANS(VLOOKUP(B955,'Input - Center points'!$A$2:$F$996,6,0)-VLOOKUP(C955,'Input - Center points'!$A$2:$F$996,6,0))))*6371,0)),"",ROUND(ACOS(COS(RADIANS(90-VLOOKUP(B955,'Input - Center points'!$A$2:$F$996,5,0)))*COS(RADIANS(90-VLOOKUP(C955,'Input - Center points'!$A$2:$F$996,5,0)))+SIN(RADIANS(90-VLOOKUP(B955,'Input - Center points'!$A$2:$F$996,5,0)))*SIN(RADIANS(90-VLOOKUP(C955,'Input - Center points'!$A$2:$F$996,5,0)))*COS(RADIANS(VLOOKUP(B955,'Input - Center points'!$A$2:$F$996,6,0)-VLOOKUP(C955,'Input - Center points'!$A$2:$F$996,6,0))))*6371,0))</f>
        <v/>
      </c>
      <c r="E955" s="19" t="str">
        <f>if(isna(if(vlookup(A955,'Input - Config'!$A$3:$D$1006,4,0)="Yes","Subsea",if(D955&gt;'Input - Config'!$H$10,"HVDC","HVAC"))),"",if(vlookup(A955,'Input - Config'!$A$3:$D$1006,4,0)="Yes","Subsea",if(D955&gt;'Input - Config'!$H$10,"HVDC","HVAC")))</f>
        <v/>
      </c>
      <c r="F955" s="19" t="str">
        <f>iferror((hlookup(E955,'Input - Config'!$H$2:$J$7,2,0)*D955)+(hlookup(E955,'Input - Config'!$H$2:$J$7,3,0)*2),"")</f>
        <v/>
      </c>
      <c r="G955" s="19" t="str">
        <f>if(isna(hlookup(E955,'Input - Config'!$H$2:$J$7,6,0)*'Input - Config'!$H$9%*F955+F955),"",hlookup(E955,'Input - Config'!$H$2:$J$7,6,0)*'Input - Config'!$H$9%*F955+F955)</f>
        <v/>
      </c>
      <c r="H955" s="19" t="str">
        <f>if(isna(ROUND((hlookup(E955,'Input - Config'!$H$2:$J$7,4,0)/10000*D955)+(hlookup(E955,'Input - Config'!$H$2:$J$7,5,0)/100),3)),"",ROUND((hlookup(E955,'Input - Config'!$H$2:$J$7,4,0)/10000*D955)+(hlookup(E955,'Input - Config'!$H$2:$J$7,5,0)/100),3))</f>
        <v/>
      </c>
    </row>
    <row r="956">
      <c r="A956" s="53" t="str">
        <f>'Input - Config'!A957</f>
        <v/>
      </c>
      <c r="B956" s="19" t="str">
        <f>if(isna(vlookup(A956,'Input - Config'!$A$3:$C$1006,2,0)),"",vlookup(A956,'Input - Config'!$A$3:$C$1006,2,0))</f>
        <v/>
      </c>
      <c r="C956" s="19" t="str">
        <f>if(isna(vlookup(A956,'Input - Config'!$A$3:$C$1006,3,0)),"",vlookup(A956,'Input - Config'!$A$3:$C$1006,3,0))</f>
        <v/>
      </c>
      <c r="D956" s="42" t="str">
        <f>if(isna(ROUND(ACOS(COS(RADIANS(90-VLOOKUP(B956,'Input - Center points'!$A$2:$F$996,5,0)))*COS(RADIANS(90-VLOOKUP(C956,'Input - Center points'!$A$2:$F$996,5,0)))+SIN(RADIANS(90-VLOOKUP(B956,'Input - Center points'!$A$2:$F$996,5,0)))*SIN(RADIANS(90-VLOOKUP(C956,'Input - Center points'!$A$2:$F$996,5,0)))*COS(RADIANS(VLOOKUP(B956,'Input - Center points'!$A$2:$F$996,6,0)-VLOOKUP(C956,'Input - Center points'!$A$2:$F$996,6,0))))*6371,0)),"",ROUND(ACOS(COS(RADIANS(90-VLOOKUP(B956,'Input - Center points'!$A$2:$F$996,5,0)))*COS(RADIANS(90-VLOOKUP(C956,'Input - Center points'!$A$2:$F$996,5,0)))+SIN(RADIANS(90-VLOOKUP(B956,'Input - Center points'!$A$2:$F$996,5,0)))*SIN(RADIANS(90-VLOOKUP(C956,'Input - Center points'!$A$2:$F$996,5,0)))*COS(RADIANS(VLOOKUP(B956,'Input - Center points'!$A$2:$F$996,6,0)-VLOOKUP(C956,'Input - Center points'!$A$2:$F$996,6,0))))*6371,0))</f>
        <v/>
      </c>
      <c r="E956" s="19" t="str">
        <f>if(isna(if(vlookup(A956,'Input - Config'!$A$3:$D$1006,4,0)="Yes","Subsea",if(D956&gt;'Input - Config'!$H$10,"HVDC","HVAC"))),"",if(vlookup(A956,'Input - Config'!$A$3:$D$1006,4,0)="Yes","Subsea",if(D956&gt;'Input - Config'!$H$10,"HVDC","HVAC")))</f>
        <v/>
      </c>
      <c r="F956" s="19" t="str">
        <f>iferror((hlookup(E956,'Input - Config'!$H$2:$J$7,2,0)*D956)+(hlookup(E956,'Input - Config'!$H$2:$J$7,3,0)*2),"")</f>
        <v/>
      </c>
      <c r="G956" s="19" t="str">
        <f>if(isna(hlookup(E956,'Input - Config'!$H$2:$J$7,6,0)*'Input - Config'!$H$9%*F956+F956),"",hlookup(E956,'Input - Config'!$H$2:$J$7,6,0)*'Input - Config'!$H$9%*F956+F956)</f>
        <v/>
      </c>
      <c r="H956" s="19" t="str">
        <f>if(isna(ROUND((hlookup(E956,'Input - Config'!$H$2:$J$7,4,0)/10000*D956)+(hlookup(E956,'Input - Config'!$H$2:$J$7,5,0)/100),3)),"",ROUND((hlookup(E956,'Input - Config'!$H$2:$J$7,4,0)/10000*D956)+(hlookup(E956,'Input - Config'!$H$2:$J$7,5,0)/100),3))</f>
        <v/>
      </c>
    </row>
    <row r="957">
      <c r="A957" s="53" t="str">
        <f>'Input - Config'!A958</f>
        <v/>
      </c>
      <c r="B957" s="19" t="str">
        <f>if(isna(vlookup(A957,'Input - Config'!$A$3:$C$1006,2,0)),"",vlookup(A957,'Input - Config'!$A$3:$C$1006,2,0))</f>
        <v/>
      </c>
      <c r="C957" s="19" t="str">
        <f>if(isna(vlookup(A957,'Input - Config'!$A$3:$C$1006,3,0)),"",vlookup(A957,'Input - Config'!$A$3:$C$1006,3,0))</f>
        <v/>
      </c>
      <c r="D957" s="42" t="str">
        <f>if(isna(ROUND(ACOS(COS(RADIANS(90-VLOOKUP(B957,'Input - Center points'!$A$2:$F$996,5,0)))*COS(RADIANS(90-VLOOKUP(C957,'Input - Center points'!$A$2:$F$996,5,0)))+SIN(RADIANS(90-VLOOKUP(B957,'Input - Center points'!$A$2:$F$996,5,0)))*SIN(RADIANS(90-VLOOKUP(C957,'Input - Center points'!$A$2:$F$996,5,0)))*COS(RADIANS(VLOOKUP(B957,'Input - Center points'!$A$2:$F$996,6,0)-VLOOKUP(C957,'Input - Center points'!$A$2:$F$996,6,0))))*6371,0)),"",ROUND(ACOS(COS(RADIANS(90-VLOOKUP(B957,'Input - Center points'!$A$2:$F$996,5,0)))*COS(RADIANS(90-VLOOKUP(C957,'Input - Center points'!$A$2:$F$996,5,0)))+SIN(RADIANS(90-VLOOKUP(B957,'Input - Center points'!$A$2:$F$996,5,0)))*SIN(RADIANS(90-VLOOKUP(C957,'Input - Center points'!$A$2:$F$996,5,0)))*COS(RADIANS(VLOOKUP(B957,'Input - Center points'!$A$2:$F$996,6,0)-VLOOKUP(C957,'Input - Center points'!$A$2:$F$996,6,0))))*6371,0))</f>
        <v/>
      </c>
      <c r="E957" s="19" t="str">
        <f>if(isna(if(vlookup(A957,'Input - Config'!$A$3:$D$1006,4,0)="Yes","Subsea",if(D957&gt;'Input - Config'!$H$10,"HVDC","HVAC"))),"",if(vlookup(A957,'Input - Config'!$A$3:$D$1006,4,0)="Yes","Subsea",if(D957&gt;'Input - Config'!$H$10,"HVDC","HVAC")))</f>
        <v/>
      </c>
      <c r="F957" s="19" t="str">
        <f>iferror((hlookup(E957,'Input - Config'!$H$2:$J$7,2,0)*D957)+(hlookup(E957,'Input - Config'!$H$2:$J$7,3,0)*2),"")</f>
        <v/>
      </c>
      <c r="G957" s="19" t="str">
        <f>if(isna(hlookup(E957,'Input - Config'!$H$2:$J$7,6,0)*'Input - Config'!$H$9%*F957+F957),"",hlookup(E957,'Input - Config'!$H$2:$J$7,6,0)*'Input - Config'!$H$9%*F957+F957)</f>
        <v/>
      </c>
      <c r="H957" s="19" t="str">
        <f>if(isna(ROUND((hlookup(E957,'Input - Config'!$H$2:$J$7,4,0)/10000*D957)+(hlookup(E957,'Input - Config'!$H$2:$J$7,5,0)/100),3)),"",ROUND((hlookup(E957,'Input - Config'!$H$2:$J$7,4,0)/10000*D957)+(hlookup(E957,'Input - Config'!$H$2:$J$7,5,0)/100),3))</f>
        <v/>
      </c>
    </row>
    <row r="958">
      <c r="A958" s="53" t="str">
        <f>'Input - Config'!A959</f>
        <v/>
      </c>
      <c r="B958" s="19" t="str">
        <f>if(isna(vlookup(A958,'Input - Config'!$A$3:$C$1006,2,0)),"",vlookup(A958,'Input - Config'!$A$3:$C$1006,2,0))</f>
        <v/>
      </c>
      <c r="C958" s="19" t="str">
        <f>if(isna(vlookup(A958,'Input - Config'!$A$3:$C$1006,3,0)),"",vlookup(A958,'Input - Config'!$A$3:$C$1006,3,0))</f>
        <v/>
      </c>
      <c r="D958" s="42" t="str">
        <f>if(isna(ROUND(ACOS(COS(RADIANS(90-VLOOKUP(B958,'Input - Center points'!$A$2:$F$996,5,0)))*COS(RADIANS(90-VLOOKUP(C958,'Input - Center points'!$A$2:$F$996,5,0)))+SIN(RADIANS(90-VLOOKUP(B958,'Input - Center points'!$A$2:$F$996,5,0)))*SIN(RADIANS(90-VLOOKUP(C958,'Input - Center points'!$A$2:$F$996,5,0)))*COS(RADIANS(VLOOKUP(B958,'Input - Center points'!$A$2:$F$996,6,0)-VLOOKUP(C958,'Input - Center points'!$A$2:$F$996,6,0))))*6371,0)),"",ROUND(ACOS(COS(RADIANS(90-VLOOKUP(B958,'Input - Center points'!$A$2:$F$996,5,0)))*COS(RADIANS(90-VLOOKUP(C958,'Input - Center points'!$A$2:$F$996,5,0)))+SIN(RADIANS(90-VLOOKUP(B958,'Input - Center points'!$A$2:$F$996,5,0)))*SIN(RADIANS(90-VLOOKUP(C958,'Input - Center points'!$A$2:$F$996,5,0)))*COS(RADIANS(VLOOKUP(B958,'Input - Center points'!$A$2:$F$996,6,0)-VLOOKUP(C958,'Input - Center points'!$A$2:$F$996,6,0))))*6371,0))</f>
        <v/>
      </c>
      <c r="E958" s="19" t="str">
        <f>if(isna(if(vlookup(A958,'Input - Config'!$A$3:$D$1006,4,0)="Yes","Subsea",if(D958&gt;'Input - Config'!$H$10,"HVDC","HVAC"))),"",if(vlookup(A958,'Input - Config'!$A$3:$D$1006,4,0)="Yes","Subsea",if(D958&gt;'Input - Config'!$H$10,"HVDC","HVAC")))</f>
        <v/>
      </c>
      <c r="F958" s="19" t="str">
        <f>iferror((hlookup(E958,'Input - Config'!$H$2:$J$7,2,0)*D958)+(hlookup(E958,'Input - Config'!$H$2:$J$7,3,0)*2),"")</f>
        <v/>
      </c>
      <c r="G958" s="19" t="str">
        <f>if(isna(hlookup(E958,'Input - Config'!$H$2:$J$7,6,0)*'Input - Config'!$H$9%*F958+F958),"",hlookup(E958,'Input - Config'!$H$2:$J$7,6,0)*'Input - Config'!$H$9%*F958+F958)</f>
        <v/>
      </c>
      <c r="H958" s="19" t="str">
        <f>if(isna(ROUND((hlookup(E958,'Input - Config'!$H$2:$J$7,4,0)/10000*D958)+(hlookup(E958,'Input - Config'!$H$2:$J$7,5,0)/100),3)),"",ROUND((hlookup(E958,'Input - Config'!$H$2:$J$7,4,0)/10000*D958)+(hlookup(E958,'Input - Config'!$H$2:$J$7,5,0)/100),3))</f>
        <v/>
      </c>
    </row>
    <row r="959">
      <c r="A959" s="53" t="str">
        <f>'Input - Config'!A960</f>
        <v/>
      </c>
      <c r="B959" s="19" t="str">
        <f>if(isna(vlookup(A959,'Input - Config'!$A$3:$C$1006,2,0)),"",vlookup(A959,'Input - Config'!$A$3:$C$1006,2,0))</f>
        <v/>
      </c>
      <c r="C959" s="19" t="str">
        <f>if(isna(vlookup(A959,'Input - Config'!$A$3:$C$1006,3,0)),"",vlookup(A959,'Input - Config'!$A$3:$C$1006,3,0))</f>
        <v/>
      </c>
      <c r="D959" s="42" t="str">
        <f>if(isna(ROUND(ACOS(COS(RADIANS(90-VLOOKUP(B959,'Input - Center points'!$A$2:$F$996,5,0)))*COS(RADIANS(90-VLOOKUP(C959,'Input - Center points'!$A$2:$F$996,5,0)))+SIN(RADIANS(90-VLOOKUP(B959,'Input - Center points'!$A$2:$F$996,5,0)))*SIN(RADIANS(90-VLOOKUP(C959,'Input - Center points'!$A$2:$F$996,5,0)))*COS(RADIANS(VLOOKUP(B959,'Input - Center points'!$A$2:$F$996,6,0)-VLOOKUP(C959,'Input - Center points'!$A$2:$F$996,6,0))))*6371,0)),"",ROUND(ACOS(COS(RADIANS(90-VLOOKUP(B959,'Input - Center points'!$A$2:$F$996,5,0)))*COS(RADIANS(90-VLOOKUP(C959,'Input - Center points'!$A$2:$F$996,5,0)))+SIN(RADIANS(90-VLOOKUP(B959,'Input - Center points'!$A$2:$F$996,5,0)))*SIN(RADIANS(90-VLOOKUP(C959,'Input - Center points'!$A$2:$F$996,5,0)))*COS(RADIANS(VLOOKUP(B959,'Input - Center points'!$A$2:$F$996,6,0)-VLOOKUP(C959,'Input - Center points'!$A$2:$F$996,6,0))))*6371,0))</f>
        <v/>
      </c>
      <c r="E959" s="19" t="str">
        <f>if(isna(if(vlookup(A959,'Input - Config'!$A$3:$D$1006,4,0)="Yes","Subsea",if(D959&gt;'Input - Config'!$H$10,"HVDC","HVAC"))),"",if(vlookup(A959,'Input - Config'!$A$3:$D$1006,4,0)="Yes","Subsea",if(D959&gt;'Input - Config'!$H$10,"HVDC","HVAC")))</f>
        <v/>
      </c>
      <c r="F959" s="19" t="str">
        <f>iferror((hlookup(E959,'Input - Config'!$H$2:$J$7,2,0)*D959)+(hlookup(E959,'Input - Config'!$H$2:$J$7,3,0)*2),"")</f>
        <v/>
      </c>
      <c r="G959" s="19" t="str">
        <f>if(isna(hlookup(E959,'Input - Config'!$H$2:$J$7,6,0)*'Input - Config'!$H$9%*F959+F959),"",hlookup(E959,'Input - Config'!$H$2:$J$7,6,0)*'Input - Config'!$H$9%*F959+F959)</f>
        <v/>
      </c>
      <c r="H959" s="19" t="str">
        <f>if(isna(ROUND((hlookup(E959,'Input - Config'!$H$2:$J$7,4,0)/10000*D959)+(hlookup(E959,'Input - Config'!$H$2:$J$7,5,0)/100),3)),"",ROUND((hlookup(E959,'Input - Config'!$H$2:$J$7,4,0)/10000*D959)+(hlookup(E959,'Input - Config'!$H$2:$J$7,5,0)/100),3))</f>
        <v/>
      </c>
    </row>
    <row r="960">
      <c r="A960" s="53" t="str">
        <f>'Input - Config'!A961</f>
        <v/>
      </c>
      <c r="B960" s="19" t="str">
        <f>if(isna(vlookup(A960,'Input - Config'!$A$3:$C$1006,2,0)),"",vlookup(A960,'Input - Config'!$A$3:$C$1006,2,0))</f>
        <v/>
      </c>
      <c r="C960" s="19" t="str">
        <f>if(isna(vlookup(A960,'Input - Config'!$A$3:$C$1006,3,0)),"",vlookup(A960,'Input - Config'!$A$3:$C$1006,3,0))</f>
        <v/>
      </c>
      <c r="D960" s="42" t="str">
        <f>if(isna(ROUND(ACOS(COS(RADIANS(90-VLOOKUP(B960,'Input - Center points'!$A$2:$F$996,5,0)))*COS(RADIANS(90-VLOOKUP(C960,'Input - Center points'!$A$2:$F$996,5,0)))+SIN(RADIANS(90-VLOOKUP(B960,'Input - Center points'!$A$2:$F$996,5,0)))*SIN(RADIANS(90-VLOOKUP(C960,'Input - Center points'!$A$2:$F$996,5,0)))*COS(RADIANS(VLOOKUP(B960,'Input - Center points'!$A$2:$F$996,6,0)-VLOOKUP(C960,'Input - Center points'!$A$2:$F$996,6,0))))*6371,0)),"",ROUND(ACOS(COS(RADIANS(90-VLOOKUP(B960,'Input - Center points'!$A$2:$F$996,5,0)))*COS(RADIANS(90-VLOOKUP(C960,'Input - Center points'!$A$2:$F$996,5,0)))+SIN(RADIANS(90-VLOOKUP(B960,'Input - Center points'!$A$2:$F$996,5,0)))*SIN(RADIANS(90-VLOOKUP(C960,'Input - Center points'!$A$2:$F$996,5,0)))*COS(RADIANS(VLOOKUP(B960,'Input - Center points'!$A$2:$F$996,6,0)-VLOOKUP(C960,'Input - Center points'!$A$2:$F$996,6,0))))*6371,0))</f>
        <v/>
      </c>
      <c r="E960" s="19" t="str">
        <f>if(isna(if(vlookup(A960,'Input - Config'!$A$3:$D$1006,4,0)="Yes","Subsea",if(D960&gt;'Input - Config'!$H$10,"HVDC","HVAC"))),"",if(vlookup(A960,'Input - Config'!$A$3:$D$1006,4,0)="Yes","Subsea",if(D960&gt;'Input - Config'!$H$10,"HVDC","HVAC")))</f>
        <v/>
      </c>
      <c r="F960" s="19" t="str">
        <f>iferror((hlookup(E960,'Input - Config'!$H$2:$J$7,2,0)*D960)+(hlookup(E960,'Input - Config'!$H$2:$J$7,3,0)*2),"")</f>
        <v/>
      </c>
      <c r="G960" s="19" t="str">
        <f>if(isna(hlookup(E960,'Input - Config'!$H$2:$J$7,6,0)*'Input - Config'!$H$9%*F960+F960),"",hlookup(E960,'Input - Config'!$H$2:$J$7,6,0)*'Input - Config'!$H$9%*F960+F960)</f>
        <v/>
      </c>
      <c r="H960" s="19" t="str">
        <f>if(isna(ROUND((hlookup(E960,'Input - Config'!$H$2:$J$7,4,0)/10000*D960)+(hlookup(E960,'Input - Config'!$H$2:$J$7,5,0)/100),3)),"",ROUND((hlookup(E960,'Input - Config'!$H$2:$J$7,4,0)/10000*D960)+(hlookup(E960,'Input - Config'!$H$2:$J$7,5,0)/100),3))</f>
        <v/>
      </c>
    </row>
    <row r="961">
      <c r="A961" s="53" t="str">
        <f>'Input - Config'!A962</f>
        <v/>
      </c>
      <c r="B961" s="19" t="str">
        <f>if(isna(vlookup(A961,'Input - Config'!$A$3:$C$1006,2,0)),"",vlookup(A961,'Input - Config'!$A$3:$C$1006,2,0))</f>
        <v/>
      </c>
      <c r="C961" s="19" t="str">
        <f>if(isna(vlookup(A961,'Input - Config'!$A$3:$C$1006,3,0)),"",vlookup(A961,'Input - Config'!$A$3:$C$1006,3,0))</f>
        <v/>
      </c>
      <c r="D961" s="42" t="str">
        <f>if(isna(ROUND(ACOS(COS(RADIANS(90-VLOOKUP(B961,'Input - Center points'!$A$2:$F$996,5,0)))*COS(RADIANS(90-VLOOKUP(C961,'Input - Center points'!$A$2:$F$996,5,0)))+SIN(RADIANS(90-VLOOKUP(B961,'Input - Center points'!$A$2:$F$996,5,0)))*SIN(RADIANS(90-VLOOKUP(C961,'Input - Center points'!$A$2:$F$996,5,0)))*COS(RADIANS(VLOOKUP(B961,'Input - Center points'!$A$2:$F$996,6,0)-VLOOKUP(C961,'Input - Center points'!$A$2:$F$996,6,0))))*6371,0)),"",ROUND(ACOS(COS(RADIANS(90-VLOOKUP(B961,'Input - Center points'!$A$2:$F$996,5,0)))*COS(RADIANS(90-VLOOKUP(C961,'Input - Center points'!$A$2:$F$996,5,0)))+SIN(RADIANS(90-VLOOKUP(B961,'Input - Center points'!$A$2:$F$996,5,0)))*SIN(RADIANS(90-VLOOKUP(C961,'Input - Center points'!$A$2:$F$996,5,0)))*COS(RADIANS(VLOOKUP(B961,'Input - Center points'!$A$2:$F$996,6,0)-VLOOKUP(C961,'Input - Center points'!$A$2:$F$996,6,0))))*6371,0))</f>
        <v/>
      </c>
      <c r="E961" s="19" t="str">
        <f>if(isna(if(vlookup(A961,'Input - Config'!$A$3:$D$1006,4,0)="Yes","Subsea",if(D961&gt;'Input - Config'!$H$10,"HVDC","HVAC"))),"",if(vlookup(A961,'Input - Config'!$A$3:$D$1006,4,0)="Yes","Subsea",if(D961&gt;'Input - Config'!$H$10,"HVDC","HVAC")))</f>
        <v/>
      </c>
      <c r="F961" s="19" t="str">
        <f>iferror((hlookup(E961,'Input - Config'!$H$2:$J$7,2,0)*D961)+(hlookup(E961,'Input - Config'!$H$2:$J$7,3,0)*2),"")</f>
        <v/>
      </c>
      <c r="G961" s="19" t="str">
        <f>if(isna(hlookup(E961,'Input - Config'!$H$2:$J$7,6,0)*'Input - Config'!$H$9%*F961+F961),"",hlookup(E961,'Input - Config'!$H$2:$J$7,6,0)*'Input - Config'!$H$9%*F961+F961)</f>
        <v/>
      </c>
      <c r="H961" s="19" t="str">
        <f>if(isna(ROUND((hlookup(E961,'Input - Config'!$H$2:$J$7,4,0)/10000*D961)+(hlookup(E961,'Input - Config'!$H$2:$J$7,5,0)/100),3)),"",ROUND((hlookup(E961,'Input - Config'!$H$2:$J$7,4,0)/10000*D961)+(hlookup(E961,'Input - Config'!$H$2:$J$7,5,0)/100),3))</f>
        <v/>
      </c>
    </row>
    <row r="962">
      <c r="A962" s="53" t="str">
        <f>'Input - Config'!A963</f>
        <v/>
      </c>
      <c r="B962" s="19" t="str">
        <f>if(isna(vlookup(A962,'Input - Config'!$A$3:$C$1006,2,0)),"",vlookup(A962,'Input - Config'!$A$3:$C$1006,2,0))</f>
        <v/>
      </c>
      <c r="C962" s="19" t="str">
        <f>if(isna(vlookup(A962,'Input - Config'!$A$3:$C$1006,3,0)),"",vlookup(A962,'Input - Config'!$A$3:$C$1006,3,0))</f>
        <v/>
      </c>
      <c r="D962" s="42" t="str">
        <f>if(isna(ROUND(ACOS(COS(RADIANS(90-VLOOKUP(B962,'Input - Center points'!$A$2:$F$996,5,0)))*COS(RADIANS(90-VLOOKUP(C962,'Input - Center points'!$A$2:$F$996,5,0)))+SIN(RADIANS(90-VLOOKUP(B962,'Input - Center points'!$A$2:$F$996,5,0)))*SIN(RADIANS(90-VLOOKUP(C962,'Input - Center points'!$A$2:$F$996,5,0)))*COS(RADIANS(VLOOKUP(B962,'Input - Center points'!$A$2:$F$996,6,0)-VLOOKUP(C962,'Input - Center points'!$A$2:$F$996,6,0))))*6371,0)),"",ROUND(ACOS(COS(RADIANS(90-VLOOKUP(B962,'Input - Center points'!$A$2:$F$996,5,0)))*COS(RADIANS(90-VLOOKUP(C962,'Input - Center points'!$A$2:$F$996,5,0)))+SIN(RADIANS(90-VLOOKUP(B962,'Input - Center points'!$A$2:$F$996,5,0)))*SIN(RADIANS(90-VLOOKUP(C962,'Input - Center points'!$A$2:$F$996,5,0)))*COS(RADIANS(VLOOKUP(B962,'Input - Center points'!$A$2:$F$996,6,0)-VLOOKUP(C962,'Input - Center points'!$A$2:$F$996,6,0))))*6371,0))</f>
        <v/>
      </c>
      <c r="E962" s="19" t="str">
        <f>if(isna(if(vlookup(A962,'Input - Config'!$A$3:$D$1006,4,0)="Yes","Subsea",if(D962&gt;'Input - Config'!$H$10,"HVDC","HVAC"))),"",if(vlookup(A962,'Input - Config'!$A$3:$D$1006,4,0)="Yes","Subsea",if(D962&gt;'Input - Config'!$H$10,"HVDC","HVAC")))</f>
        <v/>
      </c>
      <c r="F962" s="19" t="str">
        <f>iferror((hlookup(E962,'Input - Config'!$H$2:$J$7,2,0)*D962)+(hlookup(E962,'Input - Config'!$H$2:$J$7,3,0)*2),"")</f>
        <v/>
      </c>
      <c r="G962" s="19" t="str">
        <f>if(isna(hlookup(E962,'Input - Config'!$H$2:$J$7,6,0)*'Input - Config'!$H$9%*F962+F962),"",hlookup(E962,'Input - Config'!$H$2:$J$7,6,0)*'Input - Config'!$H$9%*F962+F962)</f>
        <v/>
      </c>
      <c r="H962" s="19" t="str">
        <f>if(isna(ROUND((hlookup(E962,'Input - Config'!$H$2:$J$7,4,0)/10000*D962)+(hlookup(E962,'Input - Config'!$H$2:$J$7,5,0)/100),3)),"",ROUND((hlookup(E962,'Input - Config'!$H$2:$J$7,4,0)/10000*D962)+(hlookup(E962,'Input - Config'!$H$2:$J$7,5,0)/100),3))</f>
        <v/>
      </c>
    </row>
    <row r="963">
      <c r="A963" s="53" t="str">
        <f>'Input - Config'!A964</f>
        <v/>
      </c>
      <c r="B963" s="19" t="str">
        <f>if(isna(vlookup(A963,'Input - Config'!$A$3:$C$1006,2,0)),"",vlookup(A963,'Input - Config'!$A$3:$C$1006,2,0))</f>
        <v/>
      </c>
      <c r="C963" s="19" t="str">
        <f>if(isna(vlookup(A963,'Input - Config'!$A$3:$C$1006,3,0)),"",vlookup(A963,'Input - Config'!$A$3:$C$1006,3,0))</f>
        <v/>
      </c>
      <c r="D963" s="42" t="str">
        <f>if(isna(ROUND(ACOS(COS(RADIANS(90-VLOOKUP(B963,'Input - Center points'!$A$2:$F$996,5,0)))*COS(RADIANS(90-VLOOKUP(C963,'Input - Center points'!$A$2:$F$996,5,0)))+SIN(RADIANS(90-VLOOKUP(B963,'Input - Center points'!$A$2:$F$996,5,0)))*SIN(RADIANS(90-VLOOKUP(C963,'Input - Center points'!$A$2:$F$996,5,0)))*COS(RADIANS(VLOOKUP(B963,'Input - Center points'!$A$2:$F$996,6,0)-VLOOKUP(C963,'Input - Center points'!$A$2:$F$996,6,0))))*6371,0)),"",ROUND(ACOS(COS(RADIANS(90-VLOOKUP(B963,'Input - Center points'!$A$2:$F$996,5,0)))*COS(RADIANS(90-VLOOKUP(C963,'Input - Center points'!$A$2:$F$996,5,0)))+SIN(RADIANS(90-VLOOKUP(B963,'Input - Center points'!$A$2:$F$996,5,0)))*SIN(RADIANS(90-VLOOKUP(C963,'Input - Center points'!$A$2:$F$996,5,0)))*COS(RADIANS(VLOOKUP(B963,'Input - Center points'!$A$2:$F$996,6,0)-VLOOKUP(C963,'Input - Center points'!$A$2:$F$996,6,0))))*6371,0))</f>
        <v/>
      </c>
      <c r="E963" s="19" t="str">
        <f>if(isna(if(vlookup(A963,'Input - Config'!$A$3:$D$1006,4,0)="Yes","Subsea",if(D963&gt;'Input - Config'!$H$10,"HVDC","HVAC"))),"",if(vlookup(A963,'Input - Config'!$A$3:$D$1006,4,0)="Yes","Subsea",if(D963&gt;'Input - Config'!$H$10,"HVDC","HVAC")))</f>
        <v/>
      </c>
      <c r="F963" s="19" t="str">
        <f>iferror((hlookup(E963,'Input - Config'!$H$2:$J$7,2,0)*D963)+(hlookup(E963,'Input - Config'!$H$2:$J$7,3,0)*2),"")</f>
        <v/>
      </c>
      <c r="G963" s="19" t="str">
        <f>if(isna(hlookup(E963,'Input - Config'!$H$2:$J$7,6,0)*'Input - Config'!$H$9%*F963+F963),"",hlookup(E963,'Input - Config'!$H$2:$J$7,6,0)*'Input - Config'!$H$9%*F963+F963)</f>
        <v/>
      </c>
      <c r="H963" s="19" t="str">
        <f>if(isna(ROUND((hlookup(E963,'Input - Config'!$H$2:$J$7,4,0)/10000*D963)+(hlookup(E963,'Input - Config'!$H$2:$J$7,5,0)/100),3)),"",ROUND((hlookup(E963,'Input - Config'!$H$2:$J$7,4,0)/10000*D963)+(hlookup(E963,'Input - Config'!$H$2:$J$7,5,0)/100),3))</f>
        <v/>
      </c>
    </row>
    <row r="964">
      <c r="A964" s="53" t="str">
        <f>'Input - Config'!A965</f>
        <v/>
      </c>
      <c r="B964" s="19" t="str">
        <f>if(isna(vlookup(A964,'Input - Config'!$A$3:$C$1006,2,0)),"",vlookup(A964,'Input - Config'!$A$3:$C$1006,2,0))</f>
        <v/>
      </c>
      <c r="C964" s="19" t="str">
        <f>if(isna(vlookup(A964,'Input - Config'!$A$3:$C$1006,3,0)),"",vlookup(A964,'Input - Config'!$A$3:$C$1006,3,0))</f>
        <v/>
      </c>
      <c r="D964" s="42" t="str">
        <f>if(isna(ROUND(ACOS(COS(RADIANS(90-VLOOKUP(B964,'Input - Center points'!$A$2:$F$996,5,0)))*COS(RADIANS(90-VLOOKUP(C964,'Input - Center points'!$A$2:$F$996,5,0)))+SIN(RADIANS(90-VLOOKUP(B964,'Input - Center points'!$A$2:$F$996,5,0)))*SIN(RADIANS(90-VLOOKUP(C964,'Input - Center points'!$A$2:$F$996,5,0)))*COS(RADIANS(VLOOKUP(B964,'Input - Center points'!$A$2:$F$996,6,0)-VLOOKUP(C964,'Input - Center points'!$A$2:$F$996,6,0))))*6371,0)),"",ROUND(ACOS(COS(RADIANS(90-VLOOKUP(B964,'Input - Center points'!$A$2:$F$996,5,0)))*COS(RADIANS(90-VLOOKUP(C964,'Input - Center points'!$A$2:$F$996,5,0)))+SIN(RADIANS(90-VLOOKUP(B964,'Input - Center points'!$A$2:$F$996,5,0)))*SIN(RADIANS(90-VLOOKUP(C964,'Input - Center points'!$A$2:$F$996,5,0)))*COS(RADIANS(VLOOKUP(B964,'Input - Center points'!$A$2:$F$996,6,0)-VLOOKUP(C964,'Input - Center points'!$A$2:$F$996,6,0))))*6371,0))</f>
        <v/>
      </c>
      <c r="E964" s="19" t="str">
        <f>if(isna(if(vlookup(A964,'Input - Config'!$A$3:$D$1006,4,0)="Yes","Subsea",if(D964&gt;'Input - Config'!$H$10,"HVDC","HVAC"))),"",if(vlookup(A964,'Input - Config'!$A$3:$D$1006,4,0)="Yes","Subsea",if(D964&gt;'Input - Config'!$H$10,"HVDC","HVAC")))</f>
        <v/>
      </c>
      <c r="F964" s="19" t="str">
        <f>iferror((hlookup(E964,'Input - Config'!$H$2:$J$7,2,0)*D964)+(hlookup(E964,'Input - Config'!$H$2:$J$7,3,0)*2),"")</f>
        <v/>
      </c>
      <c r="G964" s="19" t="str">
        <f>if(isna(hlookup(E964,'Input - Config'!$H$2:$J$7,6,0)*'Input - Config'!$H$9%*F964+F964),"",hlookup(E964,'Input - Config'!$H$2:$J$7,6,0)*'Input - Config'!$H$9%*F964+F964)</f>
        <v/>
      </c>
      <c r="H964" s="19" t="str">
        <f>if(isna(ROUND((hlookup(E964,'Input - Config'!$H$2:$J$7,4,0)/10000*D964)+(hlookup(E964,'Input - Config'!$H$2:$J$7,5,0)/100),3)),"",ROUND((hlookup(E964,'Input - Config'!$H$2:$J$7,4,0)/10000*D964)+(hlookup(E964,'Input - Config'!$H$2:$J$7,5,0)/100),3))</f>
        <v/>
      </c>
    </row>
    <row r="965">
      <c r="A965" s="53" t="str">
        <f>'Input - Config'!A966</f>
        <v/>
      </c>
      <c r="B965" s="19" t="str">
        <f>if(isna(vlookup(A965,'Input - Config'!$A$3:$C$1006,2,0)),"",vlookup(A965,'Input - Config'!$A$3:$C$1006,2,0))</f>
        <v/>
      </c>
      <c r="C965" s="19" t="str">
        <f>if(isna(vlookup(A965,'Input - Config'!$A$3:$C$1006,3,0)),"",vlookup(A965,'Input - Config'!$A$3:$C$1006,3,0))</f>
        <v/>
      </c>
      <c r="D965" s="42" t="str">
        <f>if(isna(ROUND(ACOS(COS(RADIANS(90-VLOOKUP(B965,'Input - Center points'!$A$2:$F$996,5,0)))*COS(RADIANS(90-VLOOKUP(C965,'Input - Center points'!$A$2:$F$996,5,0)))+SIN(RADIANS(90-VLOOKUP(B965,'Input - Center points'!$A$2:$F$996,5,0)))*SIN(RADIANS(90-VLOOKUP(C965,'Input - Center points'!$A$2:$F$996,5,0)))*COS(RADIANS(VLOOKUP(B965,'Input - Center points'!$A$2:$F$996,6,0)-VLOOKUP(C965,'Input - Center points'!$A$2:$F$996,6,0))))*6371,0)),"",ROUND(ACOS(COS(RADIANS(90-VLOOKUP(B965,'Input - Center points'!$A$2:$F$996,5,0)))*COS(RADIANS(90-VLOOKUP(C965,'Input - Center points'!$A$2:$F$996,5,0)))+SIN(RADIANS(90-VLOOKUP(B965,'Input - Center points'!$A$2:$F$996,5,0)))*SIN(RADIANS(90-VLOOKUP(C965,'Input - Center points'!$A$2:$F$996,5,0)))*COS(RADIANS(VLOOKUP(B965,'Input - Center points'!$A$2:$F$996,6,0)-VLOOKUP(C965,'Input - Center points'!$A$2:$F$996,6,0))))*6371,0))</f>
        <v/>
      </c>
      <c r="E965" s="19" t="str">
        <f>if(isna(if(vlookup(A965,'Input - Config'!$A$3:$D$1006,4,0)="Yes","Subsea",if(D965&gt;'Input - Config'!$H$10,"HVDC","HVAC"))),"",if(vlookup(A965,'Input - Config'!$A$3:$D$1006,4,0)="Yes","Subsea",if(D965&gt;'Input - Config'!$H$10,"HVDC","HVAC")))</f>
        <v/>
      </c>
      <c r="F965" s="19" t="str">
        <f>iferror((hlookup(E965,'Input - Config'!$H$2:$J$7,2,0)*D965)+(hlookup(E965,'Input - Config'!$H$2:$J$7,3,0)*2),"")</f>
        <v/>
      </c>
      <c r="G965" s="19" t="str">
        <f>if(isna(hlookup(E965,'Input - Config'!$H$2:$J$7,6,0)*'Input - Config'!$H$9%*F965+F965),"",hlookup(E965,'Input - Config'!$H$2:$J$7,6,0)*'Input - Config'!$H$9%*F965+F965)</f>
        <v/>
      </c>
      <c r="H965" s="19" t="str">
        <f>if(isna(ROUND((hlookup(E965,'Input - Config'!$H$2:$J$7,4,0)/10000*D965)+(hlookup(E965,'Input - Config'!$H$2:$J$7,5,0)/100),3)),"",ROUND((hlookup(E965,'Input - Config'!$H$2:$J$7,4,0)/10000*D965)+(hlookup(E965,'Input - Config'!$H$2:$J$7,5,0)/100),3))</f>
        <v/>
      </c>
    </row>
    <row r="966">
      <c r="A966" s="53" t="str">
        <f>'Input - Config'!A967</f>
        <v/>
      </c>
      <c r="B966" s="19" t="str">
        <f>if(isna(vlookup(A966,'Input - Config'!$A$3:$C$1006,2,0)),"",vlookup(A966,'Input - Config'!$A$3:$C$1006,2,0))</f>
        <v/>
      </c>
      <c r="C966" s="19" t="str">
        <f>if(isna(vlookup(A966,'Input - Config'!$A$3:$C$1006,3,0)),"",vlookup(A966,'Input - Config'!$A$3:$C$1006,3,0))</f>
        <v/>
      </c>
      <c r="D966" s="42" t="str">
        <f>if(isna(ROUND(ACOS(COS(RADIANS(90-VLOOKUP(B966,'Input - Center points'!$A$2:$F$996,5,0)))*COS(RADIANS(90-VLOOKUP(C966,'Input - Center points'!$A$2:$F$996,5,0)))+SIN(RADIANS(90-VLOOKUP(B966,'Input - Center points'!$A$2:$F$996,5,0)))*SIN(RADIANS(90-VLOOKUP(C966,'Input - Center points'!$A$2:$F$996,5,0)))*COS(RADIANS(VLOOKUP(B966,'Input - Center points'!$A$2:$F$996,6,0)-VLOOKUP(C966,'Input - Center points'!$A$2:$F$996,6,0))))*6371,0)),"",ROUND(ACOS(COS(RADIANS(90-VLOOKUP(B966,'Input - Center points'!$A$2:$F$996,5,0)))*COS(RADIANS(90-VLOOKUP(C966,'Input - Center points'!$A$2:$F$996,5,0)))+SIN(RADIANS(90-VLOOKUP(B966,'Input - Center points'!$A$2:$F$996,5,0)))*SIN(RADIANS(90-VLOOKUP(C966,'Input - Center points'!$A$2:$F$996,5,0)))*COS(RADIANS(VLOOKUP(B966,'Input - Center points'!$A$2:$F$996,6,0)-VLOOKUP(C966,'Input - Center points'!$A$2:$F$996,6,0))))*6371,0))</f>
        <v/>
      </c>
      <c r="E966" s="19" t="str">
        <f>if(isna(if(vlookup(A966,'Input - Config'!$A$3:$D$1006,4,0)="Yes","Subsea",if(D966&gt;'Input - Config'!$H$10,"HVDC","HVAC"))),"",if(vlookup(A966,'Input - Config'!$A$3:$D$1006,4,0)="Yes","Subsea",if(D966&gt;'Input - Config'!$H$10,"HVDC","HVAC")))</f>
        <v/>
      </c>
      <c r="F966" s="19" t="str">
        <f>iferror((hlookup(E966,'Input - Config'!$H$2:$J$7,2,0)*D966)+(hlookup(E966,'Input - Config'!$H$2:$J$7,3,0)*2),"")</f>
        <v/>
      </c>
      <c r="G966" s="19" t="str">
        <f>if(isna(hlookup(E966,'Input - Config'!$H$2:$J$7,6,0)*'Input - Config'!$H$9%*F966+F966),"",hlookup(E966,'Input - Config'!$H$2:$J$7,6,0)*'Input - Config'!$H$9%*F966+F966)</f>
        <v/>
      </c>
      <c r="H966" s="19" t="str">
        <f>if(isna(ROUND((hlookup(E966,'Input - Config'!$H$2:$J$7,4,0)/10000*D966)+(hlookup(E966,'Input - Config'!$H$2:$J$7,5,0)/100),3)),"",ROUND((hlookup(E966,'Input - Config'!$H$2:$J$7,4,0)/10000*D966)+(hlookup(E966,'Input - Config'!$H$2:$J$7,5,0)/100),3))</f>
        <v/>
      </c>
    </row>
    <row r="967">
      <c r="A967" s="53" t="str">
        <f>'Input - Config'!A968</f>
        <v/>
      </c>
      <c r="B967" s="19" t="str">
        <f>if(isna(vlookup(A967,'Input - Config'!$A$3:$C$1006,2,0)),"",vlookup(A967,'Input - Config'!$A$3:$C$1006,2,0))</f>
        <v/>
      </c>
      <c r="C967" s="19" t="str">
        <f>if(isna(vlookup(A967,'Input - Config'!$A$3:$C$1006,3,0)),"",vlookup(A967,'Input - Config'!$A$3:$C$1006,3,0))</f>
        <v/>
      </c>
      <c r="D967" s="42" t="str">
        <f>if(isna(ROUND(ACOS(COS(RADIANS(90-VLOOKUP(B967,'Input - Center points'!$A$2:$F$996,5,0)))*COS(RADIANS(90-VLOOKUP(C967,'Input - Center points'!$A$2:$F$996,5,0)))+SIN(RADIANS(90-VLOOKUP(B967,'Input - Center points'!$A$2:$F$996,5,0)))*SIN(RADIANS(90-VLOOKUP(C967,'Input - Center points'!$A$2:$F$996,5,0)))*COS(RADIANS(VLOOKUP(B967,'Input - Center points'!$A$2:$F$996,6,0)-VLOOKUP(C967,'Input - Center points'!$A$2:$F$996,6,0))))*6371,0)),"",ROUND(ACOS(COS(RADIANS(90-VLOOKUP(B967,'Input - Center points'!$A$2:$F$996,5,0)))*COS(RADIANS(90-VLOOKUP(C967,'Input - Center points'!$A$2:$F$996,5,0)))+SIN(RADIANS(90-VLOOKUP(B967,'Input - Center points'!$A$2:$F$996,5,0)))*SIN(RADIANS(90-VLOOKUP(C967,'Input - Center points'!$A$2:$F$996,5,0)))*COS(RADIANS(VLOOKUP(B967,'Input - Center points'!$A$2:$F$996,6,0)-VLOOKUP(C967,'Input - Center points'!$A$2:$F$996,6,0))))*6371,0))</f>
        <v/>
      </c>
      <c r="E967" s="19" t="str">
        <f>if(isna(if(vlookup(A967,'Input - Config'!$A$3:$D$1006,4,0)="Yes","Subsea",if(D967&gt;'Input - Config'!$H$10,"HVDC","HVAC"))),"",if(vlookup(A967,'Input - Config'!$A$3:$D$1006,4,0)="Yes","Subsea",if(D967&gt;'Input - Config'!$H$10,"HVDC","HVAC")))</f>
        <v/>
      </c>
      <c r="F967" s="19" t="str">
        <f>iferror((hlookup(E967,'Input - Config'!$H$2:$J$7,2,0)*D967)+(hlookup(E967,'Input - Config'!$H$2:$J$7,3,0)*2),"")</f>
        <v/>
      </c>
      <c r="G967" s="19" t="str">
        <f>if(isna(hlookup(E967,'Input - Config'!$H$2:$J$7,6,0)*'Input - Config'!$H$9%*F967+F967),"",hlookup(E967,'Input - Config'!$H$2:$J$7,6,0)*'Input - Config'!$H$9%*F967+F967)</f>
        <v/>
      </c>
      <c r="H967" s="19" t="str">
        <f>if(isna(ROUND((hlookup(E967,'Input - Config'!$H$2:$J$7,4,0)/10000*D967)+(hlookup(E967,'Input - Config'!$H$2:$J$7,5,0)/100),3)),"",ROUND((hlookup(E967,'Input - Config'!$H$2:$J$7,4,0)/10000*D967)+(hlookup(E967,'Input - Config'!$H$2:$J$7,5,0)/100),3))</f>
        <v/>
      </c>
    </row>
    <row r="968">
      <c r="A968" s="53" t="str">
        <f>'Input - Config'!A969</f>
        <v/>
      </c>
      <c r="B968" s="19" t="str">
        <f>if(isna(vlookup(A968,'Input - Config'!$A$3:$C$1006,2,0)),"",vlookup(A968,'Input - Config'!$A$3:$C$1006,2,0))</f>
        <v/>
      </c>
      <c r="C968" s="19" t="str">
        <f>if(isna(vlookup(A968,'Input - Config'!$A$3:$C$1006,3,0)),"",vlookup(A968,'Input - Config'!$A$3:$C$1006,3,0))</f>
        <v/>
      </c>
      <c r="D968" s="42" t="str">
        <f>if(isna(ROUND(ACOS(COS(RADIANS(90-VLOOKUP(B968,'Input - Center points'!$A$2:$F$996,5,0)))*COS(RADIANS(90-VLOOKUP(C968,'Input - Center points'!$A$2:$F$996,5,0)))+SIN(RADIANS(90-VLOOKUP(B968,'Input - Center points'!$A$2:$F$996,5,0)))*SIN(RADIANS(90-VLOOKUP(C968,'Input - Center points'!$A$2:$F$996,5,0)))*COS(RADIANS(VLOOKUP(B968,'Input - Center points'!$A$2:$F$996,6,0)-VLOOKUP(C968,'Input - Center points'!$A$2:$F$996,6,0))))*6371,0)),"",ROUND(ACOS(COS(RADIANS(90-VLOOKUP(B968,'Input - Center points'!$A$2:$F$996,5,0)))*COS(RADIANS(90-VLOOKUP(C968,'Input - Center points'!$A$2:$F$996,5,0)))+SIN(RADIANS(90-VLOOKUP(B968,'Input - Center points'!$A$2:$F$996,5,0)))*SIN(RADIANS(90-VLOOKUP(C968,'Input - Center points'!$A$2:$F$996,5,0)))*COS(RADIANS(VLOOKUP(B968,'Input - Center points'!$A$2:$F$996,6,0)-VLOOKUP(C968,'Input - Center points'!$A$2:$F$996,6,0))))*6371,0))</f>
        <v/>
      </c>
      <c r="E968" s="19" t="str">
        <f>if(isna(if(vlookup(A968,'Input - Config'!$A$3:$D$1006,4,0)="Yes","Subsea",if(D968&gt;'Input - Config'!$H$10,"HVDC","HVAC"))),"",if(vlookup(A968,'Input - Config'!$A$3:$D$1006,4,0)="Yes","Subsea",if(D968&gt;'Input - Config'!$H$10,"HVDC","HVAC")))</f>
        <v/>
      </c>
      <c r="F968" s="19" t="str">
        <f>iferror((hlookup(E968,'Input - Config'!$H$2:$J$7,2,0)*D968)+(hlookup(E968,'Input - Config'!$H$2:$J$7,3,0)*2),"")</f>
        <v/>
      </c>
      <c r="G968" s="19" t="str">
        <f>if(isna(hlookup(E968,'Input - Config'!$H$2:$J$7,6,0)*'Input - Config'!$H$9%*F968+F968),"",hlookup(E968,'Input - Config'!$H$2:$J$7,6,0)*'Input - Config'!$H$9%*F968+F968)</f>
        <v/>
      </c>
      <c r="H968" s="19" t="str">
        <f>if(isna(ROUND((hlookup(E968,'Input - Config'!$H$2:$J$7,4,0)/10000*D968)+(hlookup(E968,'Input - Config'!$H$2:$J$7,5,0)/100),3)),"",ROUND((hlookup(E968,'Input - Config'!$H$2:$J$7,4,0)/10000*D968)+(hlookup(E968,'Input - Config'!$H$2:$J$7,5,0)/100),3))</f>
        <v/>
      </c>
    </row>
    <row r="969">
      <c r="A969" s="53" t="str">
        <f>'Input - Config'!A970</f>
        <v/>
      </c>
      <c r="B969" s="19" t="str">
        <f>if(isna(vlookup(A969,'Input - Config'!$A$3:$C$1006,2,0)),"",vlookup(A969,'Input - Config'!$A$3:$C$1006,2,0))</f>
        <v/>
      </c>
      <c r="C969" s="19" t="str">
        <f>if(isna(vlookup(A969,'Input - Config'!$A$3:$C$1006,3,0)),"",vlookup(A969,'Input - Config'!$A$3:$C$1006,3,0))</f>
        <v/>
      </c>
      <c r="D969" s="42" t="str">
        <f>if(isna(ROUND(ACOS(COS(RADIANS(90-VLOOKUP(B969,'Input - Center points'!$A$2:$F$996,5,0)))*COS(RADIANS(90-VLOOKUP(C969,'Input - Center points'!$A$2:$F$996,5,0)))+SIN(RADIANS(90-VLOOKUP(B969,'Input - Center points'!$A$2:$F$996,5,0)))*SIN(RADIANS(90-VLOOKUP(C969,'Input - Center points'!$A$2:$F$996,5,0)))*COS(RADIANS(VLOOKUP(B969,'Input - Center points'!$A$2:$F$996,6,0)-VLOOKUP(C969,'Input - Center points'!$A$2:$F$996,6,0))))*6371,0)),"",ROUND(ACOS(COS(RADIANS(90-VLOOKUP(B969,'Input - Center points'!$A$2:$F$996,5,0)))*COS(RADIANS(90-VLOOKUP(C969,'Input - Center points'!$A$2:$F$996,5,0)))+SIN(RADIANS(90-VLOOKUP(B969,'Input - Center points'!$A$2:$F$996,5,0)))*SIN(RADIANS(90-VLOOKUP(C969,'Input - Center points'!$A$2:$F$996,5,0)))*COS(RADIANS(VLOOKUP(B969,'Input - Center points'!$A$2:$F$996,6,0)-VLOOKUP(C969,'Input - Center points'!$A$2:$F$996,6,0))))*6371,0))</f>
        <v/>
      </c>
      <c r="E969" s="19" t="str">
        <f>if(isna(if(vlookup(A969,'Input - Config'!$A$3:$D$1006,4,0)="Yes","Subsea",if(D969&gt;'Input - Config'!$H$10,"HVDC","HVAC"))),"",if(vlookup(A969,'Input - Config'!$A$3:$D$1006,4,0)="Yes","Subsea",if(D969&gt;'Input - Config'!$H$10,"HVDC","HVAC")))</f>
        <v/>
      </c>
      <c r="F969" s="19" t="str">
        <f>iferror((hlookup(E969,'Input - Config'!$H$2:$J$7,2,0)*D969)+(hlookup(E969,'Input - Config'!$H$2:$J$7,3,0)*2),"")</f>
        <v/>
      </c>
      <c r="G969" s="19" t="str">
        <f>if(isna(hlookup(E969,'Input - Config'!$H$2:$J$7,6,0)*'Input - Config'!$H$9%*F969+F969),"",hlookup(E969,'Input - Config'!$H$2:$J$7,6,0)*'Input - Config'!$H$9%*F969+F969)</f>
        <v/>
      </c>
      <c r="H969" s="19" t="str">
        <f>if(isna(ROUND((hlookup(E969,'Input - Config'!$H$2:$J$7,4,0)/10000*D969)+(hlookup(E969,'Input - Config'!$H$2:$J$7,5,0)/100),3)),"",ROUND((hlookup(E969,'Input - Config'!$H$2:$J$7,4,0)/10000*D969)+(hlookup(E969,'Input - Config'!$H$2:$J$7,5,0)/100),3))</f>
        <v/>
      </c>
    </row>
    <row r="970">
      <c r="A970" s="53" t="str">
        <f>'Input - Config'!A971</f>
        <v/>
      </c>
      <c r="B970" s="19" t="str">
        <f>if(isna(vlookup(A970,'Input - Config'!$A$3:$C$1006,2,0)),"",vlookup(A970,'Input - Config'!$A$3:$C$1006,2,0))</f>
        <v/>
      </c>
      <c r="C970" s="19" t="str">
        <f>if(isna(vlookup(A970,'Input - Config'!$A$3:$C$1006,3,0)),"",vlookup(A970,'Input - Config'!$A$3:$C$1006,3,0))</f>
        <v/>
      </c>
      <c r="D970" s="42" t="str">
        <f>if(isna(ROUND(ACOS(COS(RADIANS(90-VLOOKUP(B970,'Input - Center points'!$A$2:$F$996,5,0)))*COS(RADIANS(90-VLOOKUP(C970,'Input - Center points'!$A$2:$F$996,5,0)))+SIN(RADIANS(90-VLOOKUP(B970,'Input - Center points'!$A$2:$F$996,5,0)))*SIN(RADIANS(90-VLOOKUP(C970,'Input - Center points'!$A$2:$F$996,5,0)))*COS(RADIANS(VLOOKUP(B970,'Input - Center points'!$A$2:$F$996,6,0)-VLOOKUP(C970,'Input - Center points'!$A$2:$F$996,6,0))))*6371,0)),"",ROUND(ACOS(COS(RADIANS(90-VLOOKUP(B970,'Input - Center points'!$A$2:$F$996,5,0)))*COS(RADIANS(90-VLOOKUP(C970,'Input - Center points'!$A$2:$F$996,5,0)))+SIN(RADIANS(90-VLOOKUP(B970,'Input - Center points'!$A$2:$F$996,5,0)))*SIN(RADIANS(90-VLOOKUP(C970,'Input - Center points'!$A$2:$F$996,5,0)))*COS(RADIANS(VLOOKUP(B970,'Input - Center points'!$A$2:$F$996,6,0)-VLOOKUP(C970,'Input - Center points'!$A$2:$F$996,6,0))))*6371,0))</f>
        <v/>
      </c>
      <c r="E970" s="19" t="str">
        <f>if(isna(if(vlookup(A970,'Input - Config'!$A$3:$D$1006,4,0)="Yes","Subsea",if(D970&gt;'Input - Config'!$H$10,"HVDC","HVAC"))),"",if(vlookup(A970,'Input - Config'!$A$3:$D$1006,4,0)="Yes","Subsea",if(D970&gt;'Input - Config'!$H$10,"HVDC","HVAC")))</f>
        <v/>
      </c>
      <c r="F970" s="19" t="str">
        <f>iferror((hlookup(E970,'Input - Config'!$H$2:$J$7,2,0)*D970)+(hlookup(E970,'Input - Config'!$H$2:$J$7,3,0)*2),"")</f>
        <v/>
      </c>
      <c r="G970" s="19" t="str">
        <f>if(isna(hlookup(E970,'Input - Config'!$H$2:$J$7,6,0)*'Input - Config'!$H$9%*F970+F970),"",hlookup(E970,'Input - Config'!$H$2:$J$7,6,0)*'Input - Config'!$H$9%*F970+F970)</f>
        <v/>
      </c>
      <c r="H970" s="19" t="str">
        <f>if(isna(ROUND((hlookup(E970,'Input - Config'!$H$2:$J$7,4,0)/10000*D970)+(hlookup(E970,'Input - Config'!$H$2:$J$7,5,0)/100),3)),"",ROUND((hlookup(E970,'Input - Config'!$H$2:$J$7,4,0)/10000*D970)+(hlookup(E970,'Input - Config'!$H$2:$J$7,5,0)/100),3))</f>
        <v/>
      </c>
    </row>
    <row r="971">
      <c r="A971" s="53" t="str">
        <f>'Input - Config'!A972</f>
        <v/>
      </c>
      <c r="B971" s="19" t="str">
        <f>if(isna(vlookup(A971,'Input - Config'!$A$3:$C$1006,2,0)),"",vlookup(A971,'Input - Config'!$A$3:$C$1006,2,0))</f>
        <v/>
      </c>
      <c r="C971" s="19" t="str">
        <f>if(isna(vlookup(A971,'Input - Config'!$A$3:$C$1006,3,0)),"",vlookup(A971,'Input - Config'!$A$3:$C$1006,3,0))</f>
        <v/>
      </c>
      <c r="D971" s="42" t="str">
        <f>if(isna(ROUND(ACOS(COS(RADIANS(90-VLOOKUP(B971,'Input - Center points'!$A$2:$F$996,5,0)))*COS(RADIANS(90-VLOOKUP(C971,'Input - Center points'!$A$2:$F$996,5,0)))+SIN(RADIANS(90-VLOOKUP(B971,'Input - Center points'!$A$2:$F$996,5,0)))*SIN(RADIANS(90-VLOOKUP(C971,'Input - Center points'!$A$2:$F$996,5,0)))*COS(RADIANS(VLOOKUP(B971,'Input - Center points'!$A$2:$F$996,6,0)-VLOOKUP(C971,'Input - Center points'!$A$2:$F$996,6,0))))*6371,0)),"",ROUND(ACOS(COS(RADIANS(90-VLOOKUP(B971,'Input - Center points'!$A$2:$F$996,5,0)))*COS(RADIANS(90-VLOOKUP(C971,'Input - Center points'!$A$2:$F$996,5,0)))+SIN(RADIANS(90-VLOOKUP(B971,'Input - Center points'!$A$2:$F$996,5,0)))*SIN(RADIANS(90-VLOOKUP(C971,'Input - Center points'!$A$2:$F$996,5,0)))*COS(RADIANS(VLOOKUP(B971,'Input - Center points'!$A$2:$F$996,6,0)-VLOOKUP(C971,'Input - Center points'!$A$2:$F$996,6,0))))*6371,0))</f>
        <v/>
      </c>
      <c r="E971" s="19" t="str">
        <f>if(isna(if(vlookup(A971,'Input - Config'!$A$3:$D$1006,4,0)="Yes","Subsea",if(D971&gt;'Input - Config'!$H$10,"HVDC","HVAC"))),"",if(vlookup(A971,'Input - Config'!$A$3:$D$1006,4,0)="Yes","Subsea",if(D971&gt;'Input - Config'!$H$10,"HVDC","HVAC")))</f>
        <v/>
      </c>
      <c r="F971" s="19" t="str">
        <f>iferror((hlookup(E971,'Input - Config'!$H$2:$J$7,2,0)*D971)+(hlookup(E971,'Input - Config'!$H$2:$J$7,3,0)*2),"")</f>
        <v/>
      </c>
      <c r="G971" s="19" t="str">
        <f>if(isna(hlookup(E971,'Input - Config'!$H$2:$J$7,6,0)*'Input - Config'!$H$9%*F971+F971),"",hlookup(E971,'Input - Config'!$H$2:$J$7,6,0)*'Input - Config'!$H$9%*F971+F971)</f>
        <v/>
      </c>
      <c r="H971" s="19" t="str">
        <f>if(isna(ROUND((hlookup(E971,'Input - Config'!$H$2:$J$7,4,0)/10000*D971)+(hlookup(E971,'Input - Config'!$H$2:$J$7,5,0)/100),3)),"",ROUND((hlookup(E971,'Input - Config'!$H$2:$J$7,4,0)/10000*D971)+(hlookup(E971,'Input - Config'!$H$2:$J$7,5,0)/100),3))</f>
        <v/>
      </c>
    </row>
    <row r="972">
      <c r="A972" s="53" t="str">
        <f>'Input - Config'!A973</f>
        <v/>
      </c>
      <c r="B972" s="19" t="str">
        <f>if(isna(vlookup(A972,'Input - Config'!$A$3:$C$1006,2,0)),"",vlookup(A972,'Input - Config'!$A$3:$C$1006,2,0))</f>
        <v/>
      </c>
      <c r="C972" s="19" t="str">
        <f>if(isna(vlookup(A972,'Input - Config'!$A$3:$C$1006,3,0)),"",vlookup(A972,'Input - Config'!$A$3:$C$1006,3,0))</f>
        <v/>
      </c>
      <c r="D972" s="42" t="str">
        <f>if(isna(ROUND(ACOS(COS(RADIANS(90-VLOOKUP(B972,'Input - Center points'!$A$2:$F$996,5,0)))*COS(RADIANS(90-VLOOKUP(C972,'Input - Center points'!$A$2:$F$996,5,0)))+SIN(RADIANS(90-VLOOKUP(B972,'Input - Center points'!$A$2:$F$996,5,0)))*SIN(RADIANS(90-VLOOKUP(C972,'Input - Center points'!$A$2:$F$996,5,0)))*COS(RADIANS(VLOOKUP(B972,'Input - Center points'!$A$2:$F$996,6,0)-VLOOKUP(C972,'Input - Center points'!$A$2:$F$996,6,0))))*6371,0)),"",ROUND(ACOS(COS(RADIANS(90-VLOOKUP(B972,'Input - Center points'!$A$2:$F$996,5,0)))*COS(RADIANS(90-VLOOKUP(C972,'Input - Center points'!$A$2:$F$996,5,0)))+SIN(RADIANS(90-VLOOKUP(B972,'Input - Center points'!$A$2:$F$996,5,0)))*SIN(RADIANS(90-VLOOKUP(C972,'Input - Center points'!$A$2:$F$996,5,0)))*COS(RADIANS(VLOOKUP(B972,'Input - Center points'!$A$2:$F$996,6,0)-VLOOKUP(C972,'Input - Center points'!$A$2:$F$996,6,0))))*6371,0))</f>
        <v/>
      </c>
      <c r="E972" s="19" t="str">
        <f>if(isna(if(vlookup(A972,'Input - Config'!$A$3:$D$1006,4,0)="Yes","Subsea",if(D972&gt;'Input - Config'!$H$10,"HVDC","HVAC"))),"",if(vlookup(A972,'Input - Config'!$A$3:$D$1006,4,0)="Yes","Subsea",if(D972&gt;'Input - Config'!$H$10,"HVDC","HVAC")))</f>
        <v/>
      </c>
      <c r="F972" s="19" t="str">
        <f>iferror((hlookup(E972,'Input - Config'!$H$2:$J$7,2,0)*D972)+(hlookup(E972,'Input - Config'!$H$2:$J$7,3,0)*2),"")</f>
        <v/>
      </c>
      <c r="G972" s="19" t="str">
        <f>if(isna(hlookup(E972,'Input - Config'!$H$2:$J$7,6,0)*'Input - Config'!$H$9%*F972+F972),"",hlookup(E972,'Input - Config'!$H$2:$J$7,6,0)*'Input - Config'!$H$9%*F972+F972)</f>
        <v/>
      </c>
      <c r="H972" s="19" t="str">
        <f>if(isna(ROUND((hlookup(E972,'Input - Config'!$H$2:$J$7,4,0)/10000*D972)+(hlookup(E972,'Input - Config'!$H$2:$J$7,5,0)/100),3)),"",ROUND((hlookup(E972,'Input - Config'!$H$2:$J$7,4,0)/10000*D972)+(hlookup(E972,'Input - Config'!$H$2:$J$7,5,0)/100),3))</f>
        <v/>
      </c>
    </row>
    <row r="973">
      <c r="A973" s="53" t="str">
        <f>'Input - Config'!A974</f>
        <v/>
      </c>
      <c r="B973" s="19" t="str">
        <f>if(isna(vlookup(A973,'Input - Config'!$A$3:$C$1006,2,0)),"",vlookup(A973,'Input - Config'!$A$3:$C$1006,2,0))</f>
        <v/>
      </c>
      <c r="C973" s="19" t="str">
        <f>if(isna(vlookup(A973,'Input - Config'!$A$3:$C$1006,3,0)),"",vlookup(A973,'Input - Config'!$A$3:$C$1006,3,0))</f>
        <v/>
      </c>
      <c r="D973" s="42" t="str">
        <f>if(isna(ROUND(ACOS(COS(RADIANS(90-VLOOKUP(B973,'Input - Center points'!$A$2:$F$996,5,0)))*COS(RADIANS(90-VLOOKUP(C973,'Input - Center points'!$A$2:$F$996,5,0)))+SIN(RADIANS(90-VLOOKUP(B973,'Input - Center points'!$A$2:$F$996,5,0)))*SIN(RADIANS(90-VLOOKUP(C973,'Input - Center points'!$A$2:$F$996,5,0)))*COS(RADIANS(VLOOKUP(B973,'Input - Center points'!$A$2:$F$996,6,0)-VLOOKUP(C973,'Input - Center points'!$A$2:$F$996,6,0))))*6371,0)),"",ROUND(ACOS(COS(RADIANS(90-VLOOKUP(B973,'Input - Center points'!$A$2:$F$996,5,0)))*COS(RADIANS(90-VLOOKUP(C973,'Input - Center points'!$A$2:$F$996,5,0)))+SIN(RADIANS(90-VLOOKUP(B973,'Input - Center points'!$A$2:$F$996,5,0)))*SIN(RADIANS(90-VLOOKUP(C973,'Input - Center points'!$A$2:$F$996,5,0)))*COS(RADIANS(VLOOKUP(B973,'Input - Center points'!$A$2:$F$996,6,0)-VLOOKUP(C973,'Input - Center points'!$A$2:$F$996,6,0))))*6371,0))</f>
        <v/>
      </c>
      <c r="E973" s="19" t="str">
        <f>if(isna(if(vlookup(A973,'Input - Config'!$A$3:$D$1006,4,0)="Yes","Subsea",if(D973&gt;'Input - Config'!$H$10,"HVDC","HVAC"))),"",if(vlookup(A973,'Input - Config'!$A$3:$D$1006,4,0)="Yes","Subsea",if(D973&gt;'Input - Config'!$H$10,"HVDC","HVAC")))</f>
        <v/>
      </c>
      <c r="F973" s="19" t="str">
        <f>iferror((hlookup(E973,'Input - Config'!$H$2:$J$7,2,0)*D973)+(hlookup(E973,'Input - Config'!$H$2:$J$7,3,0)*2),"")</f>
        <v/>
      </c>
      <c r="G973" s="19" t="str">
        <f>if(isna(hlookup(E973,'Input - Config'!$H$2:$J$7,6,0)*'Input - Config'!$H$9%*F973+F973),"",hlookup(E973,'Input - Config'!$H$2:$J$7,6,0)*'Input - Config'!$H$9%*F973+F973)</f>
        <v/>
      </c>
      <c r="H973" s="19" t="str">
        <f>if(isna(ROUND((hlookup(E973,'Input - Config'!$H$2:$J$7,4,0)/10000*D973)+(hlookup(E973,'Input - Config'!$H$2:$J$7,5,0)/100),3)),"",ROUND((hlookup(E973,'Input - Config'!$H$2:$J$7,4,0)/10000*D973)+(hlookup(E973,'Input - Config'!$H$2:$J$7,5,0)/100),3))</f>
        <v/>
      </c>
    </row>
    <row r="974">
      <c r="A974" s="53" t="str">
        <f>'Input - Config'!A975</f>
        <v/>
      </c>
      <c r="B974" s="19" t="str">
        <f>if(isna(vlookup(A974,'Input - Config'!$A$3:$C$1006,2,0)),"",vlookup(A974,'Input - Config'!$A$3:$C$1006,2,0))</f>
        <v/>
      </c>
      <c r="C974" s="19" t="str">
        <f>if(isna(vlookup(A974,'Input - Config'!$A$3:$C$1006,3,0)),"",vlookup(A974,'Input - Config'!$A$3:$C$1006,3,0))</f>
        <v/>
      </c>
      <c r="D974" s="42" t="str">
        <f>if(isna(ROUND(ACOS(COS(RADIANS(90-VLOOKUP(B974,'Input - Center points'!$A$2:$F$996,5,0)))*COS(RADIANS(90-VLOOKUP(C974,'Input - Center points'!$A$2:$F$996,5,0)))+SIN(RADIANS(90-VLOOKUP(B974,'Input - Center points'!$A$2:$F$996,5,0)))*SIN(RADIANS(90-VLOOKUP(C974,'Input - Center points'!$A$2:$F$996,5,0)))*COS(RADIANS(VLOOKUP(B974,'Input - Center points'!$A$2:$F$996,6,0)-VLOOKUP(C974,'Input - Center points'!$A$2:$F$996,6,0))))*6371,0)),"",ROUND(ACOS(COS(RADIANS(90-VLOOKUP(B974,'Input - Center points'!$A$2:$F$996,5,0)))*COS(RADIANS(90-VLOOKUP(C974,'Input - Center points'!$A$2:$F$996,5,0)))+SIN(RADIANS(90-VLOOKUP(B974,'Input - Center points'!$A$2:$F$996,5,0)))*SIN(RADIANS(90-VLOOKUP(C974,'Input - Center points'!$A$2:$F$996,5,0)))*COS(RADIANS(VLOOKUP(B974,'Input - Center points'!$A$2:$F$996,6,0)-VLOOKUP(C974,'Input - Center points'!$A$2:$F$996,6,0))))*6371,0))</f>
        <v/>
      </c>
      <c r="E974" s="19" t="str">
        <f>if(isna(if(vlookup(A974,'Input - Config'!$A$3:$D$1006,4,0)="Yes","Subsea",if(D974&gt;'Input - Config'!$H$10,"HVDC","HVAC"))),"",if(vlookup(A974,'Input - Config'!$A$3:$D$1006,4,0)="Yes","Subsea",if(D974&gt;'Input - Config'!$H$10,"HVDC","HVAC")))</f>
        <v/>
      </c>
      <c r="F974" s="19" t="str">
        <f>iferror((hlookup(E974,'Input - Config'!$H$2:$J$7,2,0)*D974)+(hlookup(E974,'Input - Config'!$H$2:$J$7,3,0)*2),"")</f>
        <v/>
      </c>
      <c r="G974" s="19" t="str">
        <f>if(isna(hlookup(E974,'Input - Config'!$H$2:$J$7,6,0)*'Input - Config'!$H$9%*F974+F974),"",hlookup(E974,'Input - Config'!$H$2:$J$7,6,0)*'Input - Config'!$H$9%*F974+F974)</f>
        <v/>
      </c>
      <c r="H974" s="19" t="str">
        <f>if(isna(ROUND((hlookup(E974,'Input - Config'!$H$2:$J$7,4,0)/10000*D974)+(hlookup(E974,'Input - Config'!$H$2:$J$7,5,0)/100),3)),"",ROUND((hlookup(E974,'Input - Config'!$H$2:$J$7,4,0)/10000*D974)+(hlookup(E974,'Input - Config'!$H$2:$J$7,5,0)/100),3))</f>
        <v/>
      </c>
    </row>
    <row r="975">
      <c r="A975" s="53" t="str">
        <f>'Input - Config'!A976</f>
        <v/>
      </c>
      <c r="B975" s="19" t="str">
        <f>if(isna(vlookup(A975,'Input - Config'!$A$3:$C$1006,2,0)),"",vlookup(A975,'Input - Config'!$A$3:$C$1006,2,0))</f>
        <v/>
      </c>
      <c r="C975" s="19" t="str">
        <f>if(isna(vlookup(A975,'Input - Config'!$A$3:$C$1006,3,0)),"",vlookup(A975,'Input - Config'!$A$3:$C$1006,3,0))</f>
        <v/>
      </c>
      <c r="D975" s="42" t="str">
        <f>if(isna(ROUND(ACOS(COS(RADIANS(90-VLOOKUP(B975,'Input - Center points'!$A$2:$F$996,5,0)))*COS(RADIANS(90-VLOOKUP(C975,'Input - Center points'!$A$2:$F$996,5,0)))+SIN(RADIANS(90-VLOOKUP(B975,'Input - Center points'!$A$2:$F$996,5,0)))*SIN(RADIANS(90-VLOOKUP(C975,'Input - Center points'!$A$2:$F$996,5,0)))*COS(RADIANS(VLOOKUP(B975,'Input - Center points'!$A$2:$F$996,6,0)-VLOOKUP(C975,'Input - Center points'!$A$2:$F$996,6,0))))*6371,0)),"",ROUND(ACOS(COS(RADIANS(90-VLOOKUP(B975,'Input - Center points'!$A$2:$F$996,5,0)))*COS(RADIANS(90-VLOOKUP(C975,'Input - Center points'!$A$2:$F$996,5,0)))+SIN(RADIANS(90-VLOOKUP(B975,'Input - Center points'!$A$2:$F$996,5,0)))*SIN(RADIANS(90-VLOOKUP(C975,'Input - Center points'!$A$2:$F$996,5,0)))*COS(RADIANS(VLOOKUP(B975,'Input - Center points'!$A$2:$F$996,6,0)-VLOOKUP(C975,'Input - Center points'!$A$2:$F$996,6,0))))*6371,0))</f>
        <v/>
      </c>
      <c r="E975" s="19" t="str">
        <f>if(isna(if(vlookup(A975,'Input - Config'!$A$3:$D$1006,4,0)="Yes","Subsea",if(D975&gt;'Input - Config'!$H$10,"HVDC","HVAC"))),"",if(vlookup(A975,'Input - Config'!$A$3:$D$1006,4,0)="Yes","Subsea",if(D975&gt;'Input - Config'!$H$10,"HVDC","HVAC")))</f>
        <v/>
      </c>
      <c r="F975" s="19" t="str">
        <f>iferror((hlookup(E975,'Input - Config'!$H$2:$J$7,2,0)*D975)+(hlookup(E975,'Input - Config'!$H$2:$J$7,3,0)*2),"")</f>
        <v/>
      </c>
      <c r="G975" s="19" t="str">
        <f>if(isna(hlookup(E975,'Input - Config'!$H$2:$J$7,6,0)*'Input - Config'!$H$9%*F975+F975),"",hlookup(E975,'Input - Config'!$H$2:$J$7,6,0)*'Input - Config'!$H$9%*F975+F975)</f>
        <v/>
      </c>
      <c r="H975" s="19" t="str">
        <f>if(isna(ROUND((hlookup(E975,'Input - Config'!$H$2:$J$7,4,0)/10000*D975)+(hlookup(E975,'Input - Config'!$H$2:$J$7,5,0)/100),3)),"",ROUND((hlookup(E975,'Input - Config'!$H$2:$J$7,4,0)/10000*D975)+(hlookup(E975,'Input - Config'!$H$2:$J$7,5,0)/100),3))</f>
        <v/>
      </c>
    </row>
    <row r="976">
      <c r="A976" s="53" t="str">
        <f>'Input - Config'!A977</f>
        <v/>
      </c>
      <c r="B976" s="19" t="str">
        <f>if(isna(vlookup(A976,'Input - Config'!$A$3:$C$1006,2,0)),"",vlookup(A976,'Input - Config'!$A$3:$C$1006,2,0))</f>
        <v/>
      </c>
      <c r="C976" s="19" t="str">
        <f>if(isna(vlookup(A976,'Input - Config'!$A$3:$C$1006,3,0)),"",vlookup(A976,'Input - Config'!$A$3:$C$1006,3,0))</f>
        <v/>
      </c>
      <c r="D976" s="42" t="str">
        <f>if(isna(ROUND(ACOS(COS(RADIANS(90-VLOOKUP(B976,'Input - Center points'!$A$2:$F$996,5,0)))*COS(RADIANS(90-VLOOKUP(C976,'Input - Center points'!$A$2:$F$996,5,0)))+SIN(RADIANS(90-VLOOKUP(B976,'Input - Center points'!$A$2:$F$996,5,0)))*SIN(RADIANS(90-VLOOKUP(C976,'Input - Center points'!$A$2:$F$996,5,0)))*COS(RADIANS(VLOOKUP(B976,'Input - Center points'!$A$2:$F$996,6,0)-VLOOKUP(C976,'Input - Center points'!$A$2:$F$996,6,0))))*6371,0)),"",ROUND(ACOS(COS(RADIANS(90-VLOOKUP(B976,'Input - Center points'!$A$2:$F$996,5,0)))*COS(RADIANS(90-VLOOKUP(C976,'Input - Center points'!$A$2:$F$996,5,0)))+SIN(RADIANS(90-VLOOKUP(B976,'Input - Center points'!$A$2:$F$996,5,0)))*SIN(RADIANS(90-VLOOKUP(C976,'Input - Center points'!$A$2:$F$996,5,0)))*COS(RADIANS(VLOOKUP(B976,'Input - Center points'!$A$2:$F$996,6,0)-VLOOKUP(C976,'Input - Center points'!$A$2:$F$996,6,0))))*6371,0))</f>
        <v/>
      </c>
      <c r="E976" s="19" t="str">
        <f>if(isna(if(vlookup(A976,'Input - Config'!$A$3:$D$1006,4,0)="Yes","Subsea",if(D976&gt;'Input - Config'!$H$10,"HVDC","HVAC"))),"",if(vlookup(A976,'Input - Config'!$A$3:$D$1006,4,0)="Yes","Subsea",if(D976&gt;'Input - Config'!$H$10,"HVDC","HVAC")))</f>
        <v/>
      </c>
      <c r="F976" s="19" t="str">
        <f>iferror((hlookup(E976,'Input - Config'!$H$2:$J$7,2,0)*D976)+(hlookup(E976,'Input - Config'!$H$2:$J$7,3,0)*2),"")</f>
        <v/>
      </c>
      <c r="G976" s="19" t="str">
        <f>if(isna(hlookup(E976,'Input - Config'!$H$2:$J$7,6,0)*'Input - Config'!$H$9%*F976+F976),"",hlookup(E976,'Input - Config'!$H$2:$J$7,6,0)*'Input - Config'!$H$9%*F976+F976)</f>
        <v/>
      </c>
      <c r="H976" s="19" t="str">
        <f>if(isna(ROUND((hlookup(E976,'Input - Config'!$H$2:$J$7,4,0)/10000*D976)+(hlookup(E976,'Input - Config'!$H$2:$J$7,5,0)/100),3)),"",ROUND((hlookup(E976,'Input - Config'!$H$2:$J$7,4,0)/10000*D976)+(hlookup(E976,'Input - Config'!$H$2:$J$7,5,0)/100),3))</f>
        <v/>
      </c>
    </row>
    <row r="977">
      <c r="A977" s="53" t="str">
        <f>'Input - Config'!A978</f>
        <v/>
      </c>
      <c r="B977" s="19" t="str">
        <f>if(isna(vlookup(A977,'Input - Config'!$A$3:$C$1006,2,0)),"",vlookup(A977,'Input - Config'!$A$3:$C$1006,2,0))</f>
        <v/>
      </c>
      <c r="C977" s="19" t="str">
        <f>if(isna(vlookup(A977,'Input - Config'!$A$3:$C$1006,3,0)),"",vlookup(A977,'Input - Config'!$A$3:$C$1006,3,0))</f>
        <v/>
      </c>
      <c r="D977" s="42" t="str">
        <f>if(isna(ROUND(ACOS(COS(RADIANS(90-VLOOKUP(B977,'Input - Center points'!$A$2:$F$996,5,0)))*COS(RADIANS(90-VLOOKUP(C977,'Input - Center points'!$A$2:$F$996,5,0)))+SIN(RADIANS(90-VLOOKUP(B977,'Input - Center points'!$A$2:$F$996,5,0)))*SIN(RADIANS(90-VLOOKUP(C977,'Input - Center points'!$A$2:$F$996,5,0)))*COS(RADIANS(VLOOKUP(B977,'Input - Center points'!$A$2:$F$996,6,0)-VLOOKUP(C977,'Input - Center points'!$A$2:$F$996,6,0))))*6371,0)),"",ROUND(ACOS(COS(RADIANS(90-VLOOKUP(B977,'Input - Center points'!$A$2:$F$996,5,0)))*COS(RADIANS(90-VLOOKUP(C977,'Input - Center points'!$A$2:$F$996,5,0)))+SIN(RADIANS(90-VLOOKUP(B977,'Input - Center points'!$A$2:$F$996,5,0)))*SIN(RADIANS(90-VLOOKUP(C977,'Input - Center points'!$A$2:$F$996,5,0)))*COS(RADIANS(VLOOKUP(B977,'Input - Center points'!$A$2:$F$996,6,0)-VLOOKUP(C977,'Input - Center points'!$A$2:$F$996,6,0))))*6371,0))</f>
        <v/>
      </c>
      <c r="E977" s="19" t="str">
        <f>if(isna(if(vlookup(A977,'Input - Config'!$A$3:$D$1006,4,0)="Yes","Subsea",if(D977&gt;'Input - Config'!$H$10,"HVDC","HVAC"))),"",if(vlookup(A977,'Input - Config'!$A$3:$D$1006,4,0)="Yes","Subsea",if(D977&gt;'Input - Config'!$H$10,"HVDC","HVAC")))</f>
        <v/>
      </c>
      <c r="F977" s="19" t="str">
        <f>iferror((hlookup(E977,'Input - Config'!$H$2:$J$7,2,0)*D977)+(hlookup(E977,'Input - Config'!$H$2:$J$7,3,0)*2),"")</f>
        <v/>
      </c>
      <c r="G977" s="19" t="str">
        <f>if(isna(hlookup(E977,'Input - Config'!$H$2:$J$7,6,0)*'Input - Config'!$H$9%*F977+F977),"",hlookup(E977,'Input - Config'!$H$2:$J$7,6,0)*'Input - Config'!$H$9%*F977+F977)</f>
        <v/>
      </c>
      <c r="H977" s="19" t="str">
        <f>if(isna(ROUND((hlookup(E977,'Input - Config'!$H$2:$J$7,4,0)/10000*D977)+(hlookup(E977,'Input - Config'!$H$2:$J$7,5,0)/100),3)),"",ROUND((hlookup(E977,'Input - Config'!$H$2:$J$7,4,0)/10000*D977)+(hlookup(E977,'Input - Config'!$H$2:$J$7,5,0)/100),3))</f>
        <v/>
      </c>
    </row>
    <row r="978">
      <c r="A978" s="53" t="str">
        <f>'Input - Config'!A979</f>
        <v/>
      </c>
      <c r="B978" s="19" t="str">
        <f>if(isna(vlookup(A978,'Input - Config'!$A$3:$C$1006,2,0)),"",vlookup(A978,'Input - Config'!$A$3:$C$1006,2,0))</f>
        <v/>
      </c>
      <c r="C978" s="19" t="str">
        <f>if(isna(vlookup(A978,'Input - Config'!$A$3:$C$1006,3,0)),"",vlookup(A978,'Input - Config'!$A$3:$C$1006,3,0))</f>
        <v/>
      </c>
      <c r="D978" s="42" t="str">
        <f>if(isna(ROUND(ACOS(COS(RADIANS(90-VLOOKUP(B978,'Input - Center points'!$A$2:$F$996,5,0)))*COS(RADIANS(90-VLOOKUP(C978,'Input - Center points'!$A$2:$F$996,5,0)))+SIN(RADIANS(90-VLOOKUP(B978,'Input - Center points'!$A$2:$F$996,5,0)))*SIN(RADIANS(90-VLOOKUP(C978,'Input - Center points'!$A$2:$F$996,5,0)))*COS(RADIANS(VLOOKUP(B978,'Input - Center points'!$A$2:$F$996,6,0)-VLOOKUP(C978,'Input - Center points'!$A$2:$F$996,6,0))))*6371,0)),"",ROUND(ACOS(COS(RADIANS(90-VLOOKUP(B978,'Input - Center points'!$A$2:$F$996,5,0)))*COS(RADIANS(90-VLOOKUP(C978,'Input - Center points'!$A$2:$F$996,5,0)))+SIN(RADIANS(90-VLOOKUP(B978,'Input - Center points'!$A$2:$F$996,5,0)))*SIN(RADIANS(90-VLOOKUP(C978,'Input - Center points'!$A$2:$F$996,5,0)))*COS(RADIANS(VLOOKUP(B978,'Input - Center points'!$A$2:$F$996,6,0)-VLOOKUP(C978,'Input - Center points'!$A$2:$F$996,6,0))))*6371,0))</f>
        <v/>
      </c>
      <c r="E978" s="19" t="str">
        <f>if(isna(if(vlookup(A978,'Input - Config'!$A$3:$D$1006,4,0)="Yes","Subsea",if(D978&gt;'Input - Config'!$H$10,"HVDC","HVAC"))),"",if(vlookup(A978,'Input - Config'!$A$3:$D$1006,4,0)="Yes","Subsea",if(D978&gt;'Input - Config'!$H$10,"HVDC","HVAC")))</f>
        <v/>
      </c>
      <c r="F978" s="19" t="str">
        <f>iferror((hlookup(E978,'Input - Config'!$H$2:$J$7,2,0)*D978)+(hlookup(E978,'Input - Config'!$H$2:$J$7,3,0)*2),"")</f>
        <v/>
      </c>
      <c r="G978" s="19" t="str">
        <f>if(isna(hlookup(E978,'Input - Config'!$H$2:$J$7,6,0)*'Input - Config'!$H$9%*F978+F978),"",hlookup(E978,'Input - Config'!$H$2:$J$7,6,0)*'Input - Config'!$H$9%*F978+F978)</f>
        <v/>
      </c>
      <c r="H978" s="19" t="str">
        <f>if(isna(ROUND((hlookup(E978,'Input - Config'!$H$2:$J$7,4,0)/10000*D978)+(hlookup(E978,'Input - Config'!$H$2:$J$7,5,0)/100),3)),"",ROUND((hlookup(E978,'Input - Config'!$H$2:$J$7,4,0)/10000*D978)+(hlookup(E978,'Input - Config'!$H$2:$J$7,5,0)/100),3))</f>
        <v/>
      </c>
    </row>
    <row r="979">
      <c r="A979" s="53" t="str">
        <f>'Input - Config'!A980</f>
        <v/>
      </c>
      <c r="B979" s="19" t="str">
        <f>if(isna(vlookup(A979,'Input - Config'!$A$3:$C$1006,2,0)),"",vlookup(A979,'Input - Config'!$A$3:$C$1006,2,0))</f>
        <v/>
      </c>
      <c r="C979" s="19" t="str">
        <f>if(isna(vlookup(A979,'Input - Config'!$A$3:$C$1006,3,0)),"",vlookup(A979,'Input - Config'!$A$3:$C$1006,3,0))</f>
        <v/>
      </c>
      <c r="D979" s="42" t="str">
        <f>if(isna(ROUND(ACOS(COS(RADIANS(90-VLOOKUP(B979,'Input - Center points'!$A$2:$F$996,5,0)))*COS(RADIANS(90-VLOOKUP(C979,'Input - Center points'!$A$2:$F$996,5,0)))+SIN(RADIANS(90-VLOOKUP(B979,'Input - Center points'!$A$2:$F$996,5,0)))*SIN(RADIANS(90-VLOOKUP(C979,'Input - Center points'!$A$2:$F$996,5,0)))*COS(RADIANS(VLOOKUP(B979,'Input - Center points'!$A$2:$F$996,6,0)-VLOOKUP(C979,'Input - Center points'!$A$2:$F$996,6,0))))*6371,0)),"",ROUND(ACOS(COS(RADIANS(90-VLOOKUP(B979,'Input - Center points'!$A$2:$F$996,5,0)))*COS(RADIANS(90-VLOOKUP(C979,'Input - Center points'!$A$2:$F$996,5,0)))+SIN(RADIANS(90-VLOOKUP(B979,'Input - Center points'!$A$2:$F$996,5,0)))*SIN(RADIANS(90-VLOOKUP(C979,'Input - Center points'!$A$2:$F$996,5,0)))*COS(RADIANS(VLOOKUP(B979,'Input - Center points'!$A$2:$F$996,6,0)-VLOOKUP(C979,'Input - Center points'!$A$2:$F$996,6,0))))*6371,0))</f>
        <v/>
      </c>
      <c r="E979" s="19" t="str">
        <f>if(isna(if(vlookup(A979,'Input - Config'!$A$3:$D$1006,4,0)="Yes","Subsea",if(D979&gt;'Input - Config'!$H$10,"HVDC","HVAC"))),"",if(vlookup(A979,'Input - Config'!$A$3:$D$1006,4,0)="Yes","Subsea",if(D979&gt;'Input - Config'!$H$10,"HVDC","HVAC")))</f>
        <v/>
      </c>
      <c r="F979" s="19" t="str">
        <f>iferror((hlookup(E979,'Input - Config'!$H$2:$J$7,2,0)*D979)+(hlookup(E979,'Input - Config'!$H$2:$J$7,3,0)*2),"")</f>
        <v/>
      </c>
      <c r="G979" s="19" t="str">
        <f>if(isna(hlookup(E979,'Input - Config'!$H$2:$J$7,6,0)*'Input - Config'!$H$9%*F979+F979),"",hlookup(E979,'Input - Config'!$H$2:$J$7,6,0)*'Input - Config'!$H$9%*F979+F979)</f>
        <v/>
      </c>
      <c r="H979" s="19" t="str">
        <f>if(isna(ROUND((hlookup(E979,'Input - Config'!$H$2:$J$7,4,0)/10000*D979)+(hlookup(E979,'Input - Config'!$H$2:$J$7,5,0)/100),3)),"",ROUND((hlookup(E979,'Input - Config'!$H$2:$J$7,4,0)/10000*D979)+(hlookup(E979,'Input - Config'!$H$2:$J$7,5,0)/100),3))</f>
        <v/>
      </c>
    </row>
    <row r="980">
      <c r="A980" s="53" t="str">
        <f>'Input - Config'!A981</f>
        <v/>
      </c>
      <c r="B980" s="19" t="str">
        <f>if(isna(vlookup(A980,'Input - Config'!$A$3:$C$1006,2,0)),"",vlookup(A980,'Input - Config'!$A$3:$C$1006,2,0))</f>
        <v/>
      </c>
      <c r="C980" s="19" t="str">
        <f>if(isna(vlookup(A980,'Input - Config'!$A$3:$C$1006,3,0)),"",vlookup(A980,'Input - Config'!$A$3:$C$1006,3,0))</f>
        <v/>
      </c>
      <c r="D980" s="42" t="str">
        <f>if(isna(ROUND(ACOS(COS(RADIANS(90-VLOOKUP(B980,'Input - Center points'!$A$2:$F$996,5,0)))*COS(RADIANS(90-VLOOKUP(C980,'Input - Center points'!$A$2:$F$996,5,0)))+SIN(RADIANS(90-VLOOKUP(B980,'Input - Center points'!$A$2:$F$996,5,0)))*SIN(RADIANS(90-VLOOKUP(C980,'Input - Center points'!$A$2:$F$996,5,0)))*COS(RADIANS(VLOOKUP(B980,'Input - Center points'!$A$2:$F$996,6,0)-VLOOKUP(C980,'Input - Center points'!$A$2:$F$996,6,0))))*6371,0)),"",ROUND(ACOS(COS(RADIANS(90-VLOOKUP(B980,'Input - Center points'!$A$2:$F$996,5,0)))*COS(RADIANS(90-VLOOKUP(C980,'Input - Center points'!$A$2:$F$996,5,0)))+SIN(RADIANS(90-VLOOKUP(B980,'Input - Center points'!$A$2:$F$996,5,0)))*SIN(RADIANS(90-VLOOKUP(C980,'Input - Center points'!$A$2:$F$996,5,0)))*COS(RADIANS(VLOOKUP(B980,'Input - Center points'!$A$2:$F$996,6,0)-VLOOKUP(C980,'Input - Center points'!$A$2:$F$996,6,0))))*6371,0))</f>
        <v/>
      </c>
      <c r="E980" s="19" t="str">
        <f>if(isna(if(vlookup(A980,'Input - Config'!$A$3:$D$1006,4,0)="Yes","Subsea",if(D980&gt;'Input - Config'!$H$10,"HVDC","HVAC"))),"",if(vlookup(A980,'Input - Config'!$A$3:$D$1006,4,0)="Yes","Subsea",if(D980&gt;'Input - Config'!$H$10,"HVDC","HVAC")))</f>
        <v/>
      </c>
      <c r="F980" s="19" t="str">
        <f>iferror((hlookup(E980,'Input - Config'!$H$2:$J$7,2,0)*D980)+(hlookup(E980,'Input - Config'!$H$2:$J$7,3,0)*2),"")</f>
        <v/>
      </c>
      <c r="G980" s="19" t="str">
        <f>if(isna(hlookup(E980,'Input - Config'!$H$2:$J$7,6,0)*'Input - Config'!$H$9%*F980+F980),"",hlookup(E980,'Input - Config'!$H$2:$J$7,6,0)*'Input - Config'!$H$9%*F980+F980)</f>
        <v/>
      </c>
      <c r="H980" s="19" t="str">
        <f>if(isna(ROUND((hlookup(E980,'Input - Config'!$H$2:$J$7,4,0)/10000*D980)+(hlookup(E980,'Input - Config'!$H$2:$J$7,5,0)/100),3)),"",ROUND((hlookup(E980,'Input - Config'!$H$2:$J$7,4,0)/10000*D980)+(hlookup(E980,'Input - Config'!$H$2:$J$7,5,0)/100),3))</f>
        <v/>
      </c>
    </row>
    <row r="981">
      <c r="A981" s="53" t="str">
        <f>'Input - Config'!A982</f>
        <v/>
      </c>
      <c r="B981" s="19" t="str">
        <f>if(isna(vlookup(A981,'Input - Config'!$A$3:$C$1006,2,0)),"",vlookup(A981,'Input - Config'!$A$3:$C$1006,2,0))</f>
        <v/>
      </c>
      <c r="C981" s="19" t="str">
        <f>if(isna(vlookup(A981,'Input - Config'!$A$3:$C$1006,3,0)),"",vlookup(A981,'Input - Config'!$A$3:$C$1006,3,0))</f>
        <v/>
      </c>
      <c r="D981" s="42" t="str">
        <f>if(isna(ROUND(ACOS(COS(RADIANS(90-VLOOKUP(B981,'Input - Center points'!$A$2:$F$996,5,0)))*COS(RADIANS(90-VLOOKUP(C981,'Input - Center points'!$A$2:$F$996,5,0)))+SIN(RADIANS(90-VLOOKUP(B981,'Input - Center points'!$A$2:$F$996,5,0)))*SIN(RADIANS(90-VLOOKUP(C981,'Input - Center points'!$A$2:$F$996,5,0)))*COS(RADIANS(VLOOKUP(B981,'Input - Center points'!$A$2:$F$996,6,0)-VLOOKUP(C981,'Input - Center points'!$A$2:$F$996,6,0))))*6371,0)),"",ROUND(ACOS(COS(RADIANS(90-VLOOKUP(B981,'Input - Center points'!$A$2:$F$996,5,0)))*COS(RADIANS(90-VLOOKUP(C981,'Input - Center points'!$A$2:$F$996,5,0)))+SIN(RADIANS(90-VLOOKUP(B981,'Input - Center points'!$A$2:$F$996,5,0)))*SIN(RADIANS(90-VLOOKUP(C981,'Input - Center points'!$A$2:$F$996,5,0)))*COS(RADIANS(VLOOKUP(B981,'Input - Center points'!$A$2:$F$996,6,0)-VLOOKUP(C981,'Input - Center points'!$A$2:$F$996,6,0))))*6371,0))</f>
        <v/>
      </c>
      <c r="E981" s="19" t="str">
        <f>if(isna(if(vlookup(A981,'Input - Config'!$A$3:$D$1006,4,0)="Yes","Subsea",if(D981&gt;'Input - Config'!$H$10,"HVDC","HVAC"))),"",if(vlookup(A981,'Input - Config'!$A$3:$D$1006,4,0)="Yes","Subsea",if(D981&gt;'Input - Config'!$H$10,"HVDC","HVAC")))</f>
        <v/>
      </c>
      <c r="F981" s="19" t="str">
        <f>iferror((hlookup(E981,'Input - Config'!$H$2:$J$7,2,0)*D981)+(hlookup(E981,'Input - Config'!$H$2:$J$7,3,0)*2),"")</f>
        <v/>
      </c>
      <c r="G981" s="19" t="str">
        <f>if(isna(hlookup(E981,'Input - Config'!$H$2:$J$7,6,0)*'Input - Config'!$H$9%*F981+F981),"",hlookup(E981,'Input - Config'!$H$2:$J$7,6,0)*'Input - Config'!$H$9%*F981+F981)</f>
        <v/>
      </c>
      <c r="H981" s="19" t="str">
        <f>if(isna(ROUND((hlookup(E981,'Input - Config'!$H$2:$J$7,4,0)/10000*D981)+(hlookup(E981,'Input - Config'!$H$2:$J$7,5,0)/100),3)),"",ROUND((hlookup(E981,'Input - Config'!$H$2:$J$7,4,0)/10000*D981)+(hlookup(E981,'Input - Config'!$H$2:$J$7,5,0)/100),3))</f>
        <v/>
      </c>
    </row>
    <row r="982">
      <c r="A982" s="53" t="str">
        <f>'Input - Config'!A983</f>
        <v/>
      </c>
      <c r="B982" s="19" t="str">
        <f>if(isna(vlookup(A982,'Input - Config'!$A$3:$C$1006,2,0)),"",vlookup(A982,'Input - Config'!$A$3:$C$1006,2,0))</f>
        <v/>
      </c>
      <c r="C982" s="19" t="str">
        <f>if(isna(vlookup(A982,'Input - Config'!$A$3:$C$1006,3,0)),"",vlookup(A982,'Input - Config'!$A$3:$C$1006,3,0))</f>
        <v/>
      </c>
      <c r="D982" s="42" t="str">
        <f>if(isna(ROUND(ACOS(COS(RADIANS(90-VLOOKUP(B982,'Input - Center points'!$A$2:$F$996,5,0)))*COS(RADIANS(90-VLOOKUP(C982,'Input - Center points'!$A$2:$F$996,5,0)))+SIN(RADIANS(90-VLOOKUP(B982,'Input - Center points'!$A$2:$F$996,5,0)))*SIN(RADIANS(90-VLOOKUP(C982,'Input - Center points'!$A$2:$F$996,5,0)))*COS(RADIANS(VLOOKUP(B982,'Input - Center points'!$A$2:$F$996,6,0)-VLOOKUP(C982,'Input - Center points'!$A$2:$F$996,6,0))))*6371,0)),"",ROUND(ACOS(COS(RADIANS(90-VLOOKUP(B982,'Input - Center points'!$A$2:$F$996,5,0)))*COS(RADIANS(90-VLOOKUP(C982,'Input - Center points'!$A$2:$F$996,5,0)))+SIN(RADIANS(90-VLOOKUP(B982,'Input - Center points'!$A$2:$F$996,5,0)))*SIN(RADIANS(90-VLOOKUP(C982,'Input - Center points'!$A$2:$F$996,5,0)))*COS(RADIANS(VLOOKUP(B982,'Input - Center points'!$A$2:$F$996,6,0)-VLOOKUP(C982,'Input - Center points'!$A$2:$F$996,6,0))))*6371,0))</f>
        <v/>
      </c>
      <c r="E982" s="19" t="str">
        <f>if(isna(if(vlookup(A982,'Input - Config'!$A$3:$D$1006,4,0)="Yes","Subsea",if(D982&gt;'Input - Config'!$H$10,"HVDC","HVAC"))),"",if(vlookup(A982,'Input - Config'!$A$3:$D$1006,4,0)="Yes","Subsea",if(D982&gt;'Input - Config'!$H$10,"HVDC","HVAC")))</f>
        <v/>
      </c>
      <c r="F982" s="19" t="str">
        <f>iferror((hlookup(E982,'Input - Config'!$H$2:$J$7,2,0)*D982)+(hlookup(E982,'Input - Config'!$H$2:$J$7,3,0)*2),"")</f>
        <v/>
      </c>
      <c r="G982" s="19" t="str">
        <f>if(isna(hlookup(E982,'Input - Config'!$H$2:$J$7,6,0)*'Input - Config'!$H$9%*F982+F982),"",hlookup(E982,'Input - Config'!$H$2:$J$7,6,0)*'Input - Config'!$H$9%*F982+F982)</f>
        <v/>
      </c>
      <c r="H982" s="19" t="str">
        <f>if(isna(ROUND((hlookup(E982,'Input - Config'!$H$2:$J$7,4,0)/10000*D982)+(hlookup(E982,'Input - Config'!$H$2:$J$7,5,0)/100),3)),"",ROUND((hlookup(E982,'Input - Config'!$H$2:$J$7,4,0)/10000*D982)+(hlookup(E982,'Input - Config'!$H$2:$J$7,5,0)/100),3))</f>
        <v/>
      </c>
    </row>
    <row r="983">
      <c r="A983" s="53" t="str">
        <f>'Input - Config'!A984</f>
        <v/>
      </c>
      <c r="B983" s="19" t="str">
        <f>if(isna(vlookup(A983,'Input - Config'!$A$3:$C$1006,2,0)),"",vlookup(A983,'Input - Config'!$A$3:$C$1006,2,0))</f>
        <v/>
      </c>
      <c r="C983" s="19" t="str">
        <f>if(isna(vlookup(A983,'Input - Config'!$A$3:$C$1006,3,0)),"",vlookup(A983,'Input - Config'!$A$3:$C$1006,3,0))</f>
        <v/>
      </c>
      <c r="D983" s="42" t="str">
        <f>if(isna(ROUND(ACOS(COS(RADIANS(90-VLOOKUP(B983,'Input - Center points'!$A$2:$F$996,5,0)))*COS(RADIANS(90-VLOOKUP(C983,'Input - Center points'!$A$2:$F$996,5,0)))+SIN(RADIANS(90-VLOOKUP(B983,'Input - Center points'!$A$2:$F$996,5,0)))*SIN(RADIANS(90-VLOOKUP(C983,'Input - Center points'!$A$2:$F$996,5,0)))*COS(RADIANS(VLOOKUP(B983,'Input - Center points'!$A$2:$F$996,6,0)-VLOOKUP(C983,'Input - Center points'!$A$2:$F$996,6,0))))*6371,0)),"",ROUND(ACOS(COS(RADIANS(90-VLOOKUP(B983,'Input - Center points'!$A$2:$F$996,5,0)))*COS(RADIANS(90-VLOOKUP(C983,'Input - Center points'!$A$2:$F$996,5,0)))+SIN(RADIANS(90-VLOOKUP(B983,'Input - Center points'!$A$2:$F$996,5,0)))*SIN(RADIANS(90-VLOOKUP(C983,'Input - Center points'!$A$2:$F$996,5,0)))*COS(RADIANS(VLOOKUP(B983,'Input - Center points'!$A$2:$F$996,6,0)-VLOOKUP(C983,'Input - Center points'!$A$2:$F$996,6,0))))*6371,0))</f>
        <v/>
      </c>
      <c r="E983" s="19" t="str">
        <f>if(isna(if(vlookup(A983,'Input - Config'!$A$3:$D$1006,4,0)="Yes","Subsea",if(D983&gt;'Input - Config'!$H$10,"HVDC","HVAC"))),"",if(vlookup(A983,'Input - Config'!$A$3:$D$1006,4,0)="Yes","Subsea",if(D983&gt;'Input - Config'!$H$10,"HVDC","HVAC")))</f>
        <v/>
      </c>
      <c r="F983" s="19" t="str">
        <f>iferror((hlookup(E983,'Input - Config'!$H$2:$J$7,2,0)*D983)+(hlookup(E983,'Input - Config'!$H$2:$J$7,3,0)*2),"")</f>
        <v/>
      </c>
      <c r="G983" s="19" t="str">
        <f>if(isna(hlookup(E983,'Input - Config'!$H$2:$J$7,6,0)*'Input - Config'!$H$9%*F983+F983),"",hlookup(E983,'Input - Config'!$H$2:$J$7,6,0)*'Input - Config'!$H$9%*F983+F983)</f>
        <v/>
      </c>
      <c r="H983" s="19" t="str">
        <f>if(isna(ROUND((hlookup(E983,'Input - Config'!$H$2:$J$7,4,0)/10000*D983)+(hlookup(E983,'Input - Config'!$H$2:$J$7,5,0)/100),3)),"",ROUND((hlookup(E983,'Input - Config'!$H$2:$J$7,4,0)/10000*D983)+(hlookup(E983,'Input - Config'!$H$2:$J$7,5,0)/100),3))</f>
        <v/>
      </c>
    </row>
    <row r="984">
      <c r="A984" s="53" t="str">
        <f>'Input - Config'!A985</f>
        <v/>
      </c>
      <c r="B984" s="19" t="str">
        <f>if(isna(vlookup(A984,'Input - Config'!$A$3:$C$1006,2,0)),"",vlookup(A984,'Input - Config'!$A$3:$C$1006,2,0))</f>
        <v/>
      </c>
      <c r="C984" s="19" t="str">
        <f>if(isna(vlookup(A984,'Input - Config'!$A$3:$C$1006,3,0)),"",vlookup(A984,'Input - Config'!$A$3:$C$1006,3,0))</f>
        <v/>
      </c>
      <c r="D984" s="42" t="str">
        <f>if(isna(ROUND(ACOS(COS(RADIANS(90-VLOOKUP(B984,'Input - Center points'!$A$2:$F$996,5,0)))*COS(RADIANS(90-VLOOKUP(C984,'Input - Center points'!$A$2:$F$996,5,0)))+SIN(RADIANS(90-VLOOKUP(B984,'Input - Center points'!$A$2:$F$996,5,0)))*SIN(RADIANS(90-VLOOKUP(C984,'Input - Center points'!$A$2:$F$996,5,0)))*COS(RADIANS(VLOOKUP(B984,'Input - Center points'!$A$2:$F$996,6,0)-VLOOKUP(C984,'Input - Center points'!$A$2:$F$996,6,0))))*6371,0)),"",ROUND(ACOS(COS(RADIANS(90-VLOOKUP(B984,'Input - Center points'!$A$2:$F$996,5,0)))*COS(RADIANS(90-VLOOKUP(C984,'Input - Center points'!$A$2:$F$996,5,0)))+SIN(RADIANS(90-VLOOKUP(B984,'Input - Center points'!$A$2:$F$996,5,0)))*SIN(RADIANS(90-VLOOKUP(C984,'Input - Center points'!$A$2:$F$996,5,0)))*COS(RADIANS(VLOOKUP(B984,'Input - Center points'!$A$2:$F$996,6,0)-VLOOKUP(C984,'Input - Center points'!$A$2:$F$996,6,0))))*6371,0))</f>
        <v/>
      </c>
      <c r="E984" s="19" t="str">
        <f>if(isna(if(vlookup(A984,'Input - Config'!$A$3:$D$1006,4,0)="Yes","Subsea",if(D984&gt;'Input - Config'!$H$10,"HVDC","HVAC"))),"",if(vlookup(A984,'Input - Config'!$A$3:$D$1006,4,0)="Yes","Subsea",if(D984&gt;'Input - Config'!$H$10,"HVDC","HVAC")))</f>
        <v/>
      </c>
      <c r="F984" s="19" t="str">
        <f>iferror((hlookup(E984,'Input - Config'!$H$2:$J$7,2,0)*D984)+(hlookup(E984,'Input - Config'!$H$2:$J$7,3,0)*2),"")</f>
        <v/>
      </c>
      <c r="G984" s="19" t="str">
        <f>if(isna(hlookup(E984,'Input - Config'!$H$2:$J$7,6,0)*'Input - Config'!$H$9%*F984+F984),"",hlookup(E984,'Input - Config'!$H$2:$J$7,6,0)*'Input - Config'!$H$9%*F984+F984)</f>
        <v/>
      </c>
      <c r="H984" s="19" t="str">
        <f>if(isna(ROUND((hlookup(E984,'Input - Config'!$H$2:$J$7,4,0)/10000*D984)+(hlookup(E984,'Input - Config'!$H$2:$J$7,5,0)/100),3)),"",ROUND((hlookup(E984,'Input - Config'!$H$2:$J$7,4,0)/10000*D984)+(hlookup(E984,'Input - Config'!$H$2:$J$7,5,0)/100),3))</f>
        <v/>
      </c>
    </row>
    <row r="985">
      <c r="A985" s="53" t="str">
        <f>'Input - Config'!A986</f>
        <v/>
      </c>
      <c r="B985" s="19" t="str">
        <f>if(isna(vlookup(A985,'Input - Config'!$A$3:$C$1006,2,0)),"",vlookup(A985,'Input - Config'!$A$3:$C$1006,2,0))</f>
        <v/>
      </c>
      <c r="C985" s="19" t="str">
        <f>if(isna(vlookup(A985,'Input - Config'!$A$3:$C$1006,3,0)),"",vlookup(A985,'Input - Config'!$A$3:$C$1006,3,0))</f>
        <v/>
      </c>
      <c r="D985" s="42" t="str">
        <f>if(isna(ROUND(ACOS(COS(RADIANS(90-VLOOKUP(B985,'Input - Center points'!$A$2:$F$996,5,0)))*COS(RADIANS(90-VLOOKUP(C985,'Input - Center points'!$A$2:$F$996,5,0)))+SIN(RADIANS(90-VLOOKUP(B985,'Input - Center points'!$A$2:$F$996,5,0)))*SIN(RADIANS(90-VLOOKUP(C985,'Input - Center points'!$A$2:$F$996,5,0)))*COS(RADIANS(VLOOKUP(B985,'Input - Center points'!$A$2:$F$996,6,0)-VLOOKUP(C985,'Input - Center points'!$A$2:$F$996,6,0))))*6371,0)),"",ROUND(ACOS(COS(RADIANS(90-VLOOKUP(B985,'Input - Center points'!$A$2:$F$996,5,0)))*COS(RADIANS(90-VLOOKUP(C985,'Input - Center points'!$A$2:$F$996,5,0)))+SIN(RADIANS(90-VLOOKUP(B985,'Input - Center points'!$A$2:$F$996,5,0)))*SIN(RADIANS(90-VLOOKUP(C985,'Input - Center points'!$A$2:$F$996,5,0)))*COS(RADIANS(VLOOKUP(B985,'Input - Center points'!$A$2:$F$996,6,0)-VLOOKUP(C985,'Input - Center points'!$A$2:$F$996,6,0))))*6371,0))</f>
        <v/>
      </c>
      <c r="E985" s="19" t="str">
        <f>if(isna(if(vlookup(A985,'Input - Config'!$A$3:$D$1006,4,0)="Yes","Subsea",if(D985&gt;'Input - Config'!$H$10,"HVDC","HVAC"))),"",if(vlookup(A985,'Input - Config'!$A$3:$D$1006,4,0)="Yes","Subsea",if(D985&gt;'Input - Config'!$H$10,"HVDC","HVAC")))</f>
        <v/>
      </c>
      <c r="F985" s="19" t="str">
        <f>iferror((hlookup(E985,'Input - Config'!$H$2:$J$7,2,0)*D985)+(hlookup(E985,'Input - Config'!$H$2:$J$7,3,0)*2),"")</f>
        <v/>
      </c>
      <c r="G985" s="19" t="str">
        <f>if(isna(hlookup(E985,'Input - Config'!$H$2:$J$7,6,0)*'Input - Config'!$H$9%*F985+F985),"",hlookup(E985,'Input - Config'!$H$2:$J$7,6,0)*'Input - Config'!$H$9%*F985+F985)</f>
        <v/>
      </c>
      <c r="H985" s="19" t="str">
        <f>if(isna(ROUND((hlookup(E985,'Input - Config'!$H$2:$J$7,4,0)/10000*D985)+(hlookup(E985,'Input - Config'!$H$2:$J$7,5,0)/100),3)),"",ROUND((hlookup(E985,'Input - Config'!$H$2:$J$7,4,0)/10000*D985)+(hlookup(E985,'Input - Config'!$H$2:$J$7,5,0)/100),3))</f>
        <v/>
      </c>
    </row>
    <row r="986">
      <c r="A986" s="53" t="str">
        <f>'Input - Config'!A987</f>
        <v/>
      </c>
      <c r="B986" s="19" t="str">
        <f>if(isna(vlookup(A986,'Input - Config'!$A$3:$C$1006,2,0)),"",vlookup(A986,'Input - Config'!$A$3:$C$1006,2,0))</f>
        <v/>
      </c>
      <c r="C986" s="19" t="str">
        <f>if(isna(vlookup(A986,'Input - Config'!$A$3:$C$1006,3,0)),"",vlookup(A986,'Input - Config'!$A$3:$C$1006,3,0))</f>
        <v/>
      </c>
      <c r="D986" s="42" t="str">
        <f>if(isna(ROUND(ACOS(COS(RADIANS(90-VLOOKUP(B986,'Input - Center points'!$A$2:$F$996,5,0)))*COS(RADIANS(90-VLOOKUP(C986,'Input - Center points'!$A$2:$F$996,5,0)))+SIN(RADIANS(90-VLOOKUP(B986,'Input - Center points'!$A$2:$F$996,5,0)))*SIN(RADIANS(90-VLOOKUP(C986,'Input - Center points'!$A$2:$F$996,5,0)))*COS(RADIANS(VLOOKUP(B986,'Input - Center points'!$A$2:$F$996,6,0)-VLOOKUP(C986,'Input - Center points'!$A$2:$F$996,6,0))))*6371,0)),"",ROUND(ACOS(COS(RADIANS(90-VLOOKUP(B986,'Input - Center points'!$A$2:$F$996,5,0)))*COS(RADIANS(90-VLOOKUP(C986,'Input - Center points'!$A$2:$F$996,5,0)))+SIN(RADIANS(90-VLOOKUP(B986,'Input - Center points'!$A$2:$F$996,5,0)))*SIN(RADIANS(90-VLOOKUP(C986,'Input - Center points'!$A$2:$F$996,5,0)))*COS(RADIANS(VLOOKUP(B986,'Input - Center points'!$A$2:$F$996,6,0)-VLOOKUP(C986,'Input - Center points'!$A$2:$F$996,6,0))))*6371,0))</f>
        <v/>
      </c>
      <c r="E986" s="19" t="str">
        <f>if(isna(if(vlookup(A986,'Input - Config'!$A$3:$D$1006,4,0)="Yes","Subsea",if(D986&gt;'Input - Config'!$H$10,"HVDC","HVAC"))),"",if(vlookup(A986,'Input - Config'!$A$3:$D$1006,4,0)="Yes","Subsea",if(D986&gt;'Input - Config'!$H$10,"HVDC","HVAC")))</f>
        <v/>
      </c>
      <c r="F986" s="19" t="str">
        <f>iferror((hlookup(E986,'Input - Config'!$H$2:$J$7,2,0)*D986)+(hlookup(E986,'Input - Config'!$H$2:$J$7,3,0)*2),"")</f>
        <v/>
      </c>
      <c r="G986" s="19" t="str">
        <f>if(isna(hlookup(E986,'Input - Config'!$H$2:$J$7,6,0)*'Input - Config'!$H$9%*F986+F986),"",hlookup(E986,'Input - Config'!$H$2:$J$7,6,0)*'Input - Config'!$H$9%*F986+F986)</f>
        <v/>
      </c>
      <c r="H986" s="19" t="str">
        <f>if(isna(ROUND((hlookup(E986,'Input - Config'!$H$2:$J$7,4,0)/10000*D986)+(hlookup(E986,'Input - Config'!$H$2:$J$7,5,0)/100),3)),"",ROUND((hlookup(E986,'Input - Config'!$H$2:$J$7,4,0)/10000*D986)+(hlookup(E986,'Input - Config'!$H$2:$J$7,5,0)/100),3))</f>
        <v/>
      </c>
    </row>
    <row r="987">
      <c r="A987" s="53" t="str">
        <f>'Input - Config'!A988</f>
        <v/>
      </c>
      <c r="B987" s="19" t="str">
        <f>if(isna(vlookup(A987,'Input - Config'!$A$3:$C$1006,2,0)),"",vlookup(A987,'Input - Config'!$A$3:$C$1006,2,0))</f>
        <v/>
      </c>
      <c r="C987" s="19" t="str">
        <f>if(isna(vlookup(A987,'Input - Config'!$A$3:$C$1006,3,0)),"",vlookup(A987,'Input - Config'!$A$3:$C$1006,3,0))</f>
        <v/>
      </c>
      <c r="D987" s="42" t="str">
        <f>if(isna(ROUND(ACOS(COS(RADIANS(90-VLOOKUP(B987,'Input - Center points'!$A$2:$F$996,5,0)))*COS(RADIANS(90-VLOOKUP(C987,'Input - Center points'!$A$2:$F$996,5,0)))+SIN(RADIANS(90-VLOOKUP(B987,'Input - Center points'!$A$2:$F$996,5,0)))*SIN(RADIANS(90-VLOOKUP(C987,'Input - Center points'!$A$2:$F$996,5,0)))*COS(RADIANS(VLOOKUP(B987,'Input - Center points'!$A$2:$F$996,6,0)-VLOOKUP(C987,'Input - Center points'!$A$2:$F$996,6,0))))*6371,0)),"",ROUND(ACOS(COS(RADIANS(90-VLOOKUP(B987,'Input - Center points'!$A$2:$F$996,5,0)))*COS(RADIANS(90-VLOOKUP(C987,'Input - Center points'!$A$2:$F$996,5,0)))+SIN(RADIANS(90-VLOOKUP(B987,'Input - Center points'!$A$2:$F$996,5,0)))*SIN(RADIANS(90-VLOOKUP(C987,'Input - Center points'!$A$2:$F$996,5,0)))*COS(RADIANS(VLOOKUP(B987,'Input - Center points'!$A$2:$F$996,6,0)-VLOOKUP(C987,'Input - Center points'!$A$2:$F$996,6,0))))*6371,0))</f>
        <v/>
      </c>
      <c r="E987" s="19" t="str">
        <f>if(isna(if(vlookup(A987,'Input - Config'!$A$3:$D$1006,4,0)="Yes","Subsea",if(D987&gt;'Input - Config'!$H$10,"HVDC","HVAC"))),"",if(vlookup(A987,'Input - Config'!$A$3:$D$1006,4,0)="Yes","Subsea",if(D987&gt;'Input - Config'!$H$10,"HVDC","HVAC")))</f>
        <v/>
      </c>
      <c r="F987" s="19" t="str">
        <f>iferror((hlookup(E987,'Input - Config'!$H$2:$J$7,2,0)*D987)+(hlookup(E987,'Input - Config'!$H$2:$J$7,3,0)*2),"")</f>
        <v/>
      </c>
      <c r="G987" s="19" t="str">
        <f>if(isna(hlookup(E987,'Input - Config'!$H$2:$J$7,6,0)*'Input - Config'!$H$9%*F987+F987),"",hlookup(E987,'Input - Config'!$H$2:$J$7,6,0)*'Input - Config'!$H$9%*F987+F987)</f>
        <v/>
      </c>
      <c r="H987" s="19" t="str">
        <f>if(isna(ROUND((hlookup(E987,'Input - Config'!$H$2:$J$7,4,0)/10000*D987)+(hlookup(E987,'Input - Config'!$H$2:$J$7,5,0)/100),3)),"",ROUND((hlookup(E987,'Input - Config'!$H$2:$J$7,4,0)/10000*D987)+(hlookup(E987,'Input - Config'!$H$2:$J$7,5,0)/100),3))</f>
        <v/>
      </c>
    </row>
    <row r="988">
      <c r="A988" s="53" t="str">
        <f>'Input - Config'!A989</f>
        <v/>
      </c>
      <c r="B988" s="19" t="str">
        <f>if(isna(vlookup(A988,'Input - Config'!$A$3:$C$1006,2,0)),"",vlookup(A988,'Input - Config'!$A$3:$C$1006,2,0))</f>
        <v/>
      </c>
      <c r="C988" s="19" t="str">
        <f>if(isna(vlookup(A988,'Input - Config'!$A$3:$C$1006,3,0)),"",vlookup(A988,'Input - Config'!$A$3:$C$1006,3,0))</f>
        <v/>
      </c>
      <c r="D988" s="42" t="str">
        <f>if(isna(ROUND(ACOS(COS(RADIANS(90-VLOOKUP(B988,'Input - Center points'!$A$2:$F$996,5,0)))*COS(RADIANS(90-VLOOKUP(C988,'Input - Center points'!$A$2:$F$996,5,0)))+SIN(RADIANS(90-VLOOKUP(B988,'Input - Center points'!$A$2:$F$996,5,0)))*SIN(RADIANS(90-VLOOKUP(C988,'Input - Center points'!$A$2:$F$996,5,0)))*COS(RADIANS(VLOOKUP(B988,'Input - Center points'!$A$2:$F$996,6,0)-VLOOKUP(C988,'Input - Center points'!$A$2:$F$996,6,0))))*6371,0)),"",ROUND(ACOS(COS(RADIANS(90-VLOOKUP(B988,'Input - Center points'!$A$2:$F$996,5,0)))*COS(RADIANS(90-VLOOKUP(C988,'Input - Center points'!$A$2:$F$996,5,0)))+SIN(RADIANS(90-VLOOKUP(B988,'Input - Center points'!$A$2:$F$996,5,0)))*SIN(RADIANS(90-VLOOKUP(C988,'Input - Center points'!$A$2:$F$996,5,0)))*COS(RADIANS(VLOOKUP(B988,'Input - Center points'!$A$2:$F$996,6,0)-VLOOKUP(C988,'Input - Center points'!$A$2:$F$996,6,0))))*6371,0))</f>
        <v/>
      </c>
      <c r="E988" s="19" t="str">
        <f>if(isna(if(vlookup(A988,'Input - Config'!$A$3:$D$1006,4,0)="Yes","Subsea",if(D988&gt;'Input - Config'!$H$10,"HVDC","HVAC"))),"",if(vlookup(A988,'Input - Config'!$A$3:$D$1006,4,0)="Yes","Subsea",if(D988&gt;'Input - Config'!$H$10,"HVDC","HVAC")))</f>
        <v/>
      </c>
      <c r="F988" s="19" t="str">
        <f>iferror((hlookup(E988,'Input - Config'!$H$2:$J$7,2,0)*D988)+(hlookup(E988,'Input - Config'!$H$2:$J$7,3,0)*2),"")</f>
        <v/>
      </c>
      <c r="G988" s="19" t="str">
        <f>if(isna(hlookup(E988,'Input - Config'!$H$2:$J$7,6,0)*'Input - Config'!$H$9%*F988+F988),"",hlookup(E988,'Input - Config'!$H$2:$J$7,6,0)*'Input - Config'!$H$9%*F988+F988)</f>
        <v/>
      </c>
      <c r="H988" s="19" t="str">
        <f>if(isna(ROUND((hlookup(E988,'Input - Config'!$H$2:$J$7,4,0)/10000*D988)+(hlookup(E988,'Input - Config'!$H$2:$J$7,5,0)/100),3)),"",ROUND((hlookup(E988,'Input - Config'!$H$2:$J$7,4,0)/10000*D988)+(hlookup(E988,'Input - Config'!$H$2:$J$7,5,0)/100),3))</f>
        <v/>
      </c>
    </row>
    <row r="989">
      <c r="A989" s="53" t="str">
        <f>'Input - Config'!A990</f>
        <v/>
      </c>
      <c r="B989" s="19" t="str">
        <f>if(isna(vlookup(A989,'Input - Config'!$A$3:$C$1006,2,0)),"",vlookup(A989,'Input - Config'!$A$3:$C$1006,2,0))</f>
        <v/>
      </c>
      <c r="C989" s="19" t="str">
        <f>if(isna(vlookup(A989,'Input - Config'!$A$3:$C$1006,3,0)),"",vlookup(A989,'Input - Config'!$A$3:$C$1006,3,0))</f>
        <v/>
      </c>
      <c r="D989" s="42" t="str">
        <f>if(isna(ROUND(ACOS(COS(RADIANS(90-VLOOKUP(B989,'Input - Center points'!$A$2:$F$996,5,0)))*COS(RADIANS(90-VLOOKUP(C989,'Input - Center points'!$A$2:$F$996,5,0)))+SIN(RADIANS(90-VLOOKUP(B989,'Input - Center points'!$A$2:$F$996,5,0)))*SIN(RADIANS(90-VLOOKUP(C989,'Input - Center points'!$A$2:$F$996,5,0)))*COS(RADIANS(VLOOKUP(B989,'Input - Center points'!$A$2:$F$996,6,0)-VLOOKUP(C989,'Input - Center points'!$A$2:$F$996,6,0))))*6371,0)),"",ROUND(ACOS(COS(RADIANS(90-VLOOKUP(B989,'Input - Center points'!$A$2:$F$996,5,0)))*COS(RADIANS(90-VLOOKUP(C989,'Input - Center points'!$A$2:$F$996,5,0)))+SIN(RADIANS(90-VLOOKUP(B989,'Input - Center points'!$A$2:$F$996,5,0)))*SIN(RADIANS(90-VLOOKUP(C989,'Input - Center points'!$A$2:$F$996,5,0)))*COS(RADIANS(VLOOKUP(B989,'Input - Center points'!$A$2:$F$996,6,0)-VLOOKUP(C989,'Input - Center points'!$A$2:$F$996,6,0))))*6371,0))</f>
        <v/>
      </c>
      <c r="E989" s="19" t="str">
        <f>if(isna(if(vlookup(A989,'Input - Config'!$A$3:$D$1006,4,0)="Yes","Subsea",if(D989&gt;'Input - Config'!$H$10,"HVDC","HVAC"))),"",if(vlookup(A989,'Input - Config'!$A$3:$D$1006,4,0)="Yes","Subsea",if(D989&gt;'Input - Config'!$H$10,"HVDC","HVAC")))</f>
        <v/>
      </c>
      <c r="F989" s="19" t="str">
        <f>iferror((hlookup(E989,'Input - Config'!$H$2:$J$7,2,0)*D989)+(hlookup(E989,'Input - Config'!$H$2:$J$7,3,0)*2),"")</f>
        <v/>
      </c>
      <c r="G989" s="19" t="str">
        <f>if(isna(hlookup(E989,'Input - Config'!$H$2:$J$7,6,0)*'Input - Config'!$H$9%*F989+F989),"",hlookup(E989,'Input - Config'!$H$2:$J$7,6,0)*'Input - Config'!$H$9%*F989+F989)</f>
        <v/>
      </c>
      <c r="H989" s="19" t="str">
        <f>if(isna(ROUND((hlookup(E989,'Input - Config'!$H$2:$J$7,4,0)/10000*D989)+(hlookup(E989,'Input - Config'!$H$2:$J$7,5,0)/100),3)),"",ROUND((hlookup(E989,'Input - Config'!$H$2:$J$7,4,0)/10000*D989)+(hlookup(E989,'Input - Config'!$H$2:$J$7,5,0)/100),3))</f>
        <v/>
      </c>
    </row>
    <row r="990">
      <c r="A990" s="53" t="str">
        <f>'Input - Config'!A991</f>
        <v/>
      </c>
      <c r="B990" s="19" t="str">
        <f>if(isna(vlookup(A990,'Input - Config'!$A$3:$C$1006,2,0)),"",vlookup(A990,'Input - Config'!$A$3:$C$1006,2,0))</f>
        <v/>
      </c>
      <c r="C990" s="19" t="str">
        <f>if(isna(vlookup(A990,'Input - Config'!$A$3:$C$1006,3,0)),"",vlookup(A990,'Input - Config'!$A$3:$C$1006,3,0))</f>
        <v/>
      </c>
      <c r="D990" s="42" t="str">
        <f>if(isna(ROUND(ACOS(COS(RADIANS(90-VLOOKUP(B990,'Input - Center points'!$A$2:$F$996,5,0)))*COS(RADIANS(90-VLOOKUP(C990,'Input - Center points'!$A$2:$F$996,5,0)))+SIN(RADIANS(90-VLOOKUP(B990,'Input - Center points'!$A$2:$F$996,5,0)))*SIN(RADIANS(90-VLOOKUP(C990,'Input - Center points'!$A$2:$F$996,5,0)))*COS(RADIANS(VLOOKUP(B990,'Input - Center points'!$A$2:$F$996,6,0)-VLOOKUP(C990,'Input - Center points'!$A$2:$F$996,6,0))))*6371,0)),"",ROUND(ACOS(COS(RADIANS(90-VLOOKUP(B990,'Input - Center points'!$A$2:$F$996,5,0)))*COS(RADIANS(90-VLOOKUP(C990,'Input - Center points'!$A$2:$F$996,5,0)))+SIN(RADIANS(90-VLOOKUP(B990,'Input - Center points'!$A$2:$F$996,5,0)))*SIN(RADIANS(90-VLOOKUP(C990,'Input - Center points'!$A$2:$F$996,5,0)))*COS(RADIANS(VLOOKUP(B990,'Input - Center points'!$A$2:$F$996,6,0)-VLOOKUP(C990,'Input - Center points'!$A$2:$F$996,6,0))))*6371,0))</f>
        <v/>
      </c>
      <c r="E990" s="19" t="str">
        <f>if(isna(if(vlookup(A990,'Input - Config'!$A$3:$D$1006,4,0)="Yes","Subsea",if(D990&gt;'Input - Config'!$H$10,"HVDC","HVAC"))),"",if(vlookup(A990,'Input - Config'!$A$3:$D$1006,4,0)="Yes","Subsea",if(D990&gt;'Input - Config'!$H$10,"HVDC","HVAC")))</f>
        <v/>
      </c>
      <c r="F990" s="19" t="str">
        <f>iferror((hlookup(E990,'Input - Config'!$H$2:$J$7,2,0)*D990)+(hlookup(E990,'Input - Config'!$H$2:$J$7,3,0)*2),"")</f>
        <v/>
      </c>
      <c r="G990" s="19" t="str">
        <f>if(isna(hlookup(E990,'Input - Config'!$H$2:$J$7,6,0)*'Input - Config'!$H$9%*F990+F990),"",hlookup(E990,'Input - Config'!$H$2:$J$7,6,0)*'Input - Config'!$H$9%*F990+F990)</f>
        <v/>
      </c>
      <c r="H990" s="19" t="str">
        <f>if(isna(ROUND((hlookup(E990,'Input - Config'!$H$2:$J$7,4,0)/10000*D990)+(hlookup(E990,'Input - Config'!$H$2:$J$7,5,0)/100),3)),"",ROUND((hlookup(E990,'Input - Config'!$H$2:$J$7,4,0)/10000*D990)+(hlookup(E990,'Input - Config'!$H$2:$J$7,5,0)/100),3))</f>
        <v/>
      </c>
    </row>
    <row r="991">
      <c r="A991" s="53" t="str">
        <f>'Input - Config'!A992</f>
        <v/>
      </c>
      <c r="B991" s="19" t="str">
        <f>if(isna(vlookup(A991,'Input - Config'!$A$3:$C$1006,2,0)),"",vlookup(A991,'Input - Config'!$A$3:$C$1006,2,0))</f>
        <v/>
      </c>
      <c r="C991" s="19" t="str">
        <f>if(isna(vlookup(A991,'Input - Config'!$A$3:$C$1006,3,0)),"",vlookup(A991,'Input - Config'!$A$3:$C$1006,3,0))</f>
        <v/>
      </c>
      <c r="D991" s="42" t="str">
        <f>if(isna(ROUND(ACOS(COS(RADIANS(90-VLOOKUP(B991,'Input - Center points'!$A$2:$F$996,5,0)))*COS(RADIANS(90-VLOOKUP(C991,'Input - Center points'!$A$2:$F$996,5,0)))+SIN(RADIANS(90-VLOOKUP(B991,'Input - Center points'!$A$2:$F$996,5,0)))*SIN(RADIANS(90-VLOOKUP(C991,'Input - Center points'!$A$2:$F$996,5,0)))*COS(RADIANS(VLOOKUP(B991,'Input - Center points'!$A$2:$F$996,6,0)-VLOOKUP(C991,'Input - Center points'!$A$2:$F$996,6,0))))*6371,0)),"",ROUND(ACOS(COS(RADIANS(90-VLOOKUP(B991,'Input - Center points'!$A$2:$F$996,5,0)))*COS(RADIANS(90-VLOOKUP(C991,'Input - Center points'!$A$2:$F$996,5,0)))+SIN(RADIANS(90-VLOOKUP(B991,'Input - Center points'!$A$2:$F$996,5,0)))*SIN(RADIANS(90-VLOOKUP(C991,'Input - Center points'!$A$2:$F$996,5,0)))*COS(RADIANS(VLOOKUP(B991,'Input - Center points'!$A$2:$F$996,6,0)-VLOOKUP(C991,'Input - Center points'!$A$2:$F$996,6,0))))*6371,0))</f>
        <v/>
      </c>
      <c r="E991" s="19" t="str">
        <f>if(isna(if(vlookup(A991,'Input - Config'!$A$3:$D$1006,4,0)="Yes","Subsea",if(D991&gt;'Input - Config'!$H$10,"HVDC","HVAC"))),"",if(vlookup(A991,'Input - Config'!$A$3:$D$1006,4,0)="Yes","Subsea",if(D991&gt;'Input - Config'!$H$10,"HVDC","HVAC")))</f>
        <v/>
      </c>
      <c r="F991" s="19" t="str">
        <f>iferror((hlookup(E991,'Input - Config'!$H$2:$J$7,2,0)*D991)+(hlookup(E991,'Input - Config'!$H$2:$J$7,3,0)*2),"")</f>
        <v/>
      </c>
      <c r="G991" s="19" t="str">
        <f>if(isna(hlookup(E991,'Input - Config'!$H$2:$J$7,6,0)*'Input - Config'!$H$9%*F991+F991),"",hlookup(E991,'Input - Config'!$H$2:$J$7,6,0)*'Input - Config'!$H$9%*F991+F991)</f>
        <v/>
      </c>
      <c r="H991" s="19" t="str">
        <f>if(isna(ROUND((hlookup(E991,'Input - Config'!$H$2:$J$7,4,0)/10000*D991)+(hlookup(E991,'Input - Config'!$H$2:$J$7,5,0)/100),3)),"",ROUND((hlookup(E991,'Input - Config'!$H$2:$J$7,4,0)/10000*D991)+(hlookup(E991,'Input - Config'!$H$2:$J$7,5,0)/100),3))</f>
        <v/>
      </c>
    </row>
    <row r="992">
      <c r="A992" s="53" t="str">
        <f>'Input - Config'!A993</f>
        <v/>
      </c>
      <c r="B992" s="19" t="str">
        <f>if(isna(vlookup(A992,'Input - Config'!$A$3:$C$1006,2,0)),"",vlookup(A992,'Input - Config'!$A$3:$C$1006,2,0))</f>
        <v/>
      </c>
      <c r="C992" s="19" t="str">
        <f>if(isna(vlookup(A992,'Input - Config'!$A$3:$C$1006,3,0)),"",vlookup(A992,'Input - Config'!$A$3:$C$1006,3,0))</f>
        <v/>
      </c>
      <c r="D992" s="42" t="str">
        <f>if(isna(ROUND(ACOS(COS(RADIANS(90-VLOOKUP(B992,'Input - Center points'!$A$2:$F$996,5,0)))*COS(RADIANS(90-VLOOKUP(C992,'Input - Center points'!$A$2:$F$996,5,0)))+SIN(RADIANS(90-VLOOKUP(B992,'Input - Center points'!$A$2:$F$996,5,0)))*SIN(RADIANS(90-VLOOKUP(C992,'Input - Center points'!$A$2:$F$996,5,0)))*COS(RADIANS(VLOOKUP(B992,'Input - Center points'!$A$2:$F$996,6,0)-VLOOKUP(C992,'Input - Center points'!$A$2:$F$996,6,0))))*6371,0)),"",ROUND(ACOS(COS(RADIANS(90-VLOOKUP(B992,'Input - Center points'!$A$2:$F$996,5,0)))*COS(RADIANS(90-VLOOKUP(C992,'Input - Center points'!$A$2:$F$996,5,0)))+SIN(RADIANS(90-VLOOKUP(B992,'Input - Center points'!$A$2:$F$996,5,0)))*SIN(RADIANS(90-VLOOKUP(C992,'Input - Center points'!$A$2:$F$996,5,0)))*COS(RADIANS(VLOOKUP(B992,'Input - Center points'!$A$2:$F$996,6,0)-VLOOKUP(C992,'Input - Center points'!$A$2:$F$996,6,0))))*6371,0))</f>
        <v/>
      </c>
      <c r="E992" s="19" t="str">
        <f>if(isna(if(vlookup(A992,'Input - Config'!$A$3:$D$1006,4,0)="Yes","Subsea",if(D992&gt;'Input - Config'!$H$10,"HVDC","HVAC"))),"",if(vlookup(A992,'Input - Config'!$A$3:$D$1006,4,0)="Yes","Subsea",if(D992&gt;'Input - Config'!$H$10,"HVDC","HVAC")))</f>
        <v/>
      </c>
      <c r="F992" s="19" t="str">
        <f>iferror((hlookup(E992,'Input - Config'!$H$2:$J$7,2,0)*D992)+(hlookup(E992,'Input - Config'!$H$2:$J$7,3,0)*2),"")</f>
        <v/>
      </c>
      <c r="G992" s="19" t="str">
        <f>if(isna(hlookup(E992,'Input - Config'!$H$2:$J$7,6,0)*'Input - Config'!$H$9%*F992+F992),"",hlookup(E992,'Input - Config'!$H$2:$J$7,6,0)*'Input - Config'!$H$9%*F992+F992)</f>
        <v/>
      </c>
      <c r="H992" s="19" t="str">
        <f>if(isna(ROUND((hlookup(E992,'Input - Config'!$H$2:$J$7,4,0)/10000*D992)+(hlookup(E992,'Input - Config'!$H$2:$J$7,5,0)/100),3)),"",ROUND((hlookup(E992,'Input - Config'!$H$2:$J$7,4,0)/10000*D992)+(hlookup(E992,'Input - Config'!$H$2:$J$7,5,0)/100),3))</f>
        <v/>
      </c>
    </row>
    <row r="993">
      <c r="A993" s="53" t="str">
        <f>'Input - Config'!A994</f>
        <v/>
      </c>
      <c r="B993" s="19" t="str">
        <f>if(isna(vlookup(A993,'Input - Config'!$A$3:$C$1006,2,0)),"",vlookup(A993,'Input - Config'!$A$3:$C$1006,2,0))</f>
        <v/>
      </c>
      <c r="C993" s="19" t="str">
        <f>if(isna(vlookup(A993,'Input - Config'!$A$3:$C$1006,3,0)),"",vlookup(A993,'Input - Config'!$A$3:$C$1006,3,0))</f>
        <v/>
      </c>
      <c r="D993" s="42" t="str">
        <f>if(isna(ROUND(ACOS(COS(RADIANS(90-VLOOKUP(B993,'Input - Center points'!$A$2:$F$996,5,0)))*COS(RADIANS(90-VLOOKUP(C993,'Input - Center points'!$A$2:$F$996,5,0)))+SIN(RADIANS(90-VLOOKUP(B993,'Input - Center points'!$A$2:$F$996,5,0)))*SIN(RADIANS(90-VLOOKUP(C993,'Input - Center points'!$A$2:$F$996,5,0)))*COS(RADIANS(VLOOKUP(B993,'Input - Center points'!$A$2:$F$996,6,0)-VLOOKUP(C993,'Input - Center points'!$A$2:$F$996,6,0))))*6371,0)),"",ROUND(ACOS(COS(RADIANS(90-VLOOKUP(B993,'Input - Center points'!$A$2:$F$996,5,0)))*COS(RADIANS(90-VLOOKUP(C993,'Input - Center points'!$A$2:$F$996,5,0)))+SIN(RADIANS(90-VLOOKUP(B993,'Input - Center points'!$A$2:$F$996,5,0)))*SIN(RADIANS(90-VLOOKUP(C993,'Input - Center points'!$A$2:$F$996,5,0)))*COS(RADIANS(VLOOKUP(B993,'Input - Center points'!$A$2:$F$996,6,0)-VLOOKUP(C993,'Input - Center points'!$A$2:$F$996,6,0))))*6371,0))</f>
        <v/>
      </c>
      <c r="E993" s="19" t="str">
        <f>if(isna(if(vlookup(A993,'Input - Config'!$A$3:$D$1006,4,0)="Yes","Subsea",if(D993&gt;'Input - Config'!$H$10,"HVDC","HVAC"))),"",if(vlookup(A993,'Input - Config'!$A$3:$D$1006,4,0)="Yes","Subsea",if(D993&gt;'Input - Config'!$H$10,"HVDC","HVAC")))</f>
        <v/>
      </c>
      <c r="F993" s="19" t="str">
        <f>iferror((hlookup(E993,'Input - Config'!$H$2:$J$7,2,0)*D993)+(hlookup(E993,'Input - Config'!$H$2:$J$7,3,0)*2),"")</f>
        <v/>
      </c>
      <c r="G993" s="19" t="str">
        <f>if(isna(hlookup(E993,'Input - Config'!$H$2:$J$7,6,0)*'Input - Config'!$H$9%*F993+F993),"",hlookup(E993,'Input - Config'!$H$2:$J$7,6,0)*'Input - Config'!$H$9%*F993+F993)</f>
        <v/>
      </c>
      <c r="H993" s="19" t="str">
        <f>if(isna(ROUND((hlookup(E993,'Input - Config'!$H$2:$J$7,4,0)/10000*D993)+(hlookup(E993,'Input - Config'!$H$2:$J$7,5,0)/100),3)),"",ROUND((hlookup(E993,'Input - Config'!$H$2:$J$7,4,0)/10000*D993)+(hlookup(E993,'Input - Config'!$H$2:$J$7,5,0)/100),3))</f>
        <v/>
      </c>
    </row>
    <row r="994">
      <c r="A994" s="53" t="str">
        <f>'Input - Config'!A995</f>
        <v/>
      </c>
      <c r="B994" s="19" t="str">
        <f>if(isna(vlookup(A994,'Input - Config'!$A$3:$C$1006,2,0)),"",vlookup(A994,'Input - Config'!$A$3:$C$1006,2,0))</f>
        <v/>
      </c>
      <c r="C994" s="19" t="str">
        <f>if(isna(vlookup(A994,'Input - Config'!$A$3:$C$1006,3,0)),"",vlookup(A994,'Input - Config'!$A$3:$C$1006,3,0))</f>
        <v/>
      </c>
      <c r="D994" s="42" t="str">
        <f>if(isna(ROUND(ACOS(COS(RADIANS(90-VLOOKUP(B994,'Input - Center points'!$A$2:$F$996,5,0)))*COS(RADIANS(90-VLOOKUP(C994,'Input - Center points'!$A$2:$F$996,5,0)))+SIN(RADIANS(90-VLOOKUP(B994,'Input - Center points'!$A$2:$F$996,5,0)))*SIN(RADIANS(90-VLOOKUP(C994,'Input - Center points'!$A$2:$F$996,5,0)))*COS(RADIANS(VLOOKUP(B994,'Input - Center points'!$A$2:$F$996,6,0)-VLOOKUP(C994,'Input - Center points'!$A$2:$F$996,6,0))))*6371,0)),"",ROUND(ACOS(COS(RADIANS(90-VLOOKUP(B994,'Input - Center points'!$A$2:$F$996,5,0)))*COS(RADIANS(90-VLOOKUP(C994,'Input - Center points'!$A$2:$F$996,5,0)))+SIN(RADIANS(90-VLOOKUP(B994,'Input - Center points'!$A$2:$F$996,5,0)))*SIN(RADIANS(90-VLOOKUP(C994,'Input - Center points'!$A$2:$F$996,5,0)))*COS(RADIANS(VLOOKUP(B994,'Input - Center points'!$A$2:$F$996,6,0)-VLOOKUP(C994,'Input - Center points'!$A$2:$F$996,6,0))))*6371,0))</f>
        <v/>
      </c>
      <c r="E994" s="19" t="str">
        <f>if(isna(if(vlookup(A994,'Input - Config'!$A$3:$D$1006,4,0)="Yes","Subsea",if(D994&gt;'Input - Config'!$H$10,"HVDC","HVAC"))),"",if(vlookup(A994,'Input - Config'!$A$3:$D$1006,4,0)="Yes","Subsea",if(D994&gt;'Input - Config'!$H$10,"HVDC","HVAC")))</f>
        <v/>
      </c>
      <c r="F994" s="19" t="str">
        <f>iferror((hlookup(E994,'Input - Config'!$H$2:$J$7,2,0)*D994)+(hlookup(E994,'Input - Config'!$H$2:$J$7,3,0)*2),"")</f>
        <v/>
      </c>
      <c r="G994" s="19" t="str">
        <f>if(isna(hlookup(E994,'Input - Config'!$H$2:$J$7,6,0)*'Input - Config'!$H$9%*F994+F994),"",hlookup(E994,'Input - Config'!$H$2:$J$7,6,0)*'Input - Config'!$H$9%*F994+F994)</f>
        <v/>
      </c>
      <c r="H994" s="19" t="str">
        <f>if(isna(ROUND((hlookup(E994,'Input - Config'!$H$2:$J$7,4,0)/10000*D994)+(hlookup(E994,'Input - Config'!$H$2:$J$7,5,0)/100),3)),"",ROUND((hlookup(E994,'Input - Config'!$H$2:$J$7,4,0)/10000*D994)+(hlookup(E994,'Input - Config'!$H$2:$J$7,5,0)/100),3))</f>
        <v/>
      </c>
    </row>
    <row r="995">
      <c r="A995" s="53" t="str">
        <f>'Input - Config'!A996</f>
        <v/>
      </c>
      <c r="B995" s="19" t="str">
        <f>if(isna(vlookup(A995,'Input - Config'!$A$3:$C$1006,2,0)),"",vlookup(A995,'Input - Config'!$A$3:$C$1006,2,0))</f>
        <v/>
      </c>
      <c r="C995" s="19" t="str">
        <f>if(isna(vlookup(A995,'Input - Config'!$A$3:$C$1006,3,0)),"",vlookup(A995,'Input - Config'!$A$3:$C$1006,3,0))</f>
        <v/>
      </c>
      <c r="D995" s="42" t="str">
        <f>if(isna(ROUND(ACOS(COS(RADIANS(90-VLOOKUP(B995,'Input - Center points'!$A$2:$F$996,5,0)))*COS(RADIANS(90-VLOOKUP(C995,'Input - Center points'!$A$2:$F$996,5,0)))+SIN(RADIANS(90-VLOOKUP(B995,'Input - Center points'!$A$2:$F$996,5,0)))*SIN(RADIANS(90-VLOOKUP(C995,'Input - Center points'!$A$2:$F$996,5,0)))*COS(RADIANS(VLOOKUP(B995,'Input - Center points'!$A$2:$F$996,6,0)-VLOOKUP(C995,'Input - Center points'!$A$2:$F$996,6,0))))*6371,0)),"",ROUND(ACOS(COS(RADIANS(90-VLOOKUP(B995,'Input - Center points'!$A$2:$F$996,5,0)))*COS(RADIANS(90-VLOOKUP(C995,'Input - Center points'!$A$2:$F$996,5,0)))+SIN(RADIANS(90-VLOOKUP(B995,'Input - Center points'!$A$2:$F$996,5,0)))*SIN(RADIANS(90-VLOOKUP(C995,'Input - Center points'!$A$2:$F$996,5,0)))*COS(RADIANS(VLOOKUP(B995,'Input - Center points'!$A$2:$F$996,6,0)-VLOOKUP(C995,'Input - Center points'!$A$2:$F$996,6,0))))*6371,0))</f>
        <v/>
      </c>
      <c r="E995" s="19" t="str">
        <f>if(isna(if(vlookup(A995,'Input - Config'!$A$3:$D$1006,4,0)="Yes","Subsea",if(D995&gt;'Input - Config'!$H$10,"HVDC","HVAC"))),"",if(vlookup(A995,'Input - Config'!$A$3:$D$1006,4,0)="Yes","Subsea",if(D995&gt;'Input - Config'!$H$10,"HVDC","HVAC")))</f>
        <v/>
      </c>
      <c r="F995" s="19" t="str">
        <f>iferror((hlookup(E995,'Input - Config'!$H$2:$J$7,2,0)*D995)+(hlookup(E995,'Input - Config'!$H$2:$J$7,3,0)*2),"")</f>
        <v/>
      </c>
      <c r="G995" s="19" t="str">
        <f>if(isna(hlookup(E995,'Input - Config'!$H$2:$J$7,6,0)*'Input - Config'!$H$9%*F995+F995),"",hlookup(E995,'Input - Config'!$H$2:$J$7,6,0)*'Input - Config'!$H$9%*F995+F995)</f>
        <v/>
      </c>
      <c r="H995" s="19" t="str">
        <f>if(isna(ROUND((hlookup(E995,'Input - Config'!$H$2:$J$7,4,0)/10000*D995)+(hlookup(E995,'Input - Config'!$H$2:$J$7,5,0)/100),3)),"",ROUND((hlookup(E995,'Input - Config'!$H$2:$J$7,4,0)/10000*D995)+(hlookup(E995,'Input - Config'!$H$2:$J$7,5,0)/100),3))</f>
        <v/>
      </c>
    </row>
    <row r="996">
      <c r="A996" s="53" t="str">
        <f>'Input - Config'!A997</f>
        <v/>
      </c>
      <c r="B996" s="19" t="str">
        <f>if(isna(vlookup(A996,'Input - Config'!$A$3:$C$1006,2,0)),"",vlookup(A996,'Input - Config'!$A$3:$C$1006,2,0))</f>
        <v/>
      </c>
      <c r="C996" s="19" t="str">
        <f>if(isna(vlookup(A996,'Input - Config'!$A$3:$C$1006,3,0)),"",vlookup(A996,'Input - Config'!$A$3:$C$1006,3,0))</f>
        <v/>
      </c>
      <c r="D996" s="42" t="str">
        <f>if(isna(ROUND(ACOS(COS(RADIANS(90-VLOOKUP(B996,'Input - Center points'!$A$2:$F$996,5,0)))*COS(RADIANS(90-VLOOKUP(C996,'Input - Center points'!$A$2:$F$996,5,0)))+SIN(RADIANS(90-VLOOKUP(B996,'Input - Center points'!$A$2:$F$996,5,0)))*SIN(RADIANS(90-VLOOKUP(C996,'Input - Center points'!$A$2:$F$996,5,0)))*COS(RADIANS(VLOOKUP(B996,'Input - Center points'!$A$2:$F$996,6,0)-VLOOKUP(C996,'Input - Center points'!$A$2:$F$996,6,0))))*6371,0)),"",ROUND(ACOS(COS(RADIANS(90-VLOOKUP(B996,'Input - Center points'!$A$2:$F$996,5,0)))*COS(RADIANS(90-VLOOKUP(C996,'Input - Center points'!$A$2:$F$996,5,0)))+SIN(RADIANS(90-VLOOKUP(B996,'Input - Center points'!$A$2:$F$996,5,0)))*SIN(RADIANS(90-VLOOKUP(C996,'Input - Center points'!$A$2:$F$996,5,0)))*COS(RADIANS(VLOOKUP(B996,'Input - Center points'!$A$2:$F$996,6,0)-VLOOKUP(C996,'Input - Center points'!$A$2:$F$996,6,0))))*6371,0))</f>
        <v/>
      </c>
      <c r="E996" s="19" t="str">
        <f>if(isna(if(vlookup(A996,'Input - Config'!$A$3:$D$1006,4,0)="Yes","Subsea",if(D996&gt;'Input - Config'!$H$10,"HVDC","HVAC"))),"",if(vlookup(A996,'Input - Config'!$A$3:$D$1006,4,0)="Yes","Subsea",if(D996&gt;'Input - Config'!$H$10,"HVDC","HVAC")))</f>
        <v/>
      </c>
      <c r="F996" s="19" t="str">
        <f>iferror((hlookup(E996,'Input - Config'!$H$2:$J$7,2,0)*D996)+(hlookup(E996,'Input - Config'!$H$2:$J$7,3,0)*2),"")</f>
        <v/>
      </c>
      <c r="G996" s="19" t="str">
        <f>if(isna(hlookup(E996,'Input - Config'!$H$2:$J$7,6,0)*'Input - Config'!$H$9%*F996+F996),"",hlookup(E996,'Input - Config'!$H$2:$J$7,6,0)*'Input - Config'!$H$9%*F996+F996)</f>
        <v/>
      </c>
      <c r="H996" s="19" t="str">
        <f>if(isna(ROUND((hlookup(E996,'Input - Config'!$H$2:$J$7,4,0)/10000*D996)+(hlookup(E996,'Input - Config'!$H$2:$J$7,5,0)/100),3)),"",ROUND((hlookup(E996,'Input - Config'!$H$2:$J$7,4,0)/10000*D996)+(hlookup(E996,'Input - Config'!$H$2:$J$7,5,0)/100),3))</f>
        <v/>
      </c>
    </row>
    <row r="997">
      <c r="A997" s="53" t="str">
        <f>'Input - Config'!A998</f>
        <v/>
      </c>
      <c r="B997" s="19" t="str">
        <f>if(isna(vlookup(A997,'Input - Config'!$A$3:$C$1006,2,0)),"",vlookup(A997,'Input - Config'!$A$3:$C$1006,2,0))</f>
        <v/>
      </c>
      <c r="C997" s="19" t="str">
        <f>if(isna(vlookup(A997,'Input - Config'!$A$3:$C$1006,3,0)),"",vlookup(A997,'Input - Config'!$A$3:$C$1006,3,0))</f>
        <v/>
      </c>
      <c r="D997" s="42" t="str">
        <f>if(isna(ROUND(ACOS(COS(RADIANS(90-VLOOKUP(B997,'Input - Center points'!$A$2:$F$996,5,0)))*COS(RADIANS(90-VLOOKUP(C997,'Input - Center points'!$A$2:$F$996,5,0)))+SIN(RADIANS(90-VLOOKUP(B997,'Input - Center points'!$A$2:$F$996,5,0)))*SIN(RADIANS(90-VLOOKUP(C997,'Input - Center points'!$A$2:$F$996,5,0)))*COS(RADIANS(VLOOKUP(B997,'Input - Center points'!$A$2:$F$996,6,0)-VLOOKUP(C997,'Input - Center points'!$A$2:$F$996,6,0))))*6371,0)),"",ROUND(ACOS(COS(RADIANS(90-VLOOKUP(B997,'Input - Center points'!$A$2:$F$996,5,0)))*COS(RADIANS(90-VLOOKUP(C997,'Input - Center points'!$A$2:$F$996,5,0)))+SIN(RADIANS(90-VLOOKUP(B997,'Input - Center points'!$A$2:$F$996,5,0)))*SIN(RADIANS(90-VLOOKUP(C997,'Input - Center points'!$A$2:$F$996,5,0)))*COS(RADIANS(VLOOKUP(B997,'Input - Center points'!$A$2:$F$996,6,0)-VLOOKUP(C997,'Input - Center points'!$A$2:$F$996,6,0))))*6371,0))</f>
        <v/>
      </c>
      <c r="E997" s="19" t="str">
        <f>if(isna(if(vlookup(A997,'Input - Config'!$A$3:$D$1006,4,0)="Yes","Subsea",if(D997&gt;'Input - Config'!$H$10,"HVDC","HVAC"))),"",if(vlookup(A997,'Input - Config'!$A$3:$D$1006,4,0)="Yes","Subsea",if(D997&gt;'Input - Config'!$H$10,"HVDC","HVAC")))</f>
        <v/>
      </c>
      <c r="F997" s="19" t="str">
        <f>iferror((hlookup(E997,'Input - Config'!$H$2:$J$7,2,0)*D997)+(hlookup(E997,'Input - Config'!$H$2:$J$7,3,0)*2),"")</f>
        <v/>
      </c>
      <c r="G997" s="19" t="str">
        <f>if(isna(hlookup(E997,'Input - Config'!$H$2:$J$7,6,0)*'Input - Config'!$H$9%*F997+F997),"",hlookup(E997,'Input - Config'!$H$2:$J$7,6,0)*'Input - Config'!$H$9%*F997+F997)</f>
        <v/>
      </c>
      <c r="H997" s="19" t="str">
        <f>if(isna(ROUND((hlookup(E997,'Input - Config'!$H$2:$J$7,4,0)/10000*D997)+(hlookup(E997,'Input - Config'!$H$2:$J$7,5,0)/100),3)),"",ROUND((hlookup(E997,'Input - Config'!$H$2:$J$7,4,0)/10000*D997)+(hlookup(E997,'Input - Config'!$H$2:$J$7,5,0)/100),3))</f>
        <v/>
      </c>
    </row>
    <row r="998">
      <c r="A998" s="53" t="str">
        <f>'Input - Config'!A999</f>
        <v/>
      </c>
      <c r="B998" s="19" t="str">
        <f>if(isna(vlookup(A998,'Input - Config'!$A$3:$C$1006,2,0)),"",vlookup(A998,'Input - Config'!$A$3:$C$1006,2,0))</f>
        <v/>
      </c>
      <c r="C998" s="19" t="str">
        <f>if(isna(vlookup(A998,'Input - Config'!$A$3:$C$1006,3,0)),"",vlookup(A998,'Input - Config'!$A$3:$C$1006,3,0))</f>
        <v/>
      </c>
      <c r="D998" s="42" t="str">
        <f>if(isna(ROUND(ACOS(COS(RADIANS(90-VLOOKUP(B998,'Input - Center points'!$A$2:$F$996,5,0)))*COS(RADIANS(90-VLOOKUP(C998,'Input - Center points'!$A$2:$F$996,5,0)))+SIN(RADIANS(90-VLOOKUP(B998,'Input - Center points'!$A$2:$F$996,5,0)))*SIN(RADIANS(90-VLOOKUP(C998,'Input - Center points'!$A$2:$F$996,5,0)))*COS(RADIANS(VLOOKUP(B998,'Input - Center points'!$A$2:$F$996,6,0)-VLOOKUP(C998,'Input - Center points'!$A$2:$F$996,6,0))))*6371,0)),"",ROUND(ACOS(COS(RADIANS(90-VLOOKUP(B998,'Input - Center points'!$A$2:$F$996,5,0)))*COS(RADIANS(90-VLOOKUP(C998,'Input - Center points'!$A$2:$F$996,5,0)))+SIN(RADIANS(90-VLOOKUP(B998,'Input - Center points'!$A$2:$F$996,5,0)))*SIN(RADIANS(90-VLOOKUP(C998,'Input - Center points'!$A$2:$F$996,5,0)))*COS(RADIANS(VLOOKUP(B998,'Input - Center points'!$A$2:$F$996,6,0)-VLOOKUP(C998,'Input - Center points'!$A$2:$F$996,6,0))))*6371,0))</f>
        <v/>
      </c>
      <c r="E998" s="19" t="str">
        <f>if(isna(if(vlookup(A998,'Input - Config'!$A$3:$D$1006,4,0)="Yes","Subsea",if(D998&gt;'Input - Config'!$H$10,"HVDC","HVAC"))),"",if(vlookup(A998,'Input - Config'!$A$3:$D$1006,4,0)="Yes","Subsea",if(D998&gt;'Input - Config'!$H$10,"HVDC","HVAC")))</f>
        <v/>
      </c>
      <c r="F998" s="19" t="str">
        <f>iferror((hlookup(E998,'Input - Config'!$H$2:$J$7,2,0)*D998)+(hlookup(E998,'Input - Config'!$H$2:$J$7,3,0)*2),"")</f>
        <v/>
      </c>
      <c r="G998" s="19" t="str">
        <f>if(isna(hlookup(E998,'Input - Config'!$H$2:$J$7,6,0)*'Input - Config'!$H$9%*F998+F998),"",hlookup(E998,'Input - Config'!$H$2:$J$7,6,0)*'Input - Config'!$H$9%*F998+F998)</f>
        <v/>
      </c>
      <c r="H998" s="19" t="str">
        <f>if(isna(ROUND((hlookup(E998,'Input - Config'!$H$2:$J$7,4,0)/10000*D998)+(hlookup(E998,'Input - Config'!$H$2:$J$7,5,0)/100),3)),"",ROUND((hlookup(E998,'Input - Config'!$H$2:$J$7,4,0)/10000*D998)+(hlookup(E998,'Input - Config'!$H$2:$J$7,5,0)/100),3))</f>
        <v/>
      </c>
    </row>
    <row r="999">
      <c r="A999" s="53" t="str">
        <f>'Input - Config'!A1000</f>
        <v/>
      </c>
      <c r="B999" s="19" t="str">
        <f>if(isna(vlookup(A999,'Input - Config'!$A$3:$C$1006,2,0)),"",vlookup(A999,'Input - Config'!$A$3:$C$1006,2,0))</f>
        <v/>
      </c>
      <c r="C999" s="19" t="str">
        <f>if(isna(vlookup(A999,'Input - Config'!$A$3:$C$1006,3,0)),"",vlookup(A999,'Input - Config'!$A$3:$C$1006,3,0))</f>
        <v/>
      </c>
      <c r="D999" s="42" t="str">
        <f>if(isna(ROUND(ACOS(COS(RADIANS(90-VLOOKUP(B999,'Input - Center points'!$A$2:$F$996,5,0)))*COS(RADIANS(90-VLOOKUP(C999,'Input - Center points'!$A$2:$F$996,5,0)))+SIN(RADIANS(90-VLOOKUP(B999,'Input - Center points'!$A$2:$F$996,5,0)))*SIN(RADIANS(90-VLOOKUP(C999,'Input - Center points'!$A$2:$F$996,5,0)))*COS(RADIANS(VLOOKUP(B999,'Input - Center points'!$A$2:$F$996,6,0)-VLOOKUP(C999,'Input - Center points'!$A$2:$F$996,6,0))))*6371,0)),"",ROUND(ACOS(COS(RADIANS(90-VLOOKUP(B999,'Input - Center points'!$A$2:$F$996,5,0)))*COS(RADIANS(90-VLOOKUP(C999,'Input - Center points'!$A$2:$F$996,5,0)))+SIN(RADIANS(90-VLOOKUP(B999,'Input - Center points'!$A$2:$F$996,5,0)))*SIN(RADIANS(90-VLOOKUP(C999,'Input - Center points'!$A$2:$F$996,5,0)))*COS(RADIANS(VLOOKUP(B999,'Input - Center points'!$A$2:$F$996,6,0)-VLOOKUP(C999,'Input - Center points'!$A$2:$F$996,6,0))))*6371,0))</f>
        <v/>
      </c>
      <c r="E999" s="19" t="str">
        <f>if(isna(if(vlookup(A999,'Input - Config'!$A$3:$D$1006,4,0)="Yes","Subsea",if(D999&gt;'Input - Config'!$H$10,"HVDC","HVAC"))),"",if(vlookup(A999,'Input - Config'!$A$3:$D$1006,4,0)="Yes","Subsea",if(D999&gt;'Input - Config'!$H$10,"HVDC","HVAC")))</f>
        <v/>
      </c>
      <c r="F999" s="19" t="str">
        <f>iferror((hlookup(E999,'Input - Config'!$H$2:$J$7,2,0)*D999)+(hlookup(E999,'Input - Config'!$H$2:$J$7,3,0)*2),"")</f>
        <v/>
      </c>
      <c r="G999" s="19" t="str">
        <f>if(isna(hlookup(E999,'Input - Config'!$H$2:$J$7,6,0)*'Input - Config'!$H$9%*F999+F999),"",hlookup(E999,'Input - Config'!$H$2:$J$7,6,0)*'Input - Config'!$H$9%*F999+F999)</f>
        <v/>
      </c>
      <c r="H999" s="19" t="str">
        <f>if(isna(ROUND((hlookup(E999,'Input - Config'!$H$2:$J$7,4,0)/10000*D999)+(hlookup(E999,'Input - Config'!$H$2:$J$7,5,0)/100),3)),"",ROUND((hlookup(E999,'Input - Config'!$H$2:$J$7,4,0)/10000*D999)+(hlookup(E999,'Input - Config'!$H$2:$J$7,5,0)/100),3))</f>
        <v/>
      </c>
    </row>
    <row r="1000">
      <c r="A1000" s="53" t="str">
        <f>'Input - Config'!A1001</f>
        <v/>
      </c>
      <c r="B1000" s="19" t="str">
        <f>if(isna(vlookup(A1000,'Input - Config'!$A$3:$C$1006,2,0)),"",vlookup(A1000,'Input - Config'!$A$3:$C$1006,2,0))</f>
        <v/>
      </c>
      <c r="C1000" s="19" t="str">
        <f>if(isna(vlookup(A1000,'Input - Config'!$A$3:$C$1006,3,0)),"",vlookup(A1000,'Input - Config'!$A$3:$C$1006,3,0))</f>
        <v/>
      </c>
      <c r="D1000" s="42" t="str">
        <f>if(isna(ROUND(ACOS(COS(RADIANS(90-VLOOKUP(B1000,'Input - Center points'!$A$2:$F$996,5,0)))*COS(RADIANS(90-VLOOKUP(C1000,'Input - Center points'!$A$2:$F$996,5,0)))+SIN(RADIANS(90-VLOOKUP(B1000,'Input - Center points'!$A$2:$F$996,5,0)))*SIN(RADIANS(90-VLOOKUP(C1000,'Input - Center points'!$A$2:$F$996,5,0)))*COS(RADIANS(VLOOKUP(B1000,'Input - Center points'!$A$2:$F$996,6,0)-VLOOKUP(C1000,'Input - Center points'!$A$2:$F$996,6,0))))*6371,0)),"",ROUND(ACOS(COS(RADIANS(90-VLOOKUP(B1000,'Input - Center points'!$A$2:$F$996,5,0)))*COS(RADIANS(90-VLOOKUP(C1000,'Input - Center points'!$A$2:$F$996,5,0)))+SIN(RADIANS(90-VLOOKUP(B1000,'Input - Center points'!$A$2:$F$996,5,0)))*SIN(RADIANS(90-VLOOKUP(C1000,'Input - Center points'!$A$2:$F$996,5,0)))*COS(RADIANS(VLOOKUP(B1000,'Input - Center points'!$A$2:$F$996,6,0)-VLOOKUP(C1000,'Input - Center points'!$A$2:$F$996,6,0))))*6371,0))</f>
        <v/>
      </c>
      <c r="E1000" s="19" t="str">
        <f>if(isna(if(vlookup(A1000,'Input - Config'!$A$3:$D$1006,4,0)="Yes","Subsea",if(D1000&gt;'Input - Config'!$H$10,"HVDC","HVAC"))),"",if(vlookup(A1000,'Input - Config'!$A$3:$D$1006,4,0)="Yes","Subsea",if(D1000&gt;'Input - Config'!$H$10,"HVDC","HVAC")))</f>
        <v/>
      </c>
      <c r="F1000" s="19" t="str">
        <f>iferror((hlookup(E1000,'Input - Config'!$H$2:$J$7,2,0)*D1000)+(hlookup(E1000,'Input - Config'!$H$2:$J$7,3,0)*2),"")</f>
        <v/>
      </c>
      <c r="G1000" s="19" t="str">
        <f>if(isna(hlookup(E1000,'Input - Config'!$H$2:$J$7,6,0)*'Input - Config'!$H$9%*F1000+F1000),"",hlookup(E1000,'Input - Config'!$H$2:$J$7,6,0)*'Input - Config'!$H$9%*F1000+F1000)</f>
        <v/>
      </c>
      <c r="H1000" s="19" t="str">
        <f>if(isna(ROUND((hlookup(E1000,'Input - Config'!$H$2:$J$7,4,0)/10000*D1000)+(hlookup(E1000,'Input - Config'!$H$2:$J$7,5,0)/100),3)),"",ROUND((hlookup(E1000,'Input - Config'!$H$2:$J$7,4,0)/10000*D1000)+(hlookup(E1000,'Input - Config'!$H$2:$J$7,5,0)/100),3))</f>
        <v/>
      </c>
    </row>
  </sheetData>
  <autoFilter ref="$A$1:$H$748"/>
  <customSheetViews>
    <customSheetView guid="{35D721B4-F287-4E7B-8D28-06D32670135D}" filter="1" showAutoFilter="1">
      <autoFilter ref="$A$1:$H$748">
        <filterColumn colId="7">
          <filters>
            <filter val="0.11"/>
            <filter val="0.085"/>
            <filter val="0.073"/>
          </filters>
        </filterColumn>
      </autoFilter>
    </customSheetView>
  </customSheetViews>
  <drawing r:id="rId1"/>
</worksheet>
</file>